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outoukankoukaihatsukabushikikaisha/Desktop/"/>
    </mc:Choice>
  </mc:AlternateContent>
  <xr:revisionPtr revIDLastSave="0" documentId="13_ncr:1_{3E5F7D58-96FB-4D47-8B2F-F7E0F913D8BE}" xr6:coauthVersionLast="47" xr6:coauthVersionMax="47" xr10:uidLastSave="{00000000-0000-0000-0000-000000000000}"/>
  <bookViews>
    <workbookView xWindow="16220" yWindow="3080" windowWidth="24180" windowHeight="20300" tabRatio="818" xr2:uid="{00000000-000D-0000-FFFF-FFFF00000000}"/>
  </bookViews>
  <sheets>
    <sheet name="日報" sheetId="1" r:id="rId1"/>
    <sheet name="昨年日報" sheetId="6" r:id="rId2"/>
    <sheet name="受払表" sheetId="5" r:id="rId3"/>
    <sheet name="航路別" sheetId="4" r:id="rId4"/>
    <sheet name="平均乗船人数" sheetId="15" r:id="rId5"/>
    <sheet name="参照" sheetId="2" r:id="rId6"/>
    <sheet name="乗船人数・収入日別" sheetId="7" state="hidden" r:id="rId7"/>
    <sheet name="売店売上日別" sheetId="8" state="hidden" r:id="rId8"/>
    <sheet name="指定席売上日別" sheetId="9" state="hidden" r:id="rId9"/>
    <sheet name="双眼鏡売上日別" sheetId="10" state="hidden" r:id="rId10"/>
    <sheet name="印刷用集計データ" sheetId="11" state="hidden" r:id="rId11"/>
    <sheet name="来月コピー用" sheetId="12" r:id="rId12"/>
    <sheet name="前月ペースト場所" sheetId="13" r:id="rId13"/>
    <sheet name="乗船人数・収入日別簡易表印刷データ集計表用" sheetId="14" state="hidden" r:id="rId14"/>
  </sheets>
  <definedNames>
    <definedName name="_xlnm._FilterDatabase" localSheetId="1" hidden="1">昨年日報!#REF!</definedName>
    <definedName name="_xlnm._FilterDatabase" localSheetId="0" hidden="1">日報!$A$1:$AG$54</definedName>
    <definedName name="_xlnm.Print_Area" localSheetId="0">日報!$A$1352:$AH$1403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60" i="1" l="1"/>
  <c r="AN64" i="1"/>
  <c r="V14" i="2" l="1"/>
  <c r="V13" i="2"/>
  <c r="AG1727" i="1"/>
  <c r="AG1726" i="1"/>
  <c r="AF1726" i="1"/>
  <c r="AG1725" i="1"/>
  <c r="T1725" i="1"/>
  <c r="AG1724" i="1"/>
  <c r="AF1724" i="1"/>
  <c r="T1723" i="1"/>
  <c r="AG1722" i="1"/>
  <c r="T1722" i="1"/>
  <c r="AG1721" i="1"/>
  <c r="AF1721" i="1"/>
  <c r="T1721" i="1"/>
  <c r="AG1720" i="1"/>
  <c r="AG1719" i="1"/>
  <c r="AF1719" i="1"/>
  <c r="T1719" i="1"/>
  <c r="T1718" i="1"/>
  <c r="T1717" i="1"/>
  <c r="S1716" i="1"/>
  <c r="T1715" i="1"/>
  <c r="S1715" i="1"/>
  <c r="T1713" i="1"/>
  <c r="S1713" i="1"/>
  <c r="T1714" i="1" s="1"/>
  <c r="T1711" i="1"/>
  <c r="T1709" i="1"/>
  <c r="AG1673" i="1"/>
  <c r="AG1672" i="1"/>
  <c r="AF1672" i="1"/>
  <c r="AG1671" i="1"/>
  <c r="AG1670" i="1"/>
  <c r="AF1670" i="1"/>
  <c r="T1669" i="1"/>
  <c r="AG1668" i="1"/>
  <c r="T1668" i="1"/>
  <c r="AG1667" i="1"/>
  <c r="AF1667" i="1"/>
  <c r="T1667" i="1"/>
  <c r="AG1666" i="1"/>
  <c r="AG1665" i="1"/>
  <c r="AF1665" i="1"/>
  <c r="T1665" i="1"/>
  <c r="T1664" i="1"/>
  <c r="T1663" i="1"/>
  <c r="S1662" i="1"/>
  <c r="T1661" i="1"/>
  <c r="S1661" i="1"/>
  <c r="T1659" i="1"/>
  <c r="S1659" i="1"/>
  <c r="T1660" i="1" s="1"/>
  <c r="T1657" i="1"/>
  <c r="T1655" i="1"/>
  <c r="AG1619" i="1"/>
  <c r="AG1618" i="1"/>
  <c r="AF1618" i="1"/>
  <c r="AG1617" i="1"/>
  <c r="AG1616" i="1"/>
  <c r="AF1616" i="1"/>
  <c r="T1615" i="1"/>
  <c r="AG1614" i="1"/>
  <c r="T1614" i="1"/>
  <c r="AG1613" i="1"/>
  <c r="AF1613" i="1"/>
  <c r="T1613" i="1"/>
  <c r="AG1612" i="1"/>
  <c r="AG1611" i="1"/>
  <c r="AF1611" i="1"/>
  <c r="T1611" i="1"/>
  <c r="T1610" i="1"/>
  <c r="T1609" i="1"/>
  <c r="S1608" i="1"/>
  <c r="T1607" i="1"/>
  <c r="S1607" i="1"/>
  <c r="T1605" i="1"/>
  <c r="S1605" i="1"/>
  <c r="T1606" i="1" s="1"/>
  <c r="T1603" i="1"/>
  <c r="T1601" i="1"/>
  <c r="AG1565" i="1"/>
  <c r="AG1564" i="1"/>
  <c r="AF1564" i="1"/>
  <c r="AG1563" i="1"/>
  <c r="AG1562" i="1"/>
  <c r="AF1562" i="1"/>
  <c r="T1561" i="1"/>
  <c r="AG1560" i="1"/>
  <c r="T1560" i="1"/>
  <c r="AG1559" i="1"/>
  <c r="AF1559" i="1"/>
  <c r="T1559" i="1"/>
  <c r="AG1558" i="1"/>
  <c r="AG1557" i="1"/>
  <c r="AF1557" i="1"/>
  <c r="T1557" i="1"/>
  <c r="T1556" i="1"/>
  <c r="T1555" i="1"/>
  <c r="S1554" i="1"/>
  <c r="T1553" i="1"/>
  <c r="S1553" i="1"/>
  <c r="T1551" i="1"/>
  <c r="S1551" i="1"/>
  <c r="T1552" i="1" s="1"/>
  <c r="T1549" i="1"/>
  <c r="T1547" i="1"/>
  <c r="AG1511" i="1"/>
  <c r="AG1510" i="1"/>
  <c r="AF1510" i="1"/>
  <c r="AG1509" i="1"/>
  <c r="AG1508" i="1"/>
  <c r="AF1508" i="1"/>
  <c r="T1507" i="1"/>
  <c r="AG1506" i="1"/>
  <c r="T1506" i="1"/>
  <c r="AG1505" i="1"/>
  <c r="AF1505" i="1"/>
  <c r="T1505" i="1"/>
  <c r="AG1504" i="1"/>
  <c r="AG1503" i="1"/>
  <c r="AF1503" i="1"/>
  <c r="T1503" i="1"/>
  <c r="T1502" i="1"/>
  <c r="T1501" i="1"/>
  <c r="S1500" i="1"/>
  <c r="T1499" i="1"/>
  <c r="S1499" i="1"/>
  <c r="T1497" i="1"/>
  <c r="S1497" i="1"/>
  <c r="T1498" i="1" s="1"/>
  <c r="T1495" i="1"/>
  <c r="T1493" i="1"/>
  <c r="AG1457" i="1"/>
  <c r="AG1456" i="1"/>
  <c r="AF1456" i="1"/>
  <c r="AG1455" i="1"/>
  <c r="AG1454" i="1"/>
  <c r="AF1454" i="1"/>
  <c r="T1453" i="1"/>
  <c r="AG1452" i="1"/>
  <c r="T1452" i="1"/>
  <c r="AG1451" i="1"/>
  <c r="AF1451" i="1"/>
  <c r="T1451" i="1"/>
  <c r="AG1450" i="1"/>
  <c r="AG1449" i="1"/>
  <c r="AF1449" i="1"/>
  <c r="T1449" i="1"/>
  <c r="T1448" i="1"/>
  <c r="T1447" i="1"/>
  <c r="S1446" i="1"/>
  <c r="T1445" i="1"/>
  <c r="S1445" i="1"/>
  <c r="T1443" i="1"/>
  <c r="S1443" i="1"/>
  <c r="T1444" i="1" s="1"/>
  <c r="T1441" i="1"/>
  <c r="T1439" i="1"/>
  <c r="AG1403" i="1"/>
  <c r="AG1402" i="1"/>
  <c r="AF1402" i="1"/>
  <c r="AG1401" i="1"/>
  <c r="AG1400" i="1"/>
  <c r="AF1400" i="1"/>
  <c r="T1399" i="1"/>
  <c r="AG1398" i="1"/>
  <c r="T1398" i="1"/>
  <c r="AG1397" i="1"/>
  <c r="AF1397" i="1"/>
  <c r="T1397" i="1"/>
  <c r="AG1396" i="1"/>
  <c r="AG1395" i="1"/>
  <c r="AF1395" i="1"/>
  <c r="T1395" i="1"/>
  <c r="T1394" i="1"/>
  <c r="T1393" i="1"/>
  <c r="S1392" i="1"/>
  <c r="T1391" i="1"/>
  <c r="S1391" i="1"/>
  <c r="T1392" i="1" s="1"/>
  <c r="T1389" i="1"/>
  <c r="S1389" i="1"/>
  <c r="T1390" i="1" s="1"/>
  <c r="T1387" i="1"/>
  <c r="T1385" i="1"/>
  <c r="AG1349" i="1"/>
  <c r="AG1348" i="1"/>
  <c r="AF1348" i="1"/>
  <c r="AG1347" i="1"/>
  <c r="AG1346" i="1"/>
  <c r="AF1346" i="1"/>
  <c r="T1345" i="1"/>
  <c r="AG1344" i="1"/>
  <c r="T1344" i="1"/>
  <c r="AG1343" i="1"/>
  <c r="AF1343" i="1"/>
  <c r="T1343" i="1"/>
  <c r="AG1342" i="1"/>
  <c r="AG1341" i="1"/>
  <c r="AF1341" i="1"/>
  <c r="T1341" i="1"/>
  <c r="T1340" i="1"/>
  <c r="T1339" i="1"/>
  <c r="S1338" i="1"/>
  <c r="T1337" i="1"/>
  <c r="S1337" i="1"/>
  <c r="T1335" i="1"/>
  <c r="S1335" i="1"/>
  <c r="T1336" i="1" s="1"/>
  <c r="T1333" i="1"/>
  <c r="T1331" i="1"/>
  <c r="AG1295" i="1"/>
  <c r="AG1294" i="1"/>
  <c r="AF1294" i="1"/>
  <c r="AG1293" i="1"/>
  <c r="AG1292" i="1"/>
  <c r="AF1292" i="1"/>
  <c r="T1291" i="1"/>
  <c r="AG1290" i="1"/>
  <c r="T1290" i="1"/>
  <c r="AG1289" i="1"/>
  <c r="AF1289" i="1"/>
  <c r="T1289" i="1"/>
  <c r="AG1288" i="1"/>
  <c r="AG1287" i="1"/>
  <c r="AF1287" i="1"/>
  <c r="T1287" i="1"/>
  <c r="T1286" i="1"/>
  <c r="T1285" i="1"/>
  <c r="S1284" i="1"/>
  <c r="T1283" i="1"/>
  <c r="S1283" i="1"/>
  <c r="T1284" i="1" s="1"/>
  <c r="T1281" i="1"/>
  <c r="S1281" i="1"/>
  <c r="T1282" i="1" s="1"/>
  <c r="T1279" i="1"/>
  <c r="T1277" i="1"/>
  <c r="AG1241" i="1"/>
  <c r="AG1240" i="1"/>
  <c r="AF1240" i="1"/>
  <c r="AG1239" i="1"/>
  <c r="AG1238" i="1"/>
  <c r="AF1238" i="1"/>
  <c r="T1237" i="1"/>
  <c r="AG1236" i="1"/>
  <c r="T1236" i="1"/>
  <c r="AG1235" i="1"/>
  <c r="AF1235" i="1"/>
  <c r="T1235" i="1"/>
  <c r="AG1234" i="1"/>
  <c r="AG1233" i="1"/>
  <c r="AF1233" i="1"/>
  <c r="T1233" i="1"/>
  <c r="T1232" i="1"/>
  <c r="T1231" i="1"/>
  <c r="S1230" i="1"/>
  <c r="T1229" i="1"/>
  <c r="S1229" i="1"/>
  <c r="T1227" i="1"/>
  <c r="S1227" i="1"/>
  <c r="T1228" i="1" s="1"/>
  <c r="T1225" i="1"/>
  <c r="T1223" i="1"/>
  <c r="AG1187" i="1"/>
  <c r="AG1186" i="1"/>
  <c r="AF1186" i="1"/>
  <c r="AG1185" i="1"/>
  <c r="AG1184" i="1"/>
  <c r="AF1184" i="1"/>
  <c r="T1183" i="1"/>
  <c r="AG1182" i="1"/>
  <c r="T1182" i="1"/>
  <c r="AG1181" i="1"/>
  <c r="AF1181" i="1"/>
  <c r="T1181" i="1"/>
  <c r="AG1180" i="1"/>
  <c r="AG1179" i="1"/>
  <c r="AF1179" i="1"/>
  <c r="T1179" i="1"/>
  <c r="T1178" i="1"/>
  <c r="T1177" i="1"/>
  <c r="S1176" i="1"/>
  <c r="T1175" i="1"/>
  <c r="S1175" i="1"/>
  <c r="T1176" i="1" s="1"/>
  <c r="T1173" i="1"/>
  <c r="S1173" i="1"/>
  <c r="T1174" i="1" s="1"/>
  <c r="T1171" i="1"/>
  <c r="T1169" i="1"/>
  <c r="AG1133" i="1"/>
  <c r="AG1132" i="1"/>
  <c r="AF1132" i="1"/>
  <c r="AG1131" i="1"/>
  <c r="AG1130" i="1"/>
  <c r="AF1130" i="1"/>
  <c r="T1129" i="1"/>
  <c r="AG1128" i="1"/>
  <c r="T1128" i="1"/>
  <c r="AG1127" i="1"/>
  <c r="AF1127" i="1"/>
  <c r="T1127" i="1"/>
  <c r="AG1126" i="1"/>
  <c r="AG1125" i="1"/>
  <c r="AF1125" i="1"/>
  <c r="T1125" i="1"/>
  <c r="T1124" i="1"/>
  <c r="T1123" i="1"/>
  <c r="S1122" i="1"/>
  <c r="T1121" i="1"/>
  <c r="S1121" i="1"/>
  <c r="T1119" i="1"/>
  <c r="S1119" i="1"/>
  <c r="T1120" i="1" s="1"/>
  <c r="T1117" i="1"/>
  <c r="T1115" i="1"/>
  <c r="AG1079" i="1"/>
  <c r="AG1078" i="1"/>
  <c r="AF1078" i="1"/>
  <c r="AG1077" i="1"/>
  <c r="AG1076" i="1"/>
  <c r="AF1076" i="1"/>
  <c r="T1075" i="1"/>
  <c r="AG1074" i="1"/>
  <c r="T1074" i="1"/>
  <c r="AG1073" i="1"/>
  <c r="AF1073" i="1"/>
  <c r="T1073" i="1"/>
  <c r="AG1072" i="1"/>
  <c r="AG1071" i="1"/>
  <c r="AF1071" i="1"/>
  <c r="T1071" i="1"/>
  <c r="T1070" i="1"/>
  <c r="T1069" i="1"/>
  <c r="S1068" i="1"/>
  <c r="T1067" i="1"/>
  <c r="S1067" i="1"/>
  <c r="T1065" i="1"/>
  <c r="S1065" i="1"/>
  <c r="T1066" i="1" s="1"/>
  <c r="T1063" i="1"/>
  <c r="T1061" i="1"/>
  <c r="AG1025" i="1"/>
  <c r="AG1024" i="1"/>
  <c r="AF1024" i="1"/>
  <c r="AG1023" i="1"/>
  <c r="AG1022" i="1"/>
  <c r="AF1022" i="1"/>
  <c r="T1021" i="1"/>
  <c r="AG1020" i="1"/>
  <c r="T1020" i="1"/>
  <c r="AG1019" i="1"/>
  <c r="AF1019" i="1"/>
  <c r="T1019" i="1"/>
  <c r="AG1018" i="1"/>
  <c r="AG1017" i="1"/>
  <c r="AF1017" i="1"/>
  <c r="T1017" i="1"/>
  <c r="T1016" i="1"/>
  <c r="T1015" i="1"/>
  <c r="S1014" i="1"/>
  <c r="T1013" i="1"/>
  <c r="S1013" i="1"/>
  <c r="T1011" i="1"/>
  <c r="S1011" i="1"/>
  <c r="T1012" i="1" s="1"/>
  <c r="T1009" i="1"/>
  <c r="T1007" i="1"/>
  <c r="AG971" i="1"/>
  <c r="AG970" i="1"/>
  <c r="AF970" i="1"/>
  <c r="AG969" i="1"/>
  <c r="AG968" i="1"/>
  <c r="AF968" i="1"/>
  <c r="T967" i="1"/>
  <c r="AG966" i="1"/>
  <c r="T966" i="1"/>
  <c r="AG965" i="1"/>
  <c r="AF965" i="1"/>
  <c r="T965" i="1"/>
  <c r="AG964" i="1"/>
  <c r="AG963" i="1"/>
  <c r="AF963" i="1"/>
  <c r="T963" i="1"/>
  <c r="T962" i="1"/>
  <c r="T961" i="1"/>
  <c r="S960" i="1"/>
  <c r="T959" i="1"/>
  <c r="S959" i="1"/>
  <c r="T957" i="1"/>
  <c r="S957" i="1"/>
  <c r="T958" i="1" s="1"/>
  <c r="T955" i="1"/>
  <c r="T953" i="1"/>
  <c r="AG917" i="1"/>
  <c r="AG916" i="1"/>
  <c r="AF916" i="1"/>
  <c r="AG915" i="1"/>
  <c r="AG914" i="1"/>
  <c r="AF914" i="1"/>
  <c r="T913" i="1"/>
  <c r="AG912" i="1"/>
  <c r="T912" i="1"/>
  <c r="AG911" i="1"/>
  <c r="AF911" i="1"/>
  <c r="T911" i="1"/>
  <c r="AG910" i="1"/>
  <c r="AG909" i="1"/>
  <c r="AF909" i="1"/>
  <c r="T909" i="1"/>
  <c r="T908" i="1"/>
  <c r="T907" i="1"/>
  <c r="S906" i="1"/>
  <c r="T905" i="1"/>
  <c r="S905" i="1"/>
  <c r="T903" i="1"/>
  <c r="S903" i="1"/>
  <c r="T904" i="1" s="1"/>
  <c r="T901" i="1"/>
  <c r="T899" i="1"/>
  <c r="AG863" i="1"/>
  <c r="AG862" i="1"/>
  <c r="AF862" i="1"/>
  <c r="AG861" i="1"/>
  <c r="AG860" i="1"/>
  <c r="AF860" i="1"/>
  <c r="T859" i="1"/>
  <c r="AG858" i="1"/>
  <c r="T858" i="1"/>
  <c r="AG857" i="1"/>
  <c r="AF857" i="1"/>
  <c r="T857" i="1"/>
  <c r="AG856" i="1"/>
  <c r="AG855" i="1"/>
  <c r="AF855" i="1"/>
  <c r="T855" i="1"/>
  <c r="T854" i="1"/>
  <c r="T853" i="1"/>
  <c r="S852" i="1"/>
  <c r="T851" i="1"/>
  <c r="S851" i="1"/>
  <c r="T852" i="1" s="1"/>
  <c r="T849" i="1"/>
  <c r="S849" i="1"/>
  <c r="T850" i="1" s="1"/>
  <c r="T847" i="1"/>
  <c r="T845" i="1"/>
  <c r="AG809" i="1"/>
  <c r="AG808" i="1"/>
  <c r="AF808" i="1"/>
  <c r="AG807" i="1"/>
  <c r="AG806" i="1"/>
  <c r="AF806" i="1"/>
  <c r="T805" i="1"/>
  <c r="AG804" i="1"/>
  <c r="T804" i="1"/>
  <c r="AG803" i="1"/>
  <c r="AF803" i="1"/>
  <c r="T803" i="1"/>
  <c r="AG802" i="1"/>
  <c r="AG801" i="1"/>
  <c r="AF801" i="1"/>
  <c r="T801" i="1"/>
  <c r="T800" i="1"/>
  <c r="T799" i="1"/>
  <c r="S798" i="1"/>
  <c r="T797" i="1"/>
  <c r="S797" i="1"/>
  <c r="T795" i="1"/>
  <c r="S795" i="1"/>
  <c r="T796" i="1" s="1"/>
  <c r="T793" i="1"/>
  <c r="T791" i="1"/>
  <c r="AG755" i="1"/>
  <c r="AG754" i="1"/>
  <c r="AF754" i="1"/>
  <c r="AG753" i="1"/>
  <c r="AG752" i="1"/>
  <c r="AF752" i="1"/>
  <c r="T751" i="1"/>
  <c r="AG750" i="1"/>
  <c r="T750" i="1"/>
  <c r="AG749" i="1"/>
  <c r="AF749" i="1"/>
  <c r="T749" i="1"/>
  <c r="AG748" i="1"/>
  <c r="AG747" i="1"/>
  <c r="AF747" i="1"/>
  <c r="T747" i="1"/>
  <c r="T746" i="1"/>
  <c r="T745" i="1"/>
  <c r="S744" i="1"/>
  <c r="T743" i="1"/>
  <c r="S743" i="1"/>
  <c r="T744" i="1" s="1"/>
  <c r="T741" i="1"/>
  <c r="S741" i="1"/>
  <c r="T742" i="1" s="1"/>
  <c r="T739" i="1"/>
  <c r="T737" i="1"/>
  <c r="AG701" i="1"/>
  <c r="AG700" i="1"/>
  <c r="AF700" i="1"/>
  <c r="AG699" i="1"/>
  <c r="AG698" i="1"/>
  <c r="AF698" i="1"/>
  <c r="T697" i="1"/>
  <c r="AG696" i="1"/>
  <c r="T696" i="1"/>
  <c r="AG695" i="1"/>
  <c r="AF695" i="1"/>
  <c r="T695" i="1"/>
  <c r="AG694" i="1"/>
  <c r="AG693" i="1"/>
  <c r="AF693" i="1"/>
  <c r="T693" i="1"/>
  <c r="T692" i="1"/>
  <c r="T691" i="1"/>
  <c r="S690" i="1"/>
  <c r="T689" i="1"/>
  <c r="S689" i="1"/>
  <c r="T687" i="1"/>
  <c r="S687" i="1"/>
  <c r="T688" i="1" s="1"/>
  <c r="T685" i="1"/>
  <c r="T683" i="1"/>
  <c r="AG647" i="1"/>
  <c r="AG646" i="1"/>
  <c r="AF646" i="1"/>
  <c r="AG645" i="1"/>
  <c r="AG644" i="1"/>
  <c r="AF644" i="1"/>
  <c r="T643" i="1"/>
  <c r="AG642" i="1"/>
  <c r="T642" i="1"/>
  <c r="AG641" i="1"/>
  <c r="AF641" i="1"/>
  <c r="T641" i="1"/>
  <c r="AG640" i="1"/>
  <c r="AG639" i="1"/>
  <c r="AF639" i="1"/>
  <c r="T639" i="1"/>
  <c r="T638" i="1"/>
  <c r="T637" i="1"/>
  <c r="S636" i="1"/>
  <c r="T635" i="1"/>
  <c r="S635" i="1"/>
  <c r="T636" i="1" s="1"/>
  <c r="T633" i="1"/>
  <c r="S633" i="1"/>
  <c r="T634" i="1" s="1"/>
  <c r="T631" i="1"/>
  <c r="T629" i="1"/>
  <c r="AG593" i="1"/>
  <c r="AG592" i="1"/>
  <c r="AF592" i="1"/>
  <c r="AG591" i="1"/>
  <c r="AG590" i="1"/>
  <c r="AF590" i="1"/>
  <c r="T589" i="1"/>
  <c r="AG588" i="1"/>
  <c r="T588" i="1"/>
  <c r="AG587" i="1"/>
  <c r="AF587" i="1"/>
  <c r="T587" i="1"/>
  <c r="AG586" i="1"/>
  <c r="AG585" i="1"/>
  <c r="AF585" i="1"/>
  <c r="T585" i="1"/>
  <c r="T584" i="1"/>
  <c r="T583" i="1"/>
  <c r="S582" i="1"/>
  <c r="T581" i="1"/>
  <c r="S581" i="1"/>
  <c r="T579" i="1"/>
  <c r="S579" i="1"/>
  <c r="T580" i="1" s="1"/>
  <c r="T577" i="1"/>
  <c r="T575" i="1"/>
  <c r="AG539" i="1"/>
  <c r="AG538" i="1"/>
  <c r="AF538" i="1"/>
  <c r="AG537" i="1"/>
  <c r="AG536" i="1"/>
  <c r="AF536" i="1"/>
  <c r="T535" i="1"/>
  <c r="AG534" i="1"/>
  <c r="T534" i="1"/>
  <c r="AG533" i="1"/>
  <c r="AF533" i="1"/>
  <c r="T533" i="1"/>
  <c r="AG532" i="1"/>
  <c r="AG531" i="1"/>
  <c r="AF531" i="1"/>
  <c r="T531" i="1"/>
  <c r="T530" i="1"/>
  <c r="T529" i="1"/>
  <c r="S528" i="1"/>
  <c r="T527" i="1"/>
  <c r="S527" i="1"/>
  <c r="T525" i="1"/>
  <c r="S525" i="1"/>
  <c r="T526" i="1" s="1"/>
  <c r="T523" i="1"/>
  <c r="T521" i="1"/>
  <c r="AG485" i="1"/>
  <c r="AG484" i="1"/>
  <c r="AF484" i="1"/>
  <c r="AG483" i="1"/>
  <c r="AG482" i="1"/>
  <c r="AF482" i="1"/>
  <c r="T481" i="1"/>
  <c r="AG480" i="1"/>
  <c r="T480" i="1"/>
  <c r="AG479" i="1"/>
  <c r="AF479" i="1"/>
  <c r="T479" i="1"/>
  <c r="AG478" i="1"/>
  <c r="AG477" i="1"/>
  <c r="AF477" i="1"/>
  <c r="T477" i="1"/>
  <c r="T476" i="1"/>
  <c r="T475" i="1"/>
  <c r="S474" i="1"/>
  <c r="T473" i="1"/>
  <c r="S473" i="1"/>
  <c r="T471" i="1"/>
  <c r="S471" i="1"/>
  <c r="T472" i="1" s="1"/>
  <c r="T469" i="1"/>
  <c r="T467" i="1"/>
  <c r="AG431" i="1"/>
  <c r="AG430" i="1"/>
  <c r="AF430" i="1"/>
  <c r="AG429" i="1"/>
  <c r="AG428" i="1"/>
  <c r="AF428" i="1"/>
  <c r="T427" i="1"/>
  <c r="AG426" i="1"/>
  <c r="T426" i="1"/>
  <c r="AG425" i="1"/>
  <c r="AF425" i="1"/>
  <c r="T425" i="1"/>
  <c r="AG424" i="1"/>
  <c r="AG423" i="1"/>
  <c r="AF423" i="1"/>
  <c r="T423" i="1"/>
  <c r="T422" i="1"/>
  <c r="T421" i="1"/>
  <c r="S420" i="1"/>
  <c r="T419" i="1"/>
  <c r="S419" i="1"/>
  <c r="T417" i="1"/>
  <c r="S417" i="1"/>
  <c r="T418" i="1" s="1"/>
  <c r="T415" i="1"/>
  <c r="T413" i="1"/>
  <c r="AG377" i="1"/>
  <c r="AG376" i="1"/>
  <c r="AF376" i="1"/>
  <c r="AG375" i="1"/>
  <c r="AG374" i="1"/>
  <c r="AF374" i="1"/>
  <c r="T373" i="1"/>
  <c r="AG372" i="1"/>
  <c r="T372" i="1"/>
  <c r="AG371" i="1"/>
  <c r="AF371" i="1"/>
  <c r="T371" i="1"/>
  <c r="AG370" i="1"/>
  <c r="AG369" i="1"/>
  <c r="AF369" i="1"/>
  <c r="T369" i="1"/>
  <c r="T368" i="1"/>
  <c r="T367" i="1"/>
  <c r="S366" i="1"/>
  <c r="T365" i="1"/>
  <c r="S365" i="1"/>
  <c r="T363" i="1"/>
  <c r="S363" i="1"/>
  <c r="T364" i="1" s="1"/>
  <c r="T361" i="1"/>
  <c r="T359" i="1"/>
  <c r="AG323" i="1"/>
  <c r="AG322" i="1"/>
  <c r="AF322" i="1"/>
  <c r="AG321" i="1"/>
  <c r="AG320" i="1"/>
  <c r="AF320" i="1"/>
  <c r="T319" i="1"/>
  <c r="AG318" i="1"/>
  <c r="T318" i="1"/>
  <c r="AG317" i="1"/>
  <c r="AF317" i="1"/>
  <c r="T317" i="1"/>
  <c r="AG316" i="1"/>
  <c r="AG315" i="1"/>
  <c r="AF315" i="1"/>
  <c r="T315" i="1"/>
  <c r="T314" i="1"/>
  <c r="T313" i="1"/>
  <c r="S312" i="1"/>
  <c r="T311" i="1"/>
  <c r="S311" i="1"/>
  <c r="T309" i="1"/>
  <c r="S309" i="1"/>
  <c r="T310" i="1" s="1"/>
  <c r="T307" i="1"/>
  <c r="T305" i="1"/>
  <c r="AG269" i="1"/>
  <c r="AG268" i="1"/>
  <c r="AF268" i="1"/>
  <c r="AG267" i="1"/>
  <c r="AG266" i="1"/>
  <c r="AF266" i="1"/>
  <c r="T265" i="1"/>
  <c r="AG264" i="1"/>
  <c r="T264" i="1"/>
  <c r="AG263" i="1"/>
  <c r="AF263" i="1"/>
  <c r="T263" i="1"/>
  <c r="AG262" i="1"/>
  <c r="AG261" i="1"/>
  <c r="AF261" i="1"/>
  <c r="T261" i="1"/>
  <c r="T260" i="1"/>
  <c r="T259" i="1"/>
  <c r="S258" i="1"/>
  <c r="T257" i="1"/>
  <c r="S257" i="1"/>
  <c r="T255" i="1"/>
  <c r="S255" i="1"/>
  <c r="T256" i="1" s="1"/>
  <c r="T253" i="1"/>
  <c r="T251" i="1"/>
  <c r="AG215" i="1"/>
  <c r="AG214" i="1"/>
  <c r="AF214" i="1"/>
  <c r="AG213" i="1"/>
  <c r="AG212" i="1"/>
  <c r="AF212" i="1"/>
  <c r="T211" i="1"/>
  <c r="AG210" i="1"/>
  <c r="T210" i="1"/>
  <c r="AG209" i="1"/>
  <c r="AF209" i="1"/>
  <c r="T209" i="1"/>
  <c r="AG208" i="1"/>
  <c r="AG207" i="1"/>
  <c r="AF207" i="1"/>
  <c r="T207" i="1"/>
  <c r="T206" i="1"/>
  <c r="T205" i="1"/>
  <c r="S204" i="1"/>
  <c r="T203" i="1"/>
  <c r="S203" i="1"/>
  <c r="T201" i="1"/>
  <c r="S201" i="1"/>
  <c r="T202" i="1" s="1"/>
  <c r="T199" i="1"/>
  <c r="T197" i="1"/>
  <c r="AG161" i="1"/>
  <c r="AG159" i="1"/>
  <c r="AG156" i="1"/>
  <c r="AG154" i="1"/>
  <c r="T157" i="1"/>
  <c r="T155" i="1"/>
  <c r="T153" i="1"/>
  <c r="T151" i="1"/>
  <c r="T149" i="1"/>
  <c r="T147" i="1"/>
  <c r="T145" i="1"/>
  <c r="T143" i="1"/>
  <c r="AG160" i="1"/>
  <c r="AF160" i="1"/>
  <c r="AG158" i="1"/>
  <c r="AF158" i="1"/>
  <c r="T156" i="1"/>
  <c r="AG155" i="1"/>
  <c r="AF155" i="1"/>
  <c r="AG153" i="1"/>
  <c r="AF153" i="1"/>
  <c r="T152" i="1"/>
  <c r="S150" i="1"/>
  <c r="S149" i="1"/>
  <c r="S147" i="1"/>
  <c r="T148" i="1" s="1"/>
  <c r="AG107" i="1"/>
  <c r="AG105" i="1"/>
  <c r="AG102" i="1"/>
  <c r="AG100" i="1"/>
  <c r="T103" i="1"/>
  <c r="T101" i="1"/>
  <c r="X101" i="1" s="1"/>
  <c r="T99" i="1"/>
  <c r="X99" i="1" s="1"/>
  <c r="T97" i="1"/>
  <c r="X97" i="1" s="1"/>
  <c r="T95" i="1"/>
  <c r="X95" i="1" s="1"/>
  <c r="T93" i="1"/>
  <c r="X93" i="1" s="1"/>
  <c r="T91" i="1"/>
  <c r="X91" i="1" s="1"/>
  <c r="T89" i="1"/>
  <c r="X89" i="1" s="1"/>
  <c r="T102" i="1"/>
  <c r="T98" i="1"/>
  <c r="S96" i="1"/>
  <c r="S95" i="1"/>
  <c r="S93" i="1"/>
  <c r="T94" i="1" s="1"/>
  <c r="T1662" i="1" l="1"/>
  <c r="V1662" i="1" s="1"/>
  <c r="V854" i="1"/>
  <c r="V1178" i="1"/>
  <c r="V1502" i="1"/>
  <c r="T1716" i="1"/>
  <c r="V1716" i="1" s="1"/>
  <c r="X153" i="1"/>
  <c r="X207" i="1" s="1"/>
  <c r="X261" i="1" s="1"/>
  <c r="X315" i="1" s="1"/>
  <c r="X369" i="1" s="1"/>
  <c r="X423" i="1" s="1"/>
  <c r="X477" i="1" s="1"/>
  <c r="X531" i="1" s="1"/>
  <c r="X585" i="1" s="1"/>
  <c r="X639" i="1" s="1"/>
  <c r="X693" i="1" s="1"/>
  <c r="X747" i="1" s="1"/>
  <c r="X801" i="1" s="1"/>
  <c r="X855" i="1" s="1"/>
  <c r="X909" i="1" s="1"/>
  <c r="X963" i="1" s="1"/>
  <c r="X1017" i="1" s="1"/>
  <c r="X1071" i="1" s="1"/>
  <c r="X1125" i="1" s="1"/>
  <c r="X1179" i="1" s="1"/>
  <c r="X1233" i="1" s="1"/>
  <c r="X1287" i="1" s="1"/>
  <c r="X1341" i="1" s="1"/>
  <c r="X1395" i="1" s="1"/>
  <c r="X1449" i="1" s="1"/>
  <c r="X1503" i="1" s="1"/>
  <c r="X1557" i="1" s="1"/>
  <c r="X1611" i="1" s="1"/>
  <c r="X1665" i="1" s="1"/>
  <c r="X1719" i="1" s="1"/>
  <c r="T366" i="1"/>
  <c r="V366" i="1" s="1"/>
  <c r="T474" i="1"/>
  <c r="X145" i="1"/>
  <c r="X199" i="1" s="1"/>
  <c r="X253" i="1" s="1"/>
  <c r="X307" i="1" s="1"/>
  <c r="X361" i="1" s="1"/>
  <c r="X415" i="1" s="1"/>
  <c r="X469" i="1" s="1"/>
  <c r="X523" i="1" s="1"/>
  <c r="X577" i="1" s="1"/>
  <c r="X631" i="1" s="1"/>
  <c r="X685" i="1" s="1"/>
  <c r="X739" i="1" s="1"/>
  <c r="X793" i="1" s="1"/>
  <c r="X847" i="1" s="1"/>
  <c r="X901" i="1" s="1"/>
  <c r="X955" i="1" s="1"/>
  <c r="X1009" i="1" s="1"/>
  <c r="X1063" i="1" s="1"/>
  <c r="X1117" i="1" s="1"/>
  <c r="X1171" i="1" s="1"/>
  <c r="X1225" i="1" s="1"/>
  <c r="X1279" i="1" s="1"/>
  <c r="X1333" i="1" s="1"/>
  <c r="X1387" i="1" s="1"/>
  <c r="X1441" i="1" s="1"/>
  <c r="X1495" i="1" s="1"/>
  <c r="X1549" i="1" s="1"/>
  <c r="X1603" i="1" s="1"/>
  <c r="X1657" i="1" s="1"/>
  <c r="X1711" i="1" s="1"/>
  <c r="T258" i="1"/>
  <c r="V258" i="1" s="1"/>
  <c r="V368" i="1"/>
  <c r="T582" i="1"/>
  <c r="V582" i="1" s="1"/>
  <c r="V98" i="1"/>
  <c r="X149" i="1"/>
  <c r="X203" i="1" s="1"/>
  <c r="X257" i="1" s="1"/>
  <c r="X311" i="1" s="1"/>
  <c r="X365" i="1" s="1"/>
  <c r="X419" i="1" s="1"/>
  <c r="X473" i="1" s="1"/>
  <c r="X527" i="1" s="1"/>
  <c r="X581" i="1" s="1"/>
  <c r="X635" i="1" s="1"/>
  <c r="X689" i="1" s="1"/>
  <c r="X743" i="1" s="1"/>
  <c r="X797" i="1" s="1"/>
  <c r="X851" i="1" s="1"/>
  <c r="X905" i="1" s="1"/>
  <c r="X959" i="1" s="1"/>
  <c r="X1013" i="1" s="1"/>
  <c r="X1067" i="1" s="1"/>
  <c r="X1121" i="1" s="1"/>
  <c r="X1175" i="1" s="1"/>
  <c r="X1229" i="1" s="1"/>
  <c r="X1283" i="1" s="1"/>
  <c r="X1337" i="1" s="1"/>
  <c r="X1391" i="1" s="1"/>
  <c r="X1445" i="1" s="1"/>
  <c r="X1499" i="1" s="1"/>
  <c r="X1553" i="1" s="1"/>
  <c r="X1607" i="1" s="1"/>
  <c r="X1661" i="1" s="1"/>
  <c r="X1715" i="1" s="1"/>
  <c r="T204" i="1"/>
  <c r="T528" i="1"/>
  <c r="V692" i="1"/>
  <c r="V800" i="1"/>
  <c r="T906" i="1"/>
  <c r="V906" i="1" s="1"/>
  <c r="T1014" i="1"/>
  <c r="V1014" i="1" s="1"/>
  <c r="V1124" i="1"/>
  <c r="T1230" i="1"/>
  <c r="V1230" i="1" s="1"/>
  <c r="T1338" i="1"/>
  <c r="V1338" i="1" s="1"/>
  <c r="V1340" i="1"/>
  <c r="T1554" i="1"/>
  <c r="V1554" i="1" s="1"/>
  <c r="V1556" i="1"/>
  <c r="X143" i="1"/>
  <c r="X197" i="1" s="1"/>
  <c r="X251" i="1" s="1"/>
  <c r="X305" i="1" s="1"/>
  <c r="X359" i="1" s="1"/>
  <c r="X413" i="1" s="1"/>
  <c r="X467" i="1" s="1"/>
  <c r="X521" i="1" s="1"/>
  <c r="X575" i="1" s="1"/>
  <c r="X629" i="1" s="1"/>
  <c r="X683" i="1" s="1"/>
  <c r="X737" i="1" s="1"/>
  <c r="X791" i="1" s="1"/>
  <c r="X845" i="1" s="1"/>
  <c r="X899" i="1" s="1"/>
  <c r="X953" i="1" s="1"/>
  <c r="X1007" i="1" s="1"/>
  <c r="X1061" i="1" s="1"/>
  <c r="X1115" i="1" s="1"/>
  <c r="X1169" i="1" s="1"/>
  <c r="X1223" i="1" s="1"/>
  <c r="X1277" i="1" s="1"/>
  <c r="X1331" i="1" s="1"/>
  <c r="X1385" i="1" s="1"/>
  <c r="X1439" i="1" s="1"/>
  <c r="X1493" i="1" s="1"/>
  <c r="X1547" i="1" s="1"/>
  <c r="X1601" i="1" s="1"/>
  <c r="X1655" i="1" s="1"/>
  <c r="X1709" i="1" s="1"/>
  <c r="V152" i="1"/>
  <c r="V476" i="1"/>
  <c r="X147" i="1"/>
  <c r="X201" i="1" s="1"/>
  <c r="X255" i="1" s="1"/>
  <c r="X309" i="1" s="1"/>
  <c r="X363" i="1" s="1"/>
  <c r="X417" i="1" s="1"/>
  <c r="X471" i="1" s="1"/>
  <c r="X525" i="1" s="1"/>
  <c r="X579" i="1" s="1"/>
  <c r="X633" i="1" s="1"/>
  <c r="X687" i="1" s="1"/>
  <c r="X741" i="1" s="1"/>
  <c r="X795" i="1" s="1"/>
  <c r="X849" i="1" s="1"/>
  <c r="X903" i="1" s="1"/>
  <c r="X957" i="1" s="1"/>
  <c r="X1011" i="1" s="1"/>
  <c r="X1065" i="1" s="1"/>
  <c r="X1119" i="1" s="1"/>
  <c r="X1173" i="1" s="1"/>
  <c r="X1227" i="1" s="1"/>
  <c r="X1281" i="1" s="1"/>
  <c r="X1335" i="1" s="1"/>
  <c r="X1389" i="1" s="1"/>
  <c r="X1443" i="1" s="1"/>
  <c r="X1497" i="1" s="1"/>
  <c r="X1551" i="1" s="1"/>
  <c r="X1605" i="1" s="1"/>
  <c r="X1659" i="1" s="1"/>
  <c r="X1713" i="1" s="1"/>
  <c r="X155" i="1"/>
  <c r="X209" i="1" s="1"/>
  <c r="X263" i="1" s="1"/>
  <c r="X317" i="1" s="1"/>
  <c r="X371" i="1" s="1"/>
  <c r="X425" i="1" s="1"/>
  <c r="X479" i="1" s="1"/>
  <c r="X533" i="1" s="1"/>
  <c r="X587" i="1" s="1"/>
  <c r="X641" i="1" s="1"/>
  <c r="X695" i="1" s="1"/>
  <c r="X749" i="1" s="1"/>
  <c r="X803" i="1" s="1"/>
  <c r="X857" i="1" s="1"/>
  <c r="X911" i="1" s="1"/>
  <c r="X965" i="1" s="1"/>
  <c r="X1019" i="1" s="1"/>
  <c r="X1073" i="1" s="1"/>
  <c r="X1127" i="1" s="1"/>
  <c r="X1181" i="1" s="1"/>
  <c r="X1235" i="1" s="1"/>
  <c r="X1289" i="1" s="1"/>
  <c r="X1343" i="1" s="1"/>
  <c r="X1397" i="1" s="1"/>
  <c r="X1451" i="1" s="1"/>
  <c r="X1505" i="1" s="1"/>
  <c r="X1559" i="1" s="1"/>
  <c r="X1613" i="1" s="1"/>
  <c r="X1667" i="1" s="1"/>
  <c r="X1721" i="1" s="1"/>
  <c r="V260" i="1"/>
  <c r="X151" i="1"/>
  <c r="X205" i="1" s="1"/>
  <c r="X259" i="1" s="1"/>
  <c r="X313" i="1" s="1"/>
  <c r="X367" i="1" s="1"/>
  <c r="X421" i="1" s="1"/>
  <c r="X475" i="1" s="1"/>
  <c r="X529" i="1" s="1"/>
  <c r="X583" i="1" s="1"/>
  <c r="X637" i="1" s="1"/>
  <c r="X691" i="1" s="1"/>
  <c r="X745" i="1" s="1"/>
  <c r="X799" i="1" s="1"/>
  <c r="X853" i="1" s="1"/>
  <c r="X907" i="1" s="1"/>
  <c r="X961" i="1" s="1"/>
  <c r="X1015" i="1" s="1"/>
  <c r="X1069" i="1" s="1"/>
  <c r="X1123" i="1" s="1"/>
  <c r="X1177" i="1" s="1"/>
  <c r="X1231" i="1" s="1"/>
  <c r="X1285" i="1" s="1"/>
  <c r="X1339" i="1" s="1"/>
  <c r="X1393" i="1" s="1"/>
  <c r="X1447" i="1" s="1"/>
  <c r="X1501" i="1" s="1"/>
  <c r="X1555" i="1" s="1"/>
  <c r="X1609" i="1" s="1"/>
  <c r="X1663" i="1" s="1"/>
  <c r="X1717" i="1" s="1"/>
  <c r="V206" i="1"/>
  <c r="V314" i="1"/>
  <c r="T420" i="1"/>
  <c r="V420" i="1" s="1"/>
  <c r="V584" i="1"/>
  <c r="V638" i="1"/>
  <c r="V746" i="1"/>
  <c r="T312" i="1"/>
  <c r="V312" i="1" s="1"/>
  <c r="V422" i="1"/>
  <c r="T690" i="1"/>
  <c r="V690" i="1" s="1"/>
  <c r="T1068" i="1"/>
  <c r="V1068" i="1" s="1"/>
  <c r="V1286" i="1"/>
  <c r="T1446" i="1"/>
  <c r="V1446" i="1" s="1"/>
  <c r="V530" i="1"/>
  <c r="T798" i="1"/>
  <c r="V798" i="1" s="1"/>
  <c r="V908" i="1"/>
  <c r="V962" i="1"/>
  <c r="V1016" i="1"/>
  <c r="T1122" i="1"/>
  <c r="V1122" i="1" s="1"/>
  <c r="V1232" i="1"/>
  <c r="V1394" i="1"/>
  <c r="T1500" i="1"/>
  <c r="V1500" i="1" s="1"/>
  <c r="V1610" i="1"/>
  <c r="V1664" i="1"/>
  <c r="V1718" i="1"/>
  <c r="T960" i="1"/>
  <c r="V960" i="1" s="1"/>
  <c r="V1070" i="1"/>
  <c r="V1448" i="1"/>
  <c r="T1608" i="1"/>
  <c r="V1714" i="1"/>
  <c r="V1722" i="1"/>
  <c r="V1660" i="1"/>
  <c r="V1668" i="1"/>
  <c r="V1606" i="1"/>
  <c r="V1608" i="1"/>
  <c r="V1614" i="1"/>
  <c r="V1552" i="1"/>
  <c r="V1560" i="1"/>
  <c r="V1498" i="1"/>
  <c r="V1506" i="1"/>
  <c r="V1444" i="1"/>
  <c r="V1452" i="1"/>
  <c r="V1392" i="1"/>
  <c r="V1390" i="1"/>
  <c r="V1398" i="1"/>
  <c r="V1336" i="1"/>
  <c r="V1344" i="1"/>
  <c r="V1282" i="1"/>
  <c r="V1284" i="1"/>
  <c r="V1290" i="1"/>
  <c r="V1228" i="1"/>
  <c r="V1236" i="1"/>
  <c r="V1176" i="1"/>
  <c r="V1174" i="1"/>
  <c r="V1182" i="1"/>
  <c r="V1120" i="1"/>
  <c r="V1128" i="1"/>
  <c r="V1066" i="1"/>
  <c r="V1074" i="1"/>
  <c r="V1012" i="1"/>
  <c r="V1020" i="1"/>
  <c r="V958" i="1"/>
  <c r="V966" i="1"/>
  <c r="V904" i="1"/>
  <c r="V912" i="1"/>
  <c r="V852" i="1"/>
  <c r="V850" i="1"/>
  <c r="V858" i="1"/>
  <c r="V796" i="1"/>
  <c r="V804" i="1"/>
  <c r="V744" i="1"/>
  <c r="V742" i="1"/>
  <c r="V750" i="1"/>
  <c r="V688" i="1"/>
  <c r="V696" i="1"/>
  <c r="V634" i="1"/>
  <c r="V636" i="1"/>
  <c r="V642" i="1"/>
  <c r="V580" i="1"/>
  <c r="V588" i="1"/>
  <c r="V528" i="1"/>
  <c r="V526" i="1"/>
  <c r="V534" i="1"/>
  <c r="V472" i="1"/>
  <c r="V474" i="1"/>
  <c r="V480" i="1"/>
  <c r="V418" i="1"/>
  <c r="V426" i="1"/>
  <c r="V364" i="1"/>
  <c r="V372" i="1"/>
  <c r="V310" i="1"/>
  <c r="V318" i="1"/>
  <c r="V256" i="1"/>
  <c r="V264" i="1"/>
  <c r="V202" i="1"/>
  <c r="V204" i="1"/>
  <c r="V210" i="1"/>
  <c r="T150" i="1"/>
  <c r="V148" i="1"/>
  <c r="V156" i="1"/>
  <c r="T96" i="1"/>
  <c r="X96" i="1" s="1"/>
  <c r="Z96" i="1" s="1"/>
  <c r="V94" i="1"/>
  <c r="X94" i="1"/>
  <c r="Z94" i="1" s="1"/>
  <c r="X98" i="1"/>
  <c r="Z98" i="1" s="1"/>
  <c r="V102" i="1"/>
  <c r="X102" i="1"/>
  <c r="Z102" i="1" s="1"/>
  <c r="V38" i="15"/>
  <c r="T969" i="1" l="1"/>
  <c r="X152" i="1"/>
  <c r="X150" i="1"/>
  <c r="X156" i="1"/>
  <c r="X148" i="1"/>
  <c r="V150" i="1"/>
  <c r="V96" i="1"/>
  <c r="A3" i="15"/>
  <c r="I7" i="15"/>
  <c r="J7" i="15"/>
  <c r="K7" i="15"/>
  <c r="L7" i="15"/>
  <c r="M7" i="15"/>
  <c r="N7" i="15"/>
  <c r="C7" i="15"/>
  <c r="H7" i="15"/>
  <c r="T1455" i="1" l="1"/>
  <c r="T1239" i="1"/>
  <c r="T1131" i="1"/>
  <c r="T1077" i="1"/>
  <c r="T915" i="1"/>
  <c r="T699" i="1"/>
  <c r="T645" i="1"/>
  <c r="T591" i="1"/>
  <c r="T537" i="1"/>
  <c r="T159" i="1"/>
  <c r="T105" i="1"/>
  <c r="Z156" i="1"/>
  <c r="X210" i="1"/>
  <c r="Z150" i="1"/>
  <c r="X204" i="1"/>
  <c r="Z152" i="1"/>
  <c r="X206" i="1"/>
  <c r="Z148" i="1"/>
  <c r="X202" i="1"/>
  <c r="O8" i="15"/>
  <c r="P8" i="15"/>
  <c r="R8" i="15"/>
  <c r="S8" i="15"/>
  <c r="T8" i="15"/>
  <c r="U8" i="15"/>
  <c r="F7" i="15"/>
  <c r="D7" i="15"/>
  <c r="E7" i="15"/>
  <c r="T1671" i="1" l="1"/>
  <c r="T1617" i="1"/>
  <c r="T1563" i="1"/>
  <c r="T1509" i="1"/>
  <c r="T1401" i="1"/>
  <c r="T1347" i="1"/>
  <c r="T1293" i="1"/>
  <c r="T1185" i="1"/>
  <c r="T1023" i="1"/>
  <c r="T861" i="1"/>
  <c r="T807" i="1"/>
  <c r="T753" i="1"/>
  <c r="T483" i="1"/>
  <c r="T429" i="1"/>
  <c r="T375" i="1"/>
  <c r="T321" i="1"/>
  <c r="T267" i="1"/>
  <c r="T213" i="1"/>
  <c r="J8" i="15"/>
  <c r="N8" i="15"/>
  <c r="X256" i="1"/>
  <c r="Z202" i="1"/>
  <c r="X258" i="1"/>
  <c r="Z204" i="1"/>
  <c r="X260" i="1"/>
  <c r="Z206" i="1"/>
  <c r="Z210" i="1"/>
  <c r="X264" i="1"/>
  <c r="L8" i="15"/>
  <c r="M8" i="15"/>
  <c r="K8" i="15"/>
  <c r="I8" i="15"/>
  <c r="O9" i="15"/>
  <c r="P9" i="15"/>
  <c r="R9" i="15"/>
  <c r="S9" i="15"/>
  <c r="T9" i="15"/>
  <c r="U9" i="15"/>
  <c r="G8" i="15"/>
  <c r="H8" i="15"/>
  <c r="Z264" i="1" l="1"/>
  <c r="X318" i="1"/>
  <c r="Z258" i="1"/>
  <c r="X312" i="1"/>
  <c r="Z260" i="1"/>
  <c r="X314" i="1"/>
  <c r="Z256" i="1"/>
  <c r="X310" i="1"/>
  <c r="L9" i="15"/>
  <c r="N9" i="15"/>
  <c r="J9" i="15"/>
  <c r="M9" i="15"/>
  <c r="K9" i="15"/>
  <c r="I9" i="15"/>
  <c r="O10" i="15"/>
  <c r="P10" i="15"/>
  <c r="R10" i="15"/>
  <c r="S10" i="15"/>
  <c r="T10" i="15"/>
  <c r="U10" i="15"/>
  <c r="H9" i="15"/>
  <c r="F8" i="15"/>
  <c r="E8" i="15"/>
  <c r="G9" i="15"/>
  <c r="D8" i="15"/>
  <c r="C8" i="15"/>
  <c r="L10" i="15" l="1"/>
  <c r="N10" i="15"/>
  <c r="J10" i="15"/>
  <c r="Z310" i="1"/>
  <c r="X364" i="1"/>
  <c r="Z312" i="1"/>
  <c r="X366" i="1"/>
  <c r="Z314" i="1"/>
  <c r="X368" i="1"/>
  <c r="Z318" i="1"/>
  <c r="X372" i="1"/>
  <c r="M10" i="15"/>
  <c r="I10" i="15"/>
  <c r="K10" i="15"/>
  <c r="O11" i="15"/>
  <c r="P11" i="15"/>
  <c r="R11" i="15"/>
  <c r="S11" i="15"/>
  <c r="T11" i="15"/>
  <c r="U11" i="15"/>
  <c r="D9" i="15"/>
  <c r="B9" i="15"/>
  <c r="H10" i="15"/>
  <c r="C9" i="15"/>
  <c r="C10" i="15"/>
  <c r="F10" i="15"/>
  <c r="F9" i="15"/>
  <c r="E9" i="15"/>
  <c r="G10" i="15"/>
  <c r="Z368" i="1" l="1"/>
  <c r="X422" i="1"/>
  <c r="Z364" i="1"/>
  <c r="X418" i="1"/>
  <c r="Z372" i="1"/>
  <c r="X426" i="1"/>
  <c r="Z366" i="1"/>
  <c r="X420" i="1"/>
  <c r="V9" i="15"/>
  <c r="N11" i="15"/>
  <c r="J11" i="15"/>
  <c r="L11" i="15"/>
  <c r="M11" i="15"/>
  <c r="K11" i="15"/>
  <c r="I11" i="15"/>
  <c r="O12" i="15"/>
  <c r="P12" i="15"/>
  <c r="R12" i="15"/>
  <c r="S12" i="15"/>
  <c r="T12" i="15"/>
  <c r="U12" i="15"/>
  <c r="B10" i="15"/>
  <c r="D10" i="15"/>
  <c r="G11" i="15"/>
  <c r="E10" i="15"/>
  <c r="H11" i="15"/>
  <c r="V10" i="15" l="1"/>
  <c r="L12" i="15"/>
  <c r="Z420" i="1"/>
  <c r="X474" i="1"/>
  <c r="Z418" i="1"/>
  <c r="X472" i="1"/>
  <c r="Z426" i="1"/>
  <c r="X480" i="1"/>
  <c r="Z422" i="1"/>
  <c r="X476" i="1"/>
  <c r="J12" i="15"/>
  <c r="N12" i="15"/>
  <c r="M12" i="15"/>
  <c r="K12" i="15"/>
  <c r="I12" i="15"/>
  <c r="O13" i="15"/>
  <c r="P13" i="15"/>
  <c r="R13" i="15"/>
  <c r="S13" i="15"/>
  <c r="T13" i="15"/>
  <c r="U13" i="15"/>
  <c r="B11" i="15"/>
  <c r="D11" i="15"/>
  <c r="G12" i="15"/>
  <c r="H12" i="15"/>
  <c r="C11" i="15"/>
  <c r="E11" i="15"/>
  <c r="F11" i="15"/>
  <c r="L13" i="15" l="1"/>
  <c r="Z476" i="1"/>
  <c r="X530" i="1"/>
  <c r="X526" i="1"/>
  <c r="Z472" i="1"/>
  <c r="N13" i="15"/>
  <c r="J13" i="15"/>
  <c r="Z480" i="1"/>
  <c r="X534" i="1"/>
  <c r="X528" i="1"/>
  <c r="Z474" i="1"/>
  <c r="V11" i="15"/>
  <c r="M13" i="15"/>
  <c r="K13" i="15"/>
  <c r="I13" i="15"/>
  <c r="O14" i="15"/>
  <c r="P14" i="15"/>
  <c r="R14" i="15"/>
  <c r="S14" i="15"/>
  <c r="T14" i="15"/>
  <c r="U14" i="15"/>
  <c r="E12" i="15"/>
  <c r="F12" i="15"/>
  <c r="H13" i="15"/>
  <c r="D12" i="15"/>
  <c r="C12" i="15"/>
  <c r="G13" i="15"/>
  <c r="N14" i="15" l="1"/>
  <c r="J14" i="15"/>
  <c r="Z526" i="1"/>
  <c r="X580" i="1"/>
  <c r="Z530" i="1"/>
  <c r="X584" i="1"/>
  <c r="Z528" i="1"/>
  <c r="X582" i="1"/>
  <c r="K14" i="15"/>
  <c r="Z534" i="1"/>
  <c r="X588" i="1"/>
  <c r="M14" i="15"/>
  <c r="I14" i="15"/>
  <c r="L14" i="15"/>
  <c r="O15" i="15"/>
  <c r="P15" i="15"/>
  <c r="J15" i="15" s="1"/>
  <c r="R15" i="15"/>
  <c r="S15" i="15"/>
  <c r="T15" i="15"/>
  <c r="U15" i="15"/>
  <c r="N15" i="15" s="1"/>
  <c r="H14" i="15"/>
  <c r="F13" i="15"/>
  <c r="D13" i="15"/>
  <c r="E13" i="15"/>
  <c r="D14" i="15"/>
  <c r="G14" i="15"/>
  <c r="L15" i="15" l="1"/>
  <c r="X638" i="1"/>
  <c r="Z584" i="1"/>
  <c r="X636" i="1"/>
  <c r="Z582" i="1"/>
  <c r="X634" i="1"/>
  <c r="Z580" i="1"/>
  <c r="Z588" i="1"/>
  <c r="X642" i="1"/>
  <c r="K15" i="15"/>
  <c r="M15" i="15"/>
  <c r="I15" i="15"/>
  <c r="O16" i="15"/>
  <c r="P16" i="15"/>
  <c r="R16" i="15"/>
  <c r="S16" i="15"/>
  <c r="T16" i="15"/>
  <c r="U16" i="15"/>
  <c r="F15" i="15"/>
  <c r="E14" i="15"/>
  <c r="G15" i="15"/>
  <c r="C14" i="15"/>
  <c r="F14" i="15"/>
  <c r="E15" i="15"/>
  <c r="H15" i="15"/>
  <c r="L16" i="15" l="1"/>
  <c r="Z642" i="1"/>
  <c r="X696" i="1"/>
  <c r="X690" i="1"/>
  <c r="Z636" i="1"/>
  <c r="M16" i="15"/>
  <c r="I16" i="15"/>
  <c r="X688" i="1"/>
  <c r="Z634" i="1"/>
  <c r="X692" i="1"/>
  <c r="Z638" i="1"/>
  <c r="K16" i="15"/>
  <c r="N16" i="15"/>
  <c r="J16" i="15"/>
  <c r="O17" i="15"/>
  <c r="P17" i="15"/>
  <c r="R17" i="15"/>
  <c r="S17" i="15"/>
  <c r="T17" i="15"/>
  <c r="U17" i="15"/>
  <c r="E16" i="15"/>
  <c r="H16" i="15"/>
  <c r="G16" i="15"/>
  <c r="D15" i="15"/>
  <c r="N17" i="15" l="1"/>
  <c r="J17" i="15"/>
  <c r="L17" i="15"/>
  <c r="Z688" i="1"/>
  <c r="X742" i="1"/>
  <c r="Z690" i="1"/>
  <c r="X744" i="1"/>
  <c r="Z692" i="1"/>
  <c r="X746" i="1"/>
  <c r="Z696" i="1"/>
  <c r="X750" i="1"/>
  <c r="K17" i="15"/>
  <c r="M17" i="15"/>
  <c r="I17" i="15"/>
  <c r="O18" i="15"/>
  <c r="P18" i="15"/>
  <c r="R18" i="15"/>
  <c r="S18" i="15"/>
  <c r="L18" i="15" s="1"/>
  <c r="T18" i="15"/>
  <c r="U18" i="15"/>
  <c r="F16" i="15"/>
  <c r="H17" i="15"/>
  <c r="D16" i="15"/>
  <c r="F17" i="15"/>
  <c r="G17" i="15"/>
  <c r="E17" i="15"/>
  <c r="Z746" i="1" l="1"/>
  <c r="X800" i="1"/>
  <c r="Z742" i="1"/>
  <c r="X796" i="1"/>
  <c r="M18" i="15"/>
  <c r="I18" i="15"/>
  <c r="Z750" i="1"/>
  <c r="X804" i="1"/>
  <c r="Z744" i="1"/>
  <c r="X798" i="1"/>
  <c r="K18" i="15"/>
  <c r="N18" i="15"/>
  <c r="J18" i="15"/>
  <c r="O19" i="15"/>
  <c r="P19" i="15"/>
  <c r="R19" i="15"/>
  <c r="S19" i="15"/>
  <c r="T19" i="15"/>
  <c r="U19" i="15"/>
  <c r="D17" i="15"/>
  <c r="H18" i="15"/>
  <c r="G18" i="15"/>
  <c r="N19" i="15" l="1"/>
  <c r="J19" i="15"/>
  <c r="Z804" i="1"/>
  <c r="X858" i="1"/>
  <c r="Z796" i="1"/>
  <c r="X850" i="1"/>
  <c r="K19" i="15"/>
  <c r="Z798" i="1"/>
  <c r="X852" i="1"/>
  <c r="Z800" i="1"/>
  <c r="X854" i="1"/>
  <c r="L19" i="15"/>
  <c r="M19" i="15"/>
  <c r="I19" i="15"/>
  <c r="O20" i="15"/>
  <c r="P20" i="15"/>
  <c r="R20" i="15"/>
  <c r="S20" i="15"/>
  <c r="T20" i="15"/>
  <c r="U20" i="15"/>
  <c r="F19" i="15"/>
  <c r="H19" i="15"/>
  <c r="F18" i="15"/>
  <c r="G19" i="15"/>
  <c r="D18" i="15"/>
  <c r="N20" i="15" l="1"/>
  <c r="J20" i="15"/>
  <c r="Z852" i="1"/>
  <c r="X906" i="1"/>
  <c r="Z858" i="1"/>
  <c r="X912" i="1"/>
  <c r="Z850" i="1"/>
  <c r="X904" i="1"/>
  <c r="L20" i="15"/>
  <c r="Z854" i="1"/>
  <c r="X908" i="1"/>
  <c r="K20" i="15"/>
  <c r="M20" i="15"/>
  <c r="I20" i="15"/>
  <c r="O21" i="15"/>
  <c r="P21" i="15"/>
  <c r="J21" i="15" s="1"/>
  <c r="R21" i="15"/>
  <c r="S21" i="15"/>
  <c r="T21" i="15"/>
  <c r="U21" i="15"/>
  <c r="N21" i="15" s="1"/>
  <c r="G20" i="15"/>
  <c r="H20" i="15"/>
  <c r="C19" i="15"/>
  <c r="F20" i="15"/>
  <c r="E19" i="15"/>
  <c r="D20" i="15"/>
  <c r="D19" i="15"/>
  <c r="L21" i="15" l="1"/>
  <c r="Z912" i="1"/>
  <c r="X966" i="1"/>
  <c r="Z904" i="1"/>
  <c r="X958" i="1"/>
  <c r="Z906" i="1"/>
  <c r="X960" i="1"/>
  <c r="Z908" i="1"/>
  <c r="X962" i="1"/>
  <c r="M21" i="15"/>
  <c r="I21" i="15"/>
  <c r="K21" i="15"/>
  <c r="O22" i="15"/>
  <c r="P22" i="15"/>
  <c r="R22" i="15"/>
  <c r="S22" i="15"/>
  <c r="T22" i="15"/>
  <c r="U22" i="15"/>
  <c r="H21" i="15"/>
  <c r="G21" i="15"/>
  <c r="N22" i="15" l="1"/>
  <c r="J22" i="15"/>
  <c r="X1014" i="1"/>
  <c r="Z960" i="1"/>
  <c r="Z966" i="1"/>
  <c r="X1020" i="1"/>
  <c r="L22" i="15"/>
  <c r="Z962" i="1"/>
  <c r="X1016" i="1"/>
  <c r="X1012" i="1"/>
  <c r="Z958" i="1"/>
  <c r="K22" i="15"/>
  <c r="M22" i="15"/>
  <c r="I22" i="15"/>
  <c r="O23" i="15"/>
  <c r="P23" i="15"/>
  <c r="R23" i="15"/>
  <c r="S23" i="15"/>
  <c r="T23" i="15"/>
  <c r="U23" i="15"/>
  <c r="F21" i="15"/>
  <c r="H22" i="15"/>
  <c r="F22" i="15"/>
  <c r="G22" i="15"/>
  <c r="M23" i="15" l="1"/>
  <c r="L23" i="15"/>
  <c r="K23" i="15"/>
  <c r="I23" i="15"/>
  <c r="Z1014" i="1"/>
  <c r="X1068" i="1"/>
  <c r="Z1012" i="1"/>
  <c r="X1066" i="1"/>
  <c r="Z1020" i="1"/>
  <c r="X1074" i="1"/>
  <c r="Z1016" i="1"/>
  <c r="X1070" i="1"/>
  <c r="N23" i="15"/>
  <c r="J23" i="15"/>
  <c r="O24" i="15"/>
  <c r="P24" i="15"/>
  <c r="R24" i="15"/>
  <c r="S24" i="15"/>
  <c r="T24" i="15"/>
  <c r="U24" i="15"/>
  <c r="H23" i="15"/>
  <c r="F23" i="15"/>
  <c r="G23" i="15"/>
  <c r="M24" i="15" l="1"/>
  <c r="I24" i="15"/>
  <c r="L24" i="15"/>
  <c r="Z1074" i="1"/>
  <c r="X1128" i="1"/>
  <c r="Z1068" i="1"/>
  <c r="X1122" i="1"/>
  <c r="Z1070" i="1"/>
  <c r="X1124" i="1"/>
  <c r="Z1066" i="1"/>
  <c r="X1120" i="1"/>
  <c r="K24" i="15"/>
  <c r="N24" i="15"/>
  <c r="J24" i="15"/>
  <c r="O25" i="15"/>
  <c r="P25" i="15"/>
  <c r="R25" i="15"/>
  <c r="S25" i="15"/>
  <c r="T25" i="15"/>
  <c r="U25" i="15"/>
  <c r="N25" i="15" s="1"/>
  <c r="H24" i="15"/>
  <c r="G24" i="15"/>
  <c r="J25" i="15" l="1"/>
  <c r="L25" i="15"/>
  <c r="Z1120" i="1"/>
  <c r="X1174" i="1"/>
  <c r="Z1122" i="1"/>
  <c r="X1176" i="1"/>
  <c r="Z1124" i="1"/>
  <c r="X1178" i="1"/>
  <c r="Z1128" i="1"/>
  <c r="X1182" i="1"/>
  <c r="K25" i="15"/>
  <c r="M25" i="15"/>
  <c r="I25" i="15"/>
  <c r="O26" i="15"/>
  <c r="P26" i="15"/>
  <c r="R26" i="15"/>
  <c r="S26" i="15"/>
  <c r="T26" i="15"/>
  <c r="U26" i="15"/>
  <c r="N26" i="15" s="1"/>
  <c r="D24" i="15"/>
  <c r="F24" i="15"/>
  <c r="H25" i="15"/>
  <c r="G25" i="15"/>
  <c r="F25" i="15"/>
  <c r="J26" i="15" l="1"/>
  <c r="Z1178" i="1"/>
  <c r="X1232" i="1"/>
  <c r="Z1174" i="1"/>
  <c r="X1228" i="1"/>
  <c r="L26" i="15"/>
  <c r="Z1182" i="1"/>
  <c r="X1236" i="1"/>
  <c r="Z1176" i="1"/>
  <c r="X1230" i="1"/>
  <c r="M26" i="15"/>
  <c r="I26" i="15"/>
  <c r="K26" i="15"/>
  <c r="O27" i="15"/>
  <c r="P27" i="15"/>
  <c r="R27" i="15"/>
  <c r="S27" i="15"/>
  <c r="T27" i="15"/>
  <c r="U27" i="15"/>
  <c r="G26" i="15"/>
  <c r="H26" i="15"/>
  <c r="C25" i="15"/>
  <c r="D25" i="15"/>
  <c r="N27" i="15" l="1"/>
  <c r="K27" i="15"/>
  <c r="Z1236" i="1"/>
  <c r="X1290" i="1"/>
  <c r="J27" i="15"/>
  <c r="Z1232" i="1"/>
  <c r="X1286" i="1"/>
  <c r="Z1230" i="1"/>
  <c r="X1284" i="1"/>
  <c r="Z1228" i="1"/>
  <c r="X1282" i="1"/>
  <c r="M27" i="15"/>
  <c r="I27" i="15"/>
  <c r="L27" i="15"/>
  <c r="O28" i="15"/>
  <c r="P28" i="15"/>
  <c r="R28" i="15"/>
  <c r="S28" i="15"/>
  <c r="T28" i="15"/>
  <c r="U28" i="15"/>
  <c r="G27" i="15"/>
  <c r="D26" i="15"/>
  <c r="H27" i="15"/>
  <c r="F26" i="15"/>
  <c r="L28" i="15" l="1"/>
  <c r="N28" i="15"/>
  <c r="J28" i="15"/>
  <c r="X1338" i="1"/>
  <c r="Z1284" i="1"/>
  <c r="Z1290" i="1"/>
  <c r="X1344" i="1"/>
  <c r="X1336" i="1"/>
  <c r="Z1282" i="1"/>
  <c r="X1340" i="1"/>
  <c r="Z1286" i="1"/>
  <c r="K28" i="15"/>
  <c r="M28" i="15"/>
  <c r="I28" i="15"/>
  <c r="O29" i="15"/>
  <c r="P29" i="15"/>
  <c r="R29" i="15"/>
  <c r="S29" i="15"/>
  <c r="T29" i="15"/>
  <c r="U29" i="15"/>
  <c r="F27" i="15"/>
  <c r="D27" i="15"/>
  <c r="G28" i="15"/>
  <c r="H28" i="15"/>
  <c r="Z1336" i="1" l="1"/>
  <c r="X1390" i="1"/>
  <c r="Z1338" i="1"/>
  <c r="X1392" i="1"/>
  <c r="M29" i="15"/>
  <c r="I29" i="15"/>
  <c r="Z1344" i="1"/>
  <c r="X1398" i="1"/>
  <c r="L29" i="15"/>
  <c r="Z1340" i="1"/>
  <c r="X1394" i="1"/>
  <c r="K29" i="15"/>
  <c r="N29" i="15"/>
  <c r="J29" i="15"/>
  <c r="O30" i="15"/>
  <c r="P30" i="15"/>
  <c r="J30" i="15" s="1"/>
  <c r="R30" i="15"/>
  <c r="S30" i="15"/>
  <c r="T30" i="15"/>
  <c r="U30" i="15"/>
  <c r="N30" i="15" s="1"/>
  <c r="H29" i="15"/>
  <c r="F28" i="15"/>
  <c r="D28" i="15"/>
  <c r="G29" i="15"/>
  <c r="F29" i="15"/>
  <c r="L30" i="15" l="1"/>
  <c r="Z1398" i="1"/>
  <c r="X1452" i="1"/>
  <c r="Z1392" i="1"/>
  <c r="X1446" i="1"/>
  <c r="Z1394" i="1"/>
  <c r="X1448" i="1"/>
  <c r="Z1390" i="1"/>
  <c r="X1444" i="1"/>
  <c r="K30" i="15"/>
  <c r="M30" i="15"/>
  <c r="I30" i="15"/>
  <c r="O31" i="15"/>
  <c r="P31" i="15"/>
  <c r="R31" i="15"/>
  <c r="S31" i="15"/>
  <c r="T31" i="15"/>
  <c r="U31" i="15"/>
  <c r="D30" i="15"/>
  <c r="E30" i="15"/>
  <c r="G30" i="15"/>
  <c r="H30" i="15"/>
  <c r="K31" i="15" l="1"/>
  <c r="Z1448" i="1"/>
  <c r="X1502" i="1"/>
  <c r="Z1452" i="1"/>
  <c r="X1506" i="1"/>
  <c r="M31" i="15"/>
  <c r="I31" i="15"/>
  <c r="Z1444" i="1"/>
  <c r="X1498" i="1"/>
  <c r="Z1446" i="1"/>
  <c r="X1500" i="1"/>
  <c r="N31" i="15"/>
  <c r="J31" i="15"/>
  <c r="L31" i="15"/>
  <c r="O32" i="15"/>
  <c r="P32" i="15"/>
  <c r="R32" i="15"/>
  <c r="S32" i="15"/>
  <c r="T32" i="15"/>
  <c r="U32" i="15"/>
  <c r="H31" i="15"/>
  <c r="F30" i="15"/>
  <c r="G31" i="15"/>
  <c r="N32" i="15" l="1"/>
  <c r="J32" i="15"/>
  <c r="K32" i="15"/>
  <c r="Z1500" i="1"/>
  <c r="X1554" i="1"/>
  <c r="Z1502" i="1"/>
  <c r="X1556" i="1"/>
  <c r="Z1498" i="1"/>
  <c r="X1552" i="1"/>
  <c r="Z1506" i="1"/>
  <c r="X1560" i="1"/>
  <c r="M32" i="15"/>
  <c r="I32" i="15"/>
  <c r="L32" i="15"/>
  <c r="O33" i="15"/>
  <c r="P33" i="15"/>
  <c r="R33" i="15"/>
  <c r="S33" i="15"/>
  <c r="T33" i="15"/>
  <c r="U33" i="15"/>
  <c r="F31" i="15"/>
  <c r="D32" i="15"/>
  <c r="H32" i="15"/>
  <c r="G32" i="15"/>
  <c r="L33" i="15" l="1"/>
  <c r="N33" i="15"/>
  <c r="J33" i="15"/>
  <c r="Z1552" i="1"/>
  <c r="X1606" i="1"/>
  <c r="Z1554" i="1"/>
  <c r="X1608" i="1"/>
  <c r="Z1560" i="1"/>
  <c r="X1614" i="1"/>
  <c r="Z1556" i="1"/>
  <c r="X1610" i="1"/>
  <c r="K33" i="15"/>
  <c r="M33" i="15"/>
  <c r="I33" i="15"/>
  <c r="O34" i="15"/>
  <c r="P34" i="15"/>
  <c r="R34" i="15"/>
  <c r="S34" i="15"/>
  <c r="T34" i="15"/>
  <c r="U34" i="15"/>
  <c r="H33" i="15"/>
  <c r="G33" i="15"/>
  <c r="F32" i="15"/>
  <c r="M34" i="15" l="1"/>
  <c r="L34" i="15"/>
  <c r="Z1610" i="1"/>
  <c r="X1664" i="1"/>
  <c r="X1662" i="1"/>
  <c r="Z1608" i="1"/>
  <c r="Z1614" i="1"/>
  <c r="X1668" i="1"/>
  <c r="X1660" i="1"/>
  <c r="Z1606" i="1"/>
  <c r="I34" i="15"/>
  <c r="K34" i="15"/>
  <c r="N34" i="15"/>
  <c r="J34" i="15"/>
  <c r="O35" i="15"/>
  <c r="P35" i="15"/>
  <c r="R35" i="15"/>
  <c r="S35" i="15"/>
  <c r="T35" i="15"/>
  <c r="U35" i="15"/>
  <c r="H34" i="15"/>
  <c r="G34" i="15"/>
  <c r="F33" i="15"/>
  <c r="N35" i="15" l="1"/>
  <c r="J35" i="15"/>
  <c r="X1714" i="1"/>
  <c r="Z1714" i="1" s="1"/>
  <c r="Z1660" i="1"/>
  <c r="X1716" i="1"/>
  <c r="Z1716" i="1" s="1"/>
  <c r="Z1662" i="1"/>
  <c r="Z1668" i="1"/>
  <c r="X1722" i="1"/>
  <c r="Z1722" i="1" s="1"/>
  <c r="X1718" i="1"/>
  <c r="Z1718" i="1" s="1"/>
  <c r="Z1664" i="1"/>
  <c r="K35" i="15"/>
  <c r="M35" i="15"/>
  <c r="I35" i="15"/>
  <c r="L35" i="15"/>
  <c r="O36" i="15"/>
  <c r="P36" i="15"/>
  <c r="R36" i="15"/>
  <c r="S36" i="15"/>
  <c r="T36" i="15"/>
  <c r="U36" i="15"/>
  <c r="D35" i="15"/>
  <c r="H35" i="15"/>
  <c r="D34" i="15"/>
  <c r="G35" i="15"/>
  <c r="F34" i="15"/>
  <c r="F35" i="15"/>
  <c r="L36" i="15" l="1"/>
  <c r="N36" i="15"/>
  <c r="J36" i="15"/>
  <c r="M36" i="15"/>
  <c r="K36" i="15"/>
  <c r="I36" i="15"/>
  <c r="O37" i="15"/>
  <c r="P37" i="15"/>
  <c r="R37" i="15"/>
  <c r="S37" i="15"/>
  <c r="T37" i="15"/>
  <c r="U37" i="15"/>
  <c r="G36" i="15"/>
  <c r="H36" i="15"/>
  <c r="N37" i="15" l="1"/>
  <c r="J37" i="15"/>
  <c r="L37" i="15"/>
  <c r="M37" i="15"/>
  <c r="K37" i="15"/>
  <c r="I37" i="15"/>
  <c r="H37" i="15"/>
  <c r="G37" i="15"/>
  <c r="F36" i="15"/>
  <c r="D36" i="15"/>
  <c r="H5" i="15" l="1"/>
  <c r="F37" i="15"/>
  <c r="D37" i="15"/>
  <c r="H6" i="15" l="1"/>
  <c r="H2" i="15"/>
  <c r="F5" i="15"/>
  <c r="F6" i="15" l="1"/>
  <c r="F2" i="15"/>
  <c r="E1726" i="1" l="1"/>
  <c r="E1714" i="1"/>
  <c r="E1711" i="1"/>
  <c r="AC1705" i="1"/>
  <c r="X1705" i="1"/>
  <c r="T1705" i="1" s="1"/>
  <c r="V1704" i="1"/>
  <c r="R1704" i="1"/>
  <c r="V1703" i="1"/>
  <c r="V1702" i="1"/>
  <c r="AC1701" i="1"/>
  <c r="T1720" i="1" s="1"/>
  <c r="V1701" i="1"/>
  <c r="V1700" i="1"/>
  <c r="R1700" i="1"/>
  <c r="V1699" i="1"/>
  <c r="E1699" i="1"/>
  <c r="V1698" i="1"/>
  <c r="T1698" i="1"/>
  <c r="T1701" i="1" s="1"/>
  <c r="V1697" i="1"/>
  <c r="R1697" i="1"/>
  <c r="N1697" i="1"/>
  <c r="L1697" i="1"/>
  <c r="J1697" i="1"/>
  <c r="H1697" i="1"/>
  <c r="F1697" i="1"/>
  <c r="V1696" i="1"/>
  <c r="R1696" i="1"/>
  <c r="E1696" i="1"/>
  <c r="V1695" i="1"/>
  <c r="R1695" i="1"/>
  <c r="O1695" i="1"/>
  <c r="M1695" i="1"/>
  <c r="K1695" i="1"/>
  <c r="I1695" i="1"/>
  <c r="G1695" i="1"/>
  <c r="E1695" i="1"/>
  <c r="V1694" i="1"/>
  <c r="R1694" i="1"/>
  <c r="O1694" i="1"/>
  <c r="M1694" i="1"/>
  <c r="K1694" i="1"/>
  <c r="I1694" i="1"/>
  <c r="G1694" i="1"/>
  <c r="E1694" i="1"/>
  <c r="V1693" i="1"/>
  <c r="R1693" i="1"/>
  <c r="O1693" i="1"/>
  <c r="M1693" i="1"/>
  <c r="K1693" i="1"/>
  <c r="I1693" i="1"/>
  <c r="G1693" i="1"/>
  <c r="E1693" i="1"/>
  <c r="V1692" i="1"/>
  <c r="R1692" i="1"/>
  <c r="O1692" i="1"/>
  <c r="M1692" i="1"/>
  <c r="K1692" i="1"/>
  <c r="I1692" i="1"/>
  <c r="G1692" i="1"/>
  <c r="E1692" i="1"/>
  <c r="V1691" i="1"/>
  <c r="R1691" i="1"/>
  <c r="O1691" i="1"/>
  <c r="M1691" i="1"/>
  <c r="K1691" i="1"/>
  <c r="I1691" i="1"/>
  <c r="G1691" i="1"/>
  <c r="E1691" i="1"/>
  <c r="V1690" i="1"/>
  <c r="R1690" i="1"/>
  <c r="O1690" i="1"/>
  <c r="M1690" i="1"/>
  <c r="K1690" i="1"/>
  <c r="I1690" i="1"/>
  <c r="G1690" i="1"/>
  <c r="E1690" i="1"/>
  <c r="V1689" i="1"/>
  <c r="R1689" i="1"/>
  <c r="O1689" i="1"/>
  <c r="M1689" i="1"/>
  <c r="K1689" i="1"/>
  <c r="I1689" i="1"/>
  <c r="G1689" i="1"/>
  <c r="E1689" i="1"/>
  <c r="V1688" i="1"/>
  <c r="R1688" i="1"/>
  <c r="O1688" i="1"/>
  <c r="M1688" i="1"/>
  <c r="K1688" i="1"/>
  <c r="I1688" i="1"/>
  <c r="G1688" i="1"/>
  <c r="E1688" i="1"/>
  <c r="V1687" i="1"/>
  <c r="R1687" i="1"/>
  <c r="O1687" i="1"/>
  <c r="M1687" i="1"/>
  <c r="K1687" i="1"/>
  <c r="I1687" i="1"/>
  <c r="G1687" i="1"/>
  <c r="E1687" i="1"/>
  <c r="V1686" i="1"/>
  <c r="R1686" i="1"/>
  <c r="O1686" i="1"/>
  <c r="M1686" i="1"/>
  <c r="K1686" i="1"/>
  <c r="I1686" i="1"/>
  <c r="G1686" i="1"/>
  <c r="E1686" i="1"/>
  <c r="AC1685" i="1"/>
  <c r="V1685" i="1"/>
  <c r="R1685" i="1"/>
  <c r="O1685" i="1"/>
  <c r="M1685" i="1"/>
  <c r="K1685" i="1"/>
  <c r="I1685" i="1"/>
  <c r="G1685" i="1"/>
  <c r="E1685" i="1"/>
  <c r="V1684" i="1"/>
  <c r="R1684" i="1"/>
  <c r="O1684" i="1"/>
  <c r="M1684" i="1"/>
  <c r="K1684" i="1"/>
  <c r="I1684" i="1"/>
  <c r="G1684" i="1"/>
  <c r="E1684" i="1"/>
  <c r="V1683" i="1"/>
  <c r="R1683" i="1"/>
  <c r="O1683" i="1"/>
  <c r="M1683" i="1"/>
  <c r="K1683" i="1"/>
  <c r="I1683" i="1"/>
  <c r="G1683" i="1"/>
  <c r="E1683" i="1"/>
  <c r="R1682" i="1"/>
  <c r="O1682" i="1"/>
  <c r="M1682" i="1"/>
  <c r="K1682" i="1"/>
  <c r="I1682" i="1"/>
  <c r="G1682" i="1"/>
  <c r="E1682" i="1"/>
  <c r="V1681" i="1"/>
  <c r="R1681" i="1"/>
  <c r="E1672" i="1"/>
  <c r="E1660" i="1"/>
  <c r="E1657" i="1"/>
  <c r="AC1651" i="1"/>
  <c r="X1651" i="1"/>
  <c r="T1651" i="1" s="1"/>
  <c r="V1650" i="1"/>
  <c r="R1650" i="1"/>
  <c r="V1649" i="1"/>
  <c r="V1648" i="1"/>
  <c r="AC1647" i="1"/>
  <c r="T1666" i="1" s="1"/>
  <c r="V1647" i="1"/>
  <c r="V1646" i="1"/>
  <c r="R1646" i="1"/>
  <c r="V1645" i="1"/>
  <c r="E1645" i="1"/>
  <c r="V1644" i="1"/>
  <c r="T1644" i="1"/>
  <c r="T1647" i="1" s="1"/>
  <c r="V1643" i="1"/>
  <c r="R1643" i="1"/>
  <c r="N1643" i="1"/>
  <c r="L1643" i="1"/>
  <c r="J1643" i="1"/>
  <c r="H1643" i="1"/>
  <c r="F1643" i="1"/>
  <c r="V1642" i="1"/>
  <c r="R1642" i="1"/>
  <c r="E1642" i="1"/>
  <c r="V1641" i="1"/>
  <c r="R1641" i="1"/>
  <c r="O1641" i="1"/>
  <c r="M1641" i="1"/>
  <c r="K1641" i="1"/>
  <c r="I1641" i="1"/>
  <c r="G1641" i="1"/>
  <c r="E1641" i="1"/>
  <c r="V1640" i="1"/>
  <c r="R1640" i="1"/>
  <c r="O1640" i="1"/>
  <c r="M1640" i="1"/>
  <c r="K1640" i="1"/>
  <c r="I1640" i="1"/>
  <c r="G1640" i="1"/>
  <c r="E1640" i="1"/>
  <c r="V1639" i="1"/>
  <c r="R1639" i="1"/>
  <c r="O1639" i="1"/>
  <c r="M1639" i="1"/>
  <c r="K1639" i="1"/>
  <c r="I1639" i="1"/>
  <c r="G1639" i="1"/>
  <c r="E1639" i="1"/>
  <c r="V1638" i="1"/>
  <c r="R1638" i="1"/>
  <c r="O1638" i="1"/>
  <c r="M1638" i="1"/>
  <c r="K1638" i="1"/>
  <c r="I1638" i="1"/>
  <c r="G1638" i="1"/>
  <c r="E1638" i="1"/>
  <c r="V1637" i="1"/>
  <c r="R1637" i="1"/>
  <c r="O1637" i="1"/>
  <c r="M1637" i="1"/>
  <c r="K1637" i="1"/>
  <c r="I1637" i="1"/>
  <c r="G1637" i="1"/>
  <c r="E1637" i="1"/>
  <c r="V1636" i="1"/>
  <c r="R1636" i="1"/>
  <c r="O1636" i="1"/>
  <c r="M1636" i="1"/>
  <c r="K1636" i="1"/>
  <c r="I1636" i="1"/>
  <c r="G1636" i="1"/>
  <c r="E1636" i="1"/>
  <c r="V1635" i="1"/>
  <c r="R1635" i="1"/>
  <c r="O1635" i="1"/>
  <c r="M1635" i="1"/>
  <c r="K1635" i="1"/>
  <c r="I1635" i="1"/>
  <c r="G1635" i="1"/>
  <c r="E1635" i="1"/>
  <c r="V1634" i="1"/>
  <c r="R1634" i="1"/>
  <c r="O1634" i="1"/>
  <c r="M1634" i="1"/>
  <c r="K1634" i="1"/>
  <c r="I1634" i="1"/>
  <c r="G1634" i="1"/>
  <c r="E1634" i="1"/>
  <c r="V1633" i="1"/>
  <c r="R1633" i="1"/>
  <c r="O1633" i="1"/>
  <c r="M1633" i="1"/>
  <c r="K1633" i="1"/>
  <c r="I1633" i="1"/>
  <c r="G1633" i="1"/>
  <c r="E1633" i="1"/>
  <c r="V1632" i="1"/>
  <c r="R1632" i="1"/>
  <c r="O1632" i="1"/>
  <c r="M1632" i="1"/>
  <c r="K1632" i="1"/>
  <c r="I1632" i="1"/>
  <c r="G1632" i="1"/>
  <c r="E1632" i="1"/>
  <c r="AC1631" i="1"/>
  <c r="V1631" i="1"/>
  <c r="R1631" i="1"/>
  <c r="O1631" i="1"/>
  <c r="M1631" i="1"/>
  <c r="K1631" i="1"/>
  <c r="I1631" i="1"/>
  <c r="G1631" i="1"/>
  <c r="E1631" i="1"/>
  <c r="V1630" i="1"/>
  <c r="R1630" i="1"/>
  <c r="O1630" i="1"/>
  <c r="M1630" i="1"/>
  <c r="K1630" i="1"/>
  <c r="I1630" i="1"/>
  <c r="G1630" i="1"/>
  <c r="E1630" i="1"/>
  <c r="V1629" i="1"/>
  <c r="R1629" i="1"/>
  <c r="O1629" i="1"/>
  <c r="M1629" i="1"/>
  <c r="K1629" i="1"/>
  <c r="I1629" i="1"/>
  <c r="G1629" i="1"/>
  <c r="E1629" i="1"/>
  <c r="V1628" i="1"/>
  <c r="R1628" i="1"/>
  <c r="O1628" i="1"/>
  <c r="M1628" i="1"/>
  <c r="K1628" i="1"/>
  <c r="I1628" i="1"/>
  <c r="G1628" i="1"/>
  <c r="E1628" i="1"/>
  <c r="V1627" i="1"/>
  <c r="R1627" i="1"/>
  <c r="E1618" i="1"/>
  <c r="E1606" i="1"/>
  <c r="E1603" i="1"/>
  <c r="AC1597" i="1"/>
  <c r="X1597" i="1"/>
  <c r="T1597" i="1" s="1"/>
  <c r="V1596" i="1"/>
  <c r="R1596" i="1"/>
  <c r="V1595" i="1"/>
  <c r="V1594" i="1"/>
  <c r="AC1593" i="1"/>
  <c r="T1612" i="1" s="1"/>
  <c r="V1593" i="1"/>
  <c r="V1592" i="1"/>
  <c r="R1592" i="1"/>
  <c r="V1591" i="1"/>
  <c r="E1591" i="1"/>
  <c r="V1590" i="1"/>
  <c r="T1590" i="1"/>
  <c r="T1593" i="1" s="1"/>
  <c r="V1589" i="1"/>
  <c r="R1589" i="1"/>
  <c r="N1589" i="1"/>
  <c r="L1589" i="1"/>
  <c r="J1589" i="1"/>
  <c r="H1589" i="1"/>
  <c r="F1589" i="1"/>
  <c r="V1588" i="1"/>
  <c r="R1588" i="1"/>
  <c r="E1588" i="1"/>
  <c r="V1587" i="1"/>
  <c r="R1587" i="1"/>
  <c r="O1587" i="1"/>
  <c r="M1587" i="1"/>
  <c r="K1587" i="1"/>
  <c r="I1587" i="1"/>
  <c r="G1587" i="1"/>
  <c r="E1587" i="1"/>
  <c r="V1586" i="1"/>
  <c r="R1586" i="1"/>
  <c r="O1586" i="1"/>
  <c r="M1586" i="1"/>
  <c r="K1586" i="1"/>
  <c r="I1586" i="1"/>
  <c r="G1586" i="1"/>
  <c r="E1586" i="1"/>
  <c r="V1585" i="1"/>
  <c r="R1585" i="1"/>
  <c r="O1585" i="1"/>
  <c r="M1585" i="1"/>
  <c r="K1585" i="1"/>
  <c r="I1585" i="1"/>
  <c r="G1585" i="1"/>
  <c r="E1585" i="1"/>
  <c r="V1584" i="1"/>
  <c r="R1584" i="1"/>
  <c r="O1584" i="1"/>
  <c r="M1584" i="1"/>
  <c r="K1584" i="1"/>
  <c r="I1584" i="1"/>
  <c r="G1584" i="1"/>
  <c r="E1584" i="1"/>
  <c r="V1583" i="1"/>
  <c r="R1583" i="1"/>
  <c r="O1583" i="1"/>
  <c r="M1583" i="1"/>
  <c r="K1583" i="1"/>
  <c r="I1583" i="1"/>
  <c r="G1583" i="1"/>
  <c r="E1583" i="1"/>
  <c r="V1582" i="1"/>
  <c r="R1582" i="1"/>
  <c r="O1582" i="1"/>
  <c r="M1582" i="1"/>
  <c r="K1582" i="1"/>
  <c r="I1582" i="1"/>
  <c r="G1582" i="1"/>
  <c r="E1582" i="1"/>
  <c r="V1581" i="1"/>
  <c r="R1581" i="1"/>
  <c r="O1581" i="1"/>
  <c r="M1581" i="1"/>
  <c r="K1581" i="1"/>
  <c r="I1581" i="1"/>
  <c r="G1581" i="1"/>
  <c r="E1581" i="1"/>
  <c r="V1580" i="1"/>
  <c r="R1580" i="1"/>
  <c r="O1580" i="1"/>
  <c r="M1580" i="1"/>
  <c r="K1580" i="1"/>
  <c r="I1580" i="1"/>
  <c r="G1580" i="1"/>
  <c r="E1580" i="1"/>
  <c r="V1579" i="1"/>
  <c r="R1579" i="1"/>
  <c r="O1579" i="1"/>
  <c r="M1579" i="1"/>
  <c r="K1579" i="1"/>
  <c r="I1579" i="1"/>
  <c r="G1579" i="1"/>
  <c r="E1579" i="1"/>
  <c r="V1578" i="1"/>
  <c r="R1578" i="1"/>
  <c r="O1578" i="1"/>
  <c r="M1578" i="1"/>
  <c r="K1578" i="1"/>
  <c r="I1578" i="1"/>
  <c r="G1578" i="1"/>
  <c r="E1578" i="1"/>
  <c r="AC1577" i="1"/>
  <c r="V1577" i="1"/>
  <c r="R1577" i="1"/>
  <c r="O1577" i="1"/>
  <c r="M1577" i="1"/>
  <c r="K1577" i="1"/>
  <c r="I1577" i="1"/>
  <c r="G1577" i="1"/>
  <c r="E1577" i="1"/>
  <c r="V1576" i="1"/>
  <c r="R1576" i="1"/>
  <c r="O1576" i="1"/>
  <c r="M1576" i="1"/>
  <c r="K1576" i="1"/>
  <c r="I1576" i="1"/>
  <c r="G1576" i="1"/>
  <c r="E1576" i="1"/>
  <c r="V1575" i="1"/>
  <c r="R1575" i="1"/>
  <c r="O1575" i="1"/>
  <c r="M1575" i="1"/>
  <c r="K1575" i="1"/>
  <c r="I1575" i="1"/>
  <c r="G1575" i="1"/>
  <c r="E1575" i="1"/>
  <c r="V1574" i="1"/>
  <c r="R1574" i="1"/>
  <c r="O1574" i="1"/>
  <c r="M1574" i="1"/>
  <c r="K1574" i="1"/>
  <c r="I1574" i="1"/>
  <c r="G1574" i="1"/>
  <c r="E1574" i="1"/>
  <c r="V1573" i="1"/>
  <c r="R1573" i="1"/>
  <c r="E1564" i="1"/>
  <c r="E1552" i="1"/>
  <c r="E1549" i="1"/>
  <c r="AC1543" i="1"/>
  <c r="X1543" i="1"/>
  <c r="T1543" i="1"/>
  <c r="V1542" i="1"/>
  <c r="R1542" i="1"/>
  <c r="V1541" i="1"/>
  <c r="V1540" i="1"/>
  <c r="AC1539" i="1"/>
  <c r="T1558" i="1" s="1"/>
  <c r="V1539" i="1"/>
  <c r="V1538" i="1"/>
  <c r="R1538" i="1"/>
  <c r="V1537" i="1"/>
  <c r="E1537" i="1"/>
  <c r="V1536" i="1"/>
  <c r="T1536" i="1"/>
  <c r="T1539" i="1" s="1"/>
  <c r="V1535" i="1"/>
  <c r="R1535" i="1"/>
  <c r="N1535" i="1"/>
  <c r="L1535" i="1"/>
  <c r="J1535" i="1"/>
  <c r="H1535" i="1"/>
  <c r="F1535" i="1"/>
  <c r="V1534" i="1"/>
  <c r="R1534" i="1"/>
  <c r="E1534" i="1"/>
  <c r="V1533" i="1"/>
  <c r="R1533" i="1"/>
  <c r="O1533" i="1"/>
  <c r="M1533" i="1"/>
  <c r="K1533" i="1"/>
  <c r="I1533" i="1"/>
  <c r="G1533" i="1"/>
  <c r="E1533" i="1"/>
  <c r="V1532" i="1"/>
  <c r="R1532" i="1"/>
  <c r="O1532" i="1"/>
  <c r="M1532" i="1"/>
  <c r="K1532" i="1"/>
  <c r="I1532" i="1"/>
  <c r="G1532" i="1"/>
  <c r="E1532" i="1"/>
  <c r="V1531" i="1"/>
  <c r="R1531" i="1"/>
  <c r="O1531" i="1"/>
  <c r="M1531" i="1"/>
  <c r="K1531" i="1"/>
  <c r="I1531" i="1"/>
  <c r="G1531" i="1"/>
  <c r="E1531" i="1"/>
  <c r="V1530" i="1"/>
  <c r="R1530" i="1"/>
  <c r="O1530" i="1"/>
  <c r="M1530" i="1"/>
  <c r="K1530" i="1"/>
  <c r="I1530" i="1"/>
  <c r="G1530" i="1"/>
  <c r="E1530" i="1"/>
  <c r="V1529" i="1"/>
  <c r="R1529" i="1"/>
  <c r="O1529" i="1"/>
  <c r="M1529" i="1"/>
  <c r="K1529" i="1"/>
  <c r="I1529" i="1"/>
  <c r="G1529" i="1"/>
  <c r="E1529" i="1"/>
  <c r="V1528" i="1"/>
  <c r="R1528" i="1"/>
  <c r="O1528" i="1"/>
  <c r="M1528" i="1"/>
  <c r="K1528" i="1"/>
  <c r="I1528" i="1"/>
  <c r="G1528" i="1"/>
  <c r="E1528" i="1"/>
  <c r="V1527" i="1"/>
  <c r="R1527" i="1"/>
  <c r="O1527" i="1"/>
  <c r="M1527" i="1"/>
  <c r="K1527" i="1"/>
  <c r="I1527" i="1"/>
  <c r="G1527" i="1"/>
  <c r="E1527" i="1"/>
  <c r="V1526" i="1"/>
  <c r="R1526" i="1"/>
  <c r="O1526" i="1"/>
  <c r="M1526" i="1"/>
  <c r="K1526" i="1"/>
  <c r="I1526" i="1"/>
  <c r="G1526" i="1"/>
  <c r="E1526" i="1"/>
  <c r="V1525" i="1"/>
  <c r="R1525" i="1"/>
  <c r="O1525" i="1"/>
  <c r="M1525" i="1"/>
  <c r="K1525" i="1"/>
  <c r="I1525" i="1"/>
  <c r="G1525" i="1"/>
  <c r="E1525" i="1"/>
  <c r="V1524" i="1"/>
  <c r="R1524" i="1"/>
  <c r="O1524" i="1"/>
  <c r="M1524" i="1"/>
  <c r="K1524" i="1"/>
  <c r="I1524" i="1"/>
  <c r="G1524" i="1"/>
  <c r="E1524" i="1"/>
  <c r="AC1523" i="1"/>
  <c r="V1523" i="1"/>
  <c r="R1523" i="1"/>
  <c r="O1523" i="1"/>
  <c r="M1523" i="1"/>
  <c r="K1523" i="1"/>
  <c r="I1523" i="1"/>
  <c r="G1523" i="1"/>
  <c r="E1523" i="1"/>
  <c r="V1522" i="1"/>
  <c r="R1522" i="1"/>
  <c r="O1522" i="1"/>
  <c r="M1522" i="1"/>
  <c r="K1522" i="1"/>
  <c r="I1522" i="1"/>
  <c r="G1522" i="1"/>
  <c r="E1522" i="1"/>
  <c r="V1521" i="1"/>
  <c r="R1521" i="1"/>
  <c r="O1521" i="1"/>
  <c r="M1521" i="1"/>
  <c r="K1521" i="1"/>
  <c r="I1521" i="1"/>
  <c r="G1521" i="1"/>
  <c r="E1521" i="1"/>
  <c r="V1520" i="1"/>
  <c r="R1520" i="1"/>
  <c r="O1520" i="1"/>
  <c r="M1520" i="1"/>
  <c r="K1520" i="1"/>
  <c r="I1520" i="1"/>
  <c r="G1520" i="1"/>
  <c r="E1520" i="1"/>
  <c r="R1519" i="1"/>
  <c r="E1510" i="1"/>
  <c r="E1498" i="1"/>
  <c r="E1495" i="1"/>
  <c r="AC1489" i="1"/>
  <c r="X1489" i="1"/>
  <c r="T1489" i="1" s="1"/>
  <c r="V1488" i="1"/>
  <c r="R1488" i="1"/>
  <c r="V1487" i="1"/>
  <c r="V1486" i="1"/>
  <c r="AC1485" i="1"/>
  <c r="T1504" i="1" s="1"/>
  <c r="V1485" i="1"/>
  <c r="V1484" i="1"/>
  <c r="R1484" i="1"/>
  <c r="V1483" i="1"/>
  <c r="E1483" i="1"/>
  <c r="V1482" i="1"/>
  <c r="T1482" i="1"/>
  <c r="T1485" i="1" s="1"/>
  <c r="V1481" i="1"/>
  <c r="R1481" i="1"/>
  <c r="N1481" i="1"/>
  <c r="L1481" i="1"/>
  <c r="J1481" i="1"/>
  <c r="H1481" i="1"/>
  <c r="F1481" i="1"/>
  <c r="V1480" i="1"/>
  <c r="R1480" i="1"/>
  <c r="E1480" i="1"/>
  <c r="V1479" i="1"/>
  <c r="R1479" i="1"/>
  <c r="O1479" i="1"/>
  <c r="M1479" i="1"/>
  <c r="K1479" i="1"/>
  <c r="I1479" i="1"/>
  <c r="G1479" i="1"/>
  <c r="E1479" i="1"/>
  <c r="V1478" i="1"/>
  <c r="R1478" i="1"/>
  <c r="O1478" i="1"/>
  <c r="M1478" i="1"/>
  <c r="K1478" i="1"/>
  <c r="I1478" i="1"/>
  <c r="G1478" i="1"/>
  <c r="E1478" i="1"/>
  <c r="V1477" i="1"/>
  <c r="R1477" i="1"/>
  <c r="O1477" i="1"/>
  <c r="M1477" i="1"/>
  <c r="K1477" i="1"/>
  <c r="I1477" i="1"/>
  <c r="G1477" i="1"/>
  <c r="E1477" i="1"/>
  <c r="V1476" i="1"/>
  <c r="R1476" i="1"/>
  <c r="O1476" i="1"/>
  <c r="M1476" i="1"/>
  <c r="K1476" i="1"/>
  <c r="I1476" i="1"/>
  <c r="G1476" i="1"/>
  <c r="E1476" i="1"/>
  <c r="V1475" i="1"/>
  <c r="R1475" i="1"/>
  <c r="O1475" i="1"/>
  <c r="M1475" i="1"/>
  <c r="K1475" i="1"/>
  <c r="I1475" i="1"/>
  <c r="G1475" i="1"/>
  <c r="E1475" i="1"/>
  <c r="V1474" i="1"/>
  <c r="R1474" i="1"/>
  <c r="O1474" i="1"/>
  <c r="M1474" i="1"/>
  <c r="K1474" i="1"/>
  <c r="I1474" i="1"/>
  <c r="G1474" i="1"/>
  <c r="E1474" i="1"/>
  <c r="V1473" i="1"/>
  <c r="R1473" i="1"/>
  <c r="O1473" i="1"/>
  <c r="M1473" i="1"/>
  <c r="K1473" i="1"/>
  <c r="I1473" i="1"/>
  <c r="G1473" i="1"/>
  <c r="E1473" i="1"/>
  <c r="V1472" i="1"/>
  <c r="R1472" i="1"/>
  <c r="O1472" i="1"/>
  <c r="M1472" i="1"/>
  <c r="K1472" i="1"/>
  <c r="I1472" i="1"/>
  <c r="G1472" i="1"/>
  <c r="E1472" i="1"/>
  <c r="V1471" i="1"/>
  <c r="R1471" i="1"/>
  <c r="O1471" i="1"/>
  <c r="M1471" i="1"/>
  <c r="K1471" i="1"/>
  <c r="I1471" i="1"/>
  <c r="G1471" i="1"/>
  <c r="E1471" i="1"/>
  <c r="V1470" i="1"/>
  <c r="R1470" i="1"/>
  <c r="O1470" i="1"/>
  <c r="M1470" i="1"/>
  <c r="K1470" i="1"/>
  <c r="I1470" i="1"/>
  <c r="G1470" i="1"/>
  <c r="E1470" i="1"/>
  <c r="AC1469" i="1"/>
  <c r="V1469" i="1"/>
  <c r="R1469" i="1"/>
  <c r="O1469" i="1"/>
  <c r="M1469" i="1"/>
  <c r="K1469" i="1"/>
  <c r="I1469" i="1"/>
  <c r="G1469" i="1"/>
  <c r="E1469" i="1"/>
  <c r="V1468" i="1"/>
  <c r="R1468" i="1"/>
  <c r="O1468" i="1"/>
  <c r="M1468" i="1"/>
  <c r="K1468" i="1"/>
  <c r="I1468" i="1"/>
  <c r="G1468" i="1"/>
  <c r="E1468" i="1"/>
  <c r="V1467" i="1"/>
  <c r="R1467" i="1"/>
  <c r="O1467" i="1"/>
  <c r="M1467" i="1"/>
  <c r="K1467" i="1"/>
  <c r="I1467" i="1"/>
  <c r="G1467" i="1"/>
  <c r="E1467" i="1"/>
  <c r="V1466" i="1"/>
  <c r="R1466" i="1"/>
  <c r="O1466" i="1"/>
  <c r="M1466" i="1"/>
  <c r="K1466" i="1"/>
  <c r="I1466" i="1"/>
  <c r="G1466" i="1"/>
  <c r="E1466" i="1"/>
  <c r="V1465" i="1"/>
  <c r="R1465" i="1"/>
  <c r="E1456" i="1"/>
  <c r="E1444" i="1"/>
  <c r="E1441" i="1"/>
  <c r="AC1435" i="1"/>
  <c r="X1435" i="1"/>
  <c r="T1435" i="1" s="1"/>
  <c r="V1434" i="1"/>
  <c r="R1434" i="1"/>
  <c r="V1433" i="1"/>
  <c r="V1432" i="1"/>
  <c r="AC1431" i="1"/>
  <c r="T1450" i="1" s="1"/>
  <c r="V1431" i="1"/>
  <c r="V1430" i="1"/>
  <c r="R1430" i="1"/>
  <c r="V1429" i="1"/>
  <c r="E1429" i="1"/>
  <c r="V1428" i="1"/>
  <c r="T1428" i="1"/>
  <c r="T1431" i="1" s="1"/>
  <c r="V1427" i="1"/>
  <c r="R1427" i="1"/>
  <c r="N1427" i="1"/>
  <c r="L1427" i="1"/>
  <c r="J1427" i="1"/>
  <c r="H1427" i="1"/>
  <c r="F1427" i="1"/>
  <c r="V1426" i="1"/>
  <c r="R1426" i="1"/>
  <c r="E1426" i="1"/>
  <c r="V1425" i="1"/>
  <c r="R1425" i="1"/>
  <c r="O1425" i="1"/>
  <c r="M1425" i="1"/>
  <c r="K1425" i="1"/>
  <c r="I1425" i="1"/>
  <c r="G1425" i="1"/>
  <c r="E1425" i="1"/>
  <c r="V1424" i="1"/>
  <c r="R1424" i="1"/>
  <c r="O1424" i="1"/>
  <c r="M1424" i="1"/>
  <c r="K1424" i="1"/>
  <c r="I1424" i="1"/>
  <c r="G1424" i="1"/>
  <c r="E1424" i="1"/>
  <c r="V1423" i="1"/>
  <c r="R1423" i="1"/>
  <c r="O1423" i="1"/>
  <c r="M1423" i="1"/>
  <c r="K1423" i="1"/>
  <c r="I1423" i="1"/>
  <c r="G1423" i="1"/>
  <c r="E1423" i="1"/>
  <c r="V1422" i="1"/>
  <c r="R1422" i="1"/>
  <c r="O1422" i="1"/>
  <c r="M1422" i="1"/>
  <c r="K1422" i="1"/>
  <c r="I1422" i="1"/>
  <c r="G1422" i="1"/>
  <c r="E1422" i="1"/>
  <c r="V1421" i="1"/>
  <c r="R1421" i="1"/>
  <c r="O1421" i="1"/>
  <c r="M1421" i="1"/>
  <c r="K1421" i="1"/>
  <c r="I1421" i="1"/>
  <c r="G1421" i="1"/>
  <c r="E1421" i="1"/>
  <c r="V1420" i="1"/>
  <c r="R1420" i="1"/>
  <c r="O1420" i="1"/>
  <c r="M1420" i="1"/>
  <c r="K1420" i="1"/>
  <c r="I1420" i="1"/>
  <c r="G1420" i="1"/>
  <c r="E1420" i="1"/>
  <c r="V1419" i="1"/>
  <c r="R1419" i="1"/>
  <c r="O1419" i="1"/>
  <c r="M1419" i="1"/>
  <c r="K1419" i="1"/>
  <c r="I1419" i="1"/>
  <c r="G1419" i="1"/>
  <c r="E1419" i="1"/>
  <c r="V1418" i="1"/>
  <c r="R1418" i="1"/>
  <c r="O1418" i="1"/>
  <c r="M1418" i="1"/>
  <c r="K1418" i="1"/>
  <c r="I1418" i="1"/>
  <c r="G1418" i="1"/>
  <c r="E1418" i="1"/>
  <c r="V1417" i="1"/>
  <c r="R1417" i="1"/>
  <c r="O1417" i="1"/>
  <c r="M1417" i="1"/>
  <c r="K1417" i="1"/>
  <c r="I1417" i="1"/>
  <c r="G1417" i="1"/>
  <c r="E1417" i="1"/>
  <c r="V1416" i="1"/>
  <c r="R1416" i="1"/>
  <c r="O1416" i="1"/>
  <c r="M1416" i="1"/>
  <c r="K1416" i="1"/>
  <c r="I1416" i="1"/>
  <c r="G1416" i="1"/>
  <c r="E1416" i="1"/>
  <c r="AC1415" i="1"/>
  <c r="V1415" i="1"/>
  <c r="R1415" i="1"/>
  <c r="O1415" i="1"/>
  <c r="M1415" i="1"/>
  <c r="K1415" i="1"/>
  <c r="I1415" i="1"/>
  <c r="G1415" i="1"/>
  <c r="E1415" i="1"/>
  <c r="V1414" i="1"/>
  <c r="R1414" i="1"/>
  <c r="O1414" i="1"/>
  <c r="M1414" i="1"/>
  <c r="K1414" i="1"/>
  <c r="I1414" i="1"/>
  <c r="G1414" i="1"/>
  <c r="E1414" i="1"/>
  <c r="V1413" i="1"/>
  <c r="R1413" i="1"/>
  <c r="O1413" i="1"/>
  <c r="M1413" i="1"/>
  <c r="K1413" i="1"/>
  <c r="I1413" i="1"/>
  <c r="G1413" i="1"/>
  <c r="E1413" i="1"/>
  <c r="V1412" i="1"/>
  <c r="R1412" i="1"/>
  <c r="O1412" i="1"/>
  <c r="M1412" i="1"/>
  <c r="K1412" i="1"/>
  <c r="I1412" i="1"/>
  <c r="G1412" i="1"/>
  <c r="E1412" i="1"/>
  <c r="V1411" i="1"/>
  <c r="R1411" i="1"/>
  <c r="E1402" i="1"/>
  <c r="E1390" i="1"/>
  <c r="E1387" i="1"/>
  <c r="AC1381" i="1"/>
  <c r="X1381" i="1"/>
  <c r="T1381" i="1" s="1"/>
  <c r="V1380" i="1"/>
  <c r="R1380" i="1"/>
  <c r="V1379" i="1"/>
  <c r="V1378" i="1"/>
  <c r="AC1377" i="1"/>
  <c r="T1396" i="1" s="1"/>
  <c r="V1377" i="1"/>
  <c r="V1376" i="1"/>
  <c r="R1376" i="1"/>
  <c r="V1375" i="1"/>
  <c r="E1375" i="1"/>
  <c r="V1374" i="1"/>
  <c r="T1374" i="1"/>
  <c r="T1377" i="1" s="1"/>
  <c r="V1373" i="1"/>
  <c r="R1373" i="1"/>
  <c r="N1373" i="1"/>
  <c r="L1373" i="1"/>
  <c r="J1373" i="1"/>
  <c r="H1373" i="1"/>
  <c r="F1373" i="1"/>
  <c r="V1372" i="1"/>
  <c r="R1372" i="1"/>
  <c r="E1372" i="1"/>
  <c r="V1371" i="1"/>
  <c r="R1371" i="1"/>
  <c r="O1371" i="1"/>
  <c r="M1371" i="1"/>
  <c r="K1371" i="1"/>
  <c r="I1371" i="1"/>
  <c r="G1371" i="1"/>
  <c r="E1371" i="1"/>
  <c r="V1370" i="1"/>
  <c r="R1370" i="1"/>
  <c r="O1370" i="1"/>
  <c r="M1370" i="1"/>
  <c r="K1370" i="1"/>
  <c r="I1370" i="1"/>
  <c r="G1370" i="1"/>
  <c r="E1370" i="1"/>
  <c r="V1369" i="1"/>
  <c r="R1369" i="1"/>
  <c r="O1369" i="1"/>
  <c r="M1369" i="1"/>
  <c r="K1369" i="1"/>
  <c r="I1369" i="1"/>
  <c r="G1369" i="1"/>
  <c r="E1369" i="1"/>
  <c r="V1368" i="1"/>
  <c r="R1368" i="1"/>
  <c r="O1368" i="1"/>
  <c r="M1368" i="1"/>
  <c r="K1368" i="1"/>
  <c r="I1368" i="1"/>
  <c r="G1368" i="1"/>
  <c r="E1368" i="1"/>
  <c r="V1367" i="1"/>
  <c r="R1367" i="1"/>
  <c r="O1367" i="1"/>
  <c r="M1367" i="1"/>
  <c r="K1367" i="1"/>
  <c r="I1367" i="1"/>
  <c r="G1367" i="1"/>
  <c r="E1367" i="1"/>
  <c r="V1366" i="1"/>
  <c r="R1366" i="1"/>
  <c r="O1366" i="1"/>
  <c r="M1366" i="1"/>
  <c r="K1366" i="1"/>
  <c r="I1366" i="1"/>
  <c r="G1366" i="1"/>
  <c r="E1366" i="1"/>
  <c r="V1365" i="1"/>
  <c r="R1365" i="1"/>
  <c r="O1365" i="1"/>
  <c r="M1365" i="1"/>
  <c r="K1365" i="1"/>
  <c r="I1365" i="1"/>
  <c r="G1365" i="1"/>
  <c r="E1365" i="1"/>
  <c r="V1364" i="1"/>
  <c r="R1364" i="1"/>
  <c r="O1364" i="1"/>
  <c r="M1364" i="1"/>
  <c r="K1364" i="1"/>
  <c r="I1364" i="1"/>
  <c r="G1364" i="1"/>
  <c r="E1364" i="1"/>
  <c r="V1363" i="1"/>
  <c r="R1363" i="1"/>
  <c r="O1363" i="1"/>
  <c r="M1363" i="1"/>
  <c r="K1363" i="1"/>
  <c r="I1363" i="1"/>
  <c r="G1363" i="1"/>
  <c r="E1363" i="1"/>
  <c r="V1362" i="1"/>
  <c r="R1362" i="1"/>
  <c r="O1362" i="1"/>
  <c r="M1362" i="1"/>
  <c r="K1362" i="1"/>
  <c r="I1362" i="1"/>
  <c r="G1362" i="1"/>
  <c r="E1362" i="1"/>
  <c r="AC1361" i="1"/>
  <c r="V1361" i="1"/>
  <c r="R1361" i="1"/>
  <c r="O1361" i="1"/>
  <c r="M1361" i="1"/>
  <c r="K1361" i="1"/>
  <c r="I1361" i="1"/>
  <c r="G1361" i="1"/>
  <c r="E1361" i="1"/>
  <c r="V1360" i="1"/>
  <c r="R1360" i="1"/>
  <c r="O1360" i="1"/>
  <c r="M1360" i="1"/>
  <c r="K1360" i="1"/>
  <c r="I1360" i="1"/>
  <c r="G1360" i="1"/>
  <c r="E1360" i="1"/>
  <c r="R1359" i="1"/>
  <c r="O1359" i="1"/>
  <c r="M1359" i="1"/>
  <c r="K1359" i="1"/>
  <c r="I1359" i="1"/>
  <c r="G1359" i="1"/>
  <c r="E1359" i="1"/>
  <c r="R1358" i="1"/>
  <c r="O1358" i="1"/>
  <c r="M1358" i="1"/>
  <c r="K1358" i="1"/>
  <c r="I1358" i="1"/>
  <c r="G1358" i="1"/>
  <c r="E1358" i="1"/>
  <c r="V1357" i="1"/>
  <c r="R1357" i="1"/>
  <c r="E1348" i="1"/>
  <c r="E1336" i="1"/>
  <c r="E1333" i="1"/>
  <c r="AC1327" i="1"/>
  <c r="X1327" i="1"/>
  <c r="T1327" i="1" s="1"/>
  <c r="V1326" i="1"/>
  <c r="R1326" i="1"/>
  <c r="V1325" i="1"/>
  <c r="V1324" i="1"/>
  <c r="AC1323" i="1"/>
  <c r="T1342" i="1" s="1"/>
  <c r="V1323" i="1"/>
  <c r="V1322" i="1"/>
  <c r="R1322" i="1"/>
  <c r="V1321" i="1"/>
  <c r="E1321" i="1"/>
  <c r="V1320" i="1"/>
  <c r="T1320" i="1"/>
  <c r="T1323" i="1" s="1"/>
  <c r="V1319" i="1"/>
  <c r="R1319" i="1"/>
  <c r="N1319" i="1"/>
  <c r="L1319" i="1"/>
  <c r="J1319" i="1"/>
  <c r="H1319" i="1"/>
  <c r="F1319" i="1"/>
  <c r="V1318" i="1"/>
  <c r="R1318" i="1"/>
  <c r="E1318" i="1"/>
  <c r="V1317" i="1"/>
  <c r="R1317" i="1"/>
  <c r="O1317" i="1"/>
  <c r="M1317" i="1"/>
  <c r="K1317" i="1"/>
  <c r="I1317" i="1"/>
  <c r="G1317" i="1"/>
  <c r="E1317" i="1"/>
  <c r="V1316" i="1"/>
  <c r="R1316" i="1"/>
  <c r="O1316" i="1"/>
  <c r="M1316" i="1"/>
  <c r="K1316" i="1"/>
  <c r="I1316" i="1"/>
  <c r="G1316" i="1"/>
  <c r="E1316" i="1"/>
  <c r="V1315" i="1"/>
  <c r="R1315" i="1"/>
  <c r="O1315" i="1"/>
  <c r="M1315" i="1"/>
  <c r="K1315" i="1"/>
  <c r="I1315" i="1"/>
  <c r="G1315" i="1"/>
  <c r="E1315" i="1"/>
  <c r="V1314" i="1"/>
  <c r="R1314" i="1"/>
  <c r="O1314" i="1"/>
  <c r="M1314" i="1"/>
  <c r="K1314" i="1"/>
  <c r="I1314" i="1"/>
  <c r="G1314" i="1"/>
  <c r="E1314" i="1"/>
  <c r="V1313" i="1"/>
  <c r="R1313" i="1"/>
  <c r="O1313" i="1"/>
  <c r="M1313" i="1"/>
  <c r="K1313" i="1"/>
  <c r="I1313" i="1"/>
  <c r="G1313" i="1"/>
  <c r="E1313" i="1"/>
  <c r="V1312" i="1"/>
  <c r="R1312" i="1"/>
  <c r="O1312" i="1"/>
  <c r="M1312" i="1"/>
  <c r="K1312" i="1"/>
  <c r="I1312" i="1"/>
  <c r="G1312" i="1"/>
  <c r="E1312" i="1"/>
  <c r="V1311" i="1"/>
  <c r="R1311" i="1"/>
  <c r="O1311" i="1"/>
  <c r="M1311" i="1"/>
  <c r="K1311" i="1"/>
  <c r="I1311" i="1"/>
  <c r="G1311" i="1"/>
  <c r="E1311" i="1"/>
  <c r="V1310" i="1"/>
  <c r="R1310" i="1"/>
  <c r="O1310" i="1"/>
  <c r="M1310" i="1"/>
  <c r="K1310" i="1"/>
  <c r="I1310" i="1"/>
  <c r="G1310" i="1"/>
  <c r="E1310" i="1"/>
  <c r="V1309" i="1"/>
  <c r="R1309" i="1"/>
  <c r="O1309" i="1"/>
  <c r="M1309" i="1"/>
  <c r="K1309" i="1"/>
  <c r="I1309" i="1"/>
  <c r="G1309" i="1"/>
  <c r="V1308" i="1"/>
  <c r="R1308" i="1"/>
  <c r="O1308" i="1"/>
  <c r="M1308" i="1"/>
  <c r="K1308" i="1"/>
  <c r="I1308" i="1"/>
  <c r="G1308" i="1"/>
  <c r="AC1307" i="1"/>
  <c r="V1307" i="1"/>
  <c r="R1307" i="1"/>
  <c r="O1307" i="1"/>
  <c r="M1307" i="1"/>
  <c r="K1307" i="1"/>
  <c r="I1307" i="1"/>
  <c r="G1307" i="1"/>
  <c r="E1307" i="1"/>
  <c r="V1306" i="1"/>
  <c r="R1306" i="1"/>
  <c r="O1306" i="1"/>
  <c r="M1306" i="1"/>
  <c r="K1306" i="1"/>
  <c r="I1306" i="1"/>
  <c r="G1306" i="1"/>
  <c r="E1306" i="1"/>
  <c r="V1305" i="1"/>
  <c r="R1305" i="1"/>
  <c r="O1305" i="1"/>
  <c r="M1305" i="1"/>
  <c r="K1305" i="1"/>
  <c r="I1305" i="1"/>
  <c r="G1305" i="1"/>
  <c r="E1305" i="1"/>
  <c r="V1304" i="1"/>
  <c r="R1304" i="1"/>
  <c r="O1304" i="1"/>
  <c r="M1304" i="1"/>
  <c r="K1304" i="1"/>
  <c r="I1304" i="1"/>
  <c r="G1304" i="1"/>
  <c r="E1304" i="1"/>
  <c r="V1303" i="1"/>
  <c r="R1303" i="1"/>
  <c r="E1294" i="1"/>
  <c r="E1282" i="1"/>
  <c r="E1279" i="1"/>
  <c r="AC1273" i="1"/>
  <c r="X1273" i="1"/>
  <c r="T1273" i="1" s="1"/>
  <c r="V1272" i="1"/>
  <c r="R1272" i="1"/>
  <c r="V1271" i="1"/>
  <c r="V1270" i="1"/>
  <c r="AC1269" i="1"/>
  <c r="T1288" i="1" s="1"/>
  <c r="V1269" i="1"/>
  <c r="V1268" i="1"/>
  <c r="R1268" i="1"/>
  <c r="V1267" i="1"/>
  <c r="E1267" i="1"/>
  <c r="V1266" i="1"/>
  <c r="T1266" i="1"/>
  <c r="T1269" i="1" s="1"/>
  <c r="V1265" i="1"/>
  <c r="R1265" i="1"/>
  <c r="N1265" i="1"/>
  <c r="L1265" i="1"/>
  <c r="J1265" i="1"/>
  <c r="H1265" i="1"/>
  <c r="F1265" i="1"/>
  <c r="V1264" i="1"/>
  <c r="R1264" i="1"/>
  <c r="E1264" i="1"/>
  <c r="V1263" i="1"/>
  <c r="R1263" i="1"/>
  <c r="O1263" i="1"/>
  <c r="M1263" i="1"/>
  <c r="K1263" i="1"/>
  <c r="I1263" i="1"/>
  <c r="G1263" i="1"/>
  <c r="E1263" i="1"/>
  <c r="V1262" i="1"/>
  <c r="R1262" i="1"/>
  <c r="O1262" i="1"/>
  <c r="M1262" i="1"/>
  <c r="K1262" i="1"/>
  <c r="I1262" i="1"/>
  <c r="G1262" i="1"/>
  <c r="E1262" i="1"/>
  <c r="V1261" i="1"/>
  <c r="R1261" i="1"/>
  <c r="O1261" i="1"/>
  <c r="M1261" i="1"/>
  <c r="K1261" i="1"/>
  <c r="I1261" i="1"/>
  <c r="G1261" i="1"/>
  <c r="E1261" i="1"/>
  <c r="V1260" i="1"/>
  <c r="R1260" i="1"/>
  <c r="O1260" i="1"/>
  <c r="M1260" i="1"/>
  <c r="K1260" i="1"/>
  <c r="I1260" i="1"/>
  <c r="G1260" i="1"/>
  <c r="E1260" i="1"/>
  <c r="V1259" i="1"/>
  <c r="R1259" i="1"/>
  <c r="O1259" i="1"/>
  <c r="M1259" i="1"/>
  <c r="K1259" i="1"/>
  <c r="I1259" i="1"/>
  <c r="G1259" i="1"/>
  <c r="E1259" i="1"/>
  <c r="V1258" i="1"/>
  <c r="R1258" i="1"/>
  <c r="O1258" i="1"/>
  <c r="M1258" i="1"/>
  <c r="K1258" i="1"/>
  <c r="I1258" i="1"/>
  <c r="G1258" i="1"/>
  <c r="E1258" i="1"/>
  <c r="V1257" i="1"/>
  <c r="R1257" i="1"/>
  <c r="O1257" i="1"/>
  <c r="M1257" i="1"/>
  <c r="K1257" i="1"/>
  <c r="I1257" i="1"/>
  <c r="G1257" i="1"/>
  <c r="E1257" i="1"/>
  <c r="V1256" i="1"/>
  <c r="R1256" i="1"/>
  <c r="O1256" i="1"/>
  <c r="M1256" i="1"/>
  <c r="K1256" i="1"/>
  <c r="I1256" i="1"/>
  <c r="G1256" i="1"/>
  <c r="E1256" i="1"/>
  <c r="V1255" i="1"/>
  <c r="R1255" i="1"/>
  <c r="O1255" i="1"/>
  <c r="M1255" i="1"/>
  <c r="K1255" i="1"/>
  <c r="I1255" i="1"/>
  <c r="G1255" i="1"/>
  <c r="E1255" i="1"/>
  <c r="V1254" i="1"/>
  <c r="R1254" i="1"/>
  <c r="O1254" i="1"/>
  <c r="M1254" i="1"/>
  <c r="K1254" i="1"/>
  <c r="I1254" i="1"/>
  <c r="G1254" i="1"/>
  <c r="E1254" i="1"/>
  <c r="AC1253" i="1"/>
  <c r="V1253" i="1"/>
  <c r="R1253" i="1"/>
  <c r="O1253" i="1"/>
  <c r="M1253" i="1"/>
  <c r="K1253" i="1"/>
  <c r="I1253" i="1"/>
  <c r="G1253" i="1"/>
  <c r="E1253" i="1"/>
  <c r="V1252" i="1"/>
  <c r="R1252" i="1"/>
  <c r="O1252" i="1"/>
  <c r="M1252" i="1"/>
  <c r="K1252" i="1"/>
  <c r="I1252" i="1"/>
  <c r="G1252" i="1"/>
  <c r="E1252" i="1"/>
  <c r="V1251" i="1"/>
  <c r="R1251" i="1"/>
  <c r="O1251" i="1"/>
  <c r="M1251" i="1"/>
  <c r="K1251" i="1"/>
  <c r="I1251" i="1"/>
  <c r="G1251" i="1"/>
  <c r="E1251" i="1"/>
  <c r="R1250" i="1"/>
  <c r="O1250" i="1"/>
  <c r="M1250" i="1"/>
  <c r="K1250" i="1"/>
  <c r="I1250" i="1"/>
  <c r="G1250" i="1"/>
  <c r="E1250" i="1"/>
  <c r="V1249" i="1"/>
  <c r="R1249" i="1"/>
  <c r="E1240" i="1"/>
  <c r="E1228" i="1"/>
  <c r="E1225" i="1"/>
  <c r="AC1219" i="1"/>
  <c r="X1219" i="1"/>
  <c r="T1219" i="1" s="1"/>
  <c r="V1218" i="1"/>
  <c r="R1218" i="1"/>
  <c r="V1217" i="1"/>
  <c r="V1216" i="1"/>
  <c r="AC1215" i="1"/>
  <c r="T1234" i="1" s="1"/>
  <c r="V1215" i="1"/>
  <c r="V1214" i="1"/>
  <c r="R1214" i="1"/>
  <c r="V1213" i="1"/>
  <c r="E1213" i="1"/>
  <c r="V1212" i="1"/>
  <c r="T1212" i="1"/>
  <c r="T1215" i="1" s="1"/>
  <c r="V1211" i="1"/>
  <c r="R1211" i="1"/>
  <c r="N1211" i="1"/>
  <c r="L1211" i="1"/>
  <c r="J1211" i="1"/>
  <c r="H1211" i="1"/>
  <c r="F1211" i="1"/>
  <c r="V1210" i="1"/>
  <c r="R1210" i="1"/>
  <c r="E1210" i="1"/>
  <c r="V1209" i="1"/>
  <c r="R1209" i="1"/>
  <c r="O1209" i="1"/>
  <c r="M1209" i="1"/>
  <c r="K1209" i="1"/>
  <c r="I1209" i="1"/>
  <c r="G1209" i="1"/>
  <c r="E1209" i="1"/>
  <c r="V1208" i="1"/>
  <c r="R1208" i="1"/>
  <c r="O1208" i="1"/>
  <c r="M1208" i="1"/>
  <c r="K1208" i="1"/>
  <c r="I1208" i="1"/>
  <c r="G1208" i="1"/>
  <c r="E1208" i="1"/>
  <c r="V1207" i="1"/>
  <c r="R1207" i="1"/>
  <c r="O1207" i="1"/>
  <c r="M1207" i="1"/>
  <c r="K1207" i="1"/>
  <c r="I1207" i="1"/>
  <c r="G1207" i="1"/>
  <c r="E1207" i="1"/>
  <c r="V1206" i="1"/>
  <c r="R1206" i="1"/>
  <c r="O1206" i="1"/>
  <c r="M1206" i="1"/>
  <c r="K1206" i="1"/>
  <c r="I1206" i="1"/>
  <c r="G1206" i="1"/>
  <c r="E1206" i="1"/>
  <c r="V1205" i="1"/>
  <c r="R1205" i="1"/>
  <c r="O1205" i="1"/>
  <c r="M1205" i="1"/>
  <c r="K1205" i="1"/>
  <c r="I1205" i="1"/>
  <c r="G1205" i="1"/>
  <c r="E1205" i="1"/>
  <c r="V1204" i="1"/>
  <c r="R1204" i="1"/>
  <c r="O1204" i="1"/>
  <c r="M1204" i="1"/>
  <c r="K1204" i="1"/>
  <c r="I1204" i="1"/>
  <c r="G1204" i="1"/>
  <c r="E1204" i="1"/>
  <c r="V1203" i="1"/>
  <c r="R1203" i="1"/>
  <c r="O1203" i="1"/>
  <c r="M1203" i="1"/>
  <c r="K1203" i="1"/>
  <c r="I1203" i="1"/>
  <c r="G1203" i="1"/>
  <c r="E1203" i="1"/>
  <c r="V1202" i="1"/>
  <c r="R1202" i="1"/>
  <c r="O1202" i="1"/>
  <c r="M1202" i="1"/>
  <c r="K1202" i="1"/>
  <c r="I1202" i="1"/>
  <c r="G1202" i="1"/>
  <c r="E1202" i="1"/>
  <c r="V1201" i="1"/>
  <c r="R1201" i="1"/>
  <c r="O1201" i="1"/>
  <c r="M1201" i="1"/>
  <c r="K1201" i="1"/>
  <c r="I1201" i="1"/>
  <c r="G1201" i="1"/>
  <c r="E1201" i="1"/>
  <c r="V1200" i="1"/>
  <c r="R1200" i="1"/>
  <c r="O1200" i="1"/>
  <c r="M1200" i="1"/>
  <c r="K1200" i="1"/>
  <c r="I1200" i="1"/>
  <c r="G1200" i="1"/>
  <c r="E1200" i="1"/>
  <c r="AC1199" i="1"/>
  <c r="V1199" i="1"/>
  <c r="R1199" i="1"/>
  <c r="O1199" i="1"/>
  <c r="M1199" i="1"/>
  <c r="K1199" i="1"/>
  <c r="I1199" i="1"/>
  <c r="G1199" i="1"/>
  <c r="E1199" i="1"/>
  <c r="V1198" i="1"/>
  <c r="R1198" i="1"/>
  <c r="O1198" i="1"/>
  <c r="M1198" i="1"/>
  <c r="K1198" i="1"/>
  <c r="I1198" i="1"/>
  <c r="G1198" i="1"/>
  <c r="E1198" i="1"/>
  <c r="R1197" i="1"/>
  <c r="O1197" i="1"/>
  <c r="M1197" i="1"/>
  <c r="K1197" i="1"/>
  <c r="I1197" i="1"/>
  <c r="G1197" i="1"/>
  <c r="E1197" i="1"/>
  <c r="R1196" i="1"/>
  <c r="O1196" i="1"/>
  <c r="M1196" i="1"/>
  <c r="K1196" i="1"/>
  <c r="I1196" i="1"/>
  <c r="G1196" i="1"/>
  <c r="E1196" i="1"/>
  <c r="V1195" i="1"/>
  <c r="R1195" i="1"/>
  <c r="E1186" i="1"/>
  <c r="E1174" i="1"/>
  <c r="E1171" i="1"/>
  <c r="AC1165" i="1"/>
  <c r="X1165" i="1"/>
  <c r="T1165" i="1" s="1"/>
  <c r="V1164" i="1"/>
  <c r="R1164" i="1"/>
  <c r="V1163" i="1"/>
  <c r="V1162" i="1"/>
  <c r="AC1161" i="1"/>
  <c r="T1180" i="1" s="1"/>
  <c r="V1161" i="1"/>
  <c r="V1160" i="1"/>
  <c r="V1159" i="1"/>
  <c r="E1159" i="1"/>
  <c r="V1158" i="1"/>
  <c r="T1158" i="1"/>
  <c r="T1161" i="1" s="1"/>
  <c r="V1157" i="1"/>
  <c r="R1157" i="1"/>
  <c r="N1157" i="1"/>
  <c r="L1157" i="1"/>
  <c r="J1157" i="1"/>
  <c r="H1157" i="1"/>
  <c r="F1157" i="1"/>
  <c r="V1156" i="1"/>
  <c r="R1156" i="1"/>
  <c r="E1156" i="1"/>
  <c r="V1155" i="1"/>
  <c r="R1155" i="1"/>
  <c r="O1155" i="1"/>
  <c r="M1155" i="1"/>
  <c r="K1155" i="1"/>
  <c r="I1155" i="1"/>
  <c r="G1155" i="1"/>
  <c r="E1155" i="1"/>
  <c r="V1154" i="1"/>
  <c r="R1154" i="1"/>
  <c r="O1154" i="1"/>
  <c r="M1154" i="1"/>
  <c r="K1154" i="1"/>
  <c r="I1154" i="1"/>
  <c r="G1154" i="1"/>
  <c r="E1154" i="1"/>
  <c r="V1153" i="1"/>
  <c r="R1153" i="1"/>
  <c r="O1153" i="1"/>
  <c r="M1153" i="1"/>
  <c r="K1153" i="1"/>
  <c r="I1153" i="1"/>
  <c r="G1153" i="1"/>
  <c r="E1153" i="1"/>
  <c r="V1152" i="1"/>
  <c r="R1152" i="1"/>
  <c r="O1152" i="1"/>
  <c r="M1152" i="1"/>
  <c r="K1152" i="1"/>
  <c r="I1152" i="1"/>
  <c r="G1152" i="1"/>
  <c r="E1152" i="1"/>
  <c r="V1151" i="1"/>
  <c r="R1151" i="1"/>
  <c r="O1151" i="1"/>
  <c r="M1151" i="1"/>
  <c r="K1151" i="1"/>
  <c r="I1151" i="1"/>
  <c r="G1151" i="1"/>
  <c r="E1151" i="1"/>
  <c r="V1150" i="1"/>
  <c r="R1150" i="1"/>
  <c r="O1150" i="1"/>
  <c r="M1150" i="1"/>
  <c r="K1150" i="1"/>
  <c r="I1150" i="1"/>
  <c r="G1150" i="1"/>
  <c r="E1150" i="1"/>
  <c r="V1149" i="1"/>
  <c r="R1149" i="1"/>
  <c r="O1149" i="1"/>
  <c r="M1149" i="1"/>
  <c r="K1149" i="1"/>
  <c r="I1149" i="1"/>
  <c r="G1149" i="1"/>
  <c r="E1149" i="1"/>
  <c r="V1148" i="1"/>
  <c r="R1148" i="1"/>
  <c r="O1148" i="1"/>
  <c r="M1148" i="1"/>
  <c r="K1148" i="1"/>
  <c r="I1148" i="1"/>
  <c r="G1148" i="1"/>
  <c r="E1148" i="1"/>
  <c r="V1147" i="1"/>
  <c r="R1147" i="1"/>
  <c r="O1147" i="1"/>
  <c r="M1147" i="1"/>
  <c r="K1147" i="1"/>
  <c r="I1147" i="1"/>
  <c r="G1147" i="1"/>
  <c r="E1147" i="1"/>
  <c r="V1146" i="1"/>
  <c r="R1146" i="1"/>
  <c r="O1146" i="1"/>
  <c r="M1146" i="1"/>
  <c r="K1146" i="1"/>
  <c r="I1146" i="1"/>
  <c r="G1146" i="1"/>
  <c r="E1146" i="1"/>
  <c r="AC1145" i="1"/>
  <c r="V1145" i="1"/>
  <c r="R1145" i="1"/>
  <c r="O1145" i="1"/>
  <c r="M1145" i="1"/>
  <c r="K1145" i="1"/>
  <c r="I1145" i="1"/>
  <c r="G1145" i="1"/>
  <c r="E1145" i="1"/>
  <c r="V1144" i="1"/>
  <c r="R1144" i="1"/>
  <c r="O1144" i="1"/>
  <c r="M1144" i="1"/>
  <c r="K1144" i="1"/>
  <c r="I1144" i="1"/>
  <c r="G1144" i="1"/>
  <c r="E1144" i="1"/>
  <c r="V1143" i="1"/>
  <c r="R1143" i="1"/>
  <c r="O1143" i="1"/>
  <c r="M1143" i="1"/>
  <c r="K1143" i="1"/>
  <c r="I1143" i="1"/>
  <c r="G1143" i="1"/>
  <c r="E1143" i="1"/>
  <c r="V1142" i="1"/>
  <c r="R1142" i="1"/>
  <c r="O1142" i="1"/>
  <c r="M1142" i="1"/>
  <c r="K1142" i="1"/>
  <c r="I1142" i="1"/>
  <c r="G1142" i="1"/>
  <c r="E1142" i="1"/>
  <c r="V1141" i="1"/>
  <c r="R1141" i="1"/>
  <c r="E1132" i="1"/>
  <c r="E1120" i="1"/>
  <c r="E1117" i="1"/>
  <c r="AC1111" i="1"/>
  <c r="X1111" i="1"/>
  <c r="T1111" i="1" s="1"/>
  <c r="V1110" i="1"/>
  <c r="R1110" i="1"/>
  <c r="V1109" i="1"/>
  <c r="V1108" i="1"/>
  <c r="AC1107" i="1"/>
  <c r="T1126" i="1" s="1"/>
  <c r="V1107" i="1"/>
  <c r="V1106" i="1"/>
  <c r="R1106" i="1"/>
  <c r="V1105" i="1"/>
  <c r="E1105" i="1"/>
  <c r="V1104" i="1"/>
  <c r="T1104" i="1"/>
  <c r="T1107" i="1" s="1"/>
  <c r="V1103" i="1"/>
  <c r="R1103" i="1"/>
  <c r="N1103" i="1"/>
  <c r="L1103" i="1"/>
  <c r="J1103" i="1"/>
  <c r="H1103" i="1"/>
  <c r="F1103" i="1"/>
  <c r="V1102" i="1"/>
  <c r="R1102" i="1"/>
  <c r="E1102" i="1"/>
  <c r="V1101" i="1"/>
  <c r="R1101" i="1"/>
  <c r="O1101" i="1"/>
  <c r="M1101" i="1"/>
  <c r="K1101" i="1"/>
  <c r="I1101" i="1"/>
  <c r="G1101" i="1"/>
  <c r="E1101" i="1"/>
  <c r="V1100" i="1"/>
  <c r="R1100" i="1"/>
  <c r="O1100" i="1"/>
  <c r="M1100" i="1"/>
  <c r="K1100" i="1"/>
  <c r="I1100" i="1"/>
  <c r="G1100" i="1"/>
  <c r="E1100" i="1"/>
  <c r="V1099" i="1"/>
  <c r="R1099" i="1"/>
  <c r="O1099" i="1"/>
  <c r="M1099" i="1"/>
  <c r="K1099" i="1"/>
  <c r="I1099" i="1"/>
  <c r="G1099" i="1"/>
  <c r="E1099" i="1"/>
  <c r="V1098" i="1"/>
  <c r="R1098" i="1"/>
  <c r="O1098" i="1"/>
  <c r="M1098" i="1"/>
  <c r="K1098" i="1"/>
  <c r="I1098" i="1"/>
  <c r="G1098" i="1"/>
  <c r="E1098" i="1"/>
  <c r="V1097" i="1"/>
  <c r="R1097" i="1"/>
  <c r="O1097" i="1"/>
  <c r="M1097" i="1"/>
  <c r="K1097" i="1"/>
  <c r="I1097" i="1"/>
  <c r="G1097" i="1"/>
  <c r="E1097" i="1"/>
  <c r="V1096" i="1"/>
  <c r="R1096" i="1"/>
  <c r="O1096" i="1"/>
  <c r="M1096" i="1"/>
  <c r="K1096" i="1"/>
  <c r="I1096" i="1"/>
  <c r="G1096" i="1"/>
  <c r="E1096" i="1"/>
  <c r="V1095" i="1"/>
  <c r="R1095" i="1"/>
  <c r="O1095" i="1"/>
  <c r="M1095" i="1"/>
  <c r="K1095" i="1"/>
  <c r="I1095" i="1"/>
  <c r="G1095" i="1"/>
  <c r="E1095" i="1"/>
  <c r="V1094" i="1"/>
  <c r="R1094" i="1"/>
  <c r="O1094" i="1"/>
  <c r="M1094" i="1"/>
  <c r="K1094" i="1"/>
  <c r="I1094" i="1"/>
  <c r="G1094" i="1"/>
  <c r="E1094" i="1"/>
  <c r="V1093" i="1"/>
  <c r="R1093" i="1"/>
  <c r="O1093" i="1"/>
  <c r="M1093" i="1"/>
  <c r="K1093" i="1"/>
  <c r="I1093" i="1"/>
  <c r="G1093" i="1"/>
  <c r="E1093" i="1"/>
  <c r="V1092" i="1"/>
  <c r="R1092" i="1"/>
  <c r="O1092" i="1"/>
  <c r="M1092" i="1"/>
  <c r="K1092" i="1"/>
  <c r="I1092" i="1"/>
  <c r="G1092" i="1"/>
  <c r="E1092" i="1"/>
  <c r="AC1091" i="1"/>
  <c r="V1091" i="1"/>
  <c r="R1091" i="1"/>
  <c r="O1091" i="1"/>
  <c r="M1091" i="1"/>
  <c r="K1091" i="1"/>
  <c r="I1091" i="1"/>
  <c r="G1091" i="1"/>
  <c r="E1091" i="1"/>
  <c r="V1090" i="1"/>
  <c r="R1090" i="1"/>
  <c r="O1090" i="1"/>
  <c r="M1090" i="1"/>
  <c r="K1090" i="1"/>
  <c r="I1090" i="1"/>
  <c r="G1090" i="1"/>
  <c r="E1090" i="1"/>
  <c r="V1089" i="1"/>
  <c r="R1089" i="1"/>
  <c r="O1089" i="1"/>
  <c r="M1089" i="1"/>
  <c r="K1089" i="1"/>
  <c r="I1089" i="1"/>
  <c r="G1089" i="1"/>
  <c r="E1089" i="1"/>
  <c r="V1088" i="1"/>
  <c r="R1088" i="1"/>
  <c r="O1088" i="1"/>
  <c r="M1088" i="1"/>
  <c r="K1088" i="1"/>
  <c r="I1088" i="1"/>
  <c r="G1088" i="1"/>
  <c r="E1088" i="1"/>
  <c r="V1087" i="1"/>
  <c r="R1087" i="1"/>
  <c r="E1078" i="1"/>
  <c r="E1066" i="1"/>
  <c r="E1063" i="1"/>
  <c r="AC1057" i="1"/>
  <c r="X1057" i="1"/>
  <c r="T1057" i="1" s="1"/>
  <c r="V1056" i="1"/>
  <c r="R1056" i="1"/>
  <c r="V1055" i="1"/>
  <c r="V1054" i="1"/>
  <c r="AC1053" i="1"/>
  <c r="T1072" i="1" s="1"/>
  <c r="V1053" i="1"/>
  <c r="V1052" i="1"/>
  <c r="R1052" i="1"/>
  <c r="V1051" i="1"/>
  <c r="E1051" i="1"/>
  <c r="V1050" i="1"/>
  <c r="T1050" i="1"/>
  <c r="T1053" i="1" s="1"/>
  <c r="V1049" i="1"/>
  <c r="R1049" i="1"/>
  <c r="N1049" i="1"/>
  <c r="L1049" i="1"/>
  <c r="J1049" i="1"/>
  <c r="H1049" i="1"/>
  <c r="F1049" i="1"/>
  <c r="V1048" i="1"/>
  <c r="R1048" i="1"/>
  <c r="E1048" i="1"/>
  <c r="V1047" i="1"/>
  <c r="R1047" i="1"/>
  <c r="O1047" i="1"/>
  <c r="M1047" i="1"/>
  <c r="K1047" i="1"/>
  <c r="I1047" i="1"/>
  <c r="G1047" i="1"/>
  <c r="E1047" i="1"/>
  <c r="V1046" i="1"/>
  <c r="R1046" i="1"/>
  <c r="O1046" i="1"/>
  <c r="M1046" i="1"/>
  <c r="K1046" i="1"/>
  <c r="I1046" i="1"/>
  <c r="G1046" i="1"/>
  <c r="E1046" i="1"/>
  <c r="V1045" i="1"/>
  <c r="R1045" i="1"/>
  <c r="O1045" i="1"/>
  <c r="M1045" i="1"/>
  <c r="K1045" i="1"/>
  <c r="I1045" i="1"/>
  <c r="G1045" i="1"/>
  <c r="E1045" i="1"/>
  <c r="V1044" i="1"/>
  <c r="R1044" i="1"/>
  <c r="O1044" i="1"/>
  <c r="M1044" i="1"/>
  <c r="K1044" i="1"/>
  <c r="I1044" i="1"/>
  <c r="G1044" i="1"/>
  <c r="E1044" i="1"/>
  <c r="V1043" i="1"/>
  <c r="R1043" i="1"/>
  <c r="O1043" i="1"/>
  <c r="M1043" i="1"/>
  <c r="K1043" i="1"/>
  <c r="I1043" i="1"/>
  <c r="G1043" i="1"/>
  <c r="E1043" i="1"/>
  <c r="V1042" i="1"/>
  <c r="R1042" i="1"/>
  <c r="O1042" i="1"/>
  <c r="M1042" i="1"/>
  <c r="K1042" i="1"/>
  <c r="I1042" i="1"/>
  <c r="G1042" i="1"/>
  <c r="E1042" i="1"/>
  <c r="V1041" i="1"/>
  <c r="R1041" i="1"/>
  <c r="O1041" i="1"/>
  <c r="M1041" i="1"/>
  <c r="K1041" i="1"/>
  <c r="I1041" i="1"/>
  <c r="G1041" i="1"/>
  <c r="E1041" i="1"/>
  <c r="V1040" i="1"/>
  <c r="R1040" i="1"/>
  <c r="O1040" i="1"/>
  <c r="M1040" i="1"/>
  <c r="K1040" i="1"/>
  <c r="I1040" i="1"/>
  <c r="G1040" i="1"/>
  <c r="E1040" i="1"/>
  <c r="V1039" i="1"/>
  <c r="R1039" i="1"/>
  <c r="O1039" i="1"/>
  <c r="M1039" i="1"/>
  <c r="K1039" i="1"/>
  <c r="I1039" i="1"/>
  <c r="G1039" i="1"/>
  <c r="E1039" i="1"/>
  <c r="V1038" i="1"/>
  <c r="R1038" i="1"/>
  <c r="O1038" i="1"/>
  <c r="M1038" i="1"/>
  <c r="K1038" i="1"/>
  <c r="I1038" i="1"/>
  <c r="G1038" i="1"/>
  <c r="E1038" i="1"/>
  <c r="AC1037" i="1"/>
  <c r="V1037" i="1"/>
  <c r="R1037" i="1"/>
  <c r="O1037" i="1"/>
  <c r="M1037" i="1"/>
  <c r="K1037" i="1"/>
  <c r="I1037" i="1"/>
  <c r="G1037" i="1"/>
  <c r="E1037" i="1"/>
  <c r="V1036" i="1"/>
  <c r="R1036" i="1"/>
  <c r="O1036" i="1"/>
  <c r="M1036" i="1"/>
  <c r="K1036" i="1"/>
  <c r="I1036" i="1"/>
  <c r="G1036" i="1"/>
  <c r="E1036" i="1"/>
  <c r="V1035" i="1"/>
  <c r="R1035" i="1"/>
  <c r="O1035" i="1"/>
  <c r="M1035" i="1"/>
  <c r="K1035" i="1"/>
  <c r="I1035" i="1"/>
  <c r="G1035" i="1"/>
  <c r="E1035" i="1"/>
  <c r="V1034" i="1"/>
  <c r="R1034" i="1"/>
  <c r="O1034" i="1"/>
  <c r="M1034" i="1"/>
  <c r="K1034" i="1"/>
  <c r="I1034" i="1"/>
  <c r="G1034" i="1"/>
  <c r="E1034" i="1"/>
  <c r="V1033" i="1"/>
  <c r="R1033" i="1"/>
  <c r="E1024" i="1"/>
  <c r="E1012" i="1"/>
  <c r="E1009" i="1"/>
  <c r="AC1003" i="1"/>
  <c r="X1003" i="1"/>
  <c r="T1003" i="1" s="1"/>
  <c r="V1002" i="1"/>
  <c r="R1002" i="1"/>
  <c r="V1001" i="1"/>
  <c r="V1000" i="1"/>
  <c r="AC999" i="1"/>
  <c r="T1018" i="1" s="1"/>
  <c r="V999" i="1"/>
  <c r="V998" i="1"/>
  <c r="R998" i="1"/>
  <c r="V997" i="1"/>
  <c r="E997" i="1"/>
  <c r="V996" i="1"/>
  <c r="T996" i="1"/>
  <c r="T999" i="1" s="1"/>
  <c r="V995" i="1"/>
  <c r="R995" i="1"/>
  <c r="N995" i="1"/>
  <c r="L995" i="1"/>
  <c r="J995" i="1"/>
  <c r="H995" i="1"/>
  <c r="F995" i="1"/>
  <c r="V994" i="1"/>
  <c r="R994" i="1"/>
  <c r="E994" i="1"/>
  <c r="V993" i="1"/>
  <c r="R993" i="1"/>
  <c r="O993" i="1"/>
  <c r="M993" i="1"/>
  <c r="K993" i="1"/>
  <c r="I993" i="1"/>
  <c r="G993" i="1"/>
  <c r="E993" i="1"/>
  <c r="V992" i="1"/>
  <c r="R992" i="1"/>
  <c r="O992" i="1"/>
  <c r="M992" i="1"/>
  <c r="K992" i="1"/>
  <c r="I992" i="1"/>
  <c r="G992" i="1"/>
  <c r="E992" i="1"/>
  <c r="V991" i="1"/>
  <c r="R991" i="1"/>
  <c r="O991" i="1"/>
  <c r="M991" i="1"/>
  <c r="K991" i="1"/>
  <c r="I991" i="1"/>
  <c r="G991" i="1"/>
  <c r="E991" i="1"/>
  <c r="V990" i="1"/>
  <c r="R990" i="1"/>
  <c r="O990" i="1"/>
  <c r="M990" i="1"/>
  <c r="K990" i="1"/>
  <c r="I990" i="1"/>
  <c r="G990" i="1"/>
  <c r="E990" i="1"/>
  <c r="V989" i="1"/>
  <c r="R989" i="1"/>
  <c r="O989" i="1"/>
  <c r="M989" i="1"/>
  <c r="K989" i="1"/>
  <c r="I989" i="1"/>
  <c r="G989" i="1"/>
  <c r="E989" i="1"/>
  <c r="V988" i="1"/>
  <c r="R988" i="1"/>
  <c r="O988" i="1"/>
  <c r="M988" i="1"/>
  <c r="K988" i="1"/>
  <c r="I988" i="1"/>
  <c r="G988" i="1"/>
  <c r="E988" i="1"/>
  <c r="V987" i="1"/>
  <c r="R987" i="1"/>
  <c r="O987" i="1"/>
  <c r="M987" i="1"/>
  <c r="K987" i="1"/>
  <c r="I987" i="1"/>
  <c r="G987" i="1"/>
  <c r="E987" i="1"/>
  <c r="V986" i="1"/>
  <c r="R986" i="1"/>
  <c r="O986" i="1"/>
  <c r="M986" i="1"/>
  <c r="K986" i="1"/>
  <c r="I986" i="1"/>
  <c r="G986" i="1"/>
  <c r="E986" i="1"/>
  <c r="V985" i="1"/>
  <c r="R985" i="1"/>
  <c r="O985" i="1"/>
  <c r="M985" i="1"/>
  <c r="K985" i="1"/>
  <c r="I985" i="1"/>
  <c r="G985" i="1"/>
  <c r="E985" i="1"/>
  <c r="V984" i="1"/>
  <c r="R984" i="1"/>
  <c r="O984" i="1"/>
  <c r="M984" i="1"/>
  <c r="K984" i="1"/>
  <c r="I984" i="1"/>
  <c r="G984" i="1"/>
  <c r="E984" i="1"/>
  <c r="AC983" i="1"/>
  <c r="V983" i="1"/>
  <c r="R983" i="1"/>
  <c r="O983" i="1"/>
  <c r="M983" i="1"/>
  <c r="K983" i="1"/>
  <c r="I983" i="1"/>
  <c r="G983" i="1"/>
  <c r="E983" i="1"/>
  <c r="V982" i="1"/>
  <c r="R982" i="1"/>
  <c r="O982" i="1"/>
  <c r="M982" i="1"/>
  <c r="K982" i="1"/>
  <c r="I982" i="1"/>
  <c r="G982" i="1"/>
  <c r="E982" i="1"/>
  <c r="V981" i="1"/>
  <c r="R981" i="1"/>
  <c r="O981" i="1"/>
  <c r="M981" i="1"/>
  <c r="K981" i="1"/>
  <c r="I981" i="1"/>
  <c r="G981" i="1"/>
  <c r="E981" i="1"/>
  <c r="R980" i="1"/>
  <c r="O980" i="1"/>
  <c r="M980" i="1"/>
  <c r="K980" i="1"/>
  <c r="I980" i="1"/>
  <c r="G980" i="1"/>
  <c r="E980" i="1"/>
  <c r="V979" i="1"/>
  <c r="R979" i="1"/>
  <c r="E970" i="1"/>
  <c r="E958" i="1"/>
  <c r="E955" i="1"/>
  <c r="AC949" i="1"/>
  <c r="X949" i="1"/>
  <c r="T949" i="1" s="1"/>
  <c r="V948" i="1"/>
  <c r="R948" i="1"/>
  <c r="V947" i="1"/>
  <c r="V946" i="1"/>
  <c r="AC945" i="1"/>
  <c r="T964" i="1" s="1"/>
  <c r="V945" i="1"/>
  <c r="V944" i="1"/>
  <c r="R944" i="1"/>
  <c r="V943" i="1"/>
  <c r="E943" i="1"/>
  <c r="V942" i="1"/>
  <c r="T942" i="1"/>
  <c r="T945" i="1" s="1"/>
  <c r="V941" i="1"/>
  <c r="R941" i="1"/>
  <c r="N941" i="1"/>
  <c r="L941" i="1"/>
  <c r="J941" i="1"/>
  <c r="H941" i="1"/>
  <c r="F941" i="1"/>
  <c r="V940" i="1"/>
  <c r="R940" i="1"/>
  <c r="E940" i="1"/>
  <c r="V939" i="1"/>
  <c r="R939" i="1"/>
  <c r="O939" i="1"/>
  <c r="M939" i="1"/>
  <c r="K939" i="1"/>
  <c r="I939" i="1"/>
  <c r="G939" i="1"/>
  <c r="E939" i="1"/>
  <c r="V938" i="1"/>
  <c r="R938" i="1"/>
  <c r="O938" i="1"/>
  <c r="M938" i="1"/>
  <c r="K938" i="1"/>
  <c r="I938" i="1"/>
  <c r="G938" i="1"/>
  <c r="E938" i="1"/>
  <c r="V937" i="1"/>
  <c r="R937" i="1"/>
  <c r="O937" i="1"/>
  <c r="M937" i="1"/>
  <c r="K937" i="1"/>
  <c r="I937" i="1"/>
  <c r="G937" i="1"/>
  <c r="E937" i="1"/>
  <c r="V936" i="1"/>
  <c r="R936" i="1"/>
  <c r="O936" i="1"/>
  <c r="M936" i="1"/>
  <c r="K936" i="1"/>
  <c r="I936" i="1"/>
  <c r="G936" i="1"/>
  <c r="E936" i="1"/>
  <c r="V935" i="1"/>
  <c r="R935" i="1"/>
  <c r="O935" i="1"/>
  <c r="M935" i="1"/>
  <c r="K935" i="1"/>
  <c r="I935" i="1"/>
  <c r="G935" i="1"/>
  <c r="E935" i="1"/>
  <c r="V934" i="1"/>
  <c r="R934" i="1"/>
  <c r="O934" i="1"/>
  <c r="M934" i="1"/>
  <c r="K934" i="1"/>
  <c r="I934" i="1"/>
  <c r="G934" i="1"/>
  <c r="E934" i="1"/>
  <c r="V933" i="1"/>
  <c r="R933" i="1"/>
  <c r="O933" i="1"/>
  <c r="M933" i="1"/>
  <c r="K933" i="1"/>
  <c r="I933" i="1"/>
  <c r="G933" i="1"/>
  <c r="E933" i="1"/>
  <c r="V932" i="1"/>
  <c r="R932" i="1"/>
  <c r="O932" i="1"/>
  <c r="M932" i="1"/>
  <c r="K932" i="1"/>
  <c r="I932" i="1"/>
  <c r="G932" i="1"/>
  <c r="E932" i="1"/>
  <c r="V931" i="1"/>
  <c r="R931" i="1"/>
  <c r="O931" i="1"/>
  <c r="M931" i="1"/>
  <c r="K931" i="1"/>
  <c r="I931" i="1"/>
  <c r="G931" i="1"/>
  <c r="E931" i="1"/>
  <c r="V930" i="1"/>
  <c r="R930" i="1"/>
  <c r="O930" i="1"/>
  <c r="M930" i="1"/>
  <c r="K930" i="1"/>
  <c r="I930" i="1"/>
  <c r="G930" i="1"/>
  <c r="E930" i="1"/>
  <c r="AC929" i="1"/>
  <c r="V929" i="1"/>
  <c r="R929" i="1"/>
  <c r="O929" i="1"/>
  <c r="M929" i="1"/>
  <c r="K929" i="1"/>
  <c r="I929" i="1"/>
  <c r="G929" i="1"/>
  <c r="E929" i="1"/>
  <c r="V928" i="1"/>
  <c r="R928" i="1"/>
  <c r="O928" i="1"/>
  <c r="M928" i="1"/>
  <c r="K928" i="1"/>
  <c r="I928" i="1"/>
  <c r="G928" i="1"/>
  <c r="E928" i="1"/>
  <c r="V927" i="1"/>
  <c r="R927" i="1"/>
  <c r="O927" i="1"/>
  <c r="M927" i="1"/>
  <c r="K927" i="1"/>
  <c r="I927" i="1"/>
  <c r="G927" i="1"/>
  <c r="E927" i="1"/>
  <c r="V926" i="1"/>
  <c r="R926" i="1"/>
  <c r="O926" i="1"/>
  <c r="M926" i="1"/>
  <c r="K926" i="1"/>
  <c r="I926" i="1"/>
  <c r="G926" i="1"/>
  <c r="E926" i="1"/>
  <c r="V925" i="1"/>
  <c r="R925" i="1"/>
  <c r="E916" i="1"/>
  <c r="E904" i="1"/>
  <c r="E901" i="1"/>
  <c r="AC895" i="1"/>
  <c r="X895" i="1"/>
  <c r="T895" i="1" s="1"/>
  <c r="V894" i="1"/>
  <c r="R894" i="1"/>
  <c r="V893" i="1"/>
  <c r="V892" i="1"/>
  <c r="AC891" i="1"/>
  <c r="T910" i="1" s="1"/>
  <c r="V891" i="1"/>
  <c r="V890" i="1"/>
  <c r="R890" i="1"/>
  <c r="V889" i="1"/>
  <c r="E889" i="1"/>
  <c r="V888" i="1"/>
  <c r="T888" i="1"/>
  <c r="T891" i="1" s="1"/>
  <c r="V887" i="1"/>
  <c r="R887" i="1"/>
  <c r="N887" i="1"/>
  <c r="L887" i="1"/>
  <c r="J887" i="1"/>
  <c r="H887" i="1"/>
  <c r="F887" i="1"/>
  <c r="V886" i="1"/>
  <c r="R886" i="1"/>
  <c r="E886" i="1"/>
  <c r="V885" i="1"/>
  <c r="R885" i="1"/>
  <c r="O885" i="1"/>
  <c r="M885" i="1"/>
  <c r="K885" i="1"/>
  <c r="I885" i="1"/>
  <c r="G885" i="1"/>
  <c r="E885" i="1"/>
  <c r="V884" i="1"/>
  <c r="R884" i="1"/>
  <c r="O884" i="1"/>
  <c r="M884" i="1"/>
  <c r="K884" i="1"/>
  <c r="I884" i="1"/>
  <c r="G884" i="1"/>
  <c r="E884" i="1"/>
  <c r="V883" i="1"/>
  <c r="R883" i="1"/>
  <c r="O883" i="1"/>
  <c r="M883" i="1"/>
  <c r="K883" i="1"/>
  <c r="I883" i="1"/>
  <c r="G883" i="1"/>
  <c r="E883" i="1"/>
  <c r="V882" i="1"/>
  <c r="R882" i="1"/>
  <c r="O882" i="1"/>
  <c r="M882" i="1"/>
  <c r="K882" i="1"/>
  <c r="I882" i="1"/>
  <c r="G882" i="1"/>
  <c r="E882" i="1"/>
  <c r="V881" i="1"/>
  <c r="R881" i="1"/>
  <c r="O881" i="1"/>
  <c r="M881" i="1"/>
  <c r="K881" i="1"/>
  <c r="I881" i="1"/>
  <c r="G881" i="1"/>
  <c r="E881" i="1"/>
  <c r="V880" i="1"/>
  <c r="R880" i="1"/>
  <c r="O880" i="1"/>
  <c r="M880" i="1"/>
  <c r="K880" i="1"/>
  <c r="I880" i="1"/>
  <c r="G880" i="1"/>
  <c r="E880" i="1"/>
  <c r="V879" i="1"/>
  <c r="R879" i="1"/>
  <c r="O879" i="1"/>
  <c r="M879" i="1"/>
  <c r="K879" i="1"/>
  <c r="I879" i="1"/>
  <c r="G879" i="1"/>
  <c r="E879" i="1"/>
  <c r="V878" i="1"/>
  <c r="R878" i="1"/>
  <c r="O878" i="1"/>
  <c r="M878" i="1"/>
  <c r="K878" i="1"/>
  <c r="I878" i="1"/>
  <c r="G878" i="1"/>
  <c r="E878" i="1"/>
  <c r="V877" i="1"/>
  <c r="R877" i="1"/>
  <c r="O877" i="1"/>
  <c r="M877" i="1"/>
  <c r="K877" i="1"/>
  <c r="I877" i="1"/>
  <c r="G877" i="1"/>
  <c r="E877" i="1"/>
  <c r="V876" i="1"/>
  <c r="R876" i="1"/>
  <c r="O876" i="1"/>
  <c r="M876" i="1"/>
  <c r="K876" i="1"/>
  <c r="I876" i="1"/>
  <c r="G876" i="1"/>
  <c r="E876" i="1"/>
  <c r="AC875" i="1"/>
  <c r="V875" i="1"/>
  <c r="R875" i="1"/>
  <c r="O875" i="1"/>
  <c r="M875" i="1"/>
  <c r="K875" i="1"/>
  <c r="I875" i="1"/>
  <c r="G875" i="1"/>
  <c r="E875" i="1"/>
  <c r="V874" i="1"/>
  <c r="R874" i="1"/>
  <c r="O874" i="1"/>
  <c r="M874" i="1"/>
  <c r="K874" i="1"/>
  <c r="I874" i="1"/>
  <c r="G874" i="1"/>
  <c r="E874" i="1"/>
  <c r="V873" i="1"/>
  <c r="R873" i="1"/>
  <c r="O873" i="1"/>
  <c r="M873" i="1"/>
  <c r="K873" i="1"/>
  <c r="I873" i="1"/>
  <c r="G873" i="1"/>
  <c r="E873" i="1"/>
  <c r="R872" i="1"/>
  <c r="O872" i="1"/>
  <c r="M872" i="1"/>
  <c r="K872" i="1"/>
  <c r="I872" i="1"/>
  <c r="G872" i="1"/>
  <c r="E872" i="1"/>
  <c r="V871" i="1"/>
  <c r="R871" i="1"/>
  <c r="E862" i="1"/>
  <c r="E850" i="1"/>
  <c r="E847" i="1"/>
  <c r="AC841" i="1"/>
  <c r="X841" i="1"/>
  <c r="T841" i="1" s="1"/>
  <c r="V840" i="1"/>
  <c r="R840" i="1"/>
  <c r="V839" i="1"/>
  <c r="V838" i="1"/>
  <c r="AC837" i="1"/>
  <c r="T856" i="1" s="1"/>
  <c r="V837" i="1"/>
  <c r="V836" i="1"/>
  <c r="R836" i="1"/>
  <c r="V835" i="1"/>
  <c r="E835" i="1"/>
  <c r="V834" i="1"/>
  <c r="T834" i="1"/>
  <c r="T837" i="1" s="1"/>
  <c r="V833" i="1"/>
  <c r="R833" i="1"/>
  <c r="N833" i="1"/>
  <c r="L833" i="1"/>
  <c r="J833" i="1"/>
  <c r="H833" i="1"/>
  <c r="F833" i="1"/>
  <c r="V832" i="1"/>
  <c r="R832" i="1"/>
  <c r="E832" i="1"/>
  <c r="V831" i="1"/>
  <c r="R831" i="1"/>
  <c r="O831" i="1"/>
  <c r="M831" i="1"/>
  <c r="K831" i="1"/>
  <c r="I831" i="1"/>
  <c r="G831" i="1"/>
  <c r="E831" i="1"/>
  <c r="V830" i="1"/>
  <c r="R830" i="1"/>
  <c r="O830" i="1"/>
  <c r="M830" i="1"/>
  <c r="K830" i="1"/>
  <c r="I830" i="1"/>
  <c r="G830" i="1"/>
  <c r="E830" i="1"/>
  <c r="V829" i="1"/>
  <c r="R829" i="1"/>
  <c r="O829" i="1"/>
  <c r="M829" i="1"/>
  <c r="K829" i="1"/>
  <c r="I829" i="1"/>
  <c r="G829" i="1"/>
  <c r="E829" i="1"/>
  <c r="V828" i="1"/>
  <c r="R828" i="1"/>
  <c r="O828" i="1"/>
  <c r="M828" i="1"/>
  <c r="K828" i="1"/>
  <c r="I828" i="1"/>
  <c r="G828" i="1"/>
  <c r="E828" i="1"/>
  <c r="V827" i="1"/>
  <c r="R827" i="1"/>
  <c r="O827" i="1"/>
  <c r="M827" i="1"/>
  <c r="K827" i="1"/>
  <c r="I827" i="1"/>
  <c r="G827" i="1"/>
  <c r="E827" i="1"/>
  <c r="V826" i="1"/>
  <c r="R826" i="1"/>
  <c r="O826" i="1"/>
  <c r="M826" i="1"/>
  <c r="K826" i="1"/>
  <c r="I826" i="1"/>
  <c r="G826" i="1"/>
  <c r="E826" i="1"/>
  <c r="V825" i="1"/>
  <c r="R825" i="1"/>
  <c r="O825" i="1"/>
  <c r="M825" i="1"/>
  <c r="K825" i="1"/>
  <c r="I825" i="1"/>
  <c r="G825" i="1"/>
  <c r="E825" i="1"/>
  <c r="V824" i="1"/>
  <c r="R824" i="1"/>
  <c r="O824" i="1"/>
  <c r="M824" i="1"/>
  <c r="K824" i="1"/>
  <c r="I824" i="1"/>
  <c r="G824" i="1"/>
  <c r="E824" i="1"/>
  <c r="V823" i="1"/>
  <c r="R823" i="1"/>
  <c r="O823" i="1"/>
  <c r="M823" i="1"/>
  <c r="K823" i="1"/>
  <c r="I823" i="1"/>
  <c r="G823" i="1"/>
  <c r="E823" i="1"/>
  <c r="V822" i="1"/>
  <c r="R822" i="1"/>
  <c r="O822" i="1"/>
  <c r="M822" i="1"/>
  <c r="K822" i="1"/>
  <c r="I822" i="1"/>
  <c r="G822" i="1"/>
  <c r="E822" i="1"/>
  <c r="AC821" i="1"/>
  <c r="V821" i="1"/>
  <c r="R821" i="1"/>
  <c r="O821" i="1"/>
  <c r="M821" i="1"/>
  <c r="K821" i="1"/>
  <c r="I821" i="1"/>
  <c r="G821" i="1"/>
  <c r="E821" i="1"/>
  <c r="V820" i="1"/>
  <c r="R820" i="1"/>
  <c r="O820" i="1"/>
  <c r="M820" i="1"/>
  <c r="K820" i="1"/>
  <c r="I820" i="1"/>
  <c r="G820" i="1"/>
  <c r="E820" i="1"/>
  <c r="V819" i="1"/>
  <c r="R819" i="1"/>
  <c r="O819" i="1"/>
  <c r="M819" i="1"/>
  <c r="K819" i="1"/>
  <c r="I819" i="1"/>
  <c r="G819" i="1"/>
  <c r="E819" i="1"/>
  <c r="V818" i="1"/>
  <c r="R818" i="1"/>
  <c r="O818" i="1"/>
  <c r="M818" i="1"/>
  <c r="K818" i="1"/>
  <c r="I818" i="1"/>
  <c r="G818" i="1"/>
  <c r="E818" i="1"/>
  <c r="V817" i="1"/>
  <c r="R817" i="1"/>
  <c r="E808" i="1"/>
  <c r="E796" i="1"/>
  <c r="E793" i="1"/>
  <c r="AC787" i="1"/>
  <c r="X787" i="1"/>
  <c r="T787" i="1" s="1"/>
  <c r="V786" i="1"/>
  <c r="R786" i="1"/>
  <c r="V785" i="1"/>
  <c r="V784" i="1"/>
  <c r="AC783" i="1"/>
  <c r="T802" i="1" s="1"/>
  <c r="V783" i="1"/>
  <c r="V782" i="1"/>
  <c r="R782" i="1"/>
  <c r="V781" i="1"/>
  <c r="E781" i="1"/>
  <c r="V780" i="1"/>
  <c r="T780" i="1"/>
  <c r="T783" i="1" s="1"/>
  <c r="V779" i="1"/>
  <c r="R779" i="1"/>
  <c r="N779" i="1"/>
  <c r="L779" i="1"/>
  <c r="J779" i="1"/>
  <c r="H779" i="1"/>
  <c r="F779" i="1"/>
  <c r="V778" i="1"/>
  <c r="R778" i="1"/>
  <c r="E778" i="1"/>
  <c r="V777" i="1"/>
  <c r="R777" i="1"/>
  <c r="O777" i="1"/>
  <c r="M777" i="1"/>
  <c r="K777" i="1"/>
  <c r="I777" i="1"/>
  <c r="G777" i="1"/>
  <c r="E777" i="1"/>
  <c r="V776" i="1"/>
  <c r="R776" i="1"/>
  <c r="O776" i="1"/>
  <c r="M776" i="1"/>
  <c r="K776" i="1"/>
  <c r="I776" i="1"/>
  <c r="G776" i="1"/>
  <c r="E776" i="1"/>
  <c r="V775" i="1"/>
  <c r="R775" i="1"/>
  <c r="O775" i="1"/>
  <c r="M775" i="1"/>
  <c r="K775" i="1"/>
  <c r="I775" i="1"/>
  <c r="G775" i="1"/>
  <c r="E775" i="1"/>
  <c r="V774" i="1"/>
  <c r="R774" i="1"/>
  <c r="O774" i="1"/>
  <c r="M774" i="1"/>
  <c r="K774" i="1"/>
  <c r="I774" i="1"/>
  <c r="G774" i="1"/>
  <c r="E774" i="1"/>
  <c r="V773" i="1"/>
  <c r="R773" i="1"/>
  <c r="O773" i="1"/>
  <c r="M773" i="1"/>
  <c r="K773" i="1"/>
  <c r="I773" i="1"/>
  <c r="G773" i="1"/>
  <c r="E773" i="1"/>
  <c r="V772" i="1"/>
  <c r="R772" i="1"/>
  <c r="O772" i="1"/>
  <c r="M772" i="1"/>
  <c r="K772" i="1"/>
  <c r="I772" i="1"/>
  <c r="G772" i="1"/>
  <c r="E772" i="1"/>
  <c r="V771" i="1"/>
  <c r="R771" i="1"/>
  <c r="O771" i="1"/>
  <c r="M771" i="1"/>
  <c r="K771" i="1"/>
  <c r="I771" i="1"/>
  <c r="G771" i="1"/>
  <c r="E771" i="1"/>
  <c r="V770" i="1"/>
  <c r="R770" i="1"/>
  <c r="O770" i="1"/>
  <c r="M770" i="1"/>
  <c r="K770" i="1"/>
  <c r="I770" i="1"/>
  <c r="G770" i="1"/>
  <c r="E770" i="1"/>
  <c r="V769" i="1"/>
  <c r="R769" i="1"/>
  <c r="O769" i="1"/>
  <c r="M769" i="1"/>
  <c r="K769" i="1"/>
  <c r="I769" i="1"/>
  <c r="G769" i="1"/>
  <c r="E769" i="1"/>
  <c r="V768" i="1"/>
  <c r="R768" i="1"/>
  <c r="O768" i="1"/>
  <c r="M768" i="1"/>
  <c r="K768" i="1"/>
  <c r="I768" i="1"/>
  <c r="G768" i="1"/>
  <c r="E768" i="1"/>
  <c r="AC767" i="1"/>
  <c r="V767" i="1"/>
  <c r="R767" i="1"/>
  <c r="O767" i="1"/>
  <c r="M767" i="1"/>
  <c r="K767" i="1"/>
  <c r="I767" i="1"/>
  <c r="G767" i="1"/>
  <c r="E767" i="1"/>
  <c r="V766" i="1"/>
  <c r="R766" i="1"/>
  <c r="O766" i="1"/>
  <c r="M766" i="1"/>
  <c r="K766" i="1"/>
  <c r="I766" i="1"/>
  <c r="G766" i="1"/>
  <c r="E766" i="1"/>
  <c r="V765" i="1"/>
  <c r="R765" i="1"/>
  <c r="O765" i="1"/>
  <c r="M765" i="1"/>
  <c r="K765" i="1"/>
  <c r="I765" i="1"/>
  <c r="G765" i="1"/>
  <c r="E765" i="1"/>
  <c r="V764" i="1"/>
  <c r="R764" i="1"/>
  <c r="O764" i="1"/>
  <c r="M764" i="1"/>
  <c r="K764" i="1"/>
  <c r="I764" i="1"/>
  <c r="G764" i="1"/>
  <c r="E764" i="1"/>
  <c r="V763" i="1"/>
  <c r="R763" i="1"/>
  <c r="E754" i="1"/>
  <c r="E742" i="1"/>
  <c r="E739" i="1"/>
  <c r="AC733" i="1"/>
  <c r="X733" i="1"/>
  <c r="T733" i="1" s="1"/>
  <c r="V732" i="1"/>
  <c r="R732" i="1"/>
  <c r="V731" i="1"/>
  <c r="V730" i="1"/>
  <c r="AC729" i="1"/>
  <c r="T748" i="1" s="1"/>
  <c r="V729" i="1"/>
  <c r="V728" i="1"/>
  <c r="R728" i="1"/>
  <c r="V727" i="1"/>
  <c r="E727" i="1"/>
  <c r="V726" i="1"/>
  <c r="T726" i="1"/>
  <c r="T729" i="1" s="1"/>
  <c r="V725" i="1"/>
  <c r="R725" i="1"/>
  <c r="N725" i="1"/>
  <c r="L725" i="1"/>
  <c r="J725" i="1"/>
  <c r="H725" i="1"/>
  <c r="F725" i="1"/>
  <c r="V724" i="1"/>
  <c r="R724" i="1"/>
  <c r="E724" i="1"/>
  <c r="V723" i="1"/>
  <c r="R723" i="1"/>
  <c r="O723" i="1"/>
  <c r="M723" i="1"/>
  <c r="K723" i="1"/>
  <c r="I723" i="1"/>
  <c r="G723" i="1"/>
  <c r="E723" i="1"/>
  <c r="V722" i="1"/>
  <c r="R722" i="1"/>
  <c r="O722" i="1"/>
  <c r="M722" i="1"/>
  <c r="K722" i="1"/>
  <c r="I722" i="1"/>
  <c r="G722" i="1"/>
  <c r="E722" i="1"/>
  <c r="V721" i="1"/>
  <c r="R721" i="1"/>
  <c r="O721" i="1"/>
  <c r="M721" i="1"/>
  <c r="K721" i="1"/>
  <c r="I721" i="1"/>
  <c r="G721" i="1"/>
  <c r="E721" i="1"/>
  <c r="V720" i="1"/>
  <c r="R720" i="1"/>
  <c r="O720" i="1"/>
  <c r="M720" i="1"/>
  <c r="K720" i="1"/>
  <c r="I720" i="1"/>
  <c r="G720" i="1"/>
  <c r="E720" i="1"/>
  <c r="V719" i="1"/>
  <c r="R719" i="1"/>
  <c r="O719" i="1"/>
  <c r="M719" i="1"/>
  <c r="K719" i="1"/>
  <c r="I719" i="1"/>
  <c r="G719" i="1"/>
  <c r="E719" i="1"/>
  <c r="V718" i="1"/>
  <c r="R718" i="1"/>
  <c r="O718" i="1"/>
  <c r="M718" i="1"/>
  <c r="K718" i="1"/>
  <c r="I718" i="1"/>
  <c r="G718" i="1"/>
  <c r="E718" i="1"/>
  <c r="V717" i="1"/>
  <c r="R717" i="1"/>
  <c r="O717" i="1"/>
  <c r="M717" i="1"/>
  <c r="K717" i="1"/>
  <c r="I717" i="1"/>
  <c r="G717" i="1"/>
  <c r="E717" i="1"/>
  <c r="V716" i="1"/>
  <c r="R716" i="1"/>
  <c r="O716" i="1"/>
  <c r="M716" i="1"/>
  <c r="K716" i="1"/>
  <c r="I716" i="1"/>
  <c r="G716" i="1"/>
  <c r="E716" i="1"/>
  <c r="V715" i="1"/>
  <c r="R715" i="1"/>
  <c r="O715" i="1"/>
  <c r="M715" i="1"/>
  <c r="K715" i="1"/>
  <c r="I715" i="1"/>
  <c r="G715" i="1"/>
  <c r="E715" i="1"/>
  <c r="V714" i="1"/>
  <c r="R714" i="1"/>
  <c r="O714" i="1"/>
  <c r="M714" i="1"/>
  <c r="K714" i="1"/>
  <c r="I714" i="1"/>
  <c r="G714" i="1"/>
  <c r="E714" i="1"/>
  <c r="AC713" i="1"/>
  <c r="V713" i="1"/>
  <c r="R713" i="1"/>
  <c r="O713" i="1"/>
  <c r="M713" i="1"/>
  <c r="K713" i="1"/>
  <c r="I713" i="1"/>
  <c r="G713" i="1"/>
  <c r="E713" i="1"/>
  <c r="V712" i="1"/>
  <c r="R712" i="1"/>
  <c r="O712" i="1"/>
  <c r="M712" i="1"/>
  <c r="K712" i="1"/>
  <c r="I712" i="1"/>
  <c r="G712" i="1"/>
  <c r="E712" i="1"/>
  <c r="V711" i="1"/>
  <c r="R711" i="1"/>
  <c r="O711" i="1"/>
  <c r="M711" i="1"/>
  <c r="K711" i="1"/>
  <c r="I711" i="1"/>
  <c r="G711" i="1"/>
  <c r="E711" i="1"/>
  <c r="R710" i="1"/>
  <c r="O710" i="1"/>
  <c r="M710" i="1"/>
  <c r="K710" i="1"/>
  <c r="I710" i="1"/>
  <c r="G710" i="1"/>
  <c r="E710" i="1"/>
  <c r="V709" i="1"/>
  <c r="R709" i="1"/>
  <c r="E700" i="1"/>
  <c r="E688" i="1"/>
  <c r="E685" i="1"/>
  <c r="AC679" i="1"/>
  <c r="X679" i="1"/>
  <c r="T679" i="1" s="1"/>
  <c r="V678" i="1"/>
  <c r="R678" i="1"/>
  <c r="V677" i="1"/>
  <c r="V676" i="1"/>
  <c r="AC675" i="1"/>
  <c r="T694" i="1" s="1"/>
  <c r="V675" i="1"/>
  <c r="V674" i="1"/>
  <c r="R674" i="1"/>
  <c r="V673" i="1"/>
  <c r="E673" i="1"/>
  <c r="V672" i="1"/>
  <c r="T672" i="1"/>
  <c r="T675" i="1" s="1"/>
  <c r="V671" i="1"/>
  <c r="R671" i="1"/>
  <c r="N671" i="1"/>
  <c r="L671" i="1"/>
  <c r="J671" i="1"/>
  <c r="H671" i="1"/>
  <c r="F671" i="1"/>
  <c r="V670" i="1"/>
  <c r="R670" i="1"/>
  <c r="E670" i="1"/>
  <c r="V669" i="1"/>
  <c r="R669" i="1"/>
  <c r="O669" i="1"/>
  <c r="M669" i="1"/>
  <c r="K669" i="1"/>
  <c r="I669" i="1"/>
  <c r="G669" i="1"/>
  <c r="E669" i="1"/>
  <c r="V668" i="1"/>
  <c r="R668" i="1"/>
  <c r="O668" i="1"/>
  <c r="M668" i="1"/>
  <c r="K668" i="1"/>
  <c r="I668" i="1"/>
  <c r="G668" i="1"/>
  <c r="E668" i="1"/>
  <c r="V667" i="1"/>
  <c r="R667" i="1"/>
  <c r="O667" i="1"/>
  <c r="M667" i="1"/>
  <c r="K667" i="1"/>
  <c r="I667" i="1"/>
  <c r="G667" i="1"/>
  <c r="E667" i="1"/>
  <c r="V666" i="1"/>
  <c r="R666" i="1"/>
  <c r="O666" i="1"/>
  <c r="M666" i="1"/>
  <c r="K666" i="1"/>
  <c r="I666" i="1"/>
  <c r="G666" i="1"/>
  <c r="E666" i="1"/>
  <c r="V665" i="1"/>
  <c r="R665" i="1"/>
  <c r="O665" i="1"/>
  <c r="M665" i="1"/>
  <c r="K665" i="1"/>
  <c r="I665" i="1"/>
  <c r="G665" i="1"/>
  <c r="E665" i="1"/>
  <c r="V664" i="1"/>
  <c r="R664" i="1"/>
  <c r="O664" i="1"/>
  <c r="M664" i="1"/>
  <c r="K664" i="1"/>
  <c r="I664" i="1"/>
  <c r="G664" i="1"/>
  <c r="E664" i="1"/>
  <c r="V663" i="1"/>
  <c r="R663" i="1"/>
  <c r="O663" i="1"/>
  <c r="M663" i="1"/>
  <c r="K663" i="1"/>
  <c r="I663" i="1"/>
  <c r="G663" i="1"/>
  <c r="E663" i="1"/>
  <c r="V662" i="1"/>
  <c r="R662" i="1"/>
  <c r="O662" i="1"/>
  <c r="M662" i="1"/>
  <c r="K662" i="1"/>
  <c r="I662" i="1"/>
  <c r="G662" i="1"/>
  <c r="E662" i="1"/>
  <c r="V661" i="1"/>
  <c r="R661" i="1"/>
  <c r="O661" i="1"/>
  <c r="M661" i="1"/>
  <c r="K661" i="1"/>
  <c r="I661" i="1"/>
  <c r="G661" i="1"/>
  <c r="E661" i="1"/>
  <c r="V660" i="1"/>
  <c r="R660" i="1"/>
  <c r="O660" i="1"/>
  <c r="M660" i="1"/>
  <c r="K660" i="1"/>
  <c r="I660" i="1"/>
  <c r="G660" i="1"/>
  <c r="E660" i="1"/>
  <c r="AC659" i="1"/>
  <c r="V659" i="1"/>
  <c r="R659" i="1"/>
  <c r="O659" i="1"/>
  <c r="M659" i="1"/>
  <c r="K659" i="1"/>
  <c r="I659" i="1"/>
  <c r="G659" i="1"/>
  <c r="E659" i="1"/>
  <c r="V658" i="1"/>
  <c r="R658" i="1"/>
  <c r="O658" i="1"/>
  <c r="M658" i="1"/>
  <c r="K658" i="1"/>
  <c r="I658" i="1"/>
  <c r="G658" i="1"/>
  <c r="E658" i="1"/>
  <c r="V657" i="1"/>
  <c r="R657" i="1"/>
  <c r="O657" i="1"/>
  <c r="M657" i="1"/>
  <c r="K657" i="1"/>
  <c r="I657" i="1"/>
  <c r="G657" i="1"/>
  <c r="E657" i="1"/>
  <c r="R656" i="1"/>
  <c r="O656" i="1"/>
  <c r="M656" i="1"/>
  <c r="K656" i="1"/>
  <c r="I656" i="1"/>
  <c r="G656" i="1"/>
  <c r="E656" i="1"/>
  <c r="V655" i="1"/>
  <c r="R655" i="1"/>
  <c r="E646" i="1"/>
  <c r="E634" i="1"/>
  <c r="E631" i="1"/>
  <c r="AC625" i="1"/>
  <c r="X625" i="1"/>
  <c r="T625" i="1" s="1"/>
  <c r="V624" i="1"/>
  <c r="R624" i="1"/>
  <c r="V623" i="1"/>
  <c r="V622" i="1"/>
  <c r="AC621" i="1"/>
  <c r="T640" i="1" s="1"/>
  <c r="V621" i="1"/>
  <c r="V620" i="1"/>
  <c r="R620" i="1"/>
  <c r="V619" i="1"/>
  <c r="E619" i="1"/>
  <c r="V618" i="1"/>
  <c r="T618" i="1"/>
  <c r="T621" i="1" s="1"/>
  <c r="V617" i="1"/>
  <c r="R617" i="1"/>
  <c r="N617" i="1"/>
  <c r="L617" i="1"/>
  <c r="J617" i="1"/>
  <c r="H617" i="1"/>
  <c r="F617" i="1"/>
  <c r="V616" i="1"/>
  <c r="R616" i="1"/>
  <c r="E616" i="1"/>
  <c r="V615" i="1"/>
  <c r="R615" i="1"/>
  <c r="O615" i="1"/>
  <c r="M615" i="1"/>
  <c r="K615" i="1"/>
  <c r="I615" i="1"/>
  <c r="G615" i="1"/>
  <c r="E615" i="1"/>
  <c r="V614" i="1"/>
  <c r="R614" i="1"/>
  <c r="O614" i="1"/>
  <c r="M614" i="1"/>
  <c r="K614" i="1"/>
  <c r="I614" i="1"/>
  <c r="G614" i="1"/>
  <c r="E614" i="1"/>
  <c r="V613" i="1"/>
  <c r="R613" i="1"/>
  <c r="O613" i="1"/>
  <c r="M613" i="1"/>
  <c r="K613" i="1"/>
  <c r="I613" i="1"/>
  <c r="G613" i="1"/>
  <c r="E613" i="1"/>
  <c r="V612" i="1"/>
  <c r="R612" i="1"/>
  <c r="O612" i="1"/>
  <c r="M612" i="1"/>
  <c r="K612" i="1"/>
  <c r="I612" i="1"/>
  <c r="G612" i="1"/>
  <c r="E612" i="1"/>
  <c r="V611" i="1"/>
  <c r="R611" i="1"/>
  <c r="O611" i="1"/>
  <c r="M611" i="1"/>
  <c r="K611" i="1"/>
  <c r="I611" i="1"/>
  <c r="G611" i="1"/>
  <c r="E611" i="1"/>
  <c r="V610" i="1"/>
  <c r="R610" i="1"/>
  <c r="O610" i="1"/>
  <c r="M610" i="1"/>
  <c r="K610" i="1"/>
  <c r="I610" i="1"/>
  <c r="G610" i="1"/>
  <c r="E610" i="1"/>
  <c r="V609" i="1"/>
  <c r="R609" i="1"/>
  <c r="O609" i="1"/>
  <c r="M609" i="1"/>
  <c r="K609" i="1"/>
  <c r="I609" i="1"/>
  <c r="G609" i="1"/>
  <c r="E609" i="1"/>
  <c r="V608" i="1"/>
  <c r="R608" i="1"/>
  <c r="O608" i="1"/>
  <c r="M608" i="1"/>
  <c r="K608" i="1"/>
  <c r="I608" i="1"/>
  <c r="G608" i="1"/>
  <c r="E608" i="1"/>
  <c r="V607" i="1"/>
  <c r="R607" i="1"/>
  <c r="O607" i="1"/>
  <c r="M607" i="1"/>
  <c r="K607" i="1"/>
  <c r="I607" i="1"/>
  <c r="G607" i="1"/>
  <c r="E607" i="1"/>
  <c r="V606" i="1"/>
  <c r="R606" i="1"/>
  <c r="O606" i="1"/>
  <c r="M606" i="1"/>
  <c r="K606" i="1"/>
  <c r="I606" i="1"/>
  <c r="G606" i="1"/>
  <c r="E606" i="1"/>
  <c r="AC605" i="1"/>
  <c r="V605" i="1"/>
  <c r="R605" i="1"/>
  <c r="O605" i="1"/>
  <c r="M605" i="1"/>
  <c r="K605" i="1"/>
  <c r="I605" i="1"/>
  <c r="G605" i="1"/>
  <c r="E605" i="1"/>
  <c r="V604" i="1"/>
  <c r="R604" i="1"/>
  <c r="O604" i="1"/>
  <c r="M604" i="1"/>
  <c r="K604" i="1"/>
  <c r="I604" i="1"/>
  <c r="G604" i="1"/>
  <c r="E604" i="1"/>
  <c r="V603" i="1"/>
  <c r="R603" i="1"/>
  <c r="O603" i="1"/>
  <c r="M603" i="1"/>
  <c r="K603" i="1"/>
  <c r="I603" i="1"/>
  <c r="G603" i="1"/>
  <c r="E603" i="1"/>
  <c r="V602" i="1"/>
  <c r="R602" i="1"/>
  <c r="O602" i="1"/>
  <c r="M602" i="1"/>
  <c r="K602" i="1"/>
  <c r="I602" i="1"/>
  <c r="G602" i="1"/>
  <c r="E602" i="1"/>
  <c r="V601" i="1"/>
  <c r="R601" i="1"/>
  <c r="E592" i="1"/>
  <c r="E580" i="1"/>
  <c r="E577" i="1"/>
  <c r="AC571" i="1"/>
  <c r="X571" i="1"/>
  <c r="T571" i="1" s="1"/>
  <c r="V570" i="1"/>
  <c r="R570" i="1"/>
  <c r="V569" i="1"/>
  <c r="V568" i="1"/>
  <c r="AC567" i="1"/>
  <c r="T586" i="1" s="1"/>
  <c r="V567" i="1"/>
  <c r="V566" i="1"/>
  <c r="R566" i="1"/>
  <c r="V565" i="1"/>
  <c r="E565" i="1"/>
  <c r="V564" i="1"/>
  <c r="T564" i="1"/>
  <c r="T567" i="1" s="1"/>
  <c r="V563" i="1"/>
  <c r="R563" i="1"/>
  <c r="N563" i="1"/>
  <c r="L563" i="1"/>
  <c r="J563" i="1"/>
  <c r="H563" i="1"/>
  <c r="F563" i="1"/>
  <c r="V562" i="1"/>
  <c r="R562" i="1"/>
  <c r="E562" i="1"/>
  <c r="V561" i="1"/>
  <c r="R561" i="1"/>
  <c r="O561" i="1"/>
  <c r="M561" i="1"/>
  <c r="K561" i="1"/>
  <c r="I561" i="1"/>
  <c r="G561" i="1"/>
  <c r="E561" i="1"/>
  <c r="V560" i="1"/>
  <c r="R560" i="1"/>
  <c r="O560" i="1"/>
  <c r="M560" i="1"/>
  <c r="K560" i="1"/>
  <c r="I560" i="1"/>
  <c r="G560" i="1"/>
  <c r="E560" i="1"/>
  <c r="V559" i="1"/>
  <c r="R559" i="1"/>
  <c r="O559" i="1"/>
  <c r="M559" i="1"/>
  <c r="K559" i="1"/>
  <c r="I559" i="1"/>
  <c r="G559" i="1"/>
  <c r="E559" i="1"/>
  <c r="V558" i="1"/>
  <c r="R558" i="1"/>
  <c r="O558" i="1"/>
  <c r="M558" i="1"/>
  <c r="K558" i="1"/>
  <c r="I558" i="1"/>
  <c r="G558" i="1"/>
  <c r="E558" i="1"/>
  <c r="V557" i="1"/>
  <c r="R557" i="1"/>
  <c r="O557" i="1"/>
  <c r="M557" i="1"/>
  <c r="K557" i="1"/>
  <c r="I557" i="1"/>
  <c r="G557" i="1"/>
  <c r="E557" i="1"/>
  <c r="V556" i="1"/>
  <c r="R556" i="1"/>
  <c r="O556" i="1"/>
  <c r="M556" i="1"/>
  <c r="K556" i="1"/>
  <c r="I556" i="1"/>
  <c r="G556" i="1"/>
  <c r="E556" i="1"/>
  <c r="V555" i="1"/>
  <c r="R555" i="1"/>
  <c r="O555" i="1"/>
  <c r="M555" i="1"/>
  <c r="K555" i="1"/>
  <c r="I555" i="1"/>
  <c r="G555" i="1"/>
  <c r="E555" i="1"/>
  <c r="V554" i="1"/>
  <c r="R554" i="1"/>
  <c r="O554" i="1"/>
  <c r="M554" i="1"/>
  <c r="K554" i="1"/>
  <c r="I554" i="1"/>
  <c r="G554" i="1"/>
  <c r="E554" i="1"/>
  <c r="V553" i="1"/>
  <c r="R553" i="1"/>
  <c r="O553" i="1"/>
  <c r="M553" i="1"/>
  <c r="K553" i="1"/>
  <c r="I553" i="1"/>
  <c r="G553" i="1"/>
  <c r="E553" i="1"/>
  <c r="V552" i="1"/>
  <c r="R552" i="1"/>
  <c r="O552" i="1"/>
  <c r="M552" i="1"/>
  <c r="K552" i="1"/>
  <c r="I552" i="1"/>
  <c r="G552" i="1"/>
  <c r="E552" i="1"/>
  <c r="AC551" i="1"/>
  <c r="V551" i="1"/>
  <c r="R551" i="1"/>
  <c r="O551" i="1"/>
  <c r="M551" i="1"/>
  <c r="K551" i="1"/>
  <c r="I551" i="1"/>
  <c r="G551" i="1"/>
  <c r="E551" i="1"/>
  <c r="V550" i="1"/>
  <c r="R550" i="1"/>
  <c r="O550" i="1"/>
  <c r="M550" i="1"/>
  <c r="K550" i="1"/>
  <c r="I550" i="1"/>
  <c r="G550" i="1"/>
  <c r="E550" i="1"/>
  <c r="V549" i="1"/>
  <c r="R549" i="1"/>
  <c r="O549" i="1"/>
  <c r="M549" i="1"/>
  <c r="K549" i="1"/>
  <c r="I549" i="1"/>
  <c r="G549" i="1"/>
  <c r="E549" i="1"/>
  <c r="V548" i="1"/>
  <c r="R548" i="1"/>
  <c r="O548" i="1"/>
  <c r="M548" i="1"/>
  <c r="K548" i="1"/>
  <c r="I548" i="1"/>
  <c r="G548" i="1"/>
  <c r="E548" i="1"/>
  <c r="V547" i="1"/>
  <c r="R547" i="1"/>
  <c r="E538" i="1"/>
  <c r="E526" i="1"/>
  <c r="E523" i="1"/>
  <c r="AC517" i="1"/>
  <c r="X517" i="1"/>
  <c r="T517" i="1" s="1"/>
  <c r="V516" i="1"/>
  <c r="R516" i="1"/>
  <c r="V515" i="1"/>
  <c r="V514" i="1"/>
  <c r="AC513" i="1"/>
  <c r="T532" i="1" s="1"/>
  <c r="V513" i="1"/>
  <c r="V512" i="1"/>
  <c r="R512" i="1"/>
  <c r="V511" i="1"/>
  <c r="E511" i="1"/>
  <c r="V510" i="1"/>
  <c r="T510" i="1"/>
  <c r="T513" i="1" s="1"/>
  <c r="V509" i="1"/>
  <c r="R509" i="1"/>
  <c r="N509" i="1"/>
  <c r="L509" i="1"/>
  <c r="J509" i="1"/>
  <c r="H509" i="1"/>
  <c r="F509" i="1"/>
  <c r="V508" i="1"/>
  <c r="R508" i="1"/>
  <c r="E508" i="1"/>
  <c r="V507" i="1"/>
  <c r="R507" i="1"/>
  <c r="O507" i="1"/>
  <c r="M507" i="1"/>
  <c r="K507" i="1"/>
  <c r="I507" i="1"/>
  <c r="G507" i="1"/>
  <c r="E507" i="1"/>
  <c r="V506" i="1"/>
  <c r="R506" i="1"/>
  <c r="O506" i="1"/>
  <c r="M506" i="1"/>
  <c r="K506" i="1"/>
  <c r="I506" i="1"/>
  <c r="G506" i="1"/>
  <c r="E506" i="1"/>
  <c r="V505" i="1"/>
  <c r="R505" i="1"/>
  <c r="O505" i="1"/>
  <c r="M505" i="1"/>
  <c r="K505" i="1"/>
  <c r="I505" i="1"/>
  <c r="G505" i="1"/>
  <c r="E505" i="1"/>
  <c r="V504" i="1"/>
  <c r="R504" i="1"/>
  <c r="O504" i="1"/>
  <c r="M504" i="1"/>
  <c r="K504" i="1"/>
  <c r="I504" i="1"/>
  <c r="G504" i="1"/>
  <c r="E504" i="1"/>
  <c r="V503" i="1"/>
  <c r="R503" i="1"/>
  <c r="O503" i="1"/>
  <c r="M503" i="1"/>
  <c r="K503" i="1"/>
  <c r="I503" i="1"/>
  <c r="G503" i="1"/>
  <c r="E503" i="1"/>
  <c r="V502" i="1"/>
  <c r="R502" i="1"/>
  <c r="O502" i="1"/>
  <c r="M502" i="1"/>
  <c r="K502" i="1"/>
  <c r="I502" i="1"/>
  <c r="G502" i="1"/>
  <c r="E502" i="1"/>
  <c r="V501" i="1"/>
  <c r="R501" i="1"/>
  <c r="O501" i="1"/>
  <c r="M501" i="1"/>
  <c r="K501" i="1"/>
  <c r="I501" i="1"/>
  <c r="G501" i="1"/>
  <c r="E501" i="1"/>
  <c r="V500" i="1"/>
  <c r="R500" i="1"/>
  <c r="O500" i="1"/>
  <c r="M500" i="1"/>
  <c r="K500" i="1"/>
  <c r="I500" i="1"/>
  <c r="G500" i="1"/>
  <c r="E500" i="1"/>
  <c r="V499" i="1"/>
  <c r="R499" i="1"/>
  <c r="O499" i="1"/>
  <c r="M499" i="1"/>
  <c r="K499" i="1"/>
  <c r="I499" i="1"/>
  <c r="G499" i="1"/>
  <c r="E499" i="1"/>
  <c r="V498" i="1"/>
  <c r="R498" i="1"/>
  <c r="O498" i="1"/>
  <c r="M498" i="1"/>
  <c r="K498" i="1"/>
  <c r="I498" i="1"/>
  <c r="G498" i="1"/>
  <c r="E498" i="1"/>
  <c r="AC497" i="1"/>
  <c r="V497" i="1"/>
  <c r="R497" i="1"/>
  <c r="O497" i="1"/>
  <c r="M497" i="1"/>
  <c r="K497" i="1"/>
  <c r="I497" i="1"/>
  <c r="G497" i="1"/>
  <c r="E497" i="1"/>
  <c r="V496" i="1"/>
  <c r="R496" i="1"/>
  <c r="O496" i="1"/>
  <c r="M496" i="1"/>
  <c r="K496" i="1"/>
  <c r="I496" i="1"/>
  <c r="G496" i="1"/>
  <c r="E496" i="1"/>
  <c r="V495" i="1"/>
  <c r="R495" i="1"/>
  <c r="O495" i="1"/>
  <c r="M495" i="1"/>
  <c r="K495" i="1"/>
  <c r="I495" i="1"/>
  <c r="G495" i="1"/>
  <c r="E495" i="1"/>
  <c r="R494" i="1"/>
  <c r="O494" i="1"/>
  <c r="M494" i="1"/>
  <c r="K494" i="1"/>
  <c r="I494" i="1"/>
  <c r="G494" i="1"/>
  <c r="E494" i="1"/>
  <c r="V493" i="1"/>
  <c r="R493" i="1"/>
  <c r="E484" i="1"/>
  <c r="E472" i="1"/>
  <c r="E469" i="1"/>
  <c r="AC463" i="1"/>
  <c r="X463" i="1"/>
  <c r="T463" i="1" s="1"/>
  <c r="V462" i="1"/>
  <c r="R462" i="1"/>
  <c r="V461" i="1"/>
  <c r="V460" i="1"/>
  <c r="AC459" i="1"/>
  <c r="T478" i="1" s="1"/>
  <c r="V459" i="1"/>
  <c r="V458" i="1"/>
  <c r="R458" i="1"/>
  <c r="V457" i="1"/>
  <c r="E457" i="1"/>
  <c r="V456" i="1"/>
  <c r="T456" i="1"/>
  <c r="T459" i="1" s="1"/>
  <c r="V455" i="1"/>
  <c r="R455" i="1"/>
  <c r="N455" i="1"/>
  <c r="L455" i="1"/>
  <c r="J455" i="1"/>
  <c r="H455" i="1"/>
  <c r="F455" i="1"/>
  <c r="V454" i="1"/>
  <c r="R454" i="1"/>
  <c r="E454" i="1"/>
  <c r="V453" i="1"/>
  <c r="R453" i="1"/>
  <c r="O453" i="1"/>
  <c r="M453" i="1"/>
  <c r="K453" i="1"/>
  <c r="I453" i="1"/>
  <c r="G453" i="1"/>
  <c r="E453" i="1"/>
  <c r="V452" i="1"/>
  <c r="R452" i="1"/>
  <c r="O452" i="1"/>
  <c r="M452" i="1"/>
  <c r="K452" i="1"/>
  <c r="I452" i="1"/>
  <c r="G452" i="1"/>
  <c r="E452" i="1"/>
  <c r="V451" i="1"/>
  <c r="R451" i="1"/>
  <c r="O451" i="1"/>
  <c r="M451" i="1"/>
  <c r="K451" i="1"/>
  <c r="I451" i="1"/>
  <c r="G451" i="1"/>
  <c r="E451" i="1"/>
  <c r="V450" i="1"/>
  <c r="R450" i="1"/>
  <c r="O450" i="1"/>
  <c r="M450" i="1"/>
  <c r="K450" i="1"/>
  <c r="I450" i="1"/>
  <c r="G450" i="1"/>
  <c r="E450" i="1"/>
  <c r="V449" i="1"/>
  <c r="R449" i="1"/>
  <c r="O449" i="1"/>
  <c r="M449" i="1"/>
  <c r="K449" i="1"/>
  <c r="I449" i="1"/>
  <c r="G449" i="1"/>
  <c r="E449" i="1"/>
  <c r="V448" i="1"/>
  <c r="R448" i="1"/>
  <c r="O448" i="1"/>
  <c r="M448" i="1"/>
  <c r="K448" i="1"/>
  <c r="I448" i="1"/>
  <c r="G448" i="1"/>
  <c r="E448" i="1"/>
  <c r="V447" i="1"/>
  <c r="R447" i="1"/>
  <c r="O447" i="1"/>
  <c r="M447" i="1"/>
  <c r="K447" i="1"/>
  <c r="I447" i="1"/>
  <c r="G447" i="1"/>
  <c r="E447" i="1"/>
  <c r="V446" i="1"/>
  <c r="R446" i="1"/>
  <c r="O446" i="1"/>
  <c r="M446" i="1"/>
  <c r="K446" i="1"/>
  <c r="I446" i="1"/>
  <c r="G446" i="1"/>
  <c r="E446" i="1"/>
  <c r="V445" i="1"/>
  <c r="R445" i="1"/>
  <c r="O445" i="1"/>
  <c r="M445" i="1"/>
  <c r="K445" i="1"/>
  <c r="I445" i="1"/>
  <c r="G445" i="1"/>
  <c r="E445" i="1"/>
  <c r="V444" i="1"/>
  <c r="R444" i="1"/>
  <c r="O444" i="1"/>
  <c r="M444" i="1"/>
  <c r="K444" i="1"/>
  <c r="I444" i="1"/>
  <c r="G444" i="1"/>
  <c r="E444" i="1"/>
  <c r="AC443" i="1"/>
  <c r="V443" i="1"/>
  <c r="R443" i="1"/>
  <c r="O443" i="1"/>
  <c r="M443" i="1"/>
  <c r="K443" i="1"/>
  <c r="I443" i="1"/>
  <c r="G443" i="1"/>
  <c r="E443" i="1"/>
  <c r="V442" i="1"/>
  <c r="R442" i="1"/>
  <c r="O442" i="1"/>
  <c r="M442" i="1"/>
  <c r="K442" i="1"/>
  <c r="I442" i="1"/>
  <c r="G442" i="1"/>
  <c r="E442" i="1"/>
  <c r="V441" i="1"/>
  <c r="R441" i="1"/>
  <c r="O441" i="1"/>
  <c r="M441" i="1"/>
  <c r="K441" i="1"/>
  <c r="I441" i="1"/>
  <c r="G441" i="1"/>
  <c r="E441" i="1"/>
  <c r="V440" i="1"/>
  <c r="R440" i="1"/>
  <c r="O440" i="1"/>
  <c r="M440" i="1"/>
  <c r="K440" i="1"/>
  <c r="I440" i="1"/>
  <c r="G440" i="1"/>
  <c r="E440" i="1"/>
  <c r="V439" i="1"/>
  <c r="R439" i="1"/>
  <c r="E430" i="1"/>
  <c r="E418" i="1"/>
  <c r="E415" i="1"/>
  <c r="AC409" i="1"/>
  <c r="X409" i="1"/>
  <c r="T409" i="1" s="1"/>
  <c r="V408" i="1"/>
  <c r="R408" i="1"/>
  <c r="V407" i="1"/>
  <c r="V406" i="1"/>
  <c r="AC405" i="1"/>
  <c r="T424" i="1" s="1"/>
  <c r="V405" i="1"/>
  <c r="V404" i="1"/>
  <c r="R404" i="1"/>
  <c r="V403" i="1"/>
  <c r="E403" i="1"/>
  <c r="V402" i="1"/>
  <c r="T402" i="1"/>
  <c r="T405" i="1" s="1"/>
  <c r="V401" i="1"/>
  <c r="R401" i="1"/>
  <c r="N401" i="1"/>
  <c r="L401" i="1"/>
  <c r="J401" i="1"/>
  <c r="H401" i="1"/>
  <c r="F401" i="1"/>
  <c r="V400" i="1"/>
  <c r="R400" i="1"/>
  <c r="E400" i="1"/>
  <c r="V399" i="1"/>
  <c r="R399" i="1"/>
  <c r="O399" i="1"/>
  <c r="M399" i="1"/>
  <c r="K399" i="1"/>
  <c r="I399" i="1"/>
  <c r="G399" i="1"/>
  <c r="E399" i="1"/>
  <c r="V398" i="1"/>
  <c r="R398" i="1"/>
  <c r="O398" i="1"/>
  <c r="M398" i="1"/>
  <c r="K398" i="1"/>
  <c r="I398" i="1"/>
  <c r="G398" i="1"/>
  <c r="E398" i="1"/>
  <c r="V397" i="1"/>
  <c r="R397" i="1"/>
  <c r="O397" i="1"/>
  <c r="M397" i="1"/>
  <c r="K397" i="1"/>
  <c r="I397" i="1"/>
  <c r="G397" i="1"/>
  <c r="E397" i="1"/>
  <c r="V396" i="1"/>
  <c r="R396" i="1"/>
  <c r="O396" i="1"/>
  <c r="M396" i="1"/>
  <c r="K396" i="1"/>
  <c r="I396" i="1"/>
  <c r="G396" i="1"/>
  <c r="E396" i="1"/>
  <c r="V395" i="1"/>
  <c r="R395" i="1"/>
  <c r="O395" i="1"/>
  <c r="M395" i="1"/>
  <c r="K395" i="1"/>
  <c r="I395" i="1"/>
  <c r="G395" i="1"/>
  <c r="E395" i="1"/>
  <c r="V394" i="1"/>
  <c r="R394" i="1"/>
  <c r="O394" i="1"/>
  <c r="M394" i="1"/>
  <c r="K394" i="1"/>
  <c r="I394" i="1"/>
  <c r="G394" i="1"/>
  <c r="E394" i="1"/>
  <c r="V393" i="1"/>
  <c r="R393" i="1"/>
  <c r="O393" i="1"/>
  <c r="M393" i="1"/>
  <c r="K393" i="1"/>
  <c r="I393" i="1"/>
  <c r="G393" i="1"/>
  <c r="E393" i="1"/>
  <c r="V392" i="1"/>
  <c r="R392" i="1"/>
  <c r="O392" i="1"/>
  <c r="M392" i="1"/>
  <c r="K392" i="1"/>
  <c r="I392" i="1"/>
  <c r="G392" i="1"/>
  <c r="E392" i="1"/>
  <c r="V391" i="1"/>
  <c r="R391" i="1"/>
  <c r="O391" i="1"/>
  <c r="M391" i="1"/>
  <c r="K391" i="1"/>
  <c r="I391" i="1"/>
  <c r="G391" i="1"/>
  <c r="E391" i="1"/>
  <c r="V390" i="1"/>
  <c r="R390" i="1"/>
  <c r="O390" i="1"/>
  <c r="M390" i="1"/>
  <c r="K390" i="1"/>
  <c r="I390" i="1"/>
  <c r="G390" i="1"/>
  <c r="E390" i="1"/>
  <c r="AC389" i="1"/>
  <c r="V389" i="1"/>
  <c r="R389" i="1"/>
  <c r="O389" i="1"/>
  <c r="M389" i="1"/>
  <c r="K389" i="1"/>
  <c r="I389" i="1"/>
  <c r="G389" i="1"/>
  <c r="E389" i="1"/>
  <c r="V388" i="1"/>
  <c r="R388" i="1"/>
  <c r="O388" i="1"/>
  <c r="M388" i="1"/>
  <c r="K388" i="1"/>
  <c r="I388" i="1"/>
  <c r="G388" i="1"/>
  <c r="E388" i="1"/>
  <c r="V387" i="1"/>
  <c r="R387" i="1"/>
  <c r="O387" i="1"/>
  <c r="M387" i="1"/>
  <c r="K387" i="1"/>
  <c r="I387" i="1"/>
  <c r="G387" i="1"/>
  <c r="E387" i="1"/>
  <c r="V386" i="1"/>
  <c r="R386" i="1"/>
  <c r="O386" i="1"/>
  <c r="M386" i="1"/>
  <c r="K386" i="1"/>
  <c r="I386" i="1"/>
  <c r="G386" i="1"/>
  <c r="E386" i="1"/>
  <c r="V385" i="1"/>
  <c r="R385" i="1"/>
  <c r="E376" i="1"/>
  <c r="E364" i="1"/>
  <c r="E361" i="1"/>
  <c r="AC355" i="1"/>
  <c r="X355" i="1"/>
  <c r="T355" i="1" s="1"/>
  <c r="V354" i="1"/>
  <c r="V353" i="1"/>
  <c r="V352" i="1"/>
  <c r="AC351" i="1"/>
  <c r="T370" i="1" s="1"/>
  <c r="V351" i="1"/>
  <c r="V350" i="1"/>
  <c r="R350" i="1"/>
  <c r="V349" i="1"/>
  <c r="E349" i="1"/>
  <c r="V348" i="1"/>
  <c r="T348" i="1"/>
  <c r="T351" i="1" s="1"/>
  <c r="V347" i="1"/>
  <c r="R347" i="1"/>
  <c r="N347" i="1"/>
  <c r="L347" i="1"/>
  <c r="J347" i="1"/>
  <c r="H347" i="1"/>
  <c r="F347" i="1"/>
  <c r="V346" i="1"/>
  <c r="R346" i="1"/>
  <c r="E346" i="1"/>
  <c r="V345" i="1"/>
  <c r="R345" i="1"/>
  <c r="O345" i="1"/>
  <c r="M345" i="1"/>
  <c r="K345" i="1"/>
  <c r="I345" i="1"/>
  <c r="G345" i="1"/>
  <c r="E345" i="1"/>
  <c r="V344" i="1"/>
  <c r="R344" i="1"/>
  <c r="O344" i="1"/>
  <c r="M344" i="1"/>
  <c r="K344" i="1"/>
  <c r="I344" i="1"/>
  <c r="G344" i="1"/>
  <c r="E344" i="1"/>
  <c r="V343" i="1"/>
  <c r="R343" i="1"/>
  <c r="O343" i="1"/>
  <c r="M343" i="1"/>
  <c r="K343" i="1"/>
  <c r="I343" i="1"/>
  <c r="G343" i="1"/>
  <c r="E343" i="1"/>
  <c r="V342" i="1"/>
  <c r="R342" i="1"/>
  <c r="O342" i="1"/>
  <c r="M342" i="1"/>
  <c r="K342" i="1"/>
  <c r="I342" i="1"/>
  <c r="G342" i="1"/>
  <c r="E342" i="1"/>
  <c r="V341" i="1"/>
  <c r="R341" i="1"/>
  <c r="O341" i="1"/>
  <c r="M341" i="1"/>
  <c r="K341" i="1"/>
  <c r="I341" i="1"/>
  <c r="G341" i="1"/>
  <c r="E341" i="1"/>
  <c r="V340" i="1"/>
  <c r="R340" i="1"/>
  <c r="O340" i="1"/>
  <c r="M340" i="1"/>
  <c r="K340" i="1"/>
  <c r="I340" i="1"/>
  <c r="G340" i="1"/>
  <c r="E340" i="1"/>
  <c r="V339" i="1"/>
  <c r="R339" i="1"/>
  <c r="O339" i="1"/>
  <c r="M339" i="1"/>
  <c r="K339" i="1"/>
  <c r="I339" i="1"/>
  <c r="G339" i="1"/>
  <c r="E339" i="1"/>
  <c r="V338" i="1"/>
  <c r="R338" i="1"/>
  <c r="O338" i="1"/>
  <c r="M338" i="1"/>
  <c r="K338" i="1"/>
  <c r="I338" i="1"/>
  <c r="G338" i="1"/>
  <c r="E338" i="1"/>
  <c r="V337" i="1"/>
  <c r="R337" i="1"/>
  <c r="O337" i="1"/>
  <c r="M337" i="1"/>
  <c r="K337" i="1"/>
  <c r="I337" i="1"/>
  <c r="G337" i="1"/>
  <c r="E337" i="1"/>
  <c r="V336" i="1"/>
  <c r="R336" i="1"/>
  <c r="O336" i="1"/>
  <c r="M336" i="1"/>
  <c r="K336" i="1"/>
  <c r="I336" i="1"/>
  <c r="G336" i="1"/>
  <c r="E336" i="1"/>
  <c r="AC335" i="1"/>
  <c r="V335" i="1"/>
  <c r="R335" i="1"/>
  <c r="O335" i="1"/>
  <c r="M335" i="1"/>
  <c r="K335" i="1"/>
  <c r="I335" i="1"/>
  <c r="G335" i="1"/>
  <c r="E335" i="1"/>
  <c r="V334" i="1"/>
  <c r="R334" i="1"/>
  <c r="O334" i="1"/>
  <c r="M334" i="1"/>
  <c r="K334" i="1"/>
  <c r="I334" i="1"/>
  <c r="G334" i="1"/>
  <c r="E334" i="1"/>
  <c r="V333" i="1"/>
  <c r="R333" i="1"/>
  <c r="O333" i="1"/>
  <c r="M333" i="1"/>
  <c r="K333" i="1"/>
  <c r="I333" i="1"/>
  <c r="G333" i="1"/>
  <c r="E333" i="1"/>
  <c r="V332" i="1"/>
  <c r="R332" i="1"/>
  <c r="O332" i="1"/>
  <c r="M332" i="1"/>
  <c r="K332" i="1"/>
  <c r="I332" i="1"/>
  <c r="G332" i="1"/>
  <c r="E332" i="1"/>
  <c r="V331" i="1"/>
  <c r="R331" i="1"/>
  <c r="E322" i="1"/>
  <c r="E310" i="1"/>
  <c r="E307" i="1"/>
  <c r="AC301" i="1"/>
  <c r="X301" i="1"/>
  <c r="T301" i="1" s="1"/>
  <c r="V300" i="1"/>
  <c r="R300" i="1"/>
  <c r="V299" i="1"/>
  <c r="V298" i="1"/>
  <c r="AC297" i="1"/>
  <c r="T316" i="1" s="1"/>
  <c r="V297" i="1"/>
  <c r="V296" i="1"/>
  <c r="R296" i="1"/>
  <c r="V295" i="1"/>
  <c r="E295" i="1"/>
  <c r="V294" i="1"/>
  <c r="T294" i="1"/>
  <c r="T297" i="1" s="1"/>
  <c r="V293" i="1"/>
  <c r="R293" i="1"/>
  <c r="N293" i="1"/>
  <c r="L293" i="1"/>
  <c r="J293" i="1"/>
  <c r="H293" i="1"/>
  <c r="F293" i="1"/>
  <c r="V292" i="1"/>
  <c r="R292" i="1"/>
  <c r="E292" i="1"/>
  <c r="V291" i="1"/>
  <c r="R291" i="1"/>
  <c r="O291" i="1"/>
  <c r="M291" i="1"/>
  <c r="K291" i="1"/>
  <c r="I291" i="1"/>
  <c r="G291" i="1"/>
  <c r="E291" i="1"/>
  <c r="V290" i="1"/>
  <c r="R290" i="1"/>
  <c r="O290" i="1"/>
  <c r="M290" i="1"/>
  <c r="K290" i="1"/>
  <c r="I290" i="1"/>
  <c r="G290" i="1"/>
  <c r="E290" i="1"/>
  <c r="V289" i="1"/>
  <c r="R289" i="1"/>
  <c r="O289" i="1"/>
  <c r="M289" i="1"/>
  <c r="K289" i="1"/>
  <c r="I289" i="1"/>
  <c r="G289" i="1"/>
  <c r="E289" i="1"/>
  <c r="V288" i="1"/>
  <c r="R288" i="1"/>
  <c r="O288" i="1"/>
  <c r="M288" i="1"/>
  <c r="K288" i="1"/>
  <c r="I288" i="1"/>
  <c r="G288" i="1"/>
  <c r="E288" i="1"/>
  <c r="V287" i="1"/>
  <c r="R287" i="1"/>
  <c r="O287" i="1"/>
  <c r="M287" i="1"/>
  <c r="K287" i="1"/>
  <c r="I287" i="1"/>
  <c r="G287" i="1"/>
  <c r="E287" i="1"/>
  <c r="V286" i="1"/>
  <c r="R286" i="1"/>
  <c r="O286" i="1"/>
  <c r="M286" i="1"/>
  <c r="K286" i="1"/>
  <c r="I286" i="1"/>
  <c r="G286" i="1"/>
  <c r="E286" i="1"/>
  <c r="V285" i="1"/>
  <c r="R285" i="1"/>
  <c r="O285" i="1"/>
  <c r="M285" i="1"/>
  <c r="K285" i="1"/>
  <c r="I285" i="1"/>
  <c r="G285" i="1"/>
  <c r="E285" i="1"/>
  <c r="V284" i="1"/>
  <c r="R284" i="1"/>
  <c r="O284" i="1"/>
  <c r="M284" i="1"/>
  <c r="K284" i="1"/>
  <c r="I284" i="1"/>
  <c r="G284" i="1"/>
  <c r="E284" i="1"/>
  <c r="V283" i="1"/>
  <c r="R283" i="1"/>
  <c r="O283" i="1"/>
  <c r="M283" i="1"/>
  <c r="K283" i="1"/>
  <c r="I283" i="1"/>
  <c r="G283" i="1"/>
  <c r="E283" i="1"/>
  <c r="V282" i="1"/>
  <c r="R282" i="1"/>
  <c r="O282" i="1"/>
  <c r="M282" i="1"/>
  <c r="K282" i="1"/>
  <c r="I282" i="1"/>
  <c r="G282" i="1"/>
  <c r="E282" i="1"/>
  <c r="AC281" i="1"/>
  <c r="V281" i="1"/>
  <c r="R281" i="1"/>
  <c r="O281" i="1"/>
  <c r="M281" i="1"/>
  <c r="K281" i="1"/>
  <c r="I281" i="1"/>
  <c r="G281" i="1"/>
  <c r="E281" i="1"/>
  <c r="V280" i="1"/>
  <c r="R280" i="1"/>
  <c r="O280" i="1"/>
  <c r="M280" i="1"/>
  <c r="K280" i="1"/>
  <c r="I280" i="1"/>
  <c r="G280" i="1"/>
  <c r="E280" i="1"/>
  <c r="V279" i="1"/>
  <c r="R279" i="1"/>
  <c r="O279" i="1"/>
  <c r="M279" i="1"/>
  <c r="K279" i="1"/>
  <c r="I279" i="1"/>
  <c r="G279" i="1"/>
  <c r="E279" i="1"/>
  <c r="V278" i="1"/>
  <c r="R278" i="1"/>
  <c r="O278" i="1"/>
  <c r="M278" i="1"/>
  <c r="K278" i="1"/>
  <c r="I278" i="1"/>
  <c r="G278" i="1"/>
  <c r="E278" i="1"/>
  <c r="V277" i="1"/>
  <c r="R277" i="1"/>
  <c r="E268" i="1"/>
  <c r="E256" i="1"/>
  <c r="E253" i="1"/>
  <c r="AC247" i="1"/>
  <c r="X247" i="1"/>
  <c r="T247" i="1" s="1"/>
  <c r="V246" i="1"/>
  <c r="R246" i="1"/>
  <c r="V245" i="1"/>
  <c r="V244" i="1"/>
  <c r="AC243" i="1"/>
  <c r="T262" i="1" s="1"/>
  <c r="V243" i="1"/>
  <c r="V242" i="1"/>
  <c r="R242" i="1"/>
  <c r="V241" i="1"/>
  <c r="E241" i="1"/>
  <c r="V240" i="1"/>
  <c r="T240" i="1"/>
  <c r="T243" i="1" s="1"/>
  <c r="V239" i="1"/>
  <c r="R239" i="1"/>
  <c r="N239" i="1"/>
  <c r="L239" i="1"/>
  <c r="J239" i="1"/>
  <c r="H239" i="1"/>
  <c r="F239" i="1"/>
  <c r="V238" i="1"/>
  <c r="R238" i="1"/>
  <c r="E238" i="1"/>
  <c r="V237" i="1"/>
  <c r="R237" i="1"/>
  <c r="O237" i="1"/>
  <c r="M237" i="1"/>
  <c r="K237" i="1"/>
  <c r="I237" i="1"/>
  <c r="G237" i="1"/>
  <c r="E237" i="1"/>
  <c r="V236" i="1"/>
  <c r="R236" i="1"/>
  <c r="O236" i="1"/>
  <c r="M236" i="1"/>
  <c r="K236" i="1"/>
  <c r="I236" i="1"/>
  <c r="G236" i="1"/>
  <c r="E236" i="1"/>
  <c r="V235" i="1"/>
  <c r="R235" i="1"/>
  <c r="O235" i="1"/>
  <c r="M235" i="1"/>
  <c r="K235" i="1"/>
  <c r="I235" i="1"/>
  <c r="G235" i="1"/>
  <c r="E235" i="1"/>
  <c r="V234" i="1"/>
  <c r="R234" i="1"/>
  <c r="O234" i="1"/>
  <c r="M234" i="1"/>
  <c r="K234" i="1"/>
  <c r="I234" i="1"/>
  <c r="G234" i="1"/>
  <c r="E234" i="1"/>
  <c r="V233" i="1"/>
  <c r="R233" i="1"/>
  <c r="O233" i="1"/>
  <c r="M233" i="1"/>
  <c r="K233" i="1"/>
  <c r="I233" i="1"/>
  <c r="G233" i="1"/>
  <c r="E233" i="1"/>
  <c r="V232" i="1"/>
  <c r="R232" i="1"/>
  <c r="O232" i="1"/>
  <c r="M232" i="1"/>
  <c r="K232" i="1"/>
  <c r="I232" i="1"/>
  <c r="G232" i="1"/>
  <c r="E232" i="1"/>
  <c r="V231" i="1"/>
  <c r="R231" i="1"/>
  <c r="O231" i="1"/>
  <c r="M231" i="1"/>
  <c r="K231" i="1"/>
  <c r="I231" i="1"/>
  <c r="G231" i="1"/>
  <c r="E231" i="1"/>
  <c r="V230" i="1"/>
  <c r="R230" i="1"/>
  <c r="O230" i="1"/>
  <c r="M230" i="1"/>
  <c r="K230" i="1"/>
  <c r="I230" i="1"/>
  <c r="G230" i="1"/>
  <c r="E230" i="1"/>
  <c r="V229" i="1"/>
  <c r="R229" i="1"/>
  <c r="O229" i="1"/>
  <c r="M229" i="1"/>
  <c r="K229" i="1"/>
  <c r="I229" i="1"/>
  <c r="G229" i="1"/>
  <c r="E229" i="1"/>
  <c r="V228" i="1"/>
  <c r="R228" i="1"/>
  <c r="O228" i="1"/>
  <c r="M228" i="1"/>
  <c r="K228" i="1"/>
  <c r="I228" i="1"/>
  <c r="G228" i="1"/>
  <c r="E228" i="1"/>
  <c r="AC227" i="1"/>
  <c r="V227" i="1"/>
  <c r="R227" i="1"/>
  <c r="O227" i="1"/>
  <c r="M227" i="1"/>
  <c r="K227" i="1"/>
  <c r="I227" i="1"/>
  <c r="G227" i="1"/>
  <c r="E227" i="1"/>
  <c r="V226" i="1"/>
  <c r="R226" i="1"/>
  <c r="O226" i="1"/>
  <c r="M226" i="1"/>
  <c r="K226" i="1"/>
  <c r="I226" i="1"/>
  <c r="G226" i="1"/>
  <c r="E226" i="1"/>
  <c r="V225" i="1"/>
  <c r="R225" i="1"/>
  <c r="O225" i="1"/>
  <c r="M225" i="1"/>
  <c r="K225" i="1"/>
  <c r="I225" i="1"/>
  <c r="G225" i="1"/>
  <c r="E225" i="1"/>
  <c r="V224" i="1"/>
  <c r="R224" i="1"/>
  <c r="O224" i="1"/>
  <c r="M224" i="1"/>
  <c r="K224" i="1"/>
  <c r="I224" i="1"/>
  <c r="G224" i="1"/>
  <c r="E224" i="1"/>
  <c r="V223" i="1"/>
  <c r="R223" i="1"/>
  <c r="E214" i="1"/>
  <c r="E202" i="1"/>
  <c r="E199" i="1"/>
  <c r="AC193" i="1"/>
  <c r="X193" i="1"/>
  <c r="T193" i="1" s="1"/>
  <c r="V192" i="1"/>
  <c r="R192" i="1"/>
  <c r="V191" i="1"/>
  <c r="V190" i="1"/>
  <c r="AC189" i="1"/>
  <c r="T208" i="1" s="1"/>
  <c r="V189" i="1"/>
  <c r="V188" i="1"/>
  <c r="R188" i="1"/>
  <c r="V187" i="1"/>
  <c r="E187" i="1"/>
  <c r="V186" i="1"/>
  <c r="T186" i="1"/>
  <c r="T189" i="1" s="1"/>
  <c r="V185" i="1"/>
  <c r="R185" i="1"/>
  <c r="N185" i="1"/>
  <c r="L185" i="1"/>
  <c r="J185" i="1"/>
  <c r="H185" i="1"/>
  <c r="F185" i="1"/>
  <c r="V184" i="1"/>
  <c r="R184" i="1"/>
  <c r="E184" i="1"/>
  <c r="V183" i="1"/>
  <c r="R183" i="1"/>
  <c r="O183" i="1"/>
  <c r="M183" i="1"/>
  <c r="K183" i="1"/>
  <c r="I183" i="1"/>
  <c r="G183" i="1"/>
  <c r="E183" i="1"/>
  <c r="V182" i="1"/>
  <c r="R182" i="1"/>
  <c r="O182" i="1"/>
  <c r="M182" i="1"/>
  <c r="K182" i="1"/>
  <c r="I182" i="1"/>
  <c r="G182" i="1"/>
  <c r="E182" i="1"/>
  <c r="V181" i="1"/>
  <c r="R181" i="1"/>
  <c r="O181" i="1"/>
  <c r="M181" i="1"/>
  <c r="K181" i="1"/>
  <c r="I181" i="1"/>
  <c r="G181" i="1"/>
  <c r="E181" i="1"/>
  <c r="V180" i="1"/>
  <c r="R180" i="1"/>
  <c r="O180" i="1"/>
  <c r="M180" i="1"/>
  <c r="K180" i="1"/>
  <c r="I180" i="1"/>
  <c r="G180" i="1"/>
  <c r="E180" i="1"/>
  <c r="V179" i="1"/>
  <c r="R179" i="1"/>
  <c r="O179" i="1"/>
  <c r="M179" i="1"/>
  <c r="K179" i="1"/>
  <c r="I179" i="1"/>
  <c r="G179" i="1"/>
  <c r="E179" i="1"/>
  <c r="V178" i="1"/>
  <c r="R178" i="1"/>
  <c r="O178" i="1"/>
  <c r="M178" i="1"/>
  <c r="K178" i="1"/>
  <c r="I178" i="1"/>
  <c r="G178" i="1"/>
  <c r="E178" i="1"/>
  <c r="V177" i="1"/>
  <c r="R177" i="1"/>
  <c r="O177" i="1"/>
  <c r="M177" i="1"/>
  <c r="K177" i="1"/>
  <c r="I177" i="1"/>
  <c r="G177" i="1"/>
  <c r="E177" i="1"/>
  <c r="V176" i="1"/>
  <c r="R176" i="1"/>
  <c r="O176" i="1"/>
  <c r="M176" i="1"/>
  <c r="K176" i="1"/>
  <c r="I176" i="1"/>
  <c r="G176" i="1"/>
  <c r="E176" i="1"/>
  <c r="V175" i="1"/>
  <c r="R175" i="1"/>
  <c r="O175" i="1"/>
  <c r="M175" i="1"/>
  <c r="K175" i="1"/>
  <c r="I175" i="1"/>
  <c r="G175" i="1"/>
  <c r="E175" i="1"/>
  <c r="V174" i="1"/>
  <c r="R174" i="1"/>
  <c r="O174" i="1"/>
  <c r="M174" i="1"/>
  <c r="K174" i="1"/>
  <c r="I174" i="1"/>
  <c r="G174" i="1"/>
  <c r="E174" i="1"/>
  <c r="AC173" i="1"/>
  <c r="V173" i="1"/>
  <c r="R173" i="1"/>
  <c r="O173" i="1"/>
  <c r="M173" i="1"/>
  <c r="K173" i="1"/>
  <c r="I173" i="1"/>
  <c r="G173" i="1"/>
  <c r="E173" i="1"/>
  <c r="V172" i="1"/>
  <c r="R172" i="1"/>
  <c r="O172" i="1"/>
  <c r="M172" i="1"/>
  <c r="K172" i="1"/>
  <c r="I172" i="1"/>
  <c r="G172" i="1"/>
  <c r="E172" i="1"/>
  <c r="V171" i="1"/>
  <c r="R171" i="1"/>
  <c r="O171" i="1"/>
  <c r="M171" i="1"/>
  <c r="K171" i="1"/>
  <c r="I171" i="1"/>
  <c r="G171" i="1"/>
  <c r="E171" i="1"/>
  <c r="V170" i="1"/>
  <c r="R170" i="1"/>
  <c r="O170" i="1"/>
  <c r="M170" i="1"/>
  <c r="K170" i="1"/>
  <c r="I170" i="1"/>
  <c r="G170" i="1"/>
  <c r="E170" i="1"/>
  <c r="V169" i="1"/>
  <c r="R169" i="1"/>
  <c r="E160" i="1"/>
  <c r="E148" i="1"/>
  <c r="E145" i="1"/>
  <c r="AC139" i="1"/>
  <c r="X139" i="1"/>
  <c r="T139" i="1" s="1"/>
  <c r="V138" i="1"/>
  <c r="R138" i="1"/>
  <c r="V137" i="1"/>
  <c r="V136" i="1"/>
  <c r="AC135" i="1"/>
  <c r="T154" i="1" s="1"/>
  <c r="V135" i="1"/>
  <c r="V134" i="1"/>
  <c r="R134" i="1"/>
  <c r="V133" i="1"/>
  <c r="E133" i="1"/>
  <c r="V132" i="1"/>
  <c r="T132" i="1"/>
  <c r="T135" i="1" s="1"/>
  <c r="V131" i="1"/>
  <c r="R131" i="1"/>
  <c r="N131" i="1"/>
  <c r="L131" i="1"/>
  <c r="J131" i="1"/>
  <c r="H131" i="1"/>
  <c r="F131" i="1"/>
  <c r="V130" i="1"/>
  <c r="R130" i="1"/>
  <c r="E130" i="1"/>
  <c r="V129" i="1"/>
  <c r="R129" i="1"/>
  <c r="O129" i="1"/>
  <c r="M129" i="1"/>
  <c r="K129" i="1"/>
  <c r="I129" i="1"/>
  <c r="G129" i="1"/>
  <c r="E129" i="1"/>
  <c r="V128" i="1"/>
  <c r="R128" i="1"/>
  <c r="O128" i="1"/>
  <c r="M128" i="1"/>
  <c r="K128" i="1"/>
  <c r="I128" i="1"/>
  <c r="G128" i="1"/>
  <c r="E128" i="1"/>
  <c r="V127" i="1"/>
  <c r="R127" i="1"/>
  <c r="O127" i="1"/>
  <c r="M127" i="1"/>
  <c r="K127" i="1"/>
  <c r="I127" i="1"/>
  <c r="G127" i="1"/>
  <c r="E127" i="1"/>
  <c r="V126" i="1"/>
  <c r="R126" i="1"/>
  <c r="O126" i="1"/>
  <c r="M126" i="1"/>
  <c r="K126" i="1"/>
  <c r="I126" i="1"/>
  <c r="G126" i="1"/>
  <c r="E126" i="1"/>
  <c r="V125" i="1"/>
  <c r="R125" i="1"/>
  <c r="O125" i="1"/>
  <c r="M125" i="1"/>
  <c r="K125" i="1"/>
  <c r="I125" i="1"/>
  <c r="G125" i="1"/>
  <c r="E125" i="1"/>
  <c r="V124" i="1"/>
  <c r="R124" i="1"/>
  <c r="O124" i="1"/>
  <c r="M124" i="1"/>
  <c r="K124" i="1"/>
  <c r="I124" i="1"/>
  <c r="G124" i="1"/>
  <c r="E124" i="1"/>
  <c r="V123" i="1"/>
  <c r="R123" i="1"/>
  <c r="O123" i="1"/>
  <c r="M123" i="1"/>
  <c r="K123" i="1"/>
  <c r="I123" i="1"/>
  <c r="G123" i="1"/>
  <c r="E123" i="1"/>
  <c r="V122" i="1"/>
  <c r="R122" i="1"/>
  <c r="O122" i="1"/>
  <c r="M122" i="1"/>
  <c r="K122" i="1"/>
  <c r="I122" i="1"/>
  <c r="G122" i="1"/>
  <c r="E122" i="1"/>
  <c r="V121" i="1"/>
  <c r="R121" i="1"/>
  <c r="O121" i="1"/>
  <c r="M121" i="1"/>
  <c r="K121" i="1"/>
  <c r="I121" i="1"/>
  <c r="G121" i="1"/>
  <c r="E121" i="1"/>
  <c r="V120" i="1"/>
  <c r="R120" i="1"/>
  <c r="O120" i="1"/>
  <c r="M120" i="1"/>
  <c r="K120" i="1"/>
  <c r="I120" i="1"/>
  <c r="G120" i="1"/>
  <c r="E120" i="1"/>
  <c r="AC119" i="1"/>
  <c r="V119" i="1"/>
  <c r="R119" i="1"/>
  <c r="O119" i="1"/>
  <c r="M119" i="1"/>
  <c r="K119" i="1"/>
  <c r="I119" i="1"/>
  <c r="G119" i="1"/>
  <c r="E119" i="1"/>
  <c r="V118" i="1"/>
  <c r="R118" i="1"/>
  <c r="O118" i="1"/>
  <c r="M118" i="1"/>
  <c r="K118" i="1"/>
  <c r="I118" i="1"/>
  <c r="G118" i="1"/>
  <c r="E118" i="1"/>
  <c r="V117" i="1"/>
  <c r="R117" i="1"/>
  <c r="O117" i="1"/>
  <c r="M117" i="1"/>
  <c r="K117" i="1"/>
  <c r="I117" i="1"/>
  <c r="G117" i="1"/>
  <c r="E117" i="1"/>
  <c r="V116" i="1"/>
  <c r="R116" i="1"/>
  <c r="O116" i="1"/>
  <c r="M116" i="1"/>
  <c r="K116" i="1"/>
  <c r="I116" i="1"/>
  <c r="G116" i="1"/>
  <c r="E116" i="1"/>
  <c r="V115" i="1"/>
  <c r="R115" i="1"/>
  <c r="E35" i="15"/>
  <c r="C34" i="15"/>
  <c r="E36" i="15"/>
  <c r="C22" i="15"/>
  <c r="C33" i="15"/>
  <c r="B34" i="15"/>
  <c r="E24" i="15"/>
  <c r="B22" i="15"/>
  <c r="C18" i="15"/>
  <c r="D22" i="15"/>
  <c r="C21" i="15"/>
  <c r="B33" i="15"/>
  <c r="B8" i="15"/>
  <c r="C24" i="15"/>
  <c r="B13" i="15"/>
  <c r="E26" i="15"/>
  <c r="E37" i="15"/>
  <c r="E25" i="15"/>
  <c r="B29" i="15"/>
  <c r="B37" i="15"/>
  <c r="C16" i="15"/>
  <c r="E29" i="15"/>
  <c r="C27" i="15"/>
  <c r="E21" i="15"/>
  <c r="C23" i="15"/>
  <c r="B18" i="15"/>
  <c r="E27" i="15"/>
  <c r="B32" i="15"/>
  <c r="C17" i="15"/>
  <c r="E20" i="15"/>
  <c r="B15" i="15"/>
  <c r="E22" i="15"/>
  <c r="B21" i="15"/>
  <c r="E32" i="15"/>
  <c r="C32" i="15"/>
  <c r="E23" i="15"/>
  <c r="B31" i="15"/>
  <c r="C20" i="15"/>
  <c r="C31" i="15"/>
  <c r="C13" i="15"/>
  <c r="E18" i="15"/>
  <c r="B24" i="15"/>
  <c r="B28" i="15"/>
  <c r="B20" i="15"/>
  <c r="B25" i="15"/>
  <c r="B12" i="15"/>
  <c r="C15" i="15"/>
  <c r="B26" i="15"/>
  <c r="C30" i="15"/>
  <c r="D21" i="15"/>
  <c r="B16" i="15"/>
  <c r="B14" i="15"/>
  <c r="C35" i="15"/>
  <c r="E34" i="15"/>
  <c r="B23" i="15"/>
  <c r="D29" i="15"/>
  <c r="B27" i="15"/>
  <c r="D33" i="15"/>
  <c r="C29" i="15"/>
  <c r="E33" i="15"/>
  <c r="C36" i="15"/>
  <c r="B30" i="15"/>
  <c r="B36" i="15"/>
  <c r="B19" i="15"/>
  <c r="D31" i="15"/>
  <c r="C26" i="15"/>
  <c r="E28" i="15"/>
  <c r="C37" i="15"/>
  <c r="E31" i="15"/>
  <c r="B35" i="15"/>
  <c r="C28" i="15"/>
  <c r="D23" i="15"/>
  <c r="B17" i="15"/>
  <c r="V37" i="15" l="1"/>
  <c r="V36" i="15"/>
  <c r="V35" i="15"/>
  <c r="V34" i="15"/>
  <c r="V33" i="15"/>
  <c r="V32" i="15"/>
  <c r="V31" i="15"/>
  <c r="V30" i="15"/>
  <c r="V29" i="15"/>
  <c r="O1643" i="1"/>
  <c r="T1656" i="1" s="1"/>
  <c r="V1656" i="1" s="1"/>
  <c r="V28" i="15"/>
  <c r="V27" i="15"/>
  <c r="V26" i="15"/>
  <c r="V25" i="15"/>
  <c r="V24" i="15"/>
  <c r="V23" i="15"/>
  <c r="V22" i="15"/>
  <c r="D5" i="15"/>
  <c r="V21" i="15"/>
  <c r="V20" i="15"/>
  <c r="V19" i="15"/>
  <c r="E5" i="15"/>
  <c r="E2" i="15" s="1"/>
  <c r="V18" i="15"/>
  <c r="V17" i="15"/>
  <c r="V16" i="15"/>
  <c r="V15" i="15"/>
  <c r="V14" i="15"/>
  <c r="C5" i="15"/>
  <c r="V13" i="15"/>
  <c r="V12" i="15"/>
  <c r="O185" i="1"/>
  <c r="T198" i="1" s="1"/>
  <c r="O833" i="1"/>
  <c r="T846" i="1" s="1"/>
  <c r="V846" i="1" s="1"/>
  <c r="O941" i="1"/>
  <c r="T954" i="1" s="1"/>
  <c r="V954" i="1" s="1"/>
  <c r="O1157" i="1"/>
  <c r="T1170" i="1" s="1"/>
  <c r="V1170" i="1" s="1"/>
  <c r="G185" i="1"/>
  <c r="O509" i="1"/>
  <c r="T522" i="1" s="1"/>
  <c r="V522" i="1" s="1"/>
  <c r="O617" i="1"/>
  <c r="T630" i="1" s="1"/>
  <c r="O1697" i="1"/>
  <c r="T1710" i="1" s="1"/>
  <c r="V1710" i="1" s="1"/>
  <c r="O239" i="1"/>
  <c r="T252" i="1" s="1"/>
  <c r="V252" i="1" s="1"/>
  <c r="O347" i="1"/>
  <c r="T360" i="1" s="1"/>
  <c r="V360" i="1" s="1"/>
  <c r="O455" i="1"/>
  <c r="T468" i="1" s="1"/>
  <c r="V468" i="1" s="1"/>
  <c r="O563" i="1"/>
  <c r="T576" i="1" s="1"/>
  <c r="V576" i="1" s="1"/>
  <c r="O1049" i="1"/>
  <c r="T1062" i="1" s="1"/>
  <c r="V1062" i="1" s="1"/>
  <c r="O1319" i="1"/>
  <c r="T1332" i="1" s="1"/>
  <c r="V1332" i="1" s="1"/>
  <c r="V262" i="1"/>
  <c r="V370" i="1"/>
  <c r="V478" i="1"/>
  <c r="V586" i="1"/>
  <c r="V694" i="1"/>
  <c r="V964" i="1"/>
  <c r="V1180" i="1"/>
  <c r="V1342" i="1"/>
  <c r="O1535" i="1"/>
  <c r="T1548" i="1" s="1"/>
  <c r="V1558" i="1"/>
  <c r="V802" i="1"/>
  <c r="O887" i="1"/>
  <c r="T900" i="1" s="1"/>
  <c r="V910" i="1"/>
  <c r="O1103" i="1"/>
  <c r="T1116" i="1" s="1"/>
  <c r="V1126" i="1"/>
  <c r="O1481" i="1"/>
  <c r="T1494" i="1" s="1"/>
  <c r="V1504" i="1"/>
  <c r="V1720" i="1"/>
  <c r="V198" i="1"/>
  <c r="O293" i="1"/>
  <c r="T306" i="1" s="1"/>
  <c r="O401" i="1"/>
  <c r="T414" i="1" s="1"/>
  <c r="V532" i="1"/>
  <c r="V630" i="1"/>
  <c r="V640" i="1"/>
  <c r="V748" i="1"/>
  <c r="V1072" i="1"/>
  <c r="V1288" i="1"/>
  <c r="V1450" i="1"/>
  <c r="V1666" i="1"/>
  <c r="V208" i="1"/>
  <c r="V316" i="1"/>
  <c r="V424" i="1"/>
  <c r="V154" i="1"/>
  <c r="K185" i="1"/>
  <c r="V856" i="1"/>
  <c r="O995" i="1"/>
  <c r="T1008" i="1" s="1"/>
  <c r="V1018" i="1"/>
  <c r="O1211" i="1"/>
  <c r="T1224" i="1" s="1"/>
  <c r="V1234" i="1"/>
  <c r="O1373" i="1"/>
  <c r="T1386" i="1" s="1"/>
  <c r="V1396" i="1"/>
  <c r="O1589" i="1"/>
  <c r="T1602" i="1" s="1"/>
  <c r="V1612" i="1"/>
  <c r="P279" i="1"/>
  <c r="P495" i="1"/>
  <c r="G833" i="1"/>
  <c r="P822" i="1"/>
  <c r="P824" i="1"/>
  <c r="P825" i="1"/>
  <c r="P826" i="1"/>
  <c r="I1265" i="1"/>
  <c r="M1265" i="1"/>
  <c r="P227" i="1"/>
  <c r="P443" i="1"/>
  <c r="I671" i="1"/>
  <c r="M671" i="1"/>
  <c r="P659" i="1"/>
  <c r="P717" i="1"/>
  <c r="P718" i="1"/>
  <c r="P720" i="1"/>
  <c r="P721" i="1"/>
  <c r="P723" i="1"/>
  <c r="I1427" i="1"/>
  <c r="M1427" i="1"/>
  <c r="P828" i="1"/>
  <c r="P829" i="1"/>
  <c r="P830" i="1"/>
  <c r="P831" i="1"/>
  <c r="V8" i="15"/>
  <c r="AN364" i="1"/>
  <c r="AN580" i="1"/>
  <c r="AN148" i="1"/>
  <c r="P171" i="1"/>
  <c r="P229" i="1"/>
  <c r="P285" i="1"/>
  <c r="AN310" i="1"/>
  <c r="AN526" i="1"/>
  <c r="AN256" i="1"/>
  <c r="P119" i="1"/>
  <c r="P174" i="1"/>
  <c r="P176" i="1"/>
  <c r="P177" i="1"/>
  <c r="P178" i="1"/>
  <c r="P180" i="1"/>
  <c r="P181" i="1"/>
  <c r="P182" i="1"/>
  <c r="P183" i="1"/>
  <c r="P387" i="1"/>
  <c r="AN472" i="1"/>
  <c r="P603" i="1"/>
  <c r="AN688" i="1"/>
  <c r="P769" i="1"/>
  <c r="AN202" i="1"/>
  <c r="P121" i="1"/>
  <c r="P335" i="1"/>
  <c r="AN418" i="1"/>
  <c r="P551" i="1"/>
  <c r="AN634" i="1"/>
  <c r="AN1282" i="1"/>
  <c r="P286" i="1"/>
  <c r="P288" i="1"/>
  <c r="P289" i="1"/>
  <c r="P291" i="1"/>
  <c r="P337" i="1"/>
  <c r="P393" i="1"/>
  <c r="P394" i="1"/>
  <c r="P396" i="1"/>
  <c r="P397" i="1"/>
  <c r="P399" i="1"/>
  <c r="P445" i="1"/>
  <c r="P501" i="1"/>
  <c r="P502" i="1"/>
  <c r="P504" i="1"/>
  <c r="P505" i="1"/>
  <c r="P507" i="1"/>
  <c r="P553" i="1"/>
  <c r="P609" i="1"/>
  <c r="P610" i="1"/>
  <c r="P612" i="1"/>
  <c r="P613" i="1"/>
  <c r="P615" i="1"/>
  <c r="O671" i="1"/>
  <c r="T684" i="1" s="1"/>
  <c r="P661" i="1"/>
  <c r="P665" i="1"/>
  <c r="O725" i="1"/>
  <c r="T738" i="1" s="1"/>
  <c r="O779" i="1"/>
  <c r="T792" i="1" s="1"/>
  <c r="K833" i="1"/>
  <c r="AN850" i="1"/>
  <c r="P873" i="1"/>
  <c r="AN904" i="1"/>
  <c r="P929" i="1"/>
  <c r="AN958" i="1"/>
  <c r="P981" i="1"/>
  <c r="AN1012" i="1"/>
  <c r="P1037" i="1"/>
  <c r="AN1066" i="1"/>
  <c r="P1089" i="1"/>
  <c r="AN1120" i="1"/>
  <c r="P1145" i="1"/>
  <c r="AN1174" i="1"/>
  <c r="P1197" i="1"/>
  <c r="AN1228" i="1"/>
  <c r="P1253" i="1"/>
  <c r="P1307" i="1"/>
  <c r="AN1336" i="1"/>
  <c r="P1359" i="1"/>
  <c r="AN1390" i="1"/>
  <c r="P1415" i="1"/>
  <c r="AN1444" i="1"/>
  <c r="P1467" i="1"/>
  <c r="AN1498" i="1"/>
  <c r="P1523" i="1"/>
  <c r="AN1552" i="1"/>
  <c r="P1575" i="1"/>
  <c r="AN1606" i="1"/>
  <c r="P1631" i="1"/>
  <c r="AN1660" i="1"/>
  <c r="P1683" i="1"/>
  <c r="AN1714" i="1"/>
  <c r="P711" i="1"/>
  <c r="AN742" i="1"/>
  <c r="P767" i="1"/>
  <c r="AN796" i="1"/>
  <c r="P819" i="1"/>
  <c r="P879" i="1"/>
  <c r="P880" i="1"/>
  <c r="P882" i="1"/>
  <c r="P883" i="1"/>
  <c r="P885" i="1"/>
  <c r="P931" i="1"/>
  <c r="P987" i="1"/>
  <c r="P988" i="1"/>
  <c r="P990" i="1"/>
  <c r="P991" i="1"/>
  <c r="P993" i="1"/>
  <c r="P1039" i="1"/>
  <c r="P1095" i="1"/>
  <c r="P1096" i="1"/>
  <c r="P1098" i="1"/>
  <c r="P1099" i="1"/>
  <c r="P1101" i="1"/>
  <c r="P1147" i="1"/>
  <c r="P1203" i="1"/>
  <c r="P1204" i="1"/>
  <c r="P1206" i="1"/>
  <c r="P1207" i="1"/>
  <c r="P1209" i="1"/>
  <c r="O1265" i="1"/>
  <c r="T1278" i="1" s="1"/>
  <c r="P1255" i="1"/>
  <c r="P1259" i="1"/>
  <c r="P1309" i="1"/>
  <c r="P1365" i="1"/>
  <c r="P1366" i="1"/>
  <c r="P1368" i="1"/>
  <c r="P1369" i="1"/>
  <c r="P1371" i="1"/>
  <c r="O1427" i="1"/>
  <c r="T1440" i="1" s="1"/>
  <c r="P1417" i="1"/>
  <c r="P1473" i="1"/>
  <c r="P1474" i="1"/>
  <c r="P1476" i="1"/>
  <c r="P1477" i="1"/>
  <c r="P1479" i="1"/>
  <c r="P1525" i="1"/>
  <c r="P1581" i="1"/>
  <c r="P1582" i="1"/>
  <c r="P1584" i="1"/>
  <c r="P1585" i="1"/>
  <c r="P1587" i="1"/>
  <c r="P1633" i="1"/>
  <c r="P1689" i="1"/>
  <c r="P1690" i="1"/>
  <c r="P1692" i="1"/>
  <c r="P1693" i="1"/>
  <c r="P1695" i="1"/>
  <c r="O131" i="1"/>
  <c r="T144" i="1" s="1"/>
  <c r="G131" i="1"/>
  <c r="K131" i="1"/>
  <c r="G239" i="1"/>
  <c r="K239" i="1"/>
  <c r="I293" i="1"/>
  <c r="M293" i="1"/>
  <c r="G347" i="1"/>
  <c r="K347" i="1"/>
  <c r="P117" i="1"/>
  <c r="P123" i="1"/>
  <c r="P124" i="1"/>
  <c r="P126" i="1"/>
  <c r="P127" i="1"/>
  <c r="I131" i="1"/>
  <c r="M131" i="1"/>
  <c r="P129" i="1"/>
  <c r="I185" i="1"/>
  <c r="M185" i="1"/>
  <c r="P173" i="1"/>
  <c r="P175" i="1"/>
  <c r="P179" i="1"/>
  <c r="P225" i="1"/>
  <c r="P231" i="1"/>
  <c r="P232" i="1"/>
  <c r="P234" i="1"/>
  <c r="I401" i="1"/>
  <c r="M401" i="1"/>
  <c r="G455" i="1"/>
  <c r="K455" i="1"/>
  <c r="I509" i="1"/>
  <c r="M509" i="1"/>
  <c r="G563" i="1"/>
  <c r="K563" i="1"/>
  <c r="I617" i="1"/>
  <c r="M617" i="1"/>
  <c r="I725" i="1"/>
  <c r="M725" i="1"/>
  <c r="G779" i="1"/>
  <c r="K779" i="1"/>
  <c r="P235" i="1"/>
  <c r="I239" i="1"/>
  <c r="M239" i="1"/>
  <c r="P237" i="1"/>
  <c r="P281" i="1"/>
  <c r="G293" i="1"/>
  <c r="K293" i="1"/>
  <c r="P283" i="1"/>
  <c r="P333" i="1"/>
  <c r="P339" i="1"/>
  <c r="P340" i="1"/>
  <c r="P342" i="1"/>
  <c r="P343" i="1"/>
  <c r="I347" i="1"/>
  <c r="M347" i="1"/>
  <c r="P345" i="1"/>
  <c r="P389" i="1"/>
  <c r="G401" i="1"/>
  <c r="K401" i="1"/>
  <c r="P391" i="1"/>
  <c r="P441" i="1"/>
  <c r="P447" i="1"/>
  <c r="P448" i="1"/>
  <c r="P450" i="1"/>
  <c r="P451" i="1"/>
  <c r="I455" i="1"/>
  <c r="M455" i="1"/>
  <c r="P453" i="1"/>
  <c r="P497" i="1"/>
  <c r="G509" i="1"/>
  <c r="K509" i="1"/>
  <c r="P499" i="1"/>
  <c r="P549" i="1"/>
  <c r="P555" i="1"/>
  <c r="P556" i="1"/>
  <c r="P558" i="1"/>
  <c r="P559" i="1"/>
  <c r="I563" i="1"/>
  <c r="M563" i="1"/>
  <c r="P561" i="1"/>
  <c r="P605" i="1"/>
  <c r="G617" i="1"/>
  <c r="K617" i="1"/>
  <c r="P607" i="1"/>
  <c r="G671" i="1"/>
  <c r="K671" i="1"/>
  <c r="P657" i="1"/>
  <c r="P660" i="1"/>
  <c r="P662" i="1"/>
  <c r="P663" i="1"/>
  <c r="P664" i="1"/>
  <c r="P666" i="1"/>
  <c r="P667" i="1"/>
  <c r="P668" i="1"/>
  <c r="P669" i="1"/>
  <c r="P713" i="1"/>
  <c r="G725" i="1"/>
  <c r="K725" i="1"/>
  <c r="P715" i="1"/>
  <c r="P765" i="1"/>
  <c r="P771" i="1"/>
  <c r="P772" i="1"/>
  <c r="P774" i="1"/>
  <c r="P775" i="1"/>
  <c r="I779" i="1"/>
  <c r="M779" i="1"/>
  <c r="P777" i="1"/>
  <c r="I833" i="1"/>
  <c r="M833" i="1"/>
  <c r="P821" i="1"/>
  <c r="P823" i="1"/>
  <c r="P827" i="1"/>
  <c r="I887" i="1"/>
  <c r="M887" i="1"/>
  <c r="G941" i="1"/>
  <c r="K941" i="1"/>
  <c r="I995" i="1"/>
  <c r="M995" i="1"/>
  <c r="G1049" i="1"/>
  <c r="K1049" i="1"/>
  <c r="I1103" i="1"/>
  <c r="M1103" i="1"/>
  <c r="G1157" i="1"/>
  <c r="K1157" i="1"/>
  <c r="I1211" i="1"/>
  <c r="P875" i="1"/>
  <c r="G887" i="1"/>
  <c r="K887" i="1"/>
  <c r="P877" i="1"/>
  <c r="P927" i="1"/>
  <c r="P933" i="1"/>
  <c r="P934" i="1"/>
  <c r="P936" i="1"/>
  <c r="P937" i="1"/>
  <c r="I941" i="1"/>
  <c r="M941" i="1"/>
  <c r="P939" i="1"/>
  <c r="P983" i="1"/>
  <c r="G995" i="1"/>
  <c r="M1211" i="1"/>
  <c r="G1319" i="1"/>
  <c r="K1319" i="1"/>
  <c r="I1373" i="1"/>
  <c r="M1373" i="1"/>
  <c r="I1481" i="1"/>
  <c r="M1481" i="1"/>
  <c r="G1535" i="1"/>
  <c r="K1535" i="1"/>
  <c r="I1589" i="1"/>
  <c r="M1589" i="1"/>
  <c r="G1643" i="1"/>
  <c r="K1643" i="1"/>
  <c r="I1697" i="1"/>
  <c r="M1697" i="1"/>
  <c r="K995" i="1"/>
  <c r="P985" i="1"/>
  <c r="P1035" i="1"/>
  <c r="P1041" i="1"/>
  <c r="P1042" i="1"/>
  <c r="P1044" i="1"/>
  <c r="P1045" i="1"/>
  <c r="I1049" i="1"/>
  <c r="M1049" i="1"/>
  <c r="P1047" i="1"/>
  <c r="P1091" i="1"/>
  <c r="G1103" i="1"/>
  <c r="K1103" i="1"/>
  <c r="P1093" i="1"/>
  <c r="P1143" i="1"/>
  <c r="P1149" i="1"/>
  <c r="P1150" i="1"/>
  <c r="P1152" i="1"/>
  <c r="P1153" i="1"/>
  <c r="I1157" i="1"/>
  <c r="M1157" i="1"/>
  <c r="P1155" i="1"/>
  <c r="P1199" i="1"/>
  <c r="G1211" i="1"/>
  <c r="K1211" i="1"/>
  <c r="P1201" i="1"/>
  <c r="G1265" i="1"/>
  <c r="K1265" i="1"/>
  <c r="P1251" i="1"/>
  <c r="P1254" i="1"/>
  <c r="P1256" i="1"/>
  <c r="P1257" i="1"/>
  <c r="P1258" i="1"/>
  <c r="P1260" i="1"/>
  <c r="P1261" i="1"/>
  <c r="P1262" i="1"/>
  <c r="P1263" i="1"/>
  <c r="P1305" i="1"/>
  <c r="P1311" i="1"/>
  <c r="P1312" i="1"/>
  <c r="P1314" i="1"/>
  <c r="P1315" i="1"/>
  <c r="I1319" i="1"/>
  <c r="M1319" i="1"/>
  <c r="P1317" i="1"/>
  <c r="P1361" i="1"/>
  <c r="G1373" i="1"/>
  <c r="K1373" i="1"/>
  <c r="P1363" i="1"/>
  <c r="P1413" i="1"/>
  <c r="G1427" i="1"/>
  <c r="K1427" i="1"/>
  <c r="P1419" i="1"/>
  <c r="P1420" i="1"/>
  <c r="P1422" i="1"/>
  <c r="P1423" i="1"/>
  <c r="P1425" i="1"/>
  <c r="P1469" i="1"/>
  <c r="G1481" i="1"/>
  <c r="K1481" i="1"/>
  <c r="P1471" i="1"/>
  <c r="P1521" i="1"/>
  <c r="P1527" i="1"/>
  <c r="P1528" i="1"/>
  <c r="P1530" i="1"/>
  <c r="P1531" i="1"/>
  <c r="I1535" i="1"/>
  <c r="M1535" i="1"/>
  <c r="P1533" i="1"/>
  <c r="P1577" i="1"/>
  <c r="G1589" i="1"/>
  <c r="K1589" i="1"/>
  <c r="P1579" i="1"/>
  <c r="P1629" i="1"/>
  <c r="P1635" i="1"/>
  <c r="P1636" i="1"/>
  <c r="P1638" i="1"/>
  <c r="P1639" i="1"/>
  <c r="I1643" i="1"/>
  <c r="M1643" i="1"/>
  <c r="P1641" i="1"/>
  <c r="P1685" i="1"/>
  <c r="G1697" i="1"/>
  <c r="K1697" i="1"/>
  <c r="P1687" i="1"/>
  <c r="P1682" i="1"/>
  <c r="P1684" i="1"/>
  <c r="P1686" i="1"/>
  <c r="P1688" i="1"/>
  <c r="P1691" i="1"/>
  <c r="P1694" i="1"/>
  <c r="P1628" i="1"/>
  <c r="P1630" i="1"/>
  <c r="P1632" i="1"/>
  <c r="P1634" i="1"/>
  <c r="P1637" i="1"/>
  <c r="P1640" i="1"/>
  <c r="P1574" i="1"/>
  <c r="P1576" i="1"/>
  <c r="P1578" i="1"/>
  <c r="P1580" i="1"/>
  <c r="P1583" i="1"/>
  <c r="P1586" i="1"/>
  <c r="P1520" i="1"/>
  <c r="P1522" i="1"/>
  <c r="P1524" i="1"/>
  <c r="P1526" i="1"/>
  <c r="P1529" i="1"/>
  <c r="P1532" i="1"/>
  <c r="P1466" i="1"/>
  <c r="P1468" i="1"/>
  <c r="P1470" i="1"/>
  <c r="P1472" i="1"/>
  <c r="P1475" i="1"/>
  <c r="P1478" i="1"/>
  <c r="P1412" i="1"/>
  <c r="P1414" i="1"/>
  <c r="P1416" i="1"/>
  <c r="P1418" i="1"/>
  <c r="P1421" i="1"/>
  <c r="P1424" i="1"/>
  <c r="P1358" i="1"/>
  <c r="P1360" i="1"/>
  <c r="P1362" i="1"/>
  <c r="P1364" i="1"/>
  <c r="P1367" i="1"/>
  <c r="P1370" i="1"/>
  <c r="P1304" i="1"/>
  <c r="P1306" i="1"/>
  <c r="P1308" i="1"/>
  <c r="P1310" i="1"/>
  <c r="P1313" i="1"/>
  <c r="P1316" i="1"/>
  <c r="P1250" i="1"/>
  <c r="P1252" i="1"/>
  <c r="P1196" i="1"/>
  <c r="P1198" i="1"/>
  <c r="P1200" i="1"/>
  <c r="P1202" i="1"/>
  <c r="P1205" i="1"/>
  <c r="P1208" i="1"/>
  <c r="P1142" i="1"/>
  <c r="P1144" i="1"/>
  <c r="P1146" i="1"/>
  <c r="P1148" i="1"/>
  <c r="P1151" i="1"/>
  <c r="P1154" i="1"/>
  <c r="P1088" i="1"/>
  <c r="P1090" i="1"/>
  <c r="P1092" i="1"/>
  <c r="P1094" i="1"/>
  <c r="P1097" i="1"/>
  <c r="P1100" i="1"/>
  <c r="P1034" i="1"/>
  <c r="P1036" i="1"/>
  <c r="P1038" i="1"/>
  <c r="P1040" i="1"/>
  <c r="P1043" i="1"/>
  <c r="P1046" i="1"/>
  <c r="P980" i="1"/>
  <c r="P982" i="1"/>
  <c r="P984" i="1"/>
  <c r="P986" i="1"/>
  <c r="P989" i="1"/>
  <c r="P992" i="1"/>
  <c r="P926" i="1"/>
  <c r="P928" i="1"/>
  <c r="P930" i="1"/>
  <c r="P932" i="1"/>
  <c r="P935" i="1"/>
  <c r="P938" i="1"/>
  <c r="P872" i="1"/>
  <c r="P874" i="1"/>
  <c r="P876" i="1"/>
  <c r="P878" i="1"/>
  <c r="P881" i="1"/>
  <c r="P884" i="1"/>
  <c r="P818" i="1"/>
  <c r="P820" i="1"/>
  <c r="P764" i="1"/>
  <c r="P766" i="1"/>
  <c r="P768" i="1"/>
  <c r="P770" i="1"/>
  <c r="P773" i="1"/>
  <c r="P776" i="1"/>
  <c r="P710" i="1"/>
  <c r="P712" i="1"/>
  <c r="P714" i="1"/>
  <c r="P716" i="1"/>
  <c r="P719" i="1"/>
  <c r="P722" i="1"/>
  <c r="P656" i="1"/>
  <c r="P658" i="1"/>
  <c r="P602" i="1"/>
  <c r="P604" i="1"/>
  <c r="P606" i="1"/>
  <c r="P608" i="1"/>
  <c r="P611" i="1"/>
  <c r="P614" i="1"/>
  <c r="P548" i="1"/>
  <c r="P550" i="1"/>
  <c r="P552" i="1"/>
  <c r="P554" i="1"/>
  <c r="P557" i="1"/>
  <c r="P560" i="1"/>
  <c r="P494" i="1"/>
  <c r="P496" i="1"/>
  <c r="P498" i="1"/>
  <c r="P500" i="1"/>
  <c r="P503" i="1"/>
  <c r="P506" i="1"/>
  <c r="P440" i="1"/>
  <c r="P442" i="1"/>
  <c r="P444" i="1"/>
  <c r="P446" i="1"/>
  <c r="P449" i="1"/>
  <c r="P452" i="1"/>
  <c r="P386" i="1"/>
  <c r="P388" i="1"/>
  <c r="P390" i="1"/>
  <c r="P392" i="1"/>
  <c r="P395" i="1"/>
  <c r="P398" i="1"/>
  <c r="P332" i="1"/>
  <c r="P334" i="1"/>
  <c r="P336" i="1"/>
  <c r="P338" i="1"/>
  <c r="P341" i="1"/>
  <c r="P344" i="1"/>
  <c r="P278" i="1"/>
  <c r="P280" i="1"/>
  <c r="P282" i="1"/>
  <c r="P284" i="1"/>
  <c r="P287" i="1"/>
  <c r="P290" i="1"/>
  <c r="P224" i="1"/>
  <c r="P226" i="1"/>
  <c r="P228" i="1"/>
  <c r="P230" i="1"/>
  <c r="P233" i="1"/>
  <c r="P236" i="1"/>
  <c r="P170" i="1"/>
  <c r="P172" i="1"/>
  <c r="P116" i="1"/>
  <c r="P118" i="1"/>
  <c r="P120" i="1"/>
  <c r="P122" i="1"/>
  <c r="P125" i="1"/>
  <c r="P128" i="1"/>
  <c r="D6" i="15" l="1"/>
  <c r="D2" i="15"/>
  <c r="E6" i="15"/>
  <c r="C6" i="15"/>
  <c r="C2" i="15"/>
  <c r="V144" i="1"/>
  <c r="V1278" i="1"/>
  <c r="V1008" i="1"/>
  <c r="V414" i="1"/>
  <c r="V900" i="1"/>
  <c r="V1224" i="1"/>
  <c r="V306" i="1"/>
  <c r="V1116" i="1"/>
  <c r="V1548" i="1"/>
  <c r="V792" i="1"/>
  <c r="V684" i="1"/>
  <c r="V1386" i="1"/>
  <c r="V1494" i="1"/>
  <c r="V1440" i="1"/>
  <c r="V738" i="1"/>
  <c r="V1602" i="1"/>
  <c r="L679" i="1"/>
  <c r="M1275" i="1"/>
  <c r="P677" i="1"/>
  <c r="N1275" i="1"/>
  <c r="K675" i="1"/>
  <c r="F1323" i="1"/>
  <c r="L675" i="1"/>
  <c r="H837" i="1"/>
  <c r="J1271" i="1"/>
  <c r="F297" i="1"/>
  <c r="G677" i="1"/>
  <c r="K681" i="1"/>
  <c r="H677" i="1"/>
  <c r="J1273" i="1"/>
  <c r="N1271" i="1"/>
  <c r="F1377" i="1"/>
  <c r="N1431" i="1"/>
  <c r="F135" i="1"/>
  <c r="F243" i="1"/>
  <c r="F351" i="1"/>
  <c r="F513" i="1"/>
  <c r="L681" i="1"/>
  <c r="H679" i="1"/>
  <c r="G675" i="1"/>
  <c r="O681" i="1"/>
  <c r="I679" i="1"/>
  <c r="P675" i="1"/>
  <c r="N737" i="1"/>
  <c r="N791" i="1"/>
  <c r="O845" i="1"/>
  <c r="F1275" i="1"/>
  <c r="M1271" i="1"/>
  <c r="K1269" i="1"/>
  <c r="O1273" i="1"/>
  <c r="N1647" i="1"/>
  <c r="N891" i="1"/>
  <c r="N945" i="1"/>
  <c r="N999" i="1"/>
  <c r="N1053" i="1"/>
  <c r="N1107" i="1"/>
  <c r="N1161" i="1"/>
  <c r="N1215" i="1"/>
  <c r="N1485" i="1"/>
  <c r="N1539" i="1"/>
  <c r="N1593" i="1"/>
  <c r="N1701" i="1"/>
  <c r="N459" i="1"/>
  <c r="O467" i="1"/>
  <c r="P467" i="1"/>
  <c r="N467" i="1"/>
  <c r="L467" i="1"/>
  <c r="J467" i="1"/>
  <c r="H467" i="1"/>
  <c r="F467" i="1"/>
  <c r="N513" i="1"/>
  <c r="F521" i="1"/>
  <c r="O521" i="1"/>
  <c r="P521" i="1"/>
  <c r="N521" i="1"/>
  <c r="L521" i="1"/>
  <c r="J521" i="1"/>
  <c r="H521" i="1"/>
  <c r="N567" i="1"/>
  <c r="J575" i="1"/>
  <c r="H575" i="1"/>
  <c r="F575" i="1"/>
  <c r="O575" i="1"/>
  <c r="P575" i="1"/>
  <c r="N575" i="1"/>
  <c r="L575" i="1"/>
  <c r="N621" i="1"/>
  <c r="L629" i="1"/>
  <c r="J629" i="1"/>
  <c r="H629" i="1"/>
  <c r="F629" i="1"/>
  <c r="O629" i="1"/>
  <c r="P629" i="1"/>
  <c r="N629" i="1"/>
  <c r="H681" i="1"/>
  <c r="O677" i="1"/>
  <c r="G681" i="1"/>
  <c r="L677" i="1"/>
  <c r="H675" i="1"/>
  <c r="L1275" i="1"/>
  <c r="P1273" i="1"/>
  <c r="H1273" i="1"/>
  <c r="K1271" i="1"/>
  <c r="I1269" i="1"/>
  <c r="K1275" i="1"/>
  <c r="K1273" i="1"/>
  <c r="F1271" i="1"/>
  <c r="N1439" i="1"/>
  <c r="L1439" i="1"/>
  <c r="J1439" i="1"/>
  <c r="H1439" i="1"/>
  <c r="F1439" i="1"/>
  <c r="O1439" i="1"/>
  <c r="P1439" i="1"/>
  <c r="H1493" i="1"/>
  <c r="F1493" i="1"/>
  <c r="O1493" i="1"/>
  <c r="P1493" i="1"/>
  <c r="N1493" i="1"/>
  <c r="L1493" i="1"/>
  <c r="J1493" i="1"/>
  <c r="O1547" i="1"/>
  <c r="P1547" i="1"/>
  <c r="N1547" i="1"/>
  <c r="L1547" i="1"/>
  <c r="J1547" i="1"/>
  <c r="H1547" i="1"/>
  <c r="F1547" i="1"/>
  <c r="N1601" i="1"/>
  <c r="L1601" i="1"/>
  <c r="J1601" i="1"/>
  <c r="H1601" i="1"/>
  <c r="F1601" i="1"/>
  <c r="O1601" i="1"/>
  <c r="P1601" i="1"/>
  <c r="J1655" i="1"/>
  <c r="H1655" i="1"/>
  <c r="F1655" i="1"/>
  <c r="O1655" i="1"/>
  <c r="P1655" i="1"/>
  <c r="N1655" i="1"/>
  <c r="L1655" i="1"/>
  <c r="O1709" i="1"/>
  <c r="L1709" i="1"/>
  <c r="J1709" i="1"/>
  <c r="H1709" i="1"/>
  <c r="F1709" i="1"/>
  <c r="H1269" i="1"/>
  <c r="F845" i="1"/>
  <c r="H845" i="1"/>
  <c r="L791" i="1"/>
  <c r="P1709" i="1"/>
  <c r="N243" i="1"/>
  <c r="H251" i="1"/>
  <c r="N251" i="1"/>
  <c r="P251" i="1"/>
  <c r="J251" i="1"/>
  <c r="L251" i="1"/>
  <c r="F251" i="1"/>
  <c r="O251" i="1"/>
  <c r="N297" i="1"/>
  <c r="P305" i="1"/>
  <c r="N305" i="1"/>
  <c r="L305" i="1"/>
  <c r="J305" i="1"/>
  <c r="H305" i="1"/>
  <c r="F305" i="1"/>
  <c r="O305" i="1"/>
  <c r="N351" i="1"/>
  <c r="N359" i="1"/>
  <c r="L359" i="1"/>
  <c r="J359" i="1"/>
  <c r="H359" i="1"/>
  <c r="F359" i="1"/>
  <c r="O359" i="1"/>
  <c r="P359" i="1"/>
  <c r="N405" i="1"/>
  <c r="O413" i="1"/>
  <c r="P413" i="1"/>
  <c r="N413" i="1"/>
  <c r="L413" i="1"/>
  <c r="J413" i="1"/>
  <c r="H413" i="1"/>
  <c r="F413" i="1"/>
  <c r="N135" i="1"/>
  <c r="H143" i="1"/>
  <c r="L143" i="1"/>
  <c r="N143" i="1"/>
  <c r="J143" i="1"/>
  <c r="F143" i="1"/>
  <c r="O143" i="1"/>
  <c r="P143" i="1"/>
  <c r="H189" i="1"/>
  <c r="P679" i="1"/>
  <c r="K677" i="1"/>
  <c r="O675" i="1"/>
  <c r="M679" i="1"/>
  <c r="F675" i="1"/>
  <c r="N783" i="1"/>
  <c r="J1275" i="1"/>
  <c r="N1273" i="1"/>
  <c r="F1273" i="1"/>
  <c r="I1271" i="1"/>
  <c r="O1269" i="1"/>
  <c r="G1269" i="1"/>
  <c r="I1275" i="1"/>
  <c r="G1273" i="1"/>
  <c r="L1269" i="1"/>
  <c r="N1323" i="1"/>
  <c r="O1331" i="1"/>
  <c r="P1331" i="1"/>
  <c r="N1331" i="1"/>
  <c r="L1331" i="1"/>
  <c r="J1331" i="1"/>
  <c r="H1331" i="1"/>
  <c r="F1331" i="1"/>
  <c r="N1377" i="1"/>
  <c r="N1385" i="1"/>
  <c r="L1385" i="1"/>
  <c r="J1385" i="1"/>
  <c r="H1385" i="1"/>
  <c r="F1385" i="1"/>
  <c r="O1385" i="1"/>
  <c r="P1385" i="1"/>
  <c r="J845" i="1"/>
  <c r="L845" i="1"/>
  <c r="F405" i="1"/>
  <c r="F459" i="1"/>
  <c r="J459" i="1"/>
  <c r="F567" i="1"/>
  <c r="J567" i="1"/>
  <c r="F621" i="1"/>
  <c r="L683" i="1"/>
  <c r="J683" i="1"/>
  <c r="H683" i="1"/>
  <c r="F683" i="1"/>
  <c r="O683" i="1"/>
  <c r="P683" i="1"/>
  <c r="N683" i="1"/>
  <c r="F783" i="1"/>
  <c r="F891" i="1"/>
  <c r="F945" i="1"/>
  <c r="F999" i="1"/>
  <c r="F1053" i="1"/>
  <c r="F1107" i="1"/>
  <c r="F1161" i="1"/>
  <c r="F1215" i="1"/>
  <c r="H1275" i="1"/>
  <c r="L1273" i="1"/>
  <c r="O1271" i="1"/>
  <c r="G1271" i="1"/>
  <c r="M1269" i="1"/>
  <c r="O1275" i="1"/>
  <c r="G1275" i="1"/>
  <c r="N845" i="1"/>
  <c r="P845" i="1"/>
  <c r="P197" i="1"/>
  <c r="N197" i="1"/>
  <c r="L197" i="1"/>
  <c r="J197" i="1"/>
  <c r="H197" i="1"/>
  <c r="F197" i="1"/>
  <c r="O197" i="1"/>
  <c r="N729" i="1"/>
  <c r="P737" i="1"/>
  <c r="J737" i="1"/>
  <c r="H737" i="1"/>
  <c r="F737" i="1"/>
  <c r="O737" i="1"/>
  <c r="O791" i="1"/>
  <c r="P791" i="1"/>
  <c r="J791" i="1"/>
  <c r="F791" i="1"/>
  <c r="H899" i="1"/>
  <c r="F899" i="1"/>
  <c r="O899" i="1"/>
  <c r="P899" i="1"/>
  <c r="N899" i="1"/>
  <c r="L899" i="1"/>
  <c r="J899" i="1"/>
  <c r="P953" i="1"/>
  <c r="N953" i="1"/>
  <c r="L953" i="1"/>
  <c r="J953" i="1"/>
  <c r="H953" i="1"/>
  <c r="F953" i="1"/>
  <c r="O953" i="1"/>
  <c r="O1007" i="1"/>
  <c r="P1007" i="1"/>
  <c r="N1007" i="1"/>
  <c r="L1007" i="1"/>
  <c r="J1007" i="1"/>
  <c r="H1007" i="1"/>
  <c r="F1007" i="1"/>
  <c r="L1061" i="1"/>
  <c r="J1061" i="1"/>
  <c r="H1061" i="1"/>
  <c r="F1061" i="1"/>
  <c r="O1061" i="1"/>
  <c r="P1061" i="1"/>
  <c r="N1061" i="1"/>
  <c r="H1115" i="1"/>
  <c r="F1115" i="1"/>
  <c r="O1115" i="1"/>
  <c r="P1115" i="1"/>
  <c r="N1115" i="1"/>
  <c r="L1115" i="1"/>
  <c r="J1115" i="1"/>
  <c r="P1169" i="1"/>
  <c r="N1169" i="1"/>
  <c r="L1169" i="1"/>
  <c r="J1169" i="1"/>
  <c r="H1169" i="1"/>
  <c r="F1169" i="1"/>
  <c r="O1169" i="1"/>
  <c r="O1223" i="1"/>
  <c r="P1223" i="1"/>
  <c r="N1223" i="1"/>
  <c r="L1223" i="1"/>
  <c r="J1223" i="1"/>
  <c r="H1223" i="1"/>
  <c r="F1223" i="1"/>
  <c r="L1277" i="1"/>
  <c r="J1277" i="1"/>
  <c r="H1277" i="1"/>
  <c r="F1277" i="1"/>
  <c r="O1277" i="1"/>
  <c r="P1277" i="1"/>
  <c r="N1277" i="1"/>
  <c r="J1431" i="1"/>
  <c r="F1485" i="1"/>
  <c r="F1539" i="1"/>
  <c r="F1593" i="1"/>
  <c r="F1647" i="1"/>
  <c r="F1701" i="1"/>
  <c r="H791" i="1"/>
  <c r="L737" i="1"/>
  <c r="N1709" i="1"/>
  <c r="J405" i="1"/>
  <c r="J513" i="1"/>
  <c r="J621" i="1"/>
  <c r="J783" i="1"/>
  <c r="J891" i="1"/>
  <c r="J945" i="1"/>
  <c r="J999" i="1"/>
  <c r="J1053" i="1"/>
  <c r="J1107" i="1"/>
  <c r="J1161" i="1"/>
  <c r="J1215" i="1"/>
  <c r="J1323" i="1"/>
  <c r="J1377" i="1"/>
  <c r="F1431" i="1"/>
  <c r="J135" i="1"/>
  <c r="J243" i="1"/>
  <c r="J297" i="1"/>
  <c r="J351" i="1"/>
  <c r="F729" i="1"/>
  <c r="J729" i="1"/>
  <c r="N681" i="1"/>
  <c r="J681" i="1"/>
  <c r="F681" i="1"/>
  <c r="N679" i="1"/>
  <c r="J679" i="1"/>
  <c r="F679" i="1"/>
  <c r="M677" i="1"/>
  <c r="I677" i="1"/>
  <c r="M675" i="1"/>
  <c r="I675" i="1"/>
  <c r="M681" i="1"/>
  <c r="I681" i="1"/>
  <c r="O679" i="1"/>
  <c r="K679" i="1"/>
  <c r="G679" i="1"/>
  <c r="N677" i="1"/>
  <c r="J677" i="1"/>
  <c r="F677" i="1"/>
  <c r="N675" i="1"/>
  <c r="J675" i="1"/>
  <c r="P681" i="1"/>
  <c r="M1273" i="1"/>
  <c r="I1273" i="1"/>
  <c r="P1271" i="1"/>
  <c r="L1271" i="1"/>
  <c r="H1271" i="1"/>
  <c r="P1269" i="1"/>
  <c r="J1485" i="1"/>
  <c r="J1539" i="1"/>
  <c r="J1593" i="1"/>
  <c r="J1647" i="1"/>
  <c r="J1701" i="1"/>
  <c r="F1703" i="1"/>
  <c r="J1703" i="1"/>
  <c r="N1703" i="1"/>
  <c r="G1705" i="1"/>
  <c r="K1705" i="1"/>
  <c r="O1705" i="1"/>
  <c r="I1707" i="1"/>
  <c r="M1707" i="1"/>
  <c r="G1701" i="1"/>
  <c r="K1701" i="1"/>
  <c r="O1701" i="1"/>
  <c r="I1703" i="1"/>
  <c r="M1703" i="1"/>
  <c r="F1705" i="1"/>
  <c r="J1705" i="1"/>
  <c r="N1705" i="1"/>
  <c r="F1707" i="1"/>
  <c r="J1707" i="1"/>
  <c r="N1707" i="1"/>
  <c r="P1697" i="1"/>
  <c r="T1712" i="1" s="1"/>
  <c r="P1701" i="1"/>
  <c r="L1701" i="1"/>
  <c r="H1701" i="1"/>
  <c r="H1703" i="1"/>
  <c r="L1703" i="1"/>
  <c r="P1703" i="1"/>
  <c r="I1705" i="1"/>
  <c r="M1705" i="1"/>
  <c r="G1707" i="1"/>
  <c r="K1707" i="1"/>
  <c r="O1707" i="1"/>
  <c r="I1701" i="1"/>
  <c r="M1701" i="1"/>
  <c r="G1703" i="1"/>
  <c r="K1703" i="1"/>
  <c r="O1703" i="1"/>
  <c r="H1705" i="1"/>
  <c r="L1705" i="1"/>
  <c r="P1705" i="1"/>
  <c r="H1707" i="1"/>
  <c r="L1707" i="1"/>
  <c r="P1707" i="1"/>
  <c r="F1649" i="1"/>
  <c r="J1649" i="1"/>
  <c r="N1649" i="1"/>
  <c r="G1651" i="1"/>
  <c r="K1651" i="1"/>
  <c r="O1651" i="1"/>
  <c r="I1653" i="1"/>
  <c r="M1653" i="1"/>
  <c r="G1647" i="1"/>
  <c r="K1647" i="1"/>
  <c r="O1647" i="1"/>
  <c r="I1649" i="1"/>
  <c r="M1649" i="1"/>
  <c r="F1651" i="1"/>
  <c r="J1651" i="1"/>
  <c r="N1651" i="1"/>
  <c r="F1653" i="1"/>
  <c r="J1653" i="1"/>
  <c r="N1653" i="1"/>
  <c r="P1643" i="1"/>
  <c r="T1658" i="1" s="1"/>
  <c r="P1647" i="1"/>
  <c r="L1647" i="1"/>
  <c r="H1647" i="1"/>
  <c r="H1649" i="1"/>
  <c r="L1649" i="1"/>
  <c r="P1649" i="1"/>
  <c r="I1651" i="1"/>
  <c r="M1651" i="1"/>
  <c r="G1653" i="1"/>
  <c r="K1653" i="1"/>
  <c r="O1653" i="1"/>
  <c r="I1647" i="1"/>
  <c r="M1647" i="1"/>
  <c r="G1649" i="1"/>
  <c r="K1649" i="1"/>
  <c r="O1649" i="1"/>
  <c r="H1651" i="1"/>
  <c r="L1651" i="1"/>
  <c r="P1651" i="1"/>
  <c r="H1653" i="1"/>
  <c r="L1653" i="1"/>
  <c r="P1653" i="1"/>
  <c r="F1595" i="1"/>
  <c r="J1595" i="1"/>
  <c r="N1595" i="1"/>
  <c r="G1597" i="1"/>
  <c r="K1597" i="1"/>
  <c r="O1597" i="1"/>
  <c r="I1599" i="1"/>
  <c r="M1599" i="1"/>
  <c r="G1593" i="1"/>
  <c r="K1593" i="1"/>
  <c r="O1593" i="1"/>
  <c r="I1595" i="1"/>
  <c r="M1595" i="1"/>
  <c r="F1597" i="1"/>
  <c r="J1597" i="1"/>
  <c r="N1597" i="1"/>
  <c r="F1599" i="1"/>
  <c r="J1599" i="1"/>
  <c r="N1599" i="1"/>
  <c r="P1589" i="1"/>
  <c r="T1604" i="1" s="1"/>
  <c r="P1593" i="1"/>
  <c r="L1593" i="1"/>
  <c r="H1593" i="1"/>
  <c r="H1595" i="1"/>
  <c r="L1595" i="1"/>
  <c r="P1595" i="1"/>
  <c r="I1597" i="1"/>
  <c r="M1597" i="1"/>
  <c r="G1599" i="1"/>
  <c r="K1599" i="1"/>
  <c r="O1599" i="1"/>
  <c r="I1593" i="1"/>
  <c r="M1593" i="1"/>
  <c r="G1595" i="1"/>
  <c r="K1595" i="1"/>
  <c r="O1595" i="1"/>
  <c r="H1597" i="1"/>
  <c r="L1597" i="1"/>
  <c r="P1597" i="1"/>
  <c r="H1599" i="1"/>
  <c r="L1599" i="1"/>
  <c r="P1599" i="1"/>
  <c r="F1541" i="1"/>
  <c r="J1541" i="1"/>
  <c r="N1541" i="1"/>
  <c r="G1543" i="1"/>
  <c r="K1543" i="1"/>
  <c r="O1543" i="1"/>
  <c r="I1545" i="1"/>
  <c r="M1545" i="1"/>
  <c r="G1539" i="1"/>
  <c r="K1539" i="1"/>
  <c r="O1539" i="1"/>
  <c r="I1541" i="1"/>
  <c r="M1541" i="1"/>
  <c r="F1543" i="1"/>
  <c r="J1543" i="1"/>
  <c r="N1543" i="1"/>
  <c r="F1545" i="1"/>
  <c r="J1545" i="1"/>
  <c r="N1545" i="1"/>
  <c r="P1535" i="1"/>
  <c r="T1550" i="1" s="1"/>
  <c r="P1539" i="1"/>
  <c r="L1539" i="1"/>
  <c r="H1539" i="1"/>
  <c r="H1541" i="1"/>
  <c r="L1541" i="1"/>
  <c r="P1541" i="1"/>
  <c r="I1543" i="1"/>
  <c r="M1543" i="1"/>
  <c r="G1545" i="1"/>
  <c r="K1545" i="1"/>
  <c r="O1545" i="1"/>
  <c r="I1539" i="1"/>
  <c r="M1539" i="1"/>
  <c r="G1541" i="1"/>
  <c r="K1541" i="1"/>
  <c r="O1541" i="1"/>
  <c r="H1543" i="1"/>
  <c r="L1543" i="1"/>
  <c r="P1543" i="1"/>
  <c r="H1545" i="1"/>
  <c r="L1545" i="1"/>
  <c r="P1545" i="1"/>
  <c r="F1487" i="1"/>
  <c r="J1487" i="1"/>
  <c r="N1487" i="1"/>
  <c r="G1489" i="1"/>
  <c r="K1489" i="1"/>
  <c r="O1489" i="1"/>
  <c r="I1491" i="1"/>
  <c r="M1491" i="1"/>
  <c r="G1485" i="1"/>
  <c r="K1485" i="1"/>
  <c r="O1485" i="1"/>
  <c r="I1487" i="1"/>
  <c r="M1487" i="1"/>
  <c r="F1489" i="1"/>
  <c r="J1489" i="1"/>
  <c r="N1489" i="1"/>
  <c r="F1491" i="1"/>
  <c r="J1491" i="1"/>
  <c r="N1491" i="1"/>
  <c r="P1481" i="1"/>
  <c r="T1496" i="1" s="1"/>
  <c r="P1485" i="1"/>
  <c r="L1485" i="1"/>
  <c r="H1485" i="1"/>
  <c r="H1487" i="1"/>
  <c r="L1487" i="1"/>
  <c r="P1487" i="1"/>
  <c r="I1489" i="1"/>
  <c r="M1489" i="1"/>
  <c r="G1491" i="1"/>
  <c r="K1491" i="1"/>
  <c r="O1491" i="1"/>
  <c r="I1485" i="1"/>
  <c r="M1485" i="1"/>
  <c r="G1487" i="1"/>
  <c r="K1487" i="1"/>
  <c r="O1487" i="1"/>
  <c r="H1489" i="1"/>
  <c r="L1489" i="1"/>
  <c r="P1489" i="1"/>
  <c r="H1491" i="1"/>
  <c r="L1491" i="1"/>
  <c r="P1491" i="1"/>
  <c r="P1427" i="1"/>
  <c r="T1442" i="1" s="1"/>
  <c r="H1433" i="1"/>
  <c r="L1433" i="1"/>
  <c r="P1433" i="1"/>
  <c r="I1435" i="1"/>
  <c r="M1435" i="1"/>
  <c r="G1437" i="1"/>
  <c r="K1437" i="1"/>
  <c r="O1437" i="1"/>
  <c r="I1431" i="1"/>
  <c r="M1431" i="1"/>
  <c r="G1433" i="1"/>
  <c r="K1433" i="1"/>
  <c r="O1433" i="1"/>
  <c r="H1435" i="1"/>
  <c r="L1435" i="1"/>
  <c r="P1435" i="1"/>
  <c r="H1437" i="1"/>
  <c r="L1437" i="1"/>
  <c r="P1437" i="1"/>
  <c r="L1431" i="1"/>
  <c r="P1431" i="1"/>
  <c r="F1433" i="1"/>
  <c r="J1433" i="1"/>
  <c r="N1433" i="1"/>
  <c r="G1435" i="1"/>
  <c r="K1435" i="1"/>
  <c r="O1435" i="1"/>
  <c r="I1437" i="1"/>
  <c r="M1437" i="1"/>
  <c r="G1431" i="1"/>
  <c r="K1431" i="1"/>
  <c r="O1431" i="1"/>
  <c r="I1433" i="1"/>
  <c r="M1433" i="1"/>
  <c r="F1435" i="1"/>
  <c r="J1435" i="1"/>
  <c r="N1435" i="1"/>
  <c r="F1437" i="1"/>
  <c r="J1437" i="1"/>
  <c r="N1437" i="1"/>
  <c r="H1431" i="1"/>
  <c r="F1379" i="1"/>
  <c r="J1379" i="1"/>
  <c r="N1379" i="1"/>
  <c r="G1381" i="1"/>
  <c r="K1381" i="1"/>
  <c r="O1381" i="1"/>
  <c r="I1383" i="1"/>
  <c r="M1383" i="1"/>
  <c r="G1377" i="1"/>
  <c r="K1377" i="1"/>
  <c r="O1377" i="1"/>
  <c r="I1379" i="1"/>
  <c r="M1379" i="1"/>
  <c r="F1381" i="1"/>
  <c r="J1381" i="1"/>
  <c r="N1381" i="1"/>
  <c r="F1383" i="1"/>
  <c r="J1383" i="1"/>
  <c r="N1383" i="1"/>
  <c r="P1373" i="1"/>
  <c r="T1388" i="1" s="1"/>
  <c r="P1377" i="1"/>
  <c r="L1377" i="1"/>
  <c r="H1377" i="1"/>
  <c r="H1379" i="1"/>
  <c r="L1379" i="1"/>
  <c r="P1379" i="1"/>
  <c r="I1381" i="1"/>
  <c r="M1381" i="1"/>
  <c r="G1383" i="1"/>
  <c r="K1383" i="1"/>
  <c r="O1383" i="1"/>
  <c r="I1377" i="1"/>
  <c r="M1377" i="1"/>
  <c r="G1379" i="1"/>
  <c r="K1379" i="1"/>
  <c r="O1379" i="1"/>
  <c r="H1381" i="1"/>
  <c r="L1381" i="1"/>
  <c r="P1381" i="1"/>
  <c r="H1383" i="1"/>
  <c r="L1383" i="1"/>
  <c r="P1383" i="1"/>
  <c r="F1325" i="1"/>
  <c r="J1325" i="1"/>
  <c r="N1325" i="1"/>
  <c r="G1327" i="1"/>
  <c r="K1327" i="1"/>
  <c r="O1327" i="1"/>
  <c r="I1329" i="1"/>
  <c r="M1329" i="1"/>
  <c r="G1323" i="1"/>
  <c r="K1323" i="1"/>
  <c r="O1323" i="1"/>
  <c r="I1325" i="1"/>
  <c r="M1325" i="1"/>
  <c r="F1327" i="1"/>
  <c r="J1327" i="1"/>
  <c r="N1327" i="1"/>
  <c r="F1329" i="1"/>
  <c r="J1329" i="1"/>
  <c r="N1329" i="1"/>
  <c r="P1319" i="1"/>
  <c r="T1334" i="1" s="1"/>
  <c r="P1323" i="1"/>
  <c r="L1323" i="1"/>
  <c r="H1323" i="1"/>
  <c r="H1325" i="1"/>
  <c r="L1325" i="1"/>
  <c r="P1325" i="1"/>
  <c r="I1327" i="1"/>
  <c r="M1327" i="1"/>
  <c r="G1329" i="1"/>
  <c r="K1329" i="1"/>
  <c r="O1329" i="1"/>
  <c r="I1323" i="1"/>
  <c r="M1323" i="1"/>
  <c r="G1325" i="1"/>
  <c r="K1325" i="1"/>
  <c r="O1325" i="1"/>
  <c r="H1327" i="1"/>
  <c r="L1327" i="1"/>
  <c r="P1327" i="1"/>
  <c r="H1329" i="1"/>
  <c r="L1329" i="1"/>
  <c r="P1329" i="1"/>
  <c r="N1269" i="1"/>
  <c r="J1269" i="1"/>
  <c r="F1269" i="1"/>
  <c r="P1265" i="1"/>
  <c r="P1275" i="1"/>
  <c r="F1217" i="1"/>
  <c r="J1217" i="1"/>
  <c r="N1217" i="1"/>
  <c r="G1219" i="1"/>
  <c r="K1219" i="1"/>
  <c r="O1219" i="1"/>
  <c r="I1221" i="1"/>
  <c r="M1221" i="1"/>
  <c r="G1215" i="1"/>
  <c r="K1215" i="1"/>
  <c r="O1215" i="1"/>
  <c r="I1217" i="1"/>
  <c r="M1217" i="1"/>
  <c r="F1219" i="1"/>
  <c r="J1219" i="1"/>
  <c r="N1219" i="1"/>
  <c r="F1221" i="1"/>
  <c r="J1221" i="1"/>
  <c r="N1221" i="1"/>
  <c r="P1211" i="1"/>
  <c r="T1226" i="1" s="1"/>
  <c r="P1215" i="1"/>
  <c r="L1215" i="1"/>
  <c r="H1215" i="1"/>
  <c r="H1217" i="1"/>
  <c r="L1217" i="1"/>
  <c r="P1217" i="1"/>
  <c r="I1219" i="1"/>
  <c r="M1219" i="1"/>
  <c r="G1221" i="1"/>
  <c r="K1221" i="1"/>
  <c r="O1221" i="1"/>
  <c r="I1215" i="1"/>
  <c r="M1215" i="1"/>
  <c r="G1217" i="1"/>
  <c r="K1217" i="1"/>
  <c r="O1217" i="1"/>
  <c r="H1219" i="1"/>
  <c r="L1219" i="1"/>
  <c r="P1219" i="1"/>
  <c r="H1221" i="1"/>
  <c r="L1221" i="1"/>
  <c r="P1221" i="1"/>
  <c r="F1163" i="1"/>
  <c r="J1163" i="1"/>
  <c r="N1163" i="1"/>
  <c r="G1165" i="1"/>
  <c r="K1165" i="1"/>
  <c r="O1165" i="1"/>
  <c r="I1167" i="1"/>
  <c r="M1167" i="1"/>
  <c r="G1161" i="1"/>
  <c r="K1161" i="1"/>
  <c r="O1161" i="1"/>
  <c r="I1163" i="1"/>
  <c r="M1163" i="1"/>
  <c r="F1165" i="1"/>
  <c r="J1165" i="1"/>
  <c r="N1165" i="1"/>
  <c r="F1167" i="1"/>
  <c r="J1167" i="1"/>
  <c r="N1167" i="1"/>
  <c r="P1157" i="1"/>
  <c r="T1172" i="1" s="1"/>
  <c r="P1161" i="1"/>
  <c r="L1161" i="1"/>
  <c r="H1161" i="1"/>
  <c r="H1163" i="1"/>
  <c r="L1163" i="1"/>
  <c r="P1163" i="1"/>
  <c r="I1165" i="1"/>
  <c r="M1165" i="1"/>
  <c r="G1167" i="1"/>
  <c r="K1167" i="1"/>
  <c r="O1167" i="1"/>
  <c r="I1161" i="1"/>
  <c r="M1161" i="1"/>
  <c r="G1163" i="1"/>
  <c r="K1163" i="1"/>
  <c r="O1163" i="1"/>
  <c r="H1165" i="1"/>
  <c r="L1165" i="1"/>
  <c r="P1165" i="1"/>
  <c r="H1167" i="1"/>
  <c r="L1167" i="1"/>
  <c r="P1167" i="1"/>
  <c r="F1109" i="1"/>
  <c r="J1109" i="1"/>
  <c r="N1109" i="1"/>
  <c r="G1111" i="1"/>
  <c r="K1111" i="1"/>
  <c r="O1111" i="1"/>
  <c r="I1113" i="1"/>
  <c r="M1113" i="1"/>
  <c r="G1107" i="1"/>
  <c r="K1107" i="1"/>
  <c r="O1107" i="1"/>
  <c r="I1109" i="1"/>
  <c r="M1109" i="1"/>
  <c r="F1111" i="1"/>
  <c r="J1111" i="1"/>
  <c r="N1111" i="1"/>
  <c r="F1113" i="1"/>
  <c r="J1113" i="1"/>
  <c r="N1113" i="1"/>
  <c r="P1103" i="1"/>
  <c r="T1118" i="1" s="1"/>
  <c r="P1107" i="1"/>
  <c r="L1107" i="1"/>
  <c r="H1107" i="1"/>
  <c r="H1109" i="1"/>
  <c r="L1109" i="1"/>
  <c r="P1109" i="1"/>
  <c r="I1111" i="1"/>
  <c r="M1111" i="1"/>
  <c r="G1113" i="1"/>
  <c r="K1113" i="1"/>
  <c r="O1113" i="1"/>
  <c r="I1107" i="1"/>
  <c r="M1107" i="1"/>
  <c r="G1109" i="1"/>
  <c r="K1109" i="1"/>
  <c r="O1109" i="1"/>
  <c r="H1111" i="1"/>
  <c r="L1111" i="1"/>
  <c r="P1111" i="1"/>
  <c r="H1113" i="1"/>
  <c r="L1113" i="1"/>
  <c r="P1113" i="1"/>
  <c r="F1055" i="1"/>
  <c r="J1055" i="1"/>
  <c r="N1055" i="1"/>
  <c r="G1057" i="1"/>
  <c r="K1057" i="1"/>
  <c r="O1057" i="1"/>
  <c r="I1059" i="1"/>
  <c r="M1059" i="1"/>
  <c r="G1053" i="1"/>
  <c r="K1053" i="1"/>
  <c r="O1053" i="1"/>
  <c r="I1055" i="1"/>
  <c r="M1055" i="1"/>
  <c r="F1057" i="1"/>
  <c r="J1057" i="1"/>
  <c r="N1057" i="1"/>
  <c r="F1059" i="1"/>
  <c r="J1059" i="1"/>
  <c r="N1059" i="1"/>
  <c r="P1049" i="1"/>
  <c r="T1064" i="1" s="1"/>
  <c r="P1053" i="1"/>
  <c r="L1053" i="1"/>
  <c r="H1053" i="1"/>
  <c r="H1055" i="1"/>
  <c r="L1055" i="1"/>
  <c r="P1055" i="1"/>
  <c r="I1057" i="1"/>
  <c r="M1057" i="1"/>
  <c r="G1059" i="1"/>
  <c r="K1059" i="1"/>
  <c r="O1059" i="1"/>
  <c r="I1053" i="1"/>
  <c r="M1053" i="1"/>
  <c r="G1055" i="1"/>
  <c r="K1055" i="1"/>
  <c r="O1055" i="1"/>
  <c r="H1057" i="1"/>
  <c r="L1057" i="1"/>
  <c r="P1057" i="1"/>
  <c r="H1059" i="1"/>
  <c r="L1059" i="1"/>
  <c r="P1059" i="1"/>
  <c r="F1001" i="1"/>
  <c r="J1001" i="1"/>
  <c r="N1001" i="1"/>
  <c r="G1003" i="1"/>
  <c r="K1003" i="1"/>
  <c r="O1003" i="1"/>
  <c r="I1005" i="1"/>
  <c r="M1005" i="1"/>
  <c r="G999" i="1"/>
  <c r="K999" i="1"/>
  <c r="O999" i="1"/>
  <c r="I1001" i="1"/>
  <c r="M1001" i="1"/>
  <c r="F1003" i="1"/>
  <c r="J1003" i="1"/>
  <c r="N1003" i="1"/>
  <c r="F1005" i="1"/>
  <c r="J1005" i="1"/>
  <c r="N1005" i="1"/>
  <c r="P995" i="1"/>
  <c r="T1010" i="1" s="1"/>
  <c r="P999" i="1"/>
  <c r="L999" i="1"/>
  <c r="H999" i="1"/>
  <c r="H1001" i="1"/>
  <c r="L1001" i="1"/>
  <c r="P1001" i="1"/>
  <c r="I1003" i="1"/>
  <c r="M1003" i="1"/>
  <c r="G1005" i="1"/>
  <c r="K1005" i="1"/>
  <c r="O1005" i="1"/>
  <c r="I999" i="1"/>
  <c r="M999" i="1"/>
  <c r="G1001" i="1"/>
  <c r="K1001" i="1"/>
  <c r="O1001" i="1"/>
  <c r="H1003" i="1"/>
  <c r="L1003" i="1"/>
  <c r="P1003" i="1"/>
  <c r="H1005" i="1"/>
  <c r="L1005" i="1"/>
  <c r="P1005" i="1"/>
  <c r="F947" i="1"/>
  <c r="J947" i="1"/>
  <c r="N947" i="1"/>
  <c r="G949" i="1"/>
  <c r="K949" i="1"/>
  <c r="O949" i="1"/>
  <c r="I951" i="1"/>
  <c r="M951" i="1"/>
  <c r="G945" i="1"/>
  <c r="K945" i="1"/>
  <c r="O945" i="1"/>
  <c r="I947" i="1"/>
  <c r="M947" i="1"/>
  <c r="F949" i="1"/>
  <c r="J949" i="1"/>
  <c r="N949" i="1"/>
  <c r="F951" i="1"/>
  <c r="J951" i="1"/>
  <c r="N951" i="1"/>
  <c r="P941" i="1"/>
  <c r="T956" i="1" s="1"/>
  <c r="P945" i="1"/>
  <c r="L945" i="1"/>
  <c r="H945" i="1"/>
  <c r="H947" i="1"/>
  <c r="L947" i="1"/>
  <c r="P947" i="1"/>
  <c r="I949" i="1"/>
  <c r="M949" i="1"/>
  <c r="G951" i="1"/>
  <c r="K951" i="1"/>
  <c r="O951" i="1"/>
  <c r="I945" i="1"/>
  <c r="M945" i="1"/>
  <c r="G947" i="1"/>
  <c r="K947" i="1"/>
  <c r="O947" i="1"/>
  <c r="H949" i="1"/>
  <c r="L949" i="1"/>
  <c r="P949" i="1"/>
  <c r="H951" i="1"/>
  <c r="L951" i="1"/>
  <c r="P951" i="1"/>
  <c r="F893" i="1"/>
  <c r="J893" i="1"/>
  <c r="N893" i="1"/>
  <c r="G895" i="1"/>
  <c r="K895" i="1"/>
  <c r="O895" i="1"/>
  <c r="I897" i="1"/>
  <c r="M897" i="1"/>
  <c r="G891" i="1"/>
  <c r="K891" i="1"/>
  <c r="O891" i="1"/>
  <c r="I893" i="1"/>
  <c r="M893" i="1"/>
  <c r="F895" i="1"/>
  <c r="J895" i="1"/>
  <c r="N895" i="1"/>
  <c r="F897" i="1"/>
  <c r="J897" i="1"/>
  <c r="N897" i="1"/>
  <c r="P887" i="1"/>
  <c r="T902" i="1" s="1"/>
  <c r="P891" i="1"/>
  <c r="L891" i="1"/>
  <c r="H891" i="1"/>
  <c r="H893" i="1"/>
  <c r="L893" i="1"/>
  <c r="P893" i="1"/>
  <c r="I895" i="1"/>
  <c r="M895" i="1"/>
  <c r="G897" i="1"/>
  <c r="K897" i="1"/>
  <c r="O897" i="1"/>
  <c r="I891" i="1"/>
  <c r="M891" i="1"/>
  <c r="G893" i="1"/>
  <c r="K893" i="1"/>
  <c r="O893" i="1"/>
  <c r="H895" i="1"/>
  <c r="L895" i="1"/>
  <c r="P895" i="1"/>
  <c r="H897" i="1"/>
  <c r="L897" i="1"/>
  <c r="P897" i="1"/>
  <c r="P833" i="1"/>
  <c r="T848" i="1" s="1"/>
  <c r="L837" i="1"/>
  <c r="P837" i="1"/>
  <c r="H839" i="1"/>
  <c r="L839" i="1"/>
  <c r="P839" i="1"/>
  <c r="I841" i="1"/>
  <c r="M841" i="1"/>
  <c r="G843" i="1"/>
  <c r="K843" i="1"/>
  <c r="O843" i="1"/>
  <c r="I837" i="1"/>
  <c r="M837" i="1"/>
  <c r="G839" i="1"/>
  <c r="K839" i="1"/>
  <c r="O839" i="1"/>
  <c r="H841" i="1"/>
  <c r="L841" i="1"/>
  <c r="P841" i="1"/>
  <c r="H843" i="1"/>
  <c r="L843" i="1"/>
  <c r="P843" i="1"/>
  <c r="F837" i="1"/>
  <c r="J837" i="1"/>
  <c r="N837" i="1"/>
  <c r="F839" i="1"/>
  <c r="J839" i="1"/>
  <c r="N839" i="1"/>
  <c r="G841" i="1"/>
  <c r="K841" i="1"/>
  <c r="O841" i="1"/>
  <c r="I843" i="1"/>
  <c r="M843" i="1"/>
  <c r="G837" i="1"/>
  <c r="K837" i="1"/>
  <c r="O837" i="1"/>
  <c r="I839" i="1"/>
  <c r="M839" i="1"/>
  <c r="F841" i="1"/>
  <c r="J841" i="1"/>
  <c r="N841" i="1"/>
  <c r="F843" i="1"/>
  <c r="J843" i="1"/>
  <c r="N843" i="1"/>
  <c r="F785" i="1"/>
  <c r="J785" i="1"/>
  <c r="N785" i="1"/>
  <c r="G787" i="1"/>
  <c r="K787" i="1"/>
  <c r="O787" i="1"/>
  <c r="I789" i="1"/>
  <c r="M789" i="1"/>
  <c r="G783" i="1"/>
  <c r="K783" i="1"/>
  <c r="O783" i="1"/>
  <c r="I785" i="1"/>
  <c r="M785" i="1"/>
  <c r="F787" i="1"/>
  <c r="J787" i="1"/>
  <c r="N787" i="1"/>
  <c r="F789" i="1"/>
  <c r="J789" i="1"/>
  <c r="N789" i="1"/>
  <c r="P779" i="1"/>
  <c r="T794" i="1" s="1"/>
  <c r="P783" i="1"/>
  <c r="L783" i="1"/>
  <c r="H783" i="1"/>
  <c r="H785" i="1"/>
  <c r="L785" i="1"/>
  <c r="P785" i="1"/>
  <c r="I787" i="1"/>
  <c r="M787" i="1"/>
  <c r="G789" i="1"/>
  <c r="K789" i="1"/>
  <c r="O789" i="1"/>
  <c r="I783" i="1"/>
  <c r="M783" i="1"/>
  <c r="G785" i="1"/>
  <c r="K785" i="1"/>
  <c r="O785" i="1"/>
  <c r="H787" i="1"/>
  <c r="L787" i="1"/>
  <c r="P787" i="1"/>
  <c r="H789" i="1"/>
  <c r="L789" i="1"/>
  <c r="P789" i="1"/>
  <c r="F731" i="1"/>
  <c r="J731" i="1"/>
  <c r="N731" i="1"/>
  <c r="G733" i="1"/>
  <c r="K733" i="1"/>
  <c r="O733" i="1"/>
  <c r="I735" i="1"/>
  <c r="M735" i="1"/>
  <c r="G729" i="1"/>
  <c r="K729" i="1"/>
  <c r="O729" i="1"/>
  <c r="I731" i="1"/>
  <c r="M731" i="1"/>
  <c r="F733" i="1"/>
  <c r="J733" i="1"/>
  <c r="N733" i="1"/>
  <c r="F735" i="1"/>
  <c r="J735" i="1"/>
  <c r="N735" i="1"/>
  <c r="P725" i="1"/>
  <c r="T740" i="1" s="1"/>
  <c r="P729" i="1"/>
  <c r="L729" i="1"/>
  <c r="H729" i="1"/>
  <c r="H731" i="1"/>
  <c r="L731" i="1"/>
  <c r="P731" i="1"/>
  <c r="I733" i="1"/>
  <c r="M733" i="1"/>
  <c r="G735" i="1"/>
  <c r="K735" i="1"/>
  <c r="O735" i="1"/>
  <c r="I729" i="1"/>
  <c r="M729" i="1"/>
  <c r="G731" i="1"/>
  <c r="K731" i="1"/>
  <c r="O731" i="1"/>
  <c r="H733" i="1"/>
  <c r="L733" i="1"/>
  <c r="P733" i="1"/>
  <c r="H735" i="1"/>
  <c r="L735" i="1"/>
  <c r="P735" i="1"/>
  <c r="P671" i="1"/>
  <c r="F623" i="1"/>
  <c r="J623" i="1"/>
  <c r="N623" i="1"/>
  <c r="G625" i="1"/>
  <c r="K625" i="1"/>
  <c r="O625" i="1"/>
  <c r="I627" i="1"/>
  <c r="M627" i="1"/>
  <c r="G621" i="1"/>
  <c r="K621" i="1"/>
  <c r="O621" i="1"/>
  <c r="I623" i="1"/>
  <c r="M623" i="1"/>
  <c r="F625" i="1"/>
  <c r="J625" i="1"/>
  <c r="N625" i="1"/>
  <c r="F627" i="1"/>
  <c r="J627" i="1"/>
  <c r="N627" i="1"/>
  <c r="P617" i="1"/>
  <c r="T632" i="1" s="1"/>
  <c r="P621" i="1"/>
  <c r="L621" i="1"/>
  <c r="H621" i="1"/>
  <c r="H623" i="1"/>
  <c r="L623" i="1"/>
  <c r="P623" i="1"/>
  <c r="I625" i="1"/>
  <c r="M625" i="1"/>
  <c r="G627" i="1"/>
  <c r="K627" i="1"/>
  <c r="O627" i="1"/>
  <c r="I621" i="1"/>
  <c r="M621" i="1"/>
  <c r="G623" i="1"/>
  <c r="K623" i="1"/>
  <c r="O623" i="1"/>
  <c r="H625" i="1"/>
  <c r="L625" i="1"/>
  <c r="P625" i="1"/>
  <c r="H627" i="1"/>
  <c r="L627" i="1"/>
  <c r="P627" i="1"/>
  <c r="F569" i="1"/>
  <c r="J569" i="1"/>
  <c r="N569" i="1"/>
  <c r="G571" i="1"/>
  <c r="K571" i="1"/>
  <c r="O571" i="1"/>
  <c r="I573" i="1"/>
  <c r="M573" i="1"/>
  <c r="G567" i="1"/>
  <c r="K567" i="1"/>
  <c r="O567" i="1"/>
  <c r="I569" i="1"/>
  <c r="M569" i="1"/>
  <c r="F571" i="1"/>
  <c r="J571" i="1"/>
  <c r="N571" i="1"/>
  <c r="F573" i="1"/>
  <c r="J573" i="1"/>
  <c r="N573" i="1"/>
  <c r="P563" i="1"/>
  <c r="T578" i="1" s="1"/>
  <c r="P567" i="1"/>
  <c r="L567" i="1"/>
  <c r="H567" i="1"/>
  <c r="H569" i="1"/>
  <c r="L569" i="1"/>
  <c r="P569" i="1"/>
  <c r="I571" i="1"/>
  <c r="M571" i="1"/>
  <c r="G573" i="1"/>
  <c r="K573" i="1"/>
  <c r="O573" i="1"/>
  <c r="I567" i="1"/>
  <c r="M567" i="1"/>
  <c r="G569" i="1"/>
  <c r="K569" i="1"/>
  <c r="O569" i="1"/>
  <c r="H571" i="1"/>
  <c r="L571" i="1"/>
  <c r="P571" i="1"/>
  <c r="H573" i="1"/>
  <c r="L573" i="1"/>
  <c r="P573" i="1"/>
  <c r="F515" i="1"/>
  <c r="J515" i="1"/>
  <c r="N515" i="1"/>
  <c r="G517" i="1"/>
  <c r="K517" i="1"/>
  <c r="O517" i="1"/>
  <c r="I519" i="1"/>
  <c r="M519" i="1"/>
  <c r="G513" i="1"/>
  <c r="K513" i="1"/>
  <c r="O513" i="1"/>
  <c r="I515" i="1"/>
  <c r="M515" i="1"/>
  <c r="F517" i="1"/>
  <c r="J517" i="1"/>
  <c r="N517" i="1"/>
  <c r="F519" i="1"/>
  <c r="J519" i="1"/>
  <c r="N519" i="1"/>
  <c r="P509" i="1"/>
  <c r="T524" i="1" s="1"/>
  <c r="P513" i="1"/>
  <c r="L513" i="1"/>
  <c r="H513" i="1"/>
  <c r="H515" i="1"/>
  <c r="L515" i="1"/>
  <c r="P515" i="1"/>
  <c r="I517" i="1"/>
  <c r="M517" i="1"/>
  <c r="G519" i="1"/>
  <c r="K519" i="1"/>
  <c r="O519" i="1"/>
  <c r="I513" i="1"/>
  <c r="M513" i="1"/>
  <c r="G515" i="1"/>
  <c r="K515" i="1"/>
  <c r="O515" i="1"/>
  <c r="H517" i="1"/>
  <c r="L517" i="1"/>
  <c r="P517" i="1"/>
  <c r="H519" i="1"/>
  <c r="L519" i="1"/>
  <c r="P519" i="1"/>
  <c r="F461" i="1"/>
  <c r="J461" i="1"/>
  <c r="N461" i="1"/>
  <c r="G463" i="1"/>
  <c r="K463" i="1"/>
  <c r="O463" i="1"/>
  <c r="I465" i="1"/>
  <c r="M465" i="1"/>
  <c r="G459" i="1"/>
  <c r="K459" i="1"/>
  <c r="O459" i="1"/>
  <c r="I461" i="1"/>
  <c r="M461" i="1"/>
  <c r="F463" i="1"/>
  <c r="J463" i="1"/>
  <c r="N463" i="1"/>
  <c r="F465" i="1"/>
  <c r="J465" i="1"/>
  <c r="N465" i="1"/>
  <c r="P455" i="1"/>
  <c r="T470" i="1" s="1"/>
  <c r="P459" i="1"/>
  <c r="L459" i="1"/>
  <c r="H459" i="1"/>
  <c r="H461" i="1"/>
  <c r="L461" i="1"/>
  <c r="P461" i="1"/>
  <c r="I463" i="1"/>
  <c r="M463" i="1"/>
  <c r="G465" i="1"/>
  <c r="K465" i="1"/>
  <c r="O465" i="1"/>
  <c r="I459" i="1"/>
  <c r="M459" i="1"/>
  <c r="G461" i="1"/>
  <c r="K461" i="1"/>
  <c r="O461" i="1"/>
  <c r="H463" i="1"/>
  <c r="L463" i="1"/>
  <c r="P463" i="1"/>
  <c r="H465" i="1"/>
  <c r="L465" i="1"/>
  <c r="P465" i="1"/>
  <c r="F407" i="1"/>
  <c r="J407" i="1"/>
  <c r="N407" i="1"/>
  <c r="G409" i="1"/>
  <c r="K409" i="1"/>
  <c r="O409" i="1"/>
  <c r="I411" i="1"/>
  <c r="M411" i="1"/>
  <c r="G405" i="1"/>
  <c r="K405" i="1"/>
  <c r="O405" i="1"/>
  <c r="I407" i="1"/>
  <c r="M407" i="1"/>
  <c r="F409" i="1"/>
  <c r="J409" i="1"/>
  <c r="N409" i="1"/>
  <c r="F411" i="1"/>
  <c r="J411" i="1"/>
  <c r="N411" i="1"/>
  <c r="P401" i="1"/>
  <c r="T416" i="1" s="1"/>
  <c r="P405" i="1"/>
  <c r="L405" i="1"/>
  <c r="H405" i="1"/>
  <c r="H407" i="1"/>
  <c r="L407" i="1"/>
  <c r="P407" i="1"/>
  <c r="I409" i="1"/>
  <c r="M409" i="1"/>
  <c r="G411" i="1"/>
  <c r="K411" i="1"/>
  <c r="O411" i="1"/>
  <c r="I405" i="1"/>
  <c r="M405" i="1"/>
  <c r="G407" i="1"/>
  <c r="K407" i="1"/>
  <c r="O407" i="1"/>
  <c r="H409" i="1"/>
  <c r="L409" i="1"/>
  <c r="P409" i="1"/>
  <c r="H411" i="1"/>
  <c r="L411" i="1"/>
  <c r="P411" i="1"/>
  <c r="F353" i="1"/>
  <c r="J353" i="1"/>
  <c r="N353" i="1"/>
  <c r="G355" i="1"/>
  <c r="K355" i="1"/>
  <c r="O355" i="1"/>
  <c r="I357" i="1"/>
  <c r="M357" i="1"/>
  <c r="G351" i="1"/>
  <c r="K351" i="1"/>
  <c r="O351" i="1"/>
  <c r="I353" i="1"/>
  <c r="M353" i="1"/>
  <c r="F355" i="1"/>
  <c r="J355" i="1"/>
  <c r="N355" i="1"/>
  <c r="F357" i="1"/>
  <c r="J357" i="1"/>
  <c r="N357" i="1"/>
  <c r="P347" i="1"/>
  <c r="T362" i="1" s="1"/>
  <c r="P351" i="1"/>
  <c r="L351" i="1"/>
  <c r="H351" i="1"/>
  <c r="H353" i="1"/>
  <c r="L353" i="1"/>
  <c r="P353" i="1"/>
  <c r="I355" i="1"/>
  <c r="M355" i="1"/>
  <c r="G357" i="1"/>
  <c r="K357" i="1"/>
  <c r="O357" i="1"/>
  <c r="I351" i="1"/>
  <c r="M351" i="1"/>
  <c r="G353" i="1"/>
  <c r="K353" i="1"/>
  <c r="O353" i="1"/>
  <c r="H355" i="1"/>
  <c r="L355" i="1"/>
  <c r="P355" i="1"/>
  <c r="H357" i="1"/>
  <c r="L357" i="1"/>
  <c r="P357" i="1"/>
  <c r="F299" i="1"/>
  <c r="J299" i="1"/>
  <c r="N299" i="1"/>
  <c r="G301" i="1"/>
  <c r="K301" i="1"/>
  <c r="O301" i="1"/>
  <c r="I303" i="1"/>
  <c r="M303" i="1"/>
  <c r="G297" i="1"/>
  <c r="K297" i="1"/>
  <c r="O297" i="1"/>
  <c r="I299" i="1"/>
  <c r="M299" i="1"/>
  <c r="F301" i="1"/>
  <c r="J301" i="1"/>
  <c r="N301" i="1"/>
  <c r="F303" i="1"/>
  <c r="J303" i="1"/>
  <c r="N303" i="1"/>
  <c r="P293" i="1"/>
  <c r="T308" i="1" s="1"/>
  <c r="P297" i="1"/>
  <c r="L297" i="1"/>
  <c r="H297" i="1"/>
  <c r="H299" i="1"/>
  <c r="L299" i="1"/>
  <c r="P299" i="1"/>
  <c r="I301" i="1"/>
  <c r="M301" i="1"/>
  <c r="G303" i="1"/>
  <c r="K303" i="1"/>
  <c r="O303" i="1"/>
  <c r="I297" i="1"/>
  <c r="M297" i="1"/>
  <c r="G299" i="1"/>
  <c r="K299" i="1"/>
  <c r="O299" i="1"/>
  <c r="H301" i="1"/>
  <c r="L301" i="1"/>
  <c r="P301" i="1"/>
  <c r="H303" i="1"/>
  <c r="L303" i="1"/>
  <c r="P303" i="1"/>
  <c r="F245" i="1"/>
  <c r="J245" i="1"/>
  <c r="N245" i="1"/>
  <c r="G247" i="1"/>
  <c r="K247" i="1"/>
  <c r="O247" i="1"/>
  <c r="I249" i="1"/>
  <c r="M249" i="1"/>
  <c r="G243" i="1"/>
  <c r="K243" i="1"/>
  <c r="O243" i="1"/>
  <c r="I245" i="1"/>
  <c r="M245" i="1"/>
  <c r="F247" i="1"/>
  <c r="J247" i="1"/>
  <c r="N247" i="1"/>
  <c r="F249" i="1"/>
  <c r="J249" i="1"/>
  <c r="N249" i="1"/>
  <c r="P239" i="1"/>
  <c r="T254" i="1" s="1"/>
  <c r="P243" i="1"/>
  <c r="L243" i="1"/>
  <c r="H243" i="1"/>
  <c r="H245" i="1"/>
  <c r="L245" i="1"/>
  <c r="P245" i="1"/>
  <c r="I247" i="1"/>
  <c r="M247" i="1"/>
  <c r="G249" i="1"/>
  <c r="K249" i="1"/>
  <c r="O249" i="1"/>
  <c r="I243" i="1"/>
  <c r="M243" i="1"/>
  <c r="G245" i="1"/>
  <c r="K245" i="1"/>
  <c r="O245" i="1"/>
  <c r="H247" i="1"/>
  <c r="L247" i="1"/>
  <c r="P247" i="1"/>
  <c r="H249" i="1"/>
  <c r="L249" i="1"/>
  <c r="P249" i="1"/>
  <c r="P185" i="1"/>
  <c r="T200" i="1" s="1"/>
  <c r="L189" i="1"/>
  <c r="P189" i="1"/>
  <c r="H191" i="1"/>
  <c r="L191" i="1"/>
  <c r="P191" i="1"/>
  <c r="I193" i="1"/>
  <c r="M193" i="1"/>
  <c r="G195" i="1"/>
  <c r="K195" i="1"/>
  <c r="O195" i="1"/>
  <c r="K189" i="1"/>
  <c r="O189" i="1"/>
  <c r="I191" i="1"/>
  <c r="M191" i="1"/>
  <c r="F193" i="1"/>
  <c r="J193" i="1"/>
  <c r="N193" i="1"/>
  <c r="F195" i="1"/>
  <c r="J195" i="1"/>
  <c r="N195" i="1"/>
  <c r="G189" i="1"/>
  <c r="F189" i="1"/>
  <c r="J189" i="1"/>
  <c r="N189" i="1"/>
  <c r="F191" i="1"/>
  <c r="J191" i="1"/>
  <c r="N191" i="1"/>
  <c r="G193" i="1"/>
  <c r="K193" i="1"/>
  <c r="O193" i="1"/>
  <c r="I195" i="1"/>
  <c r="M195" i="1"/>
  <c r="I189" i="1"/>
  <c r="M189" i="1"/>
  <c r="G191" i="1"/>
  <c r="K191" i="1"/>
  <c r="O191" i="1"/>
  <c r="H193" i="1"/>
  <c r="L193" i="1"/>
  <c r="P193" i="1"/>
  <c r="H195" i="1"/>
  <c r="L195" i="1"/>
  <c r="P195" i="1"/>
  <c r="F137" i="1"/>
  <c r="J137" i="1"/>
  <c r="N137" i="1"/>
  <c r="G139" i="1"/>
  <c r="K139" i="1"/>
  <c r="O139" i="1"/>
  <c r="I141" i="1"/>
  <c r="M141" i="1"/>
  <c r="G135" i="1"/>
  <c r="K135" i="1"/>
  <c r="O135" i="1"/>
  <c r="I137" i="1"/>
  <c r="M137" i="1"/>
  <c r="F139" i="1"/>
  <c r="J139" i="1"/>
  <c r="N139" i="1"/>
  <c r="F141" i="1"/>
  <c r="J141" i="1"/>
  <c r="N141" i="1"/>
  <c r="P131" i="1"/>
  <c r="T146" i="1" s="1"/>
  <c r="P135" i="1"/>
  <c r="L135" i="1"/>
  <c r="H135" i="1"/>
  <c r="H137" i="1"/>
  <c r="L137" i="1"/>
  <c r="P137" i="1"/>
  <c r="I139" i="1"/>
  <c r="M139" i="1"/>
  <c r="G141" i="1"/>
  <c r="K141" i="1"/>
  <c r="O141" i="1"/>
  <c r="I135" i="1"/>
  <c r="M135" i="1"/>
  <c r="G137" i="1"/>
  <c r="K137" i="1"/>
  <c r="O137" i="1"/>
  <c r="H139" i="1"/>
  <c r="L139" i="1"/>
  <c r="P139" i="1"/>
  <c r="H141" i="1"/>
  <c r="L141" i="1"/>
  <c r="P141" i="1"/>
  <c r="O1676" i="1"/>
  <c r="N1676" i="1"/>
  <c r="M1676" i="1"/>
  <c r="L1676" i="1"/>
  <c r="K1676" i="1"/>
  <c r="J1676" i="1"/>
  <c r="I1676" i="1"/>
  <c r="H1676" i="1"/>
  <c r="G1676" i="1"/>
  <c r="F1676" i="1"/>
  <c r="O1622" i="1"/>
  <c r="N1622" i="1"/>
  <c r="M1622" i="1"/>
  <c r="L1622" i="1"/>
  <c r="K1622" i="1"/>
  <c r="J1622" i="1"/>
  <c r="I1622" i="1"/>
  <c r="H1622" i="1"/>
  <c r="G1622" i="1"/>
  <c r="F1622" i="1"/>
  <c r="O1568" i="1"/>
  <c r="N1568" i="1"/>
  <c r="M1568" i="1"/>
  <c r="L1568" i="1"/>
  <c r="K1568" i="1"/>
  <c r="J1568" i="1"/>
  <c r="I1568" i="1"/>
  <c r="H1568" i="1"/>
  <c r="G1568" i="1"/>
  <c r="F1568" i="1"/>
  <c r="O1514" i="1"/>
  <c r="N1514" i="1"/>
  <c r="M1514" i="1"/>
  <c r="L1514" i="1"/>
  <c r="K1514" i="1"/>
  <c r="J1514" i="1"/>
  <c r="I1514" i="1"/>
  <c r="H1514" i="1"/>
  <c r="G1514" i="1"/>
  <c r="F1514" i="1"/>
  <c r="O1460" i="1"/>
  <c r="N1460" i="1"/>
  <c r="M1460" i="1"/>
  <c r="L1460" i="1"/>
  <c r="K1460" i="1"/>
  <c r="J1460" i="1"/>
  <c r="I1460" i="1"/>
  <c r="H1460" i="1"/>
  <c r="G1460" i="1"/>
  <c r="F1460" i="1"/>
  <c r="O1406" i="1"/>
  <c r="N1406" i="1"/>
  <c r="M1406" i="1"/>
  <c r="L1406" i="1"/>
  <c r="K1406" i="1"/>
  <c r="J1406" i="1"/>
  <c r="I1406" i="1"/>
  <c r="H1406" i="1"/>
  <c r="G1406" i="1"/>
  <c r="F1406" i="1"/>
  <c r="O1352" i="1"/>
  <c r="N1352" i="1"/>
  <c r="M1352" i="1"/>
  <c r="L1352" i="1"/>
  <c r="K1352" i="1"/>
  <c r="J1352" i="1"/>
  <c r="I1352" i="1"/>
  <c r="H1352" i="1"/>
  <c r="G1352" i="1"/>
  <c r="F1352" i="1"/>
  <c r="O1298" i="1"/>
  <c r="N1298" i="1"/>
  <c r="M1298" i="1"/>
  <c r="L1298" i="1"/>
  <c r="K1298" i="1"/>
  <c r="J1298" i="1"/>
  <c r="I1298" i="1"/>
  <c r="H1298" i="1"/>
  <c r="G1298" i="1"/>
  <c r="F1298" i="1"/>
  <c r="O1244" i="1"/>
  <c r="N1244" i="1"/>
  <c r="M1244" i="1"/>
  <c r="L1244" i="1"/>
  <c r="K1244" i="1"/>
  <c r="J1244" i="1"/>
  <c r="I1244" i="1"/>
  <c r="H1244" i="1"/>
  <c r="G1244" i="1"/>
  <c r="F1244" i="1"/>
  <c r="O1190" i="1"/>
  <c r="N1190" i="1"/>
  <c r="M1190" i="1"/>
  <c r="L1190" i="1"/>
  <c r="K1190" i="1"/>
  <c r="J1190" i="1"/>
  <c r="I1190" i="1"/>
  <c r="H1190" i="1"/>
  <c r="G1190" i="1"/>
  <c r="F1190" i="1"/>
  <c r="O1136" i="1"/>
  <c r="N1136" i="1"/>
  <c r="M1136" i="1"/>
  <c r="L1136" i="1"/>
  <c r="K1136" i="1"/>
  <c r="J1136" i="1"/>
  <c r="I1136" i="1"/>
  <c r="H1136" i="1"/>
  <c r="G1136" i="1"/>
  <c r="F1136" i="1"/>
  <c r="O1082" i="1"/>
  <c r="N1082" i="1"/>
  <c r="M1082" i="1"/>
  <c r="L1082" i="1"/>
  <c r="K1082" i="1"/>
  <c r="J1082" i="1"/>
  <c r="I1082" i="1"/>
  <c r="H1082" i="1"/>
  <c r="G1082" i="1"/>
  <c r="F1082" i="1"/>
  <c r="O1028" i="1"/>
  <c r="N1028" i="1"/>
  <c r="M1028" i="1"/>
  <c r="L1028" i="1"/>
  <c r="K1028" i="1"/>
  <c r="J1028" i="1"/>
  <c r="I1028" i="1"/>
  <c r="H1028" i="1"/>
  <c r="G1028" i="1"/>
  <c r="F1028" i="1"/>
  <c r="O974" i="1"/>
  <c r="N974" i="1"/>
  <c r="M974" i="1"/>
  <c r="L974" i="1"/>
  <c r="K974" i="1"/>
  <c r="J974" i="1"/>
  <c r="I974" i="1"/>
  <c r="H974" i="1"/>
  <c r="G974" i="1"/>
  <c r="F974" i="1"/>
  <c r="O920" i="1"/>
  <c r="N920" i="1"/>
  <c r="M920" i="1"/>
  <c r="L920" i="1"/>
  <c r="K920" i="1"/>
  <c r="J920" i="1"/>
  <c r="I920" i="1"/>
  <c r="H920" i="1"/>
  <c r="G920" i="1"/>
  <c r="F920" i="1"/>
  <c r="O866" i="1"/>
  <c r="N866" i="1"/>
  <c r="M866" i="1"/>
  <c r="L866" i="1"/>
  <c r="K866" i="1"/>
  <c r="J866" i="1"/>
  <c r="I866" i="1"/>
  <c r="H866" i="1"/>
  <c r="G866" i="1"/>
  <c r="F866" i="1"/>
  <c r="O812" i="1"/>
  <c r="N812" i="1"/>
  <c r="M812" i="1"/>
  <c r="L812" i="1"/>
  <c r="K812" i="1"/>
  <c r="J812" i="1"/>
  <c r="I812" i="1"/>
  <c r="H812" i="1"/>
  <c r="G812" i="1"/>
  <c r="F812" i="1"/>
  <c r="O758" i="1"/>
  <c r="N758" i="1"/>
  <c r="M758" i="1"/>
  <c r="L758" i="1"/>
  <c r="K758" i="1"/>
  <c r="J758" i="1"/>
  <c r="I758" i="1"/>
  <c r="H758" i="1"/>
  <c r="G758" i="1"/>
  <c r="F758" i="1"/>
  <c r="O704" i="1"/>
  <c r="N704" i="1"/>
  <c r="M704" i="1"/>
  <c r="L704" i="1"/>
  <c r="K704" i="1"/>
  <c r="J704" i="1"/>
  <c r="I704" i="1"/>
  <c r="H704" i="1"/>
  <c r="G704" i="1"/>
  <c r="F704" i="1"/>
  <c r="O650" i="1"/>
  <c r="N650" i="1"/>
  <c r="M650" i="1"/>
  <c r="L650" i="1"/>
  <c r="K650" i="1"/>
  <c r="J650" i="1"/>
  <c r="I650" i="1"/>
  <c r="H650" i="1"/>
  <c r="G650" i="1"/>
  <c r="F650" i="1"/>
  <c r="O596" i="1"/>
  <c r="N596" i="1"/>
  <c r="M596" i="1"/>
  <c r="L596" i="1"/>
  <c r="K596" i="1"/>
  <c r="J596" i="1"/>
  <c r="I596" i="1"/>
  <c r="H596" i="1"/>
  <c r="G596" i="1"/>
  <c r="F596" i="1"/>
  <c r="O542" i="1"/>
  <c r="N542" i="1"/>
  <c r="M542" i="1"/>
  <c r="L542" i="1"/>
  <c r="K542" i="1"/>
  <c r="J542" i="1"/>
  <c r="I542" i="1"/>
  <c r="H542" i="1"/>
  <c r="G542" i="1"/>
  <c r="F542" i="1"/>
  <c r="O488" i="1"/>
  <c r="N488" i="1"/>
  <c r="M488" i="1"/>
  <c r="L488" i="1"/>
  <c r="K488" i="1"/>
  <c r="J488" i="1"/>
  <c r="I488" i="1"/>
  <c r="H488" i="1"/>
  <c r="G488" i="1"/>
  <c r="F488" i="1"/>
  <c r="O434" i="1"/>
  <c r="N434" i="1"/>
  <c r="M434" i="1"/>
  <c r="L434" i="1"/>
  <c r="K434" i="1"/>
  <c r="J434" i="1"/>
  <c r="I434" i="1"/>
  <c r="H434" i="1"/>
  <c r="G434" i="1"/>
  <c r="F434" i="1"/>
  <c r="O380" i="1"/>
  <c r="N380" i="1"/>
  <c r="M380" i="1"/>
  <c r="L380" i="1"/>
  <c r="K380" i="1"/>
  <c r="J380" i="1"/>
  <c r="I380" i="1"/>
  <c r="H380" i="1"/>
  <c r="G380" i="1"/>
  <c r="F380" i="1"/>
  <c r="O326" i="1"/>
  <c r="N326" i="1"/>
  <c r="M326" i="1"/>
  <c r="L326" i="1"/>
  <c r="K326" i="1"/>
  <c r="J326" i="1"/>
  <c r="I326" i="1"/>
  <c r="H326" i="1"/>
  <c r="G326" i="1"/>
  <c r="F326" i="1"/>
  <c r="O272" i="1"/>
  <c r="N272" i="1"/>
  <c r="M272" i="1"/>
  <c r="L272" i="1"/>
  <c r="K272" i="1"/>
  <c r="J272" i="1"/>
  <c r="I272" i="1"/>
  <c r="H272" i="1"/>
  <c r="G272" i="1"/>
  <c r="F272" i="1"/>
  <c r="O218" i="1"/>
  <c r="N218" i="1"/>
  <c r="M218" i="1"/>
  <c r="L218" i="1"/>
  <c r="K218" i="1"/>
  <c r="J218" i="1"/>
  <c r="I218" i="1"/>
  <c r="H218" i="1"/>
  <c r="G218" i="1"/>
  <c r="F218" i="1"/>
  <c r="O164" i="1"/>
  <c r="N164" i="1"/>
  <c r="M164" i="1"/>
  <c r="L164" i="1"/>
  <c r="K164" i="1"/>
  <c r="J164" i="1"/>
  <c r="I164" i="1"/>
  <c r="H164" i="1"/>
  <c r="G164" i="1"/>
  <c r="F164" i="1"/>
  <c r="O110" i="1"/>
  <c r="N110" i="1"/>
  <c r="M110" i="1"/>
  <c r="L110" i="1"/>
  <c r="K110" i="1"/>
  <c r="J110" i="1"/>
  <c r="I110" i="1"/>
  <c r="H110" i="1"/>
  <c r="G110" i="1"/>
  <c r="F110" i="1"/>
  <c r="B6" i="5"/>
  <c r="P53" i="1"/>
  <c r="O53" i="1"/>
  <c r="N53" i="1"/>
  <c r="M53" i="1"/>
  <c r="L53" i="1"/>
  <c r="K53" i="1"/>
  <c r="J53" i="1"/>
  <c r="I53" i="1"/>
  <c r="H53" i="1"/>
  <c r="G53" i="1"/>
  <c r="F53" i="1"/>
  <c r="P51" i="1"/>
  <c r="O51" i="1"/>
  <c r="N51" i="1"/>
  <c r="M51" i="1"/>
  <c r="L51" i="1"/>
  <c r="K51" i="1"/>
  <c r="J51" i="1"/>
  <c r="I51" i="1"/>
  <c r="H51" i="1"/>
  <c r="G51" i="1"/>
  <c r="F51" i="1"/>
  <c r="P49" i="1"/>
  <c r="O49" i="1"/>
  <c r="N49" i="1"/>
  <c r="M49" i="1"/>
  <c r="L49" i="1"/>
  <c r="K49" i="1"/>
  <c r="J49" i="1"/>
  <c r="I49" i="1"/>
  <c r="H49" i="1"/>
  <c r="G49" i="1"/>
  <c r="F49" i="1"/>
  <c r="P47" i="1"/>
  <c r="O47" i="1"/>
  <c r="N47" i="1"/>
  <c r="M47" i="1"/>
  <c r="L47" i="1"/>
  <c r="K47" i="1"/>
  <c r="J47" i="1"/>
  <c r="I47" i="1"/>
  <c r="H47" i="1"/>
  <c r="G47" i="1"/>
  <c r="F47" i="1"/>
  <c r="P45" i="1"/>
  <c r="O45" i="1"/>
  <c r="N45" i="1"/>
  <c r="M45" i="1"/>
  <c r="L45" i="1"/>
  <c r="K45" i="1"/>
  <c r="J45" i="1"/>
  <c r="I45" i="1"/>
  <c r="H45" i="1"/>
  <c r="G45" i="1"/>
  <c r="F45" i="1"/>
  <c r="P43" i="1"/>
  <c r="O43" i="1"/>
  <c r="N43" i="1"/>
  <c r="M43" i="1"/>
  <c r="L43" i="1"/>
  <c r="K43" i="1"/>
  <c r="J43" i="1"/>
  <c r="I43" i="1"/>
  <c r="H43" i="1"/>
  <c r="G43" i="1"/>
  <c r="F43" i="1"/>
  <c r="E52" i="1"/>
  <c r="E40" i="1"/>
  <c r="AX1709" i="1"/>
  <c r="AR1709" i="1"/>
  <c r="AQ1709" i="1"/>
  <c r="AP1709" i="1"/>
  <c r="AO1709" i="1"/>
  <c r="AN1709" i="1"/>
  <c r="AX1707" i="1"/>
  <c r="AR1707" i="1"/>
  <c r="AQ1707" i="1"/>
  <c r="AP1707" i="1"/>
  <c r="AO1707" i="1"/>
  <c r="AN1707" i="1"/>
  <c r="AX1704" i="1"/>
  <c r="AR1704" i="1"/>
  <c r="AQ1704" i="1"/>
  <c r="AP1704" i="1"/>
  <c r="AO1704" i="1"/>
  <c r="AN1704" i="1"/>
  <c r="AX1702" i="1"/>
  <c r="AR1702" i="1"/>
  <c r="AQ1702" i="1"/>
  <c r="AP1702" i="1"/>
  <c r="AO1702" i="1"/>
  <c r="AN1702" i="1"/>
  <c r="AX1699" i="1"/>
  <c r="AR1699" i="1"/>
  <c r="AQ1699" i="1"/>
  <c r="AP1699" i="1"/>
  <c r="AO1699" i="1"/>
  <c r="AN1699" i="1"/>
  <c r="AX1697" i="1"/>
  <c r="AR1697" i="1"/>
  <c r="AQ1697" i="1"/>
  <c r="AP1697" i="1"/>
  <c r="AO1697" i="1"/>
  <c r="AN1697" i="1"/>
  <c r="AX1694" i="1"/>
  <c r="AR1694" i="1"/>
  <c r="AQ1694" i="1"/>
  <c r="AP1694" i="1"/>
  <c r="AO1694" i="1"/>
  <c r="AN1694" i="1"/>
  <c r="AX1692" i="1"/>
  <c r="AR1692" i="1"/>
  <c r="AQ1692" i="1"/>
  <c r="AP1692" i="1"/>
  <c r="AO1692" i="1"/>
  <c r="AN1692" i="1"/>
  <c r="AX1689" i="1"/>
  <c r="AR1689" i="1"/>
  <c r="AQ1689" i="1"/>
  <c r="AP1689" i="1"/>
  <c r="AO1689" i="1"/>
  <c r="AN1689" i="1"/>
  <c r="AX1687" i="1"/>
  <c r="AR1687" i="1"/>
  <c r="AQ1687" i="1"/>
  <c r="AP1687" i="1"/>
  <c r="AO1687" i="1"/>
  <c r="AN1687" i="1"/>
  <c r="AX1684" i="1"/>
  <c r="AR1684" i="1"/>
  <c r="AQ1684" i="1"/>
  <c r="AP1684" i="1"/>
  <c r="AO1684" i="1"/>
  <c r="AN1684" i="1"/>
  <c r="AX1682" i="1"/>
  <c r="AR1682" i="1"/>
  <c r="AQ1682" i="1"/>
  <c r="AP1682" i="1"/>
  <c r="AO1682" i="1"/>
  <c r="AN1682" i="1"/>
  <c r="AF1678" i="1"/>
  <c r="AG1678" i="1" s="1"/>
  <c r="O1678" i="1"/>
  <c r="AG1677" i="1"/>
  <c r="AF1677" i="1"/>
  <c r="O1677" i="1"/>
  <c r="AX1655" i="1"/>
  <c r="AR1655" i="1"/>
  <c r="AQ1655" i="1"/>
  <c r="AP1655" i="1"/>
  <c r="AO1655" i="1"/>
  <c r="AN1655" i="1"/>
  <c r="AX1653" i="1"/>
  <c r="AR1653" i="1"/>
  <c r="AQ1653" i="1"/>
  <c r="AP1653" i="1"/>
  <c r="AO1653" i="1"/>
  <c r="AN1653" i="1"/>
  <c r="AX1650" i="1"/>
  <c r="AR1650" i="1"/>
  <c r="AQ1650" i="1"/>
  <c r="AP1650" i="1"/>
  <c r="AO1650" i="1"/>
  <c r="AN1650" i="1"/>
  <c r="AX1648" i="1"/>
  <c r="AR1648" i="1"/>
  <c r="AQ1648" i="1"/>
  <c r="AP1648" i="1"/>
  <c r="AO1648" i="1"/>
  <c r="AN1648" i="1"/>
  <c r="AX1645" i="1"/>
  <c r="AR1645" i="1"/>
  <c r="AQ1645" i="1"/>
  <c r="AP1645" i="1"/>
  <c r="AO1645" i="1"/>
  <c r="AN1645" i="1"/>
  <c r="AX1643" i="1"/>
  <c r="AR1643" i="1"/>
  <c r="AQ1643" i="1"/>
  <c r="AP1643" i="1"/>
  <c r="AO1643" i="1"/>
  <c r="AN1643" i="1"/>
  <c r="AX1640" i="1"/>
  <c r="AR1640" i="1"/>
  <c r="AQ1640" i="1"/>
  <c r="AP1640" i="1"/>
  <c r="AO1640" i="1"/>
  <c r="AN1640" i="1"/>
  <c r="AX1638" i="1"/>
  <c r="AR1638" i="1"/>
  <c r="AQ1638" i="1"/>
  <c r="AP1638" i="1"/>
  <c r="AO1638" i="1"/>
  <c r="AN1638" i="1"/>
  <c r="AX1635" i="1"/>
  <c r="AR1635" i="1"/>
  <c r="AQ1635" i="1"/>
  <c r="AP1635" i="1"/>
  <c r="AO1635" i="1"/>
  <c r="AN1635" i="1"/>
  <c r="AX1633" i="1"/>
  <c r="AR1633" i="1"/>
  <c r="AQ1633" i="1"/>
  <c r="AP1633" i="1"/>
  <c r="AO1633" i="1"/>
  <c r="AN1633" i="1"/>
  <c r="AX1630" i="1"/>
  <c r="AR1630" i="1"/>
  <c r="AQ1630" i="1"/>
  <c r="AP1630" i="1"/>
  <c r="AO1630" i="1"/>
  <c r="AN1630" i="1"/>
  <c r="AX1628" i="1"/>
  <c r="AR1628" i="1"/>
  <c r="AQ1628" i="1"/>
  <c r="AP1628" i="1"/>
  <c r="AO1628" i="1"/>
  <c r="AN1628" i="1"/>
  <c r="AF1624" i="1"/>
  <c r="AG1624" i="1" s="1"/>
  <c r="O1624" i="1"/>
  <c r="AG1623" i="1"/>
  <c r="AF1623" i="1"/>
  <c r="O1623" i="1"/>
  <c r="AX1601" i="1"/>
  <c r="AR1601" i="1"/>
  <c r="AQ1601" i="1"/>
  <c r="AP1601" i="1"/>
  <c r="AO1601" i="1"/>
  <c r="AN1601" i="1"/>
  <c r="AX1599" i="1"/>
  <c r="AR1599" i="1"/>
  <c r="AQ1599" i="1"/>
  <c r="AP1599" i="1"/>
  <c r="AO1599" i="1"/>
  <c r="AN1599" i="1"/>
  <c r="AX1596" i="1"/>
  <c r="AR1596" i="1"/>
  <c r="AQ1596" i="1"/>
  <c r="AP1596" i="1"/>
  <c r="AO1596" i="1"/>
  <c r="AN1596" i="1"/>
  <c r="AX1594" i="1"/>
  <c r="AR1594" i="1"/>
  <c r="AQ1594" i="1"/>
  <c r="AP1594" i="1"/>
  <c r="AO1594" i="1"/>
  <c r="AN1594" i="1"/>
  <c r="AX1591" i="1"/>
  <c r="AR1591" i="1"/>
  <c r="AQ1591" i="1"/>
  <c r="AP1591" i="1"/>
  <c r="AO1591" i="1"/>
  <c r="AN1591" i="1"/>
  <c r="AX1589" i="1"/>
  <c r="AR1589" i="1"/>
  <c r="AQ1589" i="1"/>
  <c r="AP1589" i="1"/>
  <c r="AO1589" i="1"/>
  <c r="AN1589" i="1"/>
  <c r="AX1586" i="1"/>
  <c r="AR1586" i="1"/>
  <c r="AQ1586" i="1"/>
  <c r="AP1586" i="1"/>
  <c r="AO1586" i="1"/>
  <c r="AN1586" i="1"/>
  <c r="AX1584" i="1"/>
  <c r="AR1584" i="1"/>
  <c r="AQ1584" i="1"/>
  <c r="AP1584" i="1"/>
  <c r="AO1584" i="1"/>
  <c r="AN1584" i="1"/>
  <c r="AX1581" i="1"/>
  <c r="AR1581" i="1"/>
  <c r="AQ1581" i="1"/>
  <c r="AP1581" i="1"/>
  <c r="AO1581" i="1"/>
  <c r="AN1581" i="1"/>
  <c r="AX1579" i="1"/>
  <c r="AR1579" i="1"/>
  <c r="AQ1579" i="1"/>
  <c r="AP1579" i="1"/>
  <c r="AO1579" i="1"/>
  <c r="AN1579" i="1"/>
  <c r="AX1576" i="1"/>
  <c r="AR1576" i="1"/>
  <c r="AQ1576" i="1"/>
  <c r="AP1576" i="1"/>
  <c r="AO1576" i="1"/>
  <c r="AN1576" i="1"/>
  <c r="AX1574" i="1"/>
  <c r="AR1574" i="1"/>
  <c r="AQ1574" i="1"/>
  <c r="AP1574" i="1"/>
  <c r="AO1574" i="1"/>
  <c r="AN1574" i="1"/>
  <c r="AF1570" i="1"/>
  <c r="AG1570" i="1" s="1"/>
  <c r="O1570" i="1"/>
  <c r="AG1569" i="1"/>
  <c r="AF1569" i="1"/>
  <c r="O1569" i="1"/>
  <c r="AX1547" i="1"/>
  <c r="AR1547" i="1"/>
  <c r="AQ1547" i="1"/>
  <c r="AP1547" i="1"/>
  <c r="AO1547" i="1"/>
  <c r="AN1547" i="1"/>
  <c r="AX1545" i="1"/>
  <c r="AR1545" i="1"/>
  <c r="AQ1545" i="1"/>
  <c r="AP1545" i="1"/>
  <c r="AO1545" i="1"/>
  <c r="AN1545" i="1"/>
  <c r="AX1542" i="1"/>
  <c r="AR1542" i="1"/>
  <c r="AQ1542" i="1"/>
  <c r="AP1542" i="1"/>
  <c r="AO1542" i="1"/>
  <c r="AN1542" i="1"/>
  <c r="AX1540" i="1"/>
  <c r="AR1540" i="1"/>
  <c r="AQ1540" i="1"/>
  <c r="AP1540" i="1"/>
  <c r="AO1540" i="1"/>
  <c r="AN1540" i="1"/>
  <c r="AX1537" i="1"/>
  <c r="AR1537" i="1"/>
  <c r="AQ1537" i="1"/>
  <c r="AP1537" i="1"/>
  <c r="AO1537" i="1"/>
  <c r="AN1537" i="1"/>
  <c r="AX1535" i="1"/>
  <c r="AR1535" i="1"/>
  <c r="AQ1535" i="1"/>
  <c r="AP1535" i="1"/>
  <c r="AO1535" i="1"/>
  <c r="AN1535" i="1"/>
  <c r="AX1532" i="1"/>
  <c r="AR1532" i="1"/>
  <c r="AQ1532" i="1"/>
  <c r="AP1532" i="1"/>
  <c r="AO1532" i="1"/>
  <c r="AN1532" i="1"/>
  <c r="AX1530" i="1"/>
  <c r="AR1530" i="1"/>
  <c r="AQ1530" i="1"/>
  <c r="AP1530" i="1"/>
  <c r="AO1530" i="1"/>
  <c r="AN1530" i="1"/>
  <c r="AX1527" i="1"/>
  <c r="AR1527" i="1"/>
  <c r="AQ1527" i="1"/>
  <c r="AP1527" i="1"/>
  <c r="AO1527" i="1"/>
  <c r="AN1527" i="1"/>
  <c r="AX1525" i="1"/>
  <c r="AR1525" i="1"/>
  <c r="AQ1525" i="1"/>
  <c r="AP1525" i="1"/>
  <c r="AO1525" i="1"/>
  <c r="AN1525" i="1"/>
  <c r="AX1522" i="1"/>
  <c r="AR1522" i="1"/>
  <c r="AQ1522" i="1"/>
  <c r="AP1522" i="1"/>
  <c r="AO1522" i="1"/>
  <c r="AN1522" i="1"/>
  <c r="AX1520" i="1"/>
  <c r="AR1520" i="1"/>
  <c r="AQ1520" i="1"/>
  <c r="AP1520" i="1"/>
  <c r="AO1520" i="1"/>
  <c r="AN1520" i="1"/>
  <c r="AF1516" i="1"/>
  <c r="AG1516" i="1" s="1"/>
  <c r="O1516" i="1"/>
  <c r="AG1515" i="1"/>
  <c r="AF1515" i="1"/>
  <c r="O1515" i="1"/>
  <c r="AX1493" i="1"/>
  <c r="AR1493" i="1"/>
  <c r="AQ1493" i="1"/>
  <c r="AP1493" i="1"/>
  <c r="AO1493" i="1"/>
  <c r="AN1493" i="1"/>
  <c r="AX1491" i="1"/>
  <c r="AR1491" i="1"/>
  <c r="AQ1491" i="1"/>
  <c r="AP1491" i="1"/>
  <c r="AO1491" i="1"/>
  <c r="AN1491" i="1"/>
  <c r="AX1488" i="1"/>
  <c r="AR1488" i="1"/>
  <c r="AQ1488" i="1"/>
  <c r="AP1488" i="1"/>
  <c r="AO1488" i="1"/>
  <c r="AN1488" i="1"/>
  <c r="AX1486" i="1"/>
  <c r="AR1486" i="1"/>
  <c r="AQ1486" i="1"/>
  <c r="AP1486" i="1"/>
  <c r="AO1486" i="1"/>
  <c r="AN1486" i="1"/>
  <c r="AX1483" i="1"/>
  <c r="AR1483" i="1"/>
  <c r="AQ1483" i="1"/>
  <c r="AP1483" i="1"/>
  <c r="AO1483" i="1"/>
  <c r="AN1483" i="1"/>
  <c r="AX1481" i="1"/>
  <c r="AR1481" i="1"/>
  <c r="AQ1481" i="1"/>
  <c r="AP1481" i="1"/>
  <c r="AO1481" i="1"/>
  <c r="AN1481" i="1"/>
  <c r="AX1478" i="1"/>
  <c r="AR1478" i="1"/>
  <c r="AQ1478" i="1"/>
  <c r="AP1478" i="1"/>
  <c r="AO1478" i="1"/>
  <c r="AN1478" i="1"/>
  <c r="AX1476" i="1"/>
  <c r="AR1476" i="1"/>
  <c r="AQ1476" i="1"/>
  <c r="AP1476" i="1"/>
  <c r="AO1476" i="1"/>
  <c r="AN1476" i="1"/>
  <c r="AX1473" i="1"/>
  <c r="AR1473" i="1"/>
  <c r="AQ1473" i="1"/>
  <c r="AP1473" i="1"/>
  <c r="AO1473" i="1"/>
  <c r="AN1473" i="1"/>
  <c r="AX1471" i="1"/>
  <c r="AR1471" i="1"/>
  <c r="AQ1471" i="1"/>
  <c r="AP1471" i="1"/>
  <c r="AO1471" i="1"/>
  <c r="AN1471" i="1"/>
  <c r="AX1468" i="1"/>
  <c r="AR1468" i="1"/>
  <c r="AQ1468" i="1"/>
  <c r="AP1468" i="1"/>
  <c r="AO1468" i="1"/>
  <c r="AN1468" i="1"/>
  <c r="AX1466" i="1"/>
  <c r="AR1466" i="1"/>
  <c r="AQ1466" i="1"/>
  <c r="AP1466" i="1"/>
  <c r="AO1466" i="1"/>
  <c r="AN1466" i="1"/>
  <c r="AF1462" i="1"/>
  <c r="AG1462" i="1" s="1"/>
  <c r="O1462" i="1"/>
  <c r="AG1461" i="1"/>
  <c r="AF1461" i="1"/>
  <c r="O1461" i="1"/>
  <c r="AX1439" i="1"/>
  <c r="AR1439" i="1"/>
  <c r="AQ1439" i="1"/>
  <c r="AP1439" i="1"/>
  <c r="AO1439" i="1"/>
  <c r="AN1439" i="1"/>
  <c r="AX1437" i="1"/>
  <c r="AR1437" i="1"/>
  <c r="AQ1437" i="1"/>
  <c r="AP1437" i="1"/>
  <c r="AO1437" i="1"/>
  <c r="AN1437" i="1"/>
  <c r="AX1434" i="1"/>
  <c r="AR1434" i="1"/>
  <c r="AQ1434" i="1"/>
  <c r="AP1434" i="1"/>
  <c r="AO1434" i="1"/>
  <c r="AN1434" i="1"/>
  <c r="AX1432" i="1"/>
  <c r="AR1432" i="1"/>
  <c r="AQ1432" i="1"/>
  <c r="AP1432" i="1"/>
  <c r="AO1432" i="1"/>
  <c r="AN1432" i="1"/>
  <c r="AX1429" i="1"/>
  <c r="AR1429" i="1"/>
  <c r="AQ1429" i="1"/>
  <c r="AP1429" i="1"/>
  <c r="AO1429" i="1"/>
  <c r="AN1429" i="1"/>
  <c r="AX1427" i="1"/>
  <c r="AR1427" i="1"/>
  <c r="AQ1427" i="1"/>
  <c r="AP1427" i="1"/>
  <c r="AO1427" i="1"/>
  <c r="AN1427" i="1"/>
  <c r="AX1424" i="1"/>
  <c r="AR1424" i="1"/>
  <c r="AQ1424" i="1"/>
  <c r="AP1424" i="1"/>
  <c r="AO1424" i="1"/>
  <c r="AN1424" i="1"/>
  <c r="AX1422" i="1"/>
  <c r="AR1422" i="1"/>
  <c r="AQ1422" i="1"/>
  <c r="AP1422" i="1"/>
  <c r="AO1422" i="1"/>
  <c r="AN1422" i="1"/>
  <c r="AX1419" i="1"/>
  <c r="AR1419" i="1"/>
  <c r="AQ1419" i="1"/>
  <c r="AP1419" i="1"/>
  <c r="AO1419" i="1"/>
  <c r="AN1419" i="1"/>
  <c r="AX1417" i="1"/>
  <c r="AR1417" i="1"/>
  <c r="AQ1417" i="1"/>
  <c r="AP1417" i="1"/>
  <c r="AO1417" i="1"/>
  <c r="AN1417" i="1"/>
  <c r="AX1414" i="1"/>
  <c r="AR1414" i="1"/>
  <c r="AQ1414" i="1"/>
  <c r="AP1414" i="1"/>
  <c r="AO1414" i="1"/>
  <c r="AN1414" i="1"/>
  <c r="AX1412" i="1"/>
  <c r="AR1412" i="1"/>
  <c r="AQ1412" i="1"/>
  <c r="AP1412" i="1"/>
  <c r="AO1412" i="1"/>
  <c r="AN1412" i="1"/>
  <c r="AF1408" i="1"/>
  <c r="AG1408" i="1" s="1"/>
  <c r="O1408" i="1"/>
  <c r="AG1407" i="1"/>
  <c r="AF1407" i="1"/>
  <c r="O1407" i="1"/>
  <c r="AX1385" i="1"/>
  <c r="AR1385" i="1"/>
  <c r="AQ1385" i="1"/>
  <c r="AP1385" i="1"/>
  <c r="AO1385" i="1"/>
  <c r="AN1385" i="1"/>
  <c r="AX1383" i="1"/>
  <c r="AR1383" i="1"/>
  <c r="AQ1383" i="1"/>
  <c r="AP1383" i="1"/>
  <c r="AO1383" i="1"/>
  <c r="AN1383" i="1"/>
  <c r="AX1380" i="1"/>
  <c r="AR1380" i="1"/>
  <c r="AQ1380" i="1"/>
  <c r="AP1380" i="1"/>
  <c r="AO1380" i="1"/>
  <c r="AN1380" i="1"/>
  <c r="AX1378" i="1"/>
  <c r="AR1378" i="1"/>
  <c r="AQ1378" i="1"/>
  <c r="AP1378" i="1"/>
  <c r="AO1378" i="1"/>
  <c r="AN1378" i="1"/>
  <c r="AX1375" i="1"/>
  <c r="AR1375" i="1"/>
  <c r="AQ1375" i="1"/>
  <c r="AP1375" i="1"/>
  <c r="AO1375" i="1"/>
  <c r="AN1375" i="1"/>
  <c r="AX1373" i="1"/>
  <c r="AR1373" i="1"/>
  <c r="AQ1373" i="1"/>
  <c r="AP1373" i="1"/>
  <c r="AO1373" i="1"/>
  <c r="AN1373" i="1"/>
  <c r="AX1370" i="1"/>
  <c r="AR1370" i="1"/>
  <c r="AQ1370" i="1"/>
  <c r="AP1370" i="1"/>
  <c r="AO1370" i="1"/>
  <c r="AN1370" i="1"/>
  <c r="AX1368" i="1"/>
  <c r="AR1368" i="1"/>
  <c r="AQ1368" i="1"/>
  <c r="AP1368" i="1"/>
  <c r="AO1368" i="1"/>
  <c r="AN1368" i="1"/>
  <c r="AX1365" i="1"/>
  <c r="AR1365" i="1"/>
  <c r="AQ1365" i="1"/>
  <c r="AP1365" i="1"/>
  <c r="AO1365" i="1"/>
  <c r="AN1365" i="1"/>
  <c r="AX1363" i="1"/>
  <c r="AR1363" i="1"/>
  <c r="AQ1363" i="1"/>
  <c r="AP1363" i="1"/>
  <c r="AO1363" i="1"/>
  <c r="AN1363" i="1"/>
  <c r="AX1360" i="1"/>
  <c r="AR1360" i="1"/>
  <c r="AQ1360" i="1"/>
  <c r="AP1360" i="1"/>
  <c r="AO1360" i="1"/>
  <c r="AN1360" i="1"/>
  <c r="AX1358" i="1"/>
  <c r="AR1358" i="1"/>
  <c r="AQ1358" i="1"/>
  <c r="AP1358" i="1"/>
  <c r="AO1358" i="1"/>
  <c r="AN1358" i="1"/>
  <c r="AF1354" i="1"/>
  <c r="AG1354" i="1" s="1"/>
  <c r="O1354" i="1"/>
  <c r="AG1353" i="1"/>
  <c r="AF1353" i="1"/>
  <c r="O1353" i="1"/>
  <c r="AX1331" i="1"/>
  <c r="AR1331" i="1"/>
  <c r="AQ1331" i="1"/>
  <c r="AP1331" i="1"/>
  <c r="AO1331" i="1"/>
  <c r="AN1331" i="1"/>
  <c r="AX1329" i="1"/>
  <c r="AR1329" i="1"/>
  <c r="AQ1329" i="1"/>
  <c r="AP1329" i="1"/>
  <c r="AO1329" i="1"/>
  <c r="AN1329" i="1"/>
  <c r="AX1326" i="1"/>
  <c r="AR1326" i="1"/>
  <c r="AQ1326" i="1"/>
  <c r="AP1326" i="1"/>
  <c r="AO1326" i="1"/>
  <c r="AN1326" i="1"/>
  <c r="AX1324" i="1"/>
  <c r="AR1324" i="1"/>
  <c r="AQ1324" i="1"/>
  <c r="AP1324" i="1"/>
  <c r="AO1324" i="1"/>
  <c r="AN1324" i="1"/>
  <c r="AX1321" i="1"/>
  <c r="AR1321" i="1"/>
  <c r="AQ1321" i="1"/>
  <c r="AP1321" i="1"/>
  <c r="AO1321" i="1"/>
  <c r="AN1321" i="1"/>
  <c r="AX1319" i="1"/>
  <c r="AR1319" i="1"/>
  <c r="AQ1319" i="1"/>
  <c r="AP1319" i="1"/>
  <c r="AO1319" i="1"/>
  <c r="AN1319" i="1"/>
  <c r="AX1316" i="1"/>
  <c r="AR1316" i="1"/>
  <c r="AQ1316" i="1"/>
  <c r="AP1316" i="1"/>
  <c r="AO1316" i="1"/>
  <c r="AN1316" i="1"/>
  <c r="AX1314" i="1"/>
  <c r="AR1314" i="1"/>
  <c r="AQ1314" i="1"/>
  <c r="AP1314" i="1"/>
  <c r="AO1314" i="1"/>
  <c r="AN1314" i="1"/>
  <c r="AX1311" i="1"/>
  <c r="AR1311" i="1"/>
  <c r="AQ1311" i="1"/>
  <c r="AP1311" i="1"/>
  <c r="AO1311" i="1"/>
  <c r="AN1311" i="1"/>
  <c r="AX1309" i="1"/>
  <c r="AR1309" i="1"/>
  <c r="AQ1309" i="1"/>
  <c r="AP1309" i="1"/>
  <c r="AO1309" i="1"/>
  <c r="AN1309" i="1"/>
  <c r="AX1306" i="1"/>
  <c r="AR1306" i="1"/>
  <c r="AQ1306" i="1"/>
  <c r="AP1306" i="1"/>
  <c r="AO1306" i="1"/>
  <c r="AN1306" i="1"/>
  <c r="AX1304" i="1"/>
  <c r="AR1304" i="1"/>
  <c r="AQ1304" i="1"/>
  <c r="AP1304" i="1"/>
  <c r="AO1304" i="1"/>
  <c r="AN1304" i="1"/>
  <c r="AF1300" i="1"/>
  <c r="AG1300" i="1" s="1"/>
  <c r="O1300" i="1"/>
  <c r="AG1299" i="1"/>
  <c r="AF1299" i="1"/>
  <c r="O1299" i="1"/>
  <c r="AX1277" i="1"/>
  <c r="AR1277" i="1"/>
  <c r="AQ1277" i="1"/>
  <c r="AP1277" i="1"/>
  <c r="AO1277" i="1"/>
  <c r="AN1277" i="1"/>
  <c r="AX1275" i="1"/>
  <c r="AR1275" i="1"/>
  <c r="AQ1275" i="1"/>
  <c r="AP1275" i="1"/>
  <c r="AO1275" i="1"/>
  <c r="AN1275" i="1"/>
  <c r="AX1272" i="1"/>
  <c r="AR1272" i="1"/>
  <c r="AQ1272" i="1"/>
  <c r="AP1272" i="1"/>
  <c r="AO1272" i="1"/>
  <c r="AN1272" i="1"/>
  <c r="AX1270" i="1"/>
  <c r="AR1270" i="1"/>
  <c r="AQ1270" i="1"/>
  <c r="AP1270" i="1"/>
  <c r="AO1270" i="1"/>
  <c r="AN1270" i="1"/>
  <c r="AX1267" i="1"/>
  <c r="AR1267" i="1"/>
  <c r="AQ1267" i="1"/>
  <c r="AP1267" i="1"/>
  <c r="AO1267" i="1"/>
  <c r="AN1267" i="1"/>
  <c r="AX1265" i="1"/>
  <c r="AR1265" i="1"/>
  <c r="AQ1265" i="1"/>
  <c r="AP1265" i="1"/>
  <c r="AO1265" i="1"/>
  <c r="AN1265" i="1"/>
  <c r="AX1262" i="1"/>
  <c r="AR1262" i="1"/>
  <c r="AQ1262" i="1"/>
  <c r="AP1262" i="1"/>
  <c r="AO1262" i="1"/>
  <c r="AN1262" i="1"/>
  <c r="AX1260" i="1"/>
  <c r="AR1260" i="1"/>
  <c r="AQ1260" i="1"/>
  <c r="AP1260" i="1"/>
  <c r="AO1260" i="1"/>
  <c r="AN1260" i="1"/>
  <c r="AX1257" i="1"/>
  <c r="AR1257" i="1"/>
  <c r="AQ1257" i="1"/>
  <c r="AP1257" i="1"/>
  <c r="AO1257" i="1"/>
  <c r="AN1257" i="1"/>
  <c r="AX1255" i="1"/>
  <c r="AR1255" i="1"/>
  <c r="AQ1255" i="1"/>
  <c r="AP1255" i="1"/>
  <c r="AO1255" i="1"/>
  <c r="AN1255" i="1"/>
  <c r="AX1252" i="1"/>
  <c r="AR1252" i="1"/>
  <c r="AQ1252" i="1"/>
  <c r="AP1252" i="1"/>
  <c r="AO1252" i="1"/>
  <c r="AN1252" i="1"/>
  <c r="AX1250" i="1"/>
  <c r="AR1250" i="1"/>
  <c r="AQ1250" i="1"/>
  <c r="AP1250" i="1"/>
  <c r="AO1250" i="1"/>
  <c r="AN1250" i="1"/>
  <c r="AF1246" i="1"/>
  <c r="AG1246" i="1" s="1"/>
  <c r="O1246" i="1"/>
  <c r="AG1245" i="1"/>
  <c r="AF1245" i="1"/>
  <c r="O1245" i="1"/>
  <c r="AX1223" i="1"/>
  <c r="AR1223" i="1"/>
  <c r="AQ1223" i="1"/>
  <c r="AP1223" i="1"/>
  <c r="AO1223" i="1"/>
  <c r="AN1223" i="1"/>
  <c r="AX1221" i="1"/>
  <c r="AR1221" i="1"/>
  <c r="AQ1221" i="1"/>
  <c r="AP1221" i="1"/>
  <c r="AO1221" i="1"/>
  <c r="AN1221" i="1"/>
  <c r="AX1218" i="1"/>
  <c r="AR1218" i="1"/>
  <c r="AQ1218" i="1"/>
  <c r="AP1218" i="1"/>
  <c r="AO1218" i="1"/>
  <c r="AN1218" i="1"/>
  <c r="AX1216" i="1"/>
  <c r="AR1216" i="1"/>
  <c r="AQ1216" i="1"/>
  <c r="AP1216" i="1"/>
  <c r="AO1216" i="1"/>
  <c r="AN1216" i="1"/>
  <c r="AX1213" i="1"/>
  <c r="AR1213" i="1"/>
  <c r="AQ1213" i="1"/>
  <c r="AP1213" i="1"/>
  <c r="AO1213" i="1"/>
  <c r="AN1213" i="1"/>
  <c r="AX1211" i="1"/>
  <c r="AR1211" i="1"/>
  <c r="AQ1211" i="1"/>
  <c r="AP1211" i="1"/>
  <c r="AO1211" i="1"/>
  <c r="AN1211" i="1"/>
  <c r="AX1208" i="1"/>
  <c r="AR1208" i="1"/>
  <c r="AQ1208" i="1"/>
  <c r="AP1208" i="1"/>
  <c r="AO1208" i="1"/>
  <c r="AN1208" i="1"/>
  <c r="AX1206" i="1"/>
  <c r="AR1206" i="1"/>
  <c r="AQ1206" i="1"/>
  <c r="AP1206" i="1"/>
  <c r="AO1206" i="1"/>
  <c r="AN1206" i="1"/>
  <c r="AX1203" i="1"/>
  <c r="AR1203" i="1"/>
  <c r="AQ1203" i="1"/>
  <c r="AP1203" i="1"/>
  <c r="AO1203" i="1"/>
  <c r="AN1203" i="1"/>
  <c r="AX1201" i="1"/>
  <c r="AR1201" i="1"/>
  <c r="AQ1201" i="1"/>
  <c r="AP1201" i="1"/>
  <c r="AO1201" i="1"/>
  <c r="AN1201" i="1"/>
  <c r="AX1198" i="1"/>
  <c r="AR1198" i="1"/>
  <c r="AQ1198" i="1"/>
  <c r="AP1198" i="1"/>
  <c r="AO1198" i="1"/>
  <c r="AN1198" i="1"/>
  <c r="AX1196" i="1"/>
  <c r="AR1196" i="1"/>
  <c r="AQ1196" i="1"/>
  <c r="AP1196" i="1"/>
  <c r="AO1196" i="1"/>
  <c r="AN1196" i="1"/>
  <c r="AF1192" i="1"/>
  <c r="AG1192" i="1" s="1"/>
  <c r="O1192" i="1"/>
  <c r="AG1191" i="1"/>
  <c r="AF1191" i="1"/>
  <c r="O1191" i="1"/>
  <c r="AX1169" i="1"/>
  <c r="AR1169" i="1"/>
  <c r="AQ1169" i="1"/>
  <c r="AP1169" i="1"/>
  <c r="AO1169" i="1"/>
  <c r="AN1169" i="1"/>
  <c r="AX1167" i="1"/>
  <c r="AR1167" i="1"/>
  <c r="AQ1167" i="1"/>
  <c r="AP1167" i="1"/>
  <c r="AO1167" i="1"/>
  <c r="AN1167" i="1"/>
  <c r="AX1164" i="1"/>
  <c r="AR1164" i="1"/>
  <c r="AQ1164" i="1"/>
  <c r="AP1164" i="1"/>
  <c r="AO1164" i="1"/>
  <c r="AN1164" i="1"/>
  <c r="AX1162" i="1"/>
  <c r="AR1162" i="1"/>
  <c r="AQ1162" i="1"/>
  <c r="AP1162" i="1"/>
  <c r="AO1162" i="1"/>
  <c r="AN1162" i="1"/>
  <c r="AX1159" i="1"/>
  <c r="AR1159" i="1"/>
  <c r="AQ1159" i="1"/>
  <c r="AP1159" i="1"/>
  <c r="AO1159" i="1"/>
  <c r="AN1159" i="1"/>
  <c r="AX1157" i="1"/>
  <c r="AR1157" i="1"/>
  <c r="AQ1157" i="1"/>
  <c r="AP1157" i="1"/>
  <c r="AO1157" i="1"/>
  <c r="AN1157" i="1"/>
  <c r="AX1154" i="1"/>
  <c r="AR1154" i="1"/>
  <c r="AQ1154" i="1"/>
  <c r="AP1154" i="1"/>
  <c r="AO1154" i="1"/>
  <c r="AN1154" i="1"/>
  <c r="AX1152" i="1"/>
  <c r="AR1152" i="1"/>
  <c r="AQ1152" i="1"/>
  <c r="AP1152" i="1"/>
  <c r="AO1152" i="1"/>
  <c r="AN1152" i="1"/>
  <c r="AX1149" i="1"/>
  <c r="AR1149" i="1"/>
  <c r="AQ1149" i="1"/>
  <c r="AP1149" i="1"/>
  <c r="AO1149" i="1"/>
  <c r="AN1149" i="1"/>
  <c r="AX1147" i="1"/>
  <c r="AR1147" i="1"/>
  <c r="AQ1147" i="1"/>
  <c r="AP1147" i="1"/>
  <c r="AO1147" i="1"/>
  <c r="AN1147" i="1"/>
  <c r="AX1144" i="1"/>
  <c r="AR1144" i="1"/>
  <c r="AQ1144" i="1"/>
  <c r="AP1144" i="1"/>
  <c r="AO1144" i="1"/>
  <c r="AN1144" i="1"/>
  <c r="AX1142" i="1"/>
  <c r="AR1142" i="1"/>
  <c r="AQ1142" i="1"/>
  <c r="AP1142" i="1"/>
  <c r="AO1142" i="1"/>
  <c r="AN1142" i="1"/>
  <c r="AF1138" i="1"/>
  <c r="AG1138" i="1" s="1"/>
  <c r="O1138" i="1"/>
  <c r="AG1137" i="1"/>
  <c r="AF1137" i="1"/>
  <c r="O1137" i="1"/>
  <c r="AX1115" i="1"/>
  <c r="AR1115" i="1"/>
  <c r="AQ1115" i="1"/>
  <c r="AP1115" i="1"/>
  <c r="AO1115" i="1"/>
  <c r="AN1115" i="1"/>
  <c r="AX1113" i="1"/>
  <c r="AR1113" i="1"/>
  <c r="AQ1113" i="1"/>
  <c r="AP1113" i="1"/>
  <c r="AO1113" i="1"/>
  <c r="AN1113" i="1"/>
  <c r="AX1110" i="1"/>
  <c r="AR1110" i="1"/>
  <c r="AQ1110" i="1"/>
  <c r="AP1110" i="1"/>
  <c r="AO1110" i="1"/>
  <c r="AN1110" i="1"/>
  <c r="AX1108" i="1"/>
  <c r="AR1108" i="1"/>
  <c r="AQ1108" i="1"/>
  <c r="AP1108" i="1"/>
  <c r="AO1108" i="1"/>
  <c r="AN1108" i="1"/>
  <c r="AX1105" i="1"/>
  <c r="AR1105" i="1"/>
  <c r="AQ1105" i="1"/>
  <c r="AP1105" i="1"/>
  <c r="AO1105" i="1"/>
  <c r="AN1105" i="1"/>
  <c r="AX1103" i="1"/>
  <c r="AR1103" i="1"/>
  <c r="AQ1103" i="1"/>
  <c r="AP1103" i="1"/>
  <c r="AO1103" i="1"/>
  <c r="AN1103" i="1"/>
  <c r="AX1100" i="1"/>
  <c r="AR1100" i="1"/>
  <c r="AQ1100" i="1"/>
  <c r="AP1100" i="1"/>
  <c r="AO1100" i="1"/>
  <c r="AN1100" i="1"/>
  <c r="AX1098" i="1"/>
  <c r="AR1098" i="1"/>
  <c r="AQ1098" i="1"/>
  <c r="AP1098" i="1"/>
  <c r="AO1098" i="1"/>
  <c r="AN1098" i="1"/>
  <c r="AX1095" i="1"/>
  <c r="AR1095" i="1"/>
  <c r="AQ1095" i="1"/>
  <c r="AP1095" i="1"/>
  <c r="AO1095" i="1"/>
  <c r="AN1095" i="1"/>
  <c r="AX1093" i="1"/>
  <c r="AR1093" i="1"/>
  <c r="AQ1093" i="1"/>
  <c r="AP1093" i="1"/>
  <c r="AO1093" i="1"/>
  <c r="AN1093" i="1"/>
  <c r="AX1090" i="1"/>
  <c r="AR1090" i="1"/>
  <c r="AQ1090" i="1"/>
  <c r="AP1090" i="1"/>
  <c r="AO1090" i="1"/>
  <c r="AN1090" i="1"/>
  <c r="AX1088" i="1"/>
  <c r="AR1088" i="1"/>
  <c r="AQ1088" i="1"/>
  <c r="AP1088" i="1"/>
  <c r="AO1088" i="1"/>
  <c r="AN1088" i="1"/>
  <c r="AF1084" i="1"/>
  <c r="AG1084" i="1" s="1"/>
  <c r="O1084" i="1"/>
  <c r="AG1083" i="1"/>
  <c r="AF1083" i="1"/>
  <c r="O1083" i="1"/>
  <c r="AX1061" i="1"/>
  <c r="AR1061" i="1"/>
  <c r="AQ1061" i="1"/>
  <c r="AP1061" i="1"/>
  <c r="AO1061" i="1"/>
  <c r="AN1061" i="1"/>
  <c r="AX1059" i="1"/>
  <c r="AR1059" i="1"/>
  <c r="AQ1059" i="1"/>
  <c r="AP1059" i="1"/>
  <c r="AO1059" i="1"/>
  <c r="AN1059" i="1"/>
  <c r="AX1056" i="1"/>
  <c r="AR1056" i="1"/>
  <c r="AQ1056" i="1"/>
  <c r="AP1056" i="1"/>
  <c r="AO1056" i="1"/>
  <c r="AN1056" i="1"/>
  <c r="AX1054" i="1"/>
  <c r="AR1054" i="1"/>
  <c r="AQ1054" i="1"/>
  <c r="AP1054" i="1"/>
  <c r="AO1054" i="1"/>
  <c r="AN1054" i="1"/>
  <c r="AX1051" i="1"/>
  <c r="AR1051" i="1"/>
  <c r="AQ1051" i="1"/>
  <c r="AP1051" i="1"/>
  <c r="AO1051" i="1"/>
  <c r="AN1051" i="1"/>
  <c r="AX1049" i="1"/>
  <c r="AR1049" i="1"/>
  <c r="AQ1049" i="1"/>
  <c r="AP1049" i="1"/>
  <c r="AO1049" i="1"/>
  <c r="AN1049" i="1"/>
  <c r="AX1046" i="1"/>
  <c r="AR1046" i="1"/>
  <c r="AQ1046" i="1"/>
  <c r="AP1046" i="1"/>
  <c r="AO1046" i="1"/>
  <c r="AN1046" i="1"/>
  <c r="AX1044" i="1"/>
  <c r="AR1044" i="1"/>
  <c r="AQ1044" i="1"/>
  <c r="AP1044" i="1"/>
  <c r="AO1044" i="1"/>
  <c r="AN1044" i="1"/>
  <c r="AX1041" i="1"/>
  <c r="AR1041" i="1"/>
  <c r="AQ1041" i="1"/>
  <c r="AP1041" i="1"/>
  <c r="AO1041" i="1"/>
  <c r="AN1041" i="1"/>
  <c r="AX1039" i="1"/>
  <c r="AR1039" i="1"/>
  <c r="AQ1039" i="1"/>
  <c r="AP1039" i="1"/>
  <c r="AO1039" i="1"/>
  <c r="AN1039" i="1"/>
  <c r="AX1036" i="1"/>
  <c r="AR1036" i="1"/>
  <c r="AQ1036" i="1"/>
  <c r="AP1036" i="1"/>
  <c r="AO1036" i="1"/>
  <c r="AN1036" i="1"/>
  <c r="AX1034" i="1"/>
  <c r="AR1034" i="1"/>
  <c r="AQ1034" i="1"/>
  <c r="AP1034" i="1"/>
  <c r="AO1034" i="1"/>
  <c r="AN1034" i="1"/>
  <c r="AF1030" i="1"/>
  <c r="AG1030" i="1" s="1"/>
  <c r="O1030" i="1"/>
  <c r="AG1029" i="1"/>
  <c r="AF1029" i="1"/>
  <c r="O1029" i="1"/>
  <c r="AX1007" i="1"/>
  <c r="AR1007" i="1"/>
  <c r="AQ1007" i="1"/>
  <c r="AP1007" i="1"/>
  <c r="AO1007" i="1"/>
  <c r="AN1007" i="1"/>
  <c r="AX1005" i="1"/>
  <c r="AR1005" i="1"/>
  <c r="AQ1005" i="1"/>
  <c r="AP1005" i="1"/>
  <c r="AO1005" i="1"/>
  <c r="AN1005" i="1"/>
  <c r="AX1002" i="1"/>
  <c r="AR1002" i="1"/>
  <c r="AQ1002" i="1"/>
  <c r="AP1002" i="1"/>
  <c r="AO1002" i="1"/>
  <c r="AN1002" i="1"/>
  <c r="AX1000" i="1"/>
  <c r="AR1000" i="1"/>
  <c r="AQ1000" i="1"/>
  <c r="AP1000" i="1"/>
  <c r="AO1000" i="1"/>
  <c r="AN1000" i="1"/>
  <c r="AX997" i="1"/>
  <c r="AR997" i="1"/>
  <c r="AQ997" i="1"/>
  <c r="AP997" i="1"/>
  <c r="AO997" i="1"/>
  <c r="AN997" i="1"/>
  <c r="AX995" i="1"/>
  <c r="AR995" i="1"/>
  <c r="AQ995" i="1"/>
  <c r="AP995" i="1"/>
  <c r="AO995" i="1"/>
  <c r="AN995" i="1"/>
  <c r="AX992" i="1"/>
  <c r="AR992" i="1"/>
  <c r="AQ992" i="1"/>
  <c r="AP992" i="1"/>
  <c r="AO992" i="1"/>
  <c r="AN992" i="1"/>
  <c r="AX990" i="1"/>
  <c r="AR990" i="1"/>
  <c r="AQ990" i="1"/>
  <c r="AP990" i="1"/>
  <c r="AO990" i="1"/>
  <c r="AN990" i="1"/>
  <c r="AX987" i="1"/>
  <c r="AR987" i="1"/>
  <c r="AQ987" i="1"/>
  <c r="AP987" i="1"/>
  <c r="AO987" i="1"/>
  <c r="AN987" i="1"/>
  <c r="AX985" i="1"/>
  <c r="AR985" i="1"/>
  <c r="AQ985" i="1"/>
  <c r="AP985" i="1"/>
  <c r="AO985" i="1"/>
  <c r="AN985" i="1"/>
  <c r="AX982" i="1"/>
  <c r="AR982" i="1"/>
  <c r="AQ982" i="1"/>
  <c r="AP982" i="1"/>
  <c r="AO982" i="1"/>
  <c r="AN982" i="1"/>
  <c r="AX980" i="1"/>
  <c r="AR980" i="1"/>
  <c r="AQ980" i="1"/>
  <c r="AP980" i="1"/>
  <c r="AO980" i="1"/>
  <c r="AN980" i="1"/>
  <c r="AF976" i="1"/>
  <c r="AG976" i="1" s="1"/>
  <c r="O976" i="1"/>
  <c r="AG975" i="1"/>
  <c r="AF975" i="1"/>
  <c r="O975" i="1"/>
  <c r="AX953" i="1"/>
  <c r="AR953" i="1"/>
  <c r="AQ953" i="1"/>
  <c r="AP953" i="1"/>
  <c r="AO953" i="1"/>
  <c r="AN953" i="1"/>
  <c r="AX951" i="1"/>
  <c r="AR951" i="1"/>
  <c r="AQ951" i="1"/>
  <c r="AP951" i="1"/>
  <c r="AO951" i="1"/>
  <c r="AN951" i="1"/>
  <c r="AX948" i="1"/>
  <c r="AR948" i="1"/>
  <c r="AQ948" i="1"/>
  <c r="AP948" i="1"/>
  <c r="AO948" i="1"/>
  <c r="AN948" i="1"/>
  <c r="AX946" i="1"/>
  <c r="AR946" i="1"/>
  <c r="AQ946" i="1"/>
  <c r="AP946" i="1"/>
  <c r="AO946" i="1"/>
  <c r="AN946" i="1"/>
  <c r="AX943" i="1"/>
  <c r="AR943" i="1"/>
  <c r="AQ943" i="1"/>
  <c r="AP943" i="1"/>
  <c r="AO943" i="1"/>
  <c r="AN943" i="1"/>
  <c r="AX941" i="1"/>
  <c r="AR941" i="1"/>
  <c r="AQ941" i="1"/>
  <c r="AP941" i="1"/>
  <c r="AO941" i="1"/>
  <c r="AN941" i="1"/>
  <c r="AX938" i="1"/>
  <c r="AR938" i="1"/>
  <c r="AQ938" i="1"/>
  <c r="AP938" i="1"/>
  <c r="AO938" i="1"/>
  <c r="AN938" i="1"/>
  <c r="AX936" i="1"/>
  <c r="AR936" i="1"/>
  <c r="AQ936" i="1"/>
  <c r="AP936" i="1"/>
  <c r="AO936" i="1"/>
  <c r="AN936" i="1"/>
  <c r="AX933" i="1"/>
  <c r="AR933" i="1"/>
  <c r="AQ933" i="1"/>
  <c r="AP933" i="1"/>
  <c r="AO933" i="1"/>
  <c r="AN933" i="1"/>
  <c r="AX931" i="1"/>
  <c r="AR931" i="1"/>
  <c r="AQ931" i="1"/>
  <c r="AP931" i="1"/>
  <c r="AO931" i="1"/>
  <c r="AN931" i="1"/>
  <c r="AX928" i="1"/>
  <c r="AR928" i="1"/>
  <c r="AQ928" i="1"/>
  <c r="AP928" i="1"/>
  <c r="AO928" i="1"/>
  <c r="AN928" i="1"/>
  <c r="AX926" i="1"/>
  <c r="AR926" i="1"/>
  <c r="AQ926" i="1"/>
  <c r="AP926" i="1"/>
  <c r="AO926" i="1"/>
  <c r="AN926" i="1"/>
  <c r="AF922" i="1"/>
  <c r="AG922" i="1" s="1"/>
  <c r="O922" i="1"/>
  <c r="AG921" i="1"/>
  <c r="AF921" i="1"/>
  <c r="O921" i="1"/>
  <c r="AX899" i="1"/>
  <c r="AR899" i="1"/>
  <c r="AQ899" i="1"/>
  <c r="AP899" i="1"/>
  <c r="AO899" i="1"/>
  <c r="AN899" i="1"/>
  <c r="AX897" i="1"/>
  <c r="AR897" i="1"/>
  <c r="AQ897" i="1"/>
  <c r="AP897" i="1"/>
  <c r="AO897" i="1"/>
  <c r="AN897" i="1"/>
  <c r="AX894" i="1"/>
  <c r="AR894" i="1"/>
  <c r="AQ894" i="1"/>
  <c r="AP894" i="1"/>
  <c r="AO894" i="1"/>
  <c r="AN894" i="1"/>
  <c r="AX892" i="1"/>
  <c r="AR892" i="1"/>
  <c r="AQ892" i="1"/>
  <c r="AP892" i="1"/>
  <c r="AO892" i="1"/>
  <c r="AN892" i="1"/>
  <c r="AX889" i="1"/>
  <c r="AR889" i="1"/>
  <c r="AQ889" i="1"/>
  <c r="AP889" i="1"/>
  <c r="AO889" i="1"/>
  <c r="AN889" i="1"/>
  <c r="AX887" i="1"/>
  <c r="AR887" i="1"/>
  <c r="AQ887" i="1"/>
  <c r="AP887" i="1"/>
  <c r="AO887" i="1"/>
  <c r="AN887" i="1"/>
  <c r="AX884" i="1"/>
  <c r="AR884" i="1"/>
  <c r="AQ884" i="1"/>
  <c r="AP884" i="1"/>
  <c r="AO884" i="1"/>
  <c r="AN884" i="1"/>
  <c r="AX882" i="1"/>
  <c r="AR882" i="1"/>
  <c r="AQ882" i="1"/>
  <c r="AP882" i="1"/>
  <c r="AO882" i="1"/>
  <c r="AN882" i="1"/>
  <c r="AX879" i="1"/>
  <c r="AR879" i="1"/>
  <c r="AQ879" i="1"/>
  <c r="AP879" i="1"/>
  <c r="AO879" i="1"/>
  <c r="AN879" i="1"/>
  <c r="AX877" i="1"/>
  <c r="AR877" i="1"/>
  <c r="AQ877" i="1"/>
  <c r="AP877" i="1"/>
  <c r="AO877" i="1"/>
  <c r="AN877" i="1"/>
  <c r="AX874" i="1"/>
  <c r="AR874" i="1"/>
  <c r="AQ874" i="1"/>
  <c r="AP874" i="1"/>
  <c r="AO874" i="1"/>
  <c r="AN874" i="1"/>
  <c r="AX872" i="1"/>
  <c r="AR872" i="1"/>
  <c r="AQ872" i="1"/>
  <c r="AP872" i="1"/>
  <c r="AO872" i="1"/>
  <c r="AN872" i="1"/>
  <c r="AF868" i="1"/>
  <c r="AG868" i="1" s="1"/>
  <c r="O868" i="1"/>
  <c r="AG867" i="1"/>
  <c r="AF867" i="1"/>
  <c r="O867" i="1"/>
  <c r="AX845" i="1"/>
  <c r="AR845" i="1"/>
  <c r="AQ845" i="1"/>
  <c r="AP845" i="1"/>
  <c r="AO845" i="1"/>
  <c r="AN845" i="1"/>
  <c r="AX843" i="1"/>
  <c r="AR843" i="1"/>
  <c r="AQ843" i="1"/>
  <c r="AP843" i="1"/>
  <c r="AO843" i="1"/>
  <c r="AN843" i="1"/>
  <c r="AX840" i="1"/>
  <c r="AR840" i="1"/>
  <c r="AQ840" i="1"/>
  <c r="AP840" i="1"/>
  <c r="AO840" i="1"/>
  <c r="AN840" i="1"/>
  <c r="AX838" i="1"/>
  <c r="AR838" i="1"/>
  <c r="AQ838" i="1"/>
  <c r="AP838" i="1"/>
  <c r="AO838" i="1"/>
  <c r="AN838" i="1"/>
  <c r="AX835" i="1"/>
  <c r="AR835" i="1"/>
  <c r="AQ835" i="1"/>
  <c r="AP835" i="1"/>
  <c r="AO835" i="1"/>
  <c r="AN835" i="1"/>
  <c r="AX833" i="1"/>
  <c r="AR833" i="1"/>
  <c r="AQ833" i="1"/>
  <c r="AP833" i="1"/>
  <c r="AO833" i="1"/>
  <c r="AN833" i="1"/>
  <c r="AX830" i="1"/>
  <c r="AR830" i="1"/>
  <c r="AQ830" i="1"/>
  <c r="AP830" i="1"/>
  <c r="AO830" i="1"/>
  <c r="AN830" i="1"/>
  <c r="AX828" i="1"/>
  <c r="AR828" i="1"/>
  <c r="AQ828" i="1"/>
  <c r="AP828" i="1"/>
  <c r="AO828" i="1"/>
  <c r="AN828" i="1"/>
  <c r="AX825" i="1"/>
  <c r="AR825" i="1"/>
  <c r="AQ825" i="1"/>
  <c r="AP825" i="1"/>
  <c r="AO825" i="1"/>
  <c r="AN825" i="1"/>
  <c r="AX823" i="1"/>
  <c r="AR823" i="1"/>
  <c r="AQ823" i="1"/>
  <c r="AP823" i="1"/>
  <c r="AO823" i="1"/>
  <c r="AN823" i="1"/>
  <c r="AX820" i="1"/>
  <c r="AR820" i="1"/>
  <c r="AQ820" i="1"/>
  <c r="AP820" i="1"/>
  <c r="AO820" i="1"/>
  <c r="AN820" i="1"/>
  <c r="AX818" i="1"/>
  <c r="AR818" i="1"/>
  <c r="AQ818" i="1"/>
  <c r="AP818" i="1"/>
  <c r="AO818" i="1"/>
  <c r="AN818" i="1"/>
  <c r="AF814" i="1"/>
  <c r="AG814" i="1" s="1"/>
  <c r="O814" i="1"/>
  <c r="AG813" i="1"/>
  <c r="AF813" i="1"/>
  <c r="O813" i="1"/>
  <c r="AX791" i="1"/>
  <c r="AR791" i="1"/>
  <c r="AQ791" i="1"/>
  <c r="AP791" i="1"/>
  <c r="AO791" i="1"/>
  <c r="AN791" i="1"/>
  <c r="AX789" i="1"/>
  <c r="AR789" i="1"/>
  <c r="AQ789" i="1"/>
  <c r="AP789" i="1"/>
  <c r="AO789" i="1"/>
  <c r="AN789" i="1"/>
  <c r="AX786" i="1"/>
  <c r="AR786" i="1"/>
  <c r="AQ786" i="1"/>
  <c r="AP786" i="1"/>
  <c r="AO786" i="1"/>
  <c r="AN786" i="1"/>
  <c r="AX784" i="1"/>
  <c r="AR784" i="1"/>
  <c r="AQ784" i="1"/>
  <c r="AP784" i="1"/>
  <c r="AO784" i="1"/>
  <c r="AN784" i="1"/>
  <c r="AX781" i="1"/>
  <c r="AR781" i="1"/>
  <c r="AQ781" i="1"/>
  <c r="AP781" i="1"/>
  <c r="AO781" i="1"/>
  <c r="AN781" i="1"/>
  <c r="AX779" i="1"/>
  <c r="AR779" i="1"/>
  <c r="AQ779" i="1"/>
  <c r="AP779" i="1"/>
  <c r="AO779" i="1"/>
  <c r="AN779" i="1"/>
  <c r="AX776" i="1"/>
  <c r="AR776" i="1"/>
  <c r="AQ776" i="1"/>
  <c r="AP776" i="1"/>
  <c r="AO776" i="1"/>
  <c r="AN776" i="1"/>
  <c r="AX774" i="1"/>
  <c r="AR774" i="1"/>
  <c r="AQ774" i="1"/>
  <c r="AP774" i="1"/>
  <c r="AO774" i="1"/>
  <c r="AN774" i="1"/>
  <c r="AX771" i="1"/>
  <c r="AR771" i="1"/>
  <c r="AQ771" i="1"/>
  <c r="AP771" i="1"/>
  <c r="AO771" i="1"/>
  <c r="AN771" i="1"/>
  <c r="AX769" i="1"/>
  <c r="AR769" i="1"/>
  <c r="AQ769" i="1"/>
  <c r="AP769" i="1"/>
  <c r="AO769" i="1"/>
  <c r="AN769" i="1"/>
  <c r="AX766" i="1"/>
  <c r="AR766" i="1"/>
  <c r="AQ766" i="1"/>
  <c r="AP766" i="1"/>
  <c r="AO766" i="1"/>
  <c r="AN766" i="1"/>
  <c r="AX764" i="1"/>
  <c r="AR764" i="1"/>
  <c r="AQ764" i="1"/>
  <c r="AP764" i="1"/>
  <c r="AO764" i="1"/>
  <c r="AN764" i="1"/>
  <c r="AF760" i="1"/>
  <c r="AG760" i="1" s="1"/>
  <c r="O760" i="1"/>
  <c r="AG759" i="1"/>
  <c r="AF759" i="1"/>
  <c r="O759" i="1"/>
  <c r="AX737" i="1"/>
  <c r="AR737" i="1"/>
  <c r="AQ737" i="1"/>
  <c r="AP737" i="1"/>
  <c r="AO737" i="1"/>
  <c r="AN737" i="1"/>
  <c r="AX735" i="1"/>
  <c r="AR735" i="1"/>
  <c r="AQ735" i="1"/>
  <c r="AP735" i="1"/>
  <c r="AO735" i="1"/>
  <c r="AN735" i="1"/>
  <c r="AX732" i="1"/>
  <c r="AR732" i="1"/>
  <c r="AQ732" i="1"/>
  <c r="AP732" i="1"/>
  <c r="AO732" i="1"/>
  <c r="AN732" i="1"/>
  <c r="AX730" i="1"/>
  <c r="AR730" i="1"/>
  <c r="AQ730" i="1"/>
  <c r="AP730" i="1"/>
  <c r="AO730" i="1"/>
  <c r="AN730" i="1"/>
  <c r="AX727" i="1"/>
  <c r="AR727" i="1"/>
  <c r="AQ727" i="1"/>
  <c r="AP727" i="1"/>
  <c r="AO727" i="1"/>
  <c r="AN727" i="1"/>
  <c r="AX725" i="1"/>
  <c r="AR725" i="1"/>
  <c r="AQ725" i="1"/>
  <c r="AP725" i="1"/>
  <c r="AO725" i="1"/>
  <c r="AN725" i="1"/>
  <c r="AX722" i="1"/>
  <c r="AR722" i="1"/>
  <c r="AQ722" i="1"/>
  <c r="AP722" i="1"/>
  <c r="AO722" i="1"/>
  <c r="AN722" i="1"/>
  <c r="AX720" i="1"/>
  <c r="AR720" i="1"/>
  <c r="AQ720" i="1"/>
  <c r="AP720" i="1"/>
  <c r="AO720" i="1"/>
  <c r="AN720" i="1"/>
  <c r="AX717" i="1"/>
  <c r="AR717" i="1"/>
  <c r="AQ717" i="1"/>
  <c r="AP717" i="1"/>
  <c r="AO717" i="1"/>
  <c r="AN717" i="1"/>
  <c r="AX715" i="1"/>
  <c r="AR715" i="1"/>
  <c r="AQ715" i="1"/>
  <c r="AP715" i="1"/>
  <c r="AO715" i="1"/>
  <c r="AN715" i="1"/>
  <c r="AX712" i="1"/>
  <c r="AR712" i="1"/>
  <c r="AQ712" i="1"/>
  <c r="AP712" i="1"/>
  <c r="AO712" i="1"/>
  <c r="AN712" i="1"/>
  <c r="AX710" i="1"/>
  <c r="AR710" i="1"/>
  <c r="AQ710" i="1"/>
  <c r="AP710" i="1"/>
  <c r="AO710" i="1"/>
  <c r="AN710" i="1"/>
  <c r="AF706" i="1"/>
  <c r="AG706" i="1" s="1"/>
  <c r="O706" i="1"/>
  <c r="AG705" i="1"/>
  <c r="AF705" i="1"/>
  <c r="O705" i="1"/>
  <c r="AX683" i="1"/>
  <c r="AR683" i="1"/>
  <c r="AQ683" i="1"/>
  <c r="AP683" i="1"/>
  <c r="AO683" i="1"/>
  <c r="AN683" i="1"/>
  <c r="AX681" i="1"/>
  <c r="AR681" i="1"/>
  <c r="AQ681" i="1"/>
  <c r="AP681" i="1"/>
  <c r="AO681" i="1"/>
  <c r="AN681" i="1"/>
  <c r="AX678" i="1"/>
  <c r="AR678" i="1"/>
  <c r="AQ678" i="1"/>
  <c r="AP678" i="1"/>
  <c r="AO678" i="1"/>
  <c r="AN678" i="1"/>
  <c r="AX676" i="1"/>
  <c r="AR676" i="1"/>
  <c r="AQ676" i="1"/>
  <c r="AP676" i="1"/>
  <c r="AO676" i="1"/>
  <c r="AN676" i="1"/>
  <c r="AX673" i="1"/>
  <c r="AR673" i="1"/>
  <c r="AQ673" i="1"/>
  <c r="AP673" i="1"/>
  <c r="AO673" i="1"/>
  <c r="AN673" i="1"/>
  <c r="AX671" i="1"/>
  <c r="AR671" i="1"/>
  <c r="AQ671" i="1"/>
  <c r="AP671" i="1"/>
  <c r="AO671" i="1"/>
  <c r="AN671" i="1"/>
  <c r="AX668" i="1"/>
  <c r="AR668" i="1"/>
  <c r="AQ668" i="1"/>
  <c r="AP668" i="1"/>
  <c r="AO668" i="1"/>
  <c r="AN668" i="1"/>
  <c r="AX666" i="1"/>
  <c r="AR666" i="1"/>
  <c r="AQ666" i="1"/>
  <c r="AP666" i="1"/>
  <c r="AO666" i="1"/>
  <c r="AN666" i="1"/>
  <c r="AX663" i="1"/>
  <c r="AR663" i="1"/>
  <c r="AQ663" i="1"/>
  <c r="AP663" i="1"/>
  <c r="AO663" i="1"/>
  <c r="AN663" i="1"/>
  <c r="AX661" i="1"/>
  <c r="AR661" i="1"/>
  <c r="AQ661" i="1"/>
  <c r="AP661" i="1"/>
  <c r="AO661" i="1"/>
  <c r="AN661" i="1"/>
  <c r="AX658" i="1"/>
  <c r="AR658" i="1"/>
  <c r="AQ658" i="1"/>
  <c r="AP658" i="1"/>
  <c r="AO658" i="1"/>
  <c r="AN658" i="1"/>
  <c r="AX656" i="1"/>
  <c r="AR656" i="1"/>
  <c r="AQ656" i="1"/>
  <c r="AP656" i="1"/>
  <c r="AO656" i="1"/>
  <c r="AN656" i="1"/>
  <c r="AF652" i="1"/>
  <c r="AG652" i="1" s="1"/>
  <c r="O652" i="1"/>
  <c r="AG651" i="1"/>
  <c r="AF651" i="1"/>
  <c r="O651" i="1"/>
  <c r="AX629" i="1"/>
  <c r="AR629" i="1"/>
  <c r="AQ629" i="1"/>
  <c r="AP629" i="1"/>
  <c r="AO629" i="1"/>
  <c r="AN629" i="1"/>
  <c r="AX627" i="1"/>
  <c r="AR627" i="1"/>
  <c r="AQ627" i="1"/>
  <c r="AP627" i="1"/>
  <c r="AO627" i="1"/>
  <c r="AN627" i="1"/>
  <c r="AX624" i="1"/>
  <c r="AR624" i="1"/>
  <c r="AQ624" i="1"/>
  <c r="AP624" i="1"/>
  <c r="AO624" i="1"/>
  <c r="AN624" i="1"/>
  <c r="AX622" i="1"/>
  <c r="AR622" i="1"/>
  <c r="AQ622" i="1"/>
  <c r="AP622" i="1"/>
  <c r="AO622" i="1"/>
  <c r="AN622" i="1"/>
  <c r="AX619" i="1"/>
  <c r="AR619" i="1"/>
  <c r="AQ619" i="1"/>
  <c r="AP619" i="1"/>
  <c r="AO619" i="1"/>
  <c r="AN619" i="1"/>
  <c r="AX617" i="1"/>
  <c r="AR617" i="1"/>
  <c r="AQ617" i="1"/>
  <c r="AP617" i="1"/>
  <c r="AO617" i="1"/>
  <c r="AN617" i="1"/>
  <c r="AX614" i="1"/>
  <c r="AR614" i="1"/>
  <c r="AQ614" i="1"/>
  <c r="AP614" i="1"/>
  <c r="AO614" i="1"/>
  <c r="AN614" i="1"/>
  <c r="AX612" i="1"/>
  <c r="AR612" i="1"/>
  <c r="AQ612" i="1"/>
  <c r="AP612" i="1"/>
  <c r="AO612" i="1"/>
  <c r="AN612" i="1"/>
  <c r="AX609" i="1"/>
  <c r="AR609" i="1"/>
  <c r="AQ609" i="1"/>
  <c r="AP609" i="1"/>
  <c r="AO609" i="1"/>
  <c r="AN609" i="1"/>
  <c r="AX607" i="1"/>
  <c r="AR607" i="1"/>
  <c r="AQ607" i="1"/>
  <c r="AP607" i="1"/>
  <c r="AO607" i="1"/>
  <c r="AN607" i="1"/>
  <c r="AX604" i="1"/>
  <c r="AR604" i="1"/>
  <c r="AQ604" i="1"/>
  <c r="AP604" i="1"/>
  <c r="AO604" i="1"/>
  <c r="AN604" i="1"/>
  <c r="AX602" i="1"/>
  <c r="AR602" i="1"/>
  <c r="AQ602" i="1"/>
  <c r="AP602" i="1"/>
  <c r="AO602" i="1"/>
  <c r="AN602" i="1"/>
  <c r="AF598" i="1"/>
  <c r="AG598" i="1" s="1"/>
  <c r="O598" i="1"/>
  <c r="AG597" i="1"/>
  <c r="AF597" i="1"/>
  <c r="O597" i="1"/>
  <c r="AX575" i="1"/>
  <c r="AR575" i="1"/>
  <c r="AQ575" i="1"/>
  <c r="AP575" i="1"/>
  <c r="AO575" i="1"/>
  <c r="AN575" i="1"/>
  <c r="AX573" i="1"/>
  <c r="AR573" i="1"/>
  <c r="AQ573" i="1"/>
  <c r="AP573" i="1"/>
  <c r="AO573" i="1"/>
  <c r="AN573" i="1"/>
  <c r="AX570" i="1"/>
  <c r="AR570" i="1"/>
  <c r="AQ570" i="1"/>
  <c r="AP570" i="1"/>
  <c r="AO570" i="1"/>
  <c r="AN570" i="1"/>
  <c r="AX568" i="1"/>
  <c r="AR568" i="1"/>
  <c r="AQ568" i="1"/>
  <c r="AP568" i="1"/>
  <c r="AO568" i="1"/>
  <c r="AN568" i="1"/>
  <c r="AX565" i="1"/>
  <c r="AR565" i="1"/>
  <c r="AQ565" i="1"/>
  <c r="AP565" i="1"/>
  <c r="AO565" i="1"/>
  <c r="AN565" i="1"/>
  <c r="AX563" i="1"/>
  <c r="AR563" i="1"/>
  <c r="AQ563" i="1"/>
  <c r="AP563" i="1"/>
  <c r="AO563" i="1"/>
  <c r="AN563" i="1"/>
  <c r="AX560" i="1"/>
  <c r="AR560" i="1"/>
  <c r="AQ560" i="1"/>
  <c r="AP560" i="1"/>
  <c r="AO560" i="1"/>
  <c r="AN560" i="1"/>
  <c r="AX558" i="1"/>
  <c r="AR558" i="1"/>
  <c r="AQ558" i="1"/>
  <c r="AP558" i="1"/>
  <c r="AO558" i="1"/>
  <c r="AN558" i="1"/>
  <c r="AX555" i="1"/>
  <c r="AR555" i="1"/>
  <c r="AQ555" i="1"/>
  <c r="AP555" i="1"/>
  <c r="AO555" i="1"/>
  <c r="AN555" i="1"/>
  <c r="AX553" i="1"/>
  <c r="AR553" i="1"/>
  <c r="AQ553" i="1"/>
  <c r="AP553" i="1"/>
  <c r="AO553" i="1"/>
  <c r="AN553" i="1"/>
  <c r="AX550" i="1"/>
  <c r="AR550" i="1"/>
  <c r="AQ550" i="1"/>
  <c r="AP550" i="1"/>
  <c r="AO550" i="1"/>
  <c r="AN550" i="1"/>
  <c r="AX548" i="1"/>
  <c r="AR548" i="1"/>
  <c r="AQ548" i="1"/>
  <c r="AP548" i="1"/>
  <c r="AO548" i="1"/>
  <c r="AN548" i="1"/>
  <c r="AF544" i="1"/>
  <c r="AG544" i="1" s="1"/>
  <c r="O544" i="1"/>
  <c r="AG543" i="1"/>
  <c r="AF543" i="1"/>
  <c r="O543" i="1"/>
  <c r="AX521" i="1"/>
  <c r="AR521" i="1"/>
  <c r="AQ521" i="1"/>
  <c r="AP521" i="1"/>
  <c r="AO521" i="1"/>
  <c r="AN521" i="1"/>
  <c r="AX519" i="1"/>
  <c r="AR519" i="1"/>
  <c r="AQ519" i="1"/>
  <c r="AP519" i="1"/>
  <c r="AO519" i="1"/>
  <c r="AN519" i="1"/>
  <c r="AX516" i="1"/>
  <c r="AR516" i="1"/>
  <c r="AQ516" i="1"/>
  <c r="AP516" i="1"/>
  <c r="AO516" i="1"/>
  <c r="AN516" i="1"/>
  <c r="AX514" i="1"/>
  <c r="AR514" i="1"/>
  <c r="AQ514" i="1"/>
  <c r="AP514" i="1"/>
  <c r="AO514" i="1"/>
  <c r="AN514" i="1"/>
  <c r="AX511" i="1"/>
  <c r="AR511" i="1"/>
  <c r="AQ511" i="1"/>
  <c r="AP511" i="1"/>
  <c r="AO511" i="1"/>
  <c r="AN511" i="1"/>
  <c r="AX509" i="1"/>
  <c r="AR509" i="1"/>
  <c r="AQ509" i="1"/>
  <c r="AP509" i="1"/>
  <c r="AO509" i="1"/>
  <c r="AN509" i="1"/>
  <c r="AX506" i="1"/>
  <c r="AR506" i="1"/>
  <c r="AQ506" i="1"/>
  <c r="AP506" i="1"/>
  <c r="AO506" i="1"/>
  <c r="AN506" i="1"/>
  <c r="AX504" i="1"/>
  <c r="AR504" i="1"/>
  <c r="AQ504" i="1"/>
  <c r="AP504" i="1"/>
  <c r="AO504" i="1"/>
  <c r="AN504" i="1"/>
  <c r="AX501" i="1"/>
  <c r="AR501" i="1"/>
  <c r="AQ501" i="1"/>
  <c r="AP501" i="1"/>
  <c r="AO501" i="1"/>
  <c r="AN501" i="1"/>
  <c r="AX499" i="1"/>
  <c r="AR499" i="1"/>
  <c r="AQ499" i="1"/>
  <c r="AP499" i="1"/>
  <c r="AO499" i="1"/>
  <c r="AN499" i="1"/>
  <c r="AX496" i="1"/>
  <c r="AR496" i="1"/>
  <c r="AQ496" i="1"/>
  <c r="AP496" i="1"/>
  <c r="AO496" i="1"/>
  <c r="AN496" i="1"/>
  <c r="AX494" i="1"/>
  <c r="AR494" i="1"/>
  <c r="AQ494" i="1"/>
  <c r="AP494" i="1"/>
  <c r="AO494" i="1"/>
  <c r="AN494" i="1"/>
  <c r="AF490" i="1"/>
  <c r="AG490" i="1" s="1"/>
  <c r="O490" i="1"/>
  <c r="AG489" i="1"/>
  <c r="AF489" i="1"/>
  <c r="O489" i="1"/>
  <c r="AX467" i="1"/>
  <c r="AR467" i="1"/>
  <c r="AQ467" i="1"/>
  <c r="AP467" i="1"/>
  <c r="AO467" i="1"/>
  <c r="AN467" i="1"/>
  <c r="AX465" i="1"/>
  <c r="AR465" i="1"/>
  <c r="AQ465" i="1"/>
  <c r="AP465" i="1"/>
  <c r="AO465" i="1"/>
  <c r="AN465" i="1"/>
  <c r="AX462" i="1"/>
  <c r="AR462" i="1"/>
  <c r="AQ462" i="1"/>
  <c r="AP462" i="1"/>
  <c r="AO462" i="1"/>
  <c r="AN462" i="1"/>
  <c r="AX460" i="1"/>
  <c r="AR460" i="1"/>
  <c r="AQ460" i="1"/>
  <c r="AP460" i="1"/>
  <c r="AO460" i="1"/>
  <c r="AN460" i="1"/>
  <c r="AX457" i="1"/>
  <c r="AR457" i="1"/>
  <c r="AQ457" i="1"/>
  <c r="AP457" i="1"/>
  <c r="AO457" i="1"/>
  <c r="AN457" i="1"/>
  <c r="AX455" i="1"/>
  <c r="AR455" i="1"/>
  <c r="AQ455" i="1"/>
  <c r="AP455" i="1"/>
  <c r="AO455" i="1"/>
  <c r="AN455" i="1"/>
  <c r="AX452" i="1"/>
  <c r="AR452" i="1"/>
  <c r="AQ452" i="1"/>
  <c r="AP452" i="1"/>
  <c r="AO452" i="1"/>
  <c r="AN452" i="1"/>
  <c r="AX450" i="1"/>
  <c r="AR450" i="1"/>
  <c r="AQ450" i="1"/>
  <c r="AP450" i="1"/>
  <c r="AO450" i="1"/>
  <c r="AN450" i="1"/>
  <c r="AX447" i="1"/>
  <c r="AR447" i="1"/>
  <c r="AQ447" i="1"/>
  <c r="AP447" i="1"/>
  <c r="AO447" i="1"/>
  <c r="AN447" i="1"/>
  <c r="AX445" i="1"/>
  <c r="AR445" i="1"/>
  <c r="AQ445" i="1"/>
  <c r="AP445" i="1"/>
  <c r="AO445" i="1"/>
  <c r="AN445" i="1"/>
  <c r="AX442" i="1"/>
  <c r="AR442" i="1"/>
  <c r="AQ442" i="1"/>
  <c r="AP442" i="1"/>
  <c r="AO442" i="1"/>
  <c r="AN442" i="1"/>
  <c r="AX440" i="1"/>
  <c r="AR440" i="1"/>
  <c r="AQ440" i="1"/>
  <c r="AP440" i="1"/>
  <c r="AO440" i="1"/>
  <c r="AN440" i="1"/>
  <c r="AF436" i="1"/>
  <c r="AG436" i="1" s="1"/>
  <c r="O436" i="1"/>
  <c r="AG435" i="1"/>
  <c r="AF435" i="1"/>
  <c r="O435" i="1"/>
  <c r="AX413" i="1"/>
  <c r="AR413" i="1"/>
  <c r="AQ413" i="1"/>
  <c r="AP413" i="1"/>
  <c r="AO413" i="1"/>
  <c r="AN413" i="1"/>
  <c r="AX411" i="1"/>
  <c r="AR411" i="1"/>
  <c r="AQ411" i="1"/>
  <c r="AP411" i="1"/>
  <c r="AO411" i="1"/>
  <c r="AN411" i="1"/>
  <c r="AX408" i="1"/>
  <c r="AR408" i="1"/>
  <c r="AQ408" i="1"/>
  <c r="AP408" i="1"/>
  <c r="AO408" i="1"/>
  <c r="AN408" i="1"/>
  <c r="AX406" i="1"/>
  <c r="AR406" i="1"/>
  <c r="AQ406" i="1"/>
  <c r="AP406" i="1"/>
  <c r="AO406" i="1"/>
  <c r="AN406" i="1"/>
  <c r="AX403" i="1"/>
  <c r="AR403" i="1"/>
  <c r="AQ403" i="1"/>
  <c r="AP403" i="1"/>
  <c r="AO403" i="1"/>
  <c r="AN403" i="1"/>
  <c r="AX401" i="1"/>
  <c r="AR401" i="1"/>
  <c r="AQ401" i="1"/>
  <c r="AP401" i="1"/>
  <c r="AO401" i="1"/>
  <c r="AN401" i="1"/>
  <c r="AX398" i="1"/>
  <c r="AR398" i="1"/>
  <c r="AQ398" i="1"/>
  <c r="AP398" i="1"/>
  <c r="AO398" i="1"/>
  <c r="AN398" i="1"/>
  <c r="AX396" i="1"/>
  <c r="AR396" i="1"/>
  <c r="AQ396" i="1"/>
  <c r="AP396" i="1"/>
  <c r="AO396" i="1"/>
  <c r="AN396" i="1"/>
  <c r="AX393" i="1"/>
  <c r="AR393" i="1"/>
  <c r="AQ393" i="1"/>
  <c r="AP393" i="1"/>
  <c r="AO393" i="1"/>
  <c r="AN393" i="1"/>
  <c r="AX391" i="1"/>
  <c r="AR391" i="1"/>
  <c r="AQ391" i="1"/>
  <c r="AP391" i="1"/>
  <c r="AO391" i="1"/>
  <c r="AN391" i="1"/>
  <c r="AX388" i="1"/>
  <c r="AR388" i="1"/>
  <c r="AQ388" i="1"/>
  <c r="AP388" i="1"/>
  <c r="AO388" i="1"/>
  <c r="AN388" i="1"/>
  <c r="AX386" i="1"/>
  <c r="AR386" i="1"/>
  <c r="AQ386" i="1"/>
  <c r="AP386" i="1"/>
  <c r="AO386" i="1"/>
  <c r="AN386" i="1"/>
  <c r="AF382" i="1"/>
  <c r="AG382" i="1" s="1"/>
  <c r="O382" i="1"/>
  <c r="AG381" i="1"/>
  <c r="AF381" i="1"/>
  <c r="O381" i="1"/>
  <c r="AX359" i="1"/>
  <c r="AR359" i="1"/>
  <c r="AQ359" i="1"/>
  <c r="AP359" i="1"/>
  <c r="AO359" i="1"/>
  <c r="AN359" i="1"/>
  <c r="AX357" i="1"/>
  <c r="AR357" i="1"/>
  <c r="AQ357" i="1"/>
  <c r="AP357" i="1"/>
  <c r="AO357" i="1"/>
  <c r="AN357" i="1"/>
  <c r="AX354" i="1"/>
  <c r="AR354" i="1"/>
  <c r="AQ354" i="1"/>
  <c r="AP354" i="1"/>
  <c r="AO354" i="1"/>
  <c r="AN354" i="1"/>
  <c r="AX352" i="1"/>
  <c r="AR352" i="1"/>
  <c r="AQ352" i="1"/>
  <c r="AP352" i="1"/>
  <c r="AO352" i="1"/>
  <c r="AN352" i="1"/>
  <c r="AX349" i="1"/>
  <c r="AR349" i="1"/>
  <c r="AQ349" i="1"/>
  <c r="AP349" i="1"/>
  <c r="AO349" i="1"/>
  <c r="AN349" i="1"/>
  <c r="AX347" i="1"/>
  <c r="AR347" i="1"/>
  <c r="AQ347" i="1"/>
  <c r="AP347" i="1"/>
  <c r="AO347" i="1"/>
  <c r="AN347" i="1"/>
  <c r="AX344" i="1"/>
  <c r="AR344" i="1"/>
  <c r="AQ344" i="1"/>
  <c r="AP344" i="1"/>
  <c r="AO344" i="1"/>
  <c r="AN344" i="1"/>
  <c r="AX342" i="1"/>
  <c r="AR342" i="1"/>
  <c r="AQ342" i="1"/>
  <c r="AP342" i="1"/>
  <c r="AO342" i="1"/>
  <c r="AN342" i="1"/>
  <c r="AX339" i="1"/>
  <c r="AR339" i="1"/>
  <c r="AQ339" i="1"/>
  <c r="AP339" i="1"/>
  <c r="AO339" i="1"/>
  <c r="AN339" i="1"/>
  <c r="AX337" i="1"/>
  <c r="AR337" i="1"/>
  <c r="AQ337" i="1"/>
  <c r="AP337" i="1"/>
  <c r="AO337" i="1"/>
  <c r="AN337" i="1"/>
  <c r="AX334" i="1"/>
  <c r="AR334" i="1"/>
  <c r="AQ334" i="1"/>
  <c r="AP334" i="1"/>
  <c r="AO334" i="1"/>
  <c r="AN334" i="1"/>
  <c r="AX332" i="1"/>
  <c r="AR332" i="1"/>
  <c r="AQ332" i="1"/>
  <c r="AP332" i="1"/>
  <c r="AO332" i="1"/>
  <c r="AN332" i="1"/>
  <c r="AF328" i="1"/>
  <c r="AG328" i="1" s="1"/>
  <c r="O328" i="1"/>
  <c r="AG327" i="1"/>
  <c r="AF327" i="1"/>
  <c r="O327" i="1"/>
  <c r="AX305" i="1"/>
  <c r="AR305" i="1"/>
  <c r="AQ305" i="1"/>
  <c r="AP305" i="1"/>
  <c r="AO305" i="1"/>
  <c r="AN305" i="1"/>
  <c r="AX303" i="1"/>
  <c r="AR303" i="1"/>
  <c r="AQ303" i="1"/>
  <c r="AP303" i="1"/>
  <c r="AO303" i="1"/>
  <c r="AN303" i="1"/>
  <c r="AX300" i="1"/>
  <c r="AR300" i="1"/>
  <c r="AQ300" i="1"/>
  <c r="AP300" i="1"/>
  <c r="AO300" i="1"/>
  <c r="AN300" i="1"/>
  <c r="AX298" i="1"/>
  <c r="AR298" i="1"/>
  <c r="AQ298" i="1"/>
  <c r="AP298" i="1"/>
  <c r="AO298" i="1"/>
  <c r="AN298" i="1"/>
  <c r="AX295" i="1"/>
  <c r="AR295" i="1"/>
  <c r="AQ295" i="1"/>
  <c r="AP295" i="1"/>
  <c r="AO295" i="1"/>
  <c r="AN295" i="1"/>
  <c r="AX293" i="1"/>
  <c r="AR293" i="1"/>
  <c r="AQ293" i="1"/>
  <c r="AP293" i="1"/>
  <c r="AO293" i="1"/>
  <c r="AN293" i="1"/>
  <c r="AX290" i="1"/>
  <c r="AR290" i="1"/>
  <c r="AQ290" i="1"/>
  <c r="AP290" i="1"/>
  <c r="AO290" i="1"/>
  <c r="AN290" i="1"/>
  <c r="AX288" i="1"/>
  <c r="AR288" i="1"/>
  <c r="AQ288" i="1"/>
  <c r="AP288" i="1"/>
  <c r="AO288" i="1"/>
  <c r="AN288" i="1"/>
  <c r="AX285" i="1"/>
  <c r="AR285" i="1"/>
  <c r="AQ285" i="1"/>
  <c r="AP285" i="1"/>
  <c r="AO285" i="1"/>
  <c r="AN285" i="1"/>
  <c r="AX283" i="1"/>
  <c r="AR283" i="1"/>
  <c r="AQ283" i="1"/>
  <c r="AP283" i="1"/>
  <c r="AO283" i="1"/>
  <c r="AN283" i="1"/>
  <c r="AX280" i="1"/>
  <c r="AR280" i="1"/>
  <c r="AQ280" i="1"/>
  <c r="AP280" i="1"/>
  <c r="AO280" i="1"/>
  <c r="AN280" i="1"/>
  <c r="AX278" i="1"/>
  <c r="AR278" i="1"/>
  <c r="AQ278" i="1"/>
  <c r="AP278" i="1"/>
  <c r="AO278" i="1"/>
  <c r="AN278" i="1"/>
  <c r="AF274" i="1"/>
  <c r="AG274" i="1" s="1"/>
  <c r="O274" i="1"/>
  <c r="AG273" i="1"/>
  <c r="AF273" i="1"/>
  <c r="O273" i="1"/>
  <c r="AX251" i="1"/>
  <c r="AR251" i="1"/>
  <c r="AQ251" i="1"/>
  <c r="AP251" i="1"/>
  <c r="AO251" i="1"/>
  <c r="AN251" i="1"/>
  <c r="AX249" i="1"/>
  <c r="AR249" i="1"/>
  <c r="AQ249" i="1"/>
  <c r="AP249" i="1"/>
  <c r="AO249" i="1"/>
  <c r="AN249" i="1"/>
  <c r="AX246" i="1"/>
  <c r="AR246" i="1"/>
  <c r="AQ246" i="1"/>
  <c r="AP246" i="1"/>
  <c r="AO246" i="1"/>
  <c r="AN246" i="1"/>
  <c r="AX244" i="1"/>
  <c r="AR244" i="1"/>
  <c r="AQ244" i="1"/>
  <c r="AP244" i="1"/>
  <c r="AO244" i="1"/>
  <c r="AN244" i="1"/>
  <c r="AX241" i="1"/>
  <c r="AR241" i="1"/>
  <c r="AQ241" i="1"/>
  <c r="AP241" i="1"/>
  <c r="AO241" i="1"/>
  <c r="AN241" i="1"/>
  <c r="AX239" i="1"/>
  <c r="AR239" i="1"/>
  <c r="AQ239" i="1"/>
  <c r="AP239" i="1"/>
  <c r="AO239" i="1"/>
  <c r="AN239" i="1"/>
  <c r="AX236" i="1"/>
  <c r="AR236" i="1"/>
  <c r="AQ236" i="1"/>
  <c r="AP236" i="1"/>
  <c r="AO236" i="1"/>
  <c r="AN236" i="1"/>
  <c r="AX234" i="1"/>
  <c r="AR234" i="1"/>
  <c r="AQ234" i="1"/>
  <c r="AP234" i="1"/>
  <c r="AO234" i="1"/>
  <c r="AN234" i="1"/>
  <c r="AX231" i="1"/>
  <c r="AR231" i="1"/>
  <c r="AQ231" i="1"/>
  <c r="AP231" i="1"/>
  <c r="AO231" i="1"/>
  <c r="AN231" i="1"/>
  <c r="AX229" i="1"/>
  <c r="AR229" i="1"/>
  <c r="AQ229" i="1"/>
  <c r="AP229" i="1"/>
  <c r="AO229" i="1"/>
  <c r="AN229" i="1"/>
  <c r="AX226" i="1"/>
  <c r="AR226" i="1"/>
  <c r="AQ226" i="1"/>
  <c r="AP226" i="1"/>
  <c r="AO226" i="1"/>
  <c r="AN226" i="1"/>
  <c r="AX224" i="1"/>
  <c r="AR224" i="1"/>
  <c r="AQ224" i="1"/>
  <c r="AP224" i="1"/>
  <c r="AO224" i="1"/>
  <c r="AN224" i="1"/>
  <c r="AF220" i="1"/>
  <c r="AG220" i="1" s="1"/>
  <c r="O220" i="1"/>
  <c r="AG219" i="1"/>
  <c r="AF219" i="1"/>
  <c r="O219" i="1"/>
  <c r="AX197" i="1"/>
  <c r="AR197" i="1"/>
  <c r="AQ197" i="1"/>
  <c r="AP197" i="1"/>
  <c r="AO197" i="1"/>
  <c r="AN197" i="1"/>
  <c r="AX195" i="1"/>
  <c r="AR195" i="1"/>
  <c r="AQ195" i="1"/>
  <c r="AP195" i="1"/>
  <c r="AO195" i="1"/>
  <c r="AN195" i="1"/>
  <c r="AX192" i="1"/>
  <c r="AR192" i="1"/>
  <c r="AQ192" i="1"/>
  <c r="AP192" i="1"/>
  <c r="AO192" i="1"/>
  <c r="AN192" i="1"/>
  <c r="AX190" i="1"/>
  <c r="AR190" i="1"/>
  <c r="AQ190" i="1"/>
  <c r="AP190" i="1"/>
  <c r="AO190" i="1"/>
  <c r="AN190" i="1"/>
  <c r="AX187" i="1"/>
  <c r="AR187" i="1"/>
  <c r="AQ187" i="1"/>
  <c r="AP187" i="1"/>
  <c r="AO187" i="1"/>
  <c r="AN187" i="1"/>
  <c r="AX185" i="1"/>
  <c r="AR185" i="1"/>
  <c r="AQ185" i="1"/>
  <c r="AP185" i="1"/>
  <c r="AO185" i="1"/>
  <c r="AN185" i="1"/>
  <c r="AX182" i="1"/>
  <c r="AR182" i="1"/>
  <c r="AQ182" i="1"/>
  <c r="AP182" i="1"/>
  <c r="AO182" i="1"/>
  <c r="AN182" i="1"/>
  <c r="AX180" i="1"/>
  <c r="AR180" i="1"/>
  <c r="AQ180" i="1"/>
  <c r="AP180" i="1"/>
  <c r="AO180" i="1"/>
  <c r="AN180" i="1"/>
  <c r="AX177" i="1"/>
  <c r="AR177" i="1"/>
  <c r="AQ177" i="1"/>
  <c r="AP177" i="1"/>
  <c r="AO177" i="1"/>
  <c r="AN177" i="1"/>
  <c r="AX175" i="1"/>
  <c r="AR175" i="1"/>
  <c r="AQ175" i="1"/>
  <c r="AP175" i="1"/>
  <c r="AO175" i="1"/>
  <c r="AN175" i="1"/>
  <c r="AX172" i="1"/>
  <c r="AR172" i="1"/>
  <c r="AQ172" i="1"/>
  <c r="AP172" i="1"/>
  <c r="AO172" i="1"/>
  <c r="AN172" i="1"/>
  <c r="AX170" i="1"/>
  <c r="AR170" i="1"/>
  <c r="AQ170" i="1"/>
  <c r="AP170" i="1"/>
  <c r="AO170" i="1"/>
  <c r="AN170" i="1"/>
  <c r="AF166" i="1"/>
  <c r="AG166" i="1" s="1"/>
  <c r="O166" i="1"/>
  <c r="AG165" i="1"/>
  <c r="AF165" i="1"/>
  <c r="O165" i="1"/>
  <c r="AX143" i="1"/>
  <c r="AR143" i="1"/>
  <c r="AQ143" i="1"/>
  <c r="AP143" i="1"/>
  <c r="AO143" i="1"/>
  <c r="AN143" i="1"/>
  <c r="AX141" i="1"/>
  <c r="AR141" i="1"/>
  <c r="AQ141" i="1"/>
  <c r="AP141" i="1"/>
  <c r="AO141" i="1"/>
  <c r="AN141" i="1"/>
  <c r="AX138" i="1"/>
  <c r="AR138" i="1"/>
  <c r="AQ138" i="1"/>
  <c r="AP138" i="1"/>
  <c r="AO138" i="1"/>
  <c r="AN138" i="1"/>
  <c r="AX136" i="1"/>
  <c r="AR136" i="1"/>
  <c r="AQ136" i="1"/>
  <c r="AP136" i="1"/>
  <c r="AO136" i="1"/>
  <c r="AN136" i="1"/>
  <c r="AX133" i="1"/>
  <c r="AR133" i="1"/>
  <c r="AQ133" i="1"/>
  <c r="AP133" i="1"/>
  <c r="AO133" i="1"/>
  <c r="AN133" i="1"/>
  <c r="AX131" i="1"/>
  <c r="AR131" i="1"/>
  <c r="AQ131" i="1"/>
  <c r="AP131" i="1"/>
  <c r="AO131" i="1"/>
  <c r="AN131" i="1"/>
  <c r="AX128" i="1"/>
  <c r="AR128" i="1"/>
  <c r="AQ128" i="1"/>
  <c r="AP128" i="1"/>
  <c r="AO128" i="1"/>
  <c r="AN128" i="1"/>
  <c r="AX126" i="1"/>
  <c r="AR126" i="1"/>
  <c r="AQ126" i="1"/>
  <c r="AP126" i="1"/>
  <c r="AO126" i="1"/>
  <c r="AN126" i="1"/>
  <c r="AX123" i="1"/>
  <c r="AR123" i="1"/>
  <c r="AQ123" i="1"/>
  <c r="AP123" i="1"/>
  <c r="AO123" i="1"/>
  <c r="AN123" i="1"/>
  <c r="AX121" i="1"/>
  <c r="AR121" i="1"/>
  <c r="AQ121" i="1"/>
  <c r="AP121" i="1"/>
  <c r="AO121" i="1"/>
  <c r="AN121" i="1"/>
  <c r="AX118" i="1"/>
  <c r="AR118" i="1"/>
  <c r="AQ118" i="1"/>
  <c r="AP118" i="1"/>
  <c r="AO118" i="1"/>
  <c r="AN118" i="1"/>
  <c r="AX116" i="1"/>
  <c r="AR116" i="1"/>
  <c r="AQ116" i="1"/>
  <c r="AP116" i="1"/>
  <c r="AO116" i="1"/>
  <c r="AN116" i="1"/>
  <c r="AX89" i="1"/>
  <c r="AX87" i="1"/>
  <c r="AX84" i="1"/>
  <c r="AX82" i="1"/>
  <c r="AX79" i="1"/>
  <c r="AX77" i="1"/>
  <c r="AX74" i="1"/>
  <c r="AX72" i="1"/>
  <c r="AX69" i="1"/>
  <c r="AX67" i="1"/>
  <c r="AX64" i="1"/>
  <c r="S111" i="1"/>
  <c r="S165" i="1" s="1"/>
  <c r="AP155" i="1"/>
  <c r="AR155" i="1" s="1"/>
  <c r="AP153" i="1"/>
  <c r="AR153" i="1" s="1"/>
  <c r="AF112" i="1"/>
  <c r="AG112" i="1" s="1"/>
  <c r="O112" i="1"/>
  <c r="AG111" i="1"/>
  <c r="AF111" i="1"/>
  <c r="O111" i="1"/>
  <c r="AR89" i="1"/>
  <c r="AR87" i="1"/>
  <c r="AQ89" i="1"/>
  <c r="AQ87" i="1"/>
  <c r="AP89" i="1"/>
  <c r="AP87" i="1"/>
  <c r="AO89" i="1"/>
  <c r="AO87" i="1"/>
  <c r="AN89" i="1"/>
  <c r="AN87" i="1"/>
  <c r="AR84" i="1"/>
  <c r="AR82" i="1"/>
  <c r="AQ84" i="1"/>
  <c r="AQ82" i="1"/>
  <c r="AP84" i="1"/>
  <c r="AP82" i="1"/>
  <c r="AO84" i="1"/>
  <c r="AO82" i="1"/>
  <c r="AN84" i="1"/>
  <c r="AN82" i="1"/>
  <c r="AR79" i="1"/>
  <c r="AR77" i="1"/>
  <c r="AQ79" i="1"/>
  <c r="AQ77" i="1"/>
  <c r="AP79" i="1"/>
  <c r="AP77" i="1"/>
  <c r="AO79" i="1"/>
  <c r="AO77" i="1"/>
  <c r="AN79" i="1"/>
  <c r="AN77" i="1"/>
  <c r="AR74" i="1"/>
  <c r="AR72" i="1"/>
  <c r="AQ74" i="1"/>
  <c r="AQ72" i="1"/>
  <c r="AP74" i="1"/>
  <c r="AP72" i="1"/>
  <c r="AO74" i="1"/>
  <c r="AO72" i="1"/>
  <c r="AN74" i="1"/>
  <c r="AN72" i="1"/>
  <c r="AR69" i="1"/>
  <c r="AR67" i="1"/>
  <c r="AQ69" i="1"/>
  <c r="AQ67" i="1"/>
  <c r="AP69" i="1"/>
  <c r="AO69" i="1"/>
  <c r="AN69" i="1"/>
  <c r="AP67" i="1"/>
  <c r="AO67" i="1"/>
  <c r="AN67" i="1"/>
  <c r="AR64" i="1"/>
  <c r="AQ64" i="1"/>
  <c r="AP64" i="1"/>
  <c r="AO64" i="1"/>
  <c r="AX62" i="1"/>
  <c r="AR62" i="1"/>
  <c r="AQ62" i="1"/>
  <c r="AP62" i="1"/>
  <c r="AO62" i="1"/>
  <c r="AN62" i="1"/>
  <c r="E37" i="1"/>
  <c r="E25" i="1"/>
  <c r="N23" i="1"/>
  <c r="L23" i="1"/>
  <c r="J23" i="1"/>
  <c r="H23" i="1"/>
  <c r="F23" i="1"/>
  <c r="E22" i="1"/>
  <c r="O21" i="1"/>
  <c r="M21" i="1"/>
  <c r="K21" i="1"/>
  <c r="I21" i="1"/>
  <c r="G21" i="1"/>
  <c r="E21" i="1"/>
  <c r="O20" i="1"/>
  <c r="M20" i="1"/>
  <c r="K20" i="1"/>
  <c r="I20" i="1"/>
  <c r="G20" i="1"/>
  <c r="E20" i="1"/>
  <c r="O19" i="1"/>
  <c r="M19" i="1"/>
  <c r="K19" i="1"/>
  <c r="I19" i="1"/>
  <c r="G19" i="1"/>
  <c r="E19" i="1"/>
  <c r="O18" i="1"/>
  <c r="M18" i="1"/>
  <c r="K18" i="1"/>
  <c r="I18" i="1"/>
  <c r="G18" i="1"/>
  <c r="E18" i="1"/>
  <c r="O17" i="1"/>
  <c r="M17" i="1"/>
  <c r="K17" i="1"/>
  <c r="I17" i="1"/>
  <c r="G17" i="1"/>
  <c r="E17" i="1"/>
  <c r="O16" i="1"/>
  <c r="M16" i="1"/>
  <c r="K16" i="1"/>
  <c r="I16" i="1"/>
  <c r="G16" i="1"/>
  <c r="E16" i="1"/>
  <c r="O15" i="1"/>
  <c r="M15" i="1"/>
  <c r="K15" i="1"/>
  <c r="I15" i="1"/>
  <c r="G15" i="1"/>
  <c r="E15" i="1"/>
  <c r="O14" i="1"/>
  <c r="M14" i="1"/>
  <c r="K14" i="1"/>
  <c r="I14" i="1"/>
  <c r="G14" i="1"/>
  <c r="E14" i="1"/>
  <c r="O13" i="1"/>
  <c r="M13" i="1"/>
  <c r="K13" i="1"/>
  <c r="I13" i="1"/>
  <c r="G13" i="1"/>
  <c r="E13" i="1"/>
  <c r="O12" i="1"/>
  <c r="M12" i="1"/>
  <c r="K12" i="1"/>
  <c r="I12" i="1"/>
  <c r="G12" i="1"/>
  <c r="E12" i="1"/>
  <c r="O11" i="1"/>
  <c r="M11" i="1"/>
  <c r="K11" i="1"/>
  <c r="I11" i="1"/>
  <c r="G11" i="1"/>
  <c r="E11" i="1"/>
  <c r="O10" i="1"/>
  <c r="M10" i="1"/>
  <c r="K10" i="1"/>
  <c r="I10" i="1"/>
  <c r="G10" i="1"/>
  <c r="E10" i="1"/>
  <c r="O9" i="1"/>
  <c r="M9" i="1"/>
  <c r="K9" i="1"/>
  <c r="I9" i="1"/>
  <c r="G9" i="1"/>
  <c r="E9" i="1"/>
  <c r="O8" i="1"/>
  <c r="M8" i="1"/>
  <c r="K8" i="1"/>
  <c r="I8" i="1"/>
  <c r="G8" i="1"/>
  <c r="E8" i="1"/>
  <c r="AU82" i="1" l="1"/>
  <c r="AT87" i="1"/>
  <c r="AU74" i="1"/>
  <c r="AP1333" i="1"/>
  <c r="AO1387" i="1"/>
  <c r="AX1387" i="1"/>
  <c r="AO1603" i="1"/>
  <c r="AX1603" i="1"/>
  <c r="AU79" i="1"/>
  <c r="AO1495" i="1"/>
  <c r="AX1495" i="1"/>
  <c r="AO1711" i="1"/>
  <c r="AX1711" i="1"/>
  <c r="I23" i="1"/>
  <c r="AR145" i="1"/>
  <c r="AU72" i="1"/>
  <c r="W111" i="1"/>
  <c r="AU190" i="1"/>
  <c r="AT1530" i="1"/>
  <c r="AU1532" i="1"/>
  <c r="AT1535" i="1"/>
  <c r="AU1537" i="1"/>
  <c r="AT1540" i="1"/>
  <c r="AU1306" i="1"/>
  <c r="AU1319" i="1"/>
  <c r="AU1321" i="1"/>
  <c r="AU1324" i="1"/>
  <c r="AU1326" i="1"/>
  <c r="AU1329" i="1"/>
  <c r="AU1331" i="1"/>
  <c r="AT1360" i="1"/>
  <c r="AU1419" i="1"/>
  <c r="AU1424" i="1"/>
  <c r="AU1429" i="1"/>
  <c r="AU1439" i="1"/>
  <c r="AT1468" i="1"/>
  <c r="AT1493" i="1"/>
  <c r="AU1522" i="1"/>
  <c r="T214" i="1"/>
  <c r="V200" i="1"/>
  <c r="T212" i="1"/>
  <c r="T754" i="1"/>
  <c r="V740" i="1"/>
  <c r="T752" i="1"/>
  <c r="T808" i="1"/>
  <c r="V794" i="1"/>
  <c r="T806" i="1"/>
  <c r="T916" i="1"/>
  <c r="V902" i="1"/>
  <c r="T914" i="1"/>
  <c r="T970" i="1"/>
  <c r="V956" i="1"/>
  <c r="T968" i="1"/>
  <c r="T1024" i="1"/>
  <c r="V1010" i="1"/>
  <c r="T1022" i="1"/>
  <c r="T1078" i="1"/>
  <c r="V1064" i="1"/>
  <c r="T1076" i="1"/>
  <c r="T1132" i="1"/>
  <c r="T1130" i="1"/>
  <c r="V1118" i="1"/>
  <c r="T1186" i="1"/>
  <c r="T1184" i="1"/>
  <c r="V1172" i="1"/>
  <c r="T1240" i="1"/>
  <c r="T1238" i="1"/>
  <c r="V1226" i="1"/>
  <c r="T1456" i="1"/>
  <c r="T1454" i="1"/>
  <c r="V1442" i="1"/>
  <c r="T160" i="1"/>
  <c r="V146" i="1"/>
  <c r="T158" i="1"/>
  <c r="T268" i="1"/>
  <c r="V254" i="1"/>
  <c r="T266" i="1"/>
  <c r="T322" i="1"/>
  <c r="V308" i="1"/>
  <c r="T320" i="1"/>
  <c r="T376" i="1"/>
  <c r="T374" i="1"/>
  <c r="V362" i="1"/>
  <c r="T430" i="1"/>
  <c r="T428" i="1"/>
  <c r="V416" i="1"/>
  <c r="T484" i="1"/>
  <c r="V470" i="1"/>
  <c r="T482" i="1"/>
  <c r="T538" i="1"/>
  <c r="V524" i="1"/>
  <c r="T536" i="1"/>
  <c r="V578" i="1"/>
  <c r="T592" i="1"/>
  <c r="T590" i="1"/>
  <c r="T646" i="1"/>
  <c r="T644" i="1"/>
  <c r="V632" i="1"/>
  <c r="M683" i="1"/>
  <c r="T686" i="1"/>
  <c r="T862" i="1"/>
  <c r="V848" i="1"/>
  <c r="T860" i="1"/>
  <c r="I1277" i="1"/>
  <c r="T1280" i="1"/>
  <c r="T1348" i="1"/>
  <c r="T1346" i="1"/>
  <c r="V1334" i="1"/>
  <c r="T1402" i="1"/>
  <c r="T1400" i="1"/>
  <c r="V1388" i="1"/>
  <c r="T1510" i="1"/>
  <c r="T1508" i="1"/>
  <c r="V1496" i="1"/>
  <c r="T1564" i="1"/>
  <c r="T1562" i="1"/>
  <c r="V1550" i="1"/>
  <c r="V1604" i="1"/>
  <c r="T1616" i="1"/>
  <c r="T1618" i="1"/>
  <c r="T1672" i="1"/>
  <c r="T1670" i="1"/>
  <c r="V1658" i="1"/>
  <c r="T1726" i="1"/>
  <c r="V1712" i="1"/>
  <c r="T1724" i="1"/>
  <c r="AU69" i="1"/>
  <c r="AU249" i="1"/>
  <c r="AU357" i="1"/>
  <c r="AU553" i="1"/>
  <c r="AU555" i="1"/>
  <c r="AU622" i="1"/>
  <c r="AU629" i="1"/>
  <c r="AU825" i="1"/>
  <c r="AU828" i="1"/>
  <c r="AU830" i="1"/>
  <c r="AU833" i="1"/>
  <c r="AU835" i="1"/>
  <c r="AU838" i="1"/>
  <c r="AU845" i="1"/>
  <c r="AU933" i="1"/>
  <c r="AU938" i="1"/>
  <c r="AU943" i="1"/>
  <c r="AU953" i="1"/>
  <c r="AU1041" i="1"/>
  <c r="AU1046" i="1"/>
  <c r="AU1051" i="1"/>
  <c r="AU1061" i="1"/>
  <c r="AU1149" i="1"/>
  <c r="AU1154" i="1"/>
  <c r="AU1159" i="1"/>
  <c r="AU1169" i="1"/>
  <c r="AU1257" i="1"/>
  <c r="AT1599" i="1"/>
  <c r="AU1601" i="1"/>
  <c r="AT1650" i="1"/>
  <c r="AU1689" i="1"/>
  <c r="AT79" i="1"/>
  <c r="AP207" i="1"/>
  <c r="AO685" i="1"/>
  <c r="AX685" i="1"/>
  <c r="AT936" i="1"/>
  <c r="AT941" i="1"/>
  <c r="AT946" i="1"/>
  <c r="AT1044" i="1"/>
  <c r="AT1049" i="1"/>
  <c r="AT1054" i="1"/>
  <c r="AT1152" i="1"/>
  <c r="AT1157" i="1"/>
  <c r="AT1162" i="1"/>
  <c r="AU1650" i="1"/>
  <c r="G1709" i="1"/>
  <c r="G1655" i="1"/>
  <c r="G1601" i="1"/>
  <c r="M1547" i="1"/>
  <c r="I1493" i="1"/>
  <c r="K1439" i="1"/>
  <c r="M521" i="1"/>
  <c r="I359" i="1"/>
  <c r="K845" i="1"/>
  <c r="M1277" i="1"/>
  <c r="I1223" i="1"/>
  <c r="M1169" i="1"/>
  <c r="G1115" i="1"/>
  <c r="K1061" i="1"/>
  <c r="I1007" i="1"/>
  <c r="M953" i="1"/>
  <c r="G899" i="1"/>
  <c r="K737" i="1"/>
  <c r="K1709" i="1"/>
  <c r="G683" i="1"/>
  <c r="M197" i="1"/>
  <c r="K629" i="1"/>
  <c r="G467" i="1"/>
  <c r="M305" i="1"/>
  <c r="G1385" i="1"/>
  <c r="G1331" i="1"/>
  <c r="I575" i="1"/>
  <c r="I413" i="1"/>
  <c r="I251" i="1"/>
  <c r="AU84" i="1"/>
  <c r="M23" i="1"/>
  <c r="AT74" i="1"/>
  <c r="AT82" i="1"/>
  <c r="AU197" i="1"/>
  <c r="AP209" i="1"/>
  <c r="AT249" i="1"/>
  <c r="AU251" i="1"/>
  <c r="AO361" i="1"/>
  <c r="AX361" i="1"/>
  <c r="AU339" i="1"/>
  <c r="AU359" i="1"/>
  <c r="AT519" i="1"/>
  <c r="AU521" i="1"/>
  <c r="AT575" i="1"/>
  <c r="AT658" i="1"/>
  <c r="AT683" i="1"/>
  <c r="AP793" i="1"/>
  <c r="AT786" i="1"/>
  <c r="AU1422" i="1"/>
  <c r="AU1427" i="1"/>
  <c r="AU1432" i="1"/>
  <c r="AU1530" i="1"/>
  <c r="AT1532" i="1"/>
  <c r="AW1532" i="1" s="1"/>
  <c r="AU1535" i="1"/>
  <c r="AW1535" i="1" s="1"/>
  <c r="AT1537" i="1"/>
  <c r="AU1540" i="1"/>
  <c r="AU1599" i="1"/>
  <c r="I1709" i="1"/>
  <c r="K1655" i="1"/>
  <c r="K1601" i="1"/>
  <c r="G1547" i="1"/>
  <c r="M1493" i="1"/>
  <c r="I1439" i="1"/>
  <c r="G521" i="1"/>
  <c r="M359" i="1"/>
  <c r="K791" i="1"/>
  <c r="G1277" i="1"/>
  <c r="M1223" i="1"/>
  <c r="G1169" i="1"/>
  <c r="K1115" i="1"/>
  <c r="I1061" i="1"/>
  <c r="M1007" i="1"/>
  <c r="G953" i="1"/>
  <c r="K899" i="1"/>
  <c r="I737" i="1"/>
  <c r="K683" i="1"/>
  <c r="G197" i="1"/>
  <c r="I629" i="1"/>
  <c r="K467" i="1"/>
  <c r="G305" i="1"/>
  <c r="K1385" i="1"/>
  <c r="K1331" i="1"/>
  <c r="M575" i="1"/>
  <c r="M413" i="1"/>
  <c r="M251" i="1"/>
  <c r="G791" i="1"/>
  <c r="AU936" i="1"/>
  <c r="AV936" i="1" s="1"/>
  <c r="AT938" i="1"/>
  <c r="AU941" i="1"/>
  <c r="AT943" i="1"/>
  <c r="AU946" i="1"/>
  <c r="AU1044" i="1"/>
  <c r="AT1046" i="1"/>
  <c r="AU1049" i="1"/>
  <c r="AT1051" i="1"/>
  <c r="AU1054" i="1"/>
  <c r="AU1152" i="1"/>
  <c r="AT1154" i="1"/>
  <c r="AU1157" i="1"/>
  <c r="AT1159" i="1"/>
  <c r="AW1159" i="1" s="1"/>
  <c r="AU1162" i="1"/>
  <c r="AN1333" i="1"/>
  <c r="AR1333" i="1"/>
  <c r="I791" i="1"/>
  <c r="I1655" i="1"/>
  <c r="I1601" i="1"/>
  <c r="K1547" i="1"/>
  <c r="G1493" i="1"/>
  <c r="M1439" i="1"/>
  <c r="K521" i="1"/>
  <c r="G359" i="1"/>
  <c r="K1277" i="1"/>
  <c r="G1223" i="1"/>
  <c r="K1169" i="1"/>
  <c r="I1115" i="1"/>
  <c r="M1061" i="1"/>
  <c r="G1007" i="1"/>
  <c r="K953" i="1"/>
  <c r="I899" i="1"/>
  <c r="G737" i="1"/>
  <c r="I683" i="1"/>
  <c r="K197" i="1"/>
  <c r="M629" i="1"/>
  <c r="I467" i="1"/>
  <c r="K305" i="1"/>
  <c r="M791" i="1"/>
  <c r="M845" i="1"/>
  <c r="I1385" i="1"/>
  <c r="I1331" i="1"/>
  <c r="G575" i="1"/>
  <c r="G413" i="1"/>
  <c r="G251" i="1"/>
  <c r="M737" i="1"/>
  <c r="AU519" i="1"/>
  <c r="AT568" i="1"/>
  <c r="M1709" i="1"/>
  <c r="M1655" i="1"/>
  <c r="M1601" i="1"/>
  <c r="I1547" i="1"/>
  <c r="K1493" i="1"/>
  <c r="G1439" i="1"/>
  <c r="I521" i="1"/>
  <c r="K359" i="1"/>
  <c r="K1223" i="1"/>
  <c r="I1169" i="1"/>
  <c r="M1115" i="1"/>
  <c r="G1061" i="1"/>
  <c r="K1007" i="1"/>
  <c r="I953" i="1"/>
  <c r="M899" i="1"/>
  <c r="G845" i="1"/>
  <c r="I197" i="1"/>
  <c r="G629" i="1"/>
  <c r="M467" i="1"/>
  <c r="I305" i="1"/>
  <c r="M1385" i="1"/>
  <c r="M1331" i="1"/>
  <c r="K575" i="1"/>
  <c r="K413" i="1"/>
  <c r="K251" i="1"/>
  <c r="I845" i="1"/>
  <c r="AT77" i="1"/>
  <c r="AT84" i="1"/>
  <c r="AU77" i="1"/>
  <c r="AU87" i="1"/>
  <c r="AT396" i="1"/>
  <c r="AU396" i="1"/>
  <c r="AT398" i="1"/>
  <c r="AU398" i="1"/>
  <c r="AT401" i="1"/>
  <c r="AU401" i="1"/>
  <c r="AT403" i="1"/>
  <c r="AU403" i="1"/>
  <c r="AT406" i="1"/>
  <c r="AU406" i="1"/>
  <c r="AU413" i="1"/>
  <c r="AU663" i="1"/>
  <c r="AU681" i="1"/>
  <c r="AU683" i="1"/>
  <c r="AT732" i="1"/>
  <c r="AU732" i="1"/>
  <c r="AU769" i="1"/>
  <c r="AT823" i="1"/>
  <c r="AT825" i="1"/>
  <c r="AT840" i="1"/>
  <c r="AU882" i="1"/>
  <c r="AU884" i="1"/>
  <c r="AU887" i="1"/>
  <c r="AU889" i="1"/>
  <c r="AU894" i="1"/>
  <c r="AU897" i="1"/>
  <c r="AT1005" i="1"/>
  <c r="AU1005" i="1"/>
  <c r="AU1007" i="1"/>
  <c r="AT1113" i="1"/>
  <c r="AU1113" i="1"/>
  <c r="AU1115" i="1"/>
  <c r="AT1221" i="1"/>
  <c r="AU1221" i="1"/>
  <c r="AU1223" i="1"/>
  <c r="AT1272" i="1"/>
  <c r="AU1272" i="1"/>
  <c r="AT1309" i="1"/>
  <c r="AU1365" i="1"/>
  <c r="AT1383" i="1"/>
  <c r="AU1383" i="1"/>
  <c r="AU1385" i="1"/>
  <c r="AT1417" i="1"/>
  <c r="AT1434" i="1"/>
  <c r="AU1473" i="1"/>
  <c r="AT1527" i="1"/>
  <c r="AU1527" i="1"/>
  <c r="AT1707" i="1"/>
  <c r="AU1707" i="1"/>
  <c r="AU1709" i="1"/>
  <c r="AU231" i="1"/>
  <c r="AT550" i="1"/>
  <c r="AR1387" i="1"/>
  <c r="AR1495" i="1"/>
  <c r="AU1542" i="1"/>
  <c r="AT1545" i="1"/>
  <c r="AU1545" i="1"/>
  <c r="AU1635" i="1"/>
  <c r="AT1684" i="1"/>
  <c r="AR1711" i="1"/>
  <c r="AT1709" i="1"/>
  <c r="AT1633" i="1"/>
  <c r="AU1633" i="1"/>
  <c r="AT1635" i="1"/>
  <c r="AT1638" i="1"/>
  <c r="AU1638" i="1"/>
  <c r="AT1640" i="1"/>
  <c r="AU1640" i="1"/>
  <c r="AT1643" i="1"/>
  <c r="AU1643" i="1"/>
  <c r="AT1645" i="1"/>
  <c r="AU1645" i="1"/>
  <c r="AT1648" i="1"/>
  <c r="AU1648" i="1"/>
  <c r="AU1655" i="1"/>
  <c r="AT1576" i="1"/>
  <c r="AR1603" i="1"/>
  <c r="AU1581" i="1"/>
  <c r="AT1601" i="1"/>
  <c r="AP1549" i="1"/>
  <c r="AU1525" i="1"/>
  <c r="AT1542" i="1"/>
  <c r="AT1547" i="1"/>
  <c r="AU1547" i="1"/>
  <c r="AT1491" i="1"/>
  <c r="AU1491" i="1"/>
  <c r="AU1493" i="1"/>
  <c r="AU1417" i="1"/>
  <c r="AT1419" i="1"/>
  <c r="AT1422" i="1"/>
  <c r="AT1424" i="1"/>
  <c r="AT1427" i="1"/>
  <c r="AT1429" i="1"/>
  <c r="AT1432" i="1"/>
  <c r="AU1434" i="1"/>
  <c r="AT1385" i="1"/>
  <c r="AT1314" i="1"/>
  <c r="AU1314" i="1"/>
  <c r="AT1316" i="1"/>
  <c r="AU1316" i="1"/>
  <c r="AT1319" i="1"/>
  <c r="AT1324" i="1"/>
  <c r="AT1329" i="1"/>
  <c r="AT1255" i="1"/>
  <c r="AU1255" i="1"/>
  <c r="AT1257" i="1"/>
  <c r="AT1260" i="1"/>
  <c r="AU1260" i="1"/>
  <c r="AT1262" i="1"/>
  <c r="AU1262" i="1"/>
  <c r="AT1265" i="1"/>
  <c r="AU1265" i="1"/>
  <c r="AT1267" i="1"/>
  <c r="AU1267" i="1"/>
  <c r="AT1270" i="1"/>
  <c r="AU1270" i="1"/>
  <c r="AU1277" i="1"/>
  <c r="AO1225" i="1"/>
  <c r="AX1225" i="1"/>
  <c r="AT1198" i="1"/>
  <c r="AR1225" i="1"/>
  <c r="AU1203" i="1"/>
  <c r="AT1223" i="1"/>
  <c r="AT1147" i="1"/>
  <c r="AU1147" i="1"/>
  <c r="AT1149" i="1"/>
  <c r="AT1164" i="1"/>
  <c r="AU1164" i="1"/>
  <c r="AO1117" i="1"/>
  <c r="AX1117" i="1"/>
  <c r="AT1090" i="1"/>
  <c r="AR1117" i="1"/>
  <c r="AU1095" i="1"/>
  <c r="AT1115" i="1"/>
  <c r="AT1039" i="1"/>
  <c r="AU1039" i="1"/>
  <c r="AT1041" i="1"/>
  <c r="AT1056" i="1"/>
  <c r="AU1056" i="1"/>
  <c r="AO1009" i="1"/>
  <c r="AX1009" i="1"/>
  <c r="AT982" i="1"/>
  <c r="AR1009" i="1"/>
  <c r="AU987" i="1"/>
  <c r="AT1007" i="1"/>
  <c r="AT931" i="1"/>
  <c r="AU931" i="1"/>
  <c r="AT933" i="1"/>
  <c r="AT948" i="1"/>
  <c r="AU948" i="1"/>
  <c r="AO901" i="1"/>
  <c r="AQ901" i="1"/>
  <c r="AX901" i="1"/>
  <c r="AT874" i="1"/>
  <c r="AU877" i="1"/>
  <c r="AU879" i="1"/>
  <c r="AT892" i="1"/>
  <c r="AT899" i="1"/>
  <c r="AT828" i="1"/>
  <c r="AT830" i="1"/>
  <c r="AT833" i="1"/>
  <c r="AT835" i="1"/>
  <c r="AT838" i="1"/>
  <c r="AU823" i="1"/>
  <c r="AU840" i="1"/>
  <c r="AU766" i="1"/>
  <c r="AT771" i="1"/>
  <c r="AU771" i="1"/>
  <c r="AT774" i="1"/>
  <c r="AU774" i="1"/>
  <c r="AT776" i="1"/>
  <c r="AU776" i="1"/>
  <c r="AT779" i="1"/>
  <c r="AU779" i="1"/>
  <c r="AT781" i="1"/>
  <c r="AU781" i="1"/>
  <c r="AT784" i="1"/>
  <c r="AU784" i="1"/>
  <c r="AU786" i="1"/>
  <c r="AT789" i="1"/>
  <c r="AU789" i="1"/>
  <c r="AN739" i="1"/>
  <c r="AP739" i="1"/>
  <c r="AR739" i="1"/>
  <c r="AT715" i="1"/>
  <c r="AU715" i="1"/>
  <c r="AT717" i="1"/>
  <c r="AU717" i="1"/>
  <c r="AT730" i="1"/>
  <c r="AU730" i="1"/>
  <c r="AT681" i="1"/>
  <c r="AR685" i="1"/>
  <c r="AT607" i="1"/>
  <c r="AU607" i="1"/>
  <c r="AT609" i="1"/>
  <c r="AT612" i="1"/>
  <c r="AT614" i="1"/>
  <c r="AT617" i="1"/>
  <c r="AT619" i="1"/>
  <c r="AT624" i="1"/>
  <c r="AT627" i="1"/>
  <c r="AO577" i="1"/>
  <c r="AQ577" i="1"/>
  <c r="AX577" i="1"/>
  <c r="AU558" i="1"/>
  <c r="AU560" i="1"/>
  <c r="AU563" i="1"/>
  <c r="AU565" i="1"/>
  <c r="AU570" i="1"/>
  <c r="AU573" i="1"/>
  <c r="AO523" i="1"/>
  <c r="AX523" i="1"/>
  <c r="AT496" i="1"/>
  <c r="AR523" i="1"/>
  <c r="AU501" i="1"/>
  <c r="AT521" i="1"/>
  <c r="AT467" i="1"/>
  <c r="AT391" i="1"/>
  <c r="AU391" i="1"/>
  <c r="AT393" i="1"/>
  <c r="AT334" i="1"/>
  <c r="AT359" i="1"/>
  <c r="AU285" i="1"/>
  <c r="AT288" i="1"/>
  <c r="AU288" i="1"/>
  <c r="AT290" i="1"/>
  <c r="AU290" i="1"/>
  <c r="AT293" i="1"/>
  <c r="AU293" i="1"/>
  <c r="AT295" i="1"/>
  <c r="AU295" i="1"/>
  <c r="AT298" i="1"/>
  <c r="AU298" i="1"/>
  <c r="AU305" i="1"/>
  <c r="K143" i="1"/>
  <c r="G143" i="1"/>
  <c r="I143" i="1"/>
  <c r="M143" i="1"/>
  <c r="AO469" i="1"/>
  <c r="AX469" i="1"/>
  <c r="AT442" i="1"/>
  <c r="AR469" i="1"/>
  <c r="AU447" i="1"/>
  <c r="AT465" i="1"/>
  <c r="AU465" i="1"/>
  <c r="AU467" i="1"/>
  <c r="AU393" i="1"/>
  <c r="AT408" i="1"/>
  <c r="AU408" i="1"/>
  <c r="AT357" i="1"/>
  <c r="AR361" i="1"/>
  <c r="AT283" i="1"/>
  <c r="AU283" i="1"/>
  <c r="AT285" i="1"/>
  <c r="AT300" i="1"/>
  <c r="AU300" i="1"/>
  <c r="AO253" i="1"/>
  <c r="AX253" i="1"/>
  <c r="AT226" i="1"/>
  <c r="AR253" i="1"/>
  <c r="AT251" i="1"/>
  <c r="AT175" i="1"/>
  <c r="AU175" i="1"/>
  <c r="AT177" i="1"/>
  <c r="AU177" i="1"/>
  <c r="AT180" i="1"/>
  <c r="AT182" i="1"/>
  <c r="AT185" i="1"/>
  <c r="AT187" i="1"/>
  <c r="AT192" i="1"/>
  <c r="AT195" i="1"/>
  <c r="AT116" i="1"/>
  <c r="AU116" i="1"/>
  <c r="AT118" i="1"/>
  <c r="AU118" i="1"/>
  <c r="AT121" i="1"/>
  <c r="AU121" i="1"/>
  <c r="AT123" i="1"/>
  <c r="AU123" i="1"/>
  <c r="AT126" i="1"/>
  <c r="AU126" i="1"/>
  <c r="AT128" i="1"/>
  <c r="AT131" i="1"/>
  <c r="AT133" i="1"/>
  <c r="AT136" i="1"/>
  <c r="AT138" i="1"/>
  <c r="AT141" i="1"/>
  <c r="W165" i="1"/>
  <c r="S219" i="1"/>
  <c r="AT1687" i="1"/>
  <c r="AU1687" i="1"/>
  <c r="AT1689" i="1"/>
  <c r="AT1692" i="1"/>
  <c r="AU1692" i="1"/>
  <c r="AT1694" i="1"/>
  <c r="AU1694" i="1"/>
  <c r="AT1697" i="1"/>
  <c r="AU1697" i="1"/>
  <c r="AT1699" i="1"/>
  <c r="AU1699" i="1"/>
  <c r="AT1702" i="1"/>
  <c r="AU1702" i="1"/>
  <c r="AT1704" i="1"/>
  <c r="AU1704" i="1"/>
  <c r="AO1657" i="1"/>
  <c r="AX1657" i="1"/>
  <c r="AT1630" i="1"/>
  <c r="AR1657" i="1"/>
  <c r="AT1653" i="1"/>
  <c r="AU1653" i="1"/>
  <c r="AT1655" i="1"/>
  <c r="AT1579" i="1"/>
  <c r="AU1579" i="1"/>
  <c r="AT1581" i="1"/>
  <c r="AT1584" i="1"/>
  <c r="AU1584" i="1"/>
  <c r="AT1586" i="1"/>
  <c r="AU1586" i="1"/>
  <c r="AT1589" i="1"/>
  <c r="AU1589" i="1"/>
  <c r="AT1591" i="1"/>
  <c r="AU1591" i="1"/>
  <c r="AT1594" i="1"/>
  <c r="AU1594" i="1"/>
  <c r="AT1596" i="1"/>
  <c r="AU1596" i="1"/>
  <c r="AT1522" i="1"/>
  <c r="AT1525" i="1"/>
  <c r="AT1471" i="1"/>
  <c r="AU1471" i="1"/>
  <c r="AT1473" i="1"/>
  <c r="AT1476" i="1"/>
  <c r="AU1476" i="1"/>
  <c r="AT1478" i="1"/>
  <c r="AU1478" i="1"/>
  <c r="AT1481" i="1"/>
  <c r="AU1481" i="1"/>
  <c r="AT1483" i="1"/>
  <c r="AU1483" i="1"/>
  <c r="AT1486" i="1"/>
  <c r="AU1486" i="1"/>
  <c r="AT1488" i="1"/>
  <c r="AU1488" i="1"/>
  <c r="AO1441" i="1"/>
  <c r="AX1441" i="1"/>
  <c r="AT1414" i="1"/>
  <c r="AR1441" i="1"/>
  <c r="AT1437" i="1"/>
  <c r="AU1437" i="1"/>
  <c r="AT1439" i="1"/>
  <c r="AT1363" i="1"/>
  <c r="AU1363" i="1"/>
  <c r="AT1365" i="1"/>
  <c r="AT1368" i="1"/>
  <c r="AU1368" i="1"/>
  <c r="AT1370" i="1"/>
  <c r="AU1370" i="1"/>
  <c r="AT1373" i="1"/>
  <c r="AU1373" i="1"/>
  <c r="AT1375" i="1"/>
  <c r="AU1375" i="1"/>
  <c r="AT1378" i="1"/>
  <c r="AU1378" i="1"/>
  <c r="AT1380" i="1"/>
  <c r="AU1380" i="1"/>
  <c r="AO1333" i="1"/>
  <c r="AQ1333" i="1"/>
  <c r="AX1333" i="1"/>
  <c r="AT1306" i="1"/>
  <c r="AU1309" i="1"/>
  <c r="AT1311" i="1"/>
  <c r="AU1311" i="1"/>
  <c r="AT1321" i="1"/>
  <c r="AT1326" i="1"/>
  <c r="AT1331" i="1"/>
  <c r="AO1279" i="1"/>
  <c r="AX1279" i="1"/>
  <c r="AT1252" i="1"/>
  <c r="AR1279" i="1"/>
  <c r="AT1275" i="1"/>
  <c r="AU1275" i="1"/>
  <c r="AT1277" i="1"/>
  <c r="AT1201" i="1"/>
  <c r="AU1201" i="1"/>
  <c r="AT1203" i="1"/>
  <c r="AT1206" i="1"/>
  <c r="AU1206" i="1"/>
  <c r="AT1208" i="1"/>
  <c r="AU1208" i="1"/>
  <c r="AT1211" i="1"/>
  <c r="AU1211" i="1"/>
  <c r="AT1213" i="1"/>
  <c r="AU1213" i="1"/>
  <c r="AT1216" i="1"/>
  <c r="AU1216" i="1"/>
  <c r="AT1218" i="1"/>
  <c r="AU1218" i="1"/>
  <c r="AO1171" i="1"/>
  <c r="AX1171" i="1"/>
  <c r="AT1144" i="1"/>
  <c r="AR1171" i="1"/>
  <c r="AT1167" i="1"/>
  <c r="AU1167" i="1"/>
  <c r="AT1169" i="1"/>
  <c r="AT1093" i="1"/>
  <c r="AU1093" i="1"/>
  <c r="AT1095" i="1"/>
  <c r="AT1098" i="1"/>
  <c r="AU1098" i="1"/>
  <c r="AT1100" i="1"/>
  <c r="AU1100" i="1"/>
  <c r="AT1103" i="1"/>
  <c r="AU1103" i="1"/>
  <c r="AT1105" i="1"/>
  <c r="AU1105" i="1"/>
  <c r="AT1108" i="1"/>
  <c r="AU1108" i="1"/>
  <c r="AT1110" i="1"/>
  <c r="AU1110" i="1"/>
  <c r="AO1063" i="1"/>
  <c r="AX1063" i="1"/>
  <c r="AT1036" i="1"/>
  <c r="AR1063" i="1"/>
  <c r="AT1059" i="1"/>
  <c r="AU1059" i="1"/>
  <c r="AT1061" i="1"/>
  <c r="AT985" i="1"/>
  <c r="AU985" i="1"/>
  <c r="AT987" i="1"/>
  <c r="AT990" i="1"/>
  <c r="AU990" i="1"/>
  <c r="AT992" i="1"/>
  <c r="AU992" i="1"/>
  <c r="AT995" i="1"/>
  <c r="AU995" i="1"/>
  <c r="AT997" i="1"/>
  <c r="AU997" i="1"/>
  <c r="AT1000" i="1"/>
  <c r="AU1000" i="1"/>
  <c r="AT1002" i="1"/>
  <c r="AU1002" i="1"/>
  <c r="AO955" i="1"/>
  <c r="AX955" i="1"/>
  <c r="AT928" i="1"/>
  <c r="AR955" i="1"/>
  <c r="AT951" i="1"/>
  <c r="AU951" i="1"/>
  <c r="AT953" i="1"/>
  <c r="AN901" i="1"/>
  <c r="AP901" i="1"/>
  <c r="AR901" i="1"/>
  <c r="AU874" i="1"/>
  <c r="AT877" i="1"/>
  <c r="AT879" i="1"/>
  <c r="AT882" i="1"/>
  <c r="AT884" i="1"/>
  <c r="AT887" i="1"/>
  <c r="AT889" i="1"/>
  <c r="AU892" i="1"/>
  <c r="AT894" i="1"/>
  <c r="AT897" i="1"/>
  <c r="AU899" i="1"/>
  <c r="AO847" i="1"/>
  <c r="AX847" i="1"/>
  <c r="AT820" i="1"/>
  <c r="AR847" i="1"/>
  <c r="AT843" i="1"/>
  <c r="AU843" i="1"/>
  <c r="AT845" i="1"/>
  <c r="AT766" i="1"/>
  <c r="AT769" i="1"/>
  <c r="AT791" i="1"/>
  <c r="AU791" i="1"/>
  <c r="AO739" i="1"/>
  <c r="AQ739" i="1"/>
  <c r="AX739" i="1"/>
  <c r="AT712" i="1"/>
  <c r="AU712" i="1"/>
  <c r="AT720" i="1"/>
  <c r="AU720" i="1"/>
  <c r="AT722" i="1"/>
  <c r="AU722" i="1"/>
  <c r="AT725" i="1"/>
  <c r="AU725" i="1"/>
  <c r="AT727" i="1"/>
  <c r="AU727" i="1"/>
  <c r="AT735" i="1"/>
  <c r="AU735" i="1"/>
  <c r="AT737" i="1"/>
  <c r="AU737" i="1"/>
  <c r="AT661" i="1"/>
  <c r="AU661" i="1"/>
  <c r="AT663" i="1"/>
  <c r="AT666" i="1"/>
  <c r="AU666" i="1"/>
  <c r="AT668" i="1"/>
  <c r="AU668" i="1"/>
  <c r="AT671" i="1"/>
  <c r="AU671" i="1"/>
  <c r="AT673" i="1"/>
  <c r="AU673" i="1"/>
  <c r="AT676" i="1"/>
  <c r="AU676" i="1"/>
  <c r="AT678" i="1"/>
  <c r="AU678" i="1"/>
  <c r="AO631" i="1"/>
  <c r="AQ631" i="1"/>
  <c r="AX631" i="1"/>
  <c r="AT604" i="1"/>
  <c r="AU604" i="1"/>
  <c r="AU609" i="1"/>
  <c r="AU612" i="1"/>
  <c r="AU614" i="1"/>
  <c r="AU617" i="1"/>
  <c r="AU619" i="1"/>
  <c r="AT622" i="1"/>
  <c r="AU624" i="1"/>
  <c r="AU627" i="1"/>
  <c r="AT629" i="1"/>
  <c r="AN577" i="1"/>
  <c r="AP577" i="1"/>
  <c r="AR577" i="1"/>
  <c r="AU550" i="1"/>
  <c r="AT553" i="1"/>
  <c r="AT555" i="1"/>
  <c r="AT558" i="1"/>
  <c r="AT560" i="1"/>
  <c r="AT563" i="1"/>
  <c r="AT565" i="1"/>
  <c r="AU568" i="1"/>
  <c r="AT570" i="1"/>
  <c r="AT573" i="1"/>
  <c r="AU575" i="1"/>
  <c r="AT499" i="1"/>
  <c r="AU499" i="1"/>
  <c r="AT501" i="1"/>
  <c r="AT504" i="1"/>
  <c r="AU504" i="1"/>
  <c r="AT506" i="1"/>
  <c r="AU506" i="1"/>
  <c r="AT509" i="1"/>
  <c r="AU509" i="1"/>
  <c r="AT511" i="1"/>
  <c r="AU511" i="1"/>
  <c r="AT514" i="1"/>
  <c r="AU514" i="1"/>
  <c r="AT516" i="1"/>
  <c r="AU516" i="1"/>
  <c r="AT445" i="1"/>
  <c r="AU445" i="1"/>
  <c r="AT447" i="1"/>
  <c r="AT450" i="1"/>
  <c r="AU450" i="1"/>
  <c r="AT452" i="1"/>
  <c r="AU452" i="1"/>
  <c r="AT455" i="1"/>
  <c r="AU455" i="1"/>
  <c r="AT457" i="1"/>
  <c r="AU457" i="1"/>
  <c r="AT460" i="1"/>
  <c r="AU460" i="1"/>
  <c r="AT462" i="1"/>
  <c r="AU462" i="1"/>
  <c r="AO415" i="1"/>
  <c r="AX415" i="1"/>
  <c r="AT388" i="1"/>
  <c r="AR415" i="1"/>
  <c r="AT411" i="1"/>
  <c r="AU411" i="1"/>
  <c r="AT413" i="1"/>
  <c r="AT337" i="1"/>
  <c r="AU337" i="1"/>
  <c r="AT339" i="1"/>
  <c r="AT342" i="1"/>
  <c r="AU342" i="1"/>
  <c r="AT344" i="1"/>
  <c r="AU344" i="1"/>
  <c r="AT347" i="1"/>
  <c r="AU347" i="1"/>
  <c r="AT349" i="1"/>
  <c r="AU349" i="1"/>
  <c r="AT352" i="1"/>
  <c r="AU352" i="1"/>
  <c r="AT354" i="1"/>
  <c r="AU354" i="1"/>
  <c r="AO307" i="1"/>
  <c r="AX307" i="1"/>
  <c r="AT280" i="1"/>
  <c r="AR307" i="1"/>
  <c r="AT303" i="1"/>
  <c r="AU303" i="1"/>
  <c r="AT305" i="1"/>
  <c r="AT229" i="1"/>
  <c r="AU229" i="1"/>
  <c r="AT231" i="1"/>
  <c r="AT234" i="1"/>
  <c r="AU234" i="1"/>
  <c r="AT236" i="1"/>
  <c r="AU236" i="1"/>
  <c r="AT239" i="1"/>
  <c r="AU239" i="1"/>
  <c r="AT241" i="1"/>
  <c r="AU241" i="1"/>
  <c r="AT244" i="1"/>
  <c r="AU244" i="1"/>
  <c r="AT246" i="1"/>
  <c r="AU246" i="1"/>
  <c r="AO199" i="1"/>
  <c r="AQ199" i="1"/>
  <c r="AX199" i="1"/>
  <c r="AT172" i="1"/>
  <c r="AU172" i="1"/>
  <c r="AU180" i="1"/>
  <c r="AU182" i="1"/>
  <c r="AU185" i="1"/>
  <c r="AU187" i="1"/>
  <c r="AT190" i="1"/>
  <c r="AU192" i="1"/>
  <c r="AU195" i="1"/>
  <c r="AT197" i="1"/>
  <c r="AU128" i="1"/>
  <c r="AU131" i="1"/>
  <c r="AU133" i="1"/>
  <c r="AU136" i="1"/>
  <c r="AU138" i="1"/>
  <c r="AU141" i="1"/>
  <c r="AT143" i="1"/>
  <c r="AU143" i="1"/>
  <c r="AU67" i="1"/>
  <c r="AT89" i="1"/>
  <c r="AT64" i="1"/>
  <c r="AU64" i="1"/>
  <c r="AT67" i="1"/>
  <c r="AT69" i="1"/>
  <c r="AT72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AQ1711" i="1"/>
  <c r="AU1682" i="1"/>
  <c r="AT1682" i="1"/>
  <c r="AN1711" i="1"/>
  <c r="AP1711" i="1"/>
  <c r="AU1684" i="1"/>
  <c r="AQ1657" i="1"/>
  <c r="AU1628" i="1"/>
  <c r="AT1628" i="1"/>
  <c r="AN1657" i="1"/>
  <c r="AP1657" i="1"/>
  <c r="AU1630" i="1"/>
  <c r="AQ1603" i="1"/>
  <c r="AU1574" i="1"/>
  <c r="AT1574" i="1"/>
  <c r="AN1603" i="1"/>
  <c r="AP1603" i="1"/>
  <c r="AU1576" i="1"/>
  <c r="AO1549" i="1"/>
  <c r="AQ1549" i="1"/>
  <c r="AU1520" i="1"/>
  <c r="AT1520" i="1"/>
  <c r="AX1549" i="1"/>
  <c r="AR1549" i="1"/>
  <c r="AN1549" i="1"/>
  <c r="AQ1495" i="1"/>
  <c r="AU1466" i="1"/>
  <c r="AT1466" i="1"/>
  <c r="AN1495" i="1"/>
  <c r="AP1495" i="1"/>
  <c r="AU1468" i="1"/>
  <c r="AQ1441" i="1"/>
  <c r="AU1412" i="1"/>
  <c r="AT1412" i="1"/>
  <c r="AN1441" i="1"/>
  <c r="AP1441" i="1"/>
  <c r="AU1414" i="1"/>
  <c r="AQ1387" i="1"/>
  <c r="AU1358" i="1"/>
  <c r="AT1358" i="1"/>
  <c r="AN1387" i="1"/>
  <c r="AP1387" i="1"/>
  <c r="AU1360" i="1"/>
  <c r="AT1304" i="1"/>
  <c r="AU1304" i="1"/>
  <c r="AQ1279" i="1"/>
  <c r="AU1250" i="1"/>
  <c r="AT1250" i="1"/>
  <c r="AN1279" i="1"/>
  <c r="AP1279" i="1"/>
  <c r="AU1252" i="1"/>
  <c r="AQ1225" i="1"/>
  <c r="AU1196" i="1"/>
  <c r="AT1196" i="1"/>
  <c r="AN1225" i="1"/>
  <c r="AP1225" i="1"/>
  <c r="AU1198" i="1"/>
  <c r="AQ1171" i="1"/>
  <c r="AU1142" i="1"/>
  <c r="AT1142" i="1"/>
  <c r="AN1171" i="1"/>
  <c r="AP1171" i="1"/>
  <c r="AU1144" i="1"/>
  <c r="AQ1117" i="1"/>
  <c r="AU1088" i="1"/>
  <c r="AT1088" i="1"/>
  <c r="AN1117" i="1"/>
  <c r="AP1117" i="1"/>
  <c r="AU1090" i="1"/>
  <c r="AQ1063" i="1"/>
  <c r="AU1034" i="1"/>
  <c r="AT1034" i="1"/>
  <c r="AN1063" i="1"/>
  <c r="AP1063" i="1"/>
  <c r="AU1036" i="1"/>
  <c r="AQ1009" i="1"/>
  <c r="AU980" i="1"/>
  <c r="AT980" i="1"/>
  <c r="AN1009" i="1"/>
  <c r="AP1009" i="1"/>
  <c r="AU982" i="1"/>
  <c r="AQ955" i="1"/>
  <c r="AU926" i="1"/>
  <c r="AT926" i="1"/>
  <c r="AN955" i="1"/>
  <c r="AP955" i="1"/>
  <c r="AU928" i="1"/>
  <c r="AU872" i="1"/>
  <c r="AT872" i="1"/>
  <c r="AQ847" i="1"/>
  <c r="AU818" i="1"/>
  <c r="AT818" i="1"/>
  <c r="AN847" i="1"/>
  <c r="AP847" i="1"/>
  <c r="AU820" i="1"/>
  <c r="AO793" i="1"/>
  <c r="AQ793" i="1"/>
  <c r="AU764" i="1"/>
  <c r="AT764" i="1"/>
  <c r="AX793" i="1"/>
  <c r="AR793" i="1"/>
  <c r="AN793" i="1"/>
  <c r="AT710" i="1"/>
  <c r="AU710" i="1"/>
  <c r="AQ685" i="1"/>
  <c r="AU656" i="1"/>
  <c r="AT656" i="1"/>
  <c r="AN685" i="1"/>
  <c r="AP685" i="1"/>
  <c r="AU658" i="1"/>
  <c r="AT602" i="1"/>
  <c r="AN631" i="1"/>
  <c r="AP631" i="1"/>
  <c r="AR631" i="1"/>
  <c r="AU602" i="1"/>
  <c r="AU548" i="1"/>
  <c r="AT548" i="1"/>
  <c r="AQ523" i="1"/>
  <c r="AU494" i="1"/>
  <c r="AT494" i="1"/>
  <c r="AN523" i="1"/>
  <c r="AP523" i="1"/>
  <c r="AU496" i="1"/>
  <c r="AQ469" i="1"/>
  <c r="AU440" i="1"/>
  <c r="AT440" i="1"/>
  <c r="AN469" i="1"/>
  <c r="AP469" i="1"/>
  <c r="AU442" i="1"/>
  <c r="AQ415" i="1"/>
  <c r="AU386" i="1"/>
  <c r="AT386" i="1"/>
  <c r="AN415" i="1"/>
  <c r="AP415" i="1"/>
  <c r="AU388" i="1"/>
  <c r="AQ361" i="1"/>
  <c r="AU332" i="1"/>
  <c r="AT332" i="1"/>
  <c r="AN361" i="1"/>
  <c r="AP361" i="1"/>
  <c r="AU334" i="1"/>
  <c r="AQ307" i="1"/>
  <c r="AU278" i="1"/>
  <c r="AT278" i="1"/>
  <c r="AN307" i="1"/>
  <c r="AP307" i="1"/>
  <c r="AU280" i="1"/>
  <c r="AQ253" i="1"/>
  <c r="AU224" i="1"/>
  <c r="AT224" i="1"/>
  <c r="AN253" i="1"/>
  <c r="AP253" i="1"/>
  <c r="AU226" i="1"/>
  <c r="AT170" i="1"/>
  <c r="AN199" i="1"/>
  <c r="AP199" i="1"/>
  <c r="AR199" i="1"/>
  <c r="AU170" i="1"/>
  <c r="AN145" i="1"/>
  <c r="AP145" i="1"/>
  <c r="AT153" i="1"/>
  <c r="AS153" i="1"/>
  <c r="AT155" i="1"/>
  <c r="AS155" i="1"/>
  <c r="AO145" i="1"/>
  <c r="AQ145" i="1"/>
  <c r="AX145" i="1"/>
  <c r="AU89" i="1"/>
  <c r="G23" i="1"/>
  <c r="K23" i="1"/>
  <c r="O23" i="1"/>
  <c r="P8" i="1"/>
  <c r="AV521" i="1" l="1"/>
  <c r="AV943" i="1"/>
  <c r="AW1537" i="1"/>
  <c r="AW936" i="1"/>
  <c r="AW938" i="1"/>
  <c r="AW1427" i="1"/>
  <c r="AV933" i="1"/>
  <c r="AW1049" i="1"/>
  <c r="AW1007" i="1"/>
  <c r="AW190" i="1"/>
  <c r="AV833" i="1"/>
  <c r="AV1365" i="1"/>
  <c r="AW1581" i="1"/>
  <c r="AW1154" i="1"/>
  <c r="AW732" i="1"/>
  <c r="AV519" i="1"/>
  <c r="AW1473" i="1"/>
  <c r="AW1044" i="1"/>
  <c r="AW1157" i="1"/>
  <c r="AV1689" i="1"/>
  <c r="AV1051" i="1"/>
  <c r="AV825" i="1"/>
  <c r="AW1149" i="1"/>
  <c r="AW1329" i="1"/>
  <c r="AV79" i="1"/>
  <c r="AW825" i="1"/>
  <c r="AV1223" i="1"/>
  <c r="AV398" i="1"/>
  <c r="AW1164" i="1"/>
  <c r="AV403" i="1"/>
  <c r="AV1329" i="1"/>
  <c r="AW933" i="1"/>
  <c r="AV882" i="1"/>
  <c r="AV889" i="1"/>
  <c r="AV1157" i="1"/>
  <c r="AW67" i="1"/>
  <c r="AV357" i="1"/>
  <c r="AV1257" i="1"/>
  <c r="AW74" i="1"/>
  <c r="AV1049" i="1"/>
  <c r="AV1599" i="1"/>
  <c r="AV82" i="1"/>
  <c r="AW519" i="1"/>
  <c r="AW1321" i="1"/>
  <c r="AW79" i="1"/>
  <c r="AW1493" i="1"/>
  <c r="AV1115" i="1"/>
  <c r="AW683" i="1"/>
  <c r="AW185" i="1"/>
  <c r="AV629" i="1"/>
  <c r="AW1041" i="1"/>
  <c r="AV231" i="1"/>
  <c r="AV1424" i="1"/>
  <c r="AW1417" i="1"/>
  <c r="AV1319" i="1"/>
  <c r="AV1154" i="1"/>
  <c r="AV1427" i="1"/>
  <c r="AV1331" i="1"/>
  <c r="AV1429" i="1"/>
  <c r="AW1689" i="1"/>
  <c r="AV1537" i="1"/>
  <c r="AV197" i="1"/>
  <c r="AV1535" i="1"/>
  <c r="AW879" i="1"/>
  <c r="AV1432" i="1"/>
  <c r="AV84" i="1"/>
  <c r="AW1162" i="1"/>
  <c r="AW1655" i="1"/>
  <c r="AV1046" i="1"/>
  <c r="AW1530" i="1"/>
  <c r="AV87" i="1"/>
  <c r="AW1422" i="1"/>
  <c r="AV1684" i="1"/>
  <c r="AV359" i="1"/>
  <c r="AW1331" i="1"/>
  <c r="AV575" i="1"/>
  <c r="AV555" i="1"/>
  <c r="AW877" i="1"/>
  <c r="AW1365" i="1"/>
  <c r="AW629" i="1"/>
  <c r="AV339" i="1"/>
  <c r="AV887" i="1"/>
  <c r="AW1223" i="1"/>
  <c r="AV1493" i="1"/>
  <c r="AW553" i="1"/>
  <c r="AW87" i="1"/>
  <c r="AV133" i="1"/>
  <c r="AW717" i="1"/>
  <c r="AW1265" i="1"/>
  <c r="AV1417" i="1"/>
  <c r="AV1640" i="1"/>
  <c r="AW1707" i="1"/>
  <c r="AV1005" i="1"/>
  <c r="AV732" i="1"/>
  <c r="AW403" i="1"/>
  <c r="AW398" i="1"/>
  <c r="AV1198" i="1"/>
  <c r="AW133" i="1"/>
  <c r="AV185" i="1"/>
  <c r="AV565" i="1"/>
  <c r="AV550" i="1"/>
  <c r="AV624" i="1"/>
  <c r="AW663" i="1"/>
  <c r="AW987" i="1"/>
  <c r="AV789" i="1"/>
  <c r="AV840" i="1"/>
  <c r="AW1039" i="1"/>
  <c r="AW1270" i="1"/>
  <c r="AW1434" i="1"/>
  <c r="AV1545" i="1"/>
  <c r="AW1005" i="1"/>
  <c r="AV1650" i="1"/>
  <c r="AV1635" i="1"/>
  <c r="AV1645" i="1"/>
  <c r="AV1576" i="1"/>
  <c r="AW1540" i="1"/>
  <c r="AV1530" i="1"/>
  <c r="AV1473" i="1"/>
  <c r="AW1383" i="1"/>
  <c r="AV1385" i="1"/>
  <c r="AW1260" i="1"/>
  <c r="AW1272" i="1"/>
  <c r="AW1054" i="1"/>
  <c r="AW943" i="1"/>
  <c r="AW835" i="1"/>
  <c r="AW521" i="1"/>
  <c r="AW298" i="1"/>
  <c r="AW1319" i="1"/>
  <c r="AW550" i="1"/>
  <c r="AV1090" i="1"/>
  <c r="AV1272" i="1"/>
  <c r="AW1424" i="1"/>
  <c r="AV69" i="1"/>
  <c r="AV1439" i="1"/>
  <c r="AV730" i="1"/>
  <c r="AW774" i="1"/>
  <c r="AV948" i="1"/>
  <c r="AW1056" i="1"/>
  <c r="AW1267" i="1"/>
  <c r="AV1324" i="1"/>
  <c r="AW1542" i="1"/>
  <c r="AV1648" i="1"/>
  <c r="AV1638" i="1"/>
  <c r="AV1633" i="1"/>
  <c r="AW1527" i="1"/>
  <c r="AV1221" i="1"/>
  <c r="AV1113" i="1"/>
  <c r="AW823" i="1"/>
  <c r="AW406" i="1"/>
  <c r="AW401" i="1"/>
  <c r="AW396" i="1"/>
  <c r="AV941" i="1"/>
  <c r="AW1650" i="1"/>
  <c r="AV830" i="1"/>
  <c r="AV1360" i="1"/>
  <c r="AV501" i="1"/>
  <c r="AV74" i="1"/>
  <c r="AV406" i="1"/>
  <c r="AW1221" i="1"/>
  <c r="AV1581" i="1"/>
  <c r="AW342" i="1"/>
  <c r="AV676" i="1"/>
  <c r="AV180" i="1"/>
  <c r="AV175" i="1"/>
  <c r="AW1203" i="1"/>
  <c r="AV946" i="1"/>
  <c r="AW830" i="1"/>
  <c r="AV249" i="1"/>
  <c r="AV1419" i="1"/>
  <c r="AW288" i="1"/>
  <c r="AV784" i="1"/>
  <c r="AW1255" i="1"/>
  <c r="AW1314" i="1"/>
  <c r="AW1525" i="1"/>
  <c r="AW1545" i="1"/>
  <c r="AV1707" i="1"/>
  <c r="AV1383" i="1"/>
  <c r="AW769" i="1"/>
  <c r="AW681" i="1"/>
  <c r="AV401" i="1"/>
  <c r="AV396" i="1"/>
  <c r="AV1054" i="1"/>
  <c r="AV1601" i="1"/>
  <c r="AW1051" i="1"/>
  <c r="AV1540" i="1"/>
  <c r="AV661" i="1"/>
  <c r="AW1046" i="1"/>
  <c r="AV607" i="1"/>
  <c r="AW1262" i="1"/>
  <c r="AV1643" i="1"/>
  <c r="AV138" i="1"/>
  <c r="AW897" i="1"/>
  <c r="AV1306" i="1"/>
  <c r="AV1709" i="1"/>
  <c r="AW339" i="1"/>
  <c r="AV388" i="1"/>
  <c r="AV938" i="1"/>
  <c r="AV982" i="1"/>
  <c r="AV1041" i="1"/>
  <c r="AV1044" i="1"/>
  <c r="AW1113" i="1"/>
  <c r="AV1159" i="1"/>
  <c r="AW1432" i="1"/>
  <c r="AW1601" i="1"/>
  <c r="AW894" i="1"/>
  <c r="AW1103" i="1"/>
  <c r="AV1152" i="1"/>
  <c r="AV128" i="1"/>
  <c r="AW845" i="1"/>
  <c r="AV1203" i="1"/>
  <c r="AW715" i="1"/>
  <c r="AW82" i="1"/>
  <c r="AW180" i="1"/>
  <c r="AV683" i="1"/>
  <c r="AW1429" i="1"/>
  <c r="AW1599" i="1"/>
  <c r="AV786" i="1"/>
  <c r="AV838" i="1"/>
  <c r="AV828" i="1"/>
  <c r="AW575" i="1"/>
  <c r="AW1419" i="1"/>
  <c r="AV835" i="1"/>
  <c r="AV1149" i="1"/>
  <c r="AV1162" i="1"/>
  <c r="AW1257" i="1"/>
  <c r="AW1385" i="1"/>
  <c r="AV1422" i="1"/>
  <c r="AW622" i="1"/>
  <c r="AW874" i="1"/>
  <c r="AW1169" i="1"/>
  <c r="AW84" i="1"/>
  <c r="AV190" i="1"/>
  <c r="AW249" i="1"/>
  <c r="AV334" i="1"/>
  <c r="AW555" i="1"/>
  <c r="AV663" i="1"/>
  <c r="AV845" i="1"/>
  <c r="AV897" i="1"/>
  <c r="AW946" i="1"/>
  <c r="AW941" i="1"/>
  <c r="AW1152" i="1"/>
  <c r="AW1324" i="1"/>
  <c r="AV1321" i="1"/>
  <c r="AW1306" i="1"/>
  <c r="AV1468" i="1"/>
  <c r="AW1635" i="1"/>
  <c r="AW1709" i="1"/>
  <c r="AW72" i="1"/>
  <c r="AW560" i="1"/>
  <c r="AW357" i="1"/>
  <c r="AW884" i="1"/>
  <c r="AV953" i="1"/>
  <c r="AV251" i="1"/>
  <c r="AW359" i="1"/>
  <c r="AW565" i="1"/>
  <c r="AV658" i="1"/>
  <c r="AW833" i="1"/>
  <c r="AV987" i="1"/>
  <c r="AW1115" i="1"/>
  <c r="AV1532" i="1"/>
  <c r="AW558" i="1"/>
  <c r="AW627" i="1"/>
  <c r="AV766" i="1"/>
  <c r="AV899" i="1"/>
  <c r="AW1061" i="1"/>
  <c r="AV1277" i="1"/>
  <c r="AV1326" i="1"/>
  <c r="AW1309" i="1"/>
  <c r="AV681" i="1"/>
  <c r="AW840" i="1"/>
  <c r="AV823" i="1"/>
  <c r="AV192" i="1"/>
  <c r="AV393" i="1"/>
  <c r="AV77" i="1"/>
  <c r="AW504" i="1"/>
  <c r="AV666" i="1"/>
  <c r="AV1211" i="1"/>
  <c r="AW1378" i="1"/>
  <c r="AW1363" i="1"/>
  <c r="AW1488" i="1"/>
  <c r="AW293" i="1"/>
  <c r="AW192" i="1"/>
  <c r="AW1439" i="1"/>
  <c r="AW231" i="1"/>
  <c r="AV769" i="1"/>
  <c r="AW887" i="1"/>
  <c r="AW882" i="1"/>
  <c r="AV1483" i="1"/>
  <c r="AW1589" i="1"/>
  <c r="AW614" i="1"/>
  <c r="AW197" i="1"/>
  <c r="AV496" i="1"/>
  <c r="AW953" i="1"/>
  <c r="AW172" i="1"/>
  <c r="AV354" i="1"/>
  <c r="AW349" i="1"/>
  <c r="AW344" i="1"/>
  <c r="AW337" i="1"/>
  <c r="AV411" i="1"/>
  <c r="AW455" i="1"/>
  <c r="AW514" i="1"/>
  <c r="AW499" i="1"/>
  <c r="AW678" i="1"/>
  <c r="AW673" i="1"/>
  <c r="AV671" i="1"/>
  <c r="AW668" i="1"/>
  <c r="AV725" i="1"/>
  <c r="AW791" i="1"/>
  <c r="AW1002" i="1"/>
  <c r="AV997" i="1"/>
  <c r="AV992" i="1"/>
  <c r="AV1059" i="1"/>
  <c r="AW1108" i="1"/>
  <c r="AW1098" i="1"/>
  <c r="AW1167" i="1"/>
  <c r="AV1218" i="1"/>
  <c r="AV1213" i="1"/>
  <c r="AV1208" i="1"/>
  <c r="AW1275" i="1"/>
  <c r="AW1368" i="1"/>
  <c r="AV1486" i="1"/>
  <c r="AV1481" i="1"/>
  <c r="AV1476" i="1"/>
  <c r="AV1596" i="1"/>
  <c r="AW1594" i="1"/>
  <c r="AV1591" i="1"/>
  <c r="AV1586" i="1"/>
  <c r="AW1584" i="1"/>
  <c r="AW1579" i="1"/>
  <c r="AW730" i="1"/>
  <c r="AV717" i="1"/>
  <c r="AV715" i="1"/>
  <c r="AV781" i="1"/>
  <c r="AV776" i="1"/>
  <c r="AV931" i="1"/>
  <c r="AV1434" i="1"/>
  <c r="AV1653" i="1"/>
  <c r="AW1702" i="1"/>
  <c r="AW126" i="1"/>
  <c r="AW295" i="1"/>
  <c r="AW290" i="1"/>
  <c r="AW391" i="1"/>
  <c r="AV1056" i="1"/>
  <c r="AV1039" i="1"/>
  <c r="AW1147" i="1"/>
  <c r="AV1270" i="1"/>
  <c r="AV1267" i="1"/>
  <c r="AV1265" i="1"/>
  <c r="AV1262" i="1"/>
  <c r="AV1260" i="1"/>
  <c r="AV1255" i="1"/>
  <c r="AV195" i="1"/>
  <c r="AV187" i="1"/>
  <c r="AW182" i="1"/>
  <c r="AW447" i="1"/>
  <c r="AV285" i="1"/>
  <c r="AV570" i="1"/>
  <c r="AW619" i="1"/>
  <c r="AW609" i="1"/>
  <c r="AW892" i="1"/>
  <c r="AW1095" i="1"/>
  <c r="AW1316" i="1"/>
  <c r="AV1491" i="1"/>
  <c r="AW1547" i="1"/>
  <c r="AU1549" i="1"/>
  <c r="P23" i="1"/>
  <c r="AU199" i="1"/>
  <c r="AW251" i="1"/>
  <c r="AW501" i="1"/>
  <c r="AV553" i="1"/>
  <c r="AU739" i="1"/>
  <c r="AW786" i="1"/>
  <c r="AW766" i="1"/>
  <c r="AW838" i="1"/>
  <c r="AW828" i="1"/>
  <c r="AV894" i="1"/>
  <c r="AV1007" i="1"/>
  <c r="AW1059" i="1"/>
  <c r="AV1169" i="1"/>
  <c r="AV1144" i="1"/>
  <c r="AV1252" i="1"/>
  <c r="AV1275" i="1"/>
  <c r="AW570" i="1"/>
  <c r="AV619" i="1"/>
  <c r="AV614" i="1"/>
  <c r="AV609" i="1"/>
  <c r="AV892" i="1"/>
  <c r="AV877" i="1"/>
  <c r="AV1095" i="1"/>
  <c r="AV1525" i="1"/>
  <c r="AV467" i="1"/>
  <c r="AV1164" i="1"/>
  <c r="AV1147" i="1"/>
  <c r="AW1437" i="1"/>
  <c r="AW1697" i="1"/>
  <c r="AW1648" i="1"/>
  <c r="T1619" i="1"/>
  <c r="V1616" i="1"/>
  <c r="T1511" i="1"/>
  <c r="V1508" i="1"/>
  <c r="V1346" i="1"/>
  <c r="T1349" i="1"/>
  <c r="T1292" i="1"/>
  <c r="T1294" i="1"/>
  <c r="V1280" i="1"/>
  <c r="T863" i="1"/>
  <c r="V860" i="1"/>
  <c r="T647" i="1"/>
  <c r="V644" i="1"/>
  <c r="T593" i="1"/>
  <c r="V590" i="1"/>
  <c r="T485" i="1"/>
  <c r="V482" i="1"/>
  <c r="V428" i="1"/>
  <c r="T431" i="1"/>
  <c r="T269" i="1"/>
  <c r="V266" i="1"/>
  <c r="T1241" i="1"/>
  <c r="V1238" i="1"/>
  <c r="T1133" i="1"/>
  <c r="V1130" i="1"/>
  <c r="V1076" i="1"/>
  <c r="T1079" i="1"/>
  <c r="V968" i="1"/>
  <c r="T971" i="1"/>
  <c r="V806" i="1"/>
  <c r="T809" i="1"/>
  <c r="V212" i="1"/>
  <c r="T215" i="1"/>
  <c r="V1724" i="1"/>
  <c r="T1727" i="1"/>
  <c r="T1673" i="1"/>
  <c r="V1670" i="1"/>
  <c r="V1562" i="1"/>
  <c r="T1565" i="1"/>
  <c r="T1403" i="1"/>
  <c r="V1400" i="1"/>
  <c r="T700" i="1"/>
  <c r="V686" i="1"/>
  <c r="T698" i="1"/>
  <c r="AG669" i="1" s="1"/>
  <c r="T539" i="1"/>
  <c r="V536" i="1"/>
  <c r="T377" i="1"/>
  <c r="V374" i="1"/>
  <c r="V320" i="1"/>
  <c r="T323" i="1"/>
  <c r="V158" i="1"/>
  <c r="T161" i="1"/>
  <c r="V1454" i="1"/>
  <c r="T1457" i="1"/>
  <c r="V1184" i="1"/>
  <c r="T1187" i="1"/>
  <c r="T1025" i="1"/>
  <c r="V1022" i="1"/>
  <c r="V914" i="1"/>
  <c r="T917" i="1"/>
  <c r="T755" i="1"/>
  <c r="V752" i="1"/>
  <c r="AW1692" i="1"/>
  <c r="AW177" i="1"/>
  <c r="AW1643" i="1"/>
  <c r="AW1638" i="1"/>
  <c r="AW516" i="1"/>
  <c r="AW511" i="1"/>
  <c r="AW506" i="1"/>
  <c r="AW661" i="1"/>
  <c r="AW725" i="1"/>
  <c r="AW720" i="1"/>
  <c r="AV1201" i="1"/>
  <c r="AW1311" i="1"/>
  <c r="AV1363" i="1"/>
  <c r="AV1579" i="1"/>
  <c r="AW187" i="1"/>
  <c r="AV1527" i="1"/>
  <c r="AW246" i="1"/>
  <c r="AV241" i="1"/>
  <c r="AV236" i="1"/>
  <c r="AV303" i="1"/>
  <c r="AW352" i="1"/>
  <c r="AW347" i="1"/>
  <c r="AW462" i="1"/>
  <c r="AW457" i="1"/>
  <c r="AW452" i="1"/>
  <c r="AW509" i="1"/>
  <c r="AW604" i="1"/>
  <c r="AW676" i="1"/>
  <c r="AW671" i="1"/>
  <c r="AW666" i="1"/>
  <c r="AW712" i="1"/>
  <c r="AW1093" i="1"/>
  <c r="AV1216" i="1"/>
  <c r="AV1206" i="1"/>
  <c r="AV1378" i="1"/>
  <c r="AV1373" i="1"/>
  <c r="AV1368" i="1"/>
  <c r="AV1478" i="1"/>
  <c r="AV1471" i="1"/>
  <c r="AV1594" i="1"/>
  <c r="AV1589" i="1"/>
  <c r="AV1584" i="1"/>
  <c r="AW1687" i="1"/>
  <c r="AW195" i="1"/>
  <c r="AW175" i="1"/>
  <c r="AW300" i="1"/>
  <c r="AV447" i="1"/>
  <c r="AV391" i="1"/>
  <c r="AW1645" i="1"/>
  <c r="AW1640" i="1"/>
  <c r="AW1633" i="1"/>
  <c r="AR207" i="1"/>
  <c r="AP261" i="1"/>
  <c r="AR209" i="1"/>
  <c r="AP263" i="1"/>
  <c r="AW77" i="1"/>
  <c r="AW138" i="1"/>
  <c r="AW128" i="1"/>
  <c r="AW143" i="1"/>
  <c r="AV126" i="1"/>
  <c r="AV123" i="1"/>
  <c r="AV121" i="1"/>
  <c r="AV118" i="1"/>
  <c r="AV116" i="1"/>
  <c r="AW116" i="1"/>
  <c r="AV67" i="1"/>
  <c r="AW89" i="1"/>
  <c r="AV72" i="1"/>
  <c r="AW305" i="1"/>
  <c r="AV305" i="1"/>
  <c r="AV413" i="1"/>
  <c r="AW413" i="1"/>
  <c r="AW460" i="1"/>
  <c r="AV460" i="1"/>
  <c r="AW450" i="1"/>
  <c r="AV450" i="1"/>
  <c r="AW445" i="1"/>
  <c r="AV445" i="1"/>
  <c r="AW573" i="1"/>
  <c r="AV573" i="1"/>
  <c r="AW568" i="1"/>
  <c r="AV568" i="1"/>
  <c r="AV737" i="1"/>
  <c r="AW737" i="1"/>
  <c r="AV735" i="1"/>
  <c r="AW735" i="1"/>
  <c r="AW727" i="1"/>
  <c r="AV727" i="1"/>
  <c r="AW722" i="1"/>
  <c r="AV722" i="1"/>
  <c r="AW951" i="1"/>
  <c r="AV951" i="1"/>
  <c r="AV1380" i="1"/>
  <c r="AW1380" i="1"/>
  <c r="AV1375" i="1"/>
  <c r="AW1375" i="1"/>
  <c r="AV1370" i="1"/>
  <c r="AW1370" i="1"/>
  <c r="AV1522" i="1"/>
  <c r="AW1522" i="1"/>
  <c r="AV141" i="1"/>
  <c r="AV136" i="1"/>
  <c r="AV131" i="1"/>
  <c r="AV182" i="1"/>
  <c r="AW136" i="1"/>
  <c r="AW121" i="1"/>
  <c r="AV172" i="1"/>
  <c r="AV177" i="1"/>
  <c r="AW393" i="1"/>
  <c r="AV442" i="1"/>
  <c r="AV455" i="1"/>
  <c r="AV622" i="1"/>
  <c r="AV627" i="1"/>
  <c r="AV678" i="1"/>
  <c r="AV673" i="1"/>
  <c r="AV668" i="1"/>
  <c r="AV720" i="1"/>
  <c r="AW889" i="1"/>
  <c r="AV884" i="1"/>
  <c r="AV1061" i="1"/>
  <c r="AW1277" i="1"/>
  <c r="AW1326" i="1"/>
  <c r="AV1311" i="1"/>
  <c r="AV1309" i="1"/>
  <c r="AW1373" i="1"/>
  <c r="AV1414" i="1"/>
  <c r="AV1437" i="1"/>
  <c r="AW1596" i="1"/>
  <c r="AW1591" i="1"/>
  <c r="AW1586" i="1"/>
  <c r="AV563" i="1"/>
  <c r="AV558" i="1"/>
  <c r="AW899" i="1"/>
  <c r="AV879" i="1"/>
  <c r="AV874" i="1"/>
  <c r="AV1655" i="1"/>
  <c r="AV226" i="1"/>
  <c r="AU901" i="1"/>
  <c r="AV928" i="1"/>
  <c r="AV1036" i="1"/>
  <c r="AV1630" i="1"/>
  <c r="AV516" i="1"/>
  <c r="AV514" i="1"/>
  <c r="AV511" i="1"/>
  <c r="AV509" i="1"/>
  <c r="AV506" i="1"/>
  <c r="AV504" i="1"/>
  <c r="AV499" i="1"/>
  <c r="AV604" i="1"/>
  <c r="AV791" i="1"/>
  <c r="AW843" i="1"/>
  <c r="AV1002" i="1"/>
  <c r="AW1000" i="1"/>
  <c r="AW997" i="1"/>
  <c r="AW995" i="1"/>
  <c r="AW992" i="1"/>
  <c r="AW990" i="1"/>
  <c r="AW985" i="1"/>
  <c r="AW1110" i="1"/>
  <c r="AV1108" i="1"/>
  <c r="AV1105" i="1"/>
  <c r="AV1103" i="1"/>
  <c r="AV1100" i="1"/>
  <c r="AV1098" i="1"/>
  <c r="AV1093" i="1"/>
  <c r="AV1167" i="1"/>
  <c r="AW1218" i="1"/>
  <c r="AW1216" i="1"/>
  <c r="AW1213" i="1"/>
  <c r="AW1211" i="1"/>
  <c r="AW1208" i="1"/>
  <c r="AW1206" i="1"/>
  <c r="AW1201" i="1"/>
  <c r="AW1653" i="1"/>
  <c r="AW1704" i="1"/>
  <c r="AV1702" i="1"/>
  <c r="AV1699" i="1"/>
  <c r="AV1697" i="1"/>
  <c r="AV1694" i="1"/>
  <c r="AV1692" i="1"/>
  <c r="AV1687" i="1"/>
  <c r="AW285" i="1"/>
  <c r="AW283" i="1"/>
  <c r="AW408" i="1"/>
  <c r="AW465" i="1"/>
  <c r="AV298" i="1"/>
  <c r="AV295" i="1"/>
  <c r="AV293" i="1"/>
  <c r="AV290" i="1"/>
  <c r="AV288" i="1"/>
  <c r="AW624" i="1"/>
  <c r="AV617" i="1"/>
  <c r="AV612" i="1"/>
  <c r="AW607" i="1"/>
  <c r="AW789" i="1"/>
  <c r="AW784" i="1"/>
  <c r="AW781" i="1"/>
  <c r="AW779" i="1"/>
  <c r="AW776" i="1"/>
  <c r="AV774" i="1"/>
  <c r="AV771" i="1"/>
  <c r="AW948" i="1"/>
  <c r="AW931" i="1"/>
  <c r="AV1316" i="1"/>
  <c r="AV1314" i="1"/>
  <c r="AW1491" i="1"/>
  <c r="AV1547" i="1"/>
  <c r="AV1542" i="1"/>
  <c r="AG1695" i="1"/>
  <c r="AG1705" i="1" s="1"/>
  <c r="AV1704" i="1"/>
  <c r="AW1699" i="1"/>
  <c r="AW1694" i="1"/>
  <c r="AG1641" i="1"/>
  <c r="AG1651" i="1" s="1"/>
  <c r="AG1587" i="1"/>
  <c r="AG1597" i="1" s="1"/>
  <c r="AG1533" i="1"/>
  <c r="AG1543" i="1" s="1"/>
  <c r="AG1479" i="1"/>
  <c r="AG1489" i="1" s="1"/>
  <c r="AV1488" i="1"/>
  <c r="AW1486" i="1"/>
  <c r="AW1483" i="1"/>
  <c r="AW1481" i="1"/>
  <c r="AW1478" i="1"/>
  <c r="AW1476" i="1"/>
  <c r="AW1471" i="1"/>
  <c r="AG1425" i="1"/>
  <c r="AG1435" i="1" s="1"/>
  <c r="AG1371" i="1"/>
  <c r="AG1381" i="1" s="1"/>
  <c r="AG1317" i="1"/>
  <c r="AG1327" i="1" s="1"/>
  <c r="AU1333" i="1"/>
  <c r="AG1209" i="1"/>
  <c r="AG1219" i="1" s="1"/>
  <c r="AG1155" i="1"/>
  <c r="AG1165" i="1" s="1"/>
  <c r="AV1110" i="1"/>
  <c r="AW1105" i="1"/>
  <c r="AW1100" i="1"/>
  <c r="AG1101" i="1"/>
  <c r="AG1111" i="1" s="1"/>
  <c r="AG1047" i="1"/>
  <c r="AG1057" i="1" s="1"/>
  <c r="AV985" i="1"/>
  <c r="AV1000" i="1"/>
  <c r="AV995" i="1"/>
  <c r="AV990" i="1"/>
  <c r="AG993" i="1"/>
  <c r="AG1003" i="1" s="1"/>
  <c r="AG939" i="1"/>
  <c r="AG949" i="1" s="1"/>
  <c r="AG885" i="1"/>
  <c r="AG895" i="1" s="1"/>
  <c r="AG831" i="1"/>
  <c r="AG841" i="1" s="1"/>
  <c r="AV820" i="1"/>
  <c r="AV843" i="1"/>
  <c r="AU793" i="1"/>
  <c r="AW771" i="1"/>
  <c r="AV779" i="1"/>
  <c r="AG777" i="1"/>
  <c r="AG787" i="1" s="1"/>
  <c r="AV712" i="1"/>
  <c r="AG723" i="1"/>
  <c r="AG733" i="1" s="1"/>
  <c r="AG615" i="1"/>
  <c r="AG625" i="1" s="1"/>
  <c r="AW617" i="1"/>
  <c r="AW612" i="1"/>
  <c r="AG561" i="1"/>
  <c r="AG571" i="1" s="1"/>
  <c r="AV560" i="1"/>
  <c r="AW563" i="1"/>
  <c r="AG507" i="1"/>
  <c r="AG517" i="1" s="1"/>
  <c r="AG453" i="1"/>
  <c r="AG463" i="1" s="1"/>
  <c r="AW467" i="1"/>
  <c r="AV462" i="1"/>
  <c r="AV457" i="1"/>
  <c r="AV452" i="1"/>
  <c r="AV465" i="1"/>
  <c r="AG399" i="1"/>
  <c r="AG409" i="1" s="1"/>
  <c r="AV408" i="1"/>
  <c r="AW411" i="1"/>
  <c r="AG345" i="1"/>
  <c r="AG355" i="1" s="1"/>
  <c r="AL364" i="1" s="1"/>
  <c r="AV300" i="1"/>
  <c r="AV283" i="1"/>
  <c r="AG291" i="1"/>
  <c r="AG301" i="1" s="1"/>
  <c r="AV246" i="1"/>
  <c r="AW244" i="1"/>
  <c r="AW241" i="1"/>
  <c r="AW239" i="1"/>
  <c r="AW236" i="1"/>
  <c r="AW234" i="1"/>
  <c r="AW229" i="1"/>
  <c r="AG237" i="1"/>
  <c r="AG247" i="1" s="1"/>
  <c r="AG183" i="1"/>
  <c r="AG193" i="1" s="1"/>
  <c r="AW141" i="1"/>
  <c r="AW131" i="1"/>
  <c r="AW123" i="1"/>
  <c r="AW118" i="1"/>
  <c r="AV143" i="1"/>
  <c r="AG129" i="1"/>
  <c r="AG139" i="1" s="1"/>
  <c r="AW354" i="1"/>
  <c r="AV352" i="1"/>
  <c r="AV349" i="1"/>
  <c r="AV347" i="1"/>
  <c r="AV344" i="1"/>
  <c r="AV342" i="1"/>
  <c r="AV337" i="1"/>
  <c r="AV280" i="1"/>
  <c r="AW303" i="1"/>
  <c r="AV229" i="1"/>
  <c r="AV244" i="1"/>
  <c r="AV239" i="1"/>
  <c r="AV234" i="1"/>
  <c r="W219" i="1"/>
  <c r="S273" i="1"/>
  <c r="AU631" i="1"/>
  <c r="AU577" i="1"/>
  <c r="AW64" i="1"/>
  <c r="AW69" i="1"/>
  <c r="AV89" i="1"/>
  <c r="AV64" i="1"/>
  <c r="AW1684" i="1"/>
  <c r="AU1711" i="1"/>
  <c r="AT1711" i="1"/>
  <c r="AW1682" i="1"/>
  <c r="AV1682" i="1"/>
  <c r="AW1630" i="1"/>
  <c r="AU1657" i="1"/>
  <c r="AT1657" i="1"/>
  <c r="AW1628" i="1"/>
  <c r="AV1628" i="1"/>
  <c r="AW1576" i="1"/>
  <c r="AU1603" i="1"/>
  <c r="AT1603" i="1"/>
  <c r="AW1574" i="1"/>
  <c r="AV1574" i="1"/>
  <c r="AT1549" i="1"/>
  <c r="AW1520" i="1"/>
  <c r="AV1520" i="1"/>
  <c r="AW1468" i="1"/>
  <c r="AU1495" i="1"/>
  <c r="AT1495" i="1"/>
  <c r="AW1466" i="1"/>
  <c r="AV1466" i="1"/>
  <c r="AW1414" i="1"/>
  <c r="AU1441" i="1"/>
  <c r="AT1441" i="1"/>
  <c r="AW1412" i="1"/>
  <c r="AV1412" i="1"/>
  <c r="AW1360" i="1"/>
  <c r="AU1387" i="1"/>
  <c r="AT1387" i="1"/>
  <c r="AW1358" i="1"/>
  <c r="AV1358" i="1"/>
  <c r="AT1333" i="1"/>
  <c r="AW1304" i="1"/>
  <c r="AV1304" i="1"/>
  <c r="AW1252" i="1"/>
  <c r="AU1279" i="1"/>
  <c r="AT1279" i="1"/>
  <c r="AW1250" i="1"/>
  <c r="AV1250" i="1"/>
  <c r="AW1198" i="1"/>
  <c r="AU1225" i="1"/>
  <c r="AT1225" i="1"/>
  <c r="AW1196" i="1"/>
  <c r="AV1196" i="1"/>
  <c r="AW1144" i="1"/>
  <c r="AU1171" i="1"/>
  <c r="AT1171" i="1"/>
  <c r="AW1142" i="1"/>
  <c r="AV1142" i="1"/>
  <c r="AW1090" i="1"/>
  <c r="AU1117" i="1"/>
  <c r="AT1117" i="1"/>
  <c r="AW1088" i="1"/>
  <c r="AV1088" i="1"/>
  <c r="AW1036" i="1"/>
  <c r="AU1063" i="1"/>
  <c r="AT1063" i="1"/>
  <c r="AW1034" i="1"/>
  <c r="AV1034" i="1"/>
  <c r="AW982" i="1"/>
  <c r="AU1009" i="1"/>
  <c r="AT1009" i="1"/>
  <c r="AW980" i="1"/>
  <c r="AV980" i="1"/>
  <c r="AW928" i="1"/>
  <c r="AU955" i="1"/>
  <c r="AT955" i="1"/>
  <c r="AW926" i="1"/>
  <c r="AV926" i="1"/>
  <c r="AT901" i="1"/>
  <c r="AV872" i="1"/>
  <c r="AW872" i="1"/>
  <c r="AW820" i="1"/>
  <c r="AU847" i="1"/>
  <c r="AT847" i="1"/>
  <c r="AW818" i="1"/>
  <c r="AV818" i="1"/>
  <c r="AT793" i="1"/>
  <c r="AW764" i="1"/>
  <c r="AV764" i="1"/>
  <c r="AT739" i="1"/>
  <c r="AW710" i="1"/>
  <c r="AV710" i="1"/>
  <c r="AW658" i="1"/>
  <c r="AU685" i="1"/>
  <c r="AT685" i="1"/>
  <c r="AW656" i="1"/>
  <c r="AV656" i="1"/>
  <c r="AT631" i="1"/>
  <c r="AW602" i="1"/>
  <c r="AV602" i="1"/>
  <c r="AT577" i="1"/>
  <c r="AV548" i="1"/>
  <c r="AW548" i="1"/>
  <c r="AW496" i="1"/>
  <c r="AU523" i="1"/>
  <c r="AT523" i="1"/>
  <c r="AW494" i="1"/>
  <c r="AV494" i="1"/>
  <c r="AW442" i="1"/>
  <c r="AU469" i="1"/>
  <c r="AT469" i="1"/>
  <c r="AW440" i="1"/>
  <c r="AV440" i="1"/>
  <c r="AW388" i="1"/>
  <c r="AU415" i="1"/>
  <c r="AT415" i="1"/>
  <c r="AW386" i="1"/>
  <c r="AV386" i="1"/>
  <c r="AW334" i="1"/>
  <c r="AU361" i="1"/>
  <c r="AT361" i="1"/>
  <c r="AW332" i="1"/>
  <c r="AV332" i="1"/>
  <c r="AW280" i="1"/>
  <c r="AU307" i="1"/>
  <c r="AT307" i="1"/>
  <c r="AW278" i="1"/>
  <c r="AV278" i="1"/>
  <c r="AW226" i="1"/>
  <c r="AU253" i="1"/>
  <c r="AT253" i="1"/>
  <c r="AW224" i="1"/>
  <c r="AV224" i="1"/>
  <c r="AT199" i="1"/>
  <c r="AW170" i="1"/>
  <c r="AV170" i="1"/>
  <c r="AU145" i="1"/>
  <c r="AT145" i="1"/>
  <c r="F27" i="1"/>
  <c r="G27" i="1"/>
  <c r="AV1657" i="1" l="1"/>
  <c r="AV1441" i="1"/>
  <c r="AW901" i="1"/>
  <c r="AV1279" i="1"/>
  <c r="AW199" i="1"/>
  <c r="AV361" i="1"/>
  <c r="AV1117" i="1"/>
  <c r="AV1333" i="1"/>
  <c r="AV847" i="1"/>
  <c r="AV955" i="1"/>
  <c r="AV1171" i="1"/>
  <c r="AW739" i="1"/>
  <c r="AV469" i="1"/>
  <c r="AV685" i="1"/>
  <c r="AV793" i="1"/>
  <c r="AV1225" i="1"/>
  <c r="AV1549" i="1"/>
  <c r="AV1387" i="1"/>
  <c r="AV1603" i="1"/>
  <c r="V698" i="1"/>
  <c r="T701" i="1"/>
  <c r="T1295" i="1"/>
  <c r="V1292" i="1"/>
  <c r="AW955" i="1"/>
  <c r="AL256" i="1"/>
  <c r="AP256" i="1"/>
  <c r="AL472" i="1"/>
  <c r="AP472" i="1"/>
  <c r="AL850" i="1"/>
  <c r="AP850" i="1"/>
  <c r="AL958" i="1"/>
  <c r="AP958" i="1"/>
  <c r="AL1066" i="1"/>
  <c r="AP1066" i="1"/>
  <c r="AL1390" i="1"/>
  <c r="AP1390" i="1"/>
  <c r="AT207" i="1"/>
  <c r="AS207" i="1"/>
  <c r="AL310" i="1"/>
  <c r="AP310" i="1"/>
  <c r="AP364" i="1"/>
  <c r="AL418" i="1"/>
  <c r="AP418" i="1"/>
  <c r="AL796" i="1"/>
  <c r="AP796" i="1"/>
  <c r="AL1228" i="1"/>
  <c r="AP1228" i="1"/>
  <c r="AL1552" i="1"/>
  <c r="AP1552" i="1"/>
  <c r="AL1660" i="1"/>
  <c r="AP1660" i="1"/>
  <c r="AR263" i="1"/>
  <c r="AP317" i="1"/>
  <c r="AW523" i="1"/>
  <c r="AW1387" i="1"/>
  <c r="AW1711" i="1"/>
  <c r="AL202" i="1"/>
  <c r="AP202" i="1"/>
  <c r="AL526" i="1"/>
  <c r="AP526" i="1"/>
  <c r="AL580" i="1"/>
  <c r="AP580" i="1"/>
  <c r="AL634" i="1"/>
  <c r="AP634" i="1"/>
  <c r="AL742" i="1"/>
  <c r="AP742" i="1"/>
  <c r="AL904" i="1"/>
  <c r="AP904" i="1"/>
  <c r="AL1012" i="1"/>
  <c r="AP1012" i="1"/>
  <c r="AL1120" i="1"/>
  <c r="AP1120" i="1"/>
  <c r="AL1336" i="1"/>
  <c r="AP1336" i="1"/>
  <c r="AL1444" i="1"/>
  <c r="AP1444" i="1"/>
  <c r="AL1714" i="1"/>
  <c r="AP1714" i="1"/>
  <c r="AT209" i="1"/>
  <c r="AS209" i="1"/>
  <c r="AL1174" i="1"/>
  <c r="AP1174" i="1"/>
  <c r="AL1498" i="1"/>
  <c r="AP1498" i="1"/>
  <c r="AL1606" i="1"/>
  <c r="AP1606" i="1"/>
  <c r="AR261" i="1"/>
  <c r="AP315" i="1"/>
  <c r="AL148" i="1"/>
  <c r="AP148" i="1"/>
  <c r="AV199" i="1"/>
  <c r="AW253" i="1"/>
  <c r="AV307" i="1"/>
  <c r="AV415" i="1"/>
  <c r="AW469" i="1"/>
  <c r="AV523" i="1"/>
  <c r="AV577" i="1"/>
  <c r="AV631" i="1"/>
  <c r="AV739" i="1"/>
  <c r="AW793" i="1"/>
  <c r="AV901" i="1"/>
  <c r="AW1009" i="1"/>
  <c r="AV1063" i="1"/>
  <c r="AW1333" i="1"/>
  <c r="AV1495" i="1"/>
  <c r="AW1549" i="1"/>
  <c r="AV1711" i="1"/>
  <c r="AW1657" i="1"/>
  <c r="AW1603" i="1"/>
  <c r="AG1263" i="1"/>
  <c r="AG1273" i="1" s="1"/>
  <c r="AW1279" i="1"/>
  <c r="AW1171" i="1"/>
  <c r="AW1063" i="1"/>
  <c r="AV1009" i="1"/>
  <c r="AW847" i="1"/>
  <c r="AW685" i="1"/>
  <c r="AG679" i="1"/>
  <c r="AW631" i="1"/>
  <c r="AW577" i="1"/>
  <c r="AW415" i="1"/>
  <c r="AW361" i="1"/>
  <c r="AW307" i="1"/>
  <c r="AV253" i="1"/>
  <c r="W273" i="1"/>
  <c r="S327" i="1"/>
  <c r="AW1495" i="1"/>
  <c r="AW1441" i="1"/>
  <c r="AW1225" i="1"/>
  <c r="AW1117" i="1"/>
  <c r="AW145" i="1"/>
  <c r="AV145" i="1"/>
  <c r="AR317" i="1" l="1"/>
  <c r="AP371" i="1"/>
  <c r="AR315" i="1"/>
  <c r="AP369" i="1"/>
  <c r="AT263" i="1"/>
  <c r="AS263" i="1"/>
  <c r="AL688" i="1"/>
  <c r="AP688" i="1"/>
  <c r="AL1282" i="1"/>
  <c r="AP1282" i="1"/>
  <c r="AT261" i="1"/>
  <c r="AS261" i="1"/>
  <c r="W327" i="1"/>
  <c r="S381" i="1"/>
  <c r="AR369" i="1" l="1"/>
  <c r="AP423" i="1"/>
  <c r="AT315" i="1"/>
  <c r="AS315" i="1"/>
  <c r="AR371" i="1"/>
  <c r="AP425" i="1"/>
  <c r="AT317" i="1"/>
  <c r="AS317" i="1"/>
  <c r="W381" i="1"/>
  <c r="S435" i="1"/>
  <c r="AR425" i="1" l="1"/>
  <c r="AP479" i="1"/>
  <c r="AR423" i="1"/>
  <c r="AP477" i="1"/>
  <c r="AT371" i="1"/>
  <c r="AS371" i="1"/>
  <c r="AT369" i="1"/>
  <c r="AS369" i="1"/>
  <c r="W435" i="1"/>
  <c r="S489" i="1"/>
  <c r="AR477" i="1" l="1"/>
  <c r="AP531" i="1"/>
  <c r="AT423" i="1"/>
  <c r="AS423" i="1"/>
  <c r="AR479" i="1"/>
  <c r="AP533" i="1"/>
  <c r="AT425" i="1"/>
  <c r="AS425" i="1"/>
  <c r="W489" i="1"/>
  <c r="S543" i="1"/>
  <c r="AR533" i="1" l="1"/>
  <c r="AP587" i="1"/>
  <c r="AR531" i="1"/>
  <c r="AP585" i="1"/>
  <c r="AT479" i="1"/>
  <c r="AS479" i="1"/>
  <c r="AT477" i="1"/>
  <c r="AS477" i="1"/>
  <c r="S597" i="1"/>
  <c r="W543" i="1"/>
  <c r="AR585" i="1" l="1"/>
  <c r="AP639" i="1"/>
  <c r="AT531" i="1"/>
  <c r="AS531" i="1"/>
  <c r="AR587" i="1"/>
  <c r="AP641" i="1"/>
  <c r="AT533" i="1"/>
  <c r="AS533" i="1"/>
  <c r="W597" i="1"/>
  <c r="S651" i="1"/>
  <c r="AR641" i="1" l="1"/>
  <c r="AP695" i="1"/>
  <c r="AR639" i="1"/>
  <c r="AP693" i="1"/>
  <c r="AS587" i="1"/>
  <c r="AT587" i="1"/>
  <c r="AT585" i="1"/>
  <c r="AS585" i="1"/>
  <c r="W651" i="1"/>
  <c r="S705" i="1"/>
  <c r="AR693" i="1" l="1"/>
  <c r="AP747" i="1"/>
  <c r="AT639" i="1"/>
  <c r="AS639" i="1"/>
  <c r="AR695" i="1"/>
  <c r="AP749" i="1"/>
  <c r="AT641" i="1"/>
  <c r="AS641" i="1"/>
  <c r="W705" i="1"/>
  <c r="S759" i="1"/>
  <c r="AR749" i="1" l="1"/>
  <c r="AP803" i="1"/>
  <c r="AR747" i="1"/>
  <c r="AP801" i="1"/>
  <c r="AT695" i="1"/>
  <c r="AS695" i="1"/>
  <c r="AT693" i="1"/>
  <c r="AS693" i="1"/>
  <c r="W759" i="1"/>
  <c r="S813" i="1"/>
  <c r="AR801" i="1" l="1"/>
  <c r="AP855" i="1"/>
  <c r="AT747" i="1"/>
  <c r="AS747" i="1"/>
  <c r="AR803" i="1"/>
  <c r="AP857" i="1"/>
  <c r="AT749" i="1"/>
  <c r="AS749" i="1"/>
  <c r="W813" i="1"/>
  <c r="S867" i="1"/>
  <c r="AR857" i="1" l="1"/>
  <c r="AP911" i="1"/>
  <c r="AR855" i="1"/>
  <c r="AP909" i="1"/>
  <c r="AT803" i="1"/>
  <c r="AS803" i="1"/>
  <c r="AT801" i="1"/>
  <c r="AS801" i="1"/>
  <c r="W867" i="1"/>
  <c r="S921" i="1"/>
  <c r="AR909" i="1" l="1"/>
  <c r="AP963" i="1"/>
  <c r="AT855" i="1"/>
  <c r="AS855" i="1"/>
  <c r="AR911" i="1"/>
  <c r="AP965" i="1"/>
  <c r="AT857" i="1"/>
  <c r="AS857" i="1"/>
  <c r="W921" i="1"/>
  <c r="S975" i="1"/>
  <c r="AR965" i="1" l="1"/>
  <c r="AP1019" i="1"/>
  <c r="AR963" i="1"/>
  <c r="AP1017" i="1"/>
  <c r="AT911" i="1"/>
  <c r="AS911" i="1"/>
  <c r="AT909" i="1"/>
  <c r="AS909" i="1"/>
  <c r="W975" i="1"/>
  <c r="S1029" i="1"/>
  <c r="AR1017" i="1" l="1"/>
  <c r="AP1071" i="1"/>
  <c r="AT963" i="1"/>
  <c r="AS963" i="1"/>
  <c r="AR1019" i="1"/>
  <c r="AP1073" i="1"/>
  <c r="AT965" i="1"/>
  <c r="AS965" i="1"/>
  <c r="W1029" i="1"/>
  <c r="S1083" i="1"/>
  <c r="AR1073" i="1" l="1"/>
  <c r="AP1127" i="1"/>
  <c r="AR1071" i="1"/>
  <c r="AP1125" i="1"/>
  <c r="AT1019" i="1"/>
  <c r="AS1019" i="1"/>
  <c r="AT1017" i="1"/>
  <c r="AS1017" i="1"/>
  <c r="W1083" i="1"/>
  <c r="S1137" i="1"/>
  <c r="AR1125" i="1" l="1"/>
  <c r="AP1179" i="1"/>
  <c r="AT1071" i="1"/>
  <c r="AS1071" i="1"/>
  <c r="AR1127" i="1"/>
  <c r="AP1181" i="1"/>
  <c r="AT1073" i="1"/>
  <c r="AS1073" i="1"/>
  <c r="W1137" i="1"/>
  <c r="S1191" i="1"/>
  <c r="AR1181" i="1" l="1"/>
  <c r="AP1235" i="1"/>
  <c r="AR1179" i="1"/>
  <c r="AP1233" i="1"/>
  <c r="AT1127" i="1"/>
  <c r="AS1127" i="1"/>
  <c r="AT1125" i="1"/>
  <c r="AS1125" i="1"/>
  <c r="W1191" i="1"/>
  <c r="S1245" i="1"/>
  <c r="AR1233" i="1" l="1"/>
  <c r="AP1287" i="1"/>
  <c r="AT1179" i="1"/>
  <c r="AS1179" i="1"/>
  <c r="AR1235" i="1"/>
  <c r="AP1289" i="1"/>
  <c r="AT1181" i="1"/>
  <c r="AS1181" i="1"/>
  <c r="W1245" i="1"/>
  <c r="S1299" i="1"/>
  <c r="AR1289" i="1" l="1"/>
  <c r="AP1343" i="1"/>
  <c r="AR1287" i="1"/>
  <c r="AP1341" i="1"/>
  <c r="AT1235" i="1"/>
  <c r="AS1235" i="1"/>
  <c r="AT1233" i="1"/>
  <c r="AS1233" i="1"/>
  <c r="W1299" i="1"/>
  <c r="S1353" i="1"/>
  <c r="AR1341" i="1" l="1"/>
  <c r="AP1395" i="1"/>
  <c r="AT1287" i="1"/>
  <c r="AS1287" i="1"/>
  <c r="AR1343" i="1"/>
  <c r="AP1397" i="1"/>
  <c r="AT1289" i="1"/>
  <c r="AS1289" i="1"/>
  <c r="W1353" i="1"/>
  <c r="S1407" i="1"/>
  <c r="AR1397" i="1" l="1"/>
  <c r="AP1451" i="1"/>
  <c r="AR1395" i="1"/>
  <c r="AP1449" i="1"/>
  <c r="AT1343" i="1"/>
  <c r="AS1343" i="1"/>
  <c r="AT1341" i="1"/>
  <c r="AS1341" i="1"/>
  <c r="W1407" i="1"/>
  <c r="S1461" i="1"/>
  <c r="AR1449" i="1" l="1"/>
  <c r="AP1503" i="1"/>
  <c r="AT1395" i="1"/>
  <c r="AS1395" i="1"/>
  <c r="AR1451" i="1"/>
  <c r="AP1505" i="1"/>
  <c r="AT1397" i="1"/>
  <c r="AS1397" i="1"/>
  <c r="W1461" i="1"/>
  <c r="S1515" i="1"/>
  <c r="AR1505" i="1" l="1"/>
  <c r="AP1559" i="1"/>
  <c r="AR1503" i="1"/>
  <c r="AP1557" i="1"/>
  <c r="AT1451" i="1"/>
  <c r="AS1451" i="1"/>
  <c r="AT1449" i="1"/>
  <c r="AS1449" i="1"/>
  <c r="W1515" i="1"/>
  <c r="S1569" i="1"/>
  <c r="AR1557" i="1" l="1"/>
  <c r="AP1611" i="1"/>
  <c r="AT1503" i="1"/>
  <c r="AS1503" i="1"/>
  <c r="AR1559" i="1"/>
  <c r="AP1613" i="1"/>
  <c r="AT1505" i="1"/>
  <c r="AS1505" i="1"/>
  <c r="W1569" i="1"/>
  <c r="S1623" i="1"/>
  <c r="AR1613" i="1" l="1"/>
  <c r="AP1667" i="1"/>
  <c r="AR1611" i="1"/>
  <c r="AP1665" i="1"/>
  <c r="AT1559" i="1"/>
  <c r="AS1559" i="1"/>
  <c r="AT1557" i="1"/>
  <c r="AS1557" i="1"/>
  <c r="W1623" i="1"/>
  <c r="S1677" i="1"/>
  <c r="W1677" i="1" s="1"/>
  <c r="AR1665" i="1" l="1"/>
  <c r="AP1719" i="1"/>
  <c r="AR1719" i="1" s="1"/>
  <c r="AT1611" i="1"/>
  <c r="AS1611" i="1"/>
  <c r="AR1667" i="1"/>
  <c r="AP1721" i="1"/>
  <c r="AR1721" i="1" s="1"/>
  <c r="AT1613" i="1"/>
  <c r="AS1613" i="1"/>
  <c r="N77" i="1"/>
  <c r="L77" i="1"/>
  <c r="J77" i="1"/>
  <c r="H77" i="1"/>
  <c r="F77" i="1"/>
  <c r="E106" i="1"/>
  <c r="E94" i="1"/>
  <c r="E91" i="1"/>
  <c r="E79" i="1"/>
  <c r="V81" i="1"/>
  <c r="V82" i="1"/>
  <c r="E75" i="1"/>
  <c r="G75" i="1"/>
  <c r="I75" i="1"/>
  <c r="K75" i="1"/>
  <c r="M75" i="1"/>
  <c r="O75" i="1"/>
  <c r="E76" i="1"/>
  <c r="AT1721" i="1" l="1"/>
  <c r="AS1721" i="1"/>
  <c r="AT1719" i="1"/>
  <c r="AS1719" i="1"/>
  <c r="AT1667" i="1"/>
  <c r="AS1667" i="1"/>
  <c r="AT1665" i="1"/>
  <c r="AS1665" i="1"/>
  <c r="P75" i="1"/>
  <c r="AM69" i="12" l="1"/>
  <c r="AM68" i="12"/>
  <c r="AM65" i="12"/>
  <c r="AM64" i="12"/>
  <c r="AM61" i="12"/>
  <c r="AM60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D105" i="12"/>
  <c r="AD104" i="12"/>
  <c r="AD103" i="12"/>
  <c r="AD102" i="12"/>
  <c r="AD101" i="12"/>
  <c r="AD100" i="12"/>
  <c r="AD99" i="12"/>
  <c r="AD98" i="12"/>
  <c r="AD97" i="12"/>
  <c r="AD96" i="12"/>
  <c r="AD95" i="12"/>
  <c r="AD94" i="12"/>
  <c r="AD93" i="12"/>
  <c r="AD92" i="12"/>
  <c r="AD91" i="12"/>
  <c r="AD90" i="12"/>
  <c r="AD89" i="12"/>
  <c r="AD88" i="12"/>
  <c r="AD87" i="12"/>
  <c r="AC53" i="1"/>
  <c r="AC52" i="1"/>
  <c r="AC51" i="1"/>
  <c r="AC105" i="1" s="1"/>
  <c r="AC159" i="1" s="1"/>
  <c r="AC213" i="1" s="1"/>
  <c r="AC267" i="1" s="1"/>
  <c r="AC321" i="1" s="1"/>
  <c r="AC375" i="1" s="1"/>
  <c r="AC429" i="1" s="1"/>
  <c r="AC483" i="1" s="1"/>
  <c r="AC537" i="1" s="1"/>
  <c r="AC591" i="1" s="1"/>
  <c r="AC645" i="1" s="1"/>
  <c r="AC699" i="1" s="1"/>
  <c r="AC753" i="1" s="1"/>
  <c r="AC807" i="1" s="1"/>
  <c r="AC861" i="1" s="1"/>
  <c r="AC915" i="1" s="1"/>
  <c r="AC969" i="1" s="1"/>
  <c r="AC1023" i="1" s="1"/>
  <c r="AC1077" i="1" s="1"/>
  <c r="AC1131" i="1" s="1"/>
  <c r="AC1185" i="1" s="1"/>
  <c r="AC1239" i="1" s="1"/>
  <c r="AC1293" i="1" s="1"/>
  <c r="AC1347" i="1" s="1"/>
  <c r="AC1401" i="1" s="1"/>
  <c r="AC1455" i="1" s="1"/>
  <c r="AC1509" i="1" s="1"/>
  <c r="AC1563" i="1" s="1"/>
  <c r="AC1617" i="1" s="1"/>
  <c r="AC1671" i="1" s="1"/>
  <c r="AC1725" i="1" s="1"/>
  <c r="AC50" i="1"/>
  <c r="AC49" i="1"/>
  <c r="AC103" i="1" s="1"/>
  <c r="AC157" i="1" s="1"/>
  <c r="AC211" i="1" s="1"/>
  <c r="AC265" i="1" s="1"/>
  <c r="AC319" i="1" s="1"/>
  <c r="AC373" i="1" s="1"/>
  <c r="AC427" i="1" s="1"/>
  <c r="AC481" i="1" s="1"/>
  <c r="AC535" i="1" s="1"/>
  <c r="AC589" i="1" s="1"/>
  <c r="AC643" i="1" s="1"/>
  <c r="AC697" i="1" s="1"/>
  <c r="AC751" i="1" s="1"/>
  <c r="AC805" i="1" s="1"/>
  <c r="AC859" i="1" s="1"/>
  <c r="AC913" i="1" s="1"/>
  <c r="AC967" i="1" s="1"/>
  <c r="AC1021" i="1" s="1"/>
  <c r="AC1075" i="1" s="1"/>
  <c r="AC1129" i="1" s="1"/>
  <c r="AC1183" i="1" s="1"/>
  <c r="AC1237" i="1" s="1"/>
  <c r="AC1291" i="1" s="1"/>
  <c r="AC1345" i="1" s="1"/>
  <c r="AC1399" i="1" s="1"/>
  <c r="AC1453" i="1" s="1"/>
  <c r="AC1507" i="1" s="1"/>
  <c r="AC1561" i="1" s="1"/>
  <c r="AC1615" i="1" s="1"/>
  <c r="AC1669" i="1" s="1"/>
  <c r="AC1723" i="1" s="1"/>
  <c r="AC48" i="1"/>
  <c r="AC102" i="1" s="1"/>
  <c r="AC156" i="1" s="1"/>
  <c r="AC210" i="1" s="1"/>
  <c r="AC47" i="1"/>
  <c r="AC101" i="1" s="1"/>
  <c r="AC46" i="1"/>
  <c r="AC45" i="1"/>
  <c r="AC99" i="1" s="1"/>
  <c r="AC44" i="1"/>
  <c r="AC98" i="1" s="1"/>
  <c r="AC43" i="1"/>
  <c r="AC97" i="1" s="1"/>
  <c r="AC151" i="1" s="1"/>
  <c r="AC205" i="1" s="1"/>
  <c r="AC42" i="1"/>
  <c r="AC96" i="1" s="1"/>
  <c r="AC41" i="1"/>
  <c r="AC95" i="1" s="1"/>
  <c r="AC149" i="1" s="1"/>
  <c r="AC203" i="1" s="1"/>
  <c r="AC257" i="1" s="1"/>
  <c r="AC311" i="1" s="1"/>
  <c r="AC365" i="1" s="1"/>
  <c r="AC419" i="1" s="1"/>
  <c r="AC473" i="1" s="1"/>
  <c r="AC527" i="1" s="1"/>
  <c r="AC581" i="1" s="1"/>
  <c r="AC635" i="1" s="1"/>
  <c r="AC689" i="1" s="1"/>
  <c r="AC743" i="1" s="1"/>
  <c r="AC797" i="1" s="1"/>
  <c r="AC851" i="1" s="1"/>
  <c r="AC905" i="1" s="1"/>
  <c r="AC959" i="1" s="1"/>
  <c r="AC1013" i="1" s="1"/>
  <c r="AC1067" i="1" s="1"/>
  <c r="AC1121" i="1" s="1"/>
  <c r="AC1175" i="1" s="1"/>
  <c r="AC1229" i="1" s="1"/>
  <c r="AC1283" i="1" s="1"/>
  <c r="AC1337" i="1" s="1"/>
  <c r="AC1391" i="1" s="1"/>
  <c r="AC1445" i="1" s="1"/>
  <c r="AC1499" i="1" s="1"/>
  <c r="AC1553" i="1" s="1"/>
  <c r="AC1607" i="1" s="1"/>
  <c r="AC1661" i="1" s="1"/>
  <c r="AC1715" i="1" s="1"/>
  <c r="AC40" i="1"/>
  <c r="AC94" i="1" s="1"/>
  <c r="AC39" i="1"/>
  <c r="AC93" i="1" s="1"/>
  <c r="AC147" i="1" s="1"/>
  <c r="AC201" i="1" s="1"/>
  <c r="AC255" i="1" s="1"/>
  <c r="AC309" i="1" s="1"/>
  <c r="AC363" i="1" s="1"/>
  <c r="AC417" i="1" s="1"/>
  <c r="AC471" i="1" s="1"/>
  <c r="AC525" i="1" s="1"/>
  <c r="AC579" i="1" s="1"/>
  <c r="AC633" i="1" s="1"/>
  <c r="AC687" i="1" s="1"/>
  <c r="AC741" i="1" s="1"/>
  <c r="AC795" i="1" s="1"/>
  <c r="AC849" i="1" s="1"/>
  <c r="AC903" i="1" s="1"/>
  <c r="AC957" i="1" s="1"/>
  <c r="AC1011" i="1" s="1"/>
  <c r="AC1065" i="1" s="1"/>
  <c r="AC1119" i="1" s="1"/>
  <c r="AC1173" i="1" s="1"/>
  <c r="AC1227" i="1" s="1"/>
  <c r="AC1281" i="1" s="1"/>
  <c r="AC1335" i="1" s="1"/>
  <c r="AC1389" i="1" s="1"/>
  <c r="AC1443" i="1" s="1"/>
  <c r="AC1497" i="1" s="1"/>
  <c r="AC1551" i="1" s="1"/>
  <c r="AC1605" i="1" s="1"/>
  <c r="AC1659" i="1" s="1"/>
  <c r="AC1713" i="1" s="1"/>
  <c r="AC38" i="1"/>
  <c r="AC37" i="1"/>
  <c r="AC91" i="1" s="1"/>
  <c r="AC145" i="1" s="1"/>
  <c r="AC199" i="1" s="1"/>
  <c r="AC253" i="1" s="1"/>
  <c r="AC307" i="1" s="1"/>
  <c r="AC361" i="1" s="1"/>
  <c r="AC415" i="1" s="1"/>
  <c r="AC469" i="1" s="1"/>
  <c r="AC523" i="1" s="1"/>
  <c r="AC577" i="1" s="1"/>
  <c r="AC631" i="1" s="1"/>
  <c r="AC685" i="1" s="1"/>
  <c r="AC739" i="1" s="1"/>
  <c r="AC793" i="1" s="1"/>
  <c r="AC847" i="1" s="1"/>
  <c r="AC901" i="1" s="1"/>
  <c r="AC955" i="1" s="1"/>
  <c r="AC1009" i="1" s="1"/>
  <c r="AC1063" i="1" s="1"/>
  <c r="AC1117" i="1" s="1"/>
  <c r="AC1171" i="1" s="1"/>
  <c r="AC1225" i="1" s="1"/>
  <c r="AC1279" i="1" s="1"/>
  <c r="AC1333" i="1" s="1"/>
  <c r="AC1387" i="1" s="1"/>
  <c r="AC1441" i="1" s="1"/>
  <c r="AC1495" i="1" s="1"/>
  <c r="AC1549" i="1" s="1"/>
  <c r="AC1603" i="1" s="1"/>
  <c r="AC1657" i="1" s="1"/>
  <c r="AC1711" i="1" s="1"/>
  <c r="AC36" i="1"/>
  <c r="AC35" i="1"/>
  <c r="AC89" i="1" s="1"/>
  <c r="AC259" i="1" l="1"/>
  <c r="AC313" i="1" s="1"/>
  <c r="AC367" i="1" s="1"/>
  <c r="AC421" i="1" s="1"/>
  <c r="AC475" i="1" s="1"/>
  <c r="AD102" i="1"/>
  <c r="AC155" i="1"/>
  <c r="AC143" i="1"/>
  <c r="AD94" i="1"/>
  <c r="AC148" i="1"/>
  <c r="AD98" i="1"/>
  <c r="AC152" i="1"/>
  <c r="AC264" i="1"/>
  <c r="AC318" i="1" s="1"/>
  <c r="AC153" i="1"/>
  <c r="AD96" i="1"/>
  <c r="AC150" i="1"/>
  <c r="AC85" i="1"/>
  <c r="AC81" i="1"/>
  <c r="T100" i="1" s="1"/>
  <c r="AG71" i="1"/>
  <c r="AG125" i="1" s="1"/>
  <c r="AG179" i="1" s="1"/>
  <c r="AG233" i="1" s="1"/>
  <c r="AG287" i="1" s="1"/>
  <c r="AG341" i="1" s="1"/>
  <c r="AG395" i="1" s="1"/>
  <c r="AG449" i="1" s="1"/>
  <c r="AG503" i="1" s="1"/>
  <c r="AG557" i="1" s="1"/>
  <c r="AG611" i="1" s="1"/>
  <c r="AG665" i="1" s="1"/>
  <c r="AG719" i="1" s="1"/>
  <c r="AG773" i="1" s="1"/>
  <c r="AG827" i="1" s="1"/>
  <c r="AG881" i="1" s="1"/>
  <c r="AG935" i="1" s="1"/>
  <c r="AG989" i="1" s="1"/>
  <c r="AG1043" i="1" s="1"/>
  <c r="AG1097" i="1" s="1"/>
  <c r="AG1151" i="1" s="1"/>
  <c r="AG1205" i="1" s="1"/>
  <c r="AG1259" i="1" s="1"/>
  <c r="AG1313" i="1" s="1"/>
  <c r="AG1367" i="1" s="1"/>
  <c r="AG1421" i="1" s="1"/>
  <c r="AG1475" i="1" s="1"/>
  <c r="AG1529" i="1" s="1"/>
  <c r="AG1583" i="1" s="1"/>
  <c r="AG1637" i="1" s="1"/>
  <c r="AG1691" i="1" s="1"/>
  <c r="AM16" i="12" s="1"/>
  <c r="AG70" i="1"/>
  <c r="AG124" i="1" s="1"/>
  <c r="AG178" i="1" s="1"/>
  <c r="AG232" i="1" s="1"/>
  <c r="AG286" i="1" s="1"/>
  <c r="AG340" i="1" s="1"/>
  <c r="AG394" i="1" s="1"/>
  <c r="AG448" i="1" s="1"/>
  <c r="AG502" i="1" s="1"/>
  <c r="AG556" i="1" s="1"/>
  <c r="AG610" i="1" s="1"/>
  <c r="AG664" i="1" s="1"/>
  <c r="AG718" i="1" s="1"/>
  <c r="AG772" i="1" s="1"/>
  <c r="AG826" i="1" s="1"/>
  <c r="AG880" i="1" s="1"/>
  <c r="AG934" i="1" s="1"/>
  <c r="AG988" i="1" s="1"/>
  <c r="AG1042" i="1" s="1"/>
  <c r="AG1096" i="1" s="1"/>
  <c r="AG1150" i="1" s="1"/>
  <c r="AG1204" i="1" s="1"/>
  <c r="AG1258" i="1" s="1"/>
  <c r="AG1312" i="1" s="1"/>
  <c r="AG1366" i="1" s="1"/>
  <c r="AG1420" i="1" s="1"/>
  <c r="AG1474" i="1" s="1"/>
  <c r="AG1528" i="1" s="1"/>
  <c r="AG1582" i="1" s="1"/>
  <c r="AG1636" i="1" s="1"/>
  <c r="AG1690" i="1" s="1"/>
  <c r="AM15" i="12" s="1"/>
  <c r="AG67" i="1"/>
  <c r="AG121" i="1" s="1"/>
  <c r="AG175" i="1" s="1"/>
  <c r="AG229" i="1" s="1"/>
  <c r="AG283" i="1" s="1"/>
  <c r="AG337" i="1" s="1"/>
  <c r="AG391" i="1" s="1"/>
  <c r="AG445" i="1" s="1"/>
  <c r="AG499" i="1" s="1"/>
  <c r="AG553" i="1" s="1"/>
  <c r="AG607" i="1" s="1"/>
  <c r="AG661" i="1" s="1"/>
  <c r="AG715" i="1" s="1"/>
  <c r="AG769" i="1" s="1"/>
  <c r="AG823" i="1" s="1"/>
  <c r="AG877" i="1" s="1"/>
  <c r="AG931" i="1" s="1"/>
  <c r="AG985" i="1" s="1"/>
  <c r="AG1039" i="1" s="1"/>
  <c r="AG1093" i="1" s="1"/>
  <c r="AG1147" i="1" s="1"/>
  <c r="AG1201" i="1" s="1"/>
  <c r="AG1255" i="1" s="1"/>
  <c r="AG1309" i="1" s="1"/>
  <c r="AG1363" i="1" s="1"/>
  <c r="AG1417" i="1" s="1"/>
  <c r="AG1471" i="1" s="1"/>
  <c r="AG1525" i="1" s="1"/>
  <c r="AG1579" i="1" s="1"/>
  <c r="AG1633" i="1" s="1"/>
  <c r="AG1687" i="1" s="1"/>
  <c r="AM12" i="12" s="1"/>
  <c r="AG66" i="1"/>
  <c r="AG120" i="1" s="1"/>
  <c r="AG174" i="1" s="1"/>
  <c r="AG228" i="1" s="1"/>
  <c r="AG282" i="1" s="1"/>
  <c r="AG336" i="1" s="1"/>
  <c r="AG390" i="1" s="1"/>
  <c r="AG444" i="1" s="1"/>
  <c r="AG498" i="1" s="1"/>
  <c r="AG552" i="1" s="1"/>
  <c r="AG606" i="1" s="1"/>
  <c r="AG660" i="1" s="1"/>
  <c r="AG714" i="1" s="1"/>
  <c r="AG768" i="1" s="1"/>
  <c r="AG822" i="1" s="1"/>
  <c r="AG876" i="1" s="1"/>
  <c r="AG930" i="1" s="1"/>
  <c r="AG984" i="1" s="1"/>
  <c r="AG1038" i="1" s="1"/>
  <c r="AG1092" i="1" s="1"/>
  <c r="AG1146" i="1" s="1"/>
  <c r="AG1200" i="1" s="1"/>
  <c r="AG1254" i="1" s="1"/>
  <c r="AG1308" i="1" s="1"/>
  <c r="AG1362" i="1" s="1"/>
  <c r="AG1416" i="1" s="1"/>
  <c r="AG1470" i="1" s="1"/>
  <c r="AG1524" i="1" s="1"/>
  <c r="AG1578" i="1" s="1"/>
  <c r="AG1632" i="1" s="1"/>
  <c r="AG1686" i="1" s="1"/>
  <c r="AM11" i="12" s="1"/>
  <c r="AC65" i="1"/>
  <c r="AG63" i="1"/>
  <c r="AG117" i="1" s="1"/>
  <c r="AG171" i="1" s="1"/>
  <c r="AG225" i="1" s="1"/>
  <c r="AG279" i="1" s="1"/>
  <c r="AG333" i="1" s="1"/>
  <c r="AG387" i="1" s="1"/>
  <c r="AG441" i="1" s="1"/>
  <c r="AG495" i="1" s="1"/>
  <c r="AG549" i="1" s="1"/>
  <c r="AG603" i="1" s="1"/>
  <c r="AG657" i="1" s="1"/>
  <c r="AG711" i="1" s="1"/>
  <c r="AG765" i="1" s="1"/>
  <c r="AG819" i="1" s="1"/>
  <c r="AG873" i="1" s="1"/>
  <c r="AG927" i="1" s="1"/>
  <c r="AG981" i="1" s="1"/>
  <c r="AG1035" i="1" s="1"/>
  <c r="AG1089" i="1" s="1"/>
  <c r="AG1143" i="1" s="1"/>
  <c r="AG1197" i="1" s="1"/>
  <c r="AG1251" i="1" s="1"/>
  <c r="AG1305" i="1" s="1"/>
  <c r="AG1359" i="1" s="1"/>
  <c r="AG1413" i="1" s="1"/>
  <c r="AG1467" i="1" s="1"/>
  <c r="AG1521" i="1" s="1"/>
  <c r="AG1575" i="1" s="1"/>
  <c r="AG1629" i="1" s="1"/>
  <c r="AG1683" i="1" s="1"/>
  <c r="AM8" i="12" s="1"/>
  <c r="AG62" i="1"/>
  <c r="AG116" i="1" s="1"/>
  <c r="AG170" i="1" s="1"/>
  <c r="AG224" i="1" s="1"/>
  <c r="AG278" i="1" s="1"/>
  <c r="AG332" i="1" s="1"/>
  <c r="AG386" i="1" s="1"/>
  <c r="AG440" i="1" s="1"/>
  <c r="AG494" i="1" s="1"/>
  <c r="AG548" i="1" s="1"/>
  <c r="AG602" i="1" s="1"/>
  <c r="AG656" i="1" s="1"/>
  <c r="AG710" i="1" s="1"/>
  <c r="AG764" i="1" s="1"/>
  <c r="AG818" i="1" s="1"/>
  <c r="AG872" i="1" s="1"/>
  <c r="AG926" i="1" s="1"/>
  <c r="AG980" i="1" s="1"/>
  <c r="AG1034" i="1" s="1"/>
  <c r="AG1088" i="1" s="1"/>
  <c r="AG1142" i="1" s="1"/>
  <c r="AG1196" i="1" s="1"/>
  <c r="AG1250" i="1" s="1"/>
  <c r="AG1304" i="1" s="1"/>
  <c r="AG1358" i="1" s="1"/>
  <c r="AG1412" i="1" s="1"/>
  <c r="AG1466" i="1" s="1"/>
  <c r="AG1520" i="1" s="1"/>
  <c r="AG1574" i="1" s="1"/>
  <c r="AG1628" i="1" s="1"/>
  <c r="AG1682" i="1" s="1"/>
  <c r="AM7" i="12" s="1"/>
  <c r="AD150" i="1" l="1"/>
  <c r="AC204" i="1"/>
  <c r="AD148" i="1"/>
  <c r="AC202" i="1"/>
  <c r="AD156" i="1"/>
  <c r="AC209" i="1"/>
  <c r="AC372" i="1"/>
  <c r="AC426" i="1" s="1"/>
  <c r="AC480" i="1" s="1"/>
  <c r="AC100" i="1"/>
  <c r="V100" i="1"/>
  <c r="X100" i="1"/>
  <c r="AC207" i="1"/>
  <c r="AC261" i="1" s="1"/>
  <c r="AD152" i="1"/>
  <c r="AC206" i="1"/>
  <c r="AC197" i="1"/>
  <c r="AC529" i="1"/>
  <c r="AC583" i="1" s="1"/>
  <c r="F5" i="14"/>
  <c r="G5" i="14"/>
  <c r="K5" i="14"/>
  <c r="C5" i="14"/>
  <c r="AD202" i="1" l="1"/>
  <c r="AC256" i="1"/>
  <c r="AC637" i="1"/>
  <c r="AC260" i="1"/>
  <c r="AD206" i="1"/>
  <c r="Z100" i="1"/>
  <c r="X154" i="1"/>
  <c r="AC534" i="1"/>
  <c r="AC588" i="1" s="1"/>
  <c r="AC263" i="1"/>
  <c r="AD210" i="1"/>
  <c r="AD204" i="1"/>
  <c r="AC258" i="1"/>
  <c r="AC251" i="1"/>
  <c r="AC315" i="1"/>
  <c r="AC154" i="1"/>
  <c r="AD100" i="1"/>
  <c r="N5" i="14"/>
  <c r="O5" i="14"/>
  <c r="S5" i="14"/>
  <c r="AC208" i="1" l="1"/>
  <c r="AD154" i="1"/>
  <c r="AD264" i="1"/>
  <c r="AC317" i="1"/>
  <c r="AC305" i="1"/>
  <c r="AC691" i="1"/>
  <c r="AC745" i="1" s="1"/>
  <c r="AC799" i="1" s="1"/>
  <c r="AC853" i="1" s="1"/>
  <c r="AC907" i="1" s="1"/>
  <c r="AC961" i="1" s="1"/>
  <c r="AC369" i="1"/>
  <c r="AD258" i="1"/>
  <c r="AC312" i="1"/>
  <c r="AD256" i="1"/>
  <c r="AC310" i="1"/>
  <c r="Z154" i="1"/>
  <c r="X208" i="1"/>
  <c r="AC642" i="1"/>
  <c r="AD260" i="1"/>
  <c r="AC314" i="1"/>
  <c r="V5" i="14"/>
  <c r="W5" i="14"/>
  <c r="AA5" i="14"/>
  <c r="AC1015" i="1" l="1"/>
  <c r="AC1069" i="1" s="1"/>
  <c r="AC1123" i="1" s="1"/>
  <c r="AC1177" i="1" s="1"/>
  <c r="AC1231" i="1" s="1"/>
  <c r="AC1285" i="1" s="1"/>
  <c r="AC371" i="1"/>
  <c r="AD318" i="1"/>
  <c r="AD314" i="1"/>
  <c r="AC368" i="1"/>
  <c r="AD312" i="1"/>
  <c r="AC366" i="1"/>
  <c r="AD310" i="1"/>
  <c r="AC364" i="1"/>
  <c r="AC423" i="1"/>
  <c r="AC359" i="1"/>
  <c r="Z208" i="1"/>
  <c r="X262" i="1"/>
  <c r="AC696" i="1"/>
  <c r="AC750" i="1" s="1"/>
  <c r="AC804" i="1" s="1"/>
  <c r="AC858" i="1" s="1"/>
  <c r="AC912" i="1" s="1"/>
  <c r="AC966" i="1" s="1"/>
  <c r="AD208" i="1"/>
  <c r="AC262" i="1"/>
  <c r="AD5" i="14"/>
  <c r="AE5" i="14"/>
  <c r="AB5" i="14"/>
  <c r="AI5" i="14"/>
  <c r="AC316" i="1" l="1"/>
  <c r="AD262" i="1"/>
  <c r="AC477" i="1"/>
  <c r="AC531" i="1" s="1"/>
  <c r="AD366" i="1"/>
  <c r="AC420" i="1"/>
  <c r="AD372" i="1"/>
  <c r="AC425" i="1"/>
  <c r="AC413" i="1"/>
  <c r="AD364" i="1"/>
  <c r="AC418" i="1"/>
  <c r="AD368" i="1"/>
  <c r="AC422" i="1"/>
  <c r="AC1339" i="1"/>
  <c r="AC1393" i="1" s="1"/>
  <c r="AC1447" i="1" s="1"/>
  <c r="AC1501" i="1" s="1"/>
  <c r="AC1555" i="1" s="1"/>
  <c r="AC1609" i="1" s="1"/>
  <c r="Z262" i="1"/>
  <c r="X316" i="1"/>
  <c r="AC1020" i="1"/>
  <c r="AC1074" i="1" s="1"/>
  <c r="AC1128" i="1" s="1"/>
  <c r="AC1182" i="1" s="1"/>
  <c r="AC1236" i="1" s="1"/>
  <c r="AC1290" i="1" s="1"/>
  <c r="AC5" i="14"/>
  <c r="AL5" i="14"/>
  <c r="AM5" i="14"/>
  <c r="AQ5" i="14"/>
  <c r="AJ5" i="14"/>
  <c r="AD418" i="1" l="1"/>
  <c r="AC472" i="1"/>
  <c r="AD426" i="1"/>
  <c r="AC479" i="1"/>
  <c r="AC1344" i="1"/>
  <c r="AC1398" i="1" s="1"/>
  <c r="AC1452" i="1" s="1"/>
  <c r="AC1506" i="1" s="1"/>
  <c r="AC1560" i="1" s="1"/>
  <c r="AC1614" i="1" s="1"/>
  <c r="AC1663" i="1"/>
  <c r="AC585" i="1"/>
  <c r="AC639" i="1" s="1"/>
  <c r="AC693" i="1" s="1"/>
  <c r="Z316" i="1"/>
  <c r="X370" i="1"/>
  <c r="AD422" i="1"/>
  <c r="AC476" i="1"/>
  <c r="AC467" i="1"/>
  <c r="AD420" i="1"/>
  <c r="AC474" i="1"/>
  <c r="AC370" i="1"/>
  <c r="AD316" i="1"/>
  <c r="AK5" i="14"/>
  <c r="AT5" i="14"/>
  <c r="AU5" i="14"/>
  <c r="AY5" i="14"/>
  <c r="AR5" i="14"/>
  <c r="AC521" i="1" l="1"/>
  <c r="AC1717" i="1"/>
  <c r="AC533" i="1"/>
  <c r="AD480" i="1"/>
  <c r="AC424" i="1"/>
  <c r="AD370" i="1"/>
  <c r="Z370" i="1"/>
  <c r="X424" i="1"/>
  <c r="AD474" i="1"/>
  <c r="AC528" i="1"/>
  <c r="AC530" i="1"/>
  <c r="AD476" i="1"/>
  <c r="AC747" i="1"/>
  <c r="AD472" i="1"/>
  <c r="AC526" i="1"/>
  <c r="AC1668" i="1"/>
  <c r="AS5" i="14"/>
  <c r="BB5" i="14"/>
  <c r="BC5" i="14"/>
  <c r="AZ5" i="14"/>
  <c r="C6" i="14"/>
  <c r="AC1722" i="1" l="1"/>
  <c r="AC478" i="1"/>
  <c r="AD424" i="1"/>
  <c r="AC801" i="1"/>
  <c r="AD528" i="1"/>
  <c r="AC582" i="1"/>
  <c r="AD526" i="1"/>
  <c r="AC580" i="1"/>
  <c r="Z424" i="1"/>
  <c r="X478" i="1"/>
  <c r="AC575" i="1"/>
  <c r="AD530" i="1"/>
  <c r="AC584" i="1"/>
  <c r="AD534" i="1"/>
  <c r="AC587" i="1"/>
  <c r="BA5" i="14"/>
  <c r="F6" i="14"/>
  <c r="G6" i="14"/>
  <c r="K6" i="14"/>
  <c r="D6" i="14"/>
  <c r="AC638" i="1" l="1"/>
  <c r="AD584" i="1"/>
  <c r="AD478" i="1"/>
  <c r="AC532" i="1"/>
  <c r="AC636" i="1"/>
  <c r="AD582" i="1"/>
  <c r="AC641" i="1"/>
  <c r="AD588" i="1"/>
  <c r="AC629" i="1"/>
  <c r="AD580" i="1"/>
  <c r="AC634" i="1"/>
  <c r="AC855" i="1"/>
  <c r="Z478" i="1"/>
  <c r="X532" i="1"/>
  <c r="E6" i="14"/>
  <c r="N6" i="14"/>
  <c r="O6" i="14"/>
  <c r="S6" i="14"/>
  <c r="AC695" i="1" l="1"/>
  <c r="AD642" i="1"/>
  <c r="AC909" i="1"/>
  <c r="AC683" i="1"/>
  <c r="Z532" i="1"/>
  <c r="X586" i="1"/>
  <c r="AD634" i="1"/>
  <c r="AC688" i="1"/>
  <c r="AC586" i="1"/>
  <c r="AD532" i="1"/>
  <c r="AC690" i="1"/>
  <c r="AD636" i="1"/>
  <c r="AC692" i="1"/>
  <c r="AD638" i="1"/>
  <c r="V6" i="14"/>
  <c r="W6" i="14"/>
  <c r="AA6" i="14"/>
  <c r="AD692" i="1" l="1"/>
  <c r="AC746" i="1"/>
  <c r="AD586" i="1"/>
  <c r="AC640" i="1"/>
  <c r="AC963" i="1"/>
  <c r="AC1017" i="1" s="1"/>
  <c r="AD688" i="1"/>
  <c r="AC742" i="1"/>
  <c r="AC737" i="1"/>
  <c r="Z586" i="1"/>
  <c r="X640" i="1"/>
  <c r="AD690" i="1"/>
  <c r="AC744" i="1"/>
  <c r="AD696" i="1"/>
  <c r="AC749" i="1"/>
  <c r="AD6" i="14"/>
  <c r="AE6" i="14"/>
  <c r="AI6" i="14"/>
  <c r="AB6" i="14"/>
  <c r="AD750" i="1" l="1"/>
  <c r="AC803" i="1"/>
  <c r="AD742" i="1"/>
  <c r="AC796" i="1"/>
  <c r="AD640" i="1"/>
  <c r="AC694" i="1"/>
  <c r="AD744" i="1"/>
  <c r="AC798" i="1"/>
  <c r="AC791" i="1"/>
  <c r="AC1071" i="1"/>
  <c r="AD746" i="1"/>
  <c r="AC800" i="1"/>
  <c r="Z640" i="1"/>
  <c r="X694" i="1"/>
  <c r="AC6" i="14"/>
  <c r="AL6" i="14"/>
  <c r="AM6" i="14"/>
  <c r="AJ6" i="14"/>
  <c r="AQ6" i="14"/>
  <c r="Z694" i="1" l="1"/>
  <c r="X748" i="1"/>
  <c r="AC1125" i="1"/>
  <c r="AD798" i="1"/>
  <c r="AC852" i="1"/>
  <c r="AD796" i="1"/>
  <c r="AC850" i="1"/>
  <c r="AD800" i="1"/>
  <c r="AC854" i="1"/>
  <c r="AC845" i="1"/>
  <c r="AC748" i="1"/>
  <c r="AD694" i="1"/>
  <c r="AD804" i="1"/>
  <c r="AC857" i="1"/>
  <c r="AK6" i="14"/>
  <c r="AT6" i="14"/>
  <c r="AU6" i="14"/>
  <c r="AY6" i="14"/>
  <c r="AR6" i="14"/>
  <c r="AC899" i="1" l="1"/>
  <c r="AD850" i="1"/>
  <c r="AC904" i="1"/>
  <c r="AD858" i="1"/>
  <c r="AC911" i="1"/>
  <c r="AC1179" i="1"/>
  <c r="AD854" i="1"/>
  <c r="AC908" i="1"/>
  <c r="AD852" i="1"/>
  <c r="AC906" i="1"/>
  <c r="Z748" i="1"/>
  <c r="X802" i="1"/>
  <c r="AC802" i="1"/>
  <c r="AD748" i="1"/>
  <c r="AS6" i="14"/>
  <c r="BB6" i="14"/>
  <c r="BC6" i="14"/>
  <c r="F7" i="14"/>
  <c r="G7" i="14"/>
  <c r="N7" i="14"/>
  <c r="O7" i="14"/>
  <c r="V7" i="14"/>
  <c r="W7" i="14"/>
  <c r="AD7" i="14"/>
  <c r="AE7" i="14"/>
  <c r="AL7" i="14"/>
  <c r="AM7" i="14"/>
  <c r="AT7" i="14"/>
  <c r="AU7" i="14"/>
  <c r="BB7" i="14"/>
  <c r="BC7" i="14"/>
  <c r="AJ7" i="14"/>
  <c r="C7" i="14"/>
  <c r="K7" i="14"/>
  <c r="T7" i="14"/>
  <c r="AQ7" i="14"/>
  <c r="C8" i="14"/>
  <c r="AZ7" i="14"/>
  <c r="AZ6" i="14"/>
  <c r="AR7" i="14"/>
  <c r="AA7" i="14"/>
  <c r="AB7" i="14"/>
  <c r="AI7" i="14"/>
  <c r="L7" i="14"/>
  <c r="S7" i="14"/>
  <c r="D7" i="14"/>
  <c r="AY7" i="14"/>
  <c r="AD906" i="1" l="1"/>
  <c r="AC960" i="1"/>
  <c r="AD904" i="1"/>
  <c r="AC958" i="1"/>
  <c r="AC856" i="1"/>
  <c r="AD802" i="1"/>
  <c r="AC1233" i="1"/>
  <c r="Z802" i="1"/>
  <c r="X856" i="1"/>
  <c r="AD908" i="1"/>
  <c r="AC962" i="1"/>
  <c r="AD912" i="1"/>
  <c r="AC965" i="1"/>
  <c r="AC953" i="1"/>
  <c r="AS7" i="14"/>
  <c r="U7" i="14"/>
  <c r="BA7" i="14"/>
  <c r="AK7" i="14"/>
  <c r="AC7" i="14"/>
  <c r="M7" i="14"/>
  <c r="E7" i="14"/>
  <c r="BA6" i="14"/>
  <c r="F8" i="14"/>
  <c r="G8" i="14"/>
  <c r="D8" i="14"/>
  <c r="K8" i="14"/>
  <c r="AC1007" i="1" l="1"/>
  <c r="AC1287" i="1"/>
  <c r="AC1341" i="1" s="1"/>
  <c r="AD958" i="1"/>
  <c r="AC1012" i="1"/>
  <c r="AC1019" i="1"/>
  <c r="AD966" i="1"/>
  <c r="Z856" i="1"/>
  <c r="X910" i="1"/>
  <c r="AD960" i="1"/>
  <c r="AC1014" i="1"/>
  <c r="AC1016" i="1"/>
  <c r="AD962" i="1"/>
  <c r="AC910" i="1"/>
  <c r="AD856" i="1"/>
  <c r="E8" i="14"/>
  <c r="N8" i="14"/>
  <c r="O8" i="14"/>
  <c r="S8" i="14"/>
  <c r="L8" i="14"/>
  <c r="AC964" i="1" l="1"/>
  <c r="AD910" i="1"/>
  <c r="AD1020" i="1"/>
  <c r="AC1073" i="1"/>
  <c r="AD1014" i="1"/>
  <c r="AC1068" i="1"/>
  <c r="AC1395" i="1"/>
  <c r="Z910" i="1"/>
  <c r="X964" i="1"/>
  <c r="AD1012" i="1"/>
  <c r="AC1066" i="1"/>
  <c r="AC1061" i="1"/>
  <c r="AC1115" i="1" s="1"/>
  <c r="AD1016" i="1"/>
  <c r="AC1070" i="1"/>
  <c r="M8" i="14"/>
  <c r="V8" i="14"/>
  <c r="W8" i="14"/>
  <c r="AD8" i="14"/>
  <c r="AE8" i="14"/>
  <c r="AL8" i="14"/>
  <c r="AM8" i="14"/>
  <c r="AT8" i="14"/>
  <c r="AU8" i="14"/>
  <c r="BB8" i="14"/>
  <c r="BC8" i="14"/>
  <c r="F9" i="14"/>
  <c r="G9" i="14"/>
  <c r="N9" i="14"/>
  <c r="O9" i="14"/>
  <c r="V9" i="14"/>
  <c r="W9" i="14"/>
  <c r="AD9" i="14"/>
  <c r="AE9" i="14"/>
  <c r="AL9" i="14"/>
  <c r="AM9" i="14"/>
  <c r="AT9" i="14"/>
  <c r="AU9" i="14"/>
  <c r="BB9" i="14"/>
  <c r="BC9" i="14"/>
  <c r="F10" i="14"/>
  <c r="G10" i="14"/>
  <c r="N10" i="14"/>
  <c r="O10" i="14"/>
  <c r="V10" i="14"/>
  <c r="W10" i="14"/>
  <c r="AD10" i="14"/>
  <c r="AE10" i="14"/>
  <c r="AL10" i="14"/>
  <c r="AM10" i="14"/>
  <c r="AT10" i="14"/>
  <c r="AU10" i="14"/>
  <c r="BB10" i="14"/>
  <c r="BC10" i="14"/>
  <c r="F11" i="14"/>
  <c r="G11" i="14"/>
  <c r="N11" i="14"/>
  <c r="O11" i="14"/>
  <c r="V11" i="14"/>
  <c r="W11" i="14"/>
  <c r="AD11" i="14"/>
  <c r="AE11" i="14"/>
  <c r="AL11" i="14"/>
  <c r="AM11" i="14"/>
  <c r="AT11" i="14"/>
  <c r="AU11" i="14"/>
  <c r="BB11" i="14"/>
  <c r="BC11" i="14"/>
  <c r="F12" i="14"/>
  <c r="G12" i="14"/>
  <c r="N12" i="14"/>
  <c r="O12" i="14"/>
  <c r="V12" i="14"/>
  <c r="W12" i="14"/>
  <c r="AD12" i="14"/>
  <c r="AE12" i="14"/>
  <c r="AL12" i="14"/>
  <c r="AM12" i="14"/>
  <c r="AT12" i="14"/>
  <c r="AU12" i="14"/>
  <c r="BB12" i="14"/>
  <c r="BC12" i="14"/>
  <c r="F13" i="14"/>
  <c r="G13" i="14"/>
  <c r="N13" i="14"/>
  <c r="O13" i="14"/>
  <c r="V13" i="14"/>
  <c r="W13" i="14"/>
  <c r="AD13" i="14"/>
  <c r="AE13" i="14"/>
  <c r="AL13" i="14"/>
  <c r="AM13" i="14"/>
  <c r="AT13" i="14"/>
  <c r="AU13" i="14"/>
  <c r="BB13" i="14"/>
  <c r="BC13" i="14"/>
  <c r="F14" i="14"/>
  <c r="G14" i="14"/>
  <c r="N14" i="14"/>
  <c r="O14" i="14"/>
  <c r="V14" i="14"/>
  <c r="W14" i="14"/>
  <c r="AD14" i="14"/>
  <c r="AE14" i="14"/>
  <c r="AL14" i="14"/>
  <c r="AM14" i="14"/>
  <c r="AT14" i="14"/>
  <c r="AU14" i="14"/>
  <c r="BB14" i="14"/>
  <c r="BC14" i="14"/>
  <c r="F15" i="14"/>
  <c r="G15" i="14"/>
  <c r="N15" i="14"/>
  <c r="O15" i="14"/>
  <c r="V15" i="14"/>
  <c r="W15" i="14"/>
  <c r="AD15" i="14"/>
  <c r="AE15" i="14"/>
  <c r="AL15" i="14"/>
  <c r="AM15" i="14"/>
  <c r="AT15" i="14"/>
  <c r="AU15" i="14"/>
  <c r="BB15" i="14"/>
  <c r="BC15" i="14"/>
  <c r="F16" i="14"/>
  <c r="G16" i="14"/>
  <c r="N16" i="14"/>
  <c r="O16" i="14"/>
  <c r="V16" i="14"/>
  <c r="W16" i="14"/>
  <c r="AD16" i="14"/>
  <c r="AE16" i="14"/>
  <c r="AL16" i="14"/>
  <c r="AM16" i="14"/>
  <c r="AT16" i="14"/>
  <c r="AU16" i="14"/>
  <c r="BB16" i="14"/>
  <c r="BC16" i="14"/>
  <c r="F17" i="14"/>
  <c r="G17" i="14"/>
  <c r="N17" i="14"/>
  <c r="O17" i="14"/>
  <c r="V17" i="14"/>
  <c r="W17" i="14"/>
  <c r="AD17" i="14"/>
  <c r="AE17" i="14"/>
  <c r="AL17" i="14"/>
  <c r="AM17" i="14"/>
  <c r="AT17" i="14"/>
  <c r="AU17" i="14"/>
  <c r="BB17" i="14"/>
  <c r="BC17" i="14"/>
  <c r="F18" i="14"/>
  <c r="G18" i="14"/>
  <c r="N18" i="14"/>
  <c r="O18" i="14"/>
  <c r="V18" i="14"/>
  <c r="W18" i="14"/>
  <c r="AD18" i="14"/>
  <c r="AE18" i="14"/>
  <c r="AL18" i="14"/>
  <c r="AM18" i="14"/>
  <c r="AT18" i="14"/>
  <c r="AU18" i="14"/>
  <c r="BB18" i="14"/>
  <c r="BC18" i="14"/>
  <c r="F19" i="14"/>
  <c r="G19" i="14"/>
  <c r="N19" i="14"/>
  <c r="O19" i="14"/>
  <c r="V19" i="14"/>
  <c r="W19" i="14"/>
  <c r="AD19" i="14"/>
  <c r="AE19" i="14"/>
  <c r="AL19" i="14"/>
  <c r="AM19" i="14"/>
  <c r="AT19" i="14"/>
  <c r="AU19" i="14"/>
  <c r="BB19" i="14"/>
  <c r="BC19" i="14"/>
  <c r="F20" i="14"/>
  <c r="G20" i="14"/>
  <c r="N20" i="14"/>
  <c r="O20" i="14"/>
  <c r="V20" i="14"/>
  <c r="W20" i="14"/>
  <c r="AD20" i="14"/>
  <c r="AE20" i="14"/>
  <c r="AL20" i="14"/>
  <c r="AM20" i="14"/>
  <c r="AT20" i="14"/>
  <c r="AU20" i="14"/>
  <c r="BB20" i="14"/>
  <c r="BC20" i="14"/>
  <c r="F21" i="14"/>
  <c r="G21" i="14"/>
  <c r="N21" i="14"/>
  <c r="O21" i="14"/>
  <c r="V21" i="14"/>
  <c r="W21" i="14"/>
  <c r="AD21" i="14"/>
  <c r="AE21" i="14"/>
  <c r="AL21" i="14"/>
  <c r="AM21" i="14"/>
  <c r="AT21" i="14"/>
  <c r="AU21" i="14"/>
  <c r="BB21" i="14"/>
  <c r="BC21" i="14"/>
  <c r="F22" i="14"/>
  <c r="G22" i="14"/>
  <c r="N22" i="14"/>
  <c r="O22" i="14"/>
  <c r="V22" i="14"/>
  <c r="W22" i="14"/>
  <c r="AD22" i="14"/>
  <c r="AE22" i="14"/>
  <c r="AL22" i="14"/>
  <c r="AM22" i="14"/>
  <c r="AT22" i="14"/>
  <c r="AU22" i="14"/>
  <c r="BB22" i="14"/>
  <c r="BC22" i="14"/>
  <c r="F23" i="14"/>
  <c r="G23" i="14"/>
  <c r="N23" i="14"/>
  <c r="O23" i="14"/>
  <c r="V23" i="14"/>
  <c r="W23" i="14"/>
  <c r="AD23" i="14"/>
  <c r="AE23" i="14"/>
  <c r="AL23" i="14"/>
  <c r="AM23" i="14"/>
  <c r="AT23" i="14"/>
  <c r="AU23" i="14"/>
  <c r="BB23" i="14"/>
  <c r="BC23" i="14"/>
  <c r="F24" i="14"/>
  <c r="G24" i="14"/>
  <c r="N24" i="14"/>
  <c r="O24" i="14"/>
  <c r="V24" i="14"/>
  <c r="W24" i="14"/>
  <c r="AD24" i="14"/>
  <c r="AE24" i="14"/>
  <c r="AL24" i="14"/>
  <c r="AM24" i="14"/>
  <c r="AT24" i="14"/>
  <c r="AU24" i="14"/>
  <c r="BB24" i="14"/>
  <c r="BC24" i="14"/>
  <c r="F25" i="14"/>
  <c r="G25" i="14"/>
  <c r="N25" i="14"/>
  <c r="O25" i="14"/>
  <c r="V25" i="14"/>
  <c r="W25" i="14"/>
  <c r="AD25" i="14"/>
  <c r="AE25" i="14"/>
  <c r="AL25" i="14"/>
  <c r="AM25" i="14"/>
  <c r="AT25" i="14"/>
  <c r="AU25" i="14"/>
  <c r="BB25" i="14"/>
  <c r="BC25" i="14"/>
  <c r="F26" i="14"/>
  <c r="G26" i="14"/>
  <c r="N26" i="14"/>
  <c r="O26" i="14"/>
  <c r="V26" i="14"/>
  <c r="W26" i="14"/>
  <c r="AD26" i="14"/>
  <c r="AE26" i="14"/>
  <c r="AL26" i="14"/>
  <c r="AM26" i="14"/>
  <c r="AT26" i="14"/>
  <c r="AU26" i="14"/>
  <c r="BB26" i="14"/>
  <c r="BC26" i="14"/>
  <c r="F27" i="14"/>
  <c r="G27" i="14"/>
  <c r="N27" i="14"/>
  <c r="O27" i="14"/>
  <c r="V27" i="14"/>
  <c r="W27" i="14"/>
  <c r="AD27" i="14"/>
  <c r="AE27" i="14"/>
  <c r="AL27" i="14"/>
  <c r="AM27" i="14"/>
  <c r="AT27" i="14"/>
  <c r="AU27" i="14"/>
  <c r="BB27" i="14"/>
  <c r="BC27" i="14"/>
  <c r="F28" i="14"/>
  <c r="G28" i="14"/>
  <c r="N28" i="14"/>
  <c r="O28" i="14"/>
  <c r="V28" i="14"/>
  <c r="W28" i="14"/>
  <c r="AD28" i="14"/>
  <c r="AE28" i="14"/>
  <c r="AL28" i="14"/>
  <c r="AM28" i="14"/>
  <c r="AT28" i="14"/>
  <c r="AU28" i="14"/>
  <c r="BB28" i="14"/>
  <c r="BC28" i="14"/>
  <c r="F29" i="14"/>
  <c r="G29" i="14"/>
  <c r="N29" i="14"/>
  <c r="O29" i="14"/>
  <c r="V29" i="14"/>
  <c r="W29" i="14"/>
  <c r="AD29" i="14"/>
  <c r="AE29" i="14"/>
  <c r="AL29" i="14"/>
  <c r="AM29" i="14"/>
  <c r="AT29" i="14"/>
  <c r="AU29" i="14"/>
  <c r="BB29" i="14"/>
  <c r="BC29" i="14"/>
  <c r="F30" i="14"/>
  <c r="G30" i="14"/>
  <c r="N30" i="14"/>
  <c r="O30" i="14"/>
  <c r="V30" i="14"/>
  <c r="W30" i="14"/>
  <c r="AD30" i="14"/>
  <c r="AE30" i="14"/>
  <c r="AL30" i="14"/>
  <c r="AM30" i="14"/>
  <c r="AT30" i="14"/>
  <c r="AU30" i="14"/>
  <c r="BB30" i="14"/>
  <c r="BC30" i="14"/>
  <c r="F31" i="14"/>
  <c r="G31" i="14"/>
  <c r="N31" i="14"/>
  <c r="O31" i="14"/>
  <c r="V31" i="14"/>
  <c r="W31" i="14"/>
  <c r="AD31" i="14"/>
  <c r="AE31" i="14"/>
  <c r="AL31" i="14"/>
  <c r="AM31" i="14"/>
  <c r="AT31" i="14"/>
  <c r="AU31" i="14"/>
  <c r="BB31" i="14"/>
  <c r="BC31" i="14"/>
  <c r="F32" i="14"/>
  <c r="G32" i="14"/>
  <c r="N32" i="14"/>
  <c r="O32" i="14"/>
  <c r="V32" i="14"/>
  <c r="W32" i="14"/>
  <c r="AD32" i="14"/>
  <c r="AE32" i="14"/>
  <c r="AL32" i="14"/>
  <c r="AM32" i="14"/>
  <c r="AT32" i="14"/>
  <c r="AU32" i="14"/>
  <c r="BB32" i="14"/>
  <c r="BC32" i="14"/>
  <c r="F33" i="14"/>
  <c r="G33" i="14"/>
  <c r="N33" i="14"/>
  <c r="O33" i="14"/>
  <c r="V33" i="14"/>
  <c r="W33" i="14"/>
  <c r="AD33" i="14"/>
  <c r="AE33" i="14"/>
  <c r="AL33" i="14"/>
  <c r="AM33" i="14"/>
  <c r="AT33" i="14"/>
  <c r="AU33" i="14"/>
  <c r="BB33" i="14"/>
  <c r="BC33" i="14"/>
  <c r="F34" i="14"/>
  <c r="G34" i="14"/>
  <c r="N34" i="14"/>
  <c r="O34" i="14"/>
  <c r="V34" i="14"/>
  <c r="W34" i="14"/>
  <c r="AD34" i="14"/>
  <c r="AE34" i="14"/>
  <c r="AL34" i="14"/>
  <c r="AM34" i="14"/>
  <c r="AT34" i="14"/>
  <c r="AU34" i="14"/>
  <c r="BB34" i="14"/>
  <c r="BC34" i="14"/>
  <c r="F35" i="14"/>
  <c r="G35" i="14"/>
  <c r="N35" i="14"/>
  <c r="O35" i="14"/>
  <c r="V35" i="14"/>
  <c r="W35" i="14"/>
  <c r="AD35" i="14"/>
  <c r="AE35" i="14"/>
  <c r="AL35" i="14"/>
  <c r="AM35" i="14"/>
  <c r="AT35" i="14"/>
  <c r="AU35" i="14"/>
  <c r="BB35" i="14"/>
  <c r="BC35" i="14"/>
  <c r="AB35" i="12"/>
  <c r="AB37" i="12"/>
  <c r="AB39" i="12"/>
  <c r="AB41" i="12"/>
  <c r="AB43" i="12"/>
  <c r="AB45" i="12"/>
  <c r="AB47" i="12"/>
  <c r="AB49" i="12"/>
  <c r="AB51" i="12"/>
  <c r="A54" i="12"/>
  <c r="AC55" i="12"/>
  <c r="U60" i="12"/>
  <c r="V60" i="12"/>
  <c r="V61" i="12"/>
  <c r="U61" i="12"/>
  <c r="V62" i="12"/>
  <c r="U62" i="12"/>
  <c r="V63" i="12"/>
  <c r="U63" i="12"/>
  <c r="AI63" i="12"/>
  <c r="U64" i="12"/>
  <c r="U65" i="12"/>
  <c r="V65" i="12"/>
  <c r="U66" i="12"/>
  <c r="U67" i="12"/>
  <c r="V68" i="12"/>
  <c r="U68" i="12"/>
  <c r="V69" i="12"/>
  <c r="U69" i="12"/>
  <c r="U70" i="12"/>
  <c r="U71" i="12"/>
  <c r="U72" i="12"/>
  <c r="V73" i="12"/>
  <c r="U73" i="12"/>
  <c r="U74" i="12"/>
  <c r="V74" i="12"/>
  <c r="U75" i="12"/>
  <c r="V75" i="12"/>
  <c r="U76" i="12"/>
  <c r="V76" i="12"/>
  <c r="Z76" i="12"/>
  <c r="Z79" i="12" s="1"/>
  <c r="U77" i="12"/>
  <c r="V77" i="12"/>
  <c r="F79" i="12"/>
  <c r="F81" i="12" s="1"/>
  <c r="H79" i="12"/>
  <c r="H81" i="12" s="1"/>
  <c r="J79" i="12"/>
  <c r="J81" i="12" s="1"/>
  <c r="L79" i="12"/>
  <c r="L81" i="12" s="1"/>
  <c r="N79" i="12"/>
  <c r="P79" i="12"/>
  <c r="R79" i="12"/>
  <c r="R81" i="12" s="1"/>
  <c r="T79" i="12"/>
  <c r="T81" i="12" s="1"/>
  <c r="AI79" i="12"/>
  <c r="N81" i="12"/>
  <c r="P81" i="12"/>
  <c r="AD83" i="12"/>
  <c r="Z83" i="12" s="1"/>
  <c r="AI83" i="12"/>
  <c r="U85" i="12"/>
  <c r="V85" i="12"/>
  <c r="U86" i="12"/>
  <c r="V86" i="12"/>
  <c r="U87" i="12"/>
  <c r="V87" i="12"/>
  <c r="U88" i="12"/>
  <c r="V88" i="12"/>
  <c r="AB88" i="12"/>
  <c r="AF88" i="12"/>
  <c r="AJ88" i="12"/>
  <c r="V89" i="12"/>
  <c r="U89" i="12"/>
  <c r="U90" i="12"/>
  <c r="AB90" i="12"/>
  <c r="AF90" i="12"/>
  <c r="AJ90" i="12"/>
  <c r="U91" i="12"/>
  <c r="V91" i="12"/>
  <c r="U92" i="12"/>
  <c r="V92" i="12"/>
  <c r="AB92" i="12"/>
  <c r="AF92" i="12"/>
  <c r="U93" i="12"/>
  <c r="U94" i="12"/>
  <c r="AB94" i="12"/>
  <c r="AF94" i="12"/>
  <c r="AJ94" i="12"/>
  <c r="U95" i="12"/>
  <c r="V95" i="12"/>
  <c r="U96" i="12"/>
  <c r="V96" i="12"/>
  <c r="AB96" i="12"/>
  <c r="AF96" i="12"/>
  <c r="V97" i="12"/>
  <c r="U97" i="12"/>
  <c r="U98" i="12"/>
  <c r="AB98" i="12"/>
  <c r="AF98" i="12"/>
  <c r="AJ98" i="12"/>
  <c r="U99" i="12"/>
  <c r="V99" i="12"/>
  <c r="U100" i="12"/>
  <c r="V100" i="12"/>
  <c r="AB100" i="12"/>
  <c r="AJ100" i="12"/>
  <c r="U101" i="12"/>
  <c r="AB102" i="12"/>
  <c r="AF102" i="12"/>
  <c r="AJ102" i="12"/>
  <c r="F103" i="12"/>
  <c r="F105" i="12" s="1"/>
  <c r="H103" i="12"/>
  <c r="H105" i="12" s="1"/>
  <c r="J103" i="12"/>
  <c r="J105" i="12" s="1"/>
  <c r="L103" i="12"/>
  <c r="L105" i="12" s="1"/>
  <c r="N103" i="12"/>
  <c r="N105" i="12" s="1"/>
  <c r="P103" i="12"/>
  <c r="P105" i="12" s="1"/>
  <c r="R103" i="12"/>
  <c r="R105" i="12" s="1"/>
  <c r="T103" i="12"/>
  <c r="T105" i="12" s="1"/>
  <c r="AB104" i="12"/>
  <c r="AF104" i="12"/>
  <c r="C3" i="11"/>
  <c r="F3" i="11" s="1"/>
  <c r="E5" i="10"/>
  <c r="F5" i="10"/>
  <c r="U79" i="12" l="1"/>
  <c r="U81" i="12" s="1"/>
  <c r="AD1066" i="1"/>
  <c r="AC1120" i="1"/>
  <c r="AD1070" i="1"/>
  <c r="AC1124" i="1"/>
  <c r="AD1074" i="1"/>
  <c r="AC1127" i="1"/>
  <c r="AC1169" i="1"/>
  <c r="Z964" i="1"/>
  <c r="X1018" i="1"/>
  <c r="AD1068" i="1"/>
  <c r="AC1122" i="1"/>
  <c r="AC1449" i="1"/>
  <c r="AD964" i="1"/>
  <c r="AC1018" i="1"/>
  <c r="U103" i="12"/>
  <c r="U105" i="12" s="1"/>
  <c r="AJ104" i="12"/>
  <c r="AF100" i="12"/>
  <c r="AJ96" i="12"/>
  <c r="AJ92" i="12"/>
  <c r="V93" i="12"/>
  <c r="V71" i="12"/>
  <c r="V66" i="12"/>
  <c r="V101" i="12"/>
  <c r="V98" i="12"/>
  <c r="V94" i="12"/>
  <c r="V90" i="12"/>
  <c r="V72" i="12"/>
  <c r="V70" i="12"/>
  <c r="V67" i="12"/>
  <c r="V64" i="12"/>
  <c r="AM73" i="12"/>
  <c r="AM83" i="12" s="1"/>
  <c r="C8" i="11"/>
  <c r="M5" i="10"/>
  <c r="N5" i="10"/>
  <c r="E6" i="10"/>
  <c r="F6" i="10"/>
  <c r="M6" i="10"/>
  <c r="N6" i="10"/>
  <c r="E7" i="10"/>
  <c r="F7" i="10"/>
  <c r="M7" i="10"/>
  <c r="N7" i="10"/>
  <c r="E8" i="10"/>
  <c r="F8" i="10"/>
  <c r="M8" i="10"/>
  <c r="N8" i="10"/>
  <c r="E9" i="10"/>
  <c r="F9" i="10"/>
  <c r="M9" i="10"/>
  <c r="N9" i="10"/>
  <c r="E10" i="10"/>
  <c r="F10" i="10"/>
  <c r="M10" i="10"/>
  <c r="N10" i="10"/>
  <c r="E11" i="10"/>
  <c r="F11" i="10"/>
  <c r="M11" i="10"/>
  <c r="N11" i="10"/>
  <c r="E12" i="10"/>
  <c r="F12" i="10"/>
  <c r="M12" i="10"/>
  <c r="N12" i="10"/>
  <c r="E13" i="10"/>
  <c r="F13" i="10"/>
  <c r="M13" i="10"/>
  <c r="N13" i="10"/>
  <c r="E14" i="10"/>
  <c r="F14" i="10"/>
  <c r="M14" i="10"/>
  <c r="N14" i="10"/>
  <c r="E15" i="10"/>
  <c r="F15" i="10"/>
  <c r="M15" i="10"/>
  <c r="N15" i="10"/>
  <c r="E16" i="10"/>
  <c r="F16" i="10"/>
  <c r="M16" i="10"/>
  <c r="N16" i="10"/>
  <c r="E17" i="10"/>
  <c r="F17" i="10"/>
  <c r="M17" i="10"/>
  <c r="N17" i="10"/>
  <c r="E18" i="10"/>
  <c r="F18" i="10"/>
  <c r="M18" i="10"/>
  <c r="N18" i="10"/>
  <c r="E19" i="10"/>
  <c r="F19" i="10"/>
  <c r="M19" i="10"/>
  <c r="N19" i="10"/>
  <c r="E20" i="10"/>
  <c r="F20" i="10"/>
  <c r="M20" i="10"/>
  <c r="N20" i="10"/>
  <c r="E21" i="10"/>
  <c r="F21" i="10"/>
  <c r="M21" i="10"/>
  <c r="N21" i="10"/>
  <c r="E22" i="10"/>
  <c r="F22" i="10"/>
  <c r="M22" i="10"/>
  <c r="N22" i="10"/>
  <c r="E23" i="10"/>
  <c r="F23" i="10"/>
  <c r="M23" i="10"/>
  <c r="N23" i="10"/>
  <c r="E24" i="10"/>
  <c r="F24" i="10"/>
  <c r="M24" i="10"/>
  <c r="N24" i="10"/>
  <c r="E25" i="10"/>
  <c r="F25" i="10"/>
  <c r="M25" i="10"/>
  <c r="N25" i="10"/>
  <c r="E26" i="10"/>
  <c r="F26" i="10"/>
  <c r="M26" i="10"/>
  <c r="N26" i="10"/>
  <c r="E27" i="10"/>
  <c r="F27" i="10"/>
  <c r="M27" i="10"/>
  <c r="N27" i="10"/>
  <c r="E28" i="10"/>
  <c r="F28" i="10"/>
  <c r="M28" i="10"/>
  <c r="N28" i="10"/>
  <c r="E29" i="10"/>
  <c r="F29" i="10"/>
  <c r="M29" i="10"/>
  <c r="N29" i="10"/>
  <c r="E30" i="10"/>
  <c r="F30" i="10"/>
  <c r="M30" i="10"/>
  <c r="N30" i="10"/>
  <c r="E31" i="10"/>
  <c r="F31" i="10"/>
  <c r="M31" i="10"/>
  <c r="N31" i="10"/>
  <c r="E32" i="10"/>
  <c r="F32" i="10"/>
  <c r="M32" i="10"/>
  <c r="N32" i="10"/>
  <c r="E33" i="10"/>
  <c r="F33" i="10"/>
  <c r="M33" i="10"/>
  <c r="N33" i="10"/>
  <c r="E34" i="10"/>
  <c r="F34" i="10"/>
  <c r="M34" i="10"/>
  <c r="N34" i="10"/>
  <c r="E35" i="10"/>
  <c r="F35" i="10"/>
  <c r="M35" i="10"/>
  <c r="N35" i="10"/>
  <c r="E5" i="9"/>
  <c r="F5" i="9"/>
  <c r="AC1503" i="1" l="1"/>
  <c r="Z1018" i="1"/>
  <c r="X1072" i="1"/>
  <c r="AD1128" i="1"/>
  <c r="AC1181" i="1"/>
  <c r="AD1120" i="1"/>
  <c r="AC1174" i="1"/>
  <c r="V79" i="12"/>
  <c r="V81" i="12" s="1"/>
  <c r="V103" i="12"/>
  <c r="V105" i="12" s="1"/>
  <c r="AC1072" i="1"/>
  <c r="AD1018" i="1"/>
  <c r="AD1122" i="1"/>
  <c r="AC1176" i="1"/>
  <c r="AC1223" i="1"/>
  <c r="AD1124" i="1"/>
  <c r="AC1178" i="1"/>
  <c r="F8" i="11"/>
  <c r="C13" i="11"/>
  <c r="M5" i="9"/>
  <c r="N5" i="9"/>
  <c r="E6" i="9"/>
  <c r="F6" i="9"/>
  <c r="M6" i="9"/>
  <c r="N6" i="9"/>
  <c r="E7" i="9"/>
  <c r="F7" i="9"/>
  <c r="M7" i="9"/>
  <c r="N7" i="9"/>
  <c r="E8" i="9"/>
  <c r="F8" i="9"/>
  <c r="M8" i="9"/>
  <c r="N8" i="9"/>
  <c r="E9" i="9"/>
  <c r="F9" i="9"/>
  <c r="M9" i="9"/>
  <c r="N9" i="9"/>
  <c r="E10" i="9"/>
  <c r="F10" i="9"/>
  <c r="M10" i="9"/>
  <c r="N10" i="9"/>
  <c r="E11" i="9"/>
  <c r="F11" i="9"/>
  <c r="M11" i="9"/>
  <c r="N11" i="9"/>
  <c r="E12" i="9"/>
  <c r="F12" i="9"/>
  <c r="M12" i="9"/>
  <c r="N12" i="9"/>
  <c r="E13" i="9"/>
  <c r="F13" i="9"/>
  <c r="M13" i="9"/>
  <c r="N13" i="9"/>
  <c r="E14" i="9"/>
  <c r="F14" i="9"/>
  <c r="M14" i="9"/>
  <c r="N14" i="9"/>
  <c r="E15" i="9"/>
  <c r="F15" i="9"/>
  <c r="M15" i="9"/>
  <c r="N15" i="9"/>
  <c r="E16" i="9"/>
  <c r="F16" i="9"/>
  <c r="M16" i="9"/>
  <c r="N16" i="9"/>
  <c r="E17" i="9"/>
  <c r="F17" i="9"/>
  <c r="M17" i="9"/>
  <c r="N17" i="9"/>
  <c r="E18" i="9"/>
  <c r="F18" i="9"/>
  <c r="M18" i="9"/>
  <c r="N18" i="9"/>
  <c r="E19" i="9"/>
  <c r="F19" i="9"/>
  <c r="M19" i="9"/>
  <c r="N19" i="9"/>
  <c r="E20" i="9"/>
  <c r="F20" i="9"/>
  <c r="M20" i="9"/>
  <c r="N20" i="9"/>
  <c r="E21" i="9"/>
  <c r="F21" i="9"/>
  <c r="M21" i="9"/>
  <c r="N21" i="9"/>
  <c r="E22" i="9"/>
  <c r="F22" i="9"/>
  <c r="M22" i="9"/>
  <c r="N22" i="9"/>
  <c r="E23" i="9"/>
  <c r="F23" i="9"/>
  <c r="M23" i="9"/>
  <c r="N23" i="9"/>
  <c r="E24" i="9"/>
  <c r="F24" i="9"/>
  <c r="M24" i="9"/>
  <c r="N24" i="9"/>
  <c r="E25" i="9"/>
  <c r="F25" i="9"/>
  <c r="M25" i="9"/>
  <c r="N25" i="9"/>
  <c r="E26" i="9"/>
  <c r="F26" i="9"/>
  <c r="M26" i="9"/>
  <c r="N26" i="9"/>
  <c r="E27" i="9"/>
  <c r="F27" i="9"/>
  <c r="M27" i="9"/>
  <c r="N27" i="9"/>
  <c r="E28" i="9"/>
  <c r="F28" i="9"/>
  <c r="M28" i="9"/>
  <c r="N28" i="9"/>
  <c r="E29" i="9"/>
  <c r="F29" i="9"/>
  <c r="M29" i="9"/>
  <c r="N29" i="9"/>
  <c r="E30" i="9"/>
  <c r="F30" i="9"/>
  <c r="M30" i="9"/>
  <c r="N30" i="9"/>
  <c r="E31" i="9"/>
  <c r="F31" i="9"/>
  <c r="M31" i="9"/>
  <c r="N31" i="9"/>
  <c r="E32" i="9"/>
  <c r="F32" i="9"/>
  <c r="M32" i="9"/>
  <c r="N32" i="9"/>
  <c r="E33" i="9"/>
  <c r="F33" i="9"/>
  <c r="M33" i="9"/>
  <c r="N33" i="9"/>
  <c r="E34" i="9"/>
  <c r="F34" i="9"/>
  <c r="M34" i="9"/>
  <c r="N34" i="9"/>
  <c r="E35" i="9"/>
  <c r="F35" i="9"/>
  <c r="M35" i="9"/>
  <c r="N35" i="9"/>
  <c r="E5" i="8"/>
  <c r="F5" i="8"/>
  <c r="AC1277" i="1" l="1"/>
  <c r="AC1331" i="1" s="1"/>
  <c r="AD1174" i="1"/>
  <c r="AC1228" i="1"/>
  <c r="AC1126" i="1"/>
  <c r="AD1072" i="1"/>
  <c r="AD1178" i="1"/>
  <c r="AC1232" i="1"/>
  <c r="AD1176" i="1"/>
  <c r="AC1230" i="1"/>
  <c r="AD1182" i="1"/>
  <c r="AC1235" i="1"/>
  <c r="AC1557" i="1"/>
  <c r="Z1072" i="1"/>
  <c r="X1126" i="1"/>
  <c r="F13" i="11"/>
  <c r="C18" i="11"/>
  <c r="M5" i="8"/>
  <c r="N5" i="8"/>
  <c r="E6" i="8"/>
  <c r="F6" i="8"/>
  <c r="M6" i="8"/>
  <c r="N6" i="8"/>
  <c r="E7" i="8"/>
  <c r="F7" i="8"/>
  <c r="M7" i="8"/>
  <c r="N7" i="8"/>
  <c r="E8" i="8"/>
  <c r="F8" i="8"/>
  <c r="M8" i="8"/>
  <c r="N8" i="8"/>
  <c r="E9" i="8"/>
  <c r="F9" i="8"/>
  <c r="M9" i="8"/>
  <c r="N9" i="8"/>
  <c r="E10" i="8"/>
  <c r="F10" i="8"/>
  <c r="M10" i="8"/>
  <c r="N10" i="8"/>
  <c r="E11" i="8"/>
  <c r="F11" i="8"/>
  <c r="M11" i="8"/>
  <c r="N11" i="8"/>
  <c r="E12" i="8"/>
  <c r="F12" i="8"/>
  <c r="M12" i="8"/>
  <c r="N12" i="8"/>
  <c r="E13" i="8"/>
  <c r="F13" i="8"/>
  <c r="M13" i="8"/>
  <c r="N13" i="8"/>
  <c r="E14" i="8"/>
  <c r="F14" i="8"/>
  <c r="M14" i="8"/>
  <c r="N14" i="8"/>
  <c r="E15" i="8"/>
  <c r="F15" i="8"/>
  <c r="M15" i="8"/>
  <c r="N15" i="8"/>
  <c r="E16" i="8"/>
  <c r="F16" i="8"/>
  <c r="M16" i="8"/>
  <c r="N16" i="8"/>
  <c r="E17" i="8"/>
  <c r="F17" i="8"/>
  <c r="M17" i="8"/>
  <c r="N17" i="8"/>
  <c r="E18" i="8"/>
  <c r="F18" i="8"/>
  <c r="M18" i="8"/>
  <c r="N18" i="8"/>
  <c r="E19" i="8"/>
  <c r="F19" i="8"/>
  <c r="M19" i="8"/>
  <c r="N19" i="8"/>
  <c r="E20" i="8"/>
  <c r="F20" i="8"/>
  <c r="M20" i="8"/>
  <c r="N20" i="8"/>
  <c r="E21" i="8"/>
  <c r="F21" i="8"/>
  <c r="M21" i="8"/>
  <c r="N21" i="8"/>
  <c r="E22" i="8"/>
  <c r="F22" i="8"/>
  <c r="M22" i="8"/>
  <c r="N22" i="8"/>
  <c r="E23" i="8"/>
  <c r="F23" i="8"/>
  <c r="M23" i="8"/>
  <c r="N23" i="8"/>
  <c r="E24" i="8"/>
  <c r="F24" i="8"/>
  <c r="M24" i="8"/>
  <c r="N24" i="8"/>
  <c r="E25" i="8"/>
  <c r="F25" i="8"/>
  <c r="M25" i="8"/>
  <c r="N25" i="8"/>
  <c r="E26" i="8"/>
  <c r="F26" i="8"/>
  <c r="M26" i="8"/>
  <c r="N26" i="8"/>
  <c r="E27" i="8"/>
  <c r="F27" i="8"/>
  <c r="M27" i="8"/>
  <c r="N27" i="8"/>
  <c r="E28" i="8"/>
  <c r="F28" i="8"/>
  <c r="M28" i="8"/>
  <c r="N28" i="8"/>
  <c r="E29" i="8"/>
  <c r="F29" i="8"/>
  <c r="M29" i="8"/>
  <c r="N29" i="8"/>
  <c r="E30" i="8"/>
  <c r="F30" i="8"/>
  <c r="M30" i="8"/>
  <c r="N30" i="8"/>
  <c r="E31" i="8"/>
  <c r="F31" i="8"/>
  <c r="M31" i="8"/>
  <c r="N31" i="8"/>
  <c r="E32" i="8"/>
  <c r="F32" i="8"/>
  <c r="M32" i="8"/>
  <c r="N32" i="8"/>
  <c r="E33" i="8"/>
  <c r="F33" i="8"/>
  <c r="M33" i="8"/>
  <c r="N33" i="8"/>
  <c r="E34" i="8"/>
  <c r="F34" i="8"/>
  <c r="M34" i="8"/>
  <c r="N34" i="8"/>
  <c r="E35" i="8"/>
  <c r="F35" i="8"/>
  <c r="M35" i="8"/>
  <c r="N35" i="8"/>
  <c r="F5" i="7"/>
  <c r="G5" i="7"/>
  <c r="Z1126" i="1" l="1"/>
  <c r="X1180" i="1"/>
  <c r="AD1228" i="1"/>
  <c r="AC1282" i="1"/>
  <c r="AD1236" i="1"/>
  <c r="AC1289" i="1"/>
  <c r="AD1232" i="1"/>
  <c r="AC1286" i="1"/>
  <c r="AC1611" i="1"/>
  <c r="AC1665" i="1" s="1"/>
  <c r="AC1719" i="1" s="1"/>
  <c r="AD1230" i="1"/>
  <c r="AC1284" i="1"/>
  <c r="AC1385" i="1"/>
  <c r="AC1180" i="1"/>
  <c r="AD1126" i="1"/>
  <c r="F18" i="11"/>
  <c r="C23" i="11"/>
  <c r="N5" i="7"/>
  <c r="O5" i="7"/>
  <c r="AC1340" i="1" l="1"/>
  <c r="AD1286" i="1"/>
  <c r="AC1234" i="1"/>
  <c r="AD1180" i="1"/>
  <c r="AC1439" i="1"/>
  <c r="AC1343" i="1"/>
  <c r="AD1290" i="1"/>
  <c r="Z1180" i="1"/>
  <c r="X1234" i="1"/>
  <c r="AD1284" i="1"/>
  <c r="AC1338" i="1"/>
  <c r="AD1282" i="1"/>
  <c r="AC1336" i="1"/>
  <c r="F23" i="11"/>
  <c r="F31" i="11" s="1"/>
  <c r="C31" i="11"/>
  <c r="V5" i="7"/>
  <c r="W5" i="7"/>
  <c r="AD1344" i="1" l="1"/>
  <c r="AC1397" i="1"/>
  <c r="AD1336" i="1"/>
  <c r="AC1390" i="1"/>
  <c r="Z1234" i="1"/>
  <c r="X1288" i="1"/>
  <c r="AC1288" i="1"/>
  <c r="AD1234" i="1"/>
  <c r="AC1493" i="1"/>
  <c r="AD1338" i="1"/>
  <c r="AC1392" i="1"/>
  <c r="AD1340" i="1"/>
  <c r="AC1394" i="1"/>
  <c r="F6" i="7"/>
  <c r="G6" i="7"/>
  <c r="N6" i="7"/>
  <c r="O6" i="7"/>
  <c r="V6" i="7"/>
  <c r="W6" i="7"/>
  <c r="F7" i="7"/>
  <c r="G7" i="7"/>
  <c r="N7" i="7"/>
  <c r="O7" i="7"/>
  <c r="V7" i="7"/>
  <c r="W7" i="7"/>
  <c r="F8" i="7"/>
  <c r="G8" i="7"/>
  <c r="N8" i="7"/>
  <c r="O8" i="7"/>
  <c r="V8" i="7"/>
  <c r="W8" i="7"/>
  <c r="F9" i="7"/>
  <c r="G9" i="7"/>
  <c r="N9" i="7"/>
  <c r="O9" i="7"/>
  <c r="V9" i="7"/>
  <c r="W9" i="7"/>
  <c r="F10" i="7"/>
  <c r="G10" i="7"/>
  <c r="N10" i="7"/>
  <c r="O10" i="7"/>
  <c r="V10" i="7"/>
  <c r="W10" i="7"/>
  <c r="F11" i="7"/>
  <c r="G11" i="7"/>
  <c r="N11" i="7"/>
  <c r="O11" i="7"/>
  <c r="V11" i="7"/>
  <c r="W11" i="7"/>
  <c r="F12" i="7"/>
  <c r="G12" i="7"/>
  <c r="N12" i="7"/>
  <c r="O12" i="7"/>
  <c r="V12" i="7"/>
  <c r="W12" i="7"/>
  <c r="F13" i="7"/>
  <c r="G13" i="7"/>
  <c r="N13" i="7"/>
  <c r="O13" i="7"/>
  <c r="V13" i="7"/>
  <c r="W13" i="7"/>
  <c r="F14" i="7"/>
  <c r="G14" i="7"/>
  <c r="N14" i="7"/>
  <c r="O14" i="7"/>
  <c r="V14" i="7"/>
  <c r="W14" i="7"/>
  <c r="F15" i="7"/>
  <c r="G15" i="7"/>
  <c r="N15" i="7"/>
  <c r="O15" i="7"/>
  <c r="V15" i="7"/>
  <c r="W15" i="7"/>
  <c r="F16" i="7"/>
  <c r="G16" i="7"/>
  <c r="N16" i="7"/>
  <c r="O16" i="7"/>
  <c r="V16" i="7"/>
  <c r="W16" i="7"/>
  <c r="F17" i="7"/>
  <c r="G17" i="7"/>
  <c r="N17" i="7"/>
  <c r="O17" i="7"/>
  <c r="V17" i="7"/>
  <c r="W17" i="7"/>
  <c r="F18" i="7"/>
  <c r="G18" i="7"/>
  <c r="N18" i="7"/>
  <c r="O18" i="7"/>
  <c r="V18" i="7"/>
  <c r="W18" i="7"/>
  <c r="F19" i="7"/>
  <c r="G19" i="7"/>
  <c r="N19" i="7"/>
  <c r="O19" i="7"/>
  <c r="V19" i="7"/>
  <c r="W19" i="7"/>
  <c r="F20" i="7"/>
  <c r="G20" i="7"/>
  <c r="N20" i="7"/>
  <c r="O20" i="7"/>
  <c r="V20" i="7"/>
  <c r="W20" i="7"/>
  <c r="F21" i="7"/>
  <c r="G21" i="7"/>
  <c r="N21" i="7"/>
  <c r="O21" i="7"/>
  <c r="V21" i="7"/>
  <c r="W21" i="7"/>
  <c r="F22" i="7"/>
  <c r="G22" i="7"/>
  <c r="N22" i="7"/>
  <c r="O22" i="7"/>
  <c r="V22" i="7"/>
  <c r="W22" i="7"/>
  <c r="F23" i="7"/>
  <c r="G23" i="7"/>
  <c r="N23" i="7"/>
  <c r="O23" i="7"/>
  <c r="V23" i="7"/>
  <c r="W23" i="7"/>
  <c r="F24" i="7"/>
  <c r="G24" i="7"/>
  <c r="N24" i="7"/>
  <c r="O24" i="7"/>
  <c r="V24" i="7"/>
  <c r="W24" i="7"/>
  <c r="F25" i="7"/>
  <c r="G25" i="7"/>
  <c r="N25" i="7"/>
  <c r="O25" i="7"/>
  <c r="V25" i="7"/>
  <c r="W25" i="7"/>
  <c r="F26" i="7"/>
  <c r="G26" i="7"/>
  <c r="N26" i="7"/>
  <c r="O26" i="7"/>
  <c r="V26" i="7"/>
  <c r="W26" i="7"/>
  <c r="F27" i="7"/>
  <c r="G27" i="7"/>
  <c r="N27" i="7"/>
  <c r="O27" i="7"/>
  <c r="V27" i="7"/>
  <c r="W27" i="7"/>
  <c r="F28" i="7"/>
  <c r="G28" i="7"/>
  <c r="N28" i="7"/>
  <c r="O28" i="7"/>
  <c r="V28" i="7"/>
  <c r="W28" i="7"/>
  <c r="F29" i="7"/>
  <c r="G29" i="7"/>
  <c r="N29" i="7"/>
  <c r="O29" i="7"/>
  <c r="V29" i="7"/>
  <c r="W29" i="7"/>
  <c r="F30" i="7"/>
  <c r="G30" i="7"/>
  <c r="N30" i="7"/>
  <c r="O30" i="7"/>
  <c r="V30" i="7"/>
  <c r="W30" i="7"/>
  <c r="F31" i="7"/>
  <c r="G31" i="7"/>
  <c r="N31" i="7"/>
  <c r="O31" i="7"/>
  <c r="V31" i="7"/>
  <c r="W31" i="7"/>
  <c r="F32" i="7"/>
  <c r="G32" i="7"/>
  <c r="N32" i="7"/>
  <c r="O32" i="7"/>
  <c r="V32" i="7"/>
  <c r="W32" i="7"/>
  <c r="F33" i="7"/>
  <c r="G33" i="7"/>
  <c r="N33" i="7"/>
  <c r="O33" i="7"/>
  <c r="V33" i="7"/>
  <c r="W33" i="7"/>
  <c r="F34" i="7"/>
  <c r="G34" i="7"/>
  <c r="N34" i="7"/>
  <c r="O34" i="7"/>
  <c r="V34" i="7"/>
  <c r="W34" i="7"/>
  <c r="F35" i="7"/>
  <c r="G35" i="7"/>
  <c r="N35" i="7"/>
  <c r="O35" i="7"/>
  <c r="V35" i="7"/>
  <c r="W35" i="7"/>
  <c r="AD1392" i="1" l="1"/>
  <c r="AC1446" i="1"/>
  <c r="AD1390" i="1"/>
  <c r="AC1444" i="1"/>
  <c r="AD1288" i="1"/>
  <c r="AC1342" i="1"/>
  <c r="AD1394" i="1"/>
  <c r="AC1448" i="1"/>
  <c r="AC1547" i="1"/>
  <c r="Z1288" i="1"/>
  <c r="X1342" i="1"/>
  <c r="AD1398" i="1"/>
  <c r="AC1451" i="1"/>
  <c r="J81" i="5"/>
  <c r="I81" i="5"/>
  <c r="AR101" i="1"/>
  <c r="AR99" i="1"/>
  <c r="AT99" i="1" s="1"/>
  <c r="F2306" i="5"/>
  <c r="E2306" i="5"/>
  <c r="G2305" i="5"/>
  <c r="G2304" i="5"/>
  <c r="H2304" i="5" s="1"/>
  <c r="G2303" i="5"/>
  <c r="H2303" i="5" s="1"/>
  <c r="G2302" i="5"/>
  <c r="H2302" i="5" s="1"/>
  <c r="G2301" i="5"/>
  <c r="H2301" i="5" s="1"/>
  <c r="G2300" i="5"/>
  <c r="H2300" i="5" s="1"/>
  <c r="G2299" i="5"/>
  <c r="H2299" i="5" s="1"/>
  <c r="G2298" i="5"/>
  <c r="H2298" i="5" s="1"/>
  <c r="G2297" i="5"/>
  <c r="H2297" i="5" s="1"/>
  <c r="G2296" i="5"/>
  <c r="F2295" i="5"/>
  <c r="E2295" i="5"/>
  <c r="G2294" i="5"/>
  <c r="G2293" i="5"/>
  <c r="H2293" i="5" s="1"/>
  <c r="G2292" i="5"/>
  <c r="H2292" i="5" s="1"/>
  <c r="G2291" i="5"/>
  <c r="H2291" i="5" s="1"/>
  <c r="G2290" i="5"/>
  <c r="H2290" i="5" s="1"/>
  <c r="G2289" i="5"/>
  <c r="H2289" i="5" s="1"/>
  <c r="G2288" i="5"/>
  <c r="H2288" i="5" s="1"/>
  <c r="G2287" i="5"/>
  <c r="G2286" i="5"/>
  <c r="H2286" i="5" s="1"/>
  <c r="G2285" i="5"/>
  <c r="H2285" i="5" s="1"/>
  <c r="F2284" i="5"/>
  <c r="E2284" i="5"/>
  <c r="G2283" i="5"/>
  <c r="G2282" i="5"/>
  <c r="H2282" i="5" s="1"/>
  <c r="G2281" i="5"/>
  <c r="H2281" i="5" s="1"/>
  <c r="G2280" i="5"/>
  <c r="H2280" i="5" s="1"/>
  <c r="G2279" i="5"/>
  <c r="H2279" i="5" s="1"/>
  <c r="G2278" i="5"/>
  <c r="H2278" i="5" s="1"/>
  <c r="G2277" i="5"/>
  <c r="H2277" i="5" s="1"/>
  <c r="G2276" i="5"/>
  <c r="H2276" i="5" s="1"/>
  <c r="G2275" i="5"/>
  <c r="H2275" i="5" s="1"/>
  <c r="G2274" i="5"/>
  <c r="F2273" i="5"/>
  <c r="E2273" i="5"/>
  <c r="G2272" i="5"/>
  <c r="G2271" i="5"/>
  <c r="H2271" i="5" s="1"/>
  <c r="G2270" i="5"/>
  <c r="H2270" i="5" s="1"/>
  <c r="G2269" i="5"/>
  <c r="H2269" i="5" s="1"/>
  <c r="G2268" i="5"/>
  <c r="H2268" i="5" s="1"/>
  <c r="G2267" i="5"/>
  <c r="H2267" i="5" s="1"/>
  <c r="G2266" i="5"/>
  <c r="H2266" i="5" s="1"/>
  <c r="G2265" i="5"/>
  <c r="H2265" i="5" s="1"/>
  <c r="G2264" i="5"/>
  <c r="H2264" i="5" s="1"/>
  <c r="G2263" i="5"/>
  <c r="F2262" i="5"/>
  <c r="E2262" i="5"/>
  <c r="G2261" i="5"/>
  <c r="G2260" i="5"/>
  <c r="H2260" i="5" s="1"/>
  <c r="G2259" i="5"/>
  <c r="H2259" i="5" s="1"/>
  <c r="G2258" i="5"/>
  <c r="H2258" i="5" s="1"/>
  <c r="G2257" i="5"/>
  <c r="H2257" i="5" s="1"/>
  <c r="G2256" i="5"/>
  <c r="H2256" i="5" s="1"/>
  <c r="G2255" i="5"/>
  <c r="H2255" i="5" s="1"/>
  <c r="G2254" i="5"/>
  <c r="H2254" i="5" s="1"/>
  <c r="G2253" i="5"/>
  <c r="H2253" i="5" s="1"/>
  <c r="G2252" i="5"/>
  <c r="F2251" i="5"/>
  <c r="E2251" i="5"/>
  <c r="G2250" i="5"/>
  <c r="G2249" i="5"/>
  <c r="H2249" i="5" s="1"/>
  <c r="G2248" i="5"/>
  <c r="H2248" i="5" s="1"/>
  <c r="G2247" i="5"/>
  <c r="H2247" i="5" s="1"/>
  <c r="G2246" i="5"/>
  <c r="H2246" i="5" s="1"/>
  <c r="G2245" i="5"/>
  <c r="H2245" i="5" s="1"/>
  <c r="G2244" i="5"/>
  <c r="H2244" i="5" s="1"/>
  <c r="G2243" i="5"/>
  <c r="H2243" i="5" s="1"/>
  <c r="G2242" i="5"/>
  <c r="G2241" i="5"/>
  <c r="H2241" i="5" s="1"/>
  <c r="F2234" i="5"/>
  <c r="E2234" i="5"/>
  <c r="G2233" i="5"/>
  <c r="G2232" i="5"/>
  <c r="H2232" i="5" s="1"/>
  <c r="G2231" i="5"/>
  <c r="H2231" i="5" s="1"/>
  <c r="G2230" i="5"/>
  <c r="H2230" i="5" s="1"/>
  <c r="G2229" i="5"/>
  <c r="H2229" i="5" s="1"/>
  <c r="G2228" i="5"/>
  <c r="H2228" i="5" s="1"/>
  <c r="G2227" i="5"/>
  <c r="H2227" i="5" s="1"/>
  <c r="G2226" i="5"/>
  <c r="H2226" i="5" s="1"/>
  <c r="G2225" i="5"/>
  <c r="H2225" i="5" s="1"/>
  <c r="G2224" i="5"/>
  <c r="F2223" i="5"/>
  <c r="E2223" i="5"/>
  <c r="G2222" i="5"/>
  <c r="G2221" i="5"/>
  <c r="H2221" i="5" s="1"/>
  <c r="G2220" i="5"/>
  <c r="H2220" i="5" s="1"/>
  <c r="G2219" i="5"/>
  <c r="H2219" i="5" s="1"/>
  <c r="G2218" i="5"/>
  <c r="H2218" i="5" s="1"/>
  <c r="G2217" i="5"/>
  <c r="H2217" i="5" s="1"/>
  <c r="G2216" i="5"/>
  <c r="G2215" i="5"/>
  <c r="H2215" i="5" s="1"/>
  <c r="G2214" i="5"/>
  <c r="H2214" i="5" s="1"/>
  <c r="G2213" i="5"/>
  <c r="F2212" i="5"/>
  <c r="E2212" i="5"/>
  <c r="G2211" i="5"/>
  <c r="G2210" i="5"/>
  <c r="H2210" i="5" s="1"/>
  <c r="G2209" i="5"/>
  <c r="H2209" i="5" s="1"/>
  <c r="G2208" i="5"/>
  <c r="H2208" i="5" s="1"/>
  <c r="G2207" i="5"/>
  <c r="H2207" i="5" s="1"/>
  <c r="G2206" i="5"/>
  <c r="H2206" i="5" s="1"/>
  <c r="G2205" i="5"/>
  <c r="H2205" i="5" s="1"/>
  <c r="G2204" i="5"/>
  <c r="H2204" i="5" s="1"/>
  <c r="G2203" i="5"/>
  <c r="H2203" i="5" s="1"/>
  <c r="G2202" i="5"/>
  <c r="F2201" i="5"/>
  <c r="E2201" i="5"/>
  <c r="G2200" i="5"/>
  <c r="G2199" i="5"/>
  <c r="H2199" i="5" s="1"/>
  <c r="G2198" i="5"/>
  <c r="H2198" i="5" s="1"/>
  <c r="G2197" i="5"/>
  <c r="H2197" i="5" s="1"/>
  <c r="G2196" i="5"/>
  <c r="H2196" i="5" s="1"/>
  <c r="G2195" i="5"/>
  <c r="H2195" i="5" s="1"/>
  <c r="G2194" i="5"/>
  <c r="H2194" i="5" s="1"/>
  <c r="G2193" i="5"/>
  <c r="H2193" i="5" s="1"/>
  <c r="G2192" i="5"/>
  <c r="G2191" i="5"/>
  <c r="F2190" i="5"/>
  <c r="E2190" i="5"/>
  <c r="G2189" i="5"/>
  <c r="G2188" i="5"/>
  <c r="H2188" i="5" s="1"/>
  <c r="G2187" i="5"/>
  <c r="H2187" i="5" s="1"/>
  <c r="G2186" i="5"/>
  <c r="H2186" i="5" s="1"/>
  <c r="G2185" i="5"/>
  <c r="H2185" i="5" s="1"/>
  <c r="G2184" i="5"/>
  <c r="H2184" i="5" s="1"/>
  <c r="G2183" i="5"/>
  <c r="H2183" i="5" s="1"/>
  <c r="G2182" i="5"/>
  <c r="H2182" i="5" s="1"/>
  <c r="G2181" i="5"/>
  <c r="H2181" i="5" s="1"/>
  <c r="G2180" i="5"/>
  <c r="H2180" i="5" s="1"/>
  <c r="F2179" i="5"/>
  <c r="E2179" i="5"/>
  <c r="E2235" i="5" s="1"/>
  <c r="G2178" i="5"/>
  <c r="G2177" i="5"/>
  <c r="H2177" i="5" s="1"/>
  <c r="G2176" i="5"/>
  <c r="H2176" i="5" s="1"/>
  <c r="G2175" i="5"/>
  <c r="H2175" i="5" s="1"/>
  <c r="G2174" i="5"/>
  <c r="H2174" i="5" s="1"/>
  <c r="G2173" i="5"/>
  <c r="H2173" i="5" s="1"/>
  <c r="G2172" i="5"/>
  <c r="H2172" i="5" s="1"/>
  <c r="G2171" i="5"/>
  <c r="H2171" i="5" s="1"/>
  <c r="G2170" i="5"/>
  <c r="H2170" i="5" s="1"/>
  <c r="G2169" i="5"/>
  <c r="H2169" i="5" s="1"/>
  <c r="F2162" i="5"/>
  <c r="E2162" i="5"/>
  <c r="G2161" i="5"/>
  <c r="G2160" i="5"/>
  <c r="H2160" i="5" s="1"/>
  <c r="G2159" i="5"/>
  <c r="H2159" i="5" s="1"/>
  <c r="G2158" i="5"/>
  <c r="H2158" i="5" s="1"/>
  <c r="G2157" i="5"/>
  <c r="H2157" i="5" s="1"/>
  <c r="G2156" i="5"/>
  <c r="H2156" i="5" s="1"/>
  <c r="G2155" i="5"/>
  <c r="H2155" i="5" s="1"/>
  <c r="G2154" i="5"/>
  <c r="H2154" i="5" s="1"/>
  <c r="G2153" i="5"/>
  <c r="H2153" i="5" s="1"/>
  <c r="G2152" i="5"/>
  <c r="H2152" i="5" s="1"/>
  <c r="F2151" i="5"/>
  <c r="E2151" i="5"/>
  <c r="G2150" i="5"/>
  <c r="G2149" i="5"/>
  <c r="H2149" i="5" s="1"/>
  <c r="G2148" i="5"/>
  <c r="H2148" i="5" s="1"/>
  <c r="G2147" i="5"/>
  <c r="H2147" i="5" s="1"/>
  <c r="G2146" i="5"/>
  <c r="H2146" i="5" s="1"/>
  <c r="G2145" i="5"/>
  <c r="H2145" i="5" s="1"/>
  <c r="G2144" i="5"/>
  <c r="H2144" i="5" s="1"/>
  <c r="G2143" i="5"/>
  <c r="G2142" i="5"/>
  <c r="G2141" i="5"/>
  <c r="H2141" i="5" s="1"/>
  <c r="F2140" i="5"/>
  <c r="E2140" i="5"/>
  <c r="G2139" i="5"/>
  <c r="G2138" i="5"/>
  <c r="H2138" i="5" s="1"/>
  <c r="G2137" i="5"/>
  <c r="H2137" i="5" s="1"/>
  <c r="G2136" i="5"/>
  <c r="H2136" i="5" s="1"/>
  <c r="G2135" i="5"/>
  <c r="H2135" i="5" s="1"/>
  <c r="G2134" i="5"/>
  <c r="H2134" i="5" s="1"/>
  <c r="G2133" i="5"/>
  <c r="H2133" i="5" s="1"/>
  <c r="G2132" i="5"/>
  <c r="H2132" i="5" s="1"/>
  <c r="G2131" i="5"/>
  <c r="H2131" i="5" s="1"/>
  <c r="G2130" i="5"/>
  <c r="F2129" i="5"/>
  <c r="E2129" i="5"/>
  <c r="G2128" i="5"/>
  <c r="G2127" i="5"/>
  <c r="H2127" i="5" s="1"/>
  <c r="G2126" i="5"/>
  <c r="H2126" i="5" s="1"/>
  <c r="G2125" i="5"/>
  <c r="H2125" i="5" s="1"/>
  <c r="G2124" i="5"/>
  <c r="H2124" i="5" s="1"/>
  <c r="G2123" i="5"/>
  <c r="H2123" i="5" s="1"/>
  <c r="G2122" i="5"/>
  <c r="H2122" i="5" s="1"/>
  <c r="G2121" i="5"/>
  <c r="H2121" i="5" s="1"/>
  <c r="G2120" i="5"/>
  <c r="H2120" i="5" s="1"/>
  <c r="G2119" i="5"/>
  <c r="H2119" i="5" s="1"/>
  <c r="F2118" i="5"/>
  <c r="E2118" i="5"/>
  <c r="G2117" i="5"/>
  <c r="G2116" i="5"/>
  <c r="H2116" i="5" s="1"/>
  <c r="G2115" i="5"/>
  <c r="H2115" i="5" s="1"/>
  <c r="G2114" i="5"/>
  <c r="H2114" i="5" s="1"/>
  <c r="G2113" i="5"/>
  <c r="H2113" i="5" s="1"/>
  <c r="G2112" i="5"/>
  <c r="H2112" i="5" s="1"/>
  <c r="G2111" i="5"/>
  <c r="H2111" i="5" s="1"/>
  <c r="G2110" i="5"/>
  <c r="G2109" i="5"/>
  <c r="H2109" i="5" s="1"/>
  <c r="G2108" i="5"/>
  <c r="F2107" i="5"/>
  <c r="F2163" i="5" s="1"/>
  <c r="E2107" i="5"/>
  <c r="E2163" i="5" s="1"/>
  <c r="G2106" i="5"/>
  <c r="G2105" i="5"/>
  <c r="H2105" i="5" s="1"/>
  <c r="G2104" i="5"/>
  <c r="H2104" i="5" s="1"/>
  <c r="G2103" i="5"/>
  <c r="H2103" i="5" s="1"/>
  <c r="G2102" i="5"/>
  <c r="H2102" i="5" s="1"/>
  <c r="G2101" i="5"/>
  <c r="H2101" i="5" s="1"/>
  <c r="G2100" i="5"/>
  <c r="H2100" i="5" s="1"/>
  <c r="G2099" i="5"/>
  <c r="H2099" i="5" s="1"/>
  <c r="G2098" i="5"/>
  <c r="H2098" i="5" s="1"/>
  <c r="G2097" i="5"/>
  <c r="H2097" i="5" s="1"/>
  <c r="F2090" i="5"/>
  <c r="E2090" i="5"/>
  <c r="G2089" i="5"/>
  <c r="G2088" i="5"/>
  <c r="H2088" i="5" s="1"/>
  <c r="G2087" i="5"/>
  <c r="H2087" i="5" s="1"/>
  <c r="G2086" i="5"/>
  <c r="H2086" i="5" s="1"/>
  <c r="G2085" i="5"/>
  <c r="H2085" i="5" s="1"/>
  <c r="G2084" i="5"/>
  <c r="H2084" i="5" s="1"/>
  <c r="G2083" i="5"/>
  <c r="H2083" i="5" s="1"/>
  <c r="G2082" i="5"/>
  <c r="H2082" i="5" s="1"/>
  <c r="G2081" i="5"/>
  <c r="H2081" i="5" s="1"/>
  <c r="G2080" i="5"/>
  <c r="F2079" i="5"/>
  <c r="E2079" i="5"/>
  <c r="G2078" i="5"/>
  <c r="G2077" i="5"/>
  <c r="H2077" i="5" s="1"/>
  <c r="G2076" i="5"/>
  <c r="H2076" i="5" s="1"/>
  <c r="G2075" i="5"/>
  <c r="H2075" i="5" s="1"/>
  <c r="G2074" i="5"/>
  <c r="H2074" i="5" s="1"/>
  <c r="G2073" i="5"/>
  <c r="H2073" i="5" s="1"/>
  <c r="G2072" i="5"/>
  <c r="H2072" i="5" s="1"/>
  <c r="G2071" i="5"/>
  <c r="H2071" i="5" s="1"/>
  <c r="G2070" i="5"/>
  <c r="H2070" i="5" s="1"/>
  <c r="G2069" i="5"/>
  <c r="H2069" i="5" s="1"/>
  <c r="F2068" i="5"/>
  <c r="E2068" i="5"/>
  <c r="G2067" i="5"/>
  <c r="G2066" i="5"/>
  <c r="H2066" i="5" s="1"/>
  <c r="G2065" i="5"/>
  <c r="H2065" i="5" s="1"/>
  <c r="G2064" i="5"/>
  <c r="H2064" i="5" s="1"/>
  <c r="G2063" i="5"/>
  <c r="H2063" i="5" s="1"/>
  <c r="G2062" i="5"/>
  <c r="H2062" i="5" s="1"/>
  <c r="G2061" i="5"/>
  <c r="G2060" i="5"/>
  <c r="H2060" i="5" s="1"/>
  <c r="G2059" i="5"/>
  <c r="H2059" i="5" s="1"/>
  <c r="G2058" i="5"/>
  <c r="F2057" i="5"/>
  <c r="E2057" i="5"/>
  <c r="G2056" i="5"/>
  <c r="G2055" i="5"/>
  <c r="H2055" i="5" s="1"/>
  <c r="G2054" i="5"/>
  <c r="H2054" i="5" s="1"/>
  <c r="G2053" i="5"/>
  <c r="H2053" i="5" s="1"/>
  <c r="G2052" i="5"/>
  <c r="H2052" i="5" s="1"/>
  <c r="G2051" i="5"/>
  <c r="H2051" i="5" s="1"/>
  <c r="G2050" i="5"/>
  <c r="H2050" i="5" s="1"/>
  <c r="G2049" i="5"/>
  <c r="H2049" i="5" s="1"/>
  <c r="G2048" i="5"/>
  <c r="H2048" i="5" s="1"/>
  <c r="G2047" i="5"/>
  <c r="F2046" i="5"/>
  <c r="E2046" i="5"/>
  <c r="G2045" i="5"/>
  <c r="G2044" i="5"/>
  <c r="H2044" i="5" s="1"/>
  <c r="G2043" i="5"/>
  <c r="H2043" i="5" s="1"/>
  <c r="G2042" i="5"/>
  <c r="H2042" i="5" s="1"/>
  <c r="G2041" i="5"/>
  <c r="H2041" i="5" s="1"/>
  <c r="G2040" i="5"/>
  <c r="H2040" i="5" s="1"/>
  <c r="G2039" i="5"/>
  <c r="G2038" i="5"/>
  <c r="H2038" i="5" s="1"/>
  <c r="G2037" i="5"/>
  <c r="H2037" i="5" s="1"/>
  <c r="G2036" i="5"/>
  <c r="H2036" i="5" s="1"/>
  <c r="F2035" i="5"/>
  <c r="F2091" i="5" s="1"/>
  <c r="E2035" i="5"/>
  <c r="G2034" i="5"/>
  <c r="G2033" i="5"/>
  <c r="H2033" i="5" s="1"/>
  <c r="G2032" i="5"/>
  <c r="H2032" i="5" s="1"/>
  <c r="G2031" i="5"/>
  <c r="H2031" i="5" s="1"/>
  <c r="G2030" i="5"/>
  <c r="H2030" i="5" s="1"/>
  <c r="G2029" i="5"/>
  <c r="H2029" i="5" s="1"/>
  <c r="G2028" i="5"/>
  <c r="H2028" i="5" s="1"/>
  <c r="G2027" i="5"/>
  <c r="H2027" i="5" s="1"/>
  <c r="G2026" i="5"/>
  <c r="H2026" i="5" s="1"/>
  <c r="G2025" i="5"/>
  <c r="F2018" i="5"/>
  <c r="E2018" i="5"/>
  <c r="G2017" i="5"/>
  <c r="G2016" i="5"/>
  <c r="H2016" i="5" s="1"/>
  <c r="G2015" i="5"/>
  <c r="H2015" i="5" s="1"/>
  <c r="G2014" i="5"/>
  <c r="H2014" i="5" s="1"/>
  <c r="G2013" i="5"/>
  <c r="H2013" i="5" s="1"/>
  <c r="G2012" i="5"/>
  <c r="H2012" i="5" s="1"/>
  <c r="G2011" i="5"/>
  <c r="G2010" i="5"/>
  <c r="H2010" i="5" s="1"/>
  <c r="G2009" i="5"/>
  <c r="H2009" i="5" s="1"/>
  <c r="G2008" i="5"/>
  <c r="F2007" i="5"/>
  <c r="E2007" i="5"/>
  <c r="G2006" i="5"/>
  <c r="G2005" i="5"/>
  <c r="H2005" i="5" s="1"/>
  <c r="G2004" i="5"/>
  <c r="H2004" i="5" s="1"/>
  <c r="G2003" i="5"/>
  <c r="H2003" i="5" s="1"/>
  <c r="G2002" i="5"/>
  <c r="H2002" i="5" s="1"/>
  <c r="G2001" i="5"/>
  <c r="H2001" i="5" s="1"/>
  <c r="G2000" i="5"/>
  <c r="G1999" i="5"/>
  <c r="H1999" i="5" s="1"/>
  <c r="G1998" i="5"/>
  <c r="H1998" i="5" s="1"/>
  <c r="G1997" i="5"/>
  <c r="F1996" i="5"/>
  <c r="E1996" i="5"/>
  <c r="G1995" i="5"/>
  <c r="G1994" i="5"/>
  <c r="H1994" i="5" s="1"/>
  <c r="G1993" i="5"/>
  <c r="H1993" i="5" s="1"/>
  <c r="G1992" i="5"/>
  <c r="H1992" i="5" s="1"/>
  <c r="G1991" i="5"/>
  <c r="H1991" i="5" s="1"/>
  <c r="G1990" i="5"/>
  <c r="H1990" i="5" s="1"/>
  <c r="G1989" i="5"/>
  <c r="H1989" i="5" s="1"/>
  <c r="G1988" i="5"/>
  <c r="H1988" i="5" s="1"/>
  <c r="G1987" i="5"/>
  <c r="G1986" i="5"/>
  <c r="F1985" i="5"/>
  <c r="E1985" i="5"/>
  <c r="G1984" i="5"/>
  <c r="G1983" i="5"/>
  <c r="H1983" i="5" s="1"/>
  <c r="G1982" i="5"/>
  <c r="H1982" i="5" s="1"/>
  <c r="G1981" i="5"/>
  <c r="H1981" i="5" s="1"/>
  <c r="G1980" i="5"/>
  <c r="H1980" i="5" s="1"/>
  <c r="G1979" i="5"/>
  <c r="H1979" i="5" s="1"/>
  <c r="G1978" i="5"/>
  <c r="H1978" i="5" s="1"/>
  <c r="G1977" i="5"/>
  <c r="H1977" i="5" s="1"/>
  <c r="G1976" i="5"/>
  <c r="G1975" i="5"/>
  <c r="F1974" i="5"/>
  <c r="E1974" i="5"/>
  <c r="G1973" i="5"/>
  <c r="G1972" i="5"/>
  <c r="H1972" i="5" s="1"/>
  <c r="G1971" i="5"/>
  <c r="H1971" i="5" s="1"/>
  <c r="G1970" i="5"/>
  <c r="H1970" i="5" s="1"/>
  <c r="G1969" i="5"/>
  <c r="H1969" i="5" s="1"/>
  <c r="G1968" i="5"/>
  <c r="H1968" i="5" s="1"/>
  <c r="G1967" i="5"/>
  <c r="G1966" i="5"/>
  <c r="H1966" i="5" s="1"/>
  <c r="G1965" i="5"/>
  <c r="H1965" i="5" s="1"/>
  <c r="G1964" i="5"/>
  <c r="H1964" i="5" s="1"/>
  <c r="F1963" i="5"/>
  <c r="F2019" i="5" s="1"/>
  <c r="E1963" i="5"/>
  <c r="G1962" i="5"/>
  <c r="G1961" i="5"/>
  <c r="H1961" i="5" s="1"/>
  <c r="G1960" i="5"/>
  <c r="H1960" i="5" s="1"/>
  <c r="G1959" i="5"/>
  <c r="H1959" i="5" s="1"/>
  <c r="G1958" i="5"/>
  <c r="H1958" i="5" s="1"/>
  <c r="G1957" i="5"/>
  <c r="H1957" i="5" s="1"/>
  <c r="G1956" i="5"/>
  <c r="G1955" i="5"/>
  <c r="H1955" i="5" s="1"/>
  <c r="G1954" i="5"/>
  <c r="H1954" i="5" s="1"/>
  <c r="G1953" i="5"/>
  <c r="F1946" i="5"/>
  <c r="E1946" i="5"/>
  <c r="G1945" i="5"/>
  <c r="G1944" i="5"/>
  <c r="H1944" i="5" s="1"/>
  <c r="G1943" i="5"/>
  <c r="H1943" i="5" s="1"/>
  <c r="G1942" i="5"/>
  <c r="H1942" i="5" s="1"/>
  <c r="G1941" i="5"/>
  <c r="H1941" i="5" s="1"/>
  <c r="G1940" i="5"/>
  <c r="H1940" i="5" s="1"/>
  <c r="G1939" i="5"/>
  <c r="H1939" i="5" s="1"/>
  <c r="G1938" i="5"/>
  <c r="H1938" i="5" s="1"/>
  <c r="G1937" i="5"/>
  <c r="H1937" i="5" s="1"/>
  <c r="G1936" i="5"/>
  <c r="F1935" i="5"/>
  <c r="E1935" i="5"/>
  <c r="G1934" i="5"/>
  <c r="G1933" i="5"/>
  <c r="H1933" i="5" s="1"/>
  <c r="G1932" i="5"/>
  <c r="H1932" i="5" s="1"/>
  <c r="G1931" i="5"/>
  <c r="H1931" i="5" s="1"/>
  <c r="G1930" i="5"/>
  <c r="H1930" i="5" s="1"/>
  <c r="G1929" i="5"/>
  <c r="H1929" i="5" s="1"/>
  <c r="G1928" i="5"/>
  <c r="H1928" i="5" s="1"/>
  <c r="G1927" i="5"/>
  <c r="H1927" i="5" s="1"/>
  <c r="G1926" i="5"/>
  <c r="H1926" i="5" s="1"/>
  <c r="G1925" i="5"/>
  <c r="H1925" i="5" s="1"/>
  <c r="F1924" i="5"/>
  <c r="E1924" i="5"/>
  <c r="G1923" i="5"/>
  <c r="G1922" i="5"/>
  <c r="H1922" i="5" s="1"/>
  <c r="G1921" i="5"/>
  <c r="H1921" i="5" s="1"/>
  <c r="G1920" i="5"/>
  <c r="H1920" i="5" s="1"/>
  <c r="G1919" i="5"/>
  <c r="H1919" i="5" s="1"/>
  <c r="G1918" i="5"/>
  <c r="H1918" i="5" s="1"/>
  <c r="G1917" i="5"/>
  <c r="H1917" i="5" s="1"/>
  <c r="G1916" i="5"/>
  <c r="H1916" i="5" s="1"/>
  <c r="G1915" i="5"/>
  <c r="H1915" i="5" s="1"/>
  <c r="G1914" i="5"/>
  <c r="H1914" i="5" s="1"/>
  <c r="F1913" i="5"/>
  <c r="E1913" i="5"/>
  <c r="G1912" i="5"/>
  <c r="G1911" i="5"/>
  <c r="H1911" i="5" s="1"/>
  <c r="G1910" i="5"/>
  <c r="H1910" i="5" s="1"/>
  <c r="G1909" i="5"/>
  <c r="G1908" i="5"/>
  <c r="H1908" i="5" s="1"/>
  <c r="G1907" i="5"/>
  <c r="H1907" i="5" s="1"/>
  <c r="G1906" i="5"/>
  <c r="H1906" i="5" s="1"/>
  <c r="G1905" i="5"/>
  <c r="H1905" i="5" s="1"/>
  <c r="G1904" i="5"/>
  <c r="H1904" i="5" s="1"/>
  <c r="G1903" i="5"/>
  <c r="H1903" i="5" s="1"/>
  <c r="F1902" i="5"/>
  <c r="E1902" i="5"/>
  <c r="G1901" i="5"/>
  <c r="G1900" i="5"/>
  <c r="H1900" i="5" s="1"/>
  <c r="G1899" i="5"/>
  <c r="H1899" i="5" s="1"/>
  <c r="G1898" i="5"/>
  <c r="H1898" i="5" s="1"/>
  <c r="G1897" i="5"/>
  <c r="H1897" i="5" s="1"/>
  <c r="G1896" i="5"/>
  <c r="H1896" i="5" s="1"/>
  <c r="G1895" i="5"/>
  <c r="H1895" i="5" s="1"/>
  <c r="G1894" i="5"/>
  <c r="H1894" i="5" s="1"/>
  <c r="G1893" i="5"/>
  <c r="H1893" i="5" s="1"/>
  <c r="G1892" i="5"/>
  <c r="H1892" i="5" s="1"/>
  <c r="F1891" i="5"/>
  <c r="E1891" i="5"/>
  <c r="G1890" i="5"/>
  <c r="G1889" i="5"/>
  <c r="H1889" i="5" s="1"/>
  <c r="G1888" i="5"/>
  <c r="H1888" i="5" s="1"/>
  <c r="G1887" i="5"/>
  <c r="H1887" i="5" s="1"/>
  <c r="G1886" i="5"/>
  <c r="H1886" i="5" s="1"/>
  <c r="G1885" i="5"/>
  <c r="H1885" i="5" s="1"/>
  <c r="G1884" i="5"/>
  <c r="G1883" i="5"/>
  <c r="G1882" i="5"/>
  <c r="H1882" i="5" s="1"/>
  <c r="G1881" i="5"/>
  <c r="H1881" i="5" s="1"/>
  <c r="F1874" i="5"/>
  <c r="E1874" i="5"/>
  <c r="G1873" i="5"/>
  <c r="G1872" i="5"/>
  <c r="H1872" i="5" s="1"/>
  <c r="G1871" i="5"/>
  <c r="H1871" i="5" s="1"/>
  <c r="G1870" i="5"/>
  <c r="H1870" i="5" s="1"/>
  <c r="G1869" i="5"/>
  <c r="H1869" i="5" s="1"/>
  <c r="G1868" i="5"/>
  <c r="H1868" i="5" s="1"/>
  <c r="G1867" i="5"/>
  <c r="H1867" i="5" s="1"/>
  <c r="G1866" i="5"/>
  <c r="G1865" i="5"/>
  <c r="H1865" i="5" s="1"/>
  <c r="G1864" i="5"/>
  <c r="H1864" i="5" s="1"/>
  <c r="F1863" i="5"/>
  <c r="E1863" i="5"/>
  <c r="G1862" i="5"/>
  <c r="G1861" i="5"/>
  <c r="H1861" i="5" s="1"/>
  <c r="G1860" i="5"/>
  <c r="H1860" i="5" s="1"/>
  <c r="G1859" i="5"/>
  <c r="H1859" i="5" s="1"/>
  <c r="G1858" i="5"/>
  <c r="H1858" i="5" s="1"/>
  <c r="G1857" i="5"/>
  <c r="H1857" i="5" s="1"/>
  <c r="G1856" i="5"/>
  <c r="H1856" i="5" s="1"/>
  <c r="G1855" i="5"/>
  <c r="G1854" i="5"/>
  <c r="H1854" i="5" s="1"/>
  <c r="G1853" i="5"/>
  <c r="F1852" i="5"/>
  <c r="E1852" i="5"/>
  <c r="G1851" i="5"/>
  <c r="G1850" i="5"/>
  <c r="H1850" i="5" s="1"/>
  <c r="G1849" i="5"/>
  <c r="H1849" i="5" s="1"/>
  <c r="G1848" i="5"/>
  <c r="H1848" i="5" s="1"/>
  <c r="G1847" i="5"/>
  <c r="H1847" i="5" s="1"/>
  <c r="H1846" i="5"/>
  <c r="G1846" i="5"/>
  <c r="G1845" i="5"/>
  <c r="H1845" i="5" s="1"/>
  <c r="G1844" i="5"/>
  <c r="H1844" i="5" s="1"/>
  <c r="G1843" i="5"/>
  <c r="H1843" i="5" s="1"/>
  <c r="G1842" i="5"/>
  <c r="H1842" i="5" s="1"/>
  <c r="F1841" i="5"/>
  <c r="E1841" i="5"/>
  <c r="G1840" i="5"/>
  <c r="G1839" i="5"/>
  <c r="H1839" i="5" s="1"/>
  <c r="G1838" i="5"/>
  <c r="H1838" i="5" s="1"/>
  <c r="G1837" i="5"/>
  <c r="H1837" i="5" s="1"/>
  <c r="G1836" i="5"/>
  <c r="H1836" i="5" s="1"/>
  <c r="G1835" i="5"/>
  <c r="H1835" i="5" s="1"/>
  <c r="G1834" i="5"/>
  <c r="G1833" i="5"/>
  <c r="H1833" i="5" s="1"/>
  <c r="G1832" i="5"/>
  <c r="H1832" i="5" s="1"/>
  <c r="G1831" i="5"/>
  <c r="F1830" i="5"/>
  <c r="E1830" i="5"/>
  <c r="G1829" i="5"/>
  <c r="G1828" i="5"/>
  <c r="H1828" i="5" s="1"/>
  <c r="G1827" i="5"/>
  <c r="H1827" i="5" s="1"/>
  <c r="G1826" i="5"/>
  <c r="H1826" i="5" s="1"/>
  <c r="G1825" i="5"/>
  <c r="H1825" i="5" s="1"/>
  <c r="G1824" i="5"/>
  <c r="H1824" i="5" s="1"/>
  <c r="G1823" i="5"/>
  <c r="H1823" i="5" s="1"/>
  <c r="G1822" i="5"/>
  <c r="H1822" i="5" s="1"/>
  <c r="G1821" i="5"/>
  <c r="H1821" i="5" s="1"/>
  <c r="G1820" i="5"/>
  <c r="H1820" i="5" s="1"/>
  <c r="F1819" i="5"/>
  <c r="E1819" i="5"/>
  <c r="G1818" i="5"/>
  <c r="G1817" i="5"/>
  <c r="H1817" i="5" s="1"/>
  <c r="G1816" i="5"/>
  <c r="H1816" i="5" s="1"/>
  <c r="G1815" i="5"/>
  <c r="H1815" i="5" s="1"/>
  <c r="G1814" i="5"/>
  <c r="H1814" i="5" s="1"/>
  <c r="G1813" i="5"/>
  <c r="H1813" i="5" s="1"/>
  <c r="G1812" i="5"/>
  <c r="H1812" i="5" s="1"/>
  <c r="G1811" i="5"/>
  <c r="H1811" i="5" s="1"/>
  <c r="G1810" i="5"/>
  <c r="G1809" i="5"/>
  <c r="H1809" i="5" s="1"/>
  <c r="F1802" i="5"/>
  <c r="E1802" i="5"/>
  <c r="G1801" i="5"/>
  <c r="G1800" i="5"/>
  <c r="H1800" i="5" s="1"/>
  <c r="G1799" i="5"/>
  <c r="H1799" i="5" s="1"/>
  <c r="G1798" i="5"/>
  <c r="H1798" i="5" s="1"/>
  <c r="G1797" i="5"/>
  <c r="H1797" i="5" s="1"/>
  <c r="G1796" i="5"/>
  <c r="H1796" i="5" s="1"/>
  <c r="G1795" i="5"/>
  <c r="H1795" i="5" s="1"/>
  <c r="G1794" i="5"/>
  <c r="H1794" i="5" s="1"/>
  <c r="G1793" i="5"/>
  <c r="H1793" i="5" s="1"/>
  <c r="G1792" i="5"/>
  <c r="F1791" i="5"/>
  <c r="E1791" i="5"/>
  <c r="G1790" i="5"/>
  <c r="G1789" i="5"/>
  <c r="H1789" i="5" s="1"/>
  <c r="G1788" i="5"/>
  <c r="H1788" i="5" s="1"/>
  <c r="G1787" i="5"/>
  <c r="H1787" i="5" s="1"/>
  <c r="G1786" i="5"/>
  <c r="H1786" i="5" s="1"/>
  <c r="G1785" i="5"/>
  <c r="H1785" i="5" s="1"/>
  <c r="G1784" i="5"/>
  <c r="G1783" i="5"/>
  <c r="H1783" i="5" s="1"/>
  <c r="G1782" i="5"/>
  <c r="H1782" i="5" s="1"/>
  <c r="G1781" i="5"/>
  <c r="H1781" i="5" s="1"/>
  <c r="F1780" i="5"/>
  <c r="E1780" i="5"/>
  <c r="G1779" i="5"/>
  <c r="G1778" i="5"/>
  <c r="H1778" i="5" s="1"/>
  <c r="G1777" i="5"/>
  <c r="H1777" i="5" s="1"/>
  <c r="G1776" i="5"/>
  <c r="H1776" i="5" s="1"/>
  <c r="G1775" i="5"/>
  <c r="H1775" i="5" s="1"/>
  <c r="G1774" i="5"/>
  <c r="H1774" i="5" s="1"/>
  <c r="G1773" i="5"/>
  <c r="G1772" i="5"/>
  <c r="H1772" i="5" s="1"/>
  <c r="G1771" i="5"/>
  <c r="H1771" i="5" s="1"/>
  <c r="G1770" i="5"/>
  <c r="F1769" i="5"/>
  <c r="E1769" i="5"/>
  <c r="G1768" i="5"/>
  <c r="G1767" i="5"/>
  <c r="H1767" i="5" s="1"/>
  <c r="G1766" i="5"/>
  <c r="H1766" i="5" s="1"/>
  <c r="G1765" i="5"/>
  <c r="H1765" i="5" s="1"/>
  <c r="G1764" i="5"/>
  <c r="H1764" i="5" s="1"/>
  <c r="G1763" i="5"/>
  <c r="H1763" i="5" s="1"/>
  <c r="G1762" i="5"/>
  <c r="H1762" i="5" s="1"/>
  <c r="G1761" i="5"/>
  <c r="H1761" i="5" s="1"/>
  <c r="G1760" i="5"/>
  <c r="H1760" i="5" s="1"/>
  <c r="G1759" i="5"/>
  <c r="F1758" i="5"/>
  <c r="E1758" i="5"/>
  <c r="G1757" i="5"/>
  <c r="G1756" i="5"/>
  <c r="H1756" i="5" s="1"/>
  <c r="G1755" i="5"/>
  <c r="H1755" i="5" s="1"/>
  <c r="G1754" i="5"/>
  <c r="H1754" i="5" s="1"/>
  <c r="G1753" i="5"/>
  <c r="H1753" i="5" s="1"/>
  <c r="G1752" i="5"/>
  <c r="H1752" i="5" s="1"/>
  <c r="G1751" i="5"/>
  <c r="G1750" i="5"/>
  <c r="H1750" i="5" s="1"/>
  <c r="G1749" i="5"/>
  <c r="H1749" i="5" s="1"/>
  <c r="G1748" i="5"/>
  <c r="F1747" i="5"/>
  <c r="E1747" i="5"/>
  <c r="G1746" i="5"/>
  <c r="G1745" i="5"/>
  <c r="H1745" i="5"/>
  <c r="G1744" i="5"/>
  <c r="H1744" i="5" s="1"/>
  <c r="G1743" i="5"/>
  <c r="H1743" i="5" s="1"/>
  <c r="G1742" i="5"/>
  <c r="H1742" i="5" s="1"/>
  <c r="G1741" i="5"/>
  <c r="H1741" i="5" s="1"/>
  <c r="G1740" i="5"/>
  <c r="H1740" i="5" s="1"/>
  <c r="G1739" i="5"/>
  <c r="H1739" i="5" s="1"/>
  <c r="G1738" i="5"/>
  <c r="H1738" i="5" s="1"/>
  <c r="G1737" i="5"/>
  <c r="F1730" i="5"/>
  <c r="E1730" i="5"/>
  <c r="G1729" i="5"/>
  <c r="G1728" i="5"/>
  <c r="H1728" i="5" s="1"/>
  <c r="G1727" i="5"/>
  <c r="H1727" i="5" s="1"/>
  <c r="G1726" i="5"/>
  <c r="H1726" i="5" s="1"/>
  <c r="G1725" i="5"/>
  <c r="H1725" i="5" s="1"/>
  <c r="G1724" i="5"/>
  <c r="H1724" i="5" s="1"/>
  <c r="G1723" i="5"/>
  <c r="H1723" i="5" s="1"/>
  <c r="G1722" i="5"/>
  <c r="H1722" i="5" s="1"/>
  <c r="G1721" i="5"/>
  <c r="H1721" i="5" s="1"/>
  <c r="G1720" i="5"/>
  <c r="H1720" i="5" s="1"/>
  <c r="F1719" i="5"/>
  <c r="E1719" i="5"/>
  <c r="G1718" i="5"/>
  <c r="G1719" i="5" s="1"/>
  <c r="G1717" i="5"/>
  <c r="H1717" i="5" s="1"/>
  <c r="G1716" i="5"/>
  <c r="H1716" i="5" s="1"/>
  <c r="G1715" i="5"/>
  <c r="H1715" i="5" s="1"/>
  <c r="G1714" i="5"/>
  <c r="H1714" i="5" s="1"/>
  <c r="G1713" i="5"/>
  <c r="H1713" i="5" s="1"/>
  <c r="G1712" i="5"/>
  <c r="H1712" i="5" s="1"/>
  <c r="G1711" i="5"/>
  <c r="H1711" i="5" s="1"/>
  <c r="G1710" i="5"/>
  <c r="H1710" i="5" s="1"/>
  <c r="G1709" i="5"/>
  <c r="H1709" i="5" s="1"/>
  <c r="F1708" i="5"/>
  <c r="E1708" i="5"/>
  <c r="G1707" i="5"/>
  <c r="G1706" i="5"/>
  <c r="H1706" i="5" s="1"/>
  <c r="G1705" i="5"/>
  <c r="H1705" i="5" s="1"/>
  <c r="G1704" i="5"/>
  <c r="H1704" i="5" s="1"/>
  <c r="G1703" i="5"/>
  <c r="H1703" i="5" s="1"/>
  <c r="G1702" i="5"/>
  <c r="H1702" i="5" s="1"/>
  <c r="G1701" i="5"/>
  <c r="H1701" i="5" s="1"/>
  <c r="G1700" i="5"/>
  <c r="H1700" i="5" s="1"/>
  <c r="G1699" i="5"/>
  <c r="H1699" i="5" s="1"/>
  <c r="G1698" i="5"/>
  <c r="H1698" i="5" s="1"/>
  <c r="F1697" i="5"/>
  <c r="E1697" i="5"/>
  <c r="G1696" i="5"/>
  <c r="G1695" i="5"/>
  <c r="H1695" i="5" s="1"/>
  <c r="G1694" i="5"/>
  <c r="H1694" i="5" s="1"/>
  <c r="G1693" i="5"/>
  <c r="H1693" i="5" s="1"/>
  <c r="G1692" i="5"/>
  <c r="H1692" i="5" s="1"/>
  <c r="G1691" i="5"/>
  <c r="H1691" i="5" s="1"/>
  <c r="G1690" i="5"/>
  <c r="H1690" i="5" s="1"/>
  <c r="G1689" i="5"/>
  <c r="H1689" i="5" s="1"/>
  <c r="G1688" i="5"/>
  <c r="H1688" i="5" s="1"/>
  <c r="G1687" i="5"/>
  <c r="F1686" i="5"/>
  <c r="E1686" i="5"/>
  <c r="G1685" i="5"/>
  <c r="G1684" i="5"/>
  <c r="H1684" i="5" s="1"/>
  <c r="G1683" i="5"/>
  <c r="H1683" i="5" s="1"/>
  <c r="H1682" i="5"/>
  <c r="G1682" i="5"/>
  <c r="G1681" i="5"/>
  <c r="H1681" i="5" s="1"/>
  <c r="G1680" i="5"/>
  <c r="H1680" i="5" s="1"/>
  <c r="G1679" i="5"/>
  <c r="H1679" i="5" s="1"/>
  <c r="G1678" i="5"/>
  <c r="H1678" i="5" s="1"/>
  <c r="G1677" i="5"/>
  <c r="H1677" i="5" s="1"/>
  <c r="G1676" i="5"/>
  <c r="H1676" i="5" s="1"/>
  <c r="F1675" i="5"/>
  <c r="E1675" i="5"/>
  <c r="E1731" i="5" s="1"/>
  <c r="G1674" i="5"/>
  <c r="G1673" i="5"/>
  <c r="H1673" i="5" s="1"/>
  <c r="G1672" i="5"/>
  <c r="H1672" i="5" s="1"/>
  <c r="G1671" i="5"/>
  <c r="H1671" i="5" s="1"/>
  <c r="G1670" i="5"/>
  <c r="H1670" i="5" s="1"/>
  <c r="G1669" i="5"/>
  <c r="H1669" i="5" s="1"/>
  <c r="G1668" i="5"/>
  <c r="H1668" i="5" s="1"/>
  <c r="G1667" i="5"/>
  <c r="H1667" i="5" s="1"/>
  <c r="G1666" i="5"/>
  <c r="G1665" i="5"/>
  <c r="H1665" i="5" s="1"/>
  <c r="F1658" i="5"/>
  <c r="E1658" i="5"/>
  <c r="G1657" i="5"/>
  <c r="G1658" i="5" s="1"/>
  <c r="G1656" i="5"/>
  <c r="H1656" i="5" s="1"/>
  <c r="G1655" i="5"/>
  <c r="H1655" i="5" s="1"/>
  <c r="G1654" i="5"/>
  <c r="H1654" i="5" s="1"/>
  <c r="G1653" i="5"/>
  <c r="H1653" i="5" s="1"/>
  <c r="G1652" i="5"/>
  <c r="H1652" i="5" s="1"/>
  <c r="G1651" i="5"/>
  <c r="H1651" i="5" s="1"/>
  <c r="G1650" i="5"/>
  <c r="H1650" i="5" s="1"/>
  <c r="G1649" i="5"/>
  <c r="H1649" i="5" s="1"/>
  <c r="G1648" i="5"/>
  <c r="H1648" i="5" s="1"/>
  <c r="F1647" i="5"/>
  <c r="E1647" i="5"/>
  <c r="G1646" i="5"/>
  <c r="G1645" i="5"/>
  <c r="H1645" i="5" s="1"/>
  <c r="G1644" i="5"/>
  <c r="H1644" i="5" s="1"/>
  <c r="G1643" i="5"/>
  <c r="H1643" i="5" s="1"/>
  <c r="G1642" i="5"/>
  <c r="H1642" i="5" s="1"/>
  <c r="G1641" i="5"/>
  <c r="H1641" i="5" s="1"/>
  <c r="G1640" i="5"/>
  <c r="H1640" i="5" s="1"/>
  <c r="G1639" i="5"/>
  <c r="G1638" i="5"/>
  <c r="H1638" i="5" s="1"/>
  <c r="G1637" i="5"/>
  <c r="H1637" i="5" s="1"/>
  <c r="F1636" i="5"/>
  <c r="E1636" i="5"/>
  <c r="G1635" i="5"/>
  <c r="G1634" i="5"/>
  <c r="H1634" i="5" s="1"/>
  <c r="G1633" i="5"/>
  <c r="H1633" i="5" s="1"/>
  <c r="G1632" i="5"/>
  <c r="H1632" i="5" s="1"/>
  <c r="G1631" i="5"/>
  <c r="H1631" i="5" s="1"/>
  <c r="G1630" i="5"/>
  <c r="H1630" i="5" s="1"/>
  <c r="G1629" i="5"/>
  <c r="H1629" i="5" s="1"/>
  <c r="G1628" i="5"/>
  <c r="H1628" i="5" s="1"/>
  <c r="G1627" i="5"/>
  <c r="H1627" i="5" s="1"/>
  <c r="G1626" i="5"/>
  <c r="H1626" i="5" s="1"/>
  <c r="F1625" i="5"/>
  <c r="E1625" i="5"/>
  <c r="G1624" i="5"/>
  <c r="G1623" i="5"/>
  <c r="H1623" i="5" s="1"/>
  <c r="G1622" i="5"/>
  <c r="H1622" i="5" s="1"/>
  <c r="G1621" i="5"/>
  <c r="H1621" i="5" s="1"/>
  <c r="G1620" i="5"/>
  <c r="H1620" i="5" s="1"/>
  <c r="G1619" i="5"/>
  <c r="H1619" i="5" s="1"/>
  <c r="G1618" i="5"/>
  <c r="H1618" i="5" s="1"/>
  <c r="G1617" i="5"/>
  <c r="H1617" i="5" s="1"/>
  <c r="G1616" i="5"/>
  <c r="H1616" i="5" s="1"/>
  <c r="G1615" i="5"/>
  <c r="H1615" i="5" s="1"/>
  <c r="F1614" i="5"/>
  <c r="E1614" i="5"/>
  <c r="G1613" i="5"/>
  <c r="G1612" i="5"/>
  <c r="H1612" i="5" s="1"/>
  <c r="G1611" i="5"/>
  <c r="H1611" i="5" s="1"/>
  <c r="G1610" i="5"/>
  <c r="H1610" i="5" s="1"/>
  <c r="G1609" i="5"/>
  <c r="H1609" i="5" s="1"/>
  <c r="G1608" i="5"/>
  <c r="H1608" i="5" s="1"/>
  <c r="G1607" i="5"/>
  <c r="H1607" i="5" s="1"/>
  <c r="G1606" i="5"/>
  <c r="H1606" i="5" s="1"/>
  <c r="G1605" i="5"/>
  <c r="H1605" i="5" s="1"/>
  <c r="G1604" i="5"/>
  <c r="H1604" i="5" s="1"/>
  <c r="F1603" i="5"/>
  <c r="F1659" i="5" s="1"/>
  <c r="E1603" i="5"/>
  <c r="G1602" i="5"/>
  <c r="G1601" i="5"/>
  <c r="H1601" i="5" s="1"/>
  <c r="G1600" i="5"/>
  <c r="H1600" i="5" s="1"/>
  <c r="G1599" i="5"/>
  <c r="H1599" i="5" s="1"/>
  <c r="G1598" i="5"/>
  <c r="H1598" i="5" s="1"/>
  <c r="G1597" i="5"/>
  <c r="H1597" i="5" s="1"/>
  <c r="G1596" i="5"/>
  <c r="H1596" i="5" s="1"/>
  <c r="G1595" i="5"/>
  <c r="H1595" i="5" s="1"/>
  <c r="G1594" i="5"/>
  <c r="H1594" i="5"/>
  <c r="G1593" i="5"/>
  <c r="H1593" i="5" s="1"/>
  <c r="F1586" i="5"/>
  <c r="E1586" i="5"/>
  <c r="G1585" i="5"/>
  <c r="G1584" i="5"/>
  <c r="H1584" i="5" s="1"/>
  <c r="G1583" i="5"/>
  <c r="H1583" i="5" s="1"/>
  <c r="G1582" i="5"/>
  <c r="H1582" i="5" s="1"/>
  <c r="G1581" i="5"/>
  <c r="H1581" i="5" s="1"/>
  <c r="G1580" i="5"/>
  <c r="H1580" i="5" s="1"/>
  <c r="G1579" i="5"/>
  <c r="H1579" i="5" s="1"/>
  <c r="G1578" i="5"/>
  <c r="H1578" i="5" s="1"/>
  <c r="G1577" i="5"/>
  <c r="H1577" i="5" s="1"/>
  <c r="G1576" i="5"/>
  <c r="H1576" i="5" s="1"/>
  <c r="F1575" i="5"/>
  <c r="E1575" i="5"/>
  <c r="G1574" i="5"/>
  <c r="G1573" i="5"/>
  <c r="H1573" i="5" s="1"/>
  <c r="G1572" i="5"/>
  <c r="H1572" i="5" s="1"/>
  <c r="G1571" i="5"/>
  <c r="H1571" i="5" s="1"/>
  <c r="G1570" i="5"/>
  <c r="H1570" i="5" s="1"/>
  <c r="G1569" i="5"/>
  <c r="H1569" i="5" s="1"/>
  <c r="G1568" i="5"/>
  <c r="G1567" i="5"/>
  <c r="H1567" i="5" s="1"/>
  <c r="G1566" i="5"/>
  <c r="H1566" i="5" s="1"/>
  <c r="G1565" i="5"/>
  <c r="H1565" i="5" s="1"/>
  <c r="F1564" i="5"/>
  <c r="E1564" i="5"/>
  <c r="G1563" i="5"/>
  <c r="G1562" i="5"/>
  <c r="H1562" i="5" s="1"/>
  <c r="G1561" i="5"/>
  <c r="H1561" i="5" s="1"/>
  <c r="G1560" i="5"/>
  <c r="H1560" i="5" s="1"/>
  <c r="G1559" i="5"/>
  <c r="H1559" i="5" s="1"/>
  <c r="G1558" i="5"/>
  <c r="H1558" i="5" s="1"/>
  <c r="G1557" i="5"/>
  <c r="G1556" i="5"/>
  <c r="H1556" i="5" s="1"/>
  <c r="G1555" i="5"/>
  <c r="H1555" i="5" s="1"/>
  <c r="G1554" i="5"/>
  <c r="H1554" i="5" s="1"/>
  <c r="F1553" i="5"/>
  <c r="E1553" i="5"/>
  <c r="G1552" i="5"/>
  <c r="G1551" i="5"/>
  <c r="H1551" i="5" s="1"/>
  <c r="G1550" i="5"/>
  <c r="H1550" i="5" s="1"/>
  <c r="G1549" i="5"/>
  <c r="H1549" i="5" s="1"/>
  <c r="G1548" i="5"/>
  <c r="H1548" i="5" s="1"/>
  <c r="G1547" i="5"/>
  <c r="H1547" i="5" s="1"/>
  <c r="G1546" i="5"/>
  <c r="G1545" i="5"/>
  <c r="H1545" i="5" s="1"/>
  <c r="G1544" i="5"/>
  <c r="H1544" i="5" s="1"/>
  <c r="G1543" i="5"/>
  <c r="H1543" i="5" s="1"/>
  <c r="F1542" i="5"/>
  <c r="E1542" i="5"/>
  <c r="G1541" i="5"/>
  <c r="G1540" i="5"/>
  <c r="H1540" i="5" s="1"/>
  <c r="G1539" i="5"/>
  <c r="H1539" i="5" s="1"/>
  <c r="G1538" i="5"/>
  <c r="H1538" i="5" s="1"/>
  <c r="G1537" i="5"/>
  <c r="H1537" i="5" s="1"/>
  <c r="G1536" i="5"/>
  <c r="H1536" i="5" s="1"/>
  <c r="G1535" i="5"/>
  <c r="H1535" i="5" s="1"/>
  <c r="G1534" i="5"/>
  <c r="H1534" i="5" s="1"/>
  <c r="G1533" i="5"/>
  <c r="G1532" i="5"/>
  <c r="H1532" i="5" s="1"/>
  <c r="F1531" i="5"/>
  <c r="F1587" i="5" s="1"/>
  <c r="E1531" i="5"/>
  <c r="E1587" i="5" s="1"/>
  <c r="G1530" i="5"/>
  <c r="G1529" i="5"/>
  <c r="H1529" i="5" s="1"/>
  <c r="G1528" i="5"/>
  <c r="H1528" i="5" s="1"/>
  <c r="G1527" i="5"/>
  <c r="H1527" i="5" s="1"/>
  <c r="G1526" i="5"/>
  <c r="H1526" i="5" s="1"/>
  <c r="G1525" i="5"/>
  <c r="H1525" i="5" s="1"/>
  <c r="G1524" i="5"/>
  <c r="H1524" i="5" s="1"/>
  <c r="G1523" i="5"/>
  <c r="G1522" i="5"/>
  <c r="H1522" i="5" s="1"/>
  <c r="G1521" i="5"/>
  <c r="H1521" i="5" s="1"/>
  <c r="F1514" i="5"/>
  <c r="E1514" i="5"/>
  <c r="G1513" i="5"/>
  <c r="G1512" i="5"/>
  <c r="H1512" i="5" s="1"/>
  <c r="G1511" i="5"/>
  <c r="H1511" i="5" s="1"/>
  <c r="G1510" i="5"/>
  <c r="H1510" i="5" s="1"/>
  <c r="G1509" i="5"/>
  <c r="H1509" i="5" s="1"/>
  <c r="G1508" i="5"/>
  <c r="H1508" i="5" s="1"/>
  <c r="G1507" i="5"/>
  <c r="H1507" i="5" s="1"/>
  <c r="G1506" i="5"/>
  <c r="H1506" i="5" s="1"/>
  <c r="G1505" i="5"/>
  <c r="H1505" i="5" s="1"/>
  <c r="G1504" i="5"/>
  <c r="G1514" i="5" s="1"/>
  <c r="F1503" i="5"/>
  <c r="E1503" i="5"/>
  <c r="G1502" i="5"/>
  <c r="G1501" i="5"/>
  <c r="H1501" i="5" s="1"/>
  <c r="G1500" i="5"/>
  <c r="H1500" i="5" s="1"/>
  <c r="G1499" i="5"/>
  <c r="H1499" i="5" s="1"/>
  <c r="G1498" i="5"/>
  <c r="H1498" i="5" s="1"/>
  <c r="G1497" i="5"/>
  <c r="H1497" i="5" s="1"/>
  <c r="G1496" i="5"/>
  <c r="H1496" i="5" s="1"/>
  <c r="G1495" i="5"/>
  <c r="H1495" i="5" s="1"/>
  <c r="G1494" i="5"/>
  <c r="H1494" i="5" s="1"/>
  <c r="G1493" i="5"/>
  <c r="H1493" i="5" s="1"/>
  <c r="F1492" i="5"/>
  <c r="E1492" i="5"/>
  <c r="G1491" i="5"/>
  <c r="G1490" i="5"/>
  <c r="H1490" i="5" s="1"/>
  <c r="G1489" i="5"/>
  <c r="H1489" i="5" s="1"/>
  <c r="G1488" i="5"/>
  <c r="H1488" i="5" s="1"/>
  <c r="G1487" i="5"/>
  <c r="H1487" i="5" s="1"/>
  <c r="G1486" i="5"/>
  <c r="H1486" i="5" s="1"/>
  <c r="G1485" i="5"/>
  <c r="H1485" i="5" s="1"/>
  <c r="G1484" i="5"/>
  <c r="H1484" i="5" s="1"/>
  <c r="G1483" i="5"/>
  <c r="H1483" i="5" s="1"/>
  <c r="G1482" i="5"/>
  <c r="H1482" i="5" s="1"/>
  <c r="F1481" i="5"/>
  <c r="E1481" i="5"/>
  <c r="G1480" i="5"/>
  <c r="G1479" i="5"/>
  <c r="H1479" i="5" s="1"/>
  <c r="G1478" i="5"/>
  <c r="H1478" i="5" s="1"/>
  <c r="G1477" i="5"/>
  <c r="H1477" i="5" s="1"/>
  <c r="G1476" i="5"/>
  <c r="H1476" i="5" s="1"/>
  <c r="G1475" i="5"/>
  <c r="H1475" i="5" s="1"/>
  <c r="G1474" i="5"/>
  <c r="H1474" i="5" s="1"/>
  <c r="G1473" i="5"/>
  <c r="H1473" i="5" s="1"/>
  <c r="G1472" i="5"/>
  <c r="H1472" i="5" s="1"/>
  <c r="G1471" i="5"/>
  <c r="H1471" i="5" s="1"/>
  <c r="F1470" i="5"/>
  <c r="E1470" i="5"/>
  <c r="G1469" i="5"/>
  <c r="G1468" i="5"/>
  <c r="H1468" i="5" s="1"/>
  <c r="G1467" i="5"/>
  <c r="H1467" i="5" s="1"/>
  <c r="G1466" i="5"/>
  <c r="H1466" i="5" s="1"/>
  <c r="G1465" i="5"/>
  <c r="H1465" i="5" s="1"/>
  <c r="G1464" i="5"/>
  <c r="H1464" i="5" s="1"/>
  <c r="G1463" i="5"/>
  <c r="H1463" i="5" s="1"/>
  <c r="G1462" i="5"/>
  <c r="H1462" i="5" s="1"/>
  <c r="G1461" i="5"/>
  <c r="H1461" i="5" s="1"/>
  <c r="G1460" i="5"/>
  <c r="H1460" i="5" s="1"/>
  <c r="F1459" i="5"/>
  <c r="F1515" i="5" s="1"/>
  <c r="E1459" i="5"/>
  <c r="G1458" i="5"/>
  <c r="G1457" i="5"/>
  <c r="H1457" i="5" s="1"/>
  <c r="G1456" i="5"/>
  <c r="H1456" i="5" s="1"/>
  <c r="G1455" i="5"/>
  <c r="H1455" i="5" s="1"/>
  <c r="G1454" i="5"/>
  <c r="H1454" i="5" s="1"/>
  <c r="G1453" i="5"/>
  <c r="H1453" i="5" s="1"/>
  <c r="G1452" i="5"/>
  <c r="H1452" i="5" s="1"/>
  <c r="G1451" i="5"/>
  <c r="H1451" i="5" s="1"/>
  <c r="G1450" i="5"/>
  <c r="H1450" i="5" s="1"/>
  <c r="G1449" i="5"/>
  <c r="F1442" i="5"/>
  <c r="E1442" i="5"/>
  <c r="G1441" i="5"/>
  <c r="G1440" i="5"/>
  <c r="H1440" i="5" s="1"/>
  <c r="G1439" i="5"/>
  <c r="H1439" i="5" s="1"/>
  <c r="G1438" i="5"/>
  <c r="H1438" i="5" s="1"/>
  <c r="G1437" i="5"/>
  <c r="H1437" i="5" s="1"/>
  <c r="G1436" i="5"/>
  <c r="H1436" i="5" s="1"/>
  <c r="G1435" i="5"/>
  <c r="H1435" i="5" s="1"/>
  <c r="G1434" i="5"/>
  <c r="H1434" i="5" s="1"/>
  <c r="G1433" i="5"/>
  <c r="H1433" i="5" s="1"/>
  <c r="G1432" i="5"/>
  <c r="H1432" i="5" s="1"/>
  <c r="H1442" i="5" s="1"/>
  <c r="F1431" i="5"/>
  <c r="E1431" i="5"/>
  <c r="G1430" i="5"/>
  <c r="G1429" i="5"/>
  <c r="H1429" i="5" s="1"/>
  <c r="G1428" i="5"/>
  <c r="H1428" i="5" s="1"/>
  <c r="G1427" i="5"/>
  <c r="H1427" i="5" s="1"/>
  <c r="G1426" i="5"/>
  <c r="H1426" i="5" s="1"/>
  <c r="G1425" i="5"/>
  <c r="H1425" i="5" s="1"/>
  <c r="G1424" i="5"/>
  <c r="H1424" i="5" s="1"/>
  <c r="G1423" i="5"/>
  <c r="H1423" i="5" s="1"/>
  <c r="G1422" i="5"/>
  <c r="H1422" i="5" s="1"/>
  <c r="G1421" i="5"/>
  <c r="H1421" i="5" s="1"/>
  <c r="F1420" i="5"/>
  <c r="E1420" i="5"/>
  <c r="G1419" i="5"/>
  <c r="G1418" i="5"/>
  <c r="H1418" i="5" s="1"/>
  <c r="G1417" i="5"/>
  <c r="H1417" i="5" s="1"/>
  <c r="G1416" i="5"/>
  <c r="H1416" i="5" s="1"/>
  <c r="G1415" i="5"/>
  <c r="H1415" i="5" s="1"/>
  <c r="G1414" i="5"/>
  <c r="H1414" i="5" s="1"/>
  <c r="G1413" i="5"/>
  <c r="H1413" i="5" s="1"/>
  <c r="G1412" i="5"/>
  <c r="H1412" i="5" s="1"/>
  <c r="G1411" i="5"/>
  <c r="H1411" i="5" s="1"/>
  <c r="G1410" i="5"/>
  <c r="F1409" i="5"/>
  <c r="E1409" i="5"/>
  <c r="G1408" i="5"/>
  <c r="G1407" i="5"/>
  <c r="H1407" i="5" s="1"/>
  <c r="G1406" i="5"/>
  <c r="H1406" i="5" s="1"/>
  <c r="G1405" i="5"/>
  <c r="H1405" i="5" s="1"/>
  <c r="G1404" i="5"/>
  <c r="H1404" i="5" s="1"/>
  <c r="G1403" i="5"/>
  <c r="H1403" i="5" s="1"/>
  <c r="G1402" i="5"/>
  <c r="H1402" i="5" s="1"/>
  <c r="G1401" i="5"/>
  <c r="H1401" i="5" s="1"/>
  <c r="G1400" i="5"/>
  <c r="H1400" i="5" s="1"/>
  <c r="G1399" i="5"/>
  <c r="H1399" i="5" s="1"/>
  <c r="F1398" i="5"/>
  <c r="E1398" i="5"/>
  <c r="G1397" i="5"/>
  <c r="G1396" i="5"/>
  <c r="H1396" i="5" s="1"/>
  <c r="G1395" i="5"/>
  <c r="H1395" i="5" s="1"/>
  <c r="G1394" i="5"/>
  <c r="H1394" i="5" s="1"/>
  <c r="G1393" i="5"/>
  <c r="H1393" i="5" s="1"/>
  <c r="G1392" i="5"/>
  <c r="H1392" i="5" s="1"/>
  <c r="G1391" i="5"/>
  <c r="H1391" i="5" s="1"/>
  <c r="G1390" i="5"/>
  <c r="H1390" i="5" s="1"/>
  <c r="G1389" i="5"/>
  <c r="H1389" i="5" s="1"/>
  <c r="G1388" i="5"/>
  <c r="H1388" i="5" s="1"/>
  <c r="F1387" i="5"/>
  <c r="F1443" i="5" s="1"/>
  <c r="E1387" i="5"/>
  <c r="E1443" i="5" s="1"/>
  <c r="G1386" i="5"/>
  <c r="G1385" i="5"/>
  <c r="H1385" i="5" s="1"/>
  <c r="G1384" i="5"/>
  <c r="H1384" i="5" s="1"/>
  <c r="G1383" i="5"/>
  <c r="H1383" i="5" s="1"/>
  <c r="G1382" i="5"/>
  <c r="H1382" i="5" s="1"/>
  <c r="G1381" i="5"/>
  <c r="H1381" i="5" s="1"/>
  <c r="G1380" i="5"/>
  <c r="H1380" i="5" s="1"/>
  <c r="G1379" i="5"/>
  <c r="H1379" i="5" s="1"/>
  <c r="G1378" i="5"/>
  <c r="G1377" i="5"/>
  <c r="H1377" i="5" s="1"/>
  <c r="F1370" i="5"/>
  <c r="E1370" i="5"/>
  <c r="G1369" i="5"/>
  <c r="G1368" i="5"/>
  <c r="H1368" i="5" s="1"/>
  <c r="G1367" i="5"/>
  <c r="H1367" i="5" s="1"/>
  <c r="G1366" i="5"/>
  <c r="H1366" i="5" s="1"/>
  <c r="G1365" i="5"/>
  <c r="H1365" i="5" s="1"/>
  <c r="G1364" i="5"/>
  <c r="H1364" i="5" s="1"/>
  <c r="G1363" i="5"/>
  <c r="H1363" i="5" s="1"/>
  <c r="G1362" i="5"/>
  <c r="H1362" i="5" s="1"/>
  <c r="G1361" i="5"/>
  <c r="H1361" i="5" s="1"/>
  <c r="G1360" i="5"/>
  <c r="H1360" i="5" s="1"/>
  <c r="F1359" i="5"/>
  <c r="E1359" i="5"/>
  <c r="G1358" i="5"/>
  <c r="G1357" i="5"/>
  <c r="H1357" i="5" s="1"/>
  <c r="G1356" i="5"/>
  <c r="H1356" i="5" s="1"/>
  <c r="G1355" i="5"/>
  <c r="H1355" i="5" s="1"/>
  <c r="G1354" i="5"/>
  <c r="H1354" i="5" s="1"/>
  <c r="G1353" i="5"/>
  <c r="H1353" i="5" s="1"/>
  <c r="G1352" i="5"/>
  <c r="H1352" i="5" s="1"/>
  <c r="G1351" i="5"/>
  <c r="H1351" i="5" s="1"/>
  <c r="G1350" i="5"/>
  <c r="G1349" i="5"/>
  <c r="H1349" i="5" s="1"/>
  <c r="F1348" i="5"/>
  <c r="E1348" i="5"/>
  <c r="G1347" i="5"/>
  <c r="G1346" i="5"/>
  <c r="H1346" i="5" s="1"/>
  <c r="G1345" i="5"/>
  <c r="H1345" i="5" s="1"/>
  <c r="G1344" i="5"/>
  <c r="H1344" i="5" s="1"/>
  <c r="G1343" i="5"/>
  <c r="H1343" i="5" s="1"/>
  <c r="G1342" i="5"/>
  <c r="H1342" i="5" s="1"/>
  <c r="G1341" i="5"/>
  <c r="H1341" i="5" s="1"/>
  <c r="G1340" i="5"/>
  <c r="H1340" i="5" s="1"/>
  <c r="G1339" i="5"/>
  <c r="H1339" i="5" s="1"/>
  <c r="G1338" i="5"/>
  <c r="F1337" i="5"/>
  <c r="E1337" i="5"/>
  <c r="G1336" i="5"/>
  <c r="G1335" i="5"/>
  <c r="H1335" i="5" s="1"/>
  <c r="G1334" i="5"/>
  <c r="H1334" i="5" s="1"/>
  <c r="G1333" i="5"/>
  <c r="H1333" i="5" s="1"/>
  <c r="G1332" i="5"/>
  <c r="H1332" i="5" s="1"/>
  <c r="G1331" i="5"/>
  <c r="H1331" i="5" s="1"/>
  <c r="G1330" i="5"/>
  <c r="H1330" i="5" s="1"/>
  <c r="G1329" i="5"/>
  <c r="H1329" i="5" s="1"/>
  <c r="G1328" i="5"/>
  <c r="G1327" i="5"/>
  <c r="F1326" i="5"/>
  <c r="E1326" i="5"/>
  <c r="G1325" i="5"/>
  <c r="G1324" i="5"/>
  <c r="H1324" i="5" s="1"/>
  <c r="G1323" i="5"/>
  <c r="H1323" i="5" s="1"/>
  <c r="G1322" i="5"/>
  <c r="H1322" i="5" s="1"/>
  <c r="G1321" i="5"/>
  <c r="H1321" i="5" s="1"/>
  <c r="G1320" i="5"/>
  <c r="H1320" i="5" s="1"/>
  <c r="G1319" i="5"/>
  <c r="H1319" i="5" s="1"/>
  <c r="G1318" i="5"/>
  <c r="H1318" i="5" s="1"/>
  <c r="G1317" i="5"/>
  <c r="G1316" i="5"/>
  <c r="H1316" i="5" s="1"/>
  <c r="F1315" i="5"/>
  <c r="F1371" i="5" s="1"/>
  <c r="E1315" i="5"/>
  <c r="E1371" i="5" s="1"/>
  <c r="G1314" i="5"/>
  <c r="G1313" i="5"/>
  <c r="H1313" i="5" s="1"/>
  <c r="G1312" i="5"/>
  <c r="H1312" i="5" s="1"/>
  <c r="G1311" i="5"/>
  <c r="H1311" i="5" s="1"/>
  <c r="G1310" i="5"/>
  <c r="H1310" i="5" s="1"/>
  <c r="G1309" i="5"/>
  <c r="H1309" i="5" s="1"/>
  <c r="G1308" i="5"/>
  <c r="H1308" i="5" s="1"/>
  <c r="G1307" i="5"/>
  <c r="H1307" i="5" s="1"/>
  <c r="G1306" i="5"/>
  <c r="H1306" i="5" s="1"/>
  <c r="G1305" i="5"/>
  <c r="H1305" i="5" s="1"/>
  <c r="H1315" i="5" s="1"/>
  <c r="F1298" i="5"/>
  <c r="E1298" i="5"/>
  <c r="G1297" i="5"/>
  <c r="G1296" i="5"/>
  <c r="H1296" i="5"/>
  <c r="G1295" i="5"/>
  <c r="H1295" i="5" s="1"/>
  <c r="G1294" i="5"/>
  <c r="H1294" i="5" s="1"/>
  <c r="G1293" i="5"/>
  <c r="H1293" i="5" s="1"/>
  <c r="G1292" i="5"/>
  <c r="H1292" i="5" s="1"/>
  <c r="G1291" i="5"/>
  <c r="H1291" i="5" s="1"/>
  <c r="G1290" i="5"/>
  <c r="G1289" i="5"/>
  <c r="H1289" i="5" s="1"/>
  <c r="G1288" i="5"/>
  <c r="H1288" i="5" s="1"/>
  <c r="F1287" i="5"/>
  <c r="E1287" i="5"/>
  <c r="G1286" i="5"/>
  <c r="G1285" i="5"/>
  <c r="H1285" i="5" s="1"/>
  <c r="G1284" i="5"/>
  <c r="H1284" i="5" s="1"/>
  <c r="G1283" i="5"/>
  <c r="H1283" i="5" s="1"/>
  <c r="G1282" i="5"/>
  <c r="H1282" i="5" s="1"/>
  <c r="G1281" i="5"/>
  <c r="H1281" i="5" s="1"/>
  <c r="G1280" i="5"/>
  <c r="H1280" i="5" s="1"/>
  <c r="G1279" i="5"/>
  <c r="H1279" i="5" s="1"/>
  <c r="G1278" i="5"/>
  <c r="H1278" i="5" s="1"/>
  <c r="G1277" i="5"/>
  <c r="H1277" i="5" s="1"/>
  <c r="F1276" i="5"/>
  <c r="E1276" i="5"/>
  <c r="G1275" i="5"/>
  <c r="G1274" i="5"/>
  <c r="H1274" i="5" s="1"/>
  <c r="G1273" i="5"/>
  <c r="H1273" i="5" s="1"/>
  <c r="G1272" i="5"/>
  <c r="H1272" i="5" s="1"/>
  <c r="G1271" i="5"/>
  <c r="H1271" i="5" s="1"/>
  <c r="G1270" i="5"/>
  <c r="H1270" i="5" s="1"/>
  <c r="G1269" i="5"/>
  <c r="G1268" i="5"/>
  <c r="H1268" i="5" s="1"/>
  <c r="G1267" i="5"/>
  <c r="H1267" i="5" s="1"/>
  <c r="G1266" i="5"/>
  <c r="H1266" i="5" s="1"/>
  <c r="F1265" i="5"/>
  <c r="E1265" i="5"/>
  <c r="G1264" i="5"/>
  <c r="G1263" i="5"/>
  <c r="H1263" i="5" s="1"/>
  <c r="G1262" i="5"/>
  <c r="H1262" i="5" s="1"/>
  <c r="G1261" i="5"/>
  <c r="H1261" i="5" s="1"/>
  <c r="G1260" i="5"/>
  <c r="H1260" i="5" s="1"/>
  <c r="G1259" i="5"/>
  <c r="H1259" i="5" s="1"/>
  <c r="G1258" i="5"/>
  <c r="G1257" i="5"/>
  <c r="H1257" i="5" s="1"/>
  <c r="G1256" i="5"/>
  <c r="H1256" i="5" s="1"/>
  <c r="G1255" i="5"/>
  <c r="H1255" i="5" s="1"/>
  <c r="F1254" i="5"/>
  <c r="E1254" i="5"/>
  <c r="G1253" i="5"/>
  <c r="G1252" i="5"/>
  <c r="H1252" i="5" s="1"/>
  <c r="G1251" i="5"/>
  <c r="H1251" i="5" s="1"/>
  <c r="G1250" i="5"/>
  <c r="H1250" i="5" s="1"/>
  <c r="G1249" i="5"/>
  <c r="H1249" i="5" s="1"/>
  <c r="G1248" i="5"/>
  <c r="H1248" i="5" s="1"/>
  <c r="G1247" i="5"/>
  <c r="H1247" i="5" s="1"/>
  <c r="G1246" i="5"/>
  <c r="H1246" i="5" s="1"/>
  <c r="G1245" i="5"/>
  <c r="H1245" i="5" s="1"/>
  <c r="G1244" i="5"/>
  <c r="H1244" i="5" s="1"/>
  <c r="F1243" i="5"/>
  <c r="E1243" i="5"/>
  <c r="G1242" i="5"/>
  <c r="G1241" i="5"/>
  <c r="H1241" i="5" s="1"/>
  <c r="G1240" i="5"/>
  <c r="H1240" i="5" s="1"/>
  <c r="G1239" i="5"/>
  <c r="H1239" i="5" s="1"/>
  <c r="G1238" i="5"/>
  <c r="H1238" i="5" s="1"/>
  <c r="G1237" i="5"/>
  <c r="H1237" i="5" s="1"/>
  <c r="G1236" i="5"/>
  <c r="H1236" i="5" s="1"/>
  <c r="G1235" i="5"/>
  <c r="H1235" i="5" s="1"/>
  <c r="G1234" i="5"/>
  <c r="H1234" i="5" s="1"/>
  <c r="G1233" i="5"/>
  <c r="H1233" i="5" s="1"/>
  <c r="F1226" i="5"/>
  <c r="E1226" i="5"/>
  <c r="G1225" i="5"/>
  <c r="G1224" i="5"/>
  <c r="H1224" i="5" s="1"/>
  <c r="G1223" i="5"/>
  <c r="H1223" i="5" s="1"/>
  <c r="G1222" i="5"/>
  <c r="H1222" i="5" s="1"/>
  <c r="G1221" i="5"/>
  <c r="H1221" i="5" s="1"/>
  <c r="G1220" i="5"/>
  <c r="H1220" i="5" s="1"/>
  <c r="G1219" i="5"/>
  <c r="G1218" i="5"/>
  <c r="H1218" i="5" s="1"/>
  <c r="G1217" i="5"/>
  <c r="H1217" i="5" s="1"/>
  <c r="G1216" i="5"/>
  <c r="H1216" i="5" s="1"/>
  <c r="F1215" i="5"/>
  <c r="E1215" i="5"/>
  <c r="G1214" i="5"/>
  <c r="G1213" i="5"/>
  <c r="H1213" i="5" s="1"/>
  <c r="G1212" i="5"/>
  <c r="H1212" i="5" s="1"/>
  <c r="G1211" i="5"/>
  <c r="H1211" i="5" s="1"/>
  <c r="G1210" i="5"/>
  <c r="H1210" i="5" s="1"/>
  <c r="G1209" i="5"/>
  <c r="H1209" i="5" s="1"/>
  <c r="G1208" i="5"/>
  <c r="H1208" i="5" s="1"/>
  <c r="G1207" i="5"/>
  <c r="H1207" i="5" s="1"/>
  <c r="G1206" i="5"/>
  <c r="H1206" i="5" s="1"/>
  <c r="G1205" i="5"/>
  <c r="H1205" i="5" s="1"/>
  <c r="F1204" i="5"/>
  <c r="E1204" i="5"/>
  <c r="G1203" i="5"/>
  <c r="G1202" i="5"/>
  <c r="H1202" i="5" s="1"/>
  <c r="G1201" i="5"/>
  <c r="H1201" i="5" s="1"/>
  <c r="G1200" i="5"/>
  <c r="H1200" i="5" s="1"/>
  <c r="G1199" i="5"/>
  <c r="H1199" i="5" s="1"/>
  <c r="G1198" i="5"/>
  <c r="H1198" i="5" s="1"/>
  <c r="G1197" i="5"/>
  <c r="H1197" i="5" s="1"/>
  <c r="G1196" i="5"/>
  <c r="H1196" i="5" s="1"/>
  <c r="G1195" i="5"/>
  <c r="H1195" i="5" s="1"/>
  <c r="G1194" i="5"/>
  <c r="H1194" i="5" s="1"/>
  <c r="F1193" i="5"/>
  <c r="E1193" i="5"/>
  <c r="G1192" i="5"/>
  <c r="G1191" i="5"/>
  <c r="H1191" i="5" s="1"/>
  <c r="G1190" i="5"/>
  <c r="H1190" i="5" s="1"/>
  <c r="G1189" i="5"/>
  <c r="H1189" i="5" s="1"/>
  <c r="G1188" i="5"/>
  <c r="H1188" i="5" s="1"/>
  <c r="G1187" i="5"/>
  <c r="H1187" i="5" s="1"/>
  <c r="G1186" i="5"/>
  <c r="H1186" i="5" s="1"/>
  <c r="G1185" i="5"/>
  <c r="H1185" i="5" s="1"/>
  <c r="G1184" i="5"/>
  <c r="H1184" i="5" s="1"/>
  <c r="G1183" i="5"/>
  <c r="H1183" i="5" s="1"/>
  <c r="F1182" i="5"/>
  <c r="E1182" i="5"/>
  <c r="G1181" i="5"/>
  <c r="G1180" i="5"/>
  <c r="H1180" i="5" s="1"/>
  <c r="G1179" i="5"/>
  <c r="H1179" i="5" s="1"/>
  <c r="G1178" i="5"/>
  <c r="H1178" i="5" s="1"/>
  <c r="G1177" i="5"/>
  <c r="H1177" i="5" s="1"/>
  <c r="G1176" i="5"/>
  <c r="H1176" i="5" s="1"/>
  <c r="G1175" i="5"/>
  <c r="H1175" i="5" s="1"/>
  <c r="G1174" i="5"/>
  <c r="H1174" i="5" s="1"/>
  <c r="G1173" i="5"/>
  <c r="H1173" i="5" s="1"/>
  <c r="G1172" i="5"/>
  <c r="F1171" i="5"/>
  <c r="E1171" i="5"/>
  <c r="G1170" i="5"/>
  <c r="G1169" i="5"/>
  <c r="H1169" i="5" s="1"/>
  <c r="G1168" i="5"/>
  <c r="H1168" i="5" s="1"/>
  <c r="G1167" i="5"/>
  <c r="H1167" i="5" s="1"/>
  <c r="G1166" i="5"/>
  <c r="H1166" i="5" s="1"/>
  <c r="G1165" i="5"/>
  <c r="H1165" i="5" s="1"/>
  <c r="G1164" i="5"/>
  <c r="H1164" i="5" s="1"/>
  <c r="G1163" i="5"/>
  <c r="H1163" i="5" s="1"/>
  <c r="G1162" i="5"/>
  <c r="G1161" i="5"/>
  <c r="F1154" i="5"/>
  <c r="E1154" i="5"/>
  <c r="G1153" i="5"/>
  <c r="G1152" i="5"/>
  <c r="H1152" i="5" s="1"/>
  <c r="G1151" i="5"/>
  <c r="H1151" i="5" s="1"/>
  <c r="G1150" i="5"/>
  <c r="H1150" i="5" s="1"/>
  <c r="G1149" i="5"/>
  <c r="H1149" i="5" s="1"/>
  <c r="G1148" i="5"/>
  <c r="H1148" i="5" s="1"/>
  <c r="G1147" i="5"/>
  <c r="H1147" i="5" s="1"/>
  <c r="G1146" i="5"/>
  <c r="H1146" i="5" s="1"/>
  <c r="G1145" i="5"/>
  <c r="H1145" i="5" s="1"/>
  <c r="G1144" i="5"/>
  <c r="F1143" i="5"/>
  <c r="E1143" i="5"/>
  <c r="G1142" i="5"/>
  <c r="G1141" i="5"/>
  <c r="H1141" i="5" s="1"/>
  <c r="G1140" i="5"/>
  <c r="H1140" i="5" s="1"/>
  <c r="G1139" i="5"/>
  <c r="H1139" i="5" s="1"/>
  <c r="G1138" i="5"/>
  <c r="H1138" i="5" s="1"/>
  <c r="G1137" i="5"/>
  <c r="H1137" i="5" s="1"/>
  <c r="G1136" i="5"/>
  <c r="H1136" i="5" s="1"/>
  <c r="G1135" i="5"/>
  <c r="H1135" i="5" s="1"/>
  <c r="G1134" i="5"/>
  <c r="H1134" i="5" s="1"/>
  <c r="G1133" i="5"/>
  <c r="G1143" i="5" s="1"/>
  <c r="F1132" i="5"/>
  <c r="E1132" i="5"/>
  <c r="G1131" i="5"/>
  <c r="G1130" i="5"/>
  <c r="H1130" i="5" s="1"/>
  <c r="G1129" i="5"/>
  <c r="H1129" i="5" s="1"/>
  <c r="G1128" i="5"/>
  <c r="H1128" i="5" s="1"/>
  <c r="G1127" i="5"/>
  <c r="H1127" i="5" s="1"/>
  <c r="G1126" i="5"/>
  <c r="H1126" i="5" s="1"/>
  <c r="G1125" i="5"/>
  <c r="H1125" i="5" s="1"/>
  <c r="G1124" i="5"/>
  <c r="H1124" i="5" s="1"/>
  <c r="G1123" i="5"/>
  <c r="G1122" i="5"/>
  <c r="H1122" i="5" s="1"/>
  <c r="F1121" i="5"/>
  <c r="E1121" i="5"/>
  <c r="G1120" i="5"/>
  <c r="G1119" i="5"/>
  <c r="H1119" i="5" s="1"/>
  <c r="G1118" i="5"/>
  <c r="H1118" i="5" s="1"/>
  <c r="G1117" i="5"/>
  <c r="H1117" i="5" s="1"/>
  <c r="G1116" i="5"/>
  <c r="H1116" i="5" s="1"/>
  <c r="G1115" i="5"/>
  <c r="H1115" i="5" s="1"/>
  <c r="G1114" i="5"/>
  <c r="H1114" i="5" s="1"/>
  <c r="G1113" i="5"/>
  <c r="H1113" i="5" s="1"/>
  <c r="G1112" i="5"/>
  <c r="H1112" i="5" s="1"/>
  <c r="G1111" i="5"/>
  <c r="F1110" i="5"/>
  <c r="E1110" i="5"/>
  <c r="G1109" i="5"/>
  <c r="G1108" i="5"/>
  <c r="H1108" i="5" s="1"/>
  <c r="G1107" i="5"/>
  <c r="H1107" i="5" s="1"/>
  <c r="G1106" i="5"/>
  <c r="H1106" i="5" s="1"/>
  <c r="G1105" i="5"/>
  <c r="H1105" i="5" s="1"/>
  <c r="G1104" i="5"/>
  <c r="H1104" i="5" s="1"/>
  <c r="G1103" i="5"/>
  <c r="H1103" i="5" s="1"/>
  <c r="G1102" i="5"/>
  <c r="H1102" i="5" s="1"/>
  <c r="G1101" i="5"/>
  <c r="H1101" i="5" s="1"/>
  <c r="G1100" i="5"/>
  <c r="F1099" i="5"/>
  <c r="E1099" i="5"/>
  <c r="G1098" i="5"/>
  <c r="G1097" i="5"/>
  <c r="H1097" i="5" s="1"/>
  <c r="G1096" i="5"/>
  <c r="H1096" i="5" s="1"/>
  <c r="G1095" i="5"/>
  <c r="H1095" i="5" s="1"/>
  <c r="G1094" i="5"/>
  <c r="H1094" i="5" s="1"/>
  <c r="G1093" i="5"/>
  <c r="H1093" i="5"/>
  <c r="G1092" i="5"/>
  <c r="H1092" i="5" s="1"/>
  <c r="G1091" i="5"/>
  <c r="H1091" i="5" s="1"/>
  <c r="G1090" i="5"/>
  <c r="G1089" i="5"/>
  <c r="F1082" i="5"/>
  <c r="E1082" i="5"/>
  <c r="G1081" i="5"/>
  <c r="G1080" i="5"/>
  <c r="H1080" i="5" s="1"/>
  <c r="G1079" i="5"/>
  <c r="H1079" i="5" s="1"/>
  <c r="G1078" i="5"/>
  <c r="H1078" i="5" s="1"/>
  <c r="G1077" i="5"/>
  <c r="H1077" i="5" s="1"/>
  <c r="G1076" i="5"/>
  <c r="H1076" i="5" s="1"/>
  <c r="G1075" i="5"/>
  <c r="H1075" i="5" s="1"/>
  <c r="G1074" i="5"/>
  <c r="H1074" i="5" s="1"/>
  <c r="G1073" i="5"/>
  <c r="H1073" i="5" s="1"/>
  <c r="G1072" i="5"/>
  <c r="F1071" i="5"/>
  <c r="E1071" i="5"/>
  <c r="G1070" i="5"/>
  <c r="G1069" i="5"/>
  <c r="H1069" i="5" s="1"/>
  <c r="G1068" i="5"/>
  <c r="H1068" i="5" s="1"/>
  <c r="G1067" i="5"/>
  <c r="H1067" i="5" s="1"/>
  <c r="G1066" i="5"/>
  <c r="H1066" i="5" s="1"/>
  <c r="G1065" i="5"/>
  <c r="H1065" i="5" s="1"/>
  <c r="G1064" i="5"/>
  <c r="G1063" i="5"/>
  <c r="H1063" i="5" s="1"/>
  <c r="G1062" i="5"/>
  <c r="H1062" i="5" s="1"/>
  <c r="G1061" i="5"/>
  <c r="F1060" i="5"/>
  <c r="E1060" i="5"/>
  <c r="G1059" i="5"/>
  <c r="G1058" i="5"/>
  <c r="H1058" i="5" s="1"/>
  <c r="G1057" i="5"/>
  <c r="H1057" i="5" s="1"/>
  <c r="G1056" i="5"/>
  <c r="H1056" i="5" s="1"/>
  <c r="G1055" i="5"/>
  <c r="H1055" i="5" s="1"/>
  <c r="G1054" i="5"/>
  <c r="H1054" i="5" s="1"/>
  <c r="G1053" i="5"/>
  <c r="H1053" i="5" s="1"/>
  <c r="G1052" i="5"/>
  <c r="H1052" i="5" s="1"/>
  <c r="G1051" i="5"/>
  <c r="G1050" i="5"/>
  <c r="H1050" i="5" s="1"/>
  <c r="F1049" i="5"/>
  <c r="E1049" i="5"/>
  <c r="G1048" i="5"/>
  <c r="G1047" i="5"/>
  <c r="H1047" i="5" s="1"/>
  <c r="G1046" i="5"/>
  <c r="H1046" i="5" s="1"/>
  <c r="G1045" i="5"/>
  <c r="H1045" i="5" s="1"/>
  <c r="G1044" i="5"/>
  <c r="H1044" i="5" s="1"/>
  <c r="G1043" i="5"/>
  <c r="H1043" i="5" s="1"/>
  <c r="G1042" i="5"/>
  <c r="G1041" i="5"/>
  <c r="H1041" i="5" s="1"/>
  <c r="G1040" i="5"/>
  <c r="H1040" i="5" s="1"/>
  <c r="G1039" i="5"/>
  <c r="H1039" i="5" s="1"/>
  <c r="F1038" i="5"/>
  <c r="E1038" i="5"/>
  <c r="G1037" i="5"/>
  <c r="G1036" i="5"/>
  <c r="H1036" i="5" s="1"/>
  <c r="G1035" i="5"/>
  <c r="H1035" i="5" s="1"/>
  <c r="G1034" i="5"/>
  <c r="H1034" i="5" s="1"/>
  <c r="G1033" i="5"/>
  <c r="H1033" i="5" s="1"/>
  <c r="G1032" i="5"/>
  <c r="H1032" i="5" s="1"/>
  <c r="G1031" i="5"/>
  <c r="H1031" i="5" s="1"/>
  <c r="G1030" i="5"/>
  <c r="H1030" i="5" s="1"/>
  <c r="G1029" i="5"/>
  <c r="H1029" i="5" s="1"/>
  <c r="G1028" i="5"/>
  <c r="F1027" i="5"/>
  <c r="E1027" i="5"/>
  <c r="G1026" i="5"/>
  <c r="G1025" i="5"/>
  <c r="H1025" i="5" s="1"/>
  <c r="G1024" i="5"/>
  <c r="H1024" i="5" s="1"/>
  <c r="G1023" i="5"/>
  <c r="H1023" i="5" s="1"/>
  <c r="G1022" i="5"/>
  <c r="H1022" i="5" s="1"/>
  <c r="G1021" i="5"/>
  <c r="H1021" i="5" s="1"/>
  <c r="G1020" i="5"/>
  <c r="H1020" i="5" s="1"/>
  <c r="G1019" i="5"/>
  <c r="H1019" i="5" s="1"/>
  <c r="G1018" i="5"/>
  <c r="H1018" i="5" s="1"/>
  <c r="G1017" i="5"/>
  <c r="F1010" i="5"/>
  <c r="E1010" i="5"/>
  <c r="G1009" i="5"/>
  <c r="G1008" i="5"/>
  <c r="H1008" i="5" s="1"/>
  <c r="G1007" i="5"/>
  <c r="H1007" i="5" s="1"/>
  <c r="G1006" i="5"/>
  <c r="H1006" i="5" s="1"/>
  <c r="G1005" i="5"/>
  <c r="H1005" i="5" s="1"/>
  <c r="G1004" i="5"/>
  <c r="H1004" i="5" s="1"/>
  <c r="G1003" i="5"/>
  <c r="H1003" i="5" s="1"/>
  <c r="G1002" i="5"/>
  <c r="H1002" i="5" s="1"/>
  <c r="G1001" i="5"/>
  <c r="H1001" i="5" s="1"/>
  <c r="G1000" i="5"/>
  <c r="H1000" i="5" s="1"/>
  <c r="F999" i="5"/>
  <c r="E999" i="5"/>
  <c r="G998" i="5"/>
  <c r="G997" i="5"/>
  <c r="H997" i="5" s="1"/>
  <c r="G996" i="5"/>
  <c r="H996" i="5" s="1"/>
  <c r="G995" i="5"/>
  <c r="H995" i="5" s="1"/>
  <c r="G994" i="5"/>
  <c r="H994" i="5" s="1"/>
  <c r="G993" i="5"/>
  <c r="H993" i="5" s="1"/>
  <c r="G992" i="5"/>
  <c r="H992" i="5" s="1"/>
  <c r="G991" i="5"/>
  <c r="H991" i="5" s="1"/>
  <c r="G990" i="5"/>
  <c r="H990" i="5" s="1"/>
  <c r="G989" i="5"/>
  <c r="H989" i="5" s="1"/>
  <c r="F988" i="5"/>
  <c r="E988" i="5"/>
  <c r="G987" i="5"/>
  <c r="G986" i="5"/>
  <c r="H986" i="5" s="1"/>
  <c r="G985" i="5"/>
  <c r="H985" i="5" s="1"/>
  <c r="G984" i="5"/>
  <c r="H984" i="5" s="1"/>
  <c r="G983" i="5"/>
  <c r="H983" i="5" s="1"/>
  <c r="G982" i="5"/>
  <c r="H982" i="5" s="1"/>
  <c r="G981" i="5"/>
  <c r="H981" i="5" s="1"/>
  <c r="G980" i="5"/>
  <c r="H980" i="5" s="1"/>
  <c r="G979" i="5"/>
  <c r="H979" i="5" s="1"/>
  <c r="G978" i="5"/>
  <c r="H978" i="5" s="1"/>
  <c r="F977" i="5"/>
  <c r="E977" i="5"/>
  <c r="G976" i="5"/>
  <c r="G975" i="5"/>
  <c r="H975" i="5" s="1"/>
  <c r="G974" i="5"/>
  <c r="H974" i="5" s="1"/>
  <c r="G973" i="5"/>
  <c r="H973" i="5" s="1"/>
  <c r="G972" i="5"/>
  <c r="H972" i="5" s="1"/>
  <c r="G971" i="5"/>
  <c r="H971" i="5" s="1"/>
  <c r="G970" i="5"/>
  <c r="H970" i="5" s="1"/>
  <c r="G969" i="5"/>
  <c r="H969" i="5" s="1"/>
  <c r="G968" i="5"/>
  <c r="H968" i="5" s="1"/>
  <c r="G967" i="5"/>
  <c r="H967" i="5" s="1"/>
  <c r="F966" i="5"/>
  <c r="E966" i="5"/>
  <c r="G965" i="5"/>
  <c r="G964" i="5"/>
  <c r="H964" i="5" s="1"/>
  <c r="G963" i="5"/>
  <c r="H963" i="5" s="1"/>
  <c r="G962" i="5"/>
  <c r="H962" i="5" s="1"/>
  <c r="G961" i="5"/>
  <c r="H961" i="5" s="1"/>
  <c r="G960" i="5"/>
  <c r="H960" i="5" s="1"/>
  <c r="G959" i="5"/>
  <c r="H959" i="5" s="1"/>
  <c r="G958" i="5"/>
  <c r="H958" i="5" s="1"/>
  <c r="G957" i="5"/>
  <c r="H957" i="5" s="1"/>
  <c r="G956" i="5"/>
  <c r="F955" i="5"/>
  <c r="F1011" i="5" s="1"/>
  <c r="E955" i="5"/>
  <c r="G954" i="5"/>
  <c r="G953" i="5"/>
  <c r="H953" i="5" s="1"/>
  <c r="G952" i="5"/>
  <c r="H952" i="5" s="1"/>
  <c r="G951" i="5"/>
  <c r="H951" i="5" s="1"/>
  <c r="G950" i="5"/>
  <c r="H950" i="5" s="1"/>
  <c r="G949" i="5"/>
  <c r="H949" i="5" s="1"/>
  <c r="G948" i="5"/>
  <c r="H948" i="5" s="1"/>
  <c r="G947" i="5"/>
  <c r="H947" i="5" s="1"/>
  <c r="G946" i="5"/>
  <c r="H946" i="5" s="1"/>
  <c r="G945" i="5"/>
  <c r="H945" i="5" s="1"/>
  <c r="F938" i="5"/>
  <c r="E938" i="5"/>
  <c r="G937" i="5"/>
  <c r="G936" i="5"/>
  <c r="H936" i="5" s="1"/>
  <c r="G935" i="5"/>
  <c r="H935" i="5" s="1"/>
  <c r="G934" i="5"/>
  <c r="H934" i="5" s="1"/>
  <c r="G933" i="5"/>
  <c r="H933" i="5" s="1"/>
  <c r="G932" i="5"/>
  <c r="H932" i="5" s="1"/>
  <c r="G931" i="5"/>
  <c r="H931" i="5" s="1"/>
  <c r="G930" i="5"/>
  <c r="H930" i="5" s="1"/>
  <c r="G929" i="5"/>
  <c r="H929" i="5" s="1"/>
  <c r="G928" i="5"/>
  <c r="F927" i="5"/>
  <c r="E927" i="5"/>
  <c r="G926" i="5"/>
  <c r="G925" i="5"/>
  <c r="H925" i="5" s="1"/>
  <c r="G924" i="5"/>
  <c r="H924" i="5" s="1"/>
  <c r="G923" i="5"/>
  <c r="H923" i="5" s="1"/>
  <c r="G922" i="5"/>
  <c r="H922" i="5" s="1"/>
  <c r="G921" i="5"/>
  <c r="H921" i="5" s="1"/>
  <c r="G920" i="5"/>
  <c r="H920" i="5" s="1"/>
  <c r="G919" i="5"/>
  <c r="H919" i="5" s="1"/>
  <c r="G918" i="5"/>
  <c r="H918" i="5" s="1"/>
  <c r="G917" i="5"/>
  <c r="F916" i="5"/>
  <c r="E916" i="5"/>
  <c r="G915" i="5"/>
  <c r="G914" i="5"/>
  <c r="H914" i="5" s="1"/>
  <c r="G913" i="5"/>
  <c r="H913" i="5" s="1"/>
  <c r="G912" i="5"/>
  <c r="H912" i="5" s="1"/>
  <c r="G911" i="5"/>
  <c r="H911" i="5" s="1"/>
  <c r="G910" i="5"/>
  <c r="H910" i="5" s="1"/>
  <c r="G909" i="5"/>
  <c r="H909" i="5" s="1"/>
  <c r="G908" i="5"/>
  <c r="H908" i="5" s="1"/>
  <c r="G907" i="5"/>
  <c r="H907" i="5" s="1"/>
  <c r="G906" i="5"/>
  <c r="F905" i="5"/>
  <c r="E905" i="5"/>
  <c r="G904" i="5"/>
  <c r="G903" i="5"/>
  <c r="H903" i="5" s="1"/>
  <c r="G902" i="5"/>
  <c r="H902" i="5" s="1"/>
  <c r="G901" i="5"/>
  <c r="H901" i="5" s="1"/>
  <c r="G900" i="5"/>
  <c r="H900" i="5" s="1"/>
  <c r="G899" i="5"/>
  <c r="H899" i="5" s="1"/>
  <c r="G898" i="5"/>
  <c r="H898" i="5" s="1"/>
  <c r="G897" i="5"/>
  <c r="H897" i="5" s="1"/>
  <c r="G896" i="5"/>
  <c r="H896" i="5" s="1"/>
  <c r="G895" i="5"/>
  <c r="F894" i="5"/>
  <c r="E894" i="5"/>
  <c r="G893" i="5"/>
  <c r="G892" i="5"/>
  <c r="H892" i="5" s="1"/>
  <c r="G891" i="5"/>
  <c r="H891" i="5" s="1"/>
  <c r="G890" i="5"/>
  <c r="H890" i="5" s="1"/>
  <c r="G889" i="5"/>
  <c r="H889" i="5" s="1"/>
  <c r="G888" i="5"/>
  <c r="H888" i="5" s="1"/>
  <c r="G887" i="5"/>
  <c r="H887" i="5" s="1"/>
  <c r="G886" i="5"/>
  <c r="H886" i="5" s="1"/>
  <c r="G885" i="5"/>
  <c r="G884" i="5"/>
  <c r="H884" i="5" s="1"/>
  <c r="F883" i="5"/>
  <c r="E883" i="5"/>
  <c r="E939" i="5" s="1"/>
  <c r="G882" i="5"/>
  <c r="G881" i="5"/>
  <c r="H881" i="5" s="1"/>
  <c r="G880" i="5"/>
  <c r="H880" i="5" s="1"/>
  <c r="G879" i="5"/>
  <c r="H879" i="5" s="1"/>
  <c r="G878" i="5"/>
  <c r="H878" i="5" s="1"/>
  <c r="G877" i="5"/>
  <c r="H877" i="5" s="1"/>
  <c r="G876" i="5"/>
  <c r="H876" i="5" s="1"/>
  <c r="G875" i="5"/>
  <c r="H875" i="5" s="1"/>
  <c r="G874" i="5"/>
  <c r="H874" i="5"/>
  <c r="G873" i="5"/>
  <c r="H873" i="5" s="1"/>
  <c r="F866" i="5"/>
  <c r="E866" i="5"/>
  <c r="G865" i="5"/>
  <c r="G864" i="5"/>
  <c r="H864" i="5" s="1"/>
  <c r="G863" i="5"/>
  <c r="H863" i="5" s="1"/>
  <c r="G862" i="5"/>
  <c r="H862" i="5" s="1"/>
  <c r="G861" i="5"/>
  <c r="H861" i="5" s="1"/>
  <c r="G860" i="5"/>
  <c r="H860" i="5" s="1"/>
  <c r="G859" i="5"/>
  <c r="H859" i="5" s="1"/>
  <c r="G858" i="5"/>
  <c r="H858" i="5" s="1"/>
  <c r="G857" i="5"/>
  <c r="H857" i="5" s="1"/>
  <c r="G856" i="5"/>
  <c r="F855" i="5"/>
  <c r="E855" i="5"/>
  <c r="G854" i="5"/>
  <c r="G853" i="5"/>
  <c r="H853" i="5" s="1"/>
  <c r="G852" i="5"/>
  <c r="H852" i="5" s="1"/>
  <c r="G851" i="5"/>
  <c r="H851" i="5" s="1"/>
  <c r="G850" i="5"/>
  <c r="H850" i="5" s="1"/>
  <c r="G849" i="5"/>
  <c r="H849" i="5" s="1"/>
  <c r="G848" i="5"/>
  <c r="H848" i="5" s="1"/>
  <c r="G847" i="5"/>
  <c r="H847" i="5" s="1"/>
  <c r="G846" i="5"/>
  <c r="H846" i="5" s="1"/>
  <c r="G845" i="5"/>
  <c r="F844" i="5"/>
  <c r="E844" i="5"/>
  <c r="G843" i="5"/>
  <c r="G842" i="5"/>
  <c r="H842" i="5" s="1"/>
  <c r="G841" i="5"/>
  <c r="H841" i="5" s="1"/>
  <c r="G840" i="5"/>
  <c r="H840" i="5" s="1"/>
  <c r="G839" i="5"/>
  <c r="H839" i="5" s="1"/>
  <c r="G838" i="5"/>
  <c r="H838" i="5" s="1"/>
  <c r="G837" i="5"/>
  <c r="H837" i="5" s="1"/>
  <c r="G836" i="5"/>
  <c r="H836" i="5" s="1"/>
  <c r="G835" i="5"/>
  <c r="G834" i="5"/>
  <c r="F833" i="5"/>
  <c r="E833" i="5"/>
  <c r="G832" i="5"/>
  <c r="G831" i="5"/>
  <c r="H831" i="5" s="1"/>
  <c r="G830" i="5"/>
  <c r="H830" i="5" s="1"/>
  <c r="G829" i="5"/>
  <c r="H829" i="5" s="1"/>
  <c r="G828" i="5"/>
  <c r="H828" i="5" s="1"/>
  <c r="G827" i="5"/>
  <c r="H827" i="5" s="1"/>
  <c r="G826" i="5"/>
  <c r="H826" i="5" s="1"/>
  <c r="G825" i="5"/>
  <c r="H825" i="5" s="1"/>
  <c r="G824" i="5"/>
  <c r="H824" i="5" s="1"/>
  <c r="G823" i="5"/>
  <c r="F822" i="5"/>
  <c r="E822" i="5"/>
  <c r="G821" i="5"/>
  <c r="G820" i="5"/>
  <c r="H820" i="5" s="1"/>
  <c r="G819" i="5"/>
  <c r="H819" i="5" s="1"/>
  <c r="G818" i="5"/>
  <c r="H818" i="5" s="1"/>
  <c r="G817" i="5"/>
  <c r="H817" i="5" s="1"/>
  <c r="G816" i="5"/>
  <c r="H816" i="5" s="1"/>
  <c r="G815" i="5"/>
  <c r="H815" i="5" s="1"/>
  <c r="G814" i="5"/>
  <c r="H814" i="5" s="1"/>
  <c r="G813" i="5"/>
  <c r="H813" i="5" s="1"/>
  <c r="G812" i="5"/>
  <c r="H812" i="5" s="1"/>
  <c r="F811" i="5"/>
  <c r="E811" i="5"/>
  <c r="E867" i="5" s="1"/>
  <c r="G810" i="5"/>
  <c r="G809" i="5"/>
  <c r="H809" i="5" s="1"/>
  <c r="G808" i="5"/>
  <c r="H808" i="5" s="1"/>
  <c r="G807" i="5"/>
  <c r="H807" i="5" s="1"/>
  <c r="G806" i="5"/>
  <c r="H806" i="5" s="1"/>
  <c r="G805" i="5"/>
  <c r="H805" i="5" s="1"/>
  <c r="G804" i="5"/>
  <c r="H804" i="5" s="1"/>
  <c r="G803" i="5"/>
  <c r="H803" i="5" s="1"/>
  <c r="G802" i="5"/>
  <c r="H802" i="5" s="1"/>
  <c r="G801" i="5"/>
  <c r="F794" i="5"/>
  <c r="E794" i="5"/>
  <c r="G793" i="5"/>
  <c r="G792" i="5"/>
  <c r="H792" i="5" s="1"/>
  <c r="G791" i="5"/>
  <c r="H791" i="5" s="1"/>
  <c r="G790" i="5"/>
  <c r="H790" i="5" s="1"/>
  <c r="G789" i="5"/>
  <c r="H789" i="5" s="1"/>
  <c r="G788" i="5"/>
  <c r="H788" i="5" s="1"/>
  <c r="G787" i="5"/>
  <c r="H787" i="5" s="1"/>
  <c r="G786" i="5"/>
  <c r="H786" i="5" s="1"/>
  <c r="G785" i="5"/>
  <c r="H785" i="5" s="1"/>
  <c r="G784" i="5"/>
  <c r="F783" i="5"/>
  <c r="E783" i="5"/>
  <c r="G782" i="5"/>
  <c r="G781" i="5"/>
  <c r="H781" i="5" s="1"/>
  <c r="G780" i="5"/>
  <c r="H780" i="5" s="1"/>
  <c r="G779" i="5"/>
  <c r="H779" i="5" s="1"/>
  <c r="G778" i="5"/>
  <c r="H778" i="5" s="1"/>
  <c r="G777" i="5"/>
  <c r="H777" i="5" s="1"/>
  <c r="G776" i="5"/>
  <c r="H776" i="5" s="1"/>
  <c r="G775" i="5"/>
  <c r="H775" i="5" s="1"/>
  <c r="G774" i="5"/>
  <c r="G773" i="5"/>
  <c r="H773" i="5" s="1"/>
  <c r="F772" i="5"/>
  <c r="E772" i="5"/>
  <c r="G771" i="5"/>
  <c r="G770" i="5"/>
  <c r="H770" i="5" s="1"/>
  <c r="G769" i="5"/>
  <c r="H769" i="5" s="1"/>
  <c r="G768" i="5"/>
  <c r="H768" i="5" s="1"/>
  <c r="G767" i="5"/>
  <c r="H767" i="5" s="1"/>
  <c r="G766" i="5"/>
  <c r="H766" i="5" s="1"/>
  <c r="G765" i="5"/>
  <c r="H765" i="5" s="1"/>
  <c r="G764" i="5"/>
  <c r="G763" i="5"/>
  <c r="H763" i="5" s="1"/>
  <c r="G762" i="5"/>
  <c r="F761" i="5"/>
  <c r="E761" i="5"/>
  <c r="G760" i="5"/>
  <c r="G759" i="5"/>
  <c r="H759" i="5" s="1"/>
  <c r="G758" i="5"/>
  <c r="H758" i="5" s="1"/>
  <c r="G757" i="5"/>
  <c r="H757" i="5" s="1"/>
  <c r="G756" i="5"/>
  <c r="H756" i="5" s="1"/>
  <c r="G755" i="5"/>
  <c r="H755" i="5" s="1"/>
  <c r="G754" i="5"/>
  <c r="G753" i="5"/>
  <c r="H753" i="5" s="1"/>
  <c r="G752" i="5"/>
  <c r="H752" i="5" s="1"/>
  <c r="G751" i="5"/>
  <c r="H751" i="5" s="1"/>
  <c r="F750" i="5"/>
  <c r="E750" i="5"/>
  <c r="G749" i="5"/>
  <c r="G748" i="5"/>
  <c r="H748" i="5" s="1"/>
  <c r="G747" i="5"/>
  <c r="H747" i="5" s="1"/>
  <c r="G746" i="5"/>
  <c r="H746" i="5" s="1"/>
  <c r="G745" i="5"/>
  <c r="H745" i="5" s="1"/>
  <c r="G744" i="5"/>
  <c r="H744" i="5" s="1"/>
  <c r="G743" i="5"/>
  <c r="H743" i="5" s="1"/>
  <c r="G742" i="5"/>
  <c r="H742" i="5" s="1"/>
  <c r="G741" i="5"/>
  <c r="H741" i="5" s="1"/>
  <c r="G740" i="5"/>
  <c r="F739" i="5"/>
  <c r="E739" i="5"/>
  <c r="G738" i="5"/>
  <c r="G737" i="5"/>
  <c r="H737" i="5" s="1"/>
  <c r="G736" i="5"/>
  <c r="H736" i="5" s="1"/>
  <c r="G735" i="5"/>
  <c r="H735" i="5" s="1"/>
  <c r="G734" i="5"/>
  <c r="H734" i="5" s="1"/>
  <c r="G733" i="5"/>
  <c r="H733" i="5" s="1"/>
  <c r="G732" i="5"/>
  <c r="H732" i="5" s="1"/>
  <c r="G731" i="5"/>
  <c r="H731" i="5" s="1"/>
  <c r="G730" i="5"/>
  <c r="H730" i="5" s="1"/>
  <c r="G729" i="5"/>
  <c r="F722" i="5"/>
  <c r="E722" i="5"/>
  <c r="G721" i="5"/>
  <c r="G720" i="5"/>
  <c r="H720" i="5" s="1"/>
  <c r="G719" i="5"/>
  <c r="H719" i="5" s="1"/>
  <c r="G718" i="5"/>
  <c r="H718" i="5" s="1"/>
  <c r="G717" i="5"/>
  <c r="H717" i="5" s="1"/>
  <c r="G716" i="5"/>
  <c r="H716" i="5" s="1"/>
  <c r="G715" i="5"/>
  <c r="H715" i="5" s="1"/>
  <c r="G714" i="5"/>
  <c r="H714" i="5" s="1"/>
  <c r="G713" i="5"/>
  <c r="H713" i="5" s="1"/>
  <c r="G712" i="5"/>
  <c r="F711" i="5"/>
  <c r="E711" i="5"/>
  <c r="E723" i="5" s="1"/>
  <c r="G710" i="5"/>
  <c r="G709" i="5"/>
  <c r="H709" i="5" s="1"/>
  <c r="G708" i="5"/>
  <c r="H708" i="5" s="1"/>
  <c r="G707" i="5"/>
  <c r="H707" i="5" s="1"/>
  <c r="G706" i="5"/>
  <c r="H706" i="5" s="1"/>
  <c r="G705" i="5"/>
  <c r="H705" i="5" s="1"/>
  <c r="G704" i="5"/>
  <c r="H704" i="5" s="1"/>
  <c r="G703" i="5"/>
  <c r="H703" i="5" s="1"/>
  <c r="G702" i="5"/>
  <c r="H702" i="5" s="1"/>
  <c r="G701" i="5"/>
  <c r="H701" i="5" s="1"/>
  <c r="F700" i="5"/>
  <c r="E700" i="5"/>
  <c r="G699" i="5"/>
  <c r="G698" i="5"/>
  <c r="H698" i="5" s="1"/>
  <c r="G697" i="5"/>
  <c r="H697" i="5" s="1"/>
  <c r="G696" i="5"/>
  <c r="H696" i="5" s="1"/>
  <c r="G695" i="5"/>
  <c r="H695" i="5" s="1"/>
  <c r="G694" i="5"/>
  <c r="H694" i="5" s="1"/>
  <c r="G693" i="5"/>
  <c r="H693" i="5" s="1"/>
  <c r="G692" i="5"/>
  <c r="H692" i="5" s="1"/>
  <c r="G691" i="5"/>
  <c r="H691" i="5" s="1"/>
  <c r="G690" i="5"/>
  <c r="H690" i="5" s="1"/>
  <c r="F689" i="5"/>
  <c r="E689" i="5"/>
  <c r="G688" i="5"/>
  <c r="G687" i="5"/>
  <c r="H687" i="5" s="1"/>
  <c r="G686" i="5"/>
  <c r="H686" i="5" s="1"/>
  <c r="G685" i="5"/>
  <c r="H685" i="5" s="1"/>
  <c r="G684" i="5"/>
  <c r="H684" i="5" s="1"/>
  <c r="G683" i="5"/>
  <c r="H683" i="5" s="1"/>
  <c r="G682" i="5"/>
  <c r="H682" i="5" s="1"/>
  <c r="G681" i="5"/>
  <c r="H681" i="5" s="1"/>
  <c r="G680" i="5"/>
  <c r="H680" i="5" s="1"/>
  <c r="G679" i="5"/>
  <c r="H679" i="5" s="1"/>
  <c r="F678" i="5"/>
  <c r="E678" i="5"/>
  <c r="G677" i="5"/>
  <c r="G676" i="5"/>
  <c r="H676" i="5" s="1"/>
  <c r="G675" i="5"/>
  <c r="H675" i="5" s="1"/>
  <c r="G674" i="5"/>
  <c r="H674" i="5" s="1"/>
  <c r="G673" i="5"/>
  <c r="H673" i="5" s="1"/>
  <c r="G672" i="5"/>
  <c r="H672" i="5" s="1"/>
  <c r="G671" i="5"/>
  <c r="H671" i="5" s="1"/>
  <c r="G670" i="5"/>
  <c r="H670" i="5" s="1"/>
  <c r="G669" i="5"/>
  <c r="H669" i="5" s="1"/>
  <c r="G668" i="5"/>
  <c r="F667" i="5"/>
  <c r="E667" i="5"/>
  <c r="G666" i="5"/>
  <c r="G665" i="5"/>
  <c r="H665" i="5" s="1"/>
  <c r="G664" i="5"/>
  <c r="H664" i="5" s="1"/>
  <c r="G663" i="5"/>
  <c r="H663" i="5" s="1"/>
  <c r="G662" i="5"/>
  <c r="H662" i="5"/>
  <c r="G661" i="5"/>
  <c r="H661" i="5" s="1"/>
  <c r="G660" i="5"/>
  <c r="H660" i="5" s="1"/>
  <c r="G659" i="5"/>
  <c r="H659" i="5" s="1"/>
  <c r="G658" i="5"/>
  <c r="H658" i="5" s="1"/>
  <c r="G657" i="5"/>
  <c r="F650" i="5"/>
  <c r="E650" i="5"/>
  <c r="G649" i="5"/>
  <c r="G648" i="5"/>
  <c r="H648" i="5" s="1"/>
  <c r="G647" i="5"/>
  <c r="H647" i="5" s="1"/>
  <c r="G646" i="5"/>
  <c r="H646" i="5" s="1"/>
  <c r="G645" i="5"/>
  <c r="H645" i="5" s="1"/>
  <c r="G644" i="5"/>
  <c r="H644" i="5" s="1"/>
  <c r="G643" i="5"/>
  <c r="H643" i="5" s="1"/>
  <c r="G642" i="5"/>
  <c r="H642" i="5" s="1"/>
  <c r="G641" i="5"/>
  <c r="G640" i="5"/>
  <c r="F639" i="5"/>
  <c r="E639" i="5"/>
  <c r="G638" i="5"/>
  <c r="G637" i="5"/>
  <c r="H637" i="5" s="1"/>
  <c r="G636" i="5"/>
  <c r="H636" i="5" s="1"/>
  <c r="G635" i="5"/>
  <c r="H635" i="5" s="1"/>
  <c r="G634" i="5"/>
  <c r="H634" i="5" s="1"/>
  <c r="G633" i="5"/>
  <c r="H633" i="5" s="1"/>
  <c r="G632" i="5"/>
  <c r="H632" i="5" s="1"/>
  <c r="G631" i="5"/>
  <c r="H631" i="5" s="1"/>
  <c r="G630" i="5"/>
  <c r="G629" i="5"/>
  <c r="F628" i="5"/>
  <c r="E628" i="5"/>
  <c r="G627" i="5"/>
  <c r="G626" i="5"/>
  <c r="H626" i="5" s="1"/>
  <c r="G625" i="5"/>
  <c r="H625" i="5" s="1"/>
  <c r="G624" i="5"/>
  <c r="H624" i="5" s="1"/>
  <c r="G623" i="5"/>
  <c r="H623" i="5" s="1"/>
  <c r="G622" i="5"/>
  <c r="H622" i="5" s="1"/>
  <c r="G621" i="5"/>
  <c r="H621" i="5" s="1"/>
  <c r="G620" i="5"/>
  <c r="H620" i="5" s="1"/>
  <c r="G619" i="5"/>
  <c r="G618" i="5"/>
  <c r="F617" i="5"/>
  <c r="E617" i="5"/>
  <c r="G616" i="5"/>
  <c r="G615" i="5"/>
  <c r="H615" i="5" s="1"/>
  <c r="G614" i="5"/>
  <c r="H614" i="5" s="1"/>
  <c r="G613" i="5"/>
  <c r="H613" i="5" s="1"/>
  <c r="G612" i="5"/>
  <c r="H612" i="5" s="1"/>
  <c r="G611" i="5"/>
  <c r="H611" i="5" s="1"/>
  <c r="G610" i="5"/>
  <c r="H610" i="5" s="1"/>
  <c r="G609" i="5"/>
  <c r="H609" i="5" s="1"/>
  <c r="G608" i="5"/>
  <c r="G607" i="5"/>
  <c r="F606" i="5"/>
  <c r="E606" i="5"/>
  <c r="G605" i="5"/>
  <c r="G604" i="5"/>
  <c r="H604" i="5" s="1"/>
  <c r="G603" i="5"/>
  <c r="H603" i="5" s="1"/>
  <c r="G602" i="5"/>
  <c r="H602" i="5" s="1"/>
  <c r="G601" i="5"/>
  <c r="H601" i="5" s="1"/>
  <c r="G600" i="5"/>
  <c r="H600" i="5" s="1"/>
  <c r="G599" i="5"/>
  <c r="H599" i="5" s="1"/>
  <c r="G598" i="5"/>
  <c r="H598" i="5" s="1"/>
  <c r="G597" i="5"/>
  <c r="G596" i="5"/>
  <c r="H596" i="5" s="1"/>
  <c r="F595" i="5"/>
  <c r="E595" i="5"/>
  <c r="E651" i="5" s="1"/>
  <c r="G594" i="5"/>
  <c r="G593" i="5"/>
  <c r="H593" i="5" s="1"/>
  <c r="G592" i="5"/>
  <c r="H592" i="5" s="1"/>
  <c r="G591" i="5"/>
  <c r="H591" i="5" s="1"/>
  <c r="G590" i="5"/>
  <c r="H590" i="5" s="1"/>
  <c r="G589" i="5"/>
  <c r="H589" i="5" s="1"/>
  <c r="G588" i="5"/>
  <c r="H588" i="5" s="1"/>
  <c r="G587" i="5"/>
  <c r="H587" i="5" s="1"/>
  <c r="G586" i="5"/>
  <c r="H586" i="5" s="1"/>
  <c r="G585" i="5"/>
  <c r="H585" i="5" s="1"/>
  <c r="F578" i="5"/>
  <c r="E578" i="5"/>
  <c r="G577" i="5"/>
  <c r="G576" i="5"/>
  <c r="H576" i="5" s="1"/>
  <c r="G575" i="5"/>
  <c r="H575" i="5" s="1"/>
  <c r="G574" i="5"/>
  <c r="H574" i="5" s="1"/>
  <c r="G573" i="5"/>
  <c r="H573" i="5" s="1"/>
  <c r="G572" i="5"/>
  <c r="H572" i="5" s="1"/>
  <c r="G571" i="5"/>
  <c r="H571" i="5" s="1"/>
  <c r="G570" i="5"/>
  <c r="H570" i="5" s="1"/>
  <c r="G569" i="5"/>
  <c r="G568" i="5"/>
  <c r="H568" i="5" s="1"/>
  <c r="F567" i="5"/>
  <c r="E567" i="5"/>
  <c r="G566" i="5"/>
  <c r="G565" i="5"/>
  <c r="H565" i="5" s="1"/>
  <c r="G564" i="5"/>
  <c r="H564" i="5" s="1"/>
  <c r="G563" i="5"/>
  <c r="H563" i="5" s="1"/>
  <c r="G562" i="5"/>
  <c r="H562" i="5" s="1"/>
  <c r="G561" i="5"/>
  <c r="H561" i="5" s="1"/>
  <c r="G560" i="5"/>
  <c r="H560" i="5" s="1"/>
  <c r="G559" i="5"/>
  <c r="H559" i="5" s="1"/>
  <c r="G558" i="5"/>
  <c r="H558" i="5" s="1"/>
  <c r="G557" i="5"/>
  <c r="F556" i="5"/>
  <c r="E556" i="5"/>
  <c r="G555" i="5"/>
  <c r="G554" i="5"/>
  <c r="H554" i="5" s="1"/>
  <c r="G553" i="5"/>
  <c r="H553" i="5" s="1"/>
  <c r="G552" i="5"/>
  <c r="H552" i="5" s="1"/>
  <c r="G551" i="5"/>
  <c r="H551" i="5" s="1"/>
  <c r="G550" i="5"/>
  <c r="H550" i="5" s="1"/>
  <c r="G549" i="5"/>
  <c r="H549" i="5" s="1"/>
  <c r="G548" i="5"/>
  <c r="H548" i="5" s="1"/>
  <c r="G547" i="5"/>
  <c r="H547" i="5" s="1"/>
  <c r="G546" i="5"/>
  <c r="F545" i="5"/>
  <c r="E545" i="5"/>
  <c r="G544" i="5"/>
  <c r="G543" i="5"/>
  <c r="H543" i="5" s="1"/>
  <c r="G542" i="5"/>
  <c r="H542" i="5" s="1"/>
  <c r="G541" i="5"/>
  <c r="H541" i="5" s="1"/>
  <c r="G540" i="5"/>
  <c r="H540" i="5" s="1"/>
  <c r="G539" i="5"/>
  <c r="H539" i="5" s="1"/>
  <c r="G538" i="5"/>
  <c r="H538" i="5" s="1"/>
  <c r="G537" i="5"/>
  <c r="H537" i="5" s="1"/>
  <c r="G536" i="5"/>
  <c r="H536" i="5" s="1"/>
  <c r="G535" i="5"/>
  <c r="F534" i="5"/>
  <c r="E534" i="5"/>
  <c r="G533" i="5"/>
  <c r="G532" i="5"/>
  <c r="H532" i="5" s="1"/>
  <c r="G531" i="5"/>
  <c r="H531" i="5" s="1"/>
  <c r="G530" i="5"/>
  <c r="H530" i="5" s="1"/>
  <c r="G529" i="5"/>
  <c r="H529" i="5" s="1"/>
  <c r="G528" i="5"/>
  <c r="H528" i="5" s="1"/>
  <c r="G527" i="5"/>
  <c r="H527" i="5" s="1"/>
  <c r="G526" i="5"/>
  <c r="H526" i="5" s="1"/>
  <c r="G525" i="5"/>
  <c r="H525" i="5" s="1"/>
  <c r="G524" i="5"/>
  <c r="H524" i="5" s="1"/>
  <c r="F523" i="5"/>
  <c r="F579" i="5" s="1"/>
  <c r="E523" i="5"/>
  <c r="G522" i="5"/>
  <c r="G521" i="5"/>
  <c r="H521" i="5" s="1"/>
  <c r="G520" i="5"/>
  <c r="H520" i="5" s="1"/>
  <c r="G519" i="5"/>
  <c r="H519" i="5" s="1"/>
  <c r="G518" i="5"/>
  <c r="H518" i="5" s="1"/>
  <c r="G517" i="5"/>
  <c r="H517" i="5" s="1"/>
  <c r="G516" i="5"/>
  <c r="H516" i="5" s="1"/>
  <c r="G515" i="5"/>
  <c r="H515" i="5" s="1"/>
  <c r="G514" i="5"/>
  <c r="G513" i="5"/>
  <c r="F506" i="5"/>
  <c r="E506" i="5"/>
  <c r="G505" i="5"/>
  <c r="G504" i="5"/>
  <c r="H504" i="5" s="1"/>
  <c r="G503" i="5"/>
  <c r="H503" i="5" s="1"/>
  <c r="G502" i="5"/>
  <c r="H502" i="5" s="1"/>
  <c r="G501" i="5"/>
  <c r="H501" i="5" s="1"/>
  <c r="G500" i="5"/>
  <c r="H500" i="5" s="1"/>
  <c r="G499" i="5"/>
  <c r="H499" i="5" s="1"/>
  <c r="G498" i="5"/>
  <c r="H498" i="5" s="1"/>
  <c r="G497" i="5"/>
  <c r="G496" i="5"/>
  <c r="H496" i="5" s="1"/>
  <c r="F495" i="5"/>
  <c r="E495" i="5"/>
  <c r="G494" i="5"/>
  <c r="G493" i="5"/>
  <c r="H493" i="5" s="1"/>
  <c r="G492" i="5"/>
  <c r="H492" i="5" s="1"/>
  <c r="G491" i="5"/>
  <c r="H491" i="5" s="1"/>
  <c r="G490" i="5"/>
  <c r="H490" i="5" s="1"/>
  <c r="G489" i="5"/>
  <c r="H489" i="5" s="1"/>
  <c r="G488" i="5"/>
  <c r="H488" i="5" s="1"/>
  <c r="G487" i="5"/>
  <c r="H487" i="5" s="1"/>
  <c r="G486" i="5"/>
  <c r="H486" i="5" s="1"/>
  <c r="G485" i="5"/>
  <c r="F484" i="5"/>
  <c r="E484" i="5"/>
  <c r="G483" i="5"/>
  <c r="G482" i="5"/>
  <c r="H482" i="5" s="1"/>
  <c r="G481" i="5"/>
  <c r="H481" i="5" s="1"/>
  <c r="G480" i="5"/>
  <c r="H480" i="5" s="1"/>
  <c r="G479" i="5"/>
  <c r="H479" i="5" s="1"/>
  <c r="G478" i="5"/>
  <c r="H478" i="5" s="1"/>
  <c r="G477" i="5"/>
  <c r="H477" i="5" s="1"/>
  <c r="G476" i="5"/>
  <c r="H476" i="5" s="1"/>
  <c r="G475" i="5"/>
  <c r="H475" i="5" s="1"/>
  <c r="G474" i="5"/>
  <c r="H474" i="5" s="1"/>
  <c r="F473" i="5"/>
  <c r="E473" i="5"/>
  <c r="G472" i="5"/>
  <c r="G471" i="5"/>
  <c r="H471" i="5" s="1"/>
  <c r="G470" i="5"/>
  <c r="H470" i="5" s="1"/>
  <c r="G469" i="5"/>
  <c r="H469" i="5" s="1"/>
  <c r="G468" i="5"/>
  <c r="H468" i="5" s="1"/>
  <c r="G467" i="5"/>
  <c r="H467" i="5" s="1"/>
  <c r="G466" i="5"/>
  <c r="H466" i="5" s="1"/>
  <c r="G465" i="5"/>
  <c r="H465" i="5" s="1"/>
  <c r="G464" i="5"/>
  <c r="H464" i="5" s="1"/>
  <c r="G463" i="5"/>
  <c r="F462" i="5"/>
  <c r="E462" i="5"/>
  <c r="G461" i="5"/>
  <c r="G460" i="5"/>
  <c r="H460" i="5" s="1"/>
  <c r="G459" i="5"/>
  <c r="H459" i="5" s="1"/>
  <c r="G458" i="5"/>
  <c r="H458" i="5" s="1"/>
  <c r="G457" i="5"/>
  <c r="H457" i="5" s="1"/>
  <c r="G456" i="5"/>
  <c r="H456" i="5" s="1"/>
  <c r="G455" i="5"/>
  <c r="H455" i="5" s="1"/>
  <c r="G454" i="5"/>
  <c r="H454" i="5" s="1"/>
  <c r="G453" i="5"/>
  <c r="H453" i="5" s="1"/>
  <c r="G452" i="5"/>
  <c r="H452" i="5" s="1"/>
  <c r="F451" i="5"/>
  <c r="E451" i="5"/>
  <c r="E507" i="5" s="1"/>
  <c r="G450" i="5"/>
  <c r="G449" i="5"/>
  <c r="H449" i="5" s="1"/>
  <c r="G448" i="5"/>
  <c r="H448" i="5" s="1"/>
  <c r="G447" i="5"/>
  <c r="H447" i="5" s="1"/>
  <c r="G446" i="5"/>
  <c r="H446" i="5" s="1"/>
  <c r="G445" i="5"/>
  <c r="H445" i="5" s="1"/>
  <c r="G444" i="5"/>
  <c r="H444" i="5" s="1"/>
  <c r="G443" i="5"/>
  <c r="G442" i="5"/>
  <c r="H442" i="5" s="1"/>
  <c r="G441" i="5"/>
  <c r="H441" i="5" s="1"/>
  <c r="F434" i="5"/>
  <c r="E434" i="5"/>
  <c r="G433" i="5"/>
  <c r="G432" i="5"/>
  <c r="H432" i="5" s="1"/>
  <c r="G431" i="5"/>
  <c r="H431" i="5" s="1"/>
  <c r="G430" i="5"/>
  <c r="H430" i="5" s="1"/>
  <c r="G429" i="5"/>
  <c r="H429" i="5" s="1"/>
  <c r="G428" i="5"/>
  <c r="G427" i="5"/>
  <c r="H427" i="5" s="1"/>
  <c r="G426" i="5"/>
  <c r="H426" i="5" s="1"/>
  <c r="G425" i="5"/>
  <c r="H425" i="5" s="1"/>
  <c r="G424" i="5"/>
  <c r="H424" i="5" s="1"/>
  <c r="F423" i="5"/>
  <c r="E423" i="5"/>
  <c r="G422" i="5"/>
  <c r="G421" i="5"/>
  <c r="H421" i="5" s="1"/>
  <c r="G420" i="5"/>
  <c r="H420" i="5" s="1"/>
  <c r="G419" i="5"/>
  <c r="H419" i="5" s="1"/>
  <c r="G418" i="5"/>
  <c r="H418" i="5" s="1"/>
  <c r="G417" i="5"/>
  <c r="H417" i="5" s="1"/>
  <c r="G416" i="5"/>
  <c r="H416" i="5" s="1"/>
  <c r="G415" i="5"/>
  <c r="H415" i="5" s="1"/>
  <c r="G414" i="5"/>
  <c r="H414" i="5" s="1"/>
  <c r="G413" i="5"/>
  <c r="F412" i="5"/>
  <c r="E412" i="5"/>
  <c r="G411" i="5"/>
  <c r="G410" i="5"/>
  <c r="H410" i="5" s="1"/>
  <c r="G409" i="5"/>
  <c r="H409" i="5" s="1"/>
  <c r="G408" i="5"/>
  <c r="H408" i="5" s="1"/>
  <c r="G407" i="5"/>
  <c r="H407" i="5" s="1"/>
  <c r="G406" i="5"/>
  <c r="H406" i="5" s="1"/>
  <c r="G405" i="5"/>
  <c r="H405" i="5" s="1"/>
  <c r="G404" i="5"/>
  <c r="G403" i="5"/>
  <c r="H403" i="5" s="1"/>
  <c r="G402" i="5"/>
  <c r="F401" i="5"/>
  <c r="E401" i="5"/>
  <c r="G400" i="5"/>
  <c r="G399" i="5"/>
  <c r="H399" i="5" s="1"/>
  <c r="G398" i="5"/>
  <c r="H398" i="5" s="1"/>
  <c r="G397" i="5"/>
  <c r="H397" i="5" s="1"/>
  <c r="G396" i="5"/>
  <c r="H396" i="5" s="1"/>
  <c r="G395" i="5"/>
  <c r="H395" i="5" s="1"/>
  <c r="G394" i="5"/>
  <c r="H394" i="5" s="1"/>
  <c r="G393" i="5"/>
  <c r="H393" i="5" s="1"/>
  <c r="G392" i="5"/>
  <c r="H392" i="5" s="1"/>
  <c r="G391" i="5"/>
  <c r="G401" i="5" s="1"/>
  <c r="F390" i="5"/>
  <c r="E390" i="5"/>
  <c r="G389" i="5"/>
  <c r="G388" i="5"/>
  <c r="H388" i="5" s="1"/>
  <c r="G387" i="5"/>
  <c r="H387" i="5" s="1"/>
  <c r="G386" i="5"/>
  <c r="H386" i="5" s="1"/>
  <c r="G385" i="5"/>
  <c r="H385" i="5" s="1"/>
  <c r="G384" i="5"/>
  <c r="H384" i="5" s="1"/>
  <c r="G383" i="5"/>
  <c r="H383" i="5" s="1"/>
  <c r="G382" i="5"/>
  <c r="G381" i="5"/>
  <c r="H381" i="5" s="1"/>
  <c r="G380" i="5"/>
  <c r="H380" i="5" s="1"/>
  <c r="F379" i="5"/>
  <c r="E379" i="5"/>
  <c r="G378" i="5"/>
  <c r="G377" i="5"/>
  <c r="H377" i="5" s="1"/>
  <c r="G376" i="5"/>
  <c r="H376" i="5" s="1"/>
  <c r="G375" i="5"/>
  <c r="H375" i="5" s="1"/>
  <c r="G374" i="5"/>
  <c r="H374" i="5" s="1"/>
  <c r="G373" i="5"/>
  <c r="H373" i="5" s="1"/>
  <c r="G372" i="5"/>
  <c r="H372" i="5" s="1"/>
  <c r="G371" i="5"/>
  <c r="G370" i="5"/>
  <c r="H370" i="5" s="1"/>
  <c r="G369" i="5"/>
  <c r="H369" i="5" s="1"/>
  <c r="F362" i="5"/>
  <c r="E362" i="5"/>
  <c r="G361" i="5"/>
  <c r="G360" i="5"/>
  <c r="H360" i="5" s="1"/>
  <c r="G359" i="5"/>
  <c r="H359" i="5" s="1"/>
  <c r="G358" i="5"/>
  <c r="H358" i="5" s="1"/>
  <c r="G357" i="5"/>
  <c r="H357" i="5" s="1"/>
  <c r="G356" i="5"/>
  <c r="H356" i="5" s="1"/>
  <c r="G355" i="5"/>
  <c r="H355" i="5" s="1"/>
  <c r="G354" i="5"/>
  <c r="H354" i="5" s="1"/>
  <c r="G353" i="5"/>
  <c r="H353" i="5" s="1"/>
  <c r="G352" i="5"/>
  <c r="F351" i="5"/>
  <c r="E351" i="5"/>
  <c r="G350" i="5"/>
  <c r="G349" i="5"/>
  <c r="H349" i="5" s="1"/>
  <c r="G348" i="5"/>
  <c r="H348" i="5" s="1"/>
  <c r="G347" i="5"/>
  <c r="H347" i="5" s="1"/>
  <c r="G346" i="5"/>
  <c r="H346" i="5" s="1"/>
  <c r="G345" i="5"/>
  <c r="H345" i="5" s="1"/>
  <c r="G344" i="5"/>
  <c r="H344" i="5" s="1"/>
  <c r="G343" i="5"/>
  <c r="H343" i="5" s="1"/>
  <c r="G342" i="5"/>
  <c r="H342" i="5" s="1"/>
  <c r="G341" i="5"/>
  <c r="H341" i="5" s="1"/>
  <c r="F340" i="5"/>
  <c r="E340" i="5"/>
  <c r="G339" i="5"/>
  <c r="G338" i="5"/>
  <c r="H338" i="5" s="1"/>
  <c r="G337" i="5"/>
  <c r="H337" i="5" s="1"/>
  <c r="G336" i="5"/>
  <c r="H336" i="5" s="1"/>
  <c r="G335" i="5"/>
  <c r="H335" i="5" s="1"/>
  <c r="G334" i="5"/>
  <c r="H334" i="5" s="1"/>
  <c r="G333" i="5"/>
  <c r="H333" i="5" s="1"/>
  <c r="G332" i="5"/>
  <c r="H332" i="5" s="1"/>
  <c r="G331" i="5"/>
  <c r="H331" i="5" s="1"/>
  <c r="G330" i="5"/>
  <c r="F329" i="5"/>
  <c r="E329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G321" i="5"/>
  <c r="G320" i="5"/>
  <c r="H320" i="5" s="1"/>
  <c r="G319" i="5"/>
  <c r="H319" i="5" s="1"/>
  <c r="F318" i="5"/>
  <c r="E318" i="5"/>
  <c r="G317" i="5"/>
  <c r="G316" i="5"/>
  <c r="H316" i="5" s="1"/>
  <c r="G315" i="5"/>
  <c r="H315" i="5" s="1"/>
  <c r="G314" i="5"/>
  <c r="H314" i="5" s="1"/>
  <c r="G313" i="5"/>
  <c r="H313" i="5" s="1"/>
  <c r="G312" i="5"/>
  <c r="H312" i="5" s="1"/>
  <c r="G311" i="5"/>
  <c r="H311" i="5" s="1"/>
  <c r="G310" i="5"/>
  <c r="G309" i="5"/>
  <c r="H309" i="5" s="1"/>
  <c r="G308" i="5"/>
  <c r="H308" i="5" s="1"/>
  <c r="F307" i="5"/>
  <c r="F363" i="5" s="1"/>
  <c r="E307" i="5"/>
  <c r="G306" i="5"/>
  <c r="G305" i="5"/>
  <c r="H305" i="5" s="1"/>
  <c r="G304" i="5"/>
  <c r="H304" i="5" s="1"/>
  <c r="G303" i="5"/>
  <c r="H303" i="5" s="1"/>
  <c r="G302" i="5"/>
  <c r="H302" i="5" s="1"/>
  <c r="G301" i="5"/>
  <c r="H301" i="5" s="1"/>
  <c r="G300" i="5"/>
  <c r="H300" i="5" s="1"/>
  <c r="G299" i="5"/>
  <c r="G298" i="5"/>
  <c r="H298" i="5" s="1"/>
  <c r="G297" i="5"/>
  <c r="F290" i="5"/>
  <c r="E290" i="5"/>
  <c r="G289" i="5"/>
  <c r="G288" i="5"/>
  <c r="H288" i="5" s="1"/>
  <c r="G287" i="5"/>
  <c r="H287" i="5" s="1"/>
  <c r="G286" i="5"/>
  <c r="H286" i="5" s="1"/>
  <c r="G285" i="5"/>
  <c r="H285" i="5" s="1"/>
  <c r="G284" i="5"/>
  <c r="H284" i="5" s="1"/>
  <c r="G283" i="5"/>
  <c r="H283" i="5" s="1"/>
  <c r="G282" i="5"/>
  <c r="H282" i="5" s="1"/>
  <c r="G281" i="5"/>
  <c r="H281" i="5" s="1"/>
  <c r="G280" i="5"/>
  <c r="H280" i="5" s="1"/>
  <c r="F279" i="5"/>
  <c r="E279" i="5"/>
  <c r="G278" i="5"/>
  <c r="G277" i="5"/>
  <c r="H277" i="5" s="1"/>
  <c r="G276" i="5"/>
  <c r="H276" i="5" s="1"/>
  <c r="G275" i="5"/>
  <c r="H275" i="5" s="1"/>
  <c r="G274" i="5"/>
  <c r="H274" i="5" s="1"/>
  <c r="G273" i="5"/>
  <c r="H273" i="5" s="1"/>
  <c r="G272" i="5"/>
  <c r="H272" i="5" s="1"/>
  <c r="G271" i="5"/>
  <c r="H271" i="5" s="1"/>
  <c r="G270" i="5"/>
  <c r="H270" i="5" s="1"/>
  <c r="G269" i="5"/>
  <c r="H269" i="5" s="1"/>
  <c r="F268" i="5"/>
  <c r="E268" i="5"/>
  <c r="G267" i="5"/>
  <c r="G266" i="5"/>
  <c r="H266" i="5" s="1"/>
  <c r="G265" i="5"/>
  <c r="H265" i="5" s="1"/>
  <c r="G264" i="5"/>
  <c r="H264" i="5" s="1"/>
  <c r="G263" i="5"/>
  <c r="H263" i="5" s="1"/>
  <c r="G262" i="5"/>
  <c r="H262" i="5" s="1"/>
  <c r="G261" i="5"/>
  <c r="H261" i="5" s="1"/>
  <c r="G260" i="5"/>
  <c r="H260" i="5" s="1"/>
  <c r="G259" i="5"/>
  <c r="H259" i="5" s="1"/>
  <c r="G258" i="5"/>
  <c r="G268" i="5" s="1"/>
  <c r="F257" i="5"/>
  <c r="E257" i="5"/>
  <c r="G256" i="5"/>
  <c r="G255" i="5"/>
  <c r="H255" i="5" s="1"/>
  <c r="G254" i="5"/>
  <c r="H254" i="5" s="1"/>
  <c r="G253" i="5"/>
  <c r="H253" i="5" s="1"/>
  <c r="G252" i="5"/>
  <c r="H252" i="5" s="1"/>
  <c r="G251" i="5"/>
  <c r="H251" i="5" s="1"/>
  <c r="G250" i="5"/>
  <c r="H250" i="5" s="1"/>
  <c r="G249" i="5"/>
  <c r="H249" i="5" s="1"/>
  <c r="G248" i="5"/>
  <c r="H248" i="5" s="1"/>
  <c r="G247" i="5"/>
  <c r="H247" i="5" s="1"/>
  <c r="F246" i="5"/>
  <c r="E246" i="5"/>
  <c r="G245" i="5"/>
  <c r="G244" i="5"/>
  <c r="H244" i="5" s="1"/>
  <c r="G243" i="5"/>
  <c r="H243" i="5" s="1"/>
  <c r="G242" i="5"/>
  <c r="H242" i="5" s="1"/>
  <c r="G241" i="5"/>
  <c r="H241" i="5" s="1"/>
  <c r="G240" i="5"/>
  <c r="H240" i="5" s="1"/>
  <c r="G239" i="5"/>
  <c r="G238" i="5"/>
  <c r="H238" i="5" s="1"/>
  <c r="G237" i="5"/>
  <c r="H237" i="5" s="1"/>
  <c r="G236" i="5"/>
  <c r="H236" i="5" s="1"/>
  <c r="F235" i="5"/>
  <c r="E235" i="5"/>
  <c r="G234" i="5"/>
  <c r="G233" i="5"/>
  <c r="H233" i="5" s="1"/>
  <c r="G232" i="5"/>
  <c r="H232" i="5" s="1"/>
  <c r="G231" i="5"/>
  <c r="H231" i="5" s="1"/>
  <c r="G230" i="5"/>
  <c r="H230" i="5" s="1"/>
  <c r="G229" i="5"/>
  <c r="H229" i="5" s="1"/>
  <c r="G228" i="5"/>
  <c r="H228" i="5" s="1"/>
  <c r="G227" i="5"/>
  <c r="H227" i="5" s="1"/>
  <c r="G226" i="5"/>
  <c r="G225" i="5"/>
  <c r="F218" i="5"/>
  <c r="E218" i="5"/>
  <c r="G217" i="5"/>
  <c r="G216" i="5"/>
  <c r="H216" i="5" s="1"/>
  <c r="G215" i="5"/>
  <c r="H215" i="5" s="1"/>
  <c r="G214" i="5"/>
  <c r="H214" i="5" s="1"/>
  <c r="G213" i="5"/>
  <c r="H213" i="5" s="1"/>
  <c r="G212" i="5"/>
  <c r="H212" i="5" s="1"/>
  <c r="G211" i="5"/>
  <c r="G210" i="5"/>
  <c r="H210" i="5" s="1"/>
  <c r="G209" i="5"/>
  <c r="H209" i="5" s="1"/>
  <c r="G208" i="5"/>
  <c r="F207" i="5"/>
  <c r="E207" i="5"/>
  <c r="G206" i="5"/>
  <c r="G205" i="5"/>
  <c r="H205" i="5" s="1"/>
  <c r="G204" i="5"/>
  <c r="H204" i="5" s="1"/>
  <c r="G203" i="5"/>
  <c r="H203" i="5" s="1"/>
  <c r="G202" i="5"/>
  <c r="H202" i="5" s="1"/>
  <c r="G201" i="5"/>
  <c r="H201" i="5" s="1"/>
  <c r="G200" i="5"/>
  <c r="G199" i="5"/>
  <c r="H199" i="5" s="1"/>
  <c r="G198" i="5"/>
  <c r="H198" i="5" s="1"/>
  <c r="G197" i="5"/>
  <c r="F196" i="5"/>
  <c r="E196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G187" i="5"/>
  <c r="H187" i="5" s="1"/>
  <c r="G186" i="5"/>
  <c r="H186" i="5" s="1"/>
  <c r="F185" i="5"/>
  <c r="E185" i="5"/>
  <c r="G184" i="5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G177" i="5"/>
  <c r="H177" i="5" s="1"/>
  <c r="G176" i="5"/>
  <c r="H176" i="5" s="1"/>
  <c r="G175" i="5"/>
  <c r="H175" i="5" s="1"/>
  <c r="F174" i="5"/>
  <c r="E174" i="5"/>
  <c r="G173" i="5"/>
  <c r="G172" i="5"/>
  <c r="H172" i="5" s="1"/>
  <c r="G171" i="5"/>
  <c r="H171" i="5" s="1"/>
  <c r="G170" i="5"/>
  <c r="H170" i="5" s="1"/>
  <c r="G169" i="5"/>
  <c r="H169" i="5" s="1"/>
  <c r="G168" i="5"/>
  <c r="H168" i="5" s="1"/>
  <c r="G167" i="5"/>
  <c r="H167" i="5" s="1"/>
  <c r="G166" i="5"/>
  <c r="H166" i="5" s="1"/>
  <c r="G165" i="5"/>
  <c r="H165" i="5" s="1"/>
  <c r="G164" i="5"/>
  <c r="H164" i="5" s="1"/>
  <c r="F163" i="5"/>
  <c r="F219" i="5" s="1"/>
  <c r="E163" i="5"/>
  <c r="G162" i="5"/>
  <c r="G161" i="5"/>
  <c r="H161" i="5" s="1"/>
  <c r="G160" i="5"/>
  <c r="H160" i="5" s="1"/>
  <c r="G159" i="5"/>
  <c r="H159" i="5" s="1"/>
  <c r="G158" i="5"/>
  <c r="H158" i="5" s="1"/>
  <c r="G157" i="5"/>
  <c r="H157" i="5" s="1"/>
  <c r="G156" i="5"/>
  <c r="G155" i="5"/>
  <c r="H155" i="5" s="1"/>
  <c r="G154" i="5"/>
  <c r="H154" i="5" s="1"/>
  <c r="G153" i="5"/>
  <c r="I131" i="5"/>
  <c r="I86" i="5"/>
  <c r="I158" i="5" s="1"/>
  <c r="I230" i="5" s="1"/>
  <c r="I302" i="5" s="1"/>
  <c r="I374" i="5" s="1"/>
  <c r="B78" i="5"/>
  <c r="B150" i="5" s="1"/>
  <c r="B222" i="5" s="1"/>
  <c r="B294" i="5" s="1"/>
  <c r="B366" i="5" s="1"/>
  <c r="B438" i="5" s="1"/>
  <c r="B510" i="5" s="1"/>
  <c r="B582" i="5" s="1"/>
  <c r="B654" i="5" s="1"/>
  <c r="B726" i="5" s="1"/>
  <c r="B798" i="5" s="1"/>
  <c r="B870" i="5" s="1"/>
  <c r="B942" i="5" s="1"/>
  <c r="B1014" i="5" s="1"/>
  <c r="B1086" i="5" s="1"/>
  <c r="B1158" i="5" s="1"/>
  <c r="B1230" i="5" s="1"/>
  <c r="B1302" i="5" s="1"/>
  <c r="B1374" i="5" s="1"/>
  <c r="B1446" i="5" s="1"/>
  <c r="B1518" i="5" s="1"/>
  <c r="B1590" i="5" s="1"/>
  <c r="B1662" i="5" s="1"/>
  <c r="B1734" i="5" s="1"/>
  <c r="B1806" i="5" s="1"/>
  <c r="B1878" i="5" s="1"/>
  <c r="B1950" i="5" s="1"/>
  <c r="B2022" i="5" s="1"/>
  <c r="B2094" i="5" s="1"/>
  <c r="B2166" i="5" s="1"/>
  <c r="B2238" i="5" s="1"/>
  <c r="L145" i="5"/>
  <c r="L217" i="5" s="1"/>
  <c r="L289" i="5" s="1"/>
  <c r="L361" i="5" s="1"/>
  <c r="L433" i="5" s="1"/>
  <c r="L505" i="5" s="1"/>
  <c r="L577" i="5" s="1"/>
  <c r="L649" i="5" s="1"/>
  <c r="L721" i="5" s="1"/>
  <c r="L793" i="5" s="1"/>
  <c r="L865" i="5" s="1"/>
  <c r="L937" i="5" s="1"/>
  <c r="L1009" i="5" s="1"/>
  <c r="L1081" i="5" s="1"/>
  <c r="L1153" i="5" s="1"/>
  <c r="L1225" i="5" s="1"/>
  <c r="L1297" i="5" s="1"/>
  <c r="L1369" i="5" s="1"/>
  <c r="L1441" i="5" s="1"/>
  <c r="L1513" i="5" s="1"/>
  <c r="L1585" i="5" s="1"/>
  <c r="L1657" i="5" s="1"/>
  <c r="L1729" i="5" s="1"/>
  <c r="L1801" i="5" s="1"/>
  <c r="L1873" i="5" s="1"/>
  <c r="L1945" i="5" s="1"/>
  <c r="L2017" i="5" s="1"/>
  <c r="L2089" i="5" s="1"/>
  <c r="L2161" i="5" s="1"/>
  <c r="L2233" i="5" s="1"/>
  <c r="L2305" i="5" s="1"/>
  <c r="J145" i="5"/>
  <c r="I145" i="5"/>
  <c r="I217" i="5" s="1"/>
  <c r="J144" i="5"/>
  <c r="I144" i="5"/>
  <c r="I216" i="5" s="1"/>
  <c r="J143" i="5"/>
  <c r="J215" i="5" s="1"/>
  <c r="J287" i="5" s="1"/>
  <c r="J359" i="5" s="1"/>
  <c r="J431" i="5" s="1"/>
  <c r="J503" i="5" s="1"/>
  <c r="J575" i="5" s="1"/>
  <c r="J647" i="5" s="1"/>
  <c r="J719" i="5" s="1"/>
  <c r="J791" i="5" s="1"/>
  <c r="J863" i="5" s="1"/>
  <c r="J935" i="5" s="1"/>
  <c r="J1007" i="5" s="1"/>
  <c r="J1079" i="5" s="1"/>
  <c r="J1151" i="5" s="1"/>
  <c r="J1223" i="5" s="1"/>
  <c r="J1295" i="5" s="1"/>
  <c r="J1367" i="5" s="1"/>
  <c r="J1439" i="5" s="1"/>
  <c r="J1511" i="5" s="1"/>
  <c r="J1583" i="5" s="1"/>
  <c r="J1655" i="5" s="1"/>
  <c r="J1727" i="5" s="1"/>
  <c r="J1799" i="5" s="1"/>
  <c r="J1871" i="5" s="1"/>
  <c r="J1943" i="5" s="1"/>
  <c r="J2015" i="5" s="1"/>
  <c r="J2087" i="5" s="1"/>
  <c r="J2159" i="5" s="1"/>
  <c r="J2231" i="5" s="1"/>
  <c r="J2303" i="5" s="1"/>
  <c r="I143" i="5"/>
  <c r="I215" i="5" s="1"/>
  <c r="I287" i="5" s="1"/>
  <c r="J142" i="5"/>
  <c r="J214" i="5" s="1"/>
  <c r="J286" i="5" s="1"/>
  <c r="J358" i="5" s="1"/>
  <c r="J430" i="5" s="1"/>
  <c r="J502" i="5" s="1"/>
  <c r="J574" i="5" s="1"/>
  <c r="J646" i="5" s="1"/>
  <c r="J718" i="5" s="1"/>
  <c r="J790" i="5" s="1"/>
  <c r="J862" i="5" s="1"/>
  <c r="J934" i="5" s="1"/>
  <c r="J1006" i="5" s="1"/>
  <c r="J1078" i="5" s="1"/>
  <c r="J1150" i="5" s="1"/>
  <c r="J1222" i="5" s="1"/>
  <c r="J1294" i="5" s="1"/>
  <c r="J1366" i="5" s="1"/>
  <c r="J1438" i="5" s="1"/>
  <c r="J1510" i="5" s="1"/>
  <c r="J1582" i="5" s="1"/>
  <c r="J1654" i="5" s="1"/>
  <c r="J1726" i="5" s="1"/>
  <c r="J1798" i="5" s="1"/>
  <c r="J1870" i="5" s="1"/>
  <c r="J1942" i="5" s="1"/>
  <c r="J2014" i="5" s="1"/>
  <c r="J2086" i="5" s="1"/>
  <c r="J2158" i="5" s="1"/>
  <c r="J2230" i="5" s="1"/>
  <c r="J2302" i="5" s="1"/>
  <c r="I142" i="5"/>
  <c r="I214" i="5" s="1"/>
  <c r="K214" i="5" s="1"/>
  <c r="L214" i="5" s="1"/>
  <c r="J141" i="5"/>
  <c r="I141" i="5"/>
  <c r="I213" i="5" s="1"/>
  <c r="I285" i="5" s="1"/>
  <c r="J140" i="5"/>
  <c r="J212" i="5" s="1"/>
  <c r="J284" i="5" s="1"/>
  <c r="J356" i="5" s="1"/>
  <c r="J428" i="5" s="1"/>
  <c r="J500" i="5" s="1"/>
  <c r="J572" i="5" s="1"/>
  <c r="J644" i="5" s="1"/>
  <c r="J716" i="5" s="1"/>
  <c r="J788" i="5" s="1"/>
  <c r="J860" i="5" s="1"/>
  <c r="J932" i="5" s="1"/>
  <c r="J1004" i="5" s="1"/>
  <c r="J1076" i="5" s="1"/>
  <c r="J1148" i="5" s="1"/>
  <c r="J1220" i="5" s="1"/>
  <c r="J1292" i="5" s="1"/>
  <c r="J1364" i="5" s="1"/>
  <c r="J1436" i="5" s="1"/>
  <c r="J1508" i="5" s="1"/>
  <c r="J1580" i="5" s="1"/>
  <c r="J1652" i="5" s="1"/>
  <c r="J1724" i="5" s="1"/>
  <c r="J1796" i="5" s="1"/>
  <c r="J1868" i="5" s="1"/>
  <c r="J1940" i="5" s="1"/>
  <c r="J2012" i="5" s="1"/>
  <c r="J2084" i="5" s="1"/>
  <c r="J2156" i="5" s="1"/>
  <c r="J2228" i="5" s="1"/>
  <c r="J2300" i="5" s="1"/>
  <c r="I140" i="5"/>
  <c r="I212" i="5" s="1"/>
  <c r="I284" i="5" s="1"/>
  <c r="K284" i="5" s="1"/>
  <c r="L284" i="5" s="1"/>
  <c r="J139" i="5"/>
  <c r="I139" i="5"/>
  <c r="I211" i="5" s="1"/>
  <c r="I283" i="5" s="1"/>
  <c r="I355" i="5" s="1"/>
  <c r="I427" i="5" s="1"/>
  <c r="I499" i="5" s="1"/>
  <c r="J138" i="5"/>
  <c r="J210" i="5" s="1"/>
  <c r="J282" i="5" s="1"/>
  <c r="J354" i="5" s="1"/>
  <c r="J426" i="5" s="1"/>
  <c r="J498" i="5" s="1"/>
  <c r="J570" i="5" s="1"/>
  <c r="J642" i="5" s="1"/>
  <c r="J714" i="5" s="1"/>
  <c r="J786" i="5" s="1"/>
  <c r="J858" i="5" s="1"/>
  <c r="J930" i="5" s="1"/>
  <c r="J1002" i="5" s="1"/>
  <c r="J1074" i="5" s="1"/>
  <c r="J1146" i="5" s="1"/>
  <c r="J1218" i="5" s="1"/>
  <c r="J1290" i="5" s="1"/>
  <c r="J1362" i="5" s="1"/>
  <c r="J1434" i="5" s="1"/>
  <c r="J1506" i="5" s="1"/>
  <c r="J1578" i="5" s="1"/>
  <c r="J1650" i="5" s="1"/>
  <c r="J1722" i="5" s="1"/>
  <c r="J1794" i="5" s="1"/>
  <c r="J1866" i="5" s="1"/>
  <c r="J1938" i="5" s="1"/>
  <c r="J2010" i="5" s="1"/>
  <c r="J2082" i="5" s="1"/>
  <c r="J2154" i="5" s="1"/>
  <c r="J2226" i="5" s="1"/>
  <c r="J2298" i="5" s="1"/>
  <c r="I138" i="5"/>
  <c r="I210" i="5" s="1"/>
  <c r="J137" i="5"/>
  <c r="I137" i="5"/>
  <c r="I209" i="5" s="1"/>
  <c r="J136" i="5"/>
  <c r="I136" i="5"/>
  <c r="I208" i="5" s="1"/>
  <c r="F146" i="5"/>
  <c r="E146" i="5"/>
  <c r="G145" i="5"/>
  <c r="G144" i="5"/>
  <c r="H144" i="5" s="1"/>
  <c r="G143" i="5"/>
  <c r="H143" i="5" s="1"/>
  <c r="G142" i="5"/>
  <c r="H142" i="5" s="1"/>
  <c r="G141" i="5"/>
  <c r="H141" i="5" s="1"/>
  <c r="G140" i="5"/>
  <c r="H140" i="5" s="1"/>
  <c r="G139" i="5"/>
  <c r="G138" i="5"/>
  <c r="H138" i="5" s="1"/>
  <c r="G137" i="5"/>
  <c r="H137" i="5" s="1"/>
  <c r="G136" i="5"/>
  <c r="H136" i="5" s="1"/>
  <c r="E74" i="5"/>
  <c r="F74" i="5"/>
  <c r="G73" i="5"/>
  <c r="G72" i="5"/>
  <c r="H72" i="5"/>
  <c r="G71" i="5"/>
  <c r="H71" i="5" s="1"/>
  <c r="G70" i="5"/>
  <c r="H70" i="5"/>
  <c r="G69" i="5"/>
  <c r="H69" i="5"/>
  <c r="G68" i="5"/>
  <c r="H68" i="5"/>
  <c r="G67" i="5"/>
  <c r="H67" i="5"/>
  <c r="G66" i="5"/>
  <c r="H66" i="5"/>
  <c r="G65" i="5"/>
  <c r="H65" i="5" s="1"/>
  <c r="G64" i="5"/>
  <c r="H64" i="5"/>
  <c r="F29" i="4"/>
  <c r="L134" i="5"/>
  <c r="L206" i="5" s="1"/>
  <c r="L278" i="5" s="1"/>
  <c r="L350" i="5" s="1"/>
  <c r="L422" i="5" s="1"/>
  <c r="L494" i="5" s="1"/>
  <c r="L566" i="5" s="1"/>
  <c r="L638" i="5" s="1"/>
  <c r="L710" i="5" s="1"/>
  <c r="L782" i="5" s="1"/>
  <c r="L854" i="5" s="1"/>
  <c r="L926" i="5" s="1"/>
  <c r="L998" i="5" s="1"/>
  <c r="L1070" i="5" s="1"/>
  <c r="L1142" i="5" s="1"/>
  <c r="L1214" i="5" s="1"/>
  <c r="L1286" i="5" s="1"/>
  <c r="L1358" i="5" s="1"/>
  <c r="L1430" i="5" s="1"/>
  <c r="L1502" i="5" s="1"/>
  <c r="L1574" i="5" s="1"/>
  <c r="L1646" i="5" s="1"/>
  <c r="L1718" i="5" s="1"/>
  <c r="L1790" i="5" s="1"/>
  <c r="L1862" i="5" s="1"/>
  <c r="L1934" i="5" s="1"/>
  <c r="L2006" i="5" s="1"/>
  <c r="L2078" i="5" s="1"/>
  <c r="L2150" i="5" s="1"/>
  <c r="L2222" i="5" s="1"/>
  <c r="L2294" i="5" s="1"/>
  <c r="J134" i="5"/>
  <c r="J206" i="5"/>
  <c r="J278" i="5" s="1"/>
  <c r="J350" i="5" s="1"/>
  <c r="J422" i="5" s="1"/>
  <c r="J494" i="5" s="1"/>
  <c r="J566" i="5" s="1"/>
  <c r="J638" i="5" s="1"/>
  <c r="J710" i="5" s="1"/>
  <c r="J782" i="5" s="1"/>
  <c r="J854" i="5" s="1"/>
  <c r="J926" i="5" s="1"/>
  <c r="J998" i="5" s="1"/>
  <c r="J1070" i="5" s="1"/>
  <c r="J1142" i="5" s="1"/>
  <c r="J1214" i="5" s="1"/>
  <c r="J1286" i="5" s="1"/>
  <c r="J1358" i="5" s="1"/>
  <c r="J1430" i="5" s="1"/>
  <c r="J1502" i="5" s="1"/>
  <c r="J1574" i="5" s="1"/>
  <c r="J1646" i="5" s="1"/>
  <c r="J1718" i="5" s="1"/>
  <c r="J1790" i="5" s="1"/>
  <c r="J1862" i="5" s="1"/>
  <c r="J1934" i="5" s="1"/>
  <c r="J2006" i="5" s="1"/>
  <c r="J2078" i="5" s="1"/>
  <c r="J2150" i="5" s="1"/>
  <c r="J2222" i="5" s="1"/>
  <c r="J2294" i="5" s="1"/>
  <c r="I134" i="5"/>
  <c r="I206" i="5" s="1"/>
  <c r="I278" i="5" s="1"/>
  <c r="J133" i="5"/>
  <c r="J205" i="5" s="1"/>
  <c r="J277" i="5" s="1"/>
  <c r="J349" i="5" s="1"/>
  <c r="J421" i="5" s="1"/>
  <c r="J493" i="5" s="1"/>
  <c r="J565" i="5" s="1"/>
  <c r="J637" i="5" s="1"/>
  <c r="J709" i="5" s="1"/>
  <c r="J781" i="5" s="1"/>
  <c r="J853" i="5" s="1"/>
  <c r="J925" i="5" s="1"/>
  <c r="J997" i="5" s="1"/>
  <c r="J1069" i="5" s="1"/>
  <c r="J1141" i="5" s="1"/>
  <c r="J1213" i="5" s="1"/>
  <c r="J1285" i="5" s="1"/>
  <c r="J1357" i="5" s="1"/>
  <c r="J1429" i="5" s="1"/>
  <c r="J1501" i="5" s="1"/>
  <c r="J1573" i="5" s="1"/>
  <c r="J1645" i="5" s="1"/>
  <c r="J1717" i="5" s="1"/>
  <c r="J1789" i="5" s="1"/>
  <c r="J1861" i="5" s="1"/>
  <c r="J1933" i="5" s="1"/>
  <c r="J2005" i="5" s="1"/>
  <c r="J2077" i="5" s="1"/>
  <c r="J2149" i="5" s="1"/>
  <c r="J2221" i="5" s="1"/>
  <c r="J2293" i="5" s="1"/>
  <c r="I133" i="5"/>
  <c r="K133" i="5" s="1"/>
  <c r="L133" i="5" s="1"/>
  <c r="I205" i="5"/>
  <c r="J132" i="5"/>
  <c r="J204" i="5" s="1"/>
  <c r="I132" i="5"/>
  <c r="I204" i="5" s="1"/>
  <c r="J131" i="5"/>
  <c r="J203" i="5" s="1"/>
  <c r="J275" i="5" s="1"/>
  <c r="J347" i="5" s="1"/>
  <c r="J419" i="5" s="1"/>
  <c r="J491" i="5" s="1"/>
  <c r="J563" i="5" s="1"/>
  <c r="J635" i="5" s="1"/>
  <c r="J707" i="5" s="1"/>
  <c r="J779" i="5" s="1"/>
  <c r="J851" i="5" s="1"/>
  <c r="J923" i="5" s="1"/>
  <c r="J995" i="5" s="1"/>
  <c r="J1067" i="5" s="1"/>
  <c r="J1139" i="5" s="1"/>
  <c r="J1211" i="5" s="1"/>
  <c r="J1283" i="5" s="1"/>
  <c r="J1355" i="5" s="1"/>
  <c r="J1427" i="5" s="1"/>
  <c r="J1499" i="5" s="1"/>
  <c r="J1571" i="5" s="1"/>
  <c r="J1643" i="5" s="1"/>
  <c r="J1715" i="5" s="1"/>
  <c r="J1787" i="5" s="1"/>
  <c r="J1859" i="5" s="1"/>
  <c r="J1931" i="5" s="1"/>
  <c r="J2003" i="5" s="1"/>
  <c r="J2075" i="5" s="1"/>
  <c r="J2147" i="5" s="1"/>
  <c r="J2219" i="5" s="1"/>
  <c r="J2291" i="5" s="1"/>
  <c r="J130" i="5"/>
  <c r="J202" i="5" s="1"/>
  <c r="I130" i="5"/>
  <c r="I202" i="5" s="1"/>
  <c r="J129" i="5"/>
  <c r="J201" i="5" s="1"/>
  <c r="J273" i="5" s="1"/>
  <c r="J345" i="5" s="1"/>
  <c r="J417" i="5" s="1"/>
  <c r="J489" i="5" s="1"/>
  <c r="J561" i="5" s="1"/>
  <c r="J633" i="5" s="1"/>
  <c r="J705" i="5" s="1"/>
  <c r="J777" i="5" s="1"/>
  <c r="J849" i="5" s="1"/>
  <c r="J921" i="5" s="1"/>
  <c r="J993" i="5" s="1"/>
  <c r="J1065" i="5" s="1"/>
  <c r="J1137" i="5" s="1"/>
  <c r="J1209" i="5" s="1"/>
  <c r="J1281" i="5" s="1"/>
  <c r="J1353" i="5" s="1"/>
  <c r="J1425" i="5" s="1"/>
  <c r="J1497" i="5" s="1"/>
  <c r="J1569" i="5" s="1"/>
  <c r="J1641" i="5" s="1"/>
  <c r="J1713" i="5" s="1"/>
  <c r="J1785" i="5" s="1"/>
  <c r="J1857" i="5" s="1"/>
  <c r="J1929" i="5" s="1"/>
  <c r="J2001" i="5" s="1"/>
  <c r="J2073" i="5" s="1"/>
  <c r="J2145" i="5" s="1"/>
  <c r="J2217" i="5" s="1"/>
  <c r="J2289" i="5" s="1"/>
  <c r="I129" i="5"/>
  <c r="I201" i="5" s="1"/>
  <c r="J128" i="5"/>
  <c r="J200" i="5" s="1"/>
  <c r="J272" i="5" s="1"/>
  <c r="J344" i="5" s="1"/>
  <c r="J416" i="5" s="1"/>
  <c r="J488" i="5" s="1"/>
  <c r="J560" i="5" s="1"/>
  <c r="J632" i="5" s="1"/>
  <c r="J704" i="5" s="1"/>
  <c r="J776" i="5" s="1"/>
  <c r="J848" i="5" s="1"/>
  <c r="J920" i="5" s="1"/>
  <c r="J992" i="5" s="1"/>
  <c r="J1064" i="5" s="1"/>
  <c r="J1136" i="5" s="1"/>
  <c r="J1208" i="5" s="1"/>
  <c r="J1280" i="5" s="1"/>
  <c r="J1352" i="5" s="1"/>
  <c r="J1424" i="5" s="1"/>
  <c r="J1496" i="5" s="1"/>
  <c r="J1568" i="5" s="1"/>
  <c r="J1640" i="5" s="1"/>
  <c r="J1712" i="5" s="1"/>
  <c r="J1784" i="5" s="1"/>
  <c r="J1856" i="5" s="1"/>
  <c r="J1928" i="5" s="1"/>
  <c r="J2000" i="5" s="1"/>
  <c r="J2072" i="5" s="1"/>
  <c r="J2144" i="5" s="1"/>
  <c r="J2216" i="5" s="1"/>
  <c r="J2288" i="5" s="1"/>
  <c r="I128" i="5"/>
  <c r="I200" i="5" s="1"/>
  <c r="I272" i="5" s="1"/>
  <c r="I344" i="5" s="1"/>
  <c r="I416" i="5" s="1"/>
  <c r="I488" i="5" s="1"/>
  <c r="J127" i="5"/>
  <c r="J199" i="5" s="1"/>
  <c r="I127" i="5"/>
  <c r="J126" i="5"/>
  <c r="I126" i="5"/>
  <c r="J125" i="5"/>
  <c r="J197" i="5" s="1"/>
  <c r="I125" i="5"/>
  <c r="I197" i="5" s="1"/>
  <c r="I269" i="5" s="1"/>
  <c r="L123" i="5"/>
  <c r="L195" i="5" s="1"/>
  <c r="L267" i="5" s="1"/>
  <c r="L339" i="5" s="1"/>
  <c r="L411" i="5" s="1"/>
  <c r="L483" i="5" s="1"/>
  <c r="L555" i="5" s="1"/>
  <c r="L627" i="5" s="1"/>
  <c r="L699" i="5" s="1"/>
  <c r="L771" i="5" s="1"/>
  <c r="L843" i="5" s="1"/>
  <c r="L915" i="5" s="1"/>
  <c r="L987" i="5" s="1"/>
  <c r="L1059" i="5" s="1"/>
  <c r="L1131" i="5" s="1"/>
  <c r="L1203" i="5" s="1"/>
  <c r="L1275" i="5" s="1"/>
  <c r="L1347" i="5" s="1"/>
  <c r="L1419" i="5" s="1"/>
  <c r="L1491" i="5" s="1"/>
  <c r="L1563" i="5" s="1"/>
  <c r="L1635" i="5" s="1"/>
  <c r="L1707" i="5" s="1"/>
  <c r="L1779" i="5" s="1"/>
  <c r="L1851" i="5" s="1"/>
  <c r="L1923" i="5" s="1"/>
  <c r="L1995" i="5" s="1"/>
  <c r="L2067" i="5" s="1"/>
  <c r="L2139" i="5" s="1"/>
  <c r="L2211" i="5" s="1"/>
  <c r="L2283" i="5" s="1"/>
  <c r="J123" i="5"/>
  <c r="J195" i="5" s="1"/>
  <c r="J267" i="5" s="1"/>
  <c r="J339" i="5" s="1"/>
  <c r="I123" i="5"/>
  <c r="I195" i="5"/>
  <c r="I267" i="5" s="1"/>
  <c r="K267" i="5" s="1"/>
  <c r="J122" i="5"/>
  <c r="J194" i="5"/>
  <c r="J266" i="5" s="1"/>
  <c r="J338" i="5" s="1"/>
  <c r="J410" i="5" s="1"/>
  <c r="J482" i="5" s="1"/>
  <c r="J554" i="5" s="1"/>
  <c r="J626" i="5" s="1"/>
  <c r="J698" i="5" s="1"/>
  <c r="J770" i="5" s="1"/>
  <c r="J842" i="5" s="1"/>
  <c r="J914" i="5" s="1"/>
  <c r="J986" i="5" s="1"/>
  <c r="J1058" i="5" s="1"/>
  <c r="J1130" i="5" s="1"/>
  <c r="J1202" i="5" s="1"/>
  <c r="J1274" i="5" s="1"/>
  <c r="J1346" i="5" s="1"/>
  <c r="J1418" i="5" s="1"/>
  <c r="J1490" i="5" s="1"/>
  <c r="J1562" i="5" s="1"/>
  <c r="J1634" i="5" s="1"/>
  <c r="J1706" i="5" s="1"/>
  <c r="J1778" i="5" s="1"/>
  <c r="J1850" i="5" s="1"/>
  <c r="J1922" i="5" s="1"/>
  <c r="J1994" i="5" s="1"/>
  <c r="J2066" i="5" s="1"/>
  <c r="J2138" i="5" s="1"/>
  <c r="J2210" i="5" s="1"/>
  <c r="J2282" i="5" s="1"/>
  <c r="I122" i="5"/>
  <c r="I194" i="5" s="1"/>
  <c r="I266" i="5" s="1"/>
  <c r="J121" i="5"/>
  <c r="I121" i="5"/>
  <c r="I193" i="5" s="1"/>
  <c r="J120" i="5"/>
  <c r="J192" i="5" s="1"/>
  <c r="J264" i="5" s="1"/>
  <c r="J336" i="5" s="1"/>
  <c r="J408" i="5" s="1"/>
  <c r="J480" i="5" s="1"/>
  <c r="J552" i="5" s="1"/>
  <c r="J624" i="5" s="1"/>
  <c r="J696" i="5" s="1"/>
  <c r="J768" i="5" s="1"/>
  <c r="J840" i="5" s="1"/>
  <c r="J912" i="5" s="1"/>
  <c r="J984" i="5" s="1"/>
  <c r="J1056" i="5" s="1"/>
  <c r="J1128" i="5" s="1"/>
  <c r="J1200" i="5" s="1"/>
  <c r="J1272" i="5" s="1"/>
  <c r="J1344" i="5" s="1"/>
  <c r="J1416" i="5" s="1"/>
  <c r="J1488" i="5" s="1"/>
  <c r="J1560" i="5" s="1"/>
  <c r="J1632" i="5" s="1"/>
  <c r="J1704" i="5" s="1"/>
  <c r="J1776" i="5" s="1"/>
  <c r="J1848" i="5" s="1"/>
  <c r="J1920" i="5" s="1"/>
  <c r="J1992" i="5" s="1"/>
  <c r="J2064" i="5" s="1"/>
  <c r="J2136" i="5" s="1"/>
  <c r="J2208" i="5" s="1"/>
  <c r="J2280" i="5" s="1"/>
  <c r="I120" i="5"/>
  <c r="I192" i="5" s="1"/>
  <c r="J119" i="5"/>
  <c r="J191" i="5" s="1"/>
  <c r="J263" i="5" s="1"/>
  <c r="I119" i="5"/>
  <c r="I191" i="5" s="1"/>
  <c r="I263" i="5" s="1"/>
  <c r="I335" i="5" s="1"/>
  <c r="J118" i="5"/>
  <c r="J190" i="5"/>
  <c r="I118" i="5"/>
  <c r="I190" i="5" s="1"/>
  <c r="I262" i="5" s="1"/>
  <c r="I334" i="5" s="1"/>
  <c r="J117" i="5"/>
  <c r="J189" i="5" s="1"/>
  <c r="J261" i="5" s="1"/>
  <c r="J333" i="5" s="1"/>
  <c r="J405" i="5" s="1"/>
  <c r="J477" i="5" s="1"/>
  <c r="J549" i="5" s="1"/>
  <c r="J621" i="5" s="1"/>
  <c r="J693" i="5" s="1"/>
  <c r="J765" i="5" s="1"/>
  <c r="J837" i="5" s="1"/>
  <c r="J909" i="5" s="1"/>
  <c r="J981" i="5" s="1"/>
  <c r="J1053" i="5" s="1"/>
  <c r="J1125" i="5" s="1"/>
  <c r="J1197" i="5" s="1"/>
  <c r="J1269" i="5" s="1"/>
  <c r="J1341" i="5" s="1"/>
  <c r="J1413" i="5" s="1"/>
  <c r="J1485" i="5" s="1"/>
  <c r="J1557" i="5" s="1"/>
  <c r="J1629" i="5" s="1"/>
  <c r="J1701" i="5" s="1"/>
  <c r="J1773" i="5" s="1"/>
  <c r="J1845" i="5" s="1"/>
  <c r="J1917" i="5" s="1"/>
  <c r="J1989" i="5" s="1"/>
  <c r="J2061" i="5" s="1"/>
  <c r="J2133" i="5" s="1"/>
  <c r="J2205" i="5" s="1"/>
  <c r="J2277" i="5" s="1"/>
  <c r="I117" i="5"/>
  <c r="I189" i="5" s="1"/>
  <c r="K189" i="5" s="1"/>
  <c r="L189" i="5" s="1"/>
  <c r="J116" i="5"/>
  <c r="J188" i="5" s="1"/>
  <c r="J260" i="5" s="1"/>
  <c r="J332" i="5" s="1"/>
  <c r="J404" i="5" s="1"/>
  <c r="J476" i="5" s="1"/>
  <c r="J548" i="5" s="1"/>
  <c r="J620" i="5" s="1"/>
  <c r="J692" i="5" s="1"/>
  <c r="J764" i="5" s="1"/>
  <c r="J836" i="5" s="1"/>
  <c r="J908" i="5" s="1"/>
  <c r="J980" i="5" s="1"/>
  <c r="J1052" i="5" s="1"/>
  <c r="J1124" i="5" s="1"/>
  <c r="J1196" i="5" s="1"/>
  <c r="J1268" i="5" s="1"/>
  <c r="J1340" i="5" s="1"/>
  <c r="J1412" i="5" s="1"/>
  <c r="J1484" i="5" s="1"/>
  <c r="J1556" i="5" s="1"/>
  <c r="J1628" i="5" s="1"/>
  <c r="J1700" i="5" s="1"/>
  <c r="J1772" i="5" s="1"/>
  <c r="J1844" i="5" s="1"/>
  <c r="J1916" i="5" s="1"/>
  <c r="J1988" i="5" s="1"/>
  <c r="J2060" i="5" s="1"/>
  <c r="J2132" i="5" s="1"/>
  <c r="J2204" i="5" s="1"/>
  <c r="J2276" i="5" s="1"/>
  <c r="I116" i="5"/>
  <c r="I188" i="5" s="1"/>
  <c r="I260" i="5" s="1"/>
  <c r="I332" i="5" s="1"/>
  <c r="J115" i="5"/>
  <c r="I115" i="5"/>
  <c r="I187" i="5" s="1"/>
  <c r="J114" i="5"/>
  <c r="J186" i="5" s="1"/>
  <c r="J258" i="5" s="1"/>
  <c r="J330" i="5" s="1"/>
  <c r="J402" i="5" s="1"/>
  <c r="J474" i="5" s="1"/>
  <c r="J546" i="5" s="1"/>
  <c r="I114" i="5"/>
  <c r="I186" i="5" s="1"/>
  <c r="I258" i="5" s="1"/>
  <c r="I330" i="5" s="1"/>
  <c r="I402" i="5" s="1"/>
  <c r="K402" i="5" s="1"/>
  <c r="L402" i="5" s="1"/>
  <c r="L112" i="5"/>
  <c r="L184" i="5" s="1"/>
  <c r="L256" i="5" s="1"/>
  <c r="L328" i="5" s="1"/>
  <c r="L400" i="5" s="1"/>
  <c r="L472" i="5" s="1"/>
  <c r="L544" i="5" s="1"/>
  <c r="L616" i="5" s="1"/>
  <c r="L688" i="5" s="1"/>
  <c r="L760" i="5" s="1"/>
  <c r="L832" i="5" s="1"/>
  <c r="L904" i="5" s="1"/>
  <c r="L976" i="5" s="1"/>
  <c r="L1048" i="5" s="1"/>
  <c r="L1120" i="5" s="1"/>
  <c r="L1192" i="5" s="1"/>
  <c r="L1264" i="5" s="1"/>
  <c r="L1336" i="5" s="1"/>
  <c r="L1408" i="5" s="1"/>
  <c r="L1480" i="5" s="1"/>
  <c r="L1552" i="5" s="1"/>
  <c r="L1624" i="5" s="1"/>
  <c r="L1696" i="5" s="1"/>
  <c r="L1768" i="5" s="1"/>
  <c r="L1840" i="5" s="1"/>
  <c r="L1912" i="5" s="1"/>
  <c r="L1984" i="5" s="1"/>
  <c r="L2056" i="5" s="1"/>
  <c r="L2128" i="5" s="1"/>
  <c r="L2200" i="5" s="1"/>
  <c r="L2272" i="5" s="1"/>
  <c r="J112" i="5"/>
  <c r="J184" i="5" s="1"/>
  <c r="J256" i="5" s="1"/>
  <c r="I112" i="5"/>
  <c r="J111" i="5"/>
  <c r="J183" i="5" s="1"/>
  <c r="J255" i="5"/>
  <c r="J327" i="5" s="1"/>
  <c r="J399" i="5" s="1"/>
  <c r="J471" i="5" s="1"/>
  <c r="J543" i="5" s="1"/>
  <c r="J615" i="5" s="1"/>
  <c r="J687" i="5" s="1"/>
  <c r="J759" i="5" s="1"/>
  <c r="J831" i="5" s="1"/>
  <c r="J903" i="5" s="1"/>
  <c r="J975" i="5" s="1"/>
  <c r="J1047" i="5" s="1"/>
  <c r="J1119" i="5" s="1"/>
  <c r="J1191" i="5" s="1"/>
  <c r="J1263" i="5" s="1"/>
  <c r="J1335" i="5" s="1"/>
  <c r="J1407" i="5" s="1"/>
  <c r="J1479" i="5" s="1"/>
  <c r="J1551" i="5" s="1"/>
  <c r="J1623" i="5" s="1"/>
  <c r="J1695" i="5" s="1"/>
  <c r="J1767" i="5" s="1"/>
  <c r="J1839" i="5" s="1"/>
  <c r="J1911" i="5" s="1"/>
  <c r="J1983" i="5" s="1"/>
  <c r="J2055" i="5" s="1"/>
  <c r="J2127" i="5" s="1"/>
  <c r="J2199" i="5" s="1"/>
  <c r="J2271" i="5" s="1"/>
  <c r="I111" i="5"/>
  <c r="K111" i="5" s="1"/>
  <c r="L111" i="5" s="1"/>
  <c r="I183" i="5"/>
  <c r="I255" i="5" s="1"/>
  <c r="I327" i="5" s="1"/>
  <c r="I399" i="5" s="1"/>
  <c r="J110" i="5"/>
  <c r="J182" i="5" s="1"/>
  <c r="J254" i="5" s="1"/>
  <c r="J326" i="5" s="1"/>
  <c r="J398" i="5" s="1"/>
  <c r="J470" i="5" s="1"/>
  <c r="J542" i="5" s="1"/>
  <c r="J614" i="5" s="1"/>
  <c r="J686" i="5" s="1"/>
  <c r="J758" i="5" s="1"/>
  <c r="J830" i="5" s="1"/>
  <c r="J902" i="5" s="1"/>
  <c r="J974" i="5" s="1"/>
  <c r="J1046" i="5" s="1"/>
  <c r="J1118" i="5" s="1"/>
  <c r="J1190" i="5" s="1"/>
  <c r="J1262" i="5" s="1"/>
  <c r="J1334" i="5" s="1"/>
  <c r="J1406" i="5" s="1"/>
  <c r="J1478" i="5" s="1"/>
  <c r="J1550" i="5" s="1"/>
  <c r="J1622" i="5" s="1"/>
  <c r="J1694" i="5" s="1"/>
  <c r="J1766" i="5" s="1"/>
  <c r="J1838" i="5" s="1"/>
  <c r="J1910" i="5" s="1"/>
  <c r="J1982" i="5" s="1"/>
  <c r="J2054" i="5" s="1"/>
  <c r="J2126" i="5" s="1"/>
  <c r="J2198" i="5" s="1"/>
  <c r="J2270" i="5" s="1"/>
  <c r="I110" i="5"/>
  <c r="I182" i="5"/>
  <c r="I254" i="5" s="1"/>
  <c r="J109" i="5"/>
  <c r="J181" i="5" s="1"/>
  <c r="J253" i="5" s="1"/>
  <c r="J325" i="5" s="1"/>
  <c r="J397" i="5" s="1"/>
  <c r="J469" i="5" s="1"/>
  <c r="J541" i="5" s="1"/>
  <c r="J613" i="5" s="1"/>
  <c r="J685" i="5" s="1"/>
  <c r="J757" i="5" s="1"/>
  <c r="J829" i="5" s="1"/>
  <c r="J901" i="5" s="1"/>
  <c r="J973" i="5" s="1"/>
  <c r="J1045" i="5" s="1"/>
  <c r="J1117" i="5" s="1"/>
  <c r="J1189" i="5" s="1"/>
  <c r="J1261" i="5" s="1"/>
  <c r="J1333" i="5" s="1"/>
  <c r="J1405" i="5" s="1"/>
  <c r="J1477" i="5" s="1"/>
  <c r="J1549" i="5" s="1"/>
  <c r="J1621" i="5" s="1"/>
  <c r="J1693" i="5" s="1"/>
  <c r="J1765" i="5" s="1"/>
  <c r="J1837" i="5" s="1"/>
  <c r="J1909" i="5" s="1"/>
  <c r="J1981" i="5" s="1"/>
  <c r="J2053" i="5" s="1"/>
  <c r="J2125" i="5" s="1"/>
  <c r="J2197" i="5" s="1"/>
  <c r="J2269" i="5" s="1"/>
  <c r="I109" i="5"/>
  <c r="I181" i="5"/>
  <c r="I253" i="5" s="1"/>
  <c r="J108" i="5"/>
  <c r="J180" i="5" s="1"/>
  <c r="J252" i="5"/>
  <c r="J324" i="5" s="1"/>
  <c r="J396" i="5" s="1"/>
  <c r="J468" i="5" s="1"/>
  <c r="J540" i="5" s="1"/>
  <c r="J612" i="5" s="1"/>
  <c r="J684" i="5" s="1"/>
  <c r="J756" i="5" s="1"/>
  <c r="J828" i="5" s="1"/>
  <c r="J900" i="5" s="1"/>
  <c r="J972" i="5" s="1"/>
  <c r="J1044" i="5" s="1"/>
  <c r="J1116" i="5" s="1"/>
  <c r="J1188" i="5" s="1"/>
  <c r="J1260" i="5" s="1"/>
  <c r="J1332" i="5" s="1"/>
  <c r="J1404" i="5" s="1"/>
  <c r="J1476" i="5" s="1"/>
  <c r="J1548" i="5" s="1"/>
  <c r="J1620" i="5" s="1"/>
  <c r="J1692" i="5" s="1"/>
  <c r="J1764" i="5" s="1"/>
  <c r="J1836" i="5" s="1"/>
  <c r="J1908" i="5" s="1"/>
  <c r="J1980" i="5" s="1"/>
  <c r="J2052" i="5" s="1"/>
  <c r="J2124" i="5" s="1"/>
  <c r="J2196" i="5" s="1"/>
  <c r="J2268" i="5" s="1"/>
  <c r="I108" i="5"/>
  <c r="K108" i="5" s="1"/>
  <c r="L108" i="5" s="1"/>
  <c r="I180" i="5"/>
  <c r="K180" i="5" s="1"/>
  <c r="L180" i="5" s="1"/>
  <c r="J107" i="5"/>
  <c r="J179" i="5" s="1"/>
  <c r="I107" i="5"/>
  <c r="I179" i="5" s="1"/>
  <c r="J106" i="5"/>
  <c r="I106" i="5"/>
  <c r="I178" i="5" s="1"/>
  <c r="I250" i="5" s="1"/>
  <c r="J105" i="5"/>
  <c r="J177" i="5"/>
  <c r="J249" i="5" s="1"/>
  <c r="J321" i="5" s="1"/>
  <c r="J393" i="5" s="1"/>
  <c r="J465" i="5" s="1"/>
  <c r="J537" i="5" s="1"/>
  <c r="J609" i="5" s="1"/>
  <c r="J681" i="5" s="1"/>
  <c r="J753" i="5" s="1"/>
  <c r="J825" i="5" s="1"/>
  <c r="J897" i="5" s="1"/>
  <c r="J969" i="5" s="1"/>
  <c r="J1041" i="5" s="1"/>
  <c r="J1113" i="5" s="1"/>
  <c r="J1185" i="5" s="1"/>
  <c r="J1257" i="5" s="1"/>
  <c r="J1329" i="5" s="1"/>
  <c r="J1401" i="5" s="1"/>
  <c r="J1473" i="5" s="1"/>
  <c r="J1545" i="5" s="1"/>
  <c r="J1617" i="5" s="1"/>
  <c r="J1689" i="5" s="1"/>
  <c r="J1761" i="5" s="1"/>
  <c r="J1833" i="5" s="1"/>
  <c r="J1905" i="5" s="1"/>
  <c r="J1977" i="5" s="1"/>
  <c r="J2049" i="5" s="1"/>
  <c r="J2121" i="5" s="1"/>
  <c r="J2193" i="5" s="1"/>
  <c r="J2265" i="5" s="1"/>
  <c r="I105" i="5"/>
  <c r="I177" i="5" s="1"/>
  <c r="J104" i="5"/>
  <c r="J176" i="5" s="1"/>
  <c r="J248" i="5" s="1"/>
  <c r="J320" i="5" s="1"/>
  <c r="J392" i="5" s="1"/>
  <c r="J464" i="5" s="1"/>
  <c r="J536" i="5" s="1"/>
  <c r="J608" i="5" s="1"/>
  <c r="J680" i="5" s="1"/>
  <c r="J752" i="5" s="1"/>
  <c r="J824" i="5" s="1"/>
  <c r="J896" i="5" s="1"/>
  <c r="J968" i="5" s="1"/>
  <c r="J1040" i="5" s="1"/>
  <c r="J1112" i="5" s="1"/>
  <c r="J1184" i="5" s="1"/>
  <c r="J1256" i="5" s="1"/>
  <c r="J1328" i="5" s="1"/>
  <c r="J1400" i="5" s="1"/>
  <c r="J1472" i="5" s="1"/>
  <c r="J1544" i="5" s="1"/>
  <c r="J1616" i="5" s="1"/>
  <c r="J1688" i="5" s="1"/>
  <c r="J1760" i="5" s="1"/>
  <c r="J1832" i="5" s="1"/>
  <c r="J1904" i="5" s="1"/>
  <c r="J1976" i="5" s="1"/>
  <c r="J2048" i="5" s="1"/>
  <c r="J2120" i="5" s="1"/>
  <c r="J2192" i="5" s="1"/>
  <c r="J2264" i="5" s="1"/>
  <c r="I104" i="5"/>
  <c r="I176" i="5" s="1"/>
  <c r="I248" i="5" s="1"/>
  <c r="J103" i="5"/>
  <c r="J175" i="5" s="1"/>
  <c r="J247" i="5" s="1"/>
  <c r="J319" i="5" s="1"/>
  <c r="J391" i="5" s="1"/>
  <c r="J463" i="5" s="1"/>
  <c r="J535" i="5" s="1"/>
  <c r="J607" i="5" s="1"/>
  <c r="J679" i="5" s="1"/>
  <c r="J751" i="5" s="1"/>
  <c r="I103" i="5"/>
  <c r="I175" i="5" s="1"/>
  <c r="L101" i="5"/>
  <c r="L173" i="5" s="1"/>
  <c r="L245" i="5" s="1"/>
  <c r="L317" i="5" s="1"/>
  <c r="L389" i="5" s="1"/>
  <c r="L461" i="5" s="1"/>
  <c r="L533" i="5" s="1"/>
  <c r="L605" i="5" s="1"/>
  <c r="L677" i="5" s="1"/>
  <c r="L749" i="5" s="1"/>
  <c r="L821" i="5" s="1"/>
  <c r="L893" i="5" s="1"/>
  <c r="L965" i="5" s="1"/>
  <c r="L1037" i="5" s="1"/>
  <c r="L1109" i="5" s="1"/>
  <c r="L1181" i="5" s="1"/>
  <c r="L1253" i="5" s="1"/>
  <c r="L1325" i="5" s="1"/>
  <c r="L1397" i="5" s="1"/>
  <c r="L1469" i="5" s="1"/>
  <c r="L1541" i="5" s="1"/>
  <c r="L1613" i="5" s="1"/>
  <c r="L1685" i="5" s="1"/>
  <c r="L1757" i="5" s="1"/>
  <c r="L1829" i="5" s="1"/>
  <c r="L1901" i="5" s="1"/>
  <c r="L1973" i="5" s="1"/>
  <c r="L2045" i="5" s="1"/>
  <c r="L2117" i="5" s="1"/>
  <c r="L2189" i="5" s="1"/>
  <c r="L2261" i="5" s="1"/>
  <c r="J101" i="5"/>
  <c r="I101" i="5"/>
  <c r="J100" i="5"/>
  <c r="J172" i="5" s="1"/>
  <c r="J244" i="5" s="1"/>
  <c r="J316" i="5" s="1"/>
  <c r="J388" i="5" s="1"/>
  <c r="J460" i="5" s="1"/>
  <c r="J532" i="5" s="1"/>
  <c r="J604" i="5" s="1"/>
  <c r="J676" i="5" s="1"/>
  <c r="J748" i="5" s="1"/>
  <c r="J820" i="5" s="1"/>
  <c r="J892" i="5" s="1"/>
  <c r="J964" i="5" s="1"/>
  <c r="J1036" i="5" s="1"/>
  <c r="J1108" i="5" s="1"/>
  <c r="J1180" i="5" s="1"/>
  <c r="J1252" i="5" s="1"/>
  <c r="J1324" i="5" s="1"/>
  <c r="J1396" i="5" s="1"/>
  <c r="J1468" i="5" s="1"/>
  <c r="J1540" i="5" s="1"/>
  <c r="J1612" i="5" s="1"/>
  <c r="J1684" i="5" s="1"/>
  <c r="J1756" i="5" s="1"/>
  <c r="J1828" i="5" s="1"/>
  <c r="J1900" i="5" s="1"/>
  <c r="J1972" i="5" s="1"/>
  <c r="J2044" i="5" s="1"/>
  <c r="J2116" i="5" s="1"/>
  <c r="J2188" i="5" s="1"/>
  <c r="J2260" i="5" s="1"/>
  <c r="I100" i="5"/>
  <c r="I172" i="5" s="1"/>
  <c r="I244" i="5" s="1"/>
  <c r="I316" i="5" s="1"/>
  <c r="J99" i="5"/>
  <c r="J171" i="5" s="1"/>
  <c r="J243" i="5" s="1"/>
  <c r="I99" i="5"/>
  <c r="I171" i="5" s="1"/>
  <c r="I243" i="5" s="1"/>
  <c r="I315" i="5" s="1"/>
  <c r="I387" i="5" s="1"/>
  <c r="I459" i="5" s="1"/>
  <c r="J98" i="5"/>
  <c r="J170" i="5" s="1"/>
  <c r="J242" i="5" s="1"/>
  <c r="I98" i="5"/>
  <c r="J97" i="5"/>
  <c r="J169" i="5" s="1"/>
  <c r="J241" i="5" s="1"/>
  <c r="J313" i="5" s="1"/>
  <c r="J385" i="5" s="1"/>
  <c r="J457" i="5" s="1"/>
  <c r="J529" i="5" s="1"/>
  <c r="J601" i="5" s="1"/>
  <c r="J673" i="5" s="1"/>
  <c r="J745" i="5" s="1"/>
  <c r="J817" i="5" s="1"/>
  <c r="J889" i="5" s="1"/>
  <c r="J961" i="5" s="1"/>
  <c r="J1033" i="5" s="1"/>
  <c r="J1105" i="5" s="1"/>
  <c r="J1177" i="5" s="1"/>
  <c r="J1249" i="5" s="1"/>
  <c r="J1321" i="5" s="1"/>
  <c r="J1393" i="5" s="1"/>
  <c r="J1465" i="5" s="1"/>
  <c r="J1537" i="5" s="1"/>
  <c r="J1609" i="5" s="1"/>
  <c r="J1681" i="5" s="1"/>
  <c r="J1753" i="5" s="1"/>
  <c r="J1825" i="5" s="1"/>
  <c r="J1897" i="5" s="1"/>
  <c r="J1969" i="5" s="1"/>
  <c r="J2041" i="5" s="1"/>
  <c r="J2113" i="5" s="1"/>
  <c r="J2185" i="5" s="1"/>
  <c r="J2257" i="5" s="1"/>
  <c r="I97" i="5"/>
  <c r="J96" i="5"/>
  <c r="J168" i="5" s="1"/>
  <c r="I96" i="5"/>
  <c r="I168" i="5" s="1"/>
  <c r="I240" i="5" s="1"/>
  <c r="I312" i="5" s="1"/>
  <c r="I384" i="5" s="1"/>
  <c r="J95" i="5"/>
  <c r="J167" i="5" s="1"/>
  <c r="J239" i="5" s="1"/>
  <c r="J311" i="5" s="1"/>
  <c r="J383" i="5" s="1"/>
  <c r="J455" i="5" s="1"/>
  <c r="J527" i="5" s="1"/>
  <c r="J599" i="5" s="1"/>
  <c r="J671" i="5" s="1"/>
  <c r="J743" i="5" s="1"/>
  <c r="J815" i="5" s="1"/>
  <c r="J887" i="5" s="1"/>
  <c r="J959" i="5" s="1"/>
  <c r="J1031" i="5" s="1"/>
  <c r="J1103" i="5" s="1"/>
  <c r="J1175" i="5" s="1"/>
  <c r="J1247" i="5" s="1"/>
  <c r="J1319" i="5" s="1"/>
  <c r="J1391" i="5" s="1"/>
  <c r="J1463" i="5" s="1"/>
  <c r="J1535" i="5" s="1"/>
  <c r="J1607" i="5" s="1"/>
  <c r="J1679" i="5" s="1"/>
  <c r="J1751" i="5" s="1"/>
  <c r="J1823" i="5" s="1"/>
  <c r="J1895" i="5" s="1"/>
  <c r="J1967" i="5" s="1"/>
  <c r="J2039" i="5" s="1"/>
  <c r="J2111" i="5" s="1"/>
  <c r="J2183" i="5" s="1"/>
  <c r="J2255" i="5" s="1"/>
  <c r="I95" i="5"/>
  <c r="I167" i="5" s="1"/>
  <c r="J94" i="5"/>
  <c r="J166" i="5" s="1"/>
  <c r="J238" i="5" s="1"/>
  <c r="I94" i="5"/>
  <c r="I166" i="5" s="1"/>
  <c r="J93" i="5"/>
  <c r="J165" i="5" s="1"/>
  <c r="J237" i="5" s="1"/>
  <c r="J309" i="5" s="1"/>
  <c r="J381" i="5" s="1"/>
  <c r="J453" i="5" s="1"/>
  <c r="J525" i="5" s="1"/>
  <c r="J597" i="5" s="1"/>
  <c r="J669" i="5" s="1"/>
  <c r="J741" i="5" s="1"/>
  <c r="J813" i="5" s="1"/>
  <c r="J885" i="5" s="1"/>
  <c r="J957" i="5" s="1"/>
  <c r="J1029" i="5" s="1"/>
  <c r="J1101" i="5" s="1"/>
  <c r="J1173" i="5" s="1"/>
  <c r="J1245" i="5" s="1"/>
  <c r="J1317" i="5" s="1"/>
  <c r="J1389" i="5" s="1"/>
  <c r="J1461" i="5" s="1"/>
  <c r="J1533" i="5" s="1"/>
  <c r="J1605" i="5" s="1"/>
  <c r="J1677" i="5" s="1"/>
  <c r="J1749" i="5" s="1"/>
  <c r="J1821" i="5" s="1"/>
  <c r="J1893" i="5" s="1"/>
  <c r="J1965" i="5" s="1"/>
  <c r="J2037" i="5" s="1"/>
  <c r="J2109" i="5" s="1"/>
  <c r="J2181" i="5" s="1"/>
  <c r="J2253" i="5" s="1"/>
  <c r="I93" i="5"/>
  <c r="J92" i="5"/>
  <c r="J164" i="5" s="1"/>
  <c r="J236" i="5" s="1"/>
  <c r="I92" i="5"/>
  <c r="I164" i="5" s="1"/>
  <c r="I236" i="5" s="1"/>
  <c r="I308" i="5" s="1"/>
  <c r="I380" i="5" s="1"/>
  <c r="I452" i="5" s="1"/>
  <c r="I524" i="5" s="1"/>
  <c r="L90" i="5"/>
  <c r="L162" i="5" s="1"/>
  <c r="L234" i="5" s="1"/>
  <c r="L306" i="5" s="1"/>
  <c r="L378" i="5" s="1"/>
  <c r="L450" i="5" s="1"/>
  <c r="L522" i="5" s="1"/>
  <c r="L594" i="5" s="1"/>
  <c r="L666" i="5" s="1"/>
  <c r="L738" i="5" s="1"/>
  <c r="L810" i="5" s="1"/>
  <c r="L882" i="5" s="1"/>
  <c r="L954" i="5" s="1"/>
  <c r="L1026" i="5" s="1"/>
  <c r="L1098" i="5" s="1"/>
  <c r="L1170" i="5" s="1"/>
  <c r="L1242" i="5" s="1"/>
  <c r="L1314" i="5" s="1"/>
  <c r="L1386" i="5" s="1"/>
  <c r="L1458" i="5" s="1"/>
  <c r="L1530" i="5" s="1"/>
  <c r="L1602" i="5" s="1"/>
  <c r="L1674" i="5" s="1"/>
  <c r="L1746" i="5" s="1"/>
  <c r="L1818" i="5" s="1"/>
  <c r="L1890" i="5" s="1"/>
  <c r="L1962" i="5" s="1"/>
  <c r="L2034" i="5" s="1"/>
  <c r="L2106" i="5" s="1"/>
  <c r="L2178" i="5" s="1"/>
  <c r="L2250" i="5" s="1"/>
  <c r="J90" i="5"/>
  <c r="J162" i="5" s="1"/>
  <c r="I90" i="5"/>
  <c r="I162" i="5" s="1"/>
  <c r="I234" i="5" s="1"/>
  <c r="J89" i="5"/>
  <c r="J161" i="5" s="1"/>
  <c r="J233" i="5" s="1"/>
  <c r="J305" i="5" s="1"/>
  <c r="J377" i="5" s="1"/>
  <c r="J449" i="5" s="1"/>
  <c r="J521" i="5" s="1"/>
  <c r="J593" i="5" s="1"/>
  <c r="J665" i="5" s="1"/>
  <c r="J737" i="5" s="1"/>
  <c r="J809" i="5" s="1"/>
  <c r="J881" i="5" s="1"/>
  <c r="J953" i="5" s="1"/>
  <c r="J1025" i="5" s="1"/>
  <c r="J1097" i="5" s="1"/>
  <c r="J1169" i="5" s="1"/>
  <c r="J1241" i="5" s="1"/>
  <c r="J1313" i="5" s="1"/>
  <c r="J1385" i="5" s="1"/>
  <c r="J1457" i="5" s="1"/>
  <c r="J1529" i="5" s="1"/>
  <c r="J1601" i="5" s="1"/>
  <c r="J1673" i="5" s="1"/>
  <c r="J1745" i="5" s="1"/>
  <c r="J1817" i="5" s="1"/>
  <c r="J1889" i="5" s="1"/>
  <c r="J1961" i="5" s="1"/>
  <c r="J2033" i="5" s="1"/>
  <c r="J2105" i="5" s="1"/>
  <c r="J2177" i="5" s="1"/>
  <c r="J2249" i="5" s="1"/>
  <c r="I89" i="5"/>
  <c r="I161" i="5" s="1"/>
  <c r="J88" i="5"/>
  <c r="I88" i="5"/>
  <c r="I160" i="5" s="1"/>
  <c r="J87" i="5"/>
  <c r="J159" i="5" s="1"/>
  <c r="J231" i="5" s="1"/>
  <c r="J303" i="5" s="1"/>
  <c r="J375" i="5" s="1"/>
  <c r="J447" i="5" s="1"/>
  <c r="J519" i="5" s="1"/>
  <c r="J591" i="5" s="1"/>
  <c r="J663" i="5" s="1"/>
  <c r="J735" i="5" s="1"/>
  <c r="J807" i="5" s="1"/>
  <c r="J879" i="5" s="1"/>
  <c r="J951" i="5" s="1"/>
  <c r="J1023" i="5" s="1"/>
  <c r="J1095" i="5" s="1"/>
  <c r="J1167" i="5" s="1"/>
  <c r="J1239" i="5" s="1"/>
  <c r="J1311" i="5" s="1"/>
  <c r="J1383" i="5" s="1"/>
  <c r="J1455" i="5" s="1"/>
  <c r="J1527" i="5" s="1"/>
  <c r="J1599" i="5" s="1"/>
  <c r="J1671" i="5" s="1"/>
  <c r="J1743" i="5" s="1"/>
  <c r="J1815" i="5" s="1"/>
  <c r="J1887" i="5" s="1"/>
  <c r="J1959" i="5" s="1"/>
  <c r="J2031" i="5" s="1"/>
  <c r="J2103" i="5" s="1"/>
  <c r="J2175" i="5" s="1"/>
  <c r="J2247" i="5" s="1"/>
  <c r="I87" i="5"/>
  <c r="I159" i="5" s="1"/>
  <c r="J86" i="5"/>
  <c r="J85" i="5"/>
  <c r="J157" i="5" s="1"/>
  <c r="J229" i="5" s="1"/>
  <c r="J301" i="5" s="1"/>
  <c r="J373" i="5" s="1"/>
  <c r="J445" i="5" s="1"/>
  <c r="I85" i="5"/>
  <c r="J84" i="5"/>
  <c r="J156" i="5" s="1"/>
  <c r="J228" i="5" s="1"/>
  <c r="I84" i="5"/>
  <c r="J83" i="5"/>
  <c r="J155" i="5" s="1"/>
  <c r="J227" i="5" s="1"/>
  <c r="J299" i="5" s="1"/>
  <c r="J371" i="5" s="1"/>
  <c r="J443" i="5" s="1"/>
  <c r="J515" i="5" s="1"/>
  <c r="J587" i="5" s="1"/>
  <c r="J659" i="5" s="1"/>
  <c r="J731" i="5" s="1"/>
  <c r="J803" i="5" s="1"/>
  <c r="J875" i="5" s="1"/>
  <c r="J947" i="5" s="1"/>
  <c r="J1019" i="5" s="1"/>
  <c r="J1091" i="5" s="1"/>
  <c r="J1163" i="5" s="1"/>
  <c r="J1235" i="5" s="1"/>
  <c r="J1307" i="5" s="1"/>
  <c r="J1379" i="5" s="1"/>
  <c r="J1451" i="5" s="1"/>
  <c r="J1523" i="5" s="1"/>
  <c r="J1595" i="5" s="1"/>
  <c r="J1667" i="5" s="1"/>
  <c r="J1739" i="5" s="1"/>
  <c r="J1811" i="5" s="1"/>
  <c r="J1883" i="5" s="1"/>
  <c r="J1955" i="5" s="1"/>
  <c r="J2027" i="5" s="1"/>
  <c r="J2099" i="5" s="1"/>
  <c r="J2171" i="5" s="1"/>
  <c r="J2243" i="5" s="1"/>
  <c r="I83" i="5"/>
  <c r="I155" i="5" s="1"/>
  <c r="J82" i="5"/>
  <c r="J154" i="5" s="1"/>
  <c r="I82" i="5"/>
  <c r="J153" i="5"/>
  <c r="I153" i="5"/>
  <c r="F135" i="5"/>
  <c r="E135" i="5"/>
  <c r="G134" i="5"/>
  <c r="G133" i="5"/>
  <c r="H133" i="5" s="1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F124" i="5"/>
  <c r="E124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G115" i="5"/>
  <c r="G114" i="5"/>
  <c r="H114" i="5" s="1"/>
  <c r="F113" i="5"/>
  <c r="E113" i="5"/>
  <c r="G112" i="5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G105" i="5"/>
  <c r="H105" i="5" s="1"/>
  <c r="G104" i="5"/>
  <c r="H104" i="5" s="1"/>
  <c r="G103" i="5"/>
  <c r="H103" i="5" s="1"/>
  <c r="F102" i="5"/>
  <c r="E102" i="5"/>
  <c r="G101" i="5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93" i="5"/>
  <c r="H93" i="5" s="1"/>
  <c r="G92" i="5"/>
  <c r="H92" i="5" s="1"/>
  <c r="F91" i="5"/>
  <c r="E91" i="5"/>
  <c r="G90" i="5"/>
  <c r="G89" i="5"/>
  <c r="H89" i="5" s="1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F63" i="5"/>
  <c r="E63" i="5"/>
  <c r="G62" i="5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F52" i="5"/>
  <c r="E52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F41" i="5"/>
  <c r="E41" i="5"/>
  <c r="G40" i="5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2" i="5"/>
  <c r="H32" i="5" s="1"/>
  <c r="G31" i="5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G29" i="5"/>
  <c r="E30" i="5"/>
  <c r="F30" i="5"/>
  <c r="G16" i="5"/>
  <c r="H16" i="5" s="1"/>
  <c r="G14" i="5"/>
  <c r="H14" i="5" s="1"/>
  <c r="G12" i="5"/>
  <c r="H12" i="5" s="1"/>
  <c r="G10" i="5"/>
  <c r="H10" i="5" s="1"/>
  <c r="F19" i="5"/>
  <c r="E19" i="5"/>
  <c r="G18" i="5"/>
  <c r="G17" i="5"/>
  <c r="H17" i="5" s="1"/>
  <c r="G15" i="5"/>
  <c r="H15" i="5" s="1"/>
  <c r="G13" i="5"/>
  <c r="H13" i="5" s="1"/>
  <c r="G11" i="5"/>
  <c r="H11" i="5" s="1"/>
  <c r="G9" i="5"/>
  <c r="T48" i="1"/>
  <c r="O58" i="1"/>
  <c r="O57" i="1"/>
  <c r="O3" i="1"/>
  <c r="O4" i="1"/>
  <c r="AC10" i="1"/>
  <c r="E62" i="1"/>
  <c r="G62" i="1"/>
  <c r="I62" i="1"/>
  <c r="K62" i="1"/>
  <c r="M62" i="1"/>
  <c r="E63" i="1"/>
  <c r="G63" i="1"/>
  <c r="I63" i="1"/>
  <c r="K63" i="1"/>
  <c r="M63" i="1"/>
  <c r="E64" i="1"/>
  <c r="G64" i="1"/>
  <c r="I64" i="1"/>
  <c r="K64" i="1"/>
  <c r="M64" i="1"/>
  <c r="E65" i="1"/>
  <c r="G65" i="1"/>
  <c r="I65" i="1"/>
  <c r="K65" i="1"/>
  <c r="M65" i="1"/>
  <c r="E66" i="1"/>
  <c r="G66" i="1"/>
  <c r="I66" i="1"/>
  <c r="K66" i="1"/>
  <c r="M66" i="1"/>
  <c r="E67" i="1"/>
  <c r="G67" i="1"/>
  <c r="I67" i="1"/>
  <c r="K67" i="1"/>
  <c r="M67" i="1"/>
  <c r="E68" i="1"/>
  <c r="G68" i="1"/>
  <c r="I68" i="1"/>
  <c r="K68" i="1"/>
  <c r="M68" i="1"/>
  <c r="E69" i="1"/>
  <c r="G69" i="1"/>
  <c r="I69" i="1"/>
  <c r="K69" i="1"/>
  <c r="M69" i="1"/>
  <c r="E70" i="1"/>
  <c r="G70" i="1"/>
  <c r="I70" i="1"/>
  <c r="K70" i="1"/>
  <c r="M70" i="1"/>
  <c r="E71" i="1"/>
  <c r="G71" i="1"/>
  <c r="I71" i="1"/>
  <c r="K71" i="1"/>
  <c r="M71" i="1"/>
  <c r="E72" i="1"/>
  <c r="G72" i="1"/>
  <c r="I72" i="1"/>
  <c r="K72" i="1"/>
  <c r="M72" i="1"/>
  <c r="E73" i="1"/>
  <c r="G73" i="1"/>
  <c r="I73" i="1"/>
  <c r="K73" i="1"/>
  <c r="M73" i="1"/>
  <c r="E74" i="1"/>
  <c r="G74" i="1"/>
  <c r="I74" i="1"/>
  <c r="K74" i="1"/>
  <c r="M74" i="1"/>
  <c r="W3" i="1"/>
  <c r="W57" i="1"/>
  <c r="X49" i="1"/>
  <c r="O62" i="1"/>
  <c r="O63" i="1"/>
  <c r="O67" i="1"/>
  <c r="O69" i="1"/>
  <c r="O64" i="1"/>
  <c r="O65" i="1"/>
  <c r="O66" i="1"/>
  <c r="O68" i="1"/>
  <c r="O70" i="1"/>
  <c r="O71" i="1"/>
  <c r="O72" i="1"/>
  <c r="AF58" i="1"/>
  <c r="AG58" i="1" s="1"/>
  <c r="AG57" i="1"/>
  <c r="AF57" i="1"/>
  <c r="AG3" i="1"/>
  <c r="AF4" i="1"/>
  <c r="AG4" i="1" s="1"/>
  <c r="AF3" i="1"/>
  <c r="R7" i="1"/>
  <c r="A56" i="1"/>
  <c r="A110" i="1" s="1"/>
  <c r="A164" i="1" s="1"/>
  <c r="A218" i="1" s="1"/>
  <c r="A272" i="1" s="1"/>
  <c r="A326" i="1" s="1"/>
  <c r="A380" i="1" s="1"/>
  <c r="A434" i="1" s="1"/>
  <c r="A488" i="1" s="1"/>
  <c r="A542" i="1" s="1"/>
  <c r="A596" i="1" s="1"/>
  <c r="A650" i="1" s="1"/>
  <c r="A704" i="1" s="1"/>
  <c r="A758" i="1" s="1"/>
  <c r="A812" i="1" s="1"/>
  <c r="A866" i="1" s="1"/>
  <c r="A920" i="1" s="1"/>
  <c r="A974" i="1" s="1"/>
  <c r="A1028" i="1" s="1"/>
  <c r="A1082" i="1" s="1"/>
  <c r="A1136" i="1" s="1"/>
  <c r="A1190" i="1" s="1"/>
  <c r="A1244" i="1" s="1"/>
  <c r="A1298" i="1" s="1"/>
  <c r="A1352" i="1" s="1"/>
  <c r="A1406" i="1" s="1"/>
  <c r="A1460" i="1" s="1"/>
  <c r="A1514" i="1" s="1"/>
  <c r="A1568" i="1" s="1"/>
  <c r="A1622" i="1" s="1"/>
  <c r="A1676" i="1" s="1"/>
  <c r="X50" i="1"/>
  <c r="X52" i="1" s="1"/>
  <c r="S39" i="1"/>
  <c r="T40" i="1" s="1"/>
  <c r="T42" i="1"/>
  <c r="T44" i="1"/>
  <c r="AC27" i="1"/>
  <c r="T46" i="1" s="1"/>
  <c r="T49" i="1"/>
  <c r="T51" i="1" s="1"/>
  <c r="AD50" i="1"/>
  <c r="AD46" i="1"/>
  <c r="Z46" i="1"/>
  <c r="AD44" i="1"/>
  <c r="Z44" i="1"/>
  <c r="AD42" i="1"/>
  <c r="Z42" i="1"/>
  <c r="AD40" i="1"/>
  <c r="Z40" i="1"/>
  <c r="AD38" i="1"/>
  <c r="Z38" i="1"/>
  <c r="AD36" i="1"/>
  <c r="Z36" i="1"/>
  <c r="AC31" i="1"/>
  <c r="X31" i="1"/>
  <c r="T31" i="1" s="1"/>
  <c r="V30" i="1"/>
  <c r="R30" i="1"/>
  <c r="V29" i="1"/>
  <c r="T24" i="1"/>
  <c r="T27" i="1" s="1"/>
  <c r="V28" i="1"/>
  <c r="V27" i="1"/>
  <c r="V26" i="1"/>
  <c r="R26" i="1"/>
  <c r="V25" i="1"/>
  <c r="V24" i="1"/>
  <c r="V23" i="1"/>
  <c r="R23" i="1"/>
  <c r="V22" i="1"/>
  <c r="R22" i="1"/>
  <c r="V21" i="1"/>
  <c r="R21" i="1"/>
  <c r="V20" i="1"/>
  <c r="R20" i="1"/>
  <c r="V19" i="1"/>
  <c r="R19" i="1"/>
  <c r="V18" i="1"/>
  <c r="R18" i="1"/>
  <c r="V17" i="1"/>
  <c r="R17" i="1"/>
  <c r="V16" i="1"/>
  <c r="R16" i="1"/>
  <c r="V15" i="1"/>
  <c r="R15" i="1"/>
  <c r="V14" i="1"/>
  <c r="R14" i="1"/>
  <c r="V13" i="1"/>
  <c r="R13" i="1"/>
  <c r="V12" i="1"/>
  <c r="R12" i="1"/>
  <c r="AC7" i="1"/>
  <c r="V11" i="1"/>
  <c r="R11" i="1"/>
  <c r="V10" i="1"/>
  <c r="R10" i="1"/>
  <c r="V9" i="1"/>
  <c r="R9" i="1"/>
  <c r="V8" i="1"/>
  <c r="R8" i="1"/>
  <c r="V7" i="1"/>
  <c r="O73" i="1"/>
  <c r="O74" i="1"/>
  <c r="X85" i="1"/>
  <c r="T85" i="1" s="1"/>
  <c r="V84" i="1"/>
  <c r="R84" i="1"/>
  <c r="V83" i="1"/>
  <c r="T78" i="1"/>
  <c r="T81" i="1" s="1"/>
  <c r="V80" i="1"/>
  <c r="R80" i="1"/>
  <c r="V79" i="1"/>
  <c r="V78" i="1"/>
  <c r="V77" i="1"/>
  <c r="R77" i="1"/>
  <c r="V76" i="1"/>
  <c r="R76" i="1"/>
  <c r="V75" i="1"/>
  <c r="R75" i="1"/>
  <c r="V74" i="1"/>
  <c r="R74" i="1"/>
  <c r="V73" i="1"/>
  <c r="R73" i="1"/>
  <c r="V72" i="1"/>
  <c r="R72" i="1"/>
  <c r="V71" i="1"/>
  <c r="R71" i="1"/>
  <c r="V70" i="1"/>
  <c r="R70" i="1"/>
  <c r="V69" i="1"/>
  <c r="R69" i="1"/>
  <c r="V68" i="1"/>
  <c r="R68" i="1"/>
  <c r="V67" i="1"/>
  <c r="R67" i="1"/>
  <c r="V66" i="1"/>
  <c r="R66" i="1"/>
  <c r="V65" i="1"/>
  <c r="R65" i="1"/>
  <c r="V64" i="1"/>
  <c r="R64" i="1"/>
  <c r="V63" i="1"/>
  <c r="R63" i="1"/>
  <c r="R62" i="1"/>
  <c r="V61" i="1"/>
  <c r="R61" i="1"/>
  <c r="AD52" i="1"/>
  <c r="K136" i="5"/>
  <c r="L136" i="5" s="1"/>
  <c r="K89" i="5"/>
  <c r="L89" i="5" s="1"/>
  <c r="K134" i="5"/>
  <c r="K143" i="5"/>
  <c r="L143" i="5" s="1"/>
  <c r="H928" i="5"/>
  <c r="H1327" i="5"/>
  <c r="G1730" i="5"/>
  <c r="H546" i="5"/>
  <c r="H1100" i="5"/>
  <c r="H1986" i="5"/>
  <c r="K105" i="5"/>
  <c r="K115" i="5"/>
  <c r="L115" i="5" s="1"/>
  <c r="H153" i="5"/>
  <c r="H618" i="5"/>
  <c r="H834" i="5"/>
  <c r="H1028" i="5"/>
  <c r="F651" i="5"/>
  <c r="F1155" i="5"/>
  <c r="E1227" i="5"/>
  <c r="H2047" i="5"/>
  <c r="H2274" i="5"/>
  <c r="E2019" i="5"/>
  <c r="F2307" i="5"/>
  <c r="J411" i="5"/>
  <c r="J483" i="5" s="1"/>
  <c r="J555" i="5" s="1"/>
  <c r="J627" i="5" s="1"/>
  <c r="J699" i="5" s="1"/>
  <c r="J771" i="5" s="1"/>
  <c r="J843" i="5" s="1"/>
  <c r="J915" i="5" s="1"/>
  <c r="J987" i="5" s="1"/>
  <c r="J1059" i="5" s="1"/>
  <c r="J1131" i="5" s="1"/>
  <c r="J1203" i="5" s="1"/>
  <c r="J1275" i="5" s="1"/>
  <c r="J1347" i="5" s="1"/>
  <c r="J1419" i="5" s="1"/>
  <c r="J1491" i="5" s="1"/>
  <c r="J1563" i="5" s="1"/>
  <c r="J1635" i="5" s="1"/>
  <c r="J1707" i="5" s="1"/>
  <c r="J1779" i="5" s="1"/>
  <c r="J1851" i="5" s="1"/>
  <c r="J1923" i="5" s="1"/>
  <c r="J1995" i="5" s="1"/>
  <c r="J2067" i="5" s="1"/>
  <c r="J2139" i="5" s="1"/>
  <c r="J2211" i="5" s="1"/>
  <c r="J2283" i="5" s="1"/>
  <c r="I274" i="5"/>
  <c r="I346" i="5" s="1"/>
  <c r="I418" i="5" s="1"/>
  <c r="I490" i="5" s="1"/>
  <c r="I238" i="5"/>
  <c r="I310" i="5" s="1"/>
  <c r="I382" i="5" s="1"/>
  <c r="I454" i="5" s="1"/>
  <c r="I526" i="5" s="1"/>
  <c r="I598" i="5" s="1"/>
  <c r="K172" i="5"/>
  <c r="L172" i="5" s="1"/>
  <c r="J269" i="5"/>
  <c r="J341" i="5" s="1"/>
  <c r="J413" i="5" s="1"/>
  <c r="H197" i="5"/>
  <c r="I288" i="5"/>
  <c r="I360" i="5" s="1"/>
  <c r="I259" i="5"/>
  <c r="I331" i="5" s="1"/>
  <c r="I403" i="5" s="1"/>
  <c r="I475" i="5" s="1"/>
  <c r="I281" i="5"/>
  <c r="H856" i="5"/>
  <c r="H956" i="5"/>
  <c r="H115" i="5"/>
  <c r="J173" i="5"/>
  <c r="J245" i="5" s="1"/>
  <c r="J317" i="5" s="1"/>
  <c r="J389" i="5" s="1"/>
  <c r="J461" i="5" s="1"/>
  <c r="J533" i="5" s="1"/>
  <c r="J605" i="5" s="1"/>
  <c r="J677" i="5" s="1"/>
  <c r="I249" i="5"/>
  <c r="I321" i="5" s="1"/>
  <c r="I251" i="5"/>
  <c r="J209" i="5"/>
  <c r="K137" i="5"/>
  <c r="L137" i="5" s="1"/>
  <c r="J216" i="5"/>
  <c r="K216" i="5" s="1"/>
  <c r="L216" i="5" s="1"/>
  <c r="K144" i="5"/>
  <c r="L144" i="5" s="1"/>
  <c r="J187" i="5"/>
  <c r="J259" i="5" s="1"/>
  <c r="K192" i="5"/>
  <c r="L192" i="5" s="1"/>
  <c r="I264" i="5"/>
  <c r="K264" i="5" s="1"/>
  <c r="L264" i="5" s="1"/>
  <c r="K194" i="5"/>
  <c r="L194" i="5" s="1"/>
  <c r="I198" i="5"/>
  <c r="I270" i="5" s="1"/>
  <c r="I276" i="5"/>
  <c r="I232" i="5"/>
  <c r="I304" i="5" s="1"/>
  <c r="I376" i="5" s="1"/>
  <c r="I326" i="5"/>
  <c r="E579" i="5"/>
  <c r="H640" i="5"/>
  <c r="F723" i="5"/>
  <c r="K117" i="5"/>
  <c r="L117" i="5" s="1"/>
  <c r="F867" i="5"/>
  <c r="F939" i="5"/>
  <c r="H1017" i="5"/>
  <c r="H1072" i="5"/>
  <c r="F1227" i="5"/>
  <c r="H1748" i="5"/>
  <c r="H1953" i="5"/>
  <c r="F1731" i="5"/>
  <c r="F1947" i="5"/>
  <c r="H2008" i="5"/>
  <c r="H2224" i="5"/>
  <c r="H2252" i="5"/>
  <c r="H2296" i="5"/>
  <c r="AS99" i="1"/>
  <c r="E219" i="5"/>
  <c r="I289" i="5"/>
  <c r="I282" i="5"/>
  <c r="I354" i="5" s="1"/>
  <c r="K215" i="5"/>
  <c r="L215" i="5" s="1"/>
  <c r="I280" i="5"/>
  <c r="J225" i="5"/>
  <c r="J297" i="5" s="1"/>
  <c r="I225" i="5"/>
  <c r="I297" i="5" s="1"/>
  <c r="I369" i="5" s="1"/>
  <c r="I441" i="5" s="1"/>
  <c r="I513" i="5" s="1"/>
  <c r="H2263" i="5"/>
  <c r="H2191" i="5"/>
  <c r="H2213" i="5"/>
  <c r="H2108" i="5"/>
  <c r="H2130" i="5"/>
  <c r="H2025" i="5"/>
  <c r="H2058" i="5"/>
  <c r="H2080" i="5"/>
  <c r="H1975" i="5"/>
  <c r="H1997" i="5"/>
  <c r="H1936" i="5"/>
  <c r="H1831" i="5"/>
  <c r="H1853" i="5"/>
  <c r="H1770" i="5"/>
  <c r="H1792" i="5"/>
  <c r="H1759" i="5"/>
  <c r="G1348" i="5"/>
  <c r="H1338" i="5"/>
  <c r="H1161" i="5"/>
  <c r="H1089" i="5"/>
  <c r="H1111" i="5"/>
  <c r="H1061" i="5"/>
  <c r="H895" i="5"/>
  <c r="H801" i="5"/>
  <c r="H823" i="5"/>
  <c r="H845" i="5"/>
  <c r="F795" i="5"/>
  <c r="H762" i="5"/>
  <c r="H784" i="5"/>
  <c r="H657" i="5"/>
  <c r="H712" i="5"/>
  <c r="H607" i="5"/>
  <c r="H629" i="5"/>
  <c r="H513" i="5"/>
  <c r="H535" i="5"/>
  <c r="H557" i="5"/>
  <c r="H463" i="5"/>
  <c r="H485" i="5"/>
  <c r="H413" i="5"/>
  <c r="H330" i="5"/>
  <c r="H352" i="5"/>
  <c r="H297" i="5"/>
  <c r="H225" i="5"/>
  <c r="H258" i="5"/>
  <c r="H208" i="5"/>
  <c r="K109" i="5"/>
  <c r="L109" i="5" s="1"/>
  <c r="K123" i="5"/>
  <c r="K140" i="5"/>
  <c r="L140" i="5" s="1"/>
  <c r="K138" i="5"/>
  <c r="L138" i="5" s="1"/>
  <c r="H9" i="5"/>
  <c r="K82" i="5"/>
  <c r="L82" i="5" s="1"/>
  <c r="K120" i="5"/>
  <c r="L120" i="5" s="1"/>
  <c r="K128" i="5"/>
  <c r="L128" i="5" s="1"/>
  <c r="K130" i="5"/>
  <c r="L130" i="5" s="1"/>
  <c r="K95" i="5"/>
  <c r="L95" i="5" s="1"/>
  <c r="K142" i="5"/>
  <c r="L142" i="5" s="1"/>
  <c r="I348" i="5"/>
  <c r="I420" i="5" s="1"/>
  <c r="I353" i="5"/>
  <c r="I425" i="5" s="1"/>
  <c r="I352" i="5"/>
  <c r="I424" i="5" s="1"/>
  <c r="H1144" i="5"/>
  <c r="H2142" i="5"/>
  <c r="H402" i="5"/>
  <c r="H1884" i="5"/>
  <c r="H1051" i="5"/>
  <c r="H1533" i="5"/>
  <c r="H885" i="5"/>
  <c r="H2202" i="5"/>
  <c r="B7" i="15"/>
  <c r="G7" i="15"/>
  <c r="E2091" i="5" l="1"/>
  <c r="E1803" i="5"/>
  <c r="H1133" i="5"/>
  <c r="G5" i="15"/>
  <c r="H866" i="5"/>
  <c r="H462" i="5"/>
  <c r="I320" i="5"/>
  <c r="K248" i="5"/>
  <c r="L248" i="5" s="1"/>
  <c r="J276" i="5"/>
  <c r="J348" i="5" s="1"/>
  <c r="K204" i="5"/>
  <c r="L204" i="5" s="1"/>
  <c r="J251" i="5"/>
  <c r="J323" i="5" s="1"/>
  <c r="J395" i="5" s="1"/>
  <c r="J467" i="5" s="1"/>
  <c r="J539" i="5" s="1"/>
  <c r="J611" i="5" s="1"/>
  <c r="J683" i="5" s="1"/>
  <c r="J755" i="5" s="1"/>
  <c r="J827" i="5" s="1"/>
  <c r="J899" i="5" s="1"/>
  <c r="J971" i="5" s="1"/>
  <c r="J1043" i="5" s="1"/>
  <c r="J1115" i="5" s="1"/>
  <c r="J1187" i="5" s="1"/>
  <c r="J1259" i="5" s="1"/>
  <c r="J1331" i="5" s="1"/>
  <c r="J1403" i="5" s="1"/>
  <c r="J1475" i="5" s="1"/>
  <c r="J1547" i="5" s="1"/>
  <c r="J1619" i="5" s="1"/>
  <c r="J1691" i="5" s="1"/>
  <c r="J1763" i="5" s="1"/>
  <c r="J1835" i="5" s="1"/>
  <c r="J1907" i="5" s="1"/>
  <c r="J1979" i="5" s="1"/>
  <c r="J2051" i="5" s="1"/>
  <c r="J2123" i="5" s="1"/>
  <c r="J2195" i="5" s="1"/>
  <c r="J2267" i="5" s="1"/>
  <c r="K179" i="5"/>
  <c r="L179" i="5" s="1"/>
  <c r="G595" i="5"/>
  <c r="G822" i="5"/>
  <c r="G545" i="5"/>
  <c r="G1542" i="5"/>
  <c r="I146" i="5"/>
  <c r="G2035" i="5"/>
  <c r="G1226" i="5"/>
  <c r="G2212" i="5"/>
  <c r="J102" i="5"/>
  <c r="G1431" i="5"/>
  <c r="G1398" i="5"/>
  <c r="E435" i="5"/>
  <c r="K118" i="5"/>
  <c r="L118" i="5" s="1"/>
  <c r="G340" i="5"/>
  <c r="H2129" i="5"/>
  <c r="G794" i="5"/>
  <c r="K326" i="5"/>
  <c r="L326" i="5" s="1"/>
  <c r="K103" i="5"/>
  <c r="L103" i="5" s="1"/>
  <c r="G1769" i="5"/>
  <c r="E147" i="5"/>
  <c r="F291" i="5"/>
  <c r="G1010" i="5"/>
  <c r="K116" i="5"/>
  <c r="L116" i="5" s="1"/>
  <c r="H722" i="5"/>
  <c r="G811" i="5"/>
  <c r="G1503" i="5"/>
  <c r="K206" i="5"/>
  <c r="F507" i="5"/>
  <c r="G988" i="5"/>
  <c r="K107" i="5"/>
  <c r="L107" i="5" s="1"/>
  <c r="K104" i="5"/>
  <c r="L104" i="5" s="1"/>
  <c r="H391" i="5"/>
  <c r="G1481" i="5"/>
  <c r="I286" i="5"/>
  <c r="G1287" i="5"/>
  <c r="K316" i="5"/>
  <c r="L316" i="5" s="1"/>
  <c r="K110" i="5"/>
  <c r="L110" i="5" s="1"/>
  <c r="G1204" i="5"/>
  <c r="K141" i="5"/>
  <c r="L141" i="5" s="1"/>
  <c r="G2090" i="5"/>
  <c r="K99" i="5"/>
  <c r="L99" i="5" s="1"/>
  <c r="K276" i="5"/>
  <c r="L276" i="5" s="1"/>
  <c r="G1492" i="5"/>
  <c r="G722" i="5"/>
  <c r="G750" i="5"/>
  <c r="E1083" i="5"/>
  <c r="K344" i="5"/>
  <c r="L344" i="5" s="1"/>
  <c r="G2079" i="5"/>
  <c r="G883" i="5"/>
  <c r="K254" i="5"/>
  <c r="L254" i="5" s="1"/>
  <c r="F1083" i="5"/>
  <c r="G2162" i="5"/>
  <c r="K132" i="5"/>
  <c r="L132" i="5" s="1"/>
  <c r="K122" i="5"/>
  <c r="L122" i="5" s="1"/>
  <c r="G74" i="5"/>
  <c r="G1409" i="5"/>
  <c r="K249" i="5"/>
  <c r="L249" i="5" s="1"/>
  <c r="K212" i="5"/>
  <c r="L212" i="5" s="1"/>
  <c r="G955" i="5"/>
  <c r="H822" i="5"/>
  <c r="G905" i="5"/>
  <c r="G966" i="5"/>
  <c r="G1038" i="5"/>
  <c r="E1299" i="5"/>
  <c r="G855" i="5"/>
  <c r="G1243" i="5"/>
  <c r="G2306" i="5"/>
  <c r="I124" i="5"/>
  <c r="H938" i="5"/>
  <c r="G833" i="5"/>
  <c r="E363" i="5"/>
  <c r="F1803" i="5"/>
  <c r="F1875" i="5"/>
  <c r="E1875" i="5"/>
  <c r="E1947" i="5"/>
  <c r="G2190" i="5"/>
  <c r="G1614" i="5"/>
  <c r="E2307" i="5"/>
  <c r="G1470" i="5"/>
  <c r="G2107" i="5"/>
  <c r="K164" i="5"/>
  <c r="L164" i="5" s="1"/>
  <c r="G999" i="5"/>
  <c r="G1603" i="5"/>
  <c r="K92" i="5"/>
  <c r="L92" i="5" s="1"/>
  <c r="K83" i="5"/>
  <c r="L83" i="5" s="1"/>
  <c r="G1254" i="5"/>
  <c r="G1027" i="5"/>
  <c r="H1219" i="5"/>
  <c r="H1226" i="5" s="1"/>
  <c r="K272" i="5"/>
  <c r="L272" i="5" s="1"/>
  <c r="H1504" i="5"/>
  <c r="H1514" i="5" s="1"/>
  <c r="J213" i="5"/>
  <c r="G894" i="5"/>
  <c r="G473" i="5"/>
  <c r="G1935" i="5"/>
  <c r="G1315" i="5"/>
  <c r="G866" i="5"/>
  <c r="K200" i="5"/>
  <c r="L200" i="5" s="1"/>
  <c r="H2179" i="5"/>
  <c r="H2107" i="5"/>
  <c r="H2035" i="5"/>
  <c r="H1830" i="5"/>
  <c r="H1686" i="5"/>
  <c r="H1625" i="5"/>
  <c r="H977" i="5"/>
  <c r="H966" i="5"/>
  <c r="H905" i="5"/>
  <c r="H711" i="5"/>
  <c r="H534" i="5"/>
  <c r="H484" i="5"/>
  <c r="H174" i="5"/>
  <c r="H102" i="5"/>
  <c r="H1719" i="5"/>
  <c r="H310" i="5"/>
  <c r="H318" i="5" s="1"/>
  <c r="G318" i="5"/>
  <c r="H371" i="5"/>
  <c r="H379" i="5" s="1"/>
  <c r="G379" i="5"/>
  <c r="H608" i="5"/>
  <c r="H617" i="5" s="1"/>
  <c r="G617" i="5"/>
  <c r="H619" i="5"/>
  <c r="H628" i="5" s="1"/>
  <c r="G628" i="5"/>
  <c r="H668" i="5"/>
  <c r="H678" i="5" s="1"/>
  <c r="G678" i="5"/>
  <c r="H700" i="5"/>
  <c r="H729" i="5"/>
  <c r="H739" i="5" s="1"/>
  <c r="G739" i="5"/>
  <c r="H1123" i="5"/>
  <c r="H1132" i="5" s="1"/>
  <c r="G1132" i="5"/>
  <c r="H1773" i="5"/>
  <c r="H1780" i="5" s="1"/>
  <c r="G1780" i="5"/>
  <c r="H1784" i="5"/>
  <c r="H1791" i="5" s="1"/>
  <c r="G1791" i="5"/>
  <c r="H1834" i="5"/>
  <c r="H1841" i="5" s="1"/>
  <c r="G1841" i="5"/>
  <c r="H2242" i="5"/>
  <c r="H2251" i="5" s="1"/>
  <c r="G2251" i="5"/>
  <c r="G1852" i="5"/>
  <c r="H290" i="5"/>
  <c r="G700" i="5"/>
  <c r="H1769" i="5"/>
  <c r="G2273" i="5"/>
  <c r="G1708" i="5"/>
  <c r="J281" i="5"/>
  <c r="K209" i="5"/>
  <c r="L209" i="5" s="1"/>
  <c r="I154" i="5"/>
  <c r="I226" i="5" s="1"/>
  <c r="I298" i="5" s="1"/>
  <c r="I370" i="5" s="1"/>
  <c r="I91" i="5"/>
  <c r="J178" i="5"/>
  <c r="J250" i="5" s="1"/>
  <c r="J322" i="5" s="1"/>
  <c r="J394" i="5" s="1"/>
  <c r="J466" i="5" s="1"/>
  <c r="J538" i="5" s="1"/>
  <c r="J610" i="5" s="1"/>
  <c r="J682" i="5" s="1"/>
  <c r="J754" i="5" s="1"/>
  <c r="J826" i="5" s="1"/>
  <c r="J898" i="5" s="1"/>
  <c r="J970" i="5" s="1"/>
  <c r="J1042" i="5" s="1"/>
  <c r="J1114" i="5" s="1"/>
  <c r="J1186" i="5" s="1"/>
  <c r="J1258" i="5" s="1"/>
  <c r="J1330" i="5" s="1"/>
  <c r="J1402" i="5" s="1"/>
  <c r="J1474" i="5" s="1"/>
  <c r="J1546" i="5" s="1"/>
  <c r="J1618" i="5" s="1"/>
  <c r="J1690" i="5" s="1"/>
  <c r="J1762" i="5" s="1"/>
  <c r="J1834" i="5" s="1"/>
  <c r="J1906" i="5" s="1"/>
  <c r="J1978" i="5" s="1"/>
  <c r="J2050" i="5" s="1"/>
  <c r="J2122" i="5" s="1"/>
  <c r="J2194" i="5" s="1"/>
  <c r="J2266" i="5" s="1"/>
  <c r="K106" i="5"/>
  <c r="L106" i="5" s="1"/>
  <c r="I199" i="5"/>
  <c r="I271" i="5" s="1"/>
  <c r="I343" i="5" s="1"/>
  <c r="I415" i="5" s="1"/>
  <c r="I487" i="5" s="1"/>
  <c r="I559" i="5" s="1"/>
  <c r="K127" i="5"/>
  <c r="L127" i="5" s="1"/>
  <c r="K201" i="5"/>
  <c r="L201" i="5" s="1"/>
  <c r="I273" i="5"/>
  <c r="J217" i="5"/>
  <c r="J289" i="5" s="1"/>
  <c r="J361" i="5" s="1"/>
  <c r="J433" i="5" s="1"/>
  <c r="J505" i="5" s="1"/>
  <c r="J577" i="5" s="1"/>
  <c r="J649" i="5" s="1"/>
  <c r="J721" i="5" s="1"/>
  <c r="J793" i="5" s="1"/>
  <c r="J865" i="5" s="1"/>
  <c r="J937" i="5" s="1"/>
  <c r="J1009" i="5" s="1"/>
  <c r="J1081" i="5" s="1"/>
  <c r="J1153" i="5" s="1"/>
  <c r="J1225" i="5" s="1"/>
  <c r="J1297" i="5" s="1"/>
  <c r="J1369" i="5" s="1"/>
  <c r="J1441" i="5" s="1"/>
  <c r="J1513" i="5" s="1"/>
  <c r="J1585" i="5" s="1"/>
  <c r="J1657" i="5" s="1"/>
  <c r="J1729" i="5" s="1"/>
  <c r="J1801" i="5" s="1"/>
  <c r="J1873" i="5" s="1"/>
  <c r="J1945" i="5" s="1"/>
  <c r="J2017" i="5" s="1"/>
  <c r="J2089" i="5" s="1"/>
  <c r="J2161" i="5" s="1"/>
  <c r="J2233" i="5" s="1"/>
  <c r="J2305" i="5" s="1"/>
  <c r="K145" i="5"/>
  <c r="I203" i="5"/>
  <c r="I275" i="5" s="1"/>
  <c r="I347" i="5" s="1"/>
  <c r="K131" i="5"/>
  <c r="L131" i="5" s="1"/>
  <c r="H156" i="5"/>
  <c r="H163" i="5" s="1"/>
  <c r="G163" i="5"/>
  <c r="H200" i="5"/>
  <c r="H207" i="5" s="1"/>
  <c r="G207" i="5"/>
  <c r="H211" i="5"/>
  <c r="H218" i="5" s="1"/>
  <c r="G218" i="5"/>
  <c r="H239" i="5"/>
  <c r="H246" i="5" s="1"/>
  <c r="G246" i="5"/>
  <c r="H1064" i="5"/>
  <c r="G1071" i="5"/>
  <c r="H1410" i="5"/>
  <c r="H1420" i="5" s="1"/>
  <c r="G1420" i="5"/>
  <c r="H1449" i="5"/>
  <c r="H1459" i="5" s="1"/>
  <c r="G1459" i="5"/>
  <c r="H1546" i="5"/>
  <c r="H1553" i="5" s="1"/>
  <c r="G1553" i="5"/>
  <c r="H1557" i="5"/>
  <c r="H1564" i="5" s="1"/>
  <c r="G1564" i="5"/>
  <c r="H2110" i="5"/>
  <c r="H2118" i="5" s="1"/>
  <c r="G2118" i="5"/>
  <c r="H2143" i="5"/>
  <c r="H2151" i="5" s="1"/>
  <c r="G2151" i="5"/>
  <c r="H299" i="5"/>
  <c r="G307" i="5"/>
  <c r="H321" i="5"/>
  <c r="G329" i="5"/>
  <c r="H382" i="5"/>
  <c r="H390" i="5" s="1"/>
  <c r="G390" i="5"/>
  <c r="H497" i="5"/>
  <c r="H506" i="5" s="1"/>
  <c r="G506" i="5"/>
  <c r="H514" i="5"/>
  <c r="G523" i="5"/>
  <c r="H754" i="5"/>
  <c r="H761" i="5" s="1"/>
  <c r="G761" i="5"/>
  <c r="H1162" i="5"/>
  <c r="G1171" i="5"/>
  <c r="G1697" i="5"/>
  <c r="H1687" i="5"/>
  <c r="H1697" i="5" s="1"/>
  <c r="G1747" i="5"/>
  <c r="H1737" i="5"/>
  <c r="H1747" i="5" s="1"/>
  <c r="H1855" i="5"/>
  <c r="H1863" i="5" s="1"/>
  <c r="G1863" i="5"/>
  <c r="H1866" i="5"/>
  <c r="G1874" i="5"/>
  <c r="H1883" i="5"/>
  <c r="H1891" i="5" s="1"/>
  <c r="G1891" i="5"/>
  <c r="H2192" i="5"/>
  <c r="H2201" i="5" s="1"/>
  <c r="G2201" i="5"/>
  <c r="AT101" i="1"/>
  <c r="AS101" i="1"/>
  <c r="H523" i="5"/>
  <c r="H740" i="5"/>
  <c r="H750" i="5" s="1"/>
  <c r="G534" i="5"/>
  <c r="G351" i="5"/>
  <c r="G689" i="5"/>
  <c r="I156" i="5"/>
  <c r="K84" i="5"/>
  <c r="L84" i="5" s="1"/>
  <c r="J158" i="5"/>
  <c r="K86" i="5"/>
  <c r="L86" i="5" s="1"/>
  <c r="J91" i="5"/>
  <c r="J160" i="5"/>
  <c r="K88" i="5"/>
  <c r="L88" i="5" s="1"/>
  <c r="J234" i="5"/>
  <c r="J306" i="5" s="1"/>
  <c r="J378" i="5" s="1"/>
  <c r="J450" i="5" s="1"/>
  <c r="J522" i="5" s="1"/>
  <c r="J594" i="5" s="1"/>
  <c r="J666" i="5" s="1"/>
  <c r="J738" i="5" s="1"/>
  <c r="J810" i="5" s="1"/>
  <c r="J882" i="5" s="1"/>
  <c r="J954" i="5" s="1"/>
  <c r="J1026" i="5" s="1"/>
  <c r="J1098" i="5" s="1"/>
  <c r="J1170" i="5" s="1"/>
  <c r="J1242" i="5" s="1"/>
  <c r="J1314" i="5" s="1"/>
  <c r="J1386" i="5" s="1"/>
  <c r="J1458" i="5" s="1"/>
  <c r="J1530" i="5" s="1"/>
  <c r="J1602" i="5" s="1"/>
  <c r="J1674" i="5" s="1"/>
  <c r="J1746" i="5" s="1"/>
  <c r="J1818" i="5" s="1"/>
  <c r="J1890" i="5" s="1"/>
  <c r="J1962" i="5" s="1"/>
  <c r="J2034" i="5" s="1"/>
  <c r="J2106" i="5" s="1"/>
  <c r="J2178" i="5" s="1"/>
  <c r="J2250" i="5" s="1"/>
  <c r="K162" i="5"/>
  <c r="I165" i="5"/>
  <c r="K93" i="5"/>
  <c r="L93" i="5" s="1"/>
  <c r="I169" i="5"/>
  <c r="K97" i="5"/>
  <c r="L97" i="5" s="1"/>
  <c r="I173" i="5"/>
  <c r="K101" i="5"/>
  <c r="H139" i="5"/>
  <c r="H146" i="5" s="1"/>
  <c r="G146" i="5"/>
  <c r="G2262" i="5"/>
  <c r="G1686" i="5"/>
  <c r="G1154" i="5"/>
  <c r="K90" i="5"/>
  <c r="G362" i="5"/>
  <c r="G423" i="5"/>
  <c r="G495" i="5"/>
  <c r="G567" i="5"/>
  <c r="H667" i="5"/>
  <c r="G1902" i="5"/>
  <c r="G290" i="5"/>
  <c r="G257" i="5"/>
  <c r="G711" i="5"/>
  <c r="K330" i="5"/>
  <c r="L330" i="5" s="1"/>
  <c r="K181" i="5"/>
  <c r="L181" i="5" s="1"/>
  <c r="G462" i="5"/>
  <c r="K255" i="5"/>
  <c r="L255" i="5" s="1"/>
  <c r="G667" i="5"/>
  <c r="G185" i="5"/>
  <c r="K129" i="5"/>
  <c r="L129" i="5" s="1"/>
  <c r="H917" i="5"/>
  <c r="H927" i="5" s="1"/>
  <c r="G927" i="5"/>
  <c r="H1290" i="5"/>
  <c r="H1298" i="5" s="1"/>
  <c r="G1298" i="5"/>
  <c r="H1350" i="5"/>
  <c r="H1359" i="5" s="1"/>
  <c r="G1359" i="5"/>
  <c r="H1956" i="5"/>
  <c r="H1963" i="5" s="1"/>
  <c r="G1963" i="5"/>
  <c r="H1967" i="5"/>
  <c r="H1974" i="5" s="1"/>
  <c r="G1974" i="5"/>
  <c r="H2000" i="5"/>
  <c r="H2007" i="5" s="1"/>
  <c r="G2007" i="5"/>
  <c r="H2011" i="5"/>
  <c r="G2018" i="5"/>
  <c r="H2039" i="5"/>
  <c r="G2046" i="5"/>
  <c r="H2061" i="5"/>
  <c r="H2068" i="5" s="1"/>
  <c r="G2068" i="5"/>
  <c r="H404" i="5"/>
  <c r="H412" i="5" s="1"/>
  <c r="G412" i="5"/>
  <c r="H597" i="5"/>
  <c r="H606" i="5" s="1"/>
  <c r="G606" i="5"/>
  <c r="H630" i="5"/>
  <c r="H639" i="5" s="1"/>
  <c r="G639" i="5"/>
  <c r="G484" i="5"/>
  <c r="H2262" i="5"/>
  <c r="I261" i="5"/>
  <c r="I196" i="5"/>
  <c r="J285" i="5"/>
  <c r="J357" i="5" s="1"/>
  <c r="J429" i="5" s="1"/>
  <c r="J501" i="5" s="1"/>
  <c r="J573" i="5" s="1"/>
  <c r="J645" i="5" s="1"/>
  <c r="J717" i="5" s="1"/>
  <c r="J789" i="5" s="1"/>
  <c r="J861" i="5" s="1"/>
  <c r="J933" i="5" s="1"/>
  <c r="J1005" i="5" s="1"/>
  <c r="J1077" i="5" s="1"/>
  <c r="J1149" i="5" s="1"/>
  <c r="J1221" i="5" s="1"/>
  <c r="J1293" i="5" s="1"/>
  <c r="J1365" i="5" s="1"/>
  <c r="J1437" i="5" s="1"/>
  <c r="J1509" i="5" s="1"/>
  <c r="J1581" i="5" s="1"/>
  <c r="J1653" i="5" s="1"/>
  <c r="J1725" i="5" s="1"/>
  <c r="J1797" i="5" s="1"/>
  <c r="J1869" i="5" s="1"/>
  <c r="J1941" i="5" s="1"/>
  <c r="J2013" i="5" s="1"/>
  <c r="J2085" i="5" s="1"/>
  <c r="J2157" i="5" s="1"/>
  <c r="J2229" i="5" s="1"/>
  <c r="J2301" i="5" s="1"/>
  <c r="K213" i="5"/>
  <c r="L213" i="5" s="1"/>
  <c r="G556" i="5"/>
  <c r="H31" i="5"/>
  <c r="H41" i="5" s="1"/>
  <c r="G41" i="5"/>
  <c r="H135" i="5"/>
  <c r="H764" i="5"/>
  <c r="H772" i="5" s="1"/>
  <c r="G772" i="5"/>
  <c r="H1258" i="5"/>
  <c r="G1265" i="5"/>
  <c r="H1269" i="5"/>
  <c r="G1276" i="5"/>
  <c r="H196" i="5"/>
  <c r="H340" i="5"/>
  <c r="H473" i="5"/>
  <c r="H545" i="5"/>
  <c r="H855" i="5"/>
  <c r="H1348" i="5"/>
  <c r="H2140" i="5"/>
  <c r="H74" i="5"/>
  <c r="E795" i="5"/>
  <c r="H1586" i="5"/>
  <c r="H1852" i="5"/>
  <c r="G2140" i="5"/>
  <c r="H2162" i="5"/>
  <c r="G2179" i="5"/>
  <c r="H1542" i="5"/>
  <c r="H1060" i="5"/>
  <c r="H1154" i="5"/>
  <c r="I102" i="5"/>
  <c r="K100" i="5"/>
  <c r="L100" i="5" s="1"/>
  <c r="H268" i="5"/>
  <c r="H362" i="5"/>
  <c r="H423" i="5"/>
  <c r="H495" i="5"/>
  <c r="H833" i="5"/>
  <c r="H811" i="5"/>
  <c r="H1802" i="5"/>
  <c r="H2284" i="5"/>
  <c r="H52" i="5"/>
  <c r="H2046" i="5"/>
  <c r="H894" i="5"/>
  <c r="H19" i="5"/>
  <c r="K94" i="5"/>
  <c r="L94" i="5" s="1"/>
  <c r="H1110" i="5"/>
  <c r="E75" i="5"/>
  <c r="H595" i="5"/>
  <c r="H1874" i="5"/>
  <c r="K81" i="5"/>
  <c r="L81" i="5" s="1"/>
  <c r="H2306" i="5"/>
  <c r="K87" i="5"/>
  <c r="L87" i="5" s="1"/>
  <c r="G124" i="5"/>
  <c r="H351" i="5"/>
  <c r="G938" i="5"/>
  <c r="H955" i="5"/>
  <c r="G977" i="5"/>
  <c r="H999" i="5"/>
  <c r="I474" i="5"/>
  <c r="K474" i="5" s="1"/>
  <c r="L474" i="5" s="1"/>
  <c r="I356" i="5"/>
  <c r="I428" i="5" s="1"/>
  <c r="I500" i="5" s="1"/>
  <c r="K500" i="5" s="1"/>
  <c r="L500" i="5" s="1"/>
  <c r="H1902" i="5"/>
  <c r="H1730" i="5"/>
  <c r="H1603" i="5"/>
  <c r="H1614" i="5"/>
  <c r="H1658" i="5"/>
  <c r="H1503" i="5"/>
  <c r="H1492" i="5"/>
  <c r="H1265" i="5"/>
  <c r="H91" i="5"/>
  <c r="I231" i="5"/>
  <c r="K159" i="5"/>
  <c r="L159" i="5" s="1"/>
  <c r="K161" i="5"/>
  <c r="L161" i="5" s="1"/>
  <c r="I233" i="5"/>
  <c r="K233" i="5" s="1"/>
  <c r="L233" i="5" s="1"/>
  <c r="G30" i="5"/>
  <c r="H113" i="5"/>
  <c r="K253" i="5"/>
  <c r="L253" i="5" s="1"/>
  <c r="K195" i="5"/>
  <c r="K205" i="5"/>
  <c r="L205" i="5" s="1"/>
  <c r="H279" i="5"/>
  <c r="G1060" i="5"/>
  <c r="H1193" i="5"/>
  <c r="H1254" i="5"/>
  <c r="E1515" i="5"/>
  <c r="H1636" i="5"/>
  <c r="H2079" i="5"/>
  <c r="H1935" i="5"/>
  <c r="I398" i="5"/>
  <c r="K398" i="5" s="1"/>
  <c r="L398" i="5" s="1"/>
  <c r="H567" i="5"/>
  <c r="H1143" i="5"/>
  <c r="H1027" i="5"/>
  <c r="K96" i="5"/>
  <c r="L96" i="5" s="1"/>
  <c r="K153" i="5"/>
  <c r="L153" i="5" s="1"/>
  <c r="K210" i="5"/>
  <c r="L210" i="5" s="1"/>
  <c r="H1215" i="5"/>
  <c r="F1299" i="5"/>
  <c r="H1204" i="5"/>
  <c r="H1071" i="5"/>
  <c r="H689" i="5"/>
  <c r="E1011" i="5"/>
  <c r="H2212" i="5"/>
  <c r="I336" i="5"/>
  <c r="I408" i="5" s="1"/>
  <c r="I480" i="5" s="1"/>
  <c r="K480" i="5" s="1"/>
  <c r="L480" i="5" s="1"/>
  <c r="H1431" i="5"/>
  <c r="H1010" i="5"/>
  <c r="K282" i="5"/>
  <c r="L282" i="5" s="1"/>
  <c r="K187" i="5"/>
  <c r="L187" i="5" s="1"/>
  <c r="H1924" i="5"/>
  <c r="G91" i="5"/>
  <c r="H185" i="5"/>
  <c r="H883" i="5"/>
  <c r="E1155" i="5"/>
  <c r="E1659" i="5"/>
  <c r="I341" i="5"/>
  <c r="K341" i="5" s="1"/>
  <c r="L341" i="5" s="1"/>
  <c r="K269" i="5"/>
  <c r="L269" i="5" s="1"/>
  <c r="I342" i="5"/>
  <c r="I414" i="5" s="1"/>
  <c r="K236" i="5"/>
  <c r="L236" i="5" s="1"/>
  <c r="J308" i="5"/>
  <c r="J380" i="5" s="1"/>
  <c r="I497" i="5"/>
  <c r="I569" i="5" s="1"/>
  <c r="I641" i="5" s="1"/>
  <c r="I713" i="5" s="1"/>
  <c r="I785" i="5" s="1"/>
  <c r="I857" i="5" s="1"/>
  <c r="I929" i="5" s="1"/>
  <c r="I1001" i="5" s="1"/>
  <c r="K259" i="5"/>
  <c r="L259" i="5" s="1"/>
  <c r="I392" i="5"/>
  <c r="K392" i="5" s="1"/>
  <c r="L392" i="5" s="1"/>
  <c r="K320" i="5"/>
  <c r="L320" i="5" s="1"/>
  <c r="I446" i="5"/>
  <c r="K287" i="5"/>
  <c r="L287" i="5" s="1"/>
  <c r="I359" i="5"/>
  <c r="K112" i="5"/>
  <c r="I184" i="5"/>
  <c r="I185" i="5" s="1"/>
  <c r="J193" i="5"/>
  <c r="K193" i="5" s="1"/>
  <c r="L193" i="5" s="1"/>
  <c r="K121" i="5"/>
  <c r="L121" i="5" s="1"/>
  <c r="J211" i="5"/>
  <c r="K139" i="5"/>
  <c r="L139" i="5" s="1"/>
  <c r="H428" i="5"/>
  <c r="H434" i="5" s="1"/>
  <c r="G434" i="5"/>
  <c r="H1090" i="5"/>
  <c r="H1099" i="5" s="1"/>
  <c r="G1099" i="5"/>
  <c r="H1810" i="5"/>
  <c r="H1819" i="5" s="1"/>
  <c r="G1819" i="5"/>
  <c r="H2287" i="5"/>
  <c r="H2295" i="5" s="1"/>
  <c r="G2295" i="5"/>
  <c r="AD1448" i="1"/>
  <c r="AC1502" i="1"/>
  <c r="AD1444" i="1"/>
  <c r="AC1498" i="1"/>
  <c r="I571" i="5"/>
  <c r="G1442" i="5"/>
  <c r="K119" i="5"/>
  <c r="L119" i="5" s="1"/>
  <c r="J113" i="5"/>
  <c r="I135" i="5"/>
  <c r="G135" i="5"/>
  <c r="K197" i="5"/>
  <c r="L197" i="5" s="1"/>
  <c r="H794" i="5"/>
  <c r="H1171" i="5"/>
  <c r="H2090" i="5"/>
  <c r="H2273" i="5"/>
  <c r="H2234" i="5"/>
  <c r="G1946" i="5"/>
  <c r="G279" i="5"/>
  <c r="G196" i="5"/>
  <c r="I325" i="5"/>
  <c r="K332" i="5"/>
  <c r="L332" i="5" s="1"/>
  <c r="I252" i="5"/>
  <c r="K252" i="5" s="1"/>
  <c r="L252" i="5" s="1"/>
  <c r="G2284" i="5"/>
  <c r="K114" i="5"/>
  <c r="G113" i="5"/>
  <c r="I157" i="5"/>
  <c r="I229" i="5" s="1"/>
  <c r="K85" i="5"/>
  <c r="L85" i="5" s="1"/>
  <c r="I170" i="5"/>
  <c r="K98" i="5"/>
  <c r="L98" i="5" s="1"/>
  <c r="K176" i="5"/>
  <c r="L176" i="5" s="1"/>
  <c r="E291" i="5"/>
  <c r="H774" i="5"/>
  <c r="H783" i="5" s="1"/>
  <c r="G783" i="5"/>
  <c r="H906" i="5"/>
  <c r="H916" i="5" s="1"/>
  <c r="G916" i="5"/>
  <c r="H1042" i="5"/>
  <c r="H1049" i="5" s="1"/>
  <c r="G1049" i="5"/>
  <c r="H1172" i="5"/>
  <c r="H1182" i="5" s="1"/>
  <c r="G1182" i="5"/>
  <c r="H1317" i="5"/>
  <c r="H1326" i="5" s="1"/>
  <c r="G1326" i="5"/>
  <c r="H1328" i="5"/>
  <c r="H1337" i="5" s="1"/>
  <c r="G1337" i="5"/>
  <c r="H1568" i="5"/>
  <c r="H1575" i="5" s="1"/>
  <c r="G1575" i="5"/>
  <c r="H1708" i="5"/>
  <c r="H1751" i="5"/>
  <c r="H1758" i="5" s="1"/>
  <c r="G1758" i="5"/>
  <c r="H1976" i="5"/>
  <c r="H1985" i="5" s="1"/>
  <c r="G1985" i="5"/>
  <c r="H1987" i="5"/>
  <c r="H1996" i="5" s="1"/>
  <c r="G1996" i="5"/>
  <c r="H2216" i="5"/>
  <c r="H2223" i="5" s="1"/>
  <c r="G2223" i="5"/>
  <c r="Z1342" i="1"/>
  <c r="X1396" i="1"/>
  <c r="X51" i="1"/>
  <c r="X105" i="1" s="1"/>
  <c r="X159" i="1" s="1"/>
  <c r="X213" i="1" s="1"/>
  <c r="X267" i="1" s="1"/>
  <c r="X321" i="1" s="1"/>
  <c r="X375" i="1" s="1"/>
  <c r="X429" i="1" s="1"/>
  <c r="X483" i="1" s="1"/>
  <c r="X537" i="1" s="1"/>
  <c r="X591" i="1" s="1"/>
  <c r="X645" i="1" s="1"/>
  <c r="X699" i="1" s="1"/>
  <c r="X753" i="1" s="1"/>
  <c r="X807" i="1" s="1"/>
  <c r="X861" i="1" s="1"/>
  <c r="X915" i="1" s="1"/>
  <c r="X969" i="1" s="1"/>
  <c r="X1023" i="1" s="1"/>
  <c r="X1077" i="1" s="1"/>
  <c r="X1131" i="1" s="1"/>
  <c r="X1185" i="1" s="1"/>
  <c r="X1239" i="1" s="1"/>
  <c r="X1293" i="1" s="1"/>
  <c r="X1347" i="1" s="1"/>
  <c r="X1401" i="1" s="1"/>
  <c r="X1455" i="1" s="1"/>
  <c r="X1509" i="1" s="1"/>
  <c r="X1563" i="1" s="1"/>
  <c r="X1617" i="1" s="1"/>
  <c r="X1671" i="1" s="1"/>
  <c r="X1725" i="1" s="1"/>
  <c r="X103" i="1"/>
  <c r="X157" i="1" s="1"/>
  <c r="X211" i="1" s="1"/>
  <c r="X265" i="1" s="1"/>
  <c r="X319" i="1" s="1"/>
  <c r="X373" i="1" s="1"/>
  <c r="X427" i="1" s="1"/>
  <c r="X481" i="1" s="1"/>
  <c r="X535" i="1" s="1"/>
  <c r="X589" i="1" s="1"/>
  <c r="X643" i="1" s="1"/>
  <c r="X697" i="1" s="1"/>
  <c r="X751" i="1" s="1"/>
  <c r="X805" i="1" s="1"/>
  <c r="X859" i="1" s="1"/>
  <c r="X913" i="1" s="1"/>
  <c r="X967" i="1" s="1"/>
  <c r="X1021" i="1" s="1"/>
  <c r="X1075" i="1" s="1"/>
  <c r="X1129" i="1" s="1"/>
  <c r="X1183" i="1" s="1"/>
  <c r="X1237" i="1" s="1"/>
  <c r="X1291" i="1" s="1"/>
  <c r="X1345" i="1" s="1"/>
  <c r="X1399" i="1" s="1"/>
  <c r="X1453" i="1" s="1"/>
  <c r="X1507" i="1" s="1"/>
  <c r="X1561" i="1" s="1"/>
  <c r="X1615" i="1" s="1"/>
  <c r="X1669" i="1" s="1"/>
  <c r="X1723" i="1" s="1"/>
  <c r="J262" i="5"/>
  <c r="J334" i="5" s="1"/>
  <c r="J406" i="5" s="1"/>
  <c r="J478" i="5" s="1"/>
  <c r="J550" i="5" s="1"/>
  <c r="J622" i="5" s="1"/>
  <c r="J694" i="5" s="1"/>
  <c r="J766" i="5" s="1"/>
  <c r="J838" i="5" s="1"/>
  <c r="J910" i="5" s="1"/>
  <c r="J982" i="5" s="1"/>
  <c r="J1054" i="5" s="1"/>
  <c r="J1126" i="5" s="1"/>
  <c r="J1198" i="5" s="1"/>
  <c r="J1270" i="5" s="1"/>
  <c r="J1342" i="5" s="1"/>
  <c r="J1414" i="5" s="1"/>
  <c r="J1486" i="5" s="1"/>
  <c r="J1558" i="5" s="1"/>
  <c r="J1630" i="5" s="1"/>
  <c r="J1702" i="5" s="1"/>
  <c r="J1774" i="5" s="1"/>
  <c r="J1846" i="5" s="1"/>
  <c r="J1918" i="5" s="1"/>
  <c r="J1990" i="5" s="1"/>
  <c r="J2062" i="5" s="1"/>
  <c r="J2134" i="5" s="1"/>
  <c r="J2206" i="5" s="1"/>
  <c r="J2278" i="5" s="1"/>
  <c r="K190" i="5"/>
  <c r="L190" i="5" s="1"/>
  <c r="K258" i="5"/>
  <c r="L258" i="5" s="1"/>
  <c r="I552" i="5"/>
  <c r="K552" i="5" s="1"/>
  <c r="L552" i="5" s="1"/>
  <c r="I339" i="5"/>
  <c r="I113" i="5"/>
  <c r="K125" i="5"/>
  <c r="L125" i="5" s="1"/>
  <c r="G1802" i="5"/>
  <c r="G1082" i="5"/>
  <c r="I277" i="5"/>
  <c r="K177" i="5"/>
  <c r="L177" i="5" s="1"/>
  <c r="G2234" i="5"/>
  <c r="H2057" i="5"/>
  <c r="K182" i="5"/>
  <c r="L182" i="5" s="1"/>
  <c r="G63" i="5"/>
  <c r="G1110" i="5"/>
  <c r="F75" i="5"/>
  <c r="H63" i="5"/>
  <c r="J208" i="5"/>
  <c r="J146" i="5"/>
  <c r="H1523" i="5"/>
  <c r="H1531" i="5" s="1"/>
  <c r="G1531" i="5"/>
  <c r="H1909" i="5"/>
  <c r="H1913" i="5" s="1"/>
  <c r="G1913" i="5"/>
  <c r="J135" i="5"/>
  <c r="G52" i="5"/>
  <c r="J124" i="5"/>
  <c r="G19" i="5"/>
  <c r="H307" i="5"/>
  <c r="G1121" i="5"/>
  <c r="H1243" i="5"/>
  <c r="G1636" i="5"/>
  <c r="G1625" i="5"/>
  <c r="G1193" i="5"/>
  <c r="G1830" i="5"/>
  <c r="K183" i="5"/>
  <c r="L183" i="5" s="1"/>
  <c r="K191" i="5"/>
  <c r="L191" i="5" s="1"/>
  <c r="G1924" i="5"/>
  <c r="G2057" i="5"/>
  <c r="G1586" i="5"/>
  <c r="G102" i="5"/>
  <c r="J198" i="5"/>
  <c r="J207" i="5" s="1"/>
  <c r="K126" i="5"/>
  <c r="L126" i="5" s="1"/>
  <c r="H226" i="5"/>
  <c r="H235" i="5" s="1"/>
  <c r="G235" i="5"/>
  <c r="H443" i="5"/>
  <c r="H451" i="5" s="1"/>
  <c r="G451" i="5"/>
  <c r="H569" i="5"/>
  <c r="H578" i="5" s="1"/>
  <c r="G578" i="5"/>
  <c r="H641" i="5"/>
  <c r="H650" i="5" s="1"/>
  <c r="G650" i="5"/>
  <c r="H835" i="5"/>
  <c r="H844" i="5" s="1"/>
  <c r="G844" i="5"/>
  <c r="H1378" i="5"/>
  <c r="H1387" i="5" s="1"/>
  <c r="G1387" i="5"/>
  <c r="H1639" i="5"/>
  <c r="H1647" i="5" s="1"/>
  <c r="G1647" i="5"/>
  <c r="H1666" i="5"/>
  <c r="H1675" i="5" s="1"/>
  <c r="G1675" i="5"/>
  <c r="H2190" i="5"/>
  <c r="H556" i="5"/>
  <c r="AC11" i="1"/>
  <c r="H257" i="5"/>
  <c r="H329" i="5"/>
  <c r="G1370" i="5"/>
  <c r="AD1452" i="1"/>
  <c r="AC1505" i="1"/>
  <c r="AC1601" i="1"/>
  <c r="AC1396" i="1"/>
  <c r="AD1342" i="1"/>
  <c r="AD1446" i="1"/>
  <c r="AC1500" i="1"/>
  <c r="H1121" i="5"/>
  <c r="H1276" i="5"/>
  <c r="H1370" i="5"/>
  <c r="H1409" i="5"/>
  <c r="H1481" i="5"/>
  <c r="H1946" i="5"/>
  <c r="H2018" i="5"/>
  <c r="H1082" i="5"/>
  <c r="H1398" i="5"/>
  <c r="H1038" i="5"/>
  <c r="K244" i="5"/>
  <c r="L244" i="5" s="1"/>
  <c r="K186" i="5"/>
  <c r="L186" i="5" s="1"/>
  <c r="K188" i="5"/>
  <c r="L188" i="5" s="1"/>
  <c r="G174" i="5"/>
  <c r="F435" i="5"/>
  <c r="P74" i="1"/>
  <c r="P70" i="1"/>
  <c r="V7" i="15"/>
  <c r="K488" i="5"/>
  <c r="L488" i="5" s="1"/>
  <c r="I560" i="5"/>
  <c r="K225" i="5"/>
  <c r="I404" i="5"/>
  <c r="K260" i="5"/>
  <c r="L260" i="5" s="1"/>
  <c r="I247" i="5"/>
  <c r="K175" i="5"/>
  <c r="I407" i="5"/>
  <c r="I479" i="5" s="1"/>
  <c r="I227" i="5"/>
  <c r="K155" i="5"/>
  <c r="L155" i="5" s="1"/>
  <c r="K157" i="5"/>
  <c r="L157" i="5" s="1"/>
  <c r="J315" i="5"/>
  <c r="K243" i="5"/>
  <c r="L243" i="5" s="1"/>
  <c r="J271" i="5"/>
  <c r="K199" i="5"/>
  <c r="J274" i="5"/>
  <c r="K202" i="5"/>
  <c r="L202" i="5" s="1"/>
  <c r="I413" i="5"/>
  <c r="K413" i="5" s="1"/>
  <c r="K416" i="5"/>
  <c r="L416" i="5" s="1"/>
  <c r="I442" i="5"/>
  <c r="I514" i="5" s="1"/>
  <c r="K289" i="5"/>
  <c r="I361" i="5"/>
  <c r="K266" i="5"/>
  <c r="L266" i="5" s="1"/>
  <c r="I338" i="5"/>
  <c r="J288" i="5"/>
  <c r="I322" i="5"/>
  <c r="K278" i="5"/>
  <c r="I350" i="5"/>
  <c r="L105" i="5"/>
  <c r="I306" i="5"/>
  <c r="J240" i="5"/>
  <c r="K240" i="5" s="1"/>
  <c r="L240" i="5" s="1"/>
  <c r="K168" i="5"/>
  <c r="L168" i="5" s="1"/>
  <c r="J174" i="5"/>
  <c r="I265" i="5"/>
  <c r="J331" i="5"/>
  <c r="I624" i="5"/>
  <c r="I696" i="5" s="1"/>
  <c r="I471" i="5"/>
  <c r="K399" i="5"/>
  <c r="L399" i="5" s="1"/>
  <c r="X53" i="1"/>
  <c r="H124" i="5"/>
  <c r="K167" i="5"/>
  <c r="L167" i="5" s="1"/>
  <c r="I239" i="5"/>
  <c r="J335" i="5"/>
  <c r="J407" i="5" s="1"/>
  <c r="J479" i="5" s="1"/>
  <c r="J551" i="5" s="1"/>
  <c r="J623" i="5" s="1"/>
  <c r="J695" i="5" s="1"/>
  <c r="J767" i="5" s="1"/>
  <c r="J839" i="5" s="1"/>
  <c r="J911" i="5" s="1"/>
  <c r="J983" i="5" s="1"/>
  <c r="J1055" i="5" s="1"/>
  <c r="J1127" i="5" s="1"/>
  <c r="J1199" i="5" s="1"/>
  <c r="J1271" i="5" s="1"/>
  <c r="J1343" i="5" s="1"/>
  <c r="J1415" i="5" s="1"/>
  <c r="J1487" i="5" s="1"/>
  <c r="J1559" i="5" s="1"/>
  <c r="J1631" i="5" s="1"/>
  <c r="J1703" i="5" s="1"/>
  <c r="J1775" i="5" s="1"/>
  <c r="J1847" i="5" s="1"/>
  <c r="J1919" i="5" s="1"/>
  <c r="J1991" i="5" s="1"/>
  <c r="J2063" i="5" s="1"/>
  <c r="J2135" i="5" s="1"/>
  <c r="J2207" i="5" s="1"/>
  <c r="J2279" i="5" s="1"/>
  <c r="K263" i="5"/>
  <c r="L263" i="5" s="1"/>
  <c r="I218" i="5"/>
  <c r="K217" i="5"/>
  <c r="K251" i="5"/>
  <c r="L251" i="5" s="1"/>
  <c r="I323" i="5"/>
  <c r="P71" i="1"/>
  <c r="J226" i="5"/>
  <c r="J163" i="5"/>
  <c r="J300" i="5"/>
  <c r="J328" i="5"/>
  <c r="J400" i="5" s="1"/>
  <c r="K171" i="5"/>
  <c r="L171" i="5" s="1"/>
  <c r="K321" i="5"/>
  <c r="K408" i="5"/>
  <c r="L408" i="5" s="1"/>
  <c r="K327" i="5"/>
  <c r="L327" i="5" s="1"/>
  <c r="H401" i="5"/>
  <c r="H30" i="5"/>
  <c r="F147" i="5"/>
  <c r="P64" i="1"/>
  <c r="H1287" i="5"/>
  <c r="G2129" i="5"/>
  <c r="F2235" i="5"/>
  <c r="H988" i="5"/>
  <c r="B5" i="15"/>
  <c r="B2" i="15" s="1"/>
  <c r="AI42" i="12"/>
  <c r="P73" i="1"/>
  <c r="P72" i="1"/>
  <c r="P68" i="1"/>
  <c r="P67" i="1"/>
  <c r="P65" i="1"/>
  <c r="AD40" i="12"/>
  <c r="AD46" i="12"/>
  <c r="AD42" i="12"/>
  <c r="M77" i="1"/>
  <c r="I77" i="1"/>
  <c r="K77" i="1"/>
  <c r="G77" i="1"/>
  <c r="O77" i="1"/>
  <c r="T90" i="1" s="1"/>
  <c r="AC90" i="1" s="1"/>
  <c r="P62" i="1"/>
  <c r="AN94" i="1"/>
  <c r="P66" i="1"/>
  <c r="P69" i="1"/>
  <c r="P63" i="1"/>
  <c r="F6" i="4"/>
  <c r="AQ91" i="1"/>
  <c r="AT62" i="1"/>
  <c r="AO91" i="1"/>
  <c r="AN91" i="1"/>
  <c r="AR91" i="1"/>
  <c r="AU62" i="1"/>
  <c r="AP91" i="1"/>
  <c r="AX91" i="1"/>
  <c r="H31" i="4"/>
  <c r="H6" i="4"/>
  <c r="H14" i="4"/>
  <c r="J4" i="4"/>
  <c r="G19" i="4"/>
  <c r="P19" i="4"/>
  <c r="G21" i="4"/>
  <c r="P24" i="4"/>
  <c r="J14" i="4"/>
  <c r="P9" i="4"/>
  <c r="I24" i="4"/>
  <c r="AG7" i="1"/>
  <c r="AG11" i="1" s="1"/>
  <c r="Z50" i="1"/>
  <c r="AD34" i="12"/>
  <c r="AD44" i="12"/>
  <c r="AI38" i="12"/>
  <c r="F19" i="4"/>
  <c r="G11" i="4"/>
  <c r="I21" i="4"/>
  <c r="P21" i="4"/>
  <c r="J6" i="4"/>
  <c r="P4" i="4"/>
  <c r="G26" i="4"/>
  <c r="I26" i="4"/>
  <c r="P26" i="4"/>
  <c r="F26" i="4"/>
  <c r="G9" i="4"/>
  <c r="F31" i="4"/>
  <c r="P14" i="4"/>
  <c r="I11" i="4"/>
  <c r="P11" i="4"/>
  <c r="G14" i="4"/>
  <c r="I14" i="4"/>
  <c r="P16" i="4"/>
  <c r="I19" i="4"/>
  <c r="H26" i="4"/>
  <c r="F4" i="4"/>
  <c r="H4" i="4"/>
  <c r="P6" i="4"/>
  <c r="I9" i="4"/>
  <c r="G16" i="4"/>
  <c r="J24" i="4"/>
  <c r="G24" i="4"/>
  <c r="H29" i="4"/>
  <c r="J29" i="4"/>
  <c r="J31" i="4"/>
  <c r="F21" i="4"/>
  <c r="J21" i="4"/>
  <c r="I16" i="4"/>
  <c r="J11" i="4"/>
  <c r="I29" i="4"/>
  <c r="G6" i="4"/>
  <c r="I6" i="4"/>
  <c r="H11" i="4"/>
  <c r="F14" i="4"/>
  <c r="J16" i="4"/>
  <c r="I31" i="4"/>
  <c r="P31" i="4"/>
  <c r="J9" i="4"/>
  <c r="F24" i="4"/>
  <c r="J19" i="4"/>
  <c r="G29" i="4"/>
  <c r="G31" i="4"/>
  <c r="G4" i="4"/>
  <c r="F9" i="4"/>
  <c r="H9" i="4"/>
  <c r="F11" i="4"/>
  <c r="F16" i="4"/>
  <c r="H19" i="4"/>
  <c r="H21" i="4"/>
  <c r="H24" i="4"/>
  <c r="AI44" i="12"/>
  <c r="J26" i="4"/>
  <c r="I4" i="4"/>
  <c r="H16" i="4"/>
  <c r="J517" i="5"/>
  <c r="J749" i="5"/>
  <c r="J821" i="5" s="1"/>
  <c r="J893" i="5" s="1"/>
  <c r="J965" i="5" s="1"/>
  <c r="J1037" i="5" s="1"/>
  <c r="J1109" i="5" s="1"/>
  <c r="J1181" i="5" s="1"/>
  <c r="J1253" i="5" s="1"/>
  <c r="J1325" i="5" s="1"/>
  <c r="J1397" i="5" s="1"/>
  <c r="J1469" i="5" s="1"/>
  <c r="J1541" i="5" s="1"/>
  <c r="J1613" i="5" s="1"/>
  <c r="J1685" i="5" s="1"/>
  <c r="J1757" i="5" s="1"/>
  <c r="J1829" i="5" s="1"/>
  <c r="J1901" i="5" s="1"/>
  <c r="J1973" i="5" s="1"/>
  <c r="J2045" i="5" s="1"/>
  <c r="J2117" i="5" s="1"/>
  <c r="J2189" i="5" s="1"/>
  <c r="J2261" i="5" s="1"/>
  <c r="K624" i="5"/>
  <c r="L624" i="5" s="1"/>
  <c r="I531" i="5"/>
  <c r="I585" i="5"/>
  <c r="I562" i="5"/>
  <c r="J485" i="5"/>
  <c r="I419" i="5"/>
  <c r="K347" i="5"/>
  <c r="L347" i="5" s="1"/>
  <c r="J310" i="5"/>
  <c r="K238" i="5"/>
  <c r="I492" i="5"/>
  <c r="K420" i="5"/>
  <c r="L420" i="5" s="1"/>
  <c r="J369" i="5"/>
  <c r="K369" i="5" s="1"/>
  <c r="K297" i="5"/>
  <c r="J823" i="5"/>
  <c r="I546" i="5"/>
  <c r="J618" i="5"/>
  <c r="I496" i="5"/>
  <c r="I596" i="5"/>
  <c r="I547" i="5"/>
  <c r="J314" i="5"/>
  <c r="I670" i="5"/>
  <c r="K389" i="5"/>
  <c r="I406" i="5"/>
  <c r="I448" i="5"/>
  <c r="I456" i="5"/>
  <c r="K354" i="5"/>
  <c r="L354" i="5" s="1"/>
  <c r="I426" i="5"/>
  <c r="I430" i="5"/>
  <c r="I470" i="5"/>
  <c r="K336" i="5"/>
  <c r="L336" i="5" s="1"/>
  <c r="I388" i="5"/>
  <c r="K247" i="5"/>
  <c r="I393" i="5"/>
  <c r="I357" i="5"/>
  <c r="I432" i="5"/>
  <c r="K166" i="5"/>
  <c r="P29" i="4"/>
  <c r="G1215" i="5"/>
  <c r="H1470" i="5"/>
  <c r="G2307" i="5" l="1"/>
  <c r="G2091" i="5"/>
  <c r="G1515" i="5"/>
  <c r="G1011" i="5"/>
  <c r="G867" i="5"/>
  <c r="G723" i="5"/>
  <c r="I485" i="5"/>
  <c r="G147" i="5"/>
  <c r="G6" i="15"/>
  <c r="G2" i="15"/>
  <c r="J218" i="5"/>
  <c r="J420" i="5"/>
  <c r="J492" i="5" s="1"/>
  <c r="J564" i="5" s="1"/>
  <c r="J636" i="5" s="1"/>
  <c r="J708" i="5" s="1"/>
  <c r="J780" i="5" s="1"/>
  <c r="J852" i="5" s="1"/>
  <c r="J924" i="5" s="1"/>
  <c r="J996" i="5" s="1"/>
  <c r="J1068" i="5" s="1"/>
  <c r="J1140" i="5" s="1"/>
  <c r="J1212" i="5" s="1"/>
  <c r="J1284" i="5" s="1"/>
  <c r="J1356" i="5" s="1"/>
  <c r="J1428" i="5" s="1"/>
  <c r="J1500" i="5" s="1"/>
  <c r="J1572" i="5" s="1"/>
  <c r="J1644" i="5" s="1"/>
  <c r="J1716" i="5" s="1"/>
  <c r="J1788" i="5" s="1"/>
  <c r="J1860" i="5" s="1"/>
  <c r="J1932" i="5" s="1"/>
  <c r="J2004" i="5" s="1"/>
  <c r="J2076" i="5" s="1"/>
  <c r="J2148" i="5" s="1"/>
  <c r="J2220" i="5" s="1"/>
  <c r="J2292" i="5" s="1"/>
  <c r="K348" i="5"/>
  <c r="L348" i="5" s="1"/>
  <c r="I358" i="5"/>
  <c r="K358" i="5" s="1"/>
  <c r="L358" i="5" s="1"/>
  <c r="I290" i="5"/>
  <c r="K273" i="5"/>
  <c r="L273" i="5" s="1"/>
  <c r="I345" i="5"/>
  <c r="I228" i="5"/>
  <c r="I300" i="5" s="1"/>
  <c r="I372" i="5" s="1"/>
  <c r="I444" i="5" s="1"/>
  <c r="I516" i="5" s="1"/>
  <c r="I588" i="5" s="1"/>
  <c r="I660" i="5" s="1"/>
  <c r="I732" i="5" s="1"/>
  <c r="I804" i="5" s="1"/>
  <c r="K156" i="5"/>
  <c r="L156" i="5" s="1"/>
  <c r="J230" i="5"/>
  <c r="K158" i="5"/>
  <c r="L158" i="5" s="1"/>
  <c r="J232" i="5"/>
  <c r="K160" i="5"/>
  <c r="L160" i="5" s="1"/>
  <c r="K169" i="5"/>
  <c r="L169" i="5" s="1"/>
  <c r="I241" i="5"/>
  <c r="I245" i="5"/>
  <c r="K173" i="5"/>
  <c r="H723" i="5"/>
  <c r="L113" i="5"/>
  <c r="L102" i="5"/>
  <c r="L146" i="5"/>
  <c r="H2307" i="5"/>
  <c r="G579" i="5"/>
  <c r="K113" i="5"/>
  <c r="L91" i="5"/>
  <c r="I256" i="5"/>
  <c r="G1947" i="5"/>
  <c r="K146" i="5"/>
  <c r="G1659" i="5"/>
  <c r="H867" i="5"/>
  <c r="G2163" i="5"/>
  <c r="K234" i="5"/>
  <c r="G219" i="5"/>
  <c r="G363" i="5"/>
  <c r="J257" i="5"/>
  <c r="K308" i="5"/>
  <c r="L308" i="5" s="1"/>
  <c r="G1731" i="5"/>
  <c r="I174" i="5"/>
  <c r="Z52" i="1"/>
  <c r="I324" i="5"/>
  <c r="K184" i="5"/>
  <c r="G291" i="5"/>
  <c r="I305" i="5"/>
  <c r="I464" i="5"/>
  <c r="G1299" i="5"/>
  <c r="G507" i="5"/>
  <c r="K407" i="5"/>
  <c r="L407" i="5" s="1"/>
  <c r="K154" i="5"/>
  <c r="L154" i="5" s="1"/>
  <c r="L163" i="5" s="1"/>
  <c r="K286" i="5"/>
  <c r="L286" i="5" s="1"/>
  <c r="G795" i="5"/>
  <c r="K285" i="5"/>
  <c r="L285" i="5" s="1"/>
  <c r="H1803" i="5"/>
  <c r="H1731" i="5"/>
  <c r="H939" i="5"/>
  <c r="H795" i="5"/>
  <c r="H363" i="5"/>
  <c r="L135" i="5"/>
  <c r="H2163" i="5"/>
  <c r="H2091" i="5"/>
  <c r="H579" i="5"/>
  <c r="K102" i="5"/>
  <c r="I163" i="5"/>
  <c r="H1659" i="5"/>
  <c r="G1875" i="5"/>
  <c r="I207" i="5"/>
  <c r="G2019" i="5"/>
  <c r="G939" i="5"/>
  <c r="K203" i="5"/>
  <c r="L203" i="5" s="1"/>
  <c r="I572" i="5"/>
  <c r="I644" i="5" s="1"/>
  <c r="G435" i="5"/>
  <c r="I333" i="5"/>
  <c r="K261" i="5"/>
  <c r="L261" i="5" s="1"/>
  <c r="H1155" i="5"/>
  <c r="H1587" i="5"/>
  <c r="J353" i="5"/>
  <c r="K281" i="5"/>
  <c r="L281" i="5" s="1"/>
  <c r="H219" i="5"/>
  <c r="K228" i="5"/>
  <c r="L228" i="5" s="1"/>
  <c r="K250" i="5"/>
  <c r="L250" i="5" s="1"/>
  <c r="K356" i="5"/>
  <c r="L356" i="5" s="1"/>
  <c r="G651" i="5"/>
  <c r="K428" i="5"/>
  <c r="L428" i="5" s="1"/>
  <c r="I279" i="5"/>
  <c r="K275" i="5"/>
  <c r="L275" i="5" s="1"/>
  <c r="J185" i="5"/>
  <c r="H1227" i="5"/>
  <c r="L196" i="5"/>
  <c r="H507" i="5"/>
  <c r="K178" i="5"/>
  <c r="L178" i="5" s="1"/>
  <c r="I237" i="5"/>
  <c r="K165" i="5"/>
  <c r="L165" i="5" s="1"/>
  <c r="H1011" i="5"/>
  <c r="H75" i="5"/>
  <c r="I235" i="5"/>
  <c r="G1083" i="5"/>
  <c r="H1875" i="5"/>
  <c r="H1371" i="5"/>
  <c r="G75" i="5"/>
  <c r="G1803" i="5"/>
  <c r="H1443" i="5"/>
  <c r="J147" i="5"/>
  <c r="H1083" i="5"/>
  <c r="G2235" i="5"/>
  <c r="I147" i="5"/>
  <c r="H1299" i="5"/>
  <c r="K230" i="5"/>
  <c r="L230" i="5" s="1"/>
  <c r="G1587" i="5"/>
  <c r="G1155" i="5"/>
  <c r="H2235" i="5"/>
  <c r="H2019" i="5"/>
  <c r="K231" i="5"/>
  <c r="L231" i="5" s="1"/>
  <c r="I303" i="5"/>
  <c r="I643" i="5"/>
  <c r="V90" i="1"/>
  <c r="X90" i="1"/>
  <c r="K135" i="5"/>
  <c r="AD1500" i="1"/>
  <c r="AC1554" i="1"/>
  <c r="AC1655" i="1"/>
  <c r="J270" i="5"/>
  <c r="J279" i="5" s="1"/>
  <c r="K198" i="5"/>
  <c r="L198" i="5" s="1"/>
  <c r="K339" i="5"/>
  <c r="I411" i="5"/>
  <c r="J304" i="5"/>
  <c r="K232" i="5"/>
  <c r="L232" i="5" s="1"/>
  <c r="I397" i="5"/>
  <c r="K325" i="5"/>
  <c r="L325" i="5" s="1"/>
  <c r="K572" i="5"/>
  <c r="L572" i="5" s="1"/>
  <c r="G1443" i="5"/>
  <c r="AD1498" i="1"/>
  <c r="AC1552" i="1"/>
  <c r="K359" i="5"/>
  <c r="L359" i="5" s="1"/>
  <c r="I431" i="5"/>
  <c r="J452" i="5"/>
  <c r="K380" i="5"/>
  <c r="L380" i="5" s="1"/>
  <c r="AC1450" i="1"/>
  <c r="AD1396" i="1"/>
  <c r="K277" i="5"/>
  <c r="L277" i="5" s="1"/>
  <c r="I349" i="5"/>
  <c r="H1515" i="5"/>
  <c r="K334" i="5"/>
  <c r="L334" i="5" s="1"/>
  <c r="H291" i="5"/>
  <c r="Z1396" i="1"/>
  <c r="X1450" i="1"/>
  <c r="G1371" i="5"/>
  <c r="L114" i="5"/>
  <c r="L124" i="5" s="1"/>
  <c r="K124" i="5"/>
  <c r="J283" i="5"/>
  <c r="K211" i="5"/>
  <c r="L211" i="5" s="1"/>
  <c r="I518" i="5"/>
  <c r="J265" i="5"/>
  <c r="J337" i="5" s="1"/>
  <c r="J409" i="5" s="1"/>
  <c r="J481" i="5" s="1"/>
  <c r="J553" i="5" s="1"/>
  <c r="J625" i="5" s="1"/>
  <c r="J697" i="5" s="1"/>
  <c r="J769" i="5" s="1"/>
  <c r="J841" i="5" s="1"/>
  <c r="J913" i="5" s="1"/>
  <c r="J985" i="5" s="1"/>
  <c r="J1057" i="5" s="1"/>
  <c r="J1129" i="5" s="1"/>
  <c r="J1201" i="5" s="1"/>
  <c r="J1273" i="5" s="1"/>
  <c r="J1345" i="5" s="1"/>
  <c r="J1417" i="5" s="1"/>
  <c r="J1489" i="5" s="1"/>
  <c r="J1561" i="5" s="1"/>
  <c r="J1633" i="5" s="1"/>
  <c r="J1705" i="5" s="1"/>
  <c r="J1777" i="5" s="1"/>
  <c r="J1849" i="5" s="1"/>
  <c r="J1921" i="5" s="1"/>
  <c r="J1993" i="5" s="1"/>
  <c r="J2065" i="5" s="1"/>
  <c r="J2137" i="5" s="1"/>
  <c r="J2209" i="5" s="1"/>
  <c r="J2281" i="5" s="1"/>
  <c r="J196" i="5"/>
  <c r="G1227" i="5"/>
  <c r="H651" i="5"/>
  <c r="H147" i="5"/>
  <c r="AD1506" i="1"/>
  <c r="AC1559" i="1"/>
  <c r="J374" i="5"/>
  <c r="K302" i="5"/>
  <c r="L302" i="5" s="1"/>
  <c r="H1947" i="5"/>
  <c r="J280" i="5"/>
  <c r="K208" i="5"/>
  <c r="L208" i="5" s="1"/>
  <c r="I242" i="5"/>
  <c r="K170" i="5"/>
  <c r="L170" i="5" s="1"/>
  <c r="K262" i="5"/>
  <c r="L262" i="5" s="1"/>
  <c r="AD1502" i="1"/>
  <c r="AC1556" i="1"/>
  <c r="K91" i="5"/>
  <c r="B6" i="15"/>
  <c r="V5" i="15"/>
  <c r="J372" i="5"/>
  <c r="K300" i="5"/>
  <c r="L300" i="5" s="1"/>
  <c r="J403" i="5"/>
  <c r="K331" i="5"/>
  <c r="L331" i="5" s="1"/>
  <c r="J340" i="5"/>
  <c r="I268" i="5"/>
  <c r="I337" i="5"/>
  <c r="J312" i="5"/>
  <c r="J318" i="5" s="1"/>
  <c r="J246" i="5"/>
  <c r="J360" i="5"/>
  <c r="K288" i="5"/>
  <c r="I433" i="5"/>
  <c r="K361" i="5"/>
  <c r="L199" i="5"/>
  <c r="K229" i="5"/>
  <c r="L229" i="5" s="1"/>
  <c r="I301" i="5"/>
  <c r="K227" i="5"/>
  <c r="L227" i="5" s="1"/>
  <c r="I299" i="5"/>
  <c r="L175" i="5"/>
  <c r="L225" i="5"/>
  <c r="K196" i="5"/>
  <c r="F89" i="1"/>
  <c r="I395" i="5"/>
  <c r="K323" i="5"/>
  <c r="L323" i="5" s="1"/>
  <c r="K239" i="5"/>
  <c r="L239" i="5" s="1"/>
  <c r="I311" i="5"/>
  <c r="I378" i="5"/>
  <c r="K306" i="5"/>
  <c r="I422" i="5"/>
  <c r="K350" i="5"/>
  <c r="K324" i="5"/>
  <c r="L324" i="5" s="1"/>
  <c r="I396" i="5"/>
  <c r="K338" i="5"/>
  <c r="L338" i="5" s="1"/>
  <c r="I410" i="5"/>
  <c r="J329" i="5"/>
  <c r="J343" i="5"/>
  <c r="K271" i="5"/>
  <c r="I257" i="5"/>
  <c r="I319" i="5"/>
  <c r="J472" i="5"/>
  <c r="J401" i="5"/>
  <c r="K256" i="5"/>
  <c r="I328" i="5"/>
  <c r="J346" i="5"/>
  <c r="K274" i="5"/>
  <c r="L274" i="5" s="1"/>
  <c r="I476" i="5"/>
  <c r="K404" i="5"/>
  <c r="L404" i="5" s="1"/>
  <c r="K464" i="5"/>
  <c r="L464" i="5" s="1"/>
  <c r="I536" i="5"/>
  <c r="H435" i="5"/>
  <c r="L321" i="5"/>
  <c r="J298" i="5"/>
  <c r="K226" i="5"/>
  <c r="L226" i="5" s="1"/>
  <c r="I313" i="5"/>
  <c r="K241" i="5"/>
  <c r="L241" i="5" s="1"/>
  <c r="K471" i="5"/>
  <c r="L471" i="5" s="1"/>
  <c r="I543" i="5"/>
  <c r="K322" i="5"/>
  <c r="L322" i="5" s="1"/>
  <c r="I394" i="5"/>
  <c r="J387" i="5"/>
  <c r="K315" i="5"/>
  <c r="L315" i="5" s="1"/>
  <c r="K335" i="5"/>
  <c r="L335" i="5" s="1"/>
  <c r="I631" i="5"/>
  <c r="I632" i="5"/>
  <c r="K560" i="5"/>
  <c r="L560" i="5" s="1"/>
  <c r="N89" i="1"/>
  <c r="H89" i="1"/>
  <c r="O89" i="1"/>
  <c r="P89" i="1"/>
  <c r="L89" i="1"/>
  <c r="J89" i="1"/>
  <c r="P81" i="1"/>
  <c r="P82" i="1" s="1"/>
  <c r="P136" i="1" s="1"/>
  <c r="P190" i="1" s="1"/>
  <c r="P244" i="1" s="1"/>
  <c r="P298" i="1" s="1"/>
  <c r="P352" i="1" s="1"/>
  <c r="P406" i="1" s="1"/>
  <c r="P460" i="1" s="1"/>
  <c r="P514" i="1" s="1"/>
  <c r="P568" i="1" s="1"/>
  <c r="P622" i="1" s="1"/>
  <c r="P676" i="1" s="1"/>
  <c r="P730" i="1" s="1"/>
  <c r="P784" i="1" s="1"/>
  <c r="P838" i="1" s="1"/>
  <c r="P892" i="1" s="1"/>
  <c r="P946" i="1" s="1"/>
  <c r="P1000" i="1" s="1"/>
  <c r="P1054" i="1" s="1"/>
  <c r="P1108" i="1" s="1"/>
  <c r="P1162" i="1" s="1"/>
  <c r="P1216" i="1" s="1"/>
  <c r="P1270" i="1" s="1"/>
  <c r="P1324" i="1" s="1"/>
  <c r="P1378" i="1" s="1"/>
  <c r="P1432" i="1" s="1"/>
  <c r="P1486" i="1" s="1"/>
  <c r="P1540" i="1" s="1"/>
  <c r="P1594" i="1" s="1"/>
  <c r="P1648" i="1" s="1"/>
  <c r="P1702" i="1" s="1"/>
  <c r="P1717" i="1" s="1"/>
  <c r="M87" i="1"/>
  <c r="M88" i="1" s="1"/>
  <c r="M142" i="1" s="1"/>
  <c r="F83" i="1"/>
  <c r="F84" i="1" s="1"/>
  <c r="F138" i="1" s="1"/>
  <c r="J83" i="1"/>
  <c r="J84" i="1" s="1"/>
  <c r="J138" i="1" s="1"/>
  <c r="N83" i="1"/>
  <c r="N84" i="1" s="1"/>
  <c r="N138" i="1" s="1"/>
  <c r="G85" i="1"/>
  <c r="G86" i="1" s="1"/>
  <c r="G140" i="1" s="1"/>
  <c r="K85" i="1"/>
  <c r="K86" i="1" s="1"/>
  <c r="K140" i="1" s="1"/>
  <c r="O85" i="1"/>
  <c r="O86" i="1" s="1"/>
  <c r="O140" i="1" s="1"/>
  <c r="H87" i="1"/>
  <c r="H88" i="1" s="1"/>
  <c r="H142" i="1" s="1"/>
  <c r="L87" i="1"/>
  <c r="L88" i="1" s="1"/>
  <c r="L142" i="1" s="1"/>
  <c r="P87" i="1"/>
  <c r="P88" i="1" s="1"/>
  <c r="P142" i="1" s="1"/>
  <c r="I83" i="1"/>
  <c r="I84" i="1" s="1"/>
  <c r="I138" i="1" s="1"/>
  <c r="M83" i="1"/>
  <c r="M84" i="1" s="1"/>
  <c r="M138" i="1" s="1"/>
  <c r="F85" i="1"/>
  <c r="F86" i="1" s="1"/>
  <c r="F140" i="1" s="1"/>
  <c r="J85" i="1"/>
  <c r="J86" i="1" s="1"/>
  <c r="J140" i="1" s="1"/>
  <c r="N85" i="1"/>
  <c r="N86" i="1" s="1"/>
  <c r="N140" i="1" s="1"/>
  <c r="G87" i="1"/>
  <c r="G88" i="1" s="1"/>
  <c r="G142" i="1" s="1"/>
  <c r="K87" i="1"/>
  <c r="K88" i="1" s="1"/>
  <c r="K142" i="1" s="1"/>
  <c r="O87" i="1"/>
  <c r="O88" i="1" s="1"/>
  <c r="O142" i="1" s="1"/>
  <c r="H83" i="1"/>
  <c r="H84" i="1" s="1"/>
  <c r="H138" i="1" s="1"/>
  <c r="L83" i="1"/>
  <c r="L84" i="1" s="1"/>
  <c r="L138" i="1" s="1"/>
  <c r="P83" i="1"/>
  <c r="P84" i="1" s="1"/>
  <c r="P138" i="1" s="1"/>
  <c r="I85" i="1"/>
  <c r="I86" i="1" s="1"/>
  <c r="I140" i="1" s="1"/>
  <c r="M85" i="1"/>
  <c r="M86" i="1" s="1"/>
  <c r="M140" i="1" s="1"/>
  <c r="F87" i="1"/>
  <c r="F88" i="1" s="1"/>
  <c r="F142" i="1" s="1"/>
  <c r="J87" i="1"/>
  <c r="J88" i="1" s="1"/>
  <c r="J142" i="1" s="1"/>
  <c r="N87" i="1"/>
  <c r="N88" i="1" s="1"/>
  <c r="N142" i="1" s="1"/>
  <c r="G83" i="1"/>
  <c r="G84" i="1" s="1"/>
  <c r="G138" i="1" s="1"/>
  <c r="K83" i="1"/>
  <c r="K84" i="1" s="1"/>
  <c r="K138" i="1" s="1"/>
  <c r="O83" i="1"/>
  <c r="O84" i="1" s="1"/>
  <c r="O138" i="1" s="1"/>
  <c r="H85" i="1"/>
  <c r="H86" i="1" s="1"/>
  <c r="H140" i="1" s="1"/>
  <c r="L85" i="1"/>
  <c r="L86" i="1" s="1"/>
  <c r="L140" i="1" s="1"/>
  <c r="P85" i="1"/>
  <c r="P86" i="1" s="1"/>
  <c r="P140" i="1" s="1"/>
  <c r="I87" i="1"/>
  <c r="I88" i="1" s="1"/>
  <c r="I142" i="1" s="1"/>
  <c r="M21" i="4"/>
  <c r="P77" i="1"/>
  <c r="T92" i="1" s="1"/>
  <c r="O81" i="1"/>
  <c r="O82" i="1" s="1"/>
  <c r="O136" i="1" s="1"/>
  <c r="O190" i="1" s="1"/>
  <c r="O244" i="1" s="1"/>
  <c r="O298" i="1" s="1"/>
  <c r="O352" i="1" s="1"/>
  <c r="O406" i="1" s="1"/>
  <c r="O460" i="1" s="1"/>
  <c r="O514" i="1" s="1"/>
  <c r="O568" i="1" s="1"/>
  <c r="O622" i="1" s="1"/>
  <c r="O676" i="1" s="1"/>
  <c r="O730" i="1" s="1"/>
  <c r="O784" i="1" s="1"/>
  <c r="O838" i="1" s="1"/>
  <c r="O892" i="1" s="1"/>
  <c r="O946" i="1" s="1"/>
  <c r="O1000" i="1" s="1"/>
  <c r="O1054" i="1" s="1"/>
  <c r="O1108" i="1" s="1"/>
  <c r="O1162" i="1" s="1"/>
  <c r="O1216" i="1" s="1"/>
  <c r="O1270" i="1" s="1"/>
  <c r="O1324" i="1" s="1"/>
  <c r="O1378" i="1" s="1"/>
  <c r="O1432" i="1" s="1"/>
  <c r="O1486" i="1" s="1"/>
  <c r="O1540" i="1" s="1"/>
  <c r="O1594" i="1" s="1"/>
  <c r="O1648" i="1" s="1"/>
  <c r="O1702" i="1" s="1"/>
  <c r="H81" i="1"/>
  <c r="H82" i="1" s="1"/>
  <c r="H136" i="1" s="1"/>
  <c r="H190" i="1" s="1"/>
  <c r="H244" i="1" s="1"/>
  <c r="H298" i="1" s="1"/>
  <c r="H352" i="1" s="1"/>
  <c r="H406" i="1" s="1"/>
  <c r="H460" i="1" s="1"/>
  <c r="H514" i="1" s="1"/>
  <c r="H568" i="1" s="1"/>
  <c r="H622" i="1" s="1"/>
  <c r="H676" i="1" s="1"/>
  <c r="H730" i="1" s="1"/>
  <c r="H784" i="1" s="1"/>
  <c r="H838" i="1" s="1"/>
  <c r="H892" i="1" s="1"/>
  <c r="H946" i="1" s="1"/>
  <c r="H1000" i="1" s="1"/>
  <c r="H1054" i="1" s="1"/>
  <c r="H1108" i="1" s="1"/>
  <c r="H1162" i="1" s="1"/>
  <c r="H1216" i="1" s="1"/>
  <c r="H1270" i="1" s="1"/>
  <c r="H1324" i="1" s="1"/>
  <c r="H1378" i="1" s="1"/>
  <c r="H1432" i="1" s="1"/>
  <c r="H1486" i="1" s="1"/>
  <c r="H1540" i="1" s="1"/>
  <c r="H1594" i="1" s="1"/>
  <c r="H1648" i="1" s="1"/>
  <c r="H1702" i="1" s="1"/>
  <c r="L81" i="1"/>
  <c r="L82" i="1" s="1"/>
  <c r="L136" i="1" s="1"/>
  <c r="L190" i="1" s="1"/>
  <c r="L244" i="1" s="1"/>
  <c r="L298" i="1" s="1"/>
  <c r="L352" i="1" s="1"/>
  <c r="L406" i="1" s="1"/>
  <c r="L460" i="1" s="1"/>
  <c r="L514" i="1" s="1"/>
  <c r="L568" i="1" s="1"/>
  <c r="L622" i="1" s="1"/>
  <c r="L676" i="1" s="1"/>
  <c r="L730" i="1" s="1"/>
  <c r="L784" i="1" s="1"/>
  <c r="L838" i="1" s="1"/>
  <c r="L892" i="1" s="1"/>
  <c r="L946" i="1" s="1"/>
  <c r="L1000" i="1" s="1"/>
  <c r="L1054" i="1" s="1"/>
  <c r="L1108" i="1" s="1"/>
  <c r="L1162" i="1" s="1"/>
  <c r="L1216" i="1" s="1"/>
  <c r="L1270" i="1" s="1"/>
  <c r="L1324" i="1" s="1"/>
  <c r="L1378" i="1" s="1"/>
  <c r="L1432" i="1" s="1"/>
  <c r="L1486" i="1" s="1"/>
  <c r="L1540" i="1" s="1"/>
  <c r="L1594" i="1" s="1"/>
  <c r="L1648" i="1" s="1"/>
  <c r="L1702" i="1" s="1"/>
  <c r="G81" i="1"/>
  <c r="G82" i="1" s="1"/>
  <c r="G136" i="1" s="1"/>
  <c r="G190" i="1" s="1"/>
  <c r="G244" i="1" s="1"/>
  <c r="G298" i="1" s="1"/>
  <c r="G352" i="1" s="1"/>
  <c r="G406" i="1" s="1"/>
  <c r="G460" i="1" s="1"/>
  <c r="G514" i="1" s="1"/>
  <c r="G568" i="1" s="1"/>
  <c r="G622" i="1" s="1"/>
  <c r="G676" i="1" s="1"/>
  <c r="G730" i="1" s="1"/>
  <c r="G784" i="1" s="1"/>
  <c r="G838" i="1" s="1"/>
  <c r="G892" i="1" s="1"/>
  <c r="G946" i="1" s="1"/>
  <c r="G1000" i="1" s="1"/>
  <c r="G1054" i="1" s="1"/>
  <c r="G1108" i="1" s="1"/>
  <c r="G1162" i="1" s="1"/>
  <c r="G1216" i="1" s="1"/>
  <c r="G1270" i="1" s="1"/>
  <c r="G1324" i="1" s="1"/>
  <c r="G1378" i="1" s="1"/>
  <c r="G1432" i="1" s="1"/>
  <c r="G1486" i="1" s="1"/>
  <c r="G1540" i="1" s="1"/>
  <c r="G1594" i="1" s="1"/>
  <c r="G1648" i="1" s="1"/>
  <c r="G1702" i="1" s="1"/>
  <c r="K81" i="1"/>
  <c r="K82" i="1" s="1"/>
  <c r="K136" i="1" s="1"/>
  <c r="K190" i="1" s="1"/>
  <c r="K244" i="1" s="1"/>
  <c r="K298" i="1" s="1"/>
  <c r="K352" i="1" s="1"/>
  <c r="K406" i="1" s="1"/>
  <c r="K460" i="1" s="1"/>
  <c r="K514" i="1" s="1"/>
  <c r="K568" i="1" s="1"/>
  <c r="K622" i="1" s="1"/>
  <c r="K676" i="1" s="1"/>
  <c r="K730" i="1" s="1"/>
  <c r="K784" i="1" s="1"/>
  <c r="K838" i="1" s="1"/>
  <c r="K892" i="1" s="1"/>
  <c r="K946" i="1" s="1"/>
  <c r="K1000" i="1" s="1"/>
  <c r="K1054" i="1" s="1"/>
  <c r="K1108" i="1" s="1"/>
  <c r="K1162" i="1" s="1"/>
  <c r="K1216" i="1" s="1"/>
  <c r="K1270" i="1" s="1"/>
  <c r="K1324" i="1" s="1"/>
  <c r="K1378" i="1" s="1"/>
  <c r="K1432" i="1" s="1"/>
  <c r="K1486" i="1" s="1"/>
  <c r="K1540" i="1" s="1"/>
  <c r="K1594" i="1" s="1"/>
  <c r="K1648" i="1" s="1"/>
  <c r="K1702" i="1" s="1"/>
  <c r="F81" i="1"/>
  <c r="F82" i="1" s="1"/>
  <c r="F136" i="1" s="1"/>
  <c r="F190" i="1" s="1"/>
  <c r="F244" i="1" s="1"/>
  <c r="F298" i="1" s="1"/>
  <c r="F352" i="1" s="1"/>
  <c r="F406" i="1" s="1"/>
  <c r="F460" i="1" s="1"/>
  <c r="F514" i="1" s="1"/>
  <c r="F568" i="1" s="1"/>
  <c r="F622" i="1" s="1"/>
  <c r="F676" i="1" s="1"/>
  <c r="F730" i="1" s="1"/>
  <c r="F784" i="1" s="1"/>
  <c r="F838" i="1" s="1"/>
  <c r="F892" i="1" s="1"/>
  <c r="F946" i="1" s="1"/>
  <c r="F1000" i="1" s="1"/>
  <c r="F1054" i="1" s="1"/>
  <c r="F1108" i="1" s="1"/>
  <c r="F1162" i="1" s="1"/>
  <c r="F1216" i="1" s="1"/>
  <c r="F1270" i="1" s="1"/>
  <c r="F1324" i="1" s="1"/>
  <c r="F1378" i="1" s="1"/>
  <c r="F1432" i="1" s="1"/>
  <c r="F1486" i="1" s="1"/>
  <c r="F1540" i="1" s="1"/>
  <c r="F1594" i="1" s="1"/>
  <c r="F1648" i="1" s="1"/>
  <c r="F1702" i="1" s="1"/>
  <c r="J81" i="1"/>
  <c r="J82" i="1" s="1"/>
  <c r="J136" i="1" s="1"/>
  <c r="J190" i="1" s="1"/>
  <c r="J244" i="1" s="1"/>
  <c r="J298" i="1" s="1"/>
  <c r="J352" i="1" s="1"/>
  <c r="J406" i="1" s="1"/>
  <c r="J460" i="1" s="1"/>
  <c r="J514" i="1" s="1"/>
  <c r="J568" i="1" s="1"/>
  <c r="J622" i="1" s="1"/>
  <c r="J676" i="1" s="1"/>
  <c r="J730" i="1" s="1"/>
  <c r="J784" i="1" s="1"/>
  <c r="J838" i="1" s="1"/>
  <c r="J892" i="1" s="1"/>
  <c r="J946" i="1" s="1"/>
  <c r="J1000" i="1" s="1"/>
  <c r="J1054" i="1" s="1"/>
  <c r="J1108" i="1" s="1"/>
  <c r="J1162" i="1" s="1"/>
  <c r="J1216" i="1" s="1"/>
  <c r="J1270" i="1" s="1"/>
  <c r="J1324" i="1" s="1"/>
  <c r="J1378" i="1" s="1"/>
  <c r="J1432" i="1" s="1"/>
  <c r="J1486" i="1" s="1"/>
  <c r="J1540" i="1" s="1"/>
  <c r="J1594" i="1" s="1"/>
  <c r="J1648" i="1" s="1"/>
  <c r="J1702" i="1" s="1"/>
  <c r="N81" i="1"/>
  <c r="N82" i="1" s="1"/>
  <c r="N136" i="1" s="1"/>
  <c r="N190" i="1" s="1"/>
  <c r="N244" i="1" s="1"/>
  <c r="N298" i="1" s="1"/>
  <c r="N352" i="1" s="1"/>
  <c r="N406" i="1" s="1"/>
  <c r="N460" i="1" s="1"/>
  <c r="N514" i="1" s="1"/>
  <c r="N568" i="1" s="1"/>
  <c r="N622" i="1" s="1"/>
  <c r="N676" i="1" s="1"/>
  <c r="N730" i="1" s="1"/>
  <c r="N784" i="1" s="1"/>
  <c r="N838" i="1" s="1"/>
  <c r="N892" i="1" s="1"/>
  <c r="N946" i="1" s="1"/>
  <c r="N1000" i="1" s="1"/>
  <c r="N1054" i="1" s="1"/>
  <c r="N1108" i="1" s="1"/>
  <c r="N1162" i="1" s="1"/>
  <c r="N1216" i="1" s="1"/>
  <c r="N1270" i="1" s="1"/>
  <c r="N1324" i="1" s="1"/>
  <c r="N1378" i="1" s="1"/>
  <c r="N1432" i="1" s="1"/>
  <c r="N1486" i="1" s="1"/>
  <c r="N1540" i="1" s="1"/>
  <c r="N1594" i="1" s="1"/>
  <c r="N1648" i="1" s="1"/>
  <c r="N1702" i="1" s="1"/>
  <c r="I81" i="1"/>
  <c r="I82" i="1" s="1"/>
  <c r="I136" i="1" s="1"/>
  <c r="I190" i="1" s="1"/>
  <c r="I244" i="1" s="1"/>
  <c r="I298" i="1" s="1"/>
  <c r="I352" i="1" s="1"/>
  <c r="I406" i="1" s="1"/>
  <c r="I460" i="1" s="1"/>
  <c r="I514" i="1" s="1"/>
  <c r="I568" i="1" s="1"/>
  <c r="I622" i="1" s="1"/>
  <c r="I676" i="1" s="1"/>
  <c r="I730" i="1" s="1"/>
  <c r="I784" i="1" s="1"/>
  <c r="I838" i="1" s="1"/>
  <c r="I892" i="1" s="1"/>
  <c r="I946" i="1" s="1"/>
  <c r="I1000" i="1" s="1"/>
  <c r="I1054" i="1" s="1"/>
  <c r="I1108" i="1" s="1"/>
  <c r="I1162" i="1" s="1"/>
  <c r="I1216" i="1" s="1"/>
  <c r="I1270" i="1" s="1"/>
  <c r="I1324" i="1" s="1"/>
  <c r="I1378" i="1" s="1"/>
  <c r="I1432" i="1" s="1"/>
  <c r="I1486" i="1" s="1"/>
  <c r="I1540" i="1" s="1"/>
  <c r="I1594" i="1" s="1"/>
  <c r="I1648" i="1" s="1"/>
  <c r="I1702" i="1" s="1"/>
  <c r="M81" i="1"/>
  <c r="M82" i="1" s="1"/>
  <c r="M136" i="1" s="1"/>
  <c r="M190" i="1" s="1"/>
  <c r="M244" i="1" s="1"/>
  <c r="M298" i="1" s="1"/>
  <c r="M352" i="1" s="1"/>
  <c r="M406" i="1" s="1"/>
  <c r="M460" i="1" s="1"/>
  <c r="M514" i="1" s="1"/>
  <c r="M568" i="1" s="1"/>
  <c r="M622" i="1" s="1"/>
  <c r="M676" i="1" s="1"/>
  <c r="M730" i="1" s="1"/>
  <c r="M784" i="1" s="1"/>
  <c r="M838" i="1" s="1"/>
  <c r="M892" i="1" s="1"/>
  <c r="M946" i="1" s="1"/>
  <c r="M1000" i="1" s="1"/>
  <c r="M1054" i="1" s="1"/>
  <c r="M1108" i="1" s="1"/>
  <c r="M1162" i="1" s="1"/>
  <c r="M1216" i="1" s="1"/>
  <c r="M1270" i="1" s="1"/>
  <c r="M1324" i="1" s="1"/>
  <c r="M1378" i="1" s="1"/>
  <c r="M1432" i="1" s="1"/>
  <c r="M1486" i="1" s="1"/>
  <c r="M1540" i="1" s="1"/>
  <c r="M1594" i="1" s="1"/>
  <c r="M1648" i="1" s="1"/>
  <c r="M1702" i="1" s="1"/>
  <c r="M11" i="4"/>
  <c r="M29" i="4"/>
  <c r="L6" i="4"/>
  <c r="L16" i="4"/>
  <c r="M24" i="4"/>
  <c r="AW62" i="1"/>
  <c r="L21" i="4"/>
  <c r="M14" i="4"/>
  <c r="L26" i="4"/>
  <c r="L19" i="4"/>
  <c r="L31" i="4"/>
  <c r="M19" i="4"/>
  <c r="M16" i="4"/>
  <c r="P35" i="4"/>
  <c r="AV62" i="1"/>
  <c r="AT91" i="1"/>
  <c r="AU91" i="1"/>
  <c r="M6" i="4"/>
  <c r="T38" i="1"/>
  <c r="T50" i="1" s="1"/>
  <c r="T53" i="1" s="1"/>
  <c r="L4" i="4"/>
  <c r="L29" i="4"/>
  <c r="M9" i="4"/>
  <c r="M31" i="4"/>
  <c r="L14" i="4"/>
  <c r="G37" i="4"/>
  <c r="L11" i="4"/>
  <c r="F37" i="4"/>
  <c r="L9" i="4"/>
  <c r="L24" i="4"/>
  <c r="M26" i="4"/>
  <c r="J37" i="4"/>
  <c r="I37" i="4"/>
  <c r="M4" i="4"/>
  <c r="H37" i="4"/>
  <c r="L166" i="5"/>
  <c r="I429" i="5"/>
  <c r="K357" i="5"/>
  <c r="L357" i="5" s="1"/>
  <c r="I362" i="5"/>
  <c r="L247" i="5"/>
  <c r="K430" i="5"/>
  <c r="L430" i="5" s="1"/>
  <c r="I502" i="5"/>
  <c r="I498" i="5"/>
  <c r="K426" i="5"/>
  <c r="L426" i="5" s="1"/>
  <c r="I520" i="5"/>
  <c r="I586" i="5"/>
  <c r="I478" i="5"/>
  <c r="K406" i="5"/>
  <c r="L406" i="5" s="1"/>
  <c r="I742" i="5"/>
  <c r="J386" i="5"/>
  <c r="L413" i="5"/>
  <c r="L369" i="5"/>
  <c r="I568" i="5"/>
  <c r="I715" i="5"/>
  <c r="K546" i="5"/>
  <c r="I618" i="5"/>
  <c r="J441" i="5"/>
  <c r="K310" i="5"/>
  <c r="L310" i="5" s="1"/>
  <c r="J382" i="5"/>
  <c r="I486" i="5"/>
  <c r="I1073" i="5"/>
  <c r="P33" i="4"/>
  <c r="P37" i="4"/>
  <c r="I504" i="5"/>
  <c r="K393" i="5"/>
  <c r="I465" i="5"/>
  <c r="K388" i="5"/>
  <c r="L388" i="5" s="1"/>
  <c r="I460" i="5"/>
  <c r="K470" i="5"/>
  <c r="L470" i="5" s="1"/>
  <c r="I542" i="5"/>
  <c r="I528" i="5"/>
  <c r="K479" i="5"/>
  <c r="L479" i="5" s="1"/>
  <c r="I551" i="5"/>
  <c r="K485" i="5"/>
  <c r="I557" i="5"/>
  <c r="I619" i="5"/>
  <c r="I668" i="5"/>
  <c r="J690" i="5"/>
  <c r="J895" i="5"/>
  <c r="L297" i="5"/>
  <c r="K492" i="5"/>
  <c r="L492" i="5" s="1"/>
  <c r="I564" i="5"/>
  <c r="L238" i="5"/>
  <c r="I491" i="5"/>
  <c r="K419" i="5"/>
  <c r="L419" i="5" s="1"/>
  <c r="J557" i="5"/>
  <c r="I634" i="5"/>
  <c r="I657" i="5"/>
  <c r="I603" i="5"/>
  <c r="I768" i="5"/>
  <c r="K696" i="5"/>
  <c r="L696" i="5" s="1"/>
  <c r="I876" i="5"/>
  <c r="J589" i="5"/>
  <c r="AJ317" i="1"/>
  <c r="AJ209" i="1"/>
  <c r="AJ1287" i="1"/>
  <c r="AJ315" i="1"/>
  <c r="AJ1395" i="1"/>
  <c r="AJ855" i="1"/>
  <c r="AJ639" i="1"/>
  <c r="AJ1127" i="1"/>
  <c r="AJ1071" i="1"/>
  <c r="AJ747" i="1"/>
  <c r="AJ1613" i="1"/>
  <c r="AJ1503" i="1"/>
  <c r="AJ1397" i="1"/>
  <c r="AJ1233" i="1"/>
  <c r="AJ587" i="1"/>
  <c r="AJ369" i="1"/>
  <c r="AJ1665" i="1"/>
  <c r="AJ477" i="1"/>
  <c r="AJ1667" i="1"/>
  <c r="AJ207" i="1"/>
  <c r="AJ1181" i="1"/>
  <c r="AJ1611" i="1"/>
  <c r="AJ1019" i="1"/>
  <c r="AJ1179" i="1"/>
  <c r="AJ1721" i="1"/>
  <c r="AJ585" i="1"/>
  <c r="AJ479" i="1"/>
  <c r="AJ1341" i="1"/>
  <c r="AJ1235" i="1"/>
  <c r="AJ857" i="1"/>
  <c r="AJ263" i="1"/>
  <c r="AJ1451" i="1"/>
  <c r="AJ425" i="1"/>
  <c r="AJ1125" i="1"/>
  <c r="AJ963" i="1"/>
  <c r="AJ909" i="1"/>
  <c r="AJ911" i="1"/>
  <c r="AJ693" i="1"/>
  <c r="AJ695" i="1"/>
  <c r="AJ803" i="1"/>
  <c r="AJ641" i="1"/>
  <c r="AJ965" i="1"/>
  <c r="AJ1289" i="1"/>
  <c r="AJ1557" i="1"/>
  <c r="AJ533" i="1"/>
  <c r="AJ261" i="1"/>
  <c r="AJ531" i="1"/>
  <c r="AJ423" i="1"/>
  <c r="AJ1559" i="1"/>
  <c r="AJ371" i="1"/>
  <c r="AJ1505" i="1"/>
  <c r="AJ1343" i="1"/>
  <c r="AJ1449" i="1"/>
  <c r="AJ801" i="1"/>
  <c r="AJ749" i="1"/>
  <c r="AJ1017" i="1"/>
  <c r="AJ1719" i="1"/>
  <c r="AJ1073" i="1"/>
  <c r="I219" i="5" l="1"/>
  <c r="V6" i="15"/>
  <c r="I417" i="5"/>
  <c r="K345" i="5"/>
  <c r="L345" i="5" s="1"/>
  <c r="K245" i="5"/>
  <c r="I317" i="5"/>
  <c r="J302" i="5"/>
  <c r="J235" i="5"/>
  <c r="K185" i="5"/>
  <c r="K163" i="5"/>
  <c r="I434" i="5"/>
  <c r="I246" i="5"/>
  <c r="J219" i="5"/>
  <c r="K174" i="5"/>
  <c r="J290" i="5"/>
  <c r="K305" i="5"/>
  <c r="L305" i="5" s="1"/>
  <c r="I377" i="5"/>
  <c r="L185" i="5"/>
  <c r="L147" i="5"/>
  <c r="J425" i="5"/>
  <c r="K353" i="5"/>
  <c r="L353" i="5" s="1"/>
  <c r="I405" i="5"/>
  <c r="K333" i="5"/>
  <c r="L333" i="5" s="1"/>
  <c r="K257" i="5"/>
  <c r="L174" i="5"/>
  <c r="K207" i="5"/>
  <c r="I309" i="5"/>
  <c r="K237" i="5"/>
  <c r="L237" i="5" s="1"/>
  <c r="L257" i="5"/>
  <c r="K147" i="5"/>
  <c r="K303" i="5"/>
  <c r="L303" i="5" s="1"/>
  <c r="I375" i="5"/>
  <c r="AD1556" i="1"/>
  <c r="AC1610" i="1"/>
  <c r="I314" i="5"/>
  <c r="K242" i="5"/>
  <c r="J268" i="5"/>
  <c r="AC1504" i="1"/>
  <c r="AD1450" i="1"/>
  <c r="AD1554" i="1"/>
  <c r="AC1608" i="1"/>
  <c r="Z90" i="1"/>
  <c r="X144" i="1"/>
  <c r="L207" i="5"/>
  <c r="L218" i="5"/>
  <c r="J446" i="5"/>
  <c r="K374" i="5"/>
  <c r="L374" i="5" s="1"/>
  <c r="K218" i="5"/>
  <c r="J355" i="5"/>
  <c r="K283" i="5"/>
  <c r="L283" i="5" s="1"/>
  <c r="Z1450" i="1"/>
  <c r="X1504" i="1"/>
  <c r="K349" i="5"/>
  <c r="L349" i="5" s="1"/>
  <c r="I421" i="5"/>
  <c r="I351" i="5"/>
  <c r="AD1552" i="1"/>
  <c r="AC1606" i="1"/>
  <c r="K644" i="5"/>
  <c r="L644" i="5" s="1"/>
  <c r="I716" i="5"/>
  <c r="J376" i="5"/>
  <c r="K304" i="5"/>
  <c r="L304" i="5" s="1"/>
  <c r="J342" i="5"/>
  <c r="J351" i="5" s="1"/>
  <c r="K270" i="5"/>
  <c r="L270" i="5" s="1"/>
  <c r="J352" i="5"/>
  <c r="K280" i="5"/>
  <c r="L280" i="5" s="1"/>
  <c r="AD1560" i="1"/>
  <c r="AC1613" i="1"/>
  <c r="J524" i="5"/>
  <c r="K452" i="5"/>
  <c r="L452" i="5" s="1"/>
  <c r="I483" i="5"/>
  <c r="K411" i="5"/>
  <c r="AC1709" i="1"/>
  <c r="AC144" i="1"/>
  <c r="AD90" i="1"/>
  <c r="J291" i="5"/>
  <c r="K265" i="5"/>
  <c r="I590" i="5"/>
  <c r="I503" i="5"/>
  <c r="K431" i="5"/>
  <c r="L431" i="5" s="1"/>
  <c r="K397" i="5"/>
  <c r="L397" i="5" s="1"/>
  <c r="I469" i="5"/>
  <c r="AG16" i="1"/>
  <c r="AG26" i="1" s="1"/>
  <c r="T106" i="1"/>
  <c r="AC92" i="1"/>
  <c r="X92" i="1"/>
  <c r="V92" i="1"/>
  <c r="T104" i="1"/>
  <c r="J459" i="5"/>
  <c r="K387" i="5"/>
  <c r="L387" i="5" s="1"/>
  <c r="K313" i="5"/>
  <c r="L313" i="5" s="1"/>
  <c r="I385" i="5"/>
  <c r="K319" i="5"/>
  <c r="I391" i="5"/>
  <c r="I329" i="5"/>
  <c r="J415" i="5"/>
  <c r="K343" i="5"/>
  <c r="I482" i="5"/>
  <c r="K410" i="5"/>
  <c r="L410" i="5" s="1"/>
  <c r="I291" i="5"/>
  <c r="I467" i="5"/>
  <c r="K395" i="5"/>
  <c r="L395" i="5" s="1"/>
  <c r="I505" i="5"/>
  <c r="K433" i="5"/>
  <c r="I703" i="5"/>
  <c r="K543" i="5"/>
  <c r="L543" i="5" s="1"/>
  <c r="I615" i="5"/>
  <c r="J418" i="5"/>
  <c r="K346" i="5"/>
  <c r="L346" i="5" s="1"/>
  <c r="K422" i="5"/>
  <c r="I494" i="5"/>
  <c r="K311" i="5"/>
  <c r="L311" i="5" s="1"/>
  <c r="I383" i="5"/>
  <c r="K235" i="5"/>
  <c r="I371" i="5"/>
  <c r="K299" i="5"/>
  <c r="L299" i="5" s="1"/>
  <c r="I307" i="5"/>
  <c r="J384" i="5"/>
  <c r="J390" i="5" s="1"/>
  <c r="K312" i="5"/>
  <c r="L312" i="5" s="1"/>
  <c r="J444" i="5"/>
  <c r="K372" i="5"/>
  <c r="L372" i="5" s="1"/>
  <c r="J370" i="5"/>
  <c r="K298" i="5"/>
  <c r="J307" i="5"/>
  <c r="K476" i="5"/>
  <c r="L476" i="5" s="1"/>
  <c r="I548" i="5"/>
  <c r="I400" i="5"/>
  <c r="K328" i="5"/>
  <c r="J544" i="5"/>
  <c r="J473" i="5"/>
  <c r="I468" i="5"/>
  <c r="K396" i="5"/>
  <c r="L396" i="5" s="1"/>
  <c r="L235" i="5"/>
  <c r="L288" i="5"/>
  <c r="K337" i="5"/>
  <c r="I409" i="5"/>
  <c r="I340" i="5"/>
  <c r="I704" i="5"/>
  <c r="K632" i="5"/>
  <c r="L632" i="5" s="1"/>
  <c r="I466" i="5"/>
  <c r="K394" i="5"/>
  <c r="L394" i="5" s="1"/>
  <c r="K536" i="5"/>
  <c r="L536" i="5" s="1"/>
  <c r="I608" i="5"/>
  <c r="L271" i="5"/>
  <c r="I450" i="5"/>
  <c r="K378" i="5"/>
  <c r="I373" i="5"/>
  <c r="K301" i="5"/>
  <c r="L301" i="5" s="1"/>
  <c r="J432" i="5"/>
  <c r="K360" i="5"/>
  <c r="J412" i="5"/>
  <c r="J475" i="5"/>
  <c r="K403" i="5"/>
  <c r="P907" i="1"/>
  <c r="P475" i="1"/>
  <c r="P1339" i="1"/>
  <c r="P259" i="1"/>
  <c r="P691" i="1"/>
  <c r="P1123" i="1"/>
  <c r="P1555" i="1"/>
  <c r="P151" i="1"/>
  <c r="P367" i="1"/>
  <c r="P583" i="1"/>
  <c r="P799" i="1"/>
  <c r="P1015" i="1"/>
  <c r="P1231" i="1"/>
  <c r="P1447" i="1"/>
  <c r="P1663" i="1"/>
  <c r="P205" i="1"/>
  <c r="P313" i="1"/>
  <c r="P421" i="1"/>
  <c r="P529" i="1"/>
  <c r="P637" i="1"/>
  <c r="P745" i="1"/>
  <c r="P853" i="1"/>
  <c r="P961" i="1"/>
  <c r="P1069" i="1"/>
  <c r="P1177" i="1"/>
  <c r="P1285" i="1"/>
  <c r="P1393" i="1"/>
  <c r="P1501" i="1"/>
  <c r="P1609" i="1"/>
  <c r="M1717" i="1"/>
  <c r="N1717" i="1"/>
  <c r="F1717" i="1"/>
  <c r="G1717" i="1"/>
  <c r="H1717" i="1"/>
  <c r="I1717" i="1"/>
  <c r="J1717" i="1"/>
  <c r="K1717" i="1"/>
  <c r="L1717" i="1"/>
  <c r="O1717" i="1"/>
  <c r="I1663" i="1"/>
  <c r="J1663" i="1"/>
  <c r="K1663" i="1"/>
  <c r="L1663" i="1"/>
  <c r="O1663" i="1"/>
  <c r="M1663" i="1"/>
  <c r="N1663" i="1"/>
  <c r="F1663" i="1"/>
  <c r="G1663" i="1"/>
  <c r="H1663" i="1"/>
  <c r="M1609" i="1"/>
  <c r="N1609" i="1"/>
  <c r="F1609" i="1"/>
  <c r="G1609" i="1"/>
  <c r="H1609" i="1"/>
  <c r="I1609" i="1"/>
  <c r="J1609" i="1"/>
  <c r="K1609" i="1"/>
  <c r="L1609" i="1"/>
  <c r="O1609" i="1"/>
  <c r="M1555" i="1"/>
  <c r="N1555" i="1"/>
  <c r="F1555" i="1"/>
  <c r="G1555" i="1"/>
  <c r="H1555" i="1"/>
  <c r="I1555" i="1"/>
  <c r="J1555" i="1"/>
  <c r="K1555" i="1"/>
  <c r="L1555" i="1"/>
  <c r="O1555" i="1"/>
  <c r="M1501" i="1"/>
  <c r="N1501" i="1"/>
  <c r="F1501" i="1"/>
  <c r="G1501" i="1"/>
  <c r="H1501" i="1"/>
  <c r="I1501" i="1"/>
  <c r="J1501" i="1"/>
  <c r="K1501" i="1"/>
  <c r="L1501" i="1"/>
  <c r="O1501" i="1"/>
  <c r="I1447" i="1"/>
  <c r="J1447" i="1"/>
  <c r="K1447" i="1"/>
  <c r="L1447" i="1"/>
  <c r="O1447" i="1"/>
  <c r="M1447" i="1"/>
  <c r="N1447" i="1"/>
  <c r="F1447" i="1"/>
  <c r="G1447" i="1"/>
  <c r="H1447" i="1"/>
  <c r="M1393" i="1"/>
  <c r="N1393" i="1"/>
  <c r="F1393" i="1"/>
  <c r="G1393" i="1"/>
  <c r="H1393" i="1"/>
  <c r="I1393" i="1"/>
  <c r="J1393" i="1"/>
  <c r="K1393" i="1"/>
  <c r="L1393" i="1"/>
  <c r="O1393" i="1"/>
  <c r="I1339" i="1"/>
  <c r="J1339" i="1"/>
  <c r="K1339" i="1"/>
  <c r="L1339" i="1"/>
  <c r="O1339" i="1"/>
  <c r="M1339" i="1"/>
  <c r="N1339" i="1"/>
  <c r="F1339" i="1"/>
  <c r="G1339" i="1"/>
  <c r="H1339" i="1"/>
  <c r="M1285" i="1"/>
  <c r="N1285" i="1"/>
  <c r="F1285" i="1"/>
  <c r="G1285" i="1"/>
  <c r="H1285" i="1"/>
  <c r="I1285" i="1"/>
  <c r="J1285" i="1"/>
  <c r="K1285" i="1"/>
  <c r="L1285" i="1"/>
  <c r="O1285" i="1"/>
  <c r="I1231" i="1"/>
  <c r="J1231" i="1"/>
  <c r="K1231" i="1"/>
  <c r="L1231" i="1"/>
  <c r="O1231" i="1"/>
  <c r="M1231" i="1"/>
  <c r="N1231" i="1"/>
  <c r="F1231" i="1"/>
  <c r="G1231" i="1"/>
  <c r="H1231" i="1"/>
  <c r="I1177" i="1"/>
  <c r="J1177" i="1"/>
  <c r="K1177" i="1"/>
  <c r="L1177" i="1"/>
  <c r="O1177" i="1"/>
  <c r="M1177" i="1"/>
  <c r="N1177" i="1"/>
  <c r="F1177" i="1"/>
  <c r="G1177" i="1"/>
  <c r="H1177" i="1"/>
  <c r="I1123" i="1"/>
  <c r="J1123" i="1"/>
  <c r="K1123" i="1"/>
  <c r="L1123" i="1"/>
  <c r="O1123" i="1"/>
  <c r="M1123" i="1"/>
  <c r="N1123" i="1"/>
  <c r="F1123" i="1"/>
  <c r="G1123" i="1"/>
  <c r="H1123" i="1"/>
  <c r="M1069" i="1"/>
  <c r="N1069" i="1"/>
  <c r="F1069" i="1"/>
  <c r="G1069" i="1"/>
  <c r="H1069" i="1"/>
  <c r="I1069" i="1"/>
  <c r="J1069" i="1"/>
  <c r="K1069" i="1"/>
  <c r="L1069" i="1"/>
  <c r="O1069" i="1"/>
  <c r="I1015" i="1"/>
  <c r="J1015" i="1"/>
  <c r="K1015" i="1"/>
  <c r="L1015" i="1"/>
  <c r="O1015" i="1"/>
  <c r="M1015" i="1"/>
  <c r="N1015" i="1"/>
  <c r="F1015" i="1"/>
  <c r="G1015" i="1"/>
  <c r="H1015" i="1"/>
  <c r="M961" i="1"/>
  <c r="N961" i="1"/>
  <c r="F961" i="1"/>
  <c r="G961" i="1"/>
  <c r="H961" i="1"/>
  <c r="I961" i="1"/>
  <c r="J961" i="1"/>
  <c r="K961" i="1"/>
  <c r="L961" i="1"/>
  <c r="O961" i="1"/>
  <c r="I907" i="1"/>
  <c r="J907" i="1"/>
  <c r="K907" i="1"/>
  <c r="L907" i="1"/>
  <c r="O907" i="1"/>
  <c r="M907" i="1"/>
  <c r="N907" i="1"/>
  <c r="F907" i="1"/>
  <c r="G907" i="1"/>
  <c r="H907" i="1"/>
  <c r="I853" i="1"/>
  <c r="J853" i="1"/>
  <c r="K853" i="1"/>
  <c r="L853" i="1"/>
  <c r="O853" i="1"/>
  <c r="M853" i="1"/>
  <c r="N853" i="1"/>
  <c r="F853" i="1"/>
  <c r="G853" i="1"/>
  <c r="H853" i="1"/>
  <c r="M799" i="1"/>
  <c r="N799" i="1"/>
  <c r="F799" i="1"/>
  <c r="G799" i="1"/>
  <c r="H799" i="1"/>
  <c r="I799" i="1"/>
  <c r="J799" i="1"/>
  <c r="K799" i="1"/>
  <c r="L799" i="1"/>
  <c r="O799" i="1"/>
  <c r="I745" i="1"/>
  <c r="J745" i="1"/>
  <c r="K745" i="1"/>
  <c r="L745" i="1"/>
  <c r="O745" i="1"/>
  <c r="M745" i="1"/>
  <c r="N745" i="1"/>
  <c r="F745" i="1"/>
  <c r="G745" i="1"/>
  <c r="H745" i="1"/>
  <c r="M691" i="1"/>
  <c r="N691" i="1"/>
  <c r="F691" i="1"/>
  <c r="G691" i="1"/>
  <c r="H691" i="1"/>
  <c r="I691" i="1"/>
  <c r="J691" i="1"/>
  <c r="K691" i="1"/>
  <c r="L691" i="1"/>
  <c r="O691" i="1"/>
  <c r="I637" i="1"/>
  <c r="J637" i="1"/>
  <c r="K637" i="1"/>
  <c r="L637" i="1"/>
  <c r="O637" i="1"/>
  <c r="M637" i="1"/>
  <c r="N637" i="1"/>
  <c r="F637" i="1"/>
  <c r="G637" i="1"/>
  <c r="H637" i="1"/>
  <c r="M583" i="1"/>
  <c r="N583" i="1"/>
  <c r="F583" i="1"/>
  <c r="G583" i="1"/>
  <c r="H583" i="1"/>
  <c r="I583" i="1"/>
  <c r="J583" i="1"/>
  <c r="K583" i="1"/>
  <c r="L583" i="1"/>
  <c r="O583" i="1"/>
  <c r="I529" i="1"/>
  <c r="J529" i="1"/>
  <c r="K529" i="1"/>
  <c r="L529" i="1"/>
  <c r="O529" i="1"/>
  <c r="M529" i="1"/>
  <c r="N529" i="1"/>
  <c r="F529" i="1"/>
  <c r="G529" i="1"/>
  <c r="H529" i="1"/>
  <c r="M475" i="1"/>
  <c r="N475" i="1"/>
  <c r="F475" i="1"/>
  <c r="G475" i="1"/>
  <c r="H475" i="1"/>
  <c r="I475" i="1"/>
  <c r="J475" i="1"/>
  <c r="K475" i="1"/>
  <c r="L475" i="1"/>
  <c r="O475" i="1"/>
  <c r="M421" i="1"/>
  <c r="N421" i="1"/>
  <c r="F421" i="1"/>
  <c r="G421" i="1"/>
  <c r="H421" i="1"/>
  <c r="I421" i="1"/>
  <c r="J421" i="1"/>
  <c r="K421" i="1"/>
  <c r="L421" i="1"/>
  <c r="O421" i="1"/>
  <c r="I367" i="1"/>
  <c r="J367" i="1"/>
  <c r="K367" i="1"/>
  <c r="L367" i="1"/>
  <c r="O367" i="1"/>
  <c r="M367" i="1"/>
  <c r="N367" i="1"/>
  <c r="F367" i="1"/>
  <c r="G367" i="1"/>
  <c r="H367" i="1"/>
  <c r="M313" i="1"/>
  <c r="N313" i="1"/>
  <c r="F313" i="1"/>
  <c r="G313" i="1"/>
  <c r="H313" i="1"/>
  <c r="I313" i="1"/>
  <c r="J313" i="1"/>
  <c r="K313" i="1"/>
  <c r="L313" i="1"/>
  <c r="O313" i="1"/>
  <c r="I259" i="1"/>
  <c r="J259" i="1"/>
  <c r="K259" i="1"/>
  <c r="L259" i="1"/>
  <c r="O259" i="1"/>
  <c r="M259" i="1"/>
  <c r="N259" i="1"/>
  <c r="F259" i="1"/>
  <c r="G259" i="1"/>
  <c r="H259" i="1"/>
  <c r="N205" i="1"/>
  <c r="G205" i="1"/>
  <c r="H155" i="1"/>
  <c r="H194" i="1"/>
  <c r="N157" i="1"/>
  <c r="N196" i="1"/>
  <c r="I155" i="1"/>
  <c r="I194" i="1"/>
  <c r="O157" i="1"/>
  <c r="O196" i="1"/>
  <c r="J155" i="1"/>
  <c r="J194" i="1"/>
  <c r="P157" i="1"/>
  <c r="P196" i="1"/>
  <c r="N153" i="1"/>
  <c r="N192" i="1"/>
  <c r="M205" i="1"/>
  <c r="F205" i="1"/>
  <c r="H205" i="1"/>
  <c r="P155" i="1"/>
  <c r="P194" i="1"/>
  <c r="K153" i="1"/>
  <c r="K192" i="1"/>
  <c r="F157" i="1"/>
  <c r="F196" i="1"/>
  <c r="L153" i="1"/>
  <c r="L192" i="1"/>
  <c r="G157" i="1"/>
  <c r="G196" i="1"/>
  <c r="M153" i="1"/>
  <c r="M192" i="1"/>
  <c r="H157" i="1"/>
  <c r="H196" i="1"/>
  <c r="K155" i="1"/>
  <c r="K194" i="1"/>
  <c r="F153" i="1"/>
  <c r="F192" i="1"/>
  <c r="I205" i="1"/>
  <c r="J205" i="1"/>
  <c r="K205" i="1"/>
  <c r="L205" i="1"/>
  <c r="O205" i="1"/>
  <c r="I157" i="1"/>
  <c r="I196" i="1"/>
  <c r="L155" i="1"/>
  <c r="L194" i="1"/>
  <c r="O153" i="1"/>
  <c r="O192" i="1"/>
  <c r="G153" i="1"/>
  <c r="G192" i="1"/>
  <c r="J157" i="1"/>
  <c r="J196" i="1"/>
  <c r="M155" i="1"/>
  <c r="M194" i="1"/>
  <c r="P153" i="1"/>
  <c r="P192" i="1"/>
  <c r="P246" i="1" s="1"/>
  <c r="P300" i="1" s="1"/>
  <c r="P354" i="1" s="1"/>
  <c r="P408" i="1" s="1"/>
  <c r="P462" i="1" s="1"/>
  <c r="P516" i="1" s="1"/>
  <c r="P570" i="1" s="1"/>
  <c r="P624" i="1" s="1"/>
  <c r="P678" i="1" s="1"/>
  <c r="P732" i="1" s="1"/>
  <c r="P786" i="1" s="1"/>
  <c r="P840" i="1" s="1"/>
  <c r="P894" i="1" s="1"/>
  <c r="P948" i="1" s="1"/>
  <c r="P1002" i="1" s="1"/>
  <c r="P1056" i="1" s="1"/>
  <c r="P1110" i="1" s="1"/>
  <c r="P1164" i="1" s="1"/>
  <c r="P1218" i="1" s="1"/>
  <c r="P1272" i="1" s="1"/>
  <c r="P1326" i="1" s="1"/>
  <c r="P1380" i="1" s="1"/>
  <c r="P1434" i="1" s="1"/>
  <c r="P1488" i="1" s="1"/>
  <c r="P1542" i="1" s="1"/>
  <c r="P1596" i="1" s="1"/>
  <c r="P1650" i="1" s="1"/>
  <c r="P1704" i="1" s="1"/>
  <c r="H153" i="1"/>
  <c r="H192" i="1"/>
  <c r="K157" i="1"/>
  <c r="K196" i="1"/>
  <c r="N155" i="1"/>
  <c r="N194" i="1"/>
  <c r="F155" i="1"/>
  <c r="F194" i="1"/>
  <c r="I153" i="1"/>
  <c r="I192" i="1"/>
  <c r="L157" i="1"/>
  <c r="L196" i="1"/>
  <c r="O155" i="1"/>
  <c r="O194" i="1"/>
  <c r="G155" i="1"/>
  <c r="G194" i="1"/>
  <c r="J153" i="1"/>
  <c r="J192" i="1"/>
  <c r="M157" i="1"/>
  <c r="M196" i="1"/>
  <c r="M151" i="1"/>
  <c r="N151" i="1"/>
  <c r="F151" i="1"/>
  <c r="G151" i="1"/>
  <c r="H151" i="1"/>
  <c r="I151" i="1"/>
  <c r="J151" i="1"/>
  <c r="K151" i="1"/>
  <c r="L151" i="1"/>
  <c r="O151" i="1"/>
  <c r="AI40" i="12"/>
  <c r="N21" i="4"/>
  <c r="N6" i="4"/>
  <c r="N90" i="1"/>
  <c r="N144" i="1" s="1"/>
  <c r="N198" i="1" s="1"/>
  <c r="N252" i="1" s="1"/>
  <c r="N306" i="1" s="1"/>
  <c r="N360" i="1" s="1"/>
  <c r="N414" i="1" s="1"/>
  <c r="N468" i="1" s="1"/>
  <c r="N522" i="1" s="1"/>
  <c r="N576" i="1" s="1"/>
  <c r="N630" i="1" s="1"/>
  <c r="N684" i="1" s="1"/>
  <c r="N738" i="1" s="1"/>
  <c r="N792" i="1" s="1"/>
  <c r="N846" i="1" s="1"/>
  <c r="N900" i="1" s="1"/>
  <c r="N954" i="1" s="1"/>
  <c r="N1008" i="1" s="1"/>
  <c r="N1062" i="1" s="1"/>
  <c r="N1116" i="1" s="1"/>
  <c r="N1170" i="1" s="1"/>
  <c r="N1224" i="1" s="1"/>
  <c r="N1278" i="1" s="1"/>
  <c r="N1332" i="1" s="1"/>
  <c r="N1386" i="1" s="1"/>
  <c r="N1440" i="1" s="1"/>
  <c r="N1494" i="1" s="1"/>
  <c r="N1548" i="1" s="1"/>
  <c r="N1602" i="1" s="1"/>
  <c r="N1656" i="1" s="1"/>
  <c r="N1710" i="1" s="1"/>
  <c r="J90" i="1"/>
  <c r="J144" i="1" s="1"/>
  <c r="J198" i="1" s="1"/>
  <c r="J252" i="1" s="1"/>
  <c r="J306" i="1" s="1"/>
  <c r="J360" i="1" s="1"/>
  <c r="J414" i="1" s="1"/>
  <c r="J468" i="1" s="1"/>
  <c r="J522" i="1" s="1"/>
  <c r="J576" i="1" s="1"/>
  <c r="J630" i="1" s="1"/>
  <c r="J684" i="1" s="1"/>
  <c r="J738" i="1" s="1"/>
  <c r="J792" i="1" s="1"/>
  <c r="J846" i="1" s="1"/>
  <c r="J900" i="1" s="1"/>
  <c r="J954" i="1" s="1"/>
  <c r="J1008" i="1" s="1"/>
  <c r="J1062" i="1" s="1"/>
  <c r="J1116" i="1" s="1"/>
  <c r="J1170" i="1" s="1"/>
  <c r="J1224" i="1" s="1"/>
  <c r="J1278" i="1" s="1"/>
  <c r="J1332" i="1" s="1"/>
  <c r="J1386" i="1" s="1"/>
  <c r="J1440" i="1" s="1"/>
  <c r="J1494" i="1" s="1"/>
  <c r="J1548" i="1" s="1"/>
  <c r="J1602" i="1" s="1"/>
  <c r="J1656" i="1" s="1"/>
  <c r="J1710" i="1" s="1"/>
  <c r="F90" i="1"/>
  <c r="F144" i="1" s="1"/>
  <c r="F198" i="1" s="1"/>
  <c r="F252" i="1" s="1"/>
  <c r="F306" i="1" s="1"/>
  <c r="F360" i="1" s="1"/>
  <c r="F414" i="1" s="1"/>
  <c r="F468" i="1" s="1"/>
  <c r="F522" i="1" s="1"/>
  <c r="F576" i="1" s="1"/>
  <c r="F630" i="1" s="1"/>
  <c r="F684" i="1" s="1"/>
  <c r="F738" i="1" s="1"/>
  <c r="F792" i="1" s="1"/>
  <c r="F846" i="1" s="1"/>
  <c r="F900" i="1" s="1"/>
  <c r="F954" i="1" s="1"/>
  <c r="F1008" i="1" s="1"/>
  <c r="F1062" i="1" s="1"/>
  <c r="F1116" i="1" s="1"/>
  <c r="F1170" i="1" s="1"/>
  <c r="F1224" i="1" s="1"/>
  <c r="F1278" i="1" s="1"/>
  <c r="F1332" i="1" s="1"/>
  <c r="F1386" i="1" s="1"/>
  <c r="F1440" i="1" s="1"/>
  <c r="F1494" i="1" s="1"/>
  <c r="F1548" i="1" s="1"/>
  <c r="F1602" i="1" s="1"/>
  <c r="F1656" i="1" s="1"/>
  <c r="F1710" i="1" s="1"/>
  <c r="M89" i="1"/>
  <c r="M90" i="1" s="1"/>
  <c r="M144" i="1" s="1"/>
  <c r="M198" i="1" s="1"/>
  <c r="M252" i="1" s="1"/>
  <c r="M306" i="1" s="1"/>
  <c r="M360" i="1" s="1"/>
  <c r="M414" i="1" s="1"/>
  <c r="M468" i="1" s="1"/>
  <c r="M522" i="1" s="1"/>
  <c r="M576" i="1" s="1"/>
  <c r="M630" i="1" s="1"/>
  <c r="M684" i="1" s="1"/>
  <c r="M738" i="1" s="1"/>
  <c r="M792" i="1" s="1"/>
  <c r="M846" i="1" s="1"/>
  <c r="M900" i="1" s="1"/>
  <c r="M954" i="1" s="1"/>
  <c r="M1008" i="1" s="1"/>
  <c r="M1062" i="1" s="1"/>
  <c r="M1116" i="1" s="1"/>
  <c r="M1170" i="1" s="1"/>
  <c r="M1224" i="1" s="1"/>
  <c r="M1278" i="1" s="1"/>
  <c r="M1332" i="1" s="1"/>
  <c r="M1386" i="1" s="1"/>
  <c r="M1440" i="1" s="1"/>
  <c r="M1494" i="1" s="1"/>
  <c r="M1548" i="1" s="1"/>
  <c r="M1602" i="1" s="1"/>
  <c r="M1656" i="1" s="1"/>
  <c r="M1710" i="1" s="1"/>
  <c r="I89" i="1"/>
  <c r="I90" i="1" s="1"/>
  <c r="I144" i="1" s="1"/>
  <c r="I198" i="1" s="1"/>
  <c r="I252" i="1" s="1"/>
  <c r="I306" i="1" s="1"/>
  <c r="I360" i="1" s="1"/>
  <c r="I414" i="1" s="1"/>
  <c r="I468" i="1" s="1"/>
  <c r="I522" i="1" s="1"/>
  <c r="I576" i="1" s="1"/>
  <c r="I630" i="1" s="1"/>
  <c r="I684" i="1" s="1"/>
  <c r="I738" i="1" s="1"/>
  <c r="I792" i="1" s="1"/>
  <c r="I846" i="1" s="1"/>
  <c r="I900" i="1" s="1"/>
  <c r="I954" i="1" s="1"/>
  <c r="I1008" i="1" s="1"/>
  <c r="I1062" i="1" s="1"/>
  <c r="I1116" i="1" s="1"/>
  <c r="I1170" i="1" s="1"/>
  <c r="I1224" i="1" s="1"/>
  <c r="I1278" i="1" s="1"/>
  <c r="I1332" i="1" s="1"/>
  <c r="I1386" i="1" s="1"/>
  <c r="I1440" i="1" s="1"/>
  <c r="I1494" i="1" s="1"/>
  <c r="I1548" i="1" s="1"/>
  <c r="I1602" i="1" s="1"/>
  <c r="I1656" i="1" s="1"/>
  <c r="I1710" i="1" s="1"/>
  <c r="L90" i="1"/>
  <c r="L144" i="1" s="1"/>
  <c r="L198" i="1" s="1"/>
  <c r="L252" i="1" s="1"/>
  <c r="L306" i="1" s="1"/>
  <c r="L360" i="1" s="1"/>
  <c r="L414" i="1" s="1"/>
  <c r="L468" i="1" s="1"/>
  <c r="L522" i="1" s="1"/>
  <c r="L576" i="1" s="1"/>
  <c r="L630" i="1" s="1"/>
  <c r="L684" i="1" s="1"/>
  <c r="L738" i="1" s="1"/>
  <c r="L792" i="1" s="1"/>
  <c r="L846" i="1" s="1"/>
  <c r="L900" i="1" s="1"/>
  <c r="L954" i="1" s="1"/>
  <c r="L1008" i="1" s="1"/>
  <c r="L1062" i="1" s="1"/>
  <c r="L1116" i="1" s="1"/>
  <c r="L1170" i="1" s="1"/>
  <c r="L1224" i="1" s="1"/>
  <c r="L1278" i="1" s="1"/>
  <c r="L1332" i="1" s="1"/>
  <c r="L1386" i="1" s="1"/>
  <c r="L1440" i="1" s="1"/>
  <c r="L1494" i="1" s="1"/>
  <c r="L1548" i="1" s="1"/>
  <c r="L1602" i="1" s="1"/>
  <c r="L1656" i="1" s="1"/>
  <c r="L1710" i="1" s="1"/>
  <c r="O90" i="1"/>
  <c r="O144" i="1" s="1"/>
  <c r="O198" i="1" s="1"/>
  <c r="O252" i="1" s="1"/>
  <c r="O306" i="1" s="1"/>
  <c r="O360" i="1" s="1"/>
  <c r="O414" i="1" s="1"/>
  <c r="O468" i="1" s="1"/>
  <c r="O522" i="1" s="1"/>
  <c r="O576" i="1" s="1"/>
  <c r="O630" i="1" s="1"/>
  <c r="O684" i="1" s="1"/>
  <c r="O738" i="1" s="1"/>
  <c r="O792" i="1" s="1"/>
  <c r="O846" i="1" s="1"/>
  <c r="O900" i="1" s="1"/>
  <c r="O954" i="1" s="1"/>
  <c r="O1008" i="1" s="1"/>
  <c r="O1062" i="1" s="1"/>
  <c r="O1116" i="1" s="1"/>
  <c r="O1170" i="1" s="1"/>
  <c r="O1224" i="1" s="1"/>
  <c r="O1278" i="1" s="1"/>
  <c r="O1332" i="1" s="1"/>
  <c r="O1386" i="1" s="1"/>
  <c r="O1440" i="1" s="1"/>
  <c r="O1494" i="1" s="1"/>
  <c r="O1548" i="1" s="1"/>
  <c r="O1602" i="1" s="1"/>
  <c r="O1656" i="1" s="1"/>
  <c r="O1710" i="1" s="1"/>
  <c r="G89" i="1"/>
  <c r="G90" i="1" s="1"/>
  <c r="G144" i="1" s="1"/>
  <c r="G198" i="1" s="1"/>
  <c r="G252" i="1" s="1"/>
  <c r="G306" i="1" s="1"/>
  <c r="G360" i="1" s="1"/>
  <c r="G414" i="1" s="1"/>
  <c r="G468" i="1" s="1"/>
  <c r="G522" i="1" s="1"/>
  <c r="G576" i="1" s="1"/>
  <c r="G630" i="1" s="1"/>
  <c r="G684" i="1" s="1"/>
  <c r="G738" i="1" s="1"/>
  <c r="G792" i="1" s="1"/>
  <c r="G846" i="1" s="1"/>
  <c r="G900" i="1" s="1"/>
  <c r="G954" i="1" s="1"/>
  <c r="G1008" i="1" s="1"/>
  <c r="G1062" i="1" s="1"/>
  <c r="G1116" i="1" s="1"/>
  <c r="G1170" i="1" s="1"/>
  <c r="G1224" i="1" s="1"/>
  <c r="G1278" i="1" s="1"/>
  <c r="G1332" i="1" s="1"/>
  <c r="G1386" i="1" s="1"/>
  <c r="G1440" i="1" s="1"/>
  <c r="G1494" i="1" s="1"/>
  <c r="G1548" i="1" s="1"/>
  <c r="G1602" i="1" s="1"/>
  <c r="G1656" i="1" s="1"/>
  <c r="G1710" i="1" s="1"/>
  <c r="P90" i="1"/>
  <c r="P144" i="1" s="1"/>
  <c r="P198" i="1" s="1"/>
  <c r="P252" i="1" s="1"/>
  <c r="P306" i="1" s="1"/>
  <c r="P360" i="1" s="1"/>
  <c r="P414" i="1" s="1"/>
  <c r="P468" i="1" s="1"/>
  <c r="P522" i="1" s="1"/>
  <c r="P576" i="1" s="1"/>
  <c r="P630" i="1" s="1"/>
  <c r="P684" i="1" s="1"/>
  <c r="P738" i="1" s="1"/>
  <c r="P792" i="1" s="1"/>
  <c r="P846" i="1" s="1"/>
  <c r="P900" i="1" s="1"/>
  <c r="P954" i="1" s="1"/>
  <c r="P1008" i="1" s="1"/>
  <c r="P1062" i="1" s="1"/>
  <c r="P1116" i="1" s="1"/>
  <c r="P1170" i="1" s="1"/>
  <c r="P1224" i="1" s="1"/>
  <c r="P1278" i="1" s="1"/>
  <c r="P1332" i="1" s="1"/>
  <c r="P1386" i="1" s="1"/>
  <c r="P1440" i="1" s="1"/>
  <c r="P1494" i="1" s="1"/>
  <c r="P1548" i="1" s="1"/>
  <c r="P1602" i="1" s="1"/>
  <c r="P1656" i="1" s="1"/>
  <c r="P1710" i="1" s="1"/>
  <c r="H90" i="1"/>
  <c r="H144" i="1" s="1"/>
  <c r="H198" i="1" s="1"/>
  <c r="H252" i="1" s="1"/>
  <c r="H306" i="1" s="1"/>
  <c r="H360" i="1" s="1"/>
  <c r="H414" i="1" s="1"/>
  <c r="H468" i="1" s="1"/>
  <c r="H522" i="1" s="1"/>
  <c r="H576" i="1" s="1"/>
  <c r="H630" i="1" s="1"/>
  <c r="H684" i="1" s="1"/>
  <c r="H738" i="1" s="1"/>
  <c r="H792" i="1" s="1"/>
  <c r="H846" i="1" s="1"/>
  <c r="H900" i="1" s="1"/>
  <c r="H954" i="1" s="1"/>
  <c r="H1008" i="1" s="1"/>
  <c r="H1062" i="1" s="1"/>
  <c r="H1116" i="1" s="1"/>
  <c r="H1170" i="1" s="1"/>
  <c r="H1224" i="1" s="1"/>
  <c r="H1278" i="1" s="1"/>
  <c r="H1332" i="1" s="1"/>
  <c r="H1386" i="1" s="1"/>
  <c r="H1440" i="1" s="1"/>
  <c r="H1494" i="1" s="1"/>
  <c r="H1548" i="1" s="1"/>
  <c r="H1602" i="1" s="1"/>
  <c r="H1656" i="1" s="1"/>
  <c r="H1710" i="1" s="1"/>
  <c r="K89" i="1"/>
  <c r="K90" i="1" s="1"/>
  <c r="K144" i="1" s="1"/>
  <c r="K198" i="1" s="1"/>
  <c r="K252" i="1" s="1"/>
  <c r="K306" i="1" s="1"/>
  <c r="K360" i="1" s="1"/>
  <c r="K414" i="1" s="1"/>
  <c r="K468" i="1" s="1"/>
  <c r="K522" i="1" s="1"/>
  <c r="K576" i="1" s="1"/>
  <c r="K630" i="1" s="1"/>
  <c r="K684" i="1" s="1"/>
  <c r="K738" i="1" s="1"/>
  <c r="K792" i="1" s="1"/>
  <c r="K846" i="1" s="1"/>
  <c r="K900" i="1" s="1"/>
  <c r="K954" i="1" s="1"/>
  <c r="K1008" i="1" s="1"/>
  <c r="K1062" i="1" s="1"/>
  <c r="K1116" i="1" s="1"/>
  <c r="K1170" i="1" s="1"/>
  <c r="K1224" i="1" s="1"/>
  <c r="K1278" i="1" s="1"/>
  <c r="K1332" i="1" s="1"/>
  <c r="K1386" i="1" s="1"/>
  <c r="K1440" i="1" s="1"/>
  <c r="K1494" i="1" s="1"/>
  <c r="K1548" i="1" s="1"/>
  <c r="K1602" i="1" s="1"/>
  <c r="K1656" i="1" s="1"/>
  <c r="K1710" i="1" s="1"/>
  <c r="T52" i="1"/>
  <c r="N29" i="4"/>
  <c r="N16" i="4"/>
  <c r="O11" i="4"/>
  <c r="N11" i="4"/>
  <c r="N31" i="4"/>
  <c r="O31" i="4"/>
  <c r="N14" i="4"/>
  <c r="O21" i="4"/>
  <c r="O19" i="4"/>
  <c r="AV91" i="1"/>
  <c r="AW91" i="1"/>
  <c r="O16" i="4"/>
  <c r="N19" i="4"/>
  <c r="O29" i="4"/>
  <c r="N9" i="4"/>
  <c r="O9" i="4"/>
  <c r="O14" i="4"/>
  <c r="O6" i="4"/>
  <c r="L35" i="4"/>
  <c r="O24" i="4"/>
  <c r="N24" i="4"/>
  <c r="L37" i="4"/>
  <c r="L33" i="4"/>
  <c r="N26" i="4"/>
  <c r="O26" i="4"/>
  <c r="N4" i="4"/>
  <c r="M33" i="4"/>
  <c r="M37" i="4"/>
  <c r="O4" i="4"/>
  <c r="M35" i="4"/>
  <c r="I948" i="5"/>
  <c r="I706" i="5"/>
  <c r="J629" i="5"/>
  <c r="J967" i="5"/>
  <c r="J661" i="5"/>
  <c r="I675" i="5"/>
  <c r="I729" i="5"/>
  <c r="K491" i="5"/>
  <c r="L491" i="5" s="1"/>
  <c r="I563" i="5"/>
  <c r="J762" i="5"/>
  <c r="I740" i="5"/>
  <c r="I629" i="5"/>
  <c r="K557" i="5"/>
  <c r="I614" i="5"/>
  <c r="K542" i="5"/>
  <c r="L542" i="5" s="1"/>
  <c r="K460" i="5"/>
  <c r="L460" i="5" s="1"/>
  <c r="I532" i="5"/>
  <c r="K465" i="5"/>
  <c r="L465" i="5" s="1"/>
  <c r="I537" i="5"/>
  <c r="I558" i="5"/>
  <c r="L546" i="5"/>
  <c r="I787" i="5"/>
  <c r="I640" i="5"/>
  <c r="I814" i="5"/>
  <c r="K478" i="5"/>
  <c r="I550" i="5"/>
  <c r="K498" i="5"/>
  <c r="L498" i="5" s="1"/>
  <c r="I570" i="5"/>
  <c r="K502" i="5"/>
  <c r="L502" i="5" s="1"/>
  <c r="I574" i="5"/>
  <c r="K429" i="5"/>
  <c r="L429" i="5" s="1"/>
  <c r="I501" i="5"/>
  <c r="K768" i="5"/>
  <c r="L768" i="5" s="1"/>
  <c r="I840" i="5"/>
  <c r="K564" i="5"/>
  <c r="L564" i="5" s="1"/>
  <c r="I636" i="5"/>
  <c r="I691" i="5"/>
  <c r="L485" i="5"/>
  <c r="I623" i="5"/>
  <c r="K551" i="5"/>
  <c r="L551" i="5" s="1"/>
  <c r="I600" i="5"/>
  <c r="L393" i="5"/>
  <c r="I576" i="5"/>
  <c r="I1145" i="5"/>
  <c r="J454" i="5"/>
  <c r="K382" i="5"/>
  <c r="L382" i="5" s="1"/>
  <c r="J513" i="5"/>
  <c r="K441" i="5"/>
  <c r="K618" i="5"/>
  <c r="I690" i="5"/>
  <c r="J458" i="5"/>
  <c r="I658" i="5"/>
  <c r="I592" i="5"/>
  <c r="I489" i="5" l="1"/>
  <c r="K417" i="5"/>
  <c r="L417" i="5" s="1"/>
  <c r="K317" i="5"/>
  <c r="I389" i="5"/>
  <c r="I461" i="5" s="1"/>
  <c r="K377" i="5"/>
  <c r="L377" i="5" s="1"/>
  <c r="I449" i="5"/>
  <c r="K279" i="5"/>
  <c r="I477" i="5"/>
  <c r="K405" i="5"/>
  <c r="L405" i="5" s="1"/>
  <c r="K309" i="5"/>
  <c r="L309" i="5" s="1"/>
  <c r="I381" i="5"/>
  <c r="L279" i="5"/>
  <c r="I318" i="5"/>
  <c r="I363" i="5" s="1"/>
  <c r="K219" i="5"/>
  <c r="J497" i="5"/>
  <c r="K425" i="5"/>
  <c r="L425" i="5" s="1"/>
  <c r="J362" i="5"/>
  <c r="L219" i="5"/>
  <c r="I447" i="5"/>
  <c r="K375" i="5"/>
  <c r="L375" i="5" s="1"/>
  <c r="J363" i="5"/>
  <c r="K290" i="5"/>
  <c r="J596" i="5"/>
  <c r="K524" i="5"/>
  <c r="L524" i="5" s="1"/>
  <c r="J424" i="5"/>
  <c r="K352" i="5"/>
  <c r="L352" i="5" s="1"/>
  <c r="J448" i="5"/>
  <c r="K376" i="5"/>
  <c r="L376" i="5" s="1"/>
  <c r="Z1504" i="1"/>
  <c r="X1558" i="1"/>
  <c r="AD1608" i="1"/>
  <c r="AC1662" i="1"/>
  <c r="I662" i="5"/>
  <c r="AD1606" i="1"/>
  <c r="AC1660" i="1"/>
  <c r="AC1558" i="1"/>
  <c r="AD1504" i="1"/>
  <c r="L290" i="5"/>
  <c r="L265" i="5"/>
  <c r="L268" i="5" s="1"/>
  <c r="K268" i="5"/>
  <c r="AC1667" i="1"/>
  <c r="AD1614" i="1"/>
  <c r="K716" i="5"/>
  <c r="L716" i="5" s="1"/>
  <c r="I788" i="5"/>
  <c r="L242" i="5"/>
  <c r="L246" i="5" s="1"/>
  <c r="K246" i="5"/>
  <c r="I541" i="5"/>
  <c r="K469" i="5"/>
  <c r="L469" i="5" s="1"/>
  <c r="J427" i="5"/>
  <c r="K355" i="5"/>
  <c r="L355" i="5" s="1"/>
  <c r="AC1664" i="1"/>
  <c r="AD1610" i="1"/>
  <c r="K503" i="5"/>
  <c r="L503" i="5" s="1"/>
  <c r="I575" i="5"/>
  <c r="AC198" i="1"/>
  <c r="AD144" i="1"/>
  <c r="K483" i="5"/>
  <c r="I555" i="5"/>
  <c r="J414" i="5"/>
  <c r="J423" i="5" s="1"/>
  <c r="K342" i="5"/>
  <c r="L342" i="5" s="1"/>
  <c r="I493" i="5"/>
  <c r="K421" i="5"/>
  <c r="L421" i="5" s="1"/>
  <c r="I423" i="5"/>
  <c r="J518" i="5"/>
  <c r="K446" i="5"/>
  <c r="L446" i="5" s="1"/>
  <c r="Z144" i="1"/>
  <c r="X198" i="1"/>
  <c r="I386" i="5"/>
  <c r="K314" i="5"/>
  <c r="AD92" i="1"/>
  <c r="AC146" i="1"/>
  <c r="T107" i="1"/>
  <c r="V104" i="1"/>
  <c r="AC104" i="1"/>
  <c r="X146" i="1"/>
  <c r="Z92" i="1"/>
  <c r="X104" i="1"/>
  <c r="AC106" i="1"/>
  <c r="X106" i="1"/>
  <c r="K475" i="5"/>
  <c r="L475" i="5" s="1"/>
  <c r="J484" i="5"/>
  <c r="J547" i="5"/>
  <c r="J504" i="5"/>
  <c r="K432" i="5"/>
  <c r="L432" i="5" s="1"/>
  <c r="K400" i="5"/>
  <c r="I472" i="5"/>
  <c r="L298" i="5"/>
  <c r="L307" i="5" s="1"/>
  <c r="K307" i="5"/>
  <c r="J456" i="5"/>
  <c r="K384" i="5"/>
  <c r="L384" i="5" s="1"/>
  <c r="I455" i="5"/>
  <c r="K383" i="5"/>
  <c r="L383" i="5" s="1"/>
  <c r="K615" i="5"/>
  <c r="L615" i="5" s="1"/>
  <c r="I687" i="5"/>
  <c r="L343" i="5"/>
  <c r="K351" i="5"/>
  <c r="L319" i="5"/>
  <c r="L329" i="5" s="1"/>
  <c r="K329" i="5"/>
  <c r="K608" i="5"/>
  <c r="L608" i="5" s="1"/>
  <c r="I680" i="5"/>
  <c r="I538" i="5"/>
  <c r="K466" i="5"/>
  <c r="L466" i="5" s="1"/>
  <c r="K548" i="5"/>
  <c r="L548" i="5" s="1"/>
  <c r="I620" i="5"/>
  <c r="J442" i="5"/>
  <c r="K370" i="5"/>
  <c r="J379" i="5"/>
  <c r="J490" i="5"/>
  <c r="K418" i="5"/>
  <c r="L418" i="5" s="1"/>
  <c r="K505" i="5"/>
  <c r="I577" i="5"/>
  <c r="J487" i="5"/>
  <c r="K415" i="5"/>
  <c r="I445" i="5"/>
  <c r="K373" i="5"/>
  <c r="L373" i="5" s="1"/>
  <c r="I522" i="5"/>
  <c r="K450" i="5"/>
  <c r="I481" i="5"/>
  <c r="K409" i="5"/>
  <c r="L409" i="5" s="1"/>
  <c r="I412" i="5"/>
  <c r="K468" i="5"/>
  <c r="L468" i="5" s="1"/>
  <c r="I540" i="5"/>
  <c r="J616" i="5"/>
  <c r="J545" i="5"/>
  <c r="J516" i="5"/>
  <c r="K444" i="5"/>
  <c r="L444" i="5" s="1"/>
  <c r="K494" i="5"/>
  <c r="I566" i="5"/>
  <c r="I554" i="5"/>
  <c r="K482" i="5"/>
  <c r="L482" i="5" s="1"/>
  <c r="J531" i="5"/>
  <c r="K459" i="5"/>
  <c r="L459" i="5" s="1"/>
  <c r="L403" i="5"/>
  <c r="L360" i="5"/>
  <c r="K704" i="5"/>
  <c r="L704" i="5" s="1"/>
  <c r="I776" i="5"/>
  <c r="L337" i="5"/>
  <c r="L340" i="5" s="1"/>
  <c r="K340" i="5"/>
  <c r="I443" i="5"/>
  <c r="K371" i="5"/>
  <c r="L371" i="5" s="1"/>
  <c r="I379" i="5"/>
  <c r="I775" i="5"/>
  <c r="K467" i="5"/>
  <c r="L467" i="5" s="1"/>
  <c r="I539" i="5"/>
  <c r="K391" i="5"/>
  <c r="I463" i="5"/>
  <c r="I401" i="5"/>
  <c r="I457" i="5"/>
  <c r="K385" i="5"/>
  <c r="L385" i="5" s="1"/>
  <c r="P1719" i="1"/>
  <c r="P1665" i="1"/>
  <c r="P1611" i="1"/>
  <c r="P1557" i="1"/>
  <c r="P1503" i="1"/>
  <c r="P1449" i="1"/>
  <c r="P1395" i="1"/>
  <c r="P1341" i="1"/>
  <c r="P1287" i="1"/>
  <c r="P1233" i="1"/>
  <c r="P1179" i="1"/>
  <c r="P1125" i="1"/>
  <c r="P1071" i="1"/>
  <c r="P1017" i="1"/>
  <c r="P963" i="1"/>
  <c r="P909" i="1"/>
  <c r="P855" i="1"/>
  <c r="P801" i="1"/>
  <c r="P747" i="1"/>
  <c r="P693" i="1"/>
  <c r="P639" i="1"/>
  <c r="P585" i="1"/>
  <c r="P531" i="1"/>
  <c r="P477" i="1"/>
  <c r="P423" i="1"/>
  <c r="P369" i="1"/>
  <c r="P315" i="1"/>
  <c r="F207" i="1"/>
  <c r="F246" i="1"/>
  <c r="F300" i="1" s="1"/>
  <c r="F354" i="1" s="1"/>
  <c r="F408" i="1" s="1"/>
  <c r="F462" i="1" s="1"/>
  <c r="F516" i="1" s="1"/>
  <c r="F570" i="1" s="1"/>
  <c r="F624" i="1" s="1"/>
  <c r="F678" i="1" s="1"/>
  <c r="F732" i="1" s="1"/>
  <c r="F786" i="1" s="1"/>
  <c r="F840" i="1" s="1"/>
  <c r="F894" i="1" s="1"/>
  <c r="F948" i="1" s="1"/>
  <c r="F1002" i="1" s="1"/>
  <c r="F1056" i="1" s="1"/>
  <c r="F1110" i="1" s="1"/>
  <c r="F1164" i="1" s="1"/>
  <c r="F1218" i="1" s="1"/>
  <c r="F1272" i="1" s="1"/>
  <c r="F1326" i="1" s="1"/>
  <c r="F1380" i="1" s="1"/>
  <c r="F1434" i="1" s="1"/>
  <c r="F1488" i="1" s="1"/>
  <c r="F1542" i="1" s="1"/>
  <c r="F1596" i="1" s="1"/>
  <c r="F1650" i="1" s="1"/>
  <c r="F1704" i="1" s="1"/>
  <c r="K209" i="1"/>
  <c r="K248" i="1"/>
  <c r="H211" i="1"/>
  <c r="H250" i="1"/>
  <c r="M207" i="1"/>
  <c r="M246" i="1"/>
  <c r="M300" i="1" s="1"/>
  <c r="M354" i="1" s="1"/>
  <c r="M408" i="1" s="1"/>
  <c r="M462" i="1" s="1"/>
  <c r="M516" i="1" s="1"/>
  <c r="M570" i="1" s="1"/>
  <c r="M624" i="1" s="1"/>
  <c r="M678" i="1" s="1"/>
  <c r="M732" i="1" s="1"/>
  <c r="M786" i="1" s="1"/>
  <c r="M840" i="1" s="1"/>
  <c r="M894" i="1" s="1"/>
  <c r="M948" i="1" s="1"/>
  <c r="M1002" i="1" s="1"/>
  <c r="M1056" i="1" s="1"/>
  <c r="M1110" i="1" s="1"/>
  <c r="M1164" i="1" s="1"/>
  <c r="M1218" i="1" s="1"/>
  <c r="M1272" i="1" s="1"/>
  <c r="M1326" i="1" s="1"/>
  <c r="M1380" i="1" s="1"/>
  <c r="M1434" i="1" s="1"/>
  <c r="M1488" i="1" s="1"/>
  <c r="M1542" i="1" s="1"/>
  <c r="M1596" i="1" s="1"/>
  <c r="M1650" i="1" s="1"/>
  <c r="M1704" i="1" s="1"/>
  <c r="G211" i="1"/>
  <c r="G250" i="1"/>
  <c r="L207" i="1"/>
  <c r="L246" i="1"/>
  <c r="L300" i="1" s="1"/>
  <c r="L354" i="1" s="1"/>
  <c r="L408" i="1" s="1"/>
  <c r="L462" i="1" s="1"/>
  <c r="L516" i="1" s="1"/>
  <c r="L570" i="1" s="1"/>
  <c r="L624" i="1" s="1"/>
  <c r="L678" i="1" s="1"/>
  <c r="L732" i="1" s="1"/>
  <c r="L786" i="1" s="1"/>
  <c r="L840" i="1" s="1"/>
  <c r="L894" i="1" s="1"/>
  <c r="L948" i="1" s="1"/>
  <c r="L1002" i="1" s="1"/>
  <c r="L1056" i="1" s="1"/>
  <c r="L1110" i="1" s="1"/>
  <c r="L1164" i="1" s="1"/>
  <c r="L1218" i="1" s="1"/>
  <c r="L1272" i="1" s="1"/>
  <c r="L1326" i="1" s="1"/>
  <c r="L1380" i="1" s="1"/>
  <c r="L1434" i="1" s="1"/>
  <c r="L1488" i="1" s="1"/>
  <c r="L1542" i="1" s="1"/>
  <c r="L1596" i="1" s="1"/>
  <c r="L1650" i="1" s="1"/>
  <c r="L1704" i="1" s="1"/>
  <c r="F211" i="1"/>
  <c r="F250" i="1"/>
  <c r="K207" i="1"/>
  <c r="K246" i="1"/>
  <c r="K300" i="1" s="1"/>
  <c r="K354" i="1" s="1"/>
  <c r="K408" i="1" s="1"/>
  <c r="K462" i="1" s="1"/>
  <c r="K516" i="1" s="1"/>
  <c r="K570" i="1" s="1"/>
  <c r="K624" i="1" s="1"/>
  <c r="K678" i="1" s="1"/>
  <c r="K732" i="1" s="1"/>
  <c r="K786" i="1" s="1"/>
  <c r="K840" i="1" s="1"/>
  <c r="K894" i="1" s="1"/>
  <c r="K948" i="1" s="1"/>
  <c r="K1002" i="1" s="1"/>
  <c r="K1056" i="1" s="1"/>
  <c r="K1110" i="1" s="1"/>
  <c r="K1164" i="1" s="1"/>
  <c r="K1218" i="1" s="1"/>
  <c r="K1272" i="1" s="1"/>
  <c r="K1326" i="1" s="1"/>
  <c r="K1380" i="1" s="1"/>
  <c r="K1434" i="1" s="1"/>
  <c r="K1488" i="1" s="1"/>
  <c r="K1542" i="1" s="1"/>
  <c r="K1596" i="1" s="1"/>
  <c r="K1650" i="1" s="1"/>
  <c r="K1704" i="1" s="1"/>
  <c r="P209" i="1"/>
  <c r="P248" i="1"/>
  <c r="M211" i="1"/>
  <c r="M250" i="1"/>
  <c r="J207" i="1"/>
  <c r="J246" i="1"/>
  <c r="J300" i="1" s="1"/>
  <c r="J354" i="1" s="1"/>
  <c r="J408" i="1" s="1"/>
  <c r="J462" i="1" s="1"/>
  <c r="J516" i="1" s="1"/>
  <c r="J570" i="1" s="1"/>
  <c r="J624" i="1" s="1"/>
  <c r="J678" i="1" s="1"/>
  <c r="J732" i="1" s="1"/>
  <c r="J786" i="1" s="1"/>
  <c r="J840" i="1" s="1"/>
  <c r="J894" i="1" s="1"/>
  <c r="J948" i="1" s="1"/>
  <c r="J1002" i="1" s="1"/>
  <c r="J1056" i="1" s="1"/>
  <c r="J1110" i="1" s="1"/>
  <c r="J1164" i="1" s="1"/>
  <c r="J1218" i="1" s="1"/>
  <c r="J1272" i="1" s="1"/>
  <c r="J1326" i="1" s="1"/>
  <c r="J1380" i="1" s="1"/>
  <c r="J1434" i="1" s="1"/>
  <c r="J1488" i="1" s="1"/>
  <c r="J1542" i="1" s="1"/>
  <c r="J1596" i="1" s="1"/>
  <c r="J1650" i="1" s="1"/>
  <c r="J1704" i="1" s="1"/>
  <c r="G209" i="1"/>
  <c r="G248" i="1"/>
  <c r="O209" i="1"/>
  <c r="O248" i="1"/>
  <c r="L211" i="1"/>
  <c r="L250" i="1"/>
  <c r="I207" i="1"/>
  <c r="I246" i="1"/>
  <c r="I300" i="1" s="1"/>
  <c r="I354" i="1" s="1"/>
  <c r="I408" i="1" s="1"/>
  <c r="I462" i="1" s="1"/>
  <c r="I516" i="1" s="1"/>
  <c r="I570" i="1" s="1"/>
  <c r="I624" i="1" s="1"/>
  <c r="I678" i="1" s="1"/>
  <c r="I732" i="1" s="1"/>
  <c r="I786" i="1" s="1"/>
  <c r="I840" i="1" s="1"/>
  <c r="I894" i="1" s="1"/>
  <c r="I948" i="1" s="1"/>
  <c r="I1002" i="1" s="1"/>
  <c r="I1056" i="1" s="1"/>
  <c r="I1110" i="1" s="1"/>
  <c r="I1164" i="1" s="1"/>
  <c r="I1218" i="1" s="1"/>
  <c r="I1272" i="1" s="1"/>
  <c r="I1326" i="1" s="1"/>
  <c r="I1380" i="1" s="1"/>
  <c r="I1434" i="1" s="1"/>
  <c r="I1488" i="1" s="1"/>
  <c r="I1542" i="1" s="1"/>
  <c r="I1596" i="1" s="1"/>
  <c r="I1650" i="1" s="1"/>
  <c r="I1704" i="1" s="1"/>
  <c r="F209" i="1"/>
  <c r="F248" i="1"/>
  <c r="N209" i="1"/>
  <c r="N248" i="1"/>
  <c r="K211" i="1"/>
  <c r="K250" i="1"/>
  <c r="H207" i="1"/>
  <c r="H246" i="1"/>
  <c r="H300" i="1" s="1"/>
  <c r="H354" i="1" s="1"/>
  <c r="H408" i="1" s="1"/>
  <c r="H462" i="1" s="1"/>
  <c r="H516" i="1" s="1"/>
  <c r="H570" i="1" s="1"/>
  <c r="H624" i="1" s="1"/>
  <c r="H678" i="1" s="1"/>
  <c r="H732" i="1" s="1"/>
  <c r="H786" i="1" s="1"/>
  <c r="H840" i="1" s="1"/>
  <c r="H894" i="1" s="1"/>
  <c r="H948" i="1" s="1"/>
  <c r="H1002" i="1" s="1"/>
  <c r="H1056" i="1" s="1"/>
  <c r="H1110" i="1" s="1"/>
  <c r="H1164" i="1" s="1"/>
  <c r="H1218" i="1" s="1"/>
  <c r="H1272" i="1" s="1"/>
  <c r="H1326" i="1" s="1"/>
  <c r="H1380" i="1" s="1"/>
  <c r="H1434" i="1" s="1"/>
  <c r="H1488" i="1" s="1"/>
  <c r="H1542" i="1" s="1"/>
  <c r="H1596" i="1" s="1"/>
  <c r="H1650" i="1" s="1"/>
  <c r="H1704" i="1" s="1"/>
  <c r="P261" i="1"/>
  <c r="M209" i="1"/>
  <c r="M248" i="1"/>
  <c r="J211" i="1"/>
  <c r="J250" i="1"/>
  <c r="G207" i="1"/>
  <c r="G246" i="1"/>
  <c r="G300" i="1" s="1"/>
  <c r="G354" i="1" s="1"/>
  <c r="G408" i="1" s="1"/>
  <c r="G462" i="1" s="1"/>
  <c r="G516" i="1" s="1"/>
  <c r="G570" i="1" s="1"/>
  <c r="G624" i="1" s="1"/>
  <c r="G678" i="1" s="1"/>
  <c r="G732" i="1" s="1"/>
  <c r="G786" i="1" s="1"/>
  <c r="G840" i="1" s="1"/>
  <c r="G894" i="1" s="1"/>
  <c r="G948" i="1" s="1"/>
  <c r="G1002" i="1" s="1"/>
  <c r="G1056" i="1" s="1"/>
  <c r="G1110" i="1" s="1"/>
  <c r="G1164" i="1" s="1"/>
  <c r="G1218" i="1" s="1"/>
  <c r="G1272" i="1" s="1"/>
  <c r="G1326" i="1" s="1"/>
  <c r="G1380" i="1" s="1"/>
  <c r="G1434" i="1" s="1"/>
  <c r="G1488" i="1" s="1"/>
  <c r="G1542" i="1" s="1"/>
  <c r="G1596" i="1" s="1"/>
  <c r="G1650" i="1" s="1"/>
  <c r="G1704" i="1" s="1"/>
  <c r="O207" i="1"/>
  <c r="O246" i="1"/>
  <c r="O300" i="1" s="1"/>
  <c r="O354" i="1" s="1"/>
  <c r="O408" i="1" s="1"/>
  <c r="O462" i="1" s="1"/>
  <c r="O516" i="1" s="1"/>
  <c r="O570" i="1" s="1"/>
  <c r="O624" i="1" s="1"/>
  <c r="O678" i="1" s="1"/>
  <c r="O732" i="1" s="1"/>
  <c r="O786" i="1" s="1"/>
  <c r="O840" i="1" s="1"/>
  <c r="O894" i="1" s="1"/>
  <c r="O948" i="1" s="1"/>
  <c r="O1002" i="1" s="1"/>
  <c r="O1056" i="1" s="1"/>
  <c r="O1110" i="1" s="1"/>
  <c r="O1164" i="1" s="1"/>
  <c r="O1218" i="1" s="1"/>
  <c r="O1272" i="1" s="1"/>
  <c r="O1326" i="1" s="1"/>
  <c r="O1380" i="1" s="1"/>
  <c r="O1434" i="1" s="1"/>
  <c r="O1488" i="1" s="1"/>
  <c r="O1542" i="1" s="1"/>
  <c r="O1596" i="1" s="1"/>
  <c r="O1650" i="1" s="1"/>
  <c r="O1704" i="1" s="1"/>
  <c r="L209" i="1"/>
  <c r="L248" i="1"/>
  <c r="I211" i="1"/>
  <c r="I250" i="1"/>
  <c r="N207" i="1"/>
  <c r="N246" i="1"/>
  <c r="N300" i="1" s="1"/>
  <c r="N354" i="1" s="1"/>
  <c r="N408" i="1" s="1"/>
  <c r="N462" i="1" s="1"/>
  <c r="N516" i="1" s="1"/>
  <c r="N570" i="1" s="1"/>
  <c r="N624" i="1" s="1"/>
  <c r="N678" i="1" s="1"/>
  <c r="N732" i="1" s="1"/>
  <c r="N786" i="1" s="1"/>
  <c r="N840" i="1" s="1"/>
  <c r="N894" i="1" s="1"/>
  <c r="N948" i="1" s="1"/>
  <c r="N1002" i="1" s="1"/>
  <c r="N1056" i="1" s="1"/>
  <c r="N1110" i="1" s="1"/>
  <c r="N1164" i="1" s="1"/>
  <c r="N1218" i="1" s="1"/>
  <c r="N1272" i="1" s="1"/>
  <c r="N1326" i="1" s="1"/>
  <c r="N1380" i="1" s="1"/>
  <c r="N1434" i="1" s="1"/>
  <c r="N1488" i="1" s="1"/>
  <c r="N1542" i="1" s="1"/>
  <c r="N1596" i="1" s="1"/>
  <c r="N1650" i="1" s="1"/>
  <c r="N1704" i="1" s="1"/>
  <c r="P211" i="1"/>
  <c r="P250" i="1"/>
  <c r="J209" i="1"/>
  <c r="J248" i="1"/>
  <c r="O211" i="1"/>
  <c r="O250" i="1"/>
  <c r="I209" i="1"/>
  <c r="I248" i="1"/>
  <c r="N211" i="1"/>
  <c r="N250" i="1"/>
  <c r="H209" i="1"/>
  <c r="H248" i="1"/>
  <c r="K159" i="1"/>
  <c r="K161" i="1" s="1"/>
  <c r="K200" i="1"/>
  <c r="P159" i="1"/>
  <c r="P161" i="1" s="1"/>
  <c r="O159" i="1"/>
  <c r="O161" i="1" s="1"/>
  <c r="O200" i="1"/>
  <c r="I159" i="1"/>
  <c r="I161" i="1" s="1"/>
  <c r="I200" i="1"/>
  <c r="F159" i="1"/>
  <c r="F161" i="1" s="1"/>
  <c r="F200" i="1"/>
  <c r="N159" i="1"/>
  <c r="N161" i="1" s="1"/>
  <c r="P146" i="1"/>
  <c r="H159" i="1"/>
  <c r="H161" i="1" s="1"/>
  <c r="G159" i="1"/>
  <c r="G161" i="1" s="1"/>
  <c r="L159" i="1"/>
  <c r="L161" i="1" s="1"/>
  <c r="M159" i="1"/>
  <c r="M161" i="1" s="1"/>
  <c r="M200" i="1"/>
  <c r="J159" i="1"/>
  <c r="J161" i="1" s="1"/>
  <c r="P207" i="1"/>
  <c r="L146" i="1"/>
  <c r="J146" i="1"/>
  <c r="G146" i="1"/>
  <c r="M146" i="1"/>
  <c r="O146" i="1"/>
  <c r="K146" i="1"/>
  <c r="I146" i="1"/>
  <c r="H146" i="1"/>
  <c r="F146" i="1"/>
  <c r="N146" i="1"/>
  <c r="F92" i="1"/>
  <c r="H92" i="1"/>
  <c r="O92" i="1"/>
  <c r="I92" i="1"/>
  <c r="N92" i="1"/>
  <c r="K92" i="1"/>
  <c r="P92" i="1"/>
  <c r="G92" i="1"/>
  <c r="L92" i="1"/>
  <c r="M92" i="1"/>
  <c r="J92" i="1"/>
  <c r="N35" i="4"/>
  <c r="O35" i="4"/>
  <c r="O37" i="4"/>
  <c r="O33" i="4"/>
  <c r="N33" i="4"/>
  <c r="N37" i="4"/>
  <c r="I664" i="5"/>
  <c r="I730" i="5"/>
  <c r="J530" i="5"/>
  <c r="K690" i="5"/>
  <c r="I762" i="5"/>
  <c r="L618" i="5"/>
  <c r="J526" i="5"/>
  <c r="K454" i="5"/>
  <c r="L454" i="5" s="1"/>
  <c r="J462" i="5"/>
  <c r="I1217" i="5"/>
  <c r="I648" i="5"/>
  <c r="I672" i="5"/>
  <c r="I763" i="5"/>
  <c r="K636" i="5"/>
  <c r="L636" i="5" s="1"/>
  <c r="I708" i="5"/>
  <c r="K840" i="5"/>
  <c r="L840" i="5" s="1"/>
  <c r="I912" i="5"/>
  <c r="K501" i="5"/>
  <c r="L501" i="5" s="1"/>
  <c r="I573" i="5"/>
  <c r="I506" i="5"/>
  <c r="K574" i="5"/>
  <c r="L574" i="5" s="1"/>
  <c r="I646" i="5"/>
  <c r="K570" i="5"/>
  <c r="L570" i="5" s="1"/>
  <c r="I642" i="5"/>
  <c r="L478" i="5"/>
  <c r="I886" i="5"/>
  <c r="I712" i="5"/>
  <c r="I859" i="5"/>
  <c r="I630" i="5"/>
  <c r="K614" i="5"/>
  <c r="L614" i="5" s="1"/>
  <c r="I686" i="5"/>
  <c r="I701" i="5"/>
  <c r="K629" i="5"/>
  <c r="I812" i="5"/>
  <c r="J834" i="5"/>
  <c r="I801" i="5"/>
  <c r="I747" i="5"/>
  <c r="J733" i="5"/>
  <c r="I1020" i="5"/>
  <c r="L441" i="5"/>
  <c r="J585" i="5"/>
  <c r="K513" i="5"/>
  <c r="K623" i="5"/>
  <c r="L623" i="5" s="1"/>
  <c r="I695" i="5"/>
  <c r="K550" i="5"/>
  <c r="I622" i="5"/>
  <c r="K537" i="5"/>
  <c r="L537" i="5" s="1"/>
  <c r="I609" i="5"/>
  <c r="I604" i="5"/>
  <c r="K532" i="5"/>
  <c r="L532" i="5" s="1"/>
  <c r="L557" i="5"/>
  <c r="K563" i="5"/>
  <c r="L563" i="5" s="1"/>
  <c r="I635" i="5"/>
  <c r="J1039" i="5"/>
  <c r="J701" i="5"/>
  <c r="I778" i="5"/>
  <c r="K489" i="5" l="1"/>
  <c r="L489" i="5" s="1"/>
  <c r="I561" i="5"/>
  <c r="I533" i="5"/>
  <c r="K461" i="5"/>
  <c r="J434" i="5"/>
  <c r="I495" i="5"/>
  <c r="K449" i="5"/>
  <c r="L449" i="5" s="1"/>
  <c r="I521" i="5"/>
  <c r="L412" i="5"/>
  <c r="K291" i="5"/>
  <c r="I549" i="5"/>
  <c r="K477" i="5"/>
  <c r="L477" i="5" s="1"/>
  <c r="K412" i="5"/>
  <c r="J569" i="5"/>
  <c r="K497" i="5"/>
  <c r="L497" i="5" s="1"/>
  <c r="K381" i="5"/>
  <c r="L381" i="5" s="1"/>
  <c r="I453" i="5"/>
  <c r="K447" i="5"/>
  <c r="L447" i="5" s="1"/>
  <c r="I519" i="5"/>
  <c r="L291" i="5"/>
  <c r="L314" i="5"/>
  <c r="L318" i="5" s="1"/>
  <c r="K318" i="5"/>
  <c r="I458" i="5"/>
  <c r="K386" i="5"/>
  <c r="L386" i="5" s="1"/>
  <c r="J590" i="5"/>
  <c r="K518" i="5"/>
  <c r="L518" i="5" s="1"/>
  <c r="J499" i="5"/>
  <c r="K427" i="5"/>
  <c r="L427" i="5" s="1"/>
  <c r="J520" i="5"/>
  <c r="K448" i="5"/>
  <c r="L448" i="5" s="1"/>
  <c r="J668" i="5"/>
  <c r="K596" i="5"/>
  <c r="L596" i="5" s="1"/>
  <c r="K541" i="5"/>
  <c r="L541" i="5" s="1"/>
  <c r="I613" i="5"/>
  <c r="AC1716" i="1"/>
  <c r="AD1716" i="1" s="1"/>
  <c r="AD1662" i="1"/>
  <c r="K362" i="5"/>
  <c r="K363" i="5" s="1"/>
  <c r="J435" i="5"/>
  <c r="L351" i="5"/>
  <c r="Z198" i="1"/>
  <c r="X252" i="1"/>
  <c r="J486" i="5"/>
  <c r="K414" i="5"/>
  <c r="L414" i="5" s="1"/>
  <c r="AC252" i="1"/>
  <c r="AD198" i="1"/>
  <c r="AC1721" i="1"/>
  <c r="AD1668" i="1"/>
  <c r="I734" i="5"/>
  <c r="Z1558" i="1"/>
  <c r="X1612" i="1"/>
  <c r="I565" i="5"/>
  <c r="K493" i="5"/>
  <c r="L493" i="5" s="1"/>
  <c r="AD1660" i="1"/>
  <c r="AC1714" i="1"/>
  <c r="AD1714" i="1" s="1"/>
  <c r="L362" i="5"/>
  <c r="I390" i="5"/>
  <c r="I435" i="5" s="1"/>
  <c r="K555" i="5"/>
  <c r="I627" i="5"/>
  <c r="I647" i="5"/>
  <c r="K575" i="5"/>
  <c r="L575" i="5" s="1"/>
  <c r="AC1718" i="1"/>
  <c r="AD1718" i="1" s="1"/>
  <c r="AD1664" i="1"/>
  <c r="K788" i="5"/>
  <c r="L788" i="5" s="1"/>
  <c r="I860" i="5"/>
  <c r="AC1612" i="1"/>
  <c r="AD1558" i="1"/>
  <c r="J496" i="5"/>
  <c r="K424" i="5"/>
  <c r="Z106" i="1"/>
  <c r="X160" i="1"/>
  <c r="Z104" i="1"/>
  <c r="X107" i="1"/>
  <c r="X200" i="1"/>
  <c r="X158" i="1"/>
  <c r="Z146" i="1"/>
  <c r="AD146" i="1"/>
  <c r="AC200" i="1"/>
  <c r="AD106" i="1"/>
  <c r="AC160" i="1"/>
  <c r="AC107" i="1"/>
  <c r="AC158" i="1"/>
  <c r="AD104" i="1"/>
  <c r="I535" i="5"/>
  <c r="K463" i="5"/>
  <c r="I473" i="5"/>
  <c r="I847" i="5"/>
  <c r="J603" i="5"/>
  <c r="K531" i="5"/>
  <c r="L531" i="5" s="1"/>
  <c r="L415" i="5"/>
  <c r="K423" i="5"/>
  <c r="K687" i="5"/>
  <c r="L687" i="5" s="1"/>
  <c r="I759" i="5"/>
  <c r="K547" i="5"/>
  <c r="L547" i="5" s="1"/>
  <c r="J619" i="5"/>
  <c r="J556" i="5"/>
  <c r="L391" i="5"/>
  <c r="L401" i="5" s="1"/>
  <c r="K401" i="5"/>
  <c r="K776" i="5"/>
  <c r="L776" i="5" s="1"/>
  <c r="I848" i="5"/>
  <c r="K522" i="5"/>
  <c r="I594" i="5"/>
  <c r="I610" i="5"/>
  <c r="K538" i="5"/>
  <c r="L538" i="5" s="1"/>
  <c r="K472" i="5"/>
  <c r="I544" i="5"/>
  <c r="K457" i="5"/>
  <c r="L457" i="5" s="1"/>
  <c r="I529" i="5"/>
  <c r="I611" i="5"/>
  <c r="K539" i="5"/>
  <c r="L539" i="5" s="1"/>
  <c r="I515" i="5"/>
  <c r="K443" i="5"/>
  <c r="L443" i="5" s="1"/>
  <c r="I451" i="5"/>
  <c r="K554" i="5"/>
  <c r="L554" i="5" s="1"/>
  <c r="I626" i="5"/>
  <c r="J588" i="5"/>
  <c r="K516" i="5"/>
  <c r="L516" i="5" s="1"/>
  <c r="J617" i="5"/>
  <c r="J688" i="5"/>
  <c r="J559" i="5"/>
  <c r="K487" i="5"/>
  <c r="J495" i="5"/>
  <c r="J562" i="5"/>
  <c r="K490" i="5"/>
  <c r="L490" i="5" s="1"/>
  <c r="L370" i="5"/>
  <c r="L379" i="5" s="1"/>
  <c r="K379" i="5"/>
  <c r="K620" i="5"/>
  <c r="L620" i="5" s="1"/>
  <c r="I692" i="5"/>
  <c r="K680" i="5"/>
  <c r="L680" i="5" s="1"/>
  <c r="I752" i="5"/>
  <c r="J528" i="5"/>
  <c r="K456" i="5"/>
  <c r="L456" i="5" s="1"/>
  <c r="I638" i="5"/>
  <c r="K566" i="5"/>
  <c r="I612" i="5"/>
  <c r="K540" i="5"/>
  <c r="L540" i="5" s="1"/>
  <c r="I553" i="5"/>
  <c r="K481" i="5"/>
  <c r="I484" i="5"/>
  <c r="I517" i="5"/>
  <c r="K445" i="5"/>
  <c r="L445" i="5" s="1"/>
  <c r="K577" i="5"/>
  <c r="I649" i="5"/>
  <c r="J514" i="5"/>
  <c r="K442" i="5"/>
  <c r="J451" i="5"/>
  <c r="I527" i="5"/>
  <c r="K455" i="5"/>
  <c r="J576" i="5"/>
  <c r="K504" i="5"/>
  <c r="H1719" i="1"/>
  <c r="I1719" i="1"/>
  <c r="J1719" i="1"/>
  <c r="K1719" i="1"/>
  <c r="L1719" i="1"/>
  <c r="M1719" i="1"/>
  <c r="F1719" i="1"/>
  <c r="N1719" i="1"/>
  <c r="O1719" i="1"/>
  <c r="G1719" i="1"/>
  <c r="N1665" i="1"/>
  <c r="O1665" i="1"/>
  <c r="G1665" i="1"/>
  <c r="H1665" i="1"/>
  <c r="I1665" i="1"/>
  <c r="J1665" i="1"/>
  <c r="K1665" i="1"/>
  <c r="L1665" i="1"/>
  <c r="M1665" i="1"/>
  <c r="F1665" i="1"/>
  <c r="H1611" i="1"/>
  <c r="I1611" i="1"/>
  <c r="J1611" i="1"/>
  <c r="K1611" i="1"/>
  <c r="L1611" i="1"/>
  <c r="M1611" i="1"/>
  <c r="F1611" i="1"/>
  <c r="N1611" i="1"/>
  <c r="O1611" i="1"/>
  <c r="G1611" i="1"/>
  <c r="H1557" i="1"/>
  <c r="I1557" i="1"/>
  <c r="J1557" i="1"/>
  <c r="K1557" i="1"/>
  <c r="L1557" i="1"/>
  <c r="M1557" i="1"/>
  <c r="F1557" i="1"/>
  <c r="N1557" i="1"/>
  <c r="O1557" i="1"/>
  <c r="G1557" i="1"/>
  <c r="H1503" i="1"/>
  <c r="I1503" i="1"/>
  <c r="J1503" i="1"/>
  <c r="K1503" i="1"/>
  <c r="L1503" i="1"/>
  <c r="M1503" i="1"/>
  <c r="F1503" i="1"/>
  <c r="N1503" i="1"/>
  <c r="O1503" i="1"/>
  <c r="G1503" i="1"/>
  <c r="N1449" i="1"/>
  <c r="O1449" i="1"/>
  <c r="G1449" i="1"/>
  <c r="H1449" i="1"/>
  <c r="I1449" i="1"/>
  <c r="J1449" i="1"/>
  <c r="K1449" i="1"/>
  <c r="L1449" i="1"/>
  <c r="M1449" i="1"/>
  <c r="F1449" i="1"/>
  <c r="H1395" i="1"/>
  <c r="I1395" i="1"/>
  <c r="J1395" i="1"/>
  <c r="K1395" i="1"/>
  <c r="L1395" i="1"/>
  <c r="M1395" i="1"/>
  <c r="F1395" i="1"/>
  <c r="N1395" i="1"/>
  <c r="O1395" i="1"/>
  <c r="G1395" i="1"/>
  <c r="N1341" i="1"/>
  <c r="O1341" i="1"/>
  <c r="G1341" i="1"/>
  <c r="H1341" i="1"/>
  <c r="I1341" i="1"/>
  <c r="J1341" i="1"/>
  <c r="K1341" i="1"/>
  <c r="L1341" i="1"/>
  <c r="M1341" i="1"/>
  <c r="F1341" i="1"/>
  <c r="H1287" i="1"/>
  <c r="I1287" i="1"/>
  <c r="J1287" i="1"/>
  <c r="K1287" i="1"/>
  <c r="L1287" i="1"/>
  <c r="M1287" i="1"/>
  <c r="F1287" i="1"/>
  <c r="N1287" i="1"/>
  <c r="O1287" i="1"/>
  <c r="G1287" i="1"/>
  <c r="N1233" i="1"/>
  <c r="O1233" i="1"/>
  <c r="G1233" i="1"/>
  <c r="H1233" i="1"/>
  <c r="I1233" i="1"/>
  <c r="J1233" i="1"/>
  <c r="K1233" i="1"/>
  <c r="L1233" i="1"/>
  <c r="M1233" i="1"/>
  <c r="F1233" i="1"/>
  <c r="N1179" i="1"/>
  <c r="O1179" i="1"/>
  <c r="G1179" i="1"/>
  <c r="H1179" i="1"/>
  <c r="I1179" i="1"/>
  <c r="J1179" i="1"/>
  <c r="K1179" i="1"/>
  <c r="L1179" i="1"/>
  <c r="M1179" i="1"/>
  <c r="F1179" i="1"/>
  <c r="N1125" i="1"/>
  <c r="O1125" i="1"/>
  <c r="G1125" i="1"/>
  <c r="H1125" i="1"/>
  <c r="I1125" i="1"/>
  <c r="J1125" i="1"/>
  <c r="K1125" i="1"/>
  <c r="L1125" i="1"/>
  <c r="M1125" i="1"/>
  <c r="F1125" i="1"/>
  <c r="H1071" i="1"/>
  <c r="I1071" i="1"/>
  <c r="J1071" i="1"/>
  <c r="K1071" i="1"/>
  <c r="L1071" i="1"/>
  <c r="M1071" i="1"/>
  <c r="F1071" i="1"/>
  <c r="N1071" i="1"/>
  <c r="O1071" i="1"/>
  <c r="G1071" i="1"/>
  <c r="N1017" i="1"/>
  <c r="O1017" i="1"/>
  <c r="G1017" i="1"/>
  <c r="H1017" i="1"/>
  <c r="I1017" i="1"/>
  <c r="J1017" i="1"/>
  <c r="K1017" i="1"/>
  <c r="L1017" i="1"/>
  <c r="M1017" i="1"/>
  <c r="F1017" i="1"/>
  <c r="H963" i="1"/>
  <c r="I963" i="1"/>
  <c r="J963" i="1"/>
  <c r="K963" i="1"/>
  <c r="L963" i="1"/>
  <c r="M963" i="1"/>
  <c r="F963" i="1"/>
  <c r="N963" i="1"/>
  <c r="O963" i="1"/>
  <c r="G963" i="1"/>
  <c r="N909" i="1"/>
  <c r="O909" i="1"/>
  <c r="G909" i="1"/>
  <c r="H909" i="1"/>
  <c r="I909" i="1"/>
  <c r="J909" i="1"/>
  <c r="K909" i="1"/>
  <c r="L909" i="1"/>
  <c r="M909" i="1"/>
  <c r="F909" i="1"/>
  <c r="H855" i="1"/>
  <c r="I855" i="1"/>
  <c r="J855" i="1"/>
  <c r="K855" i="1"/>
  <c r="L855" i="1"/>
  <c r="M855" i="1"/>
  <c r="F855" i="1"/>
  <c r="N855" i="1"/>
  <c r="O855" i="1"/>
  <c r="G855" i="1"/>
  <c r="N801" i="1"/>
  <c r="O801" i="1"/>
  <c r="G801" i="1"/>
  <c r="H801" i="1"/>
  <c r="I801" i="1"/>
  <c r="J801" i="1"/>
  <c r="K801" i="1"/>
  <c r="L801" i="1"/>
  <c r="M801" i="1"/>
  <c r="F801" i="1"/>
  <c r="H747" i="1"/>
  <c r="I747" i="1"/>
  <c r="J747" i="1"/>
  <c r="K747" i="1"/>
  <c r="L747" i="1"/>
  <c r="M747" i="1"/>
  <c r="F747" i="1"/>
  <c r="N747" i="1"/>
  <c r="O747" i="1"/>
  <c r="G747" i="1"/>
  <c r="N693" i="1"/>
  <c r="O693" i="1"/>
  <c r="G693" i="1"/>
  <c r="H693" i="1"/>
  <c r="I693" i="1"/>
  <c r="J693" i="1"/>
  <c r="K693" i="1"/>
  <c r="L693" i="1"/>
  <c r="M693" i="1"/>
  <c r="F693" i="1"/>
  <c r="H639" i="1"/>
  <c r="I639" i="1"/>
  <c r="J639" i="1"/>
  <c r="K639" i="1"/>
  <c r="L639" i="1"/>
  <c r="M639" i="1"/>
  <c r="F639" i="1"/>
  <c r="N639" i="1"/>
  <c r="O639" i="1"/>
  <c r="G639" i="1"/>
  <c r="N585" i="1"/>
  <c r="O585" i="1"/>
  <c r="G585" i="1"/>
  <c r="H585" i="1"/>
  <c r="I585" i="1"/>
  <c r="J585" i="1"/>
  <c r="K585" i="1"/>
  <c r="L585" i="1"/>
  <c r="M585" i="1"/>
  <c r="F585" i="1"/>
  <c r="H531" i="1"/>
  <c r="I531" i="1"/>
  <c r="J531" i="1"/>
  <c r="K531" i="1"/>
  <c r="L531" i="1"/>
  <c r="M531" i="1"/>
  <c r="F531" i="1"/>
  <c r="N531" i="1"/>
  <c r="O531" i="1"/>
  <c r="G531" i="1"/>
  <c r="N477" i="1"/>
  <c r="O477" i="1"/>
  <c r="G477" i="1"/>
  <c r="H477" i="1"/>
  <c r="I477" i="1"/>
  <c r="J477" i="1"/>
  <c r="K477" i="1"/>
  <c r="L477" i="1"/>
  <c r="M477" i="1"/>
  <c r="F477" i="1"/>
  <c r="H423" i="1"/>
  <c r="I423" i="1"/>
  <c r="J423" i="1"/>
  <c r="K423" i="1"/>
  <c r="L423" i="1"/>
  <c r="M423" i="1"/>
  <c r="F423" i="1"/>
  <c r="N423" i="1"/>
  <c r="O423" i="1"/>
  <c r="G423" i="1"/>
  <c r="N369" i="1"/>
  <c r="O369" i="1"/>
  <c r="G369" i="1"/>
  <c r="H369" i="1"/>
  <c r="I369" i="1"/>
  <c r="J369" i="1"/>
  <c r="K369" i="1"/>
  <c r="L369" i="1"/>
  <c r="M369" i="1"/>
  <c r="F369" i="1"/>
  <c r="H315" i="1"/>
  <c r="K265" i="1"/>
  <c r="K304" i="1"/>
  <c r="N263" i="1"/>
  <c r="N302" i="1"/>
  <c r="F263" i="1"/>
  <c r="F302" i="1"/>
  <c r="I315" i="1"/>
  <c r="L265" i="1"/>
  <c r="L304" i="1"/>
  <c r="O263" i="1"/>
  <c r="O302" i="1"/>
  <c r="G263" i="1"/>
  <c r="G302" i="1"/>
  <c r="J315" i="1"/>
  <c r="M265" i="1"/>
  <c r="M304" i="1"/>
  <c r="P263" i="1"/>
  <c r="P302" i="1"/>
  <c r="P356" i="1" s="1"/>
  <c r="P410" i="1" s="1"/>
  <c r="P464" i="1" s="1"/>
  <c r="P518" i="1" s="1"/>
  <c r="P572" i="1" s="1"/>
  <c r="P626" i="1" s="1"/>
  <c r="P680" i="1" s="1"/>
  <c r="P734" i="1" s="1"/>
  <c r="P788" i="1" s="1"/>
  <c r="P842" i="1" s="1"/>
  <c r="P896" i="1" s="1"/>
  <c r="P950" i="1" s="1"/>
  <c r="P1004" i="1" s="1"/>
  <c r="P1058" i="1" s="1"/>
  <c r="P1112" i="1" s="1"/>
  <c r="P1166" i="1" s="1"/>
  <c r="P1220" i="1" s="1"/>
  <c r="P1274" i="1" s="1"/>
  <c r="P1328" i="1" s="1"/>
  <c r="P1382" i="1" s="1"/>
  <c r="P1436" i="1" s="1"/>
  <c r="P1490" i="1" s="1"/>
  <c r="P1544" i="1" s="1"/>
  <c r="P1598" i="1" s="1"/>
  <c r="P1652" i="1" s="1"/>
  <c r="P1706" i="1" s="1"/>
  <c r="K315" i="1"/>
  <c r="F265" i="1"/>
  <c r="F304" i="1"/>
  <c r="L315" i="1"/>
  <c r="G265" i="1"/>
  <c r="G304" i="1"/>
  <c r="M315" i="1"/>
  <c r="H265" i="1"/>
  <c r="H304" i="1"/>
  <c r="K263" i="1"/>
  <c r="K302" i="1"/>
  <c r="F315" i="1"/>
  <c r="H263" i="1"/>
  <c r="H302" i="1"/>
  <c r="N265" i="1"/>
  <c r="N304" i="1"/>
  <c r="I263" i="1"/>
  <c r="I302" i="1"/>
  <c r="O265" i="1"/>
  <c r="O304" i="1"/>
  <c r="J263" i="1"/>
  <c r="J302" i="1"/>
  <c r="P265" i="1"/>
  <c r="P304" i="1"/>
  <c r="N315" i="1"/>
  <c r="I265" i="1"/>
  <c r="I304" i="1"/>
  <c r="L263" i="1"/>
  <c r="L302" i="1"/>
  <c r="O315" i="1"/>
  <c r="G315" i="1"/>
  <c r="J265" i="1"/>
  <c r="J304" i="1"/>
  <c r="M263" i="1"/>
  <c r="M302" i="1"/>
  <c r="N213" i="1"/>
  <c r="N215" i="1" s="1"/>
  <c r="F213" i="1"/>
  <c r="F215" i="1" s="1"/>
  <c r="F254" i="1"/>
  <c r="I213" i="1"/>
  <c r="I215" i="1" s="1"/>
  <c r="I254" i="1"/>
  <c r="O213" i="1"/>
  <c r="O215" i="1" s="1"/>
  <c r="P213" i="1"/>
  <c r="P215" i="1" s="1"/>
  <c r="K213" i="1"/>
  <c r="K215" i="1" s="1"/>
  <c r="K254" i="1"/>
  <c r="N261" i="1"/>
  <c r="N254" i="1"/>
  <c r="O261" i="1"/>
  <c r="O254" i="1"/>
  <c r="G261" i="1"/>
  <c r="P254" i="1"/>
  <c r="H261" i="1"/>
  <c r="I261" i="1"/>
  <c r="J261" i="1"/>
  <c r="K261" i="1"/>
  <c r="L261" i="1"/>
  <c r="M261" i="1"/>
  <c r="F261" i="1"/>
  <c r="N200" i="1"/>
  <c r="P200" i="1"/>
  <c r="J213" i="1"/>
  <c r="J215" i="1" s="1"/>
  <c r="M213" i="1"/>
  <c r="M215" i="1" s="1"/>
  <c r="L213" i="1"/>
  <c r="L215" i="1" s="1"/>
  <c r="G213" i="1"/>
  <c r="G215" i="1" s="1"/>
  <c r="H213" i="1"/>
  <c r="H215" i="1" s="1"/>
  <c r="H200" i="1"/>
  <c r="J200" i="1"/>
  <c r="L200" i="1"/>
  <c r="G200" i="1"/>
  <c r="AG75" i="1"/>
  <c r="AG85" i="1" s="1"/>
  <c r="K609" i="5"/>
  <c r="L609" i="5" s="1"/>
  <c r="I681" i="5"/>
  <c r="L550" i="5"/>
  <c r="K701" i="5"/>
  <c r="I773" i="5"/>
  <c r="K686" i="5"/>
  <c r="L686" i="5" s="1"/>
  <c r="I758" i="5"/>
  <c r="I702" i="5"/>
  <c r="I931" i="5"/>
  <c r="I784" i="5"/>
  <c r="I645" i="5"/>
  <c r="K573" i="5"/>
  <c r="I578" i="5"/>
  <c r="K912" i="5"/>
  <c r="L912" i="5" s="1"/>
  <c r="I984" i="5"/>
  <c r="K708" i="5"/>
  <c r="L708" i="5" s="1"/>
  <c r="I780" i="5"/>
  <c r="K762" i="5"/>
  <c r="I834" i="5"/>
  <c r="L690" i="5"/>
  <c r="J602" i="5"/>
  <c r="I850" i="5"/>
  <c r="J773" i="5"/>
  <c r="J1111" i="5"/>
  <c r="K635" i="5"/>
  <c r="L635" i="5" s="1"/>
  <c r="I707" i="5"/>
  <c r="K604" i="5"/>
  <c r="L604" i="5" s="1"/>
  <c r="I676" i="5"/>
  <c r="I694" i="5"/>
  <c r="K622" i="5"/>
  <c r="L622" i="5" s="1"/>
  <c r="K695" i="5"/>
  <c r="L695" i="5" s="1"/>
  <c r="I767" i="5"/>
  <c r="L513" i="5"/>
  <c r="J657" i="5"/>
  <c r="K585" i="5"/>
  <c r="I1092" i="5"/>
  <c r="J805" i="5"/>
  <c r="I819" i="5"/>
  <c r="I873" i="5"/>
  <c r="J906" i="5"/>
  <c r="I884" i="5"/>
  <c r="L629" i="5"/>
  <c r="I958" i="5"/>
  <c r="K642" i="5"/>
  <c r="L642" i="5" s="1"/>
  <c r="I714" i="5"/>
  <c r="I718" i="5"/>
  <c r="K646" i="5"/>
  <c r="L646" i="5" s="1"/>
  <c r="I835" i="5"/>
  <c r="I744" i="5"/>
  <c r="I720" i="5"/>
  <c r="I1289" i="5"/>
  <c r="J598" i="5"/>
  <c r="J534" i="5"/>
  <c r="K526" i="5"/>
  <c r="L526" i="5" s="1"/>
  <c r="I802" i="5"/>
  <c r="I736" i="5"/>
  <c r="K561" i="5" l="1"/>
  <c r="L561" i="5" s="1"/>
  <c r="I633" i="5"/>
  <c r="K533" i="5"/>
  <c r="I605" i="5"/>
  <c r="K390" i="5"/>
  <c r="I593" i="5"/>
  <c r="K521" i="5"/>
  <c r="L521" i="5" s="1"/>
  <c r="L390" i="5"/>
  <c r="I525" i="5"/>
  <c r="K453" i="5"/>
  <c r="L453" i="5" s="1"/>
  <c r="L363" i="5"/>
  <c r="I462" i="5"/>
  <c r="I507" i="5" s="1"/>
  <c r="K549" i="5"/>
  <c r="L549" i="5" s="1"/>
  <c r="I621" i="5"/>
  <c r="J641" i="5"/>
  <c r="K569" i="5"/>
  <c r="L569" i="5" s="1"/>
  <c r="L423" i="5"/>
  <c r="I591" i="5"/>
  <c r="K519" i="5"/>
  <c r="L519" i="5" s="1"/>
  <c r="K496" i="5"/>
  <c r="L496" i="5" s="1"/>
  <c r="J568" i="5"/>
  <c r="I685" i="5"/>
  <c r="K613" i="5"/>
  <c r="L613" i="5" s="1"/>
  <c r="J506" i="5"/>
  <c r="J507" i="5" s="1"/>
  <c r="K627" i="5"/>
  <c r="I699" i="5"/>
  <c r="K565" i="5"/>
  <c r="L565" i="5" s="1"/>
  <c r="I637" i="5"/>
  <c r="I567" i="5"/>
  <c r="I806" i="5"/>
  <c r="AC306" i="1"/>
  <c r="AD252" i="1"/>
  <c r="J592" i="5"/>
  <c r="K520" i="5"/>
  <c r="L520" i="5" s="1"/>
  <c r="J662" i="5"/>
  <c r="K590" i="5"/>
  <c r="L590" i="5" s="1"/>
  <c r="AD1612" i="1"/>
  <c r="AC1666" i="1"/>
  <c r="Z1612" i="1"/>
  <c r="X1666" i="1"/>
  <c r="K647" i="5"/>
  <c r="L647" i="5" s="1"/>
  <c r="I719" i="5"/>
  <c r="Z252" i="1"/>
  <c r="X306" i="1"/>
  <c r="L424" i="5"/>
  <c r="L434" i="5" s="1"/>
  <c r="K434" i="5"/>
  <c r="K435" i="5" s="1"/>
  <c r="I932" i="5"/>
  <c r="K860" i="5"/>
  <c r="L860" i="5" s="1"/>
  <c r="AD1722" i="1"/>
  <c r="AI46" i="12"/>
  <c r="J558" i="5"/>
  <c r="J567" i="5" s="1"/>
  <c r="K486" i="5"/>
  <c r="L486" i="5" s="1"/>
  <c r="J740" i="5"/>
  <c r="K668" i="5"/>
  <c r="L668" i="5" s="1"/>
  <c r="J571" i="5"/>
  <c r="K499" i="5"/>
  <c r="L499" i="5" s="1"/>
  <c r="I530" i="5"/>
  <c r="K458" i="5"/>
  <c r="L458" i="5" s="1"/>
  <c r="X161" i="1"/>
  <c r="Z158" i="1"/>
  <c r="Z160" i="1"/>
  <c r="X214" i="1"/>
  <c r="AC212" i="1"/>
  <c r="AC161" i="1"/>
  <c r="AD158" i="1"/>
  <c r="AD160" i="1"/>
  <c r="AC214" i="1"/>
  <c r="AD200" i="1"/>
  <c r="AC254" i="1"/>
  <c r="X254" i="1"/>
  <c r="Z200" i="1"/>
  <c r="X212" i="1"/>
  <c r="L504" i="5"/>
  <c r="I625" i="5"/>
  <c r="K553" i="5"/>
  <c r="I556" i="5"/>
  <c r="K638" i="5"/>
  <c r="I710" i="5"/>
  <c r="I764" i="5"/>
  <c r="K692" i="5"/>
  <c r="L692" i="5" s="1"/>
  <c r="J631" i="5"/>
  <c r="K559" i="5"/>
  <c r="K529" i="5"/>
  <c r="L529" i="5" s="1"/>
  <c r="I601" i="5"/>
  <c r="K544" i="5"/>
  <c r="I616" i="5"/>
  <c r="I666" i="5"/>
  <c r="K594" i="5"/>
  <c r="J628" i="5"/>
  <c r="J691" i="5"/>
  <c r="K619" i="5"/>
  <c r="L619" i="5" s="1"/>
  <c r="K759" i="5"/>
  <c r="L759" i="5" s="1"/>
  <c r="I831" i="5"/>
  <c r="J648" i="5"/>
  <c r="K576" i="5"/>
  <c r="L576" i="5" s="1"/>
  <c r="J578" i="5"/>
  <c r="I589" i="5"/>
  <c r="K517" i="5"/>
  <c r="L517" i="5" s="1"/>
  <c r="J600" i="5"/>
  <c r="K528" i="5"/>
  <c r="L528" i="5" s="1"/>
  <c r="J634" i="5"/>
  <c r="K562" i="5"/>
  <c r="L562" i="5" s="1"/>
  <c r="J675" i="5"/>
  <c r="K603" i="5"/>
  <c r="L603" i="5" s="1"/>
  <c r="L463" i="5"/>
  <c r="L473" i="5" s="1"/>
  <c r="K473" i="5"/>
  <c r="L455" i="5"/>
  <c r="K462" i="5"/>
  <c r="L442" i="5"/>
  <c r="L451" i="5" s="1"/>
  <c r="K451" i="5"/>
  <c r="K649" i="5"/>
  <c r="I721" i="5"/>
  <c r="K612" i="5"/>
  <c r="L612" i="5" s="1"/>
  <c r="I684" i="5"/>
  <c r="K752" i="5"/>
  <c r="L752" i="5" s="1"/>
  <c r="I824" i="5"/>
  <c r="J660" i="5"/>
  <c r="K588" i="5"/>
  <c r="L588" i="5" s="1"/>
  <c r="K848" i="5"/>
  <c r="L848" i="5" s="1"/>
  <c r="I920" i="5"/>
  <c r="I919" i="5"/>
  <c r="K535" i="5"/>
  <c r="I545" i="5"/>
  <c r="I607" i="5"/>
  <c r="K527" i="5"/>
  <c r="L527" i="5" s="1"/>
  <c r="I599" i="5"/>
  <c r="I534" i="5"/>
  <c r="J586" i="5"/>
  <c r="K514" i="5"/>
  <c r="J523" i="5"/>
  <c r="L481" i="5"/>
  <c r="L484" i="5" s="1"/>
  <c r="K484" i="5"/>
  <c r="L487" i="5"/>
  <c r="J760" i="5"/>
  <c r="J689" i="5"/>
  <c r="I698" i="5"/>
  <c r="K626" i="5"/>
  <c r="L626" i="5" s="1"/>
  <c r="K515" i="5"/>
  <c r="L515" i="5" s="1"/>
  <c r="I587" i="5"/>
  <c r="I523" i="5"/>
  <c r="I683" i="5"/>
  <c r="K611" i="5"/>
  <c r="L611" i="5" s="1"/>
  <c r="I682" i="5"/>
  <c r="K610" i="5"/>
  <c r="L610" i="5" s="1"/>
  <c r="AP94" i="1"/>
  <c r="AL94" i="1"/>
  <c r="P1721" i="1"/>
  <c r="P1667" i="1"/>
  <c r="P1613" i="1"/>
  <c r="P1559" i="1"/>
  <c r="P1505" i="1"/>
  <c r="P1451" i="1"/>
  <c r="P1397" i="1"/>
  <c r="P1343" i="1"/>
  <c r="P1289" i="1"/>
  <c r="P1235" i="1"/>
  <c r="P1181" i="1"/>
  <c r="P1127" i="1"/>
  <c r="P1073" i="1"/>
  <c r="P1019" i="1"/>
  <c r="P965" i="1"/>
  <c r="P911" i="1"/>
  <c r="P857" i="1"/>
  <c r="P803" i="1"/>
  <c r="P749" i="1"/>
  <c r="P695" i="1"/>
  <c r="P641" i="1"/>
  <c r="P587" i="1"/>
  <c r="P533" i="1"/>
  <c r="P479" i="1"/>
  <c r="P425" i="1"/>
  <c r="P319" i="1"/>
  <c r="P358" i="1"/>
  <c r="J317" i="1"/>
  <c r="J356" i="1"/>
  <c r="J410" i="1" s="1"/>
  <c r="J464" i="1" s="1"/>
  <c r="J518" i="1" s="1"/>
  <c r="J572" i="1" s="1"/>
  <c r="J626" i="1" s="1"/>
  <c r="J680" i="1" s="1"/>
  <c r="J734" i="1" s="1"/>
  <c r="J788" i="1" s="1"/>
  <c r="J842" i="1" s="1"/>
  <c r="J896" i="1" s="1"/>
  <c r="J950" i="1" s="1"/>
  <c r="J1004" i="1" s="1"/>
  <c r="J1058" i="1" s="1"/>
  <c r="J1112" i="1" s="1"/>
  <c r="J1166" i="1" s="1"/>
  <c r="J1220" i="1" s="1"/>
  <c r="J1274" i="1" s="1"/>
  <c r="J1328" i="1" s="1"/>
  <c r="J1382" i="1" s="1"/>
  <c r="J1436" i="1" s="1"/>
  <c r="J1490" i="1" s="1"/>
  <c r="J1544" i="1" s="1"/>
  <c r="J1598" i="1" s="1"/>
  <c r="J1652" i="1" s="1"/>
  <c r="J1706" i="1" s="1"/>
  <c r="O319" i="1"/>
  <c r="O358" i="1"/>
  <c r="I317" i="1"/>
  <c r="I356" i="1"/>
  <c r="I410" i="1" s="1"/>
  <c r="I464" i="1" s="1"/>
  <c r="I518" i="1" s="1"/>
  <c r="I572" i="1" s="1"/>
  <c r="I626" i="1" s="1"/>
  <c r="I680" i="1" s="1"/>
  <c r="I734" i="1" s="1"/>
  <c r="I788" i="1" s="1"/>
  <c r="I842" i="1" s="1"/>
  <c r="I896" i="1" s="1"/>
  <c r="I950" i="1" s="1"/>
  <c r="I1004" i="1" s="1"/>
  <c r="I1058" i="1" s="1"/>
  <c r="I1112" i="1" s="1"/>
  <c r="I1166" i="1" s="1"/>
  <c r="I1220" i="1" s="1"/>
  <c r="I1274" i="1" s="1"/>
  <c r="I1328" i="1" s="1"/>
  <c r="I1382" i="1" s="1"/>
  <c r="I1436" i="1" s="1"/>
  <c r="I1490" i="1" s="1"/>
  <c r="I1544" i="1" s="1"/>
  <c r="I1598" i="1" s="1"/>
  <c r="I1652" i="1" s="1"/>
  <c r="I1706" i="1" s="1"/>
  <c r="N319" i="1"/>
  <c r="N358" i="1"/>
  <c r="H317" i="1"/>
  <c r="H356" i="1"/>
  <c r="H410" i="1" s="1"/>
  <c r="H464" i="1" s="1"/>
  <c r="H518" i="1" s="1"/>
  <c r="H572" i="1" s="1"/>
  <c r="H626" i="1" s="1"/>
  <c r="H680" i="1" s="1"/>
  <c r="H734" i="1" s="1"/>
  <c r="H788" i="1" s="1"/>
  <c r="H842" i="1" s="1"/>
  <c r="H896" i="1" s="1"/>
  <c r="H950" i="1" s="1"/>
  <c r="H1004" i="1" s="1"/>
  <c r="H1058" i="1" s="1"/>
  <c r="H1112" i="1" s="1"/>
  <c r="H1166" i="1" s="1"/>
  <c r="H1220" i="1" s="1"/>
  <c r="H1274" i="1" s="1"/>
  <c r="H1328" i="1" s="1"/>
  <c r="H1382" i="1" s="1"/>
  <c r="H1436" i="1" s="1"/>
  <c r="H1490" i="1" s="1"/>
  <c r="H1544" i="1" s="1"/>
  <c r="H1598" i="1" s="1"/>
  <c r="H1652" i="1" s="1"/>
  <c r="H1706" i="1" s="1"/>
  <c r="G319" i="1"/>
  <c r="G358" i="1"/>
  <c r="P371" i="1"/>
  <c r="M319" i="1"/>
  <c r="M358" i="1"/>
  <c r="F317" i="1"/>
  <c r="F356" i="1"/>
  <c r="F410" i="1" s="1"/>
  <c r="F464" i="1" s="1"/>
  <c r="F518" i="1" s="1"/>
  <c r="F572" i="1" s="1"/>
  <c r="F626" i="1" s="1"/>
  <c r="F680" i="1" s="1"/>
  <c r="F734" i="1" s="1"/>
  <c r="F788" i="1" s="1"/>
  <c r="F842" i="1" s="1"/>
  <c r="F896" i="1" s="1"/>
  <c r="F950" i="1" s="1"/>
  <c r="F1004" i="1" s="1"/>
  <c r="F1058" i="1" s="1"/>
  <c r="F1112" i="1" s="1"/>
  <c r="F1166" i="1" s="1"/>
  <c r="F1220" i="1" s="1"/>
  <c r="F1274" i="1" s="1"/>
  <c r="F1328" i="1" s="1"/>
  <c r="F1382" i="1" s="1"/>
  <c r="F1436" i="1" s="1"/>
  <c r="F1490" i="1" s="1"/>
  <c r="F1544" i="1" s="1"/>
  <c r="F1598" i="1" s="1"/>
  <c r="F1652" i="1" s="1"/>
  <c r="F1706" i="1" s="1"/>
  <c r="N317" i="1"/>
  <c r="N356" i="1"/>
  <c r="N410" i="1" s="1"/>
  <c r="N464" i="1" s="1"/>
  <c r="N518" i="1" s="1"/>
  <c r="N572" i="1" s="1"/>
  <c r="N626" i="1" s="1"/>
  <c r="N680" i="1" s="1"/>
  <c r="N734" i="1" s="1"/>
  <c r="N788" i="1" s="1"/>
  <c r="N842" i="1" s="1"/>
  <c r="N896" i="1" s="1"/>
  <c r="N950" i="1" s="1"/>
  <c r="N1004" i="1" s="1"/>
  <c r="N1058" i="1" s="1"/>
  <c r="N1112" i="1" s="1"/>
  <c r="N1166" i="1" s="1"/>
  <c r="N1220" i="1" s="1"/>
  <c r="N1274" i="1" s="1"/>
  <c r="N1328" i="1" s="1"/>
  <c r="N1382" i="1" s="1"/>
  <c r="N1436" i="1" s="1"/>
  <c r="N1490" i="1" s="1"/>
  <c r="N1544" i="1" s="1"/>
  <c r="N1598" i="1" s="1"/>
  <c r="N1652" i="1" s="1"/>
  <c r="N1706" i="1" s="1"/>
  <c r="K319" i="1"/>
  <c r="K358" i="1"/>
  <c r="M317" i="1"/>
  <c r="M356" i="1"/>
  <c r="M410" i="1" s="1"/>
  <c r="M464" i="1" s="1"/>
  <c r="M518" i="1" s="1"/>
  <c r="M572" i="1" s="1"/>
  <c r="M626" i="1" s="1"/>
  <c r="M680" i="1" s="1"/>
  <c r="M734" i="1" s="1"/>
  <c r="M788" i="1" s="1"/>
  <c r="M842" i="1" s="1"/>
  <c r="M896" i="1" s="1"/>
  <c r="M950" i="1" s="1"/>
  <c r="M1004" i="1" s="1"/>
  <c r="M1058" i="1" s="1"/>
  <c r="M1112" i="1" s="1"/>
  <c r="M1166" i="1" s="1"/>
  <c r="M1220" i="1" s="1"/>
  <c r="M1274" i="1" s="1"/>
  <c r="M1328" i="1" s="1"/>
  <c r="M1382" i="1" s="1"/>
  <c r="M1436" i="1" s="1"/>
  <c r="M1490" i="1" s="1"/>
  <c r="M1544" i="1" s="1"/>
  <c r="M1598" i="1" s="1"/>
  <c r="M1652" i="1" s="1"/>
  <c r="M1706" i="1" s="1"/>
  <c r="J319" i="1"/>
  <c r="J358" i="1"/>
  <c r="L317" i="1"/>
  <c r="L356" i="1"/>
  <c r="L410" i="1" s="1"/>
  <c r="L464" i="1" s="1"/>
  <c r="L518" i="1" s="1"/>
  <c r="L572" i="1" s="1"/>
  <c r="L626" i="1" s="1"/>
  <c r="L680" i="1" s="1"/>
  <c r="L734" i="1" s="1"/>
  <c r="L788" i="1" s="1"/>
  <c r="L842" i="1" s="1"/>
  <c r="L896" i="1" s="1"/>
  <c r="L950" i="1" s="1"/>
  <c r="L1004" i="1" s="1"/>
  <c r="L1058" i="1" s="1"/>
  <c r="L1112" i="1" s="1"/>
  <c r="L1166" i="1" s="1"/>
  <c r="L1220" i="1" s="1"/>
  <c r="L1274" i="1" s="1"/>
  <c r="L1328" i="1" s="1"/>
  <c r="L1382" i="1" s="1"/>
  <c r="L1436" i="1" s="1"/>
  <c r="L1490" i="1" s="1"/>
  <c r="L1544" i="1" s="1"/>
  <c r="L1598" i="1" s="1"/>
  <c r="L1652" i="1" s="1"/>
  <c r="L1706" i="1" s="1"/>
  <c r="I319" i="1"/>
  <c r="I358" i="1"/>
  <c r="K317" i="1"/>
  <c r="K356" i="1"/>
  <c r="K410" i="1" s="1"/>
  <c r="K464" i="1" s="1"/>
  <c r="K518" i="1" s="1"/>
  <c r="K572" i="1" s="1"/>
  <c r="K626" i="1" s="1"/>
  <c r="K680" i="1" s="1"/>
  <c r="K734" i="1" s="1"/>
  <c r="K788" i="1" s="1"/>
  <c r="K842" i="1" s="1"/>
  <c r="K896" i="1" s="1"/>
  <c r="K950" i="1" s="1"/>
  <c r="K1004" i="1" s="1"/>
  <c r="K1058" i="1" s="1"/>
  <c r="K1112" i="1" s="1"/>
  <c r="K1166" i="1" s="1"/>
  <c r="K1220" i="1" s="1"/>
  <c r="K1274" i="1" s="1"/>
  <c r="K1328" i="1" s="1"/>
  <c r="K1382" i="1" s="1"/>
  <c r="K1436" i="1" s="1"/>
  <c r="K1490" i="1" s="1"/>
  <c r="K1544" i="1" s="1"/>
  <c r="K1598" i="1" s="1"/>
  <c r="K1652" i="1" s="1"/>
  <c r="K1706" i="1" s="1"/>
  <c r="H319" i="1"/>
  <c r="H358" i="1"/>
  <c r="F319" i="1"/>
  <c r="F358" i="1"/>
  <c r="G317" i="1"/>
  <c r="G356" i="1"/>
  <c r="G410" i="1" s="1"/>
  <c r="G464" i="1" s="1"/>
  <c r="G518" i="1" s="1"/>
  <c r="G572" i="1" s="1"/>
  <c r="G626" i="1" s="1"/>
  <c r="G680" i="1" s="1"/>
  <c r="G734" i="1" s="1"/>
  <c r="G788" i="1" s="1"/>
  <c r="G842" i="1" s="1"/>
  <c r="G896" i="1" s="1"/>
  <c r="G950" i="1" s="1"/>
  <c r="G1004" i="1" s="1"/>
  <c r="G1058" i="1" s="1"/>
  <c r="G1112" i="1" s="1"/>
  <c r="G1166" i="1" s="1"/>
  <c r="G1220" i="1" s="1"/>
  <c r="G1274" i="1" s="1"/>
  <c r="G1328" i="1" s="1"/>
  <c r="G1382" i="1" s="1"/>
  <c r="G1436" i="1" s="1"/>
  <c r="G1490" i="1" s="1"/>
  <c r="G1544" i="1" s="1"/>
  <c r="G1598" i="1" s="1"/>
  <c r="G1652" i="1" s="1"/>
  <c r="G1706" i="1" s="1"/>
  <c r="O317" i="1"/>
  <c r="O356" i="1"/>
  <c r="O410" i="1" s="1"/>
  <c r="O464" i="1" s="1"/>
  <c r="O518" i="1" s="1"/>
  <c r="O572" i="1" s="1"/>
  <c r="O626" i="1" s="1"/>
  <c r="O680" i="1" s="1"/>
  <c r="O734" i="1" s="1"/>
  <c r="O788" i="1" s="1"/>
  <c r="O842" i="1" s="1"/>
  <c r="O896" i="1" s="1"/>
  <c r="O950" i="1" s="1"/>
  <c r="O1004" i="1" s="1"/>
  <c r="O1058" i="1" s="1"/>
  <c r="O1112" i="1" s="1"/>
  <c r="O1166" i="1" s="1"/>
  <c r="O1220" i="1" s="1"/>
  <c r="O1274" i="1" s="1"/>
  <c r="O1328" i="1" s="1"/>
  <c r="O1382" i="1" s="1"/>
  <c r="O1436" i="1" s="1"/>
  <c r="O1490" i="1" s="1"/>
  <c r="O1544" i="1" s="1"/>
  <c r="O1598" i="1" s="1"/>
  <c r="O1652" i="1" s="1"/>
  <c r="O1706" i="1" s="1"/>
  <c r="L319" i="1"/>
  <c r="L358" i="1"/>
  <c r="P317" i="1"/>
  <c r="H267" i="1"/>
  <c r="H269" i="1" s="1"/>
  <c r="G267" i="1"/>
  <c r="G269" i="1" s="1"/>
  <c r="L267" i="1"/>
  <c r="L269" i="1" s="1"/>
  <c r="M267" i="1"/>
  <c r="M269" i="1" s="1"/>
  <c r="J267" i="1"/>
  <c r="J269" i="1" s="1"/>
  <c r="K267" i="1"/>
  <c r="K269" i="1" s="1"/>
  <c r="P267" i="1"/>
  <c r="P269" i="1" s="1"/>
  <c r="O267" i="1"/>
  <c r="O269" i="1" s="1"/>
  <c r="I267" i="1"/>
  <c r="I269" i="1" s="1"/>
  <c r="F267" i="1"/>
  <c r="F269" i="1" s="1"/>
  <c r="N267" i="1"/>
  <c r="N269" i="1" s="1"/>
  <c r="M254" i="1"/>
  <c r="L254" i="1"/>
  <c r="J254" i="1"/>
  <c r="H254" i="1"/>
  <c r="G254" i="1"/>
  <c r="I874" i="5"/>
  <c r="I792" i="5"/>
  <c r="I816" i="5"/>
  <c r="I907" i="5"/>
  <c r="K718" i="5"/>
  <c r="L718" i="5" s="1"/>
  <c r="I790" i="5"/>
  <c r="I1030" i="5"/>
  <c r="I956" i="5"/>
  <c r="J978" i="5"/>
  <c r="I945" i="5"/>
  <c r="I891" i="5"/>
  <c r="I1164" i="5"/>
  <c r="I748" i="5"/>
  <c r="K676" i="5"/>
  <c r="L676" i="5" s="1"/>
  <c r="J1183" i="5"/>
  <c r="J674" i="5"/>
  <c r="I906" i="5"/>
  <c r="K834" i="5"/>
  <c r="L573" i="5"/>
  <c r="I856" i="5"/>
  <c r="K758" i="5"/>
  <c r="L758" i="5" s="1"/>
  <c r="I830" i="5"/>
  <c r="I845" i="5"/>
  <c r="K773" i="5"/>
  <c r="K681" i="5"/>
  <c r="L681" i="5" s="1"/>
  <c r="I753" i="5"/>
  <c r="I808" i="5"/>
  <c r="J606" i="5"/>
  <c r="J670" i="5"/>
  <c r="K598" i="5"/>
  <c r="L598" i="5" s="1"/>
  <c r="I1361" i="5"/>
  <c r="I786" i="5"/>
  <c r="K714" i="5"/>
  <c r="L714" i="5" s="1"/>
  <c r="J877" i="5"/>
  <c r="L585" i="5"/>
  <c r="J729" i="5"/>
  <c r="K657" i="5"/>
  <c r="I839" i="5"/>
  <c r="K767" i="5"/>
  <c r="L767" i="5" s="1"/>
  <c r="K694" i="5"/>
  <c r="I766" i="5"/>
  <c r="K707" i="5"/>
  <c r="L707" i="5" s="1"/>
  <c r="I779" i="5"/>
  <c r="J845" i="5"/>
  <c r="I922" i="5"/>
  <c r="L762" i="5"/>
  <c r="I852" i="5"/>
  <c r="K780" i="5"/>
  <c r="L780" i="5" s="1"/>
  <c r="I1056" i="5"/>
  <c r="K984" i="5"/>
  <c r="L984" i="5" s="1"/>
  <c r="I717" i="5"/>
  <c r="I722" i="5" s="1"/>
  <c r="K645" i="5"/>
  <c r="L645" i="5" s="1"/>
  <c r="I650" i="5"/>
  <c r="I1003" i="5"/>
  <c r="I774" i="5"/>
  <c r="L701" i="5"/>
  <c r="I639" i="5" l="1"/>
  <c r="K633" i="5"/>
  <c r="L633" i="5" s="1"/>
  <c r="I705" i="5"/>
  <c r="I677" i="5"/>
  <c r="K605" i="5"/>
  <c r="K593" i="5"/>
  <c r="L593" i="5" s="1"/>
  <c r="I665" i="5"/>
  <c r="L462" i="5"/>
  <c r="L435" i="5"/>
  <c r="J713" i="5"/>
  <c r="K641" i="5"/>
  <c r="L641" i="5" s="1"/>
  <c r="K621" i="5"/>
  <c r="L621" i="5" s="1"/>
  <c r="I693" i="5"/>
  <c r="I597" i="5"/>
  <c r="K525" i="5"/>
  <c r="L525" i="5" s="1"/>
  <c r="I663" i="5"/>
  <c r="K591" i="5"/>
  <c r="L591" i="5" s="1"/>
  <c r="I757" i="5"/>
  <c r="K685" i="5"/>
  <c r="L685" i="5" s="1"/>
  <c r="K495" i="5"/>
  <c r="J579" i="5"/>
  <c r="J643" i="5"/>
  <c r="K571" i="5"/>
  <c r="L571" i="5" s="1"/>
  <c r="J630" i="5"/>
  <c r="K558" i="5"/>
  <c r="L558" i="5" s="1"/>
  <c r="K932" i="5"/>
  <c r="L932" i="5" s="1"/>
  <c r="I1004" i="5"/>
  <c r="Z306" i="1"/>
  <c r="X360" i="1"/>
  <c r="Z1666" i="1"/>
  <c r="X1720" i="1"/>
  <c r="Z1720" i="1" s="1"/>
  <c r="J734" i="5"/>
  <c r="K662" i="5"/>
  <c r="L662" i="5" s="1"/>
  <c r="AC360" i="1"/>
  <c r="AD306" i="1"/>
  <c r="K637" i="5"/>
  <c r="L637" i="5" s="1"/>
  <c r="I709" i="5"/>
  <c r="K568" i="5"/>
  <c r="J640" i="5"/>
  <c r="J650" i="5" s="1"/>
  <c r="I579" i="5"/>
  <c r="L495" i="5"/>
  <c r="K506" i="5"/>
  <c r="I878" i="5"/>
  <c r="L506" i="5"/>
  <c r="I602" i="5"/>
  <c r="K530" i="5"/>
  <c r="L530" i="5" s="1"/>
  <c r="J812" i="5"/>
  <c r="K740" i="5"/>
  <c r="L740" i="5" s="1"/>
  <c r="I791" i="5"/>
  <c r="K719" i="5"/>
  <c r="L719" i="5" s="1"/>
  <c r="AD1666" i="1"/>
  <c r="AC1720" i="1"/>
  <c r="AD1720" i="1" s="1"/>
  <c r="J664" i="5"/>
  <c r="K592" i="5"/>
  <c r="L592" i="5" s="1"/>
  <c r="I771" i="5"/>
  <c r="K699" i="5"/>
  <c r="X215" i="1"/>
  <c r="Z212" i="1"/>
  <c r="X308" i="1"/>
  <c r="Z254" i="1"/>
  <c r="X266" i="1"/>
  <c r="X268" i="1"/>
  <c r="Z214" i="1"/>
  <c r="AD254" i="1"/>
  <c r="AC308" i="1"/>
  <c r="AD214" i="1"/>
  <c r="AC268" i="1"/>
  <c r="AC266" i="1"/>
  <c r="AC215" i="1"/>
  <c r="AD212" i="1"/>
  <c r="I755" i="5"/>
  <c r="K683" i="5"/>
  <c r="L683" i="5" s="1"/>
  <c r="J658" i="5"/>
  <c r="K586" i="5"/>
  <c r="J595" i="5"/>
  <c r="L535" i="5"/>
  <c r="L545" i="5" s="1"/>
  <c r="K545" i="5"/>
  <c r="J720" i="5"/>
  <c r="K648" i="5"/>
  <c r="L648" i="5" s="1"/>
  <c r="K691" i="5"/>
  <c r="L691" i="5" s="1"/>
  <c r="J763" i="5"/>
  <c r="J700" i="5"/>
  <c r="K601" i="5"/>
  <c r="L601" i="5" s="1"/>
  <c r="I673" i="5"/>
  <c r="J703" i="5"/>
  <c r="K631" i="5"/>
  <c r="K682" i="5"/>
  <c r="L682" i="5" s="1"/>
  <c r="I754" i="5"/>
  <c r="K698" i="5"/>
  <c r="L698" i="5" s="1"/>
  <c r="I770" i="5"/>
  <c r="I756" i="5"/>
  <c r="K684" i="5"/>
  <c r="L684" i="5" s="1"/>
  <c r="J747" i="5"/>
  <c r="K675" i="5"/>
  <c r="L675" i="5" s="1"/>
  <c r="J672" i="5"/>
  <c r="J678" i="5" s="1"/>
  <c r="K600" i="5"/>
  <c r="L600" i="5" s="1"/>
  <c r="I661" i="5"/>
  <c r="K589" i="5"/>
  <c r="L589" i="5" s="1"/>
  <c r="K831" i="5"/>
  <c r="L831" i="5" s="1"/>
  <c r="I903" i="5"/>
  <c r="K666" i="5"/>
  <c r="I738" i="5"/>
  <c r="I659" i="5"/>
  <c r="K587" i="5"/>
  <c r="L587" i="5" s="1"/>
  <c r="I595" i="5"/>
  <c r="K599" i="5"/>
  <c r="I671" i="5"/>
  <c r="K607" i="5"/>
  <c r="I679" i="5"/>
  <c r="I617" i="5"/>
  <c r="I991" i="5"/>
  <c r="J732" i="5"/>
  <c r="K660" i="5"/>
  <c r="L660" i="5" s="1"/>
  <c r="K616" i="5"/>
  <c r="I688" i="5"/>
  <c r="K764" i="5"/>
  <c r="L764" i="5" s="1"/>
  <c r="I836" i="5"/>
  <c r="L553" i="5"/>
  <c r="L556" i="5" s="1"/>
  <c r="K556" i="5"/>
  <c r="J832" i="5"/>
  <c r="J761" i="5"/>
  <c r="L514" i="5"/>
  <c r="L523" i="5" s="1"/>
  <c r="K523" i="5"/>
  <c r="I992" i="5"/>
  <c r="K920" i="5"/>
  <c r="L920" i="5" s="1"/>
  <c r="K824" i="5"/>
  <c r="L824" i="5" s="1"/>
  <c r="I896" i="5"/>
  <c r="I793" i="5"/>
  <c r="K721" i="5"/>
  <c r="J706" i="5"/>
  <c r="K634" i="5"/>
  <c r="L634" i="5" s="1"/>
  <c r="L559" i="5"/>
  <c r="I782" i="5"/>
  <c r="K710" i="5"/>
  <c r="K625" i="5"/>
  <c r="I697" i="5"/>
  <c r="I628" i="5"/>
  <c r="H1721" i="1"/>
  <c r="I1721" i="1"/>
  <c r="J1721" i="1"/>
  <c r="O1721" i="1"/>
  <c r="G1721" i="1"/>
  <c r="K1721" i="1"/>
  <c r="L1721" i="1"/>
  <c r="M1721" i="1"/>
  <c r="N1721" i="1"/>
  <c r="F1721" i="1"/>
  <c r="O1667" i="1"/>
  <c r="G1667" i="1"/>
  <c r="K1667" i="1"/>
  <c r="L1667" i="1"/>
  <c r="M1667" i="1"/>
  <c r="N1667" i="1"/>
  <c r="F1667" i="1"/>
  <c r="H1667" i="1"/>
  <c r="I1667" i="1"/>
  <c r="J1667" i="1"/>
  <c r="H1613" i="1"/>
  <c r="I1613" i="1"/>
  <c r="J1613" i="1"/>
  <c r="O1613" i="1"/>
  <c r="G1613" i="1"/>
  <c r="K1613" i="1"/>
  <c r="L1613" i="1"/>
  <c r="M1613" i="1"/>
  <c r="N1613" i="1"/>
  <c r="F1613" i="1"/>
  <c r="H1559" i="1"/>
  <c r="I1559" i="1"/>
  <c r="J1559" i="1"/>
  <c r="O1559" i="1"/>
  <c r="G1559" i="1"/>
  <c r="K1559" i="1"/>
  <c r="L1559" i="1"/>
  <c r="M1559" i="1"/>
  <c r="N1559" i="1"/>
  <c r="F1559" i="1"/>
  <c r="H1505" i="1"/>
  <c r="I1505" i="1"/>
  <c r="J1505" i="1"/>
  <c r="O1505" i="1"/>
  <c r="G1505" i="1"/>
  <c r="K1505" i="1"/>
  <c r="L1505" i="1"/>
  <c r="M1505" i="1"/>
  <c r="N1505" i="1"/>
  <c r="F1505" i="1"/>
  <c r="O1451" i="1"/>
  <c r="G1451" i="1"/>
  <c r="K1451" i="1"/>
  <c r="L1451" i="1"/>
  <c r="M1451" i="1"/>
  <c r="N1451" i="1"/>
  <c r="F1451" i="1"/>
  <c r="H1451" i="1"/>
  <c r="I1451" i="1"/>
  <c r="J1451" i="1"/>
  <c r="H1397" i="1"/>
  <c r="I1397" i="1"/>
  <c r="J1397" i="1"/>
  <c r="O1397" i="1"/>
  <c r="G1397" i="1"/>
  <c r="K1397" i="1"/>
  <c r="L1397" i="1"/>
  <c r="M1397" i="1"/>
  <c r="N1397" i="1"/>
  <c r="F1397" i="1"/>
  <c r="O1343" i="1"/>
  <c r="G1343" i="1"/>
  <c r="K1343" i="1"/>
  <c r="L1343" i="1"/>
  <c r="M1343" i="1"/>
  <c r="N1343" i="1"/>
  <c r="F1343" i="1"/>
  <c r="H1343" i="1"/>
  <c r="I1343" i="1"/>
  <c r="J1343" i="1"/>
  <c r="H1289" i="1"/>
  <c r="I1289" i="1"/>
  <c r="J1289" i="1"/>
  <c r="O1289" i="1"/>
  <c r="G1289" i="1"/>
  <c r="K1289" i="1"/>
  <c r="L1289" i="1"/>
  <c r="M1289" i="1"/>
  <c r="N1289" i="1"/>
  <c r="F1289" i="1"/>
  <c r="O1235" i="1"/>
  <c r="G1235" i="1"/>
  <c r="K1235" i="1"/>
  <c r="L1235" i="1"/>
  <c r="M1235" i="1"/>
  <c r="N1235" i="1"/>
  <c r="F1235" i="1"/>
  <c r="H1235" i="1"/>
  <c r="I1235" i="1"/>
  <c r="J1235" i="1"/>
  <c r="O1181" i="1"/>
  <c r="G1181" i="1"/>
  <c r="K1181" i="1"/>
  <c r="L1181" i="1"/>
  <c r="M1181" i="1"/>
  <c r="N1181" i="1"/>
  <c r="F1181" i="1"/>
  <c r="H1181" i="1"/>
  <c r="I1181" i="1"/>
  <c r="J1181" i="1"/>
  <c r="O1127" i="1"/>
  <c r="G1127" i="1"/>
  <c r="K1127" i="1"/>
  <c r="L1127" i="1"/>
  <c r="M1127" i="1"/>
  <c r="N1127" i="1"/>
  <c r="F1127" i="1"/>
  <c r="H1127" i="1"/>
  <c r="I1127" i="1"/>
  <c r="J1127" i="1"/>
  <c r="H1073" i="1"/>
  <c r="I1073" i="1"/>
  <c r="J1073" i="1"/>
  <c r="O1073" i="1"/>
  <c r="G1073" i="1"/>
  <c r="K1073" i="1"/>
  <c r="L1073" i="1"/>
  <c r="M1073" i="1"/>
  <c r="N1073" i="1"/>
  <c r="F1073" i="1"/>
  <c r="O1019" i="1"/>
  <c r="G1019" i="1"/>
  <c r="K1019" i="1"/>
  <c r="L1019" i="1"/>
  <c r="M1019" i="1"/>
  <c r="N1019" i="1"/>
  <c r="F1019" i="1"/>
  <c r="H1019" i="1"/>
  <c r="I1019" i="1"/>
  <c r="J1019" i="1"/>
  <c r="H965" i="1"/>
  <c r="I965" i="1"/>
  <c r="J965" i="1"/>
  <c r="O965" i="1"/>
  <c r="G965" i="1"/>
  <c r="K965" i="1"/>
  <c r="L965" i="1"/>
  <c r="M965" i="1"/>
  <c r="N965" i="1"/>
  <c r="F965" i="1"/>
  <c r="O911" i="1"/>
  <c r="G911" i="1"/>
  <c r="K911" i="1"/>
  <c r="L911" i="1"/>
  <c r="M911" i="1"/>
  <c r="N911" i="1"/>
  <c r="F911" i="1"/>
  <c r="H911" i="1"/>
  <c r="I911" i="1"/>
  <c r="J911" i="1"/>
  <c r="H857" i="1"/>
  <c r="I857" i="1"/>
  <c r="J857" i="1"/>
  <c r="O857" i="1"/>
  <c r="G857" i="1"/>
  <c r="K857" i="1"/>
  <c r="L857" i="1"/>
  <c r="M857" i="1"/>
  <c r="N857" i="1"/>
  <c r="F857" i="1"/>
  <c r="O803" i="1"/>
  <c r="G803" i="1"/>
  <c r="K803" i="1"/>
  <c r="L803" i="1"/>
  <c r="M803" i="1"/>
  <c r="N803" i="1"/>
  <c r="F803" i="1"/>
  <c r="H803" i="1"/>
  <c r="I803" i="1"/>
  <c r="J803" i="1"/>
  <c r="H749" i="1"/>
  <c r="I749" i="1"/>
  <c r="J749" i="1"/>
  <c r="O749" i="1"/>
  <c r="G749" i="1"/>
  <c r="K749" i="1"/>
  <c r="L749" i="1"/>
  <c r="M749" i="1"/>
  <c r="N749" i="1"/>
  <c r="F749" i="1"/>
  <c r="O695" i="1"/>
  <c r="G695" i="1"/>
  <c r="K695" i="1"/>
  <c r="L695" i="1"/>
  <c r="M695" i="1"/>
  <c r="N695" i="1"/>
  <c r="F695" i="1"/>
  <c r="H695" i="1"/>
  <c r="I695" i="1"/>
  <c r="J695" i="1"/>
  <c r="H641" i="1"/>
  <c r="I641" i="1"/>
  <c r="J641" i="1"/>
  <c r="O641" i="1"/>
  <c r="G641" i="1"/>
  <c r="K641" i="1"/>
  <c r="L641" i="1"/>
  <c r="M641" i="1"/>
  <c r="N641" i="1"/>
  <c r="F641" i="1"/>
  <c r="O587" i="1"/>
  <c r="G587" i="1"/>
  <c r="K587" i="1"/>
  <c r="L587" i="1"/>
  <c r="M587" i="1"/>
  <c r="N587" i="1"/>
  <c r="F587" i="1"/>
  <c r="H587" i="1"/>
  <c r="I587" i="1"/>
  <c r="J587" i="1"/>
  <c r="H533" i="1"/>
  <c r="I533" i="1"/>
  <c r="J533" i="1"/>
  <c r="O533" i="1"/>
  <c r="G533" i="1"/>
  <c r="K533" i="1"/>
  <c r="L533" i="1"/>
  <c r="M533" i="1"/>
  <c r="N533" i="1"/>
  <c r="F533" i="1"/>
  <c r="O479" i="1"/>
  <c r="G479" i="1"/>
  <c r="K479" i="1"/>
  <c r="L479" i="1"/>
  <c r="M479" i="1"/>
  <c r="N479" i="1"/>
  <c r="F479" i="1"/>
  <c r="H479" i="1"/>
  <c r="I479" i="1"/>
  <c r="J479" i="1"/>
  <c r="N375" i="1"/>
  <c r="F375" i="1"/>
  <c r="O375" i="1"/>
  <c r="G375" i="1"/>
  <c r="G373" i="1"/>
  <c r="G412" i="1"/>
  <c r="G416" i="1" s="1"/>
  <c r="H425" i="1"/>
  <c r="N373" i="1"/>
  <c r="N412" i="1"/>
  <c r="I425" i="1"/>
  <c r="O373" i="1"/>
  <c r="O412" i="1"/>
  <c r="O416" i="1" s="1"/>
  <c r="J425" i="1"/>
  <c r="P373" i="1"/>
  <c r="P412" i="1"/>
  <c r="P466" i="1" s="1"/>
  <c r="P520" i="1" s="1"/>
  <c r="P574" i="1" s="1"/>
  <c r="P628" i="1" s="1"/>
  <c r="P682" i="1" s="1"/>
  <c r="P736" i="1" s="1"/>
  <c r="P790" i="1" s="1"/>
  <c r="P844" i="1" s="1"/>
  <c r="P898" i="1" s="1"/>
  <c r="P952" i="1" s="1"/>
  <c r="P1006" i="1" s="1"/>
  <c r="P1060" i="1" s="1"/>
  <c r="P1114" i="1" s="1"/>
  <c r="P1168" i="1" s="1"/>
  <c r="P1222" i="1" s="1"/>
  <c r="P1276" i="1" s="1"/>
  <c r="P1330" i="1" s="1"/>
  <c r="P1384" i="1" s="1"/>
  <c r="P1438" i="1" s="1"/>
  <c r="P1492" i="1" s="1"/>
  <c r="P1546" i="1" s="1"/>
  <c r="P1600" i="1" s="1"/>
  <c r="P1654" i="1" s="1"/>
  <c r="P1708" i="1" s="1"/>
  <c r="L373" i="1"/>
  <c r="L412" i="1"/>
  <c r="O425" i="1"/>
  <c r="G425" i="1"/>
  <c r="F373" i="1"/>
  <c r="F412" i="1"/>
  <c r="H373" i="1"/>
  <c r="H412" i="1"/>
  <c r="K425" i="1"/>
  <c r="I373" i="1"/>
  <c r="I412" i="1"/>
  <c r="L425" i="1"/>
  <c r="J373" i="1"/>
  <c r="J412" i="1"/>
  <c r="M425" i="1"/>
  <c r="K373" i="1"/>
  <c r="K412" i="1"/>
  <c r="N425" i="1"/>
  <c r="F425" i="1"/>
  <c r="M373" i="1"/>
  <c r="M412" i="1"/>
  <c r="O371" i="1"/>
  <c r="O362" i="1"/>
  <c r="G371" i="1"/>
  <c r="G362" i="1"/>
  <c r="K371" i="1"/>
  <c r="L371" i="1"/>
  <c r="M371" i="1"/>
  <c r="N371" i="1"/>
  <c r="N362" i="1"/>
  <c r="F371" i="1"/>
  <c r="F362" i="1"/>
  <c r="H371" i="1"/>
  <c r="I371" i="1"/>
  <c r="J371" i="1"/>
  <c r="I321" i="1"/>
  <c r="I323" i="1" s="1"/>
  <c r="P321" i="1"/>
  <c r="P323" i="1" s="1"/>
  <c r="K321" i="1"/>
  <c r="K323" i="1" s="1"/>
  <c r="J321" i="1"/>
  <c r="J323" i="1" s="1"/>
  <c r="M321" i="1"/>
  <c r="M323" i="1" s="1"/>
  <c r="L321" i="1"/>
  <c r="L323" i="1" s="1"/>
  <c r="H321" i="1"/>
  <c r="H323" i="1" s="1"/>
  <c r="G321" i="1"/>
  <c r="G323" i="1" s="1"/>
  <c r="G308" i="1"/>
  <c r="H308" i="1"/>
  <c r="J308" i="1"/>
  <c r="L308" i="1"/>
  <c r="N321" i="1"/>
  <c r="N323" i="1" s="1"/>
  <c r="N308" i="1"/>
  <c r="F321" i="1"/>
  <c r="F323" i="1" s="1"/>
  <c r="F308" i="1"/>
  <c r="O321" i="1"/>
  <c r="O323" i="1" s="1"/>
  <c r="O308" i="1"/>
  <c r="I308" i="1"/>
  <c r="P308" i="1"/>
  <c r="K308" i="1"/>
  <c r="M308" i="1"/>
  <c r="I846" i="5"/>
  <c r="I1075" i="5"/>
  <c r="J917" i="5"/>
  <c r="K779" i="5"/>
  <c r="L779" i="5" s="1"/>
  <c r="I851" i="5"/>
  <c r="L694" i="5"/>
  <c r="I911" i="5"/>
  <c r="K839" i="5"/>
  <c r="L839" i="5" s="1"/>
  <c r="L657" i="5"/>
  <c r="J801" i="5"/>
  <c r="K729" i="5"/>
  <c r="J949" i="5"/>
  <c r="I825" i="5"/>
  <c r="K753" i="5"/>
  <c r="L753" i="5" s="1"/>
  <c r="L773" i="5"/>
  <c r="K845" i="5"/>
  <c r="I917" i="5"/>
  <c r="K830" i="5"/>
  <c r="L830" i="5" s="1"/>
  <c r="I902" i="5"/>
  <c r="L834" i="5"/>
  <c r="J746" i="5"/>
  <c r="I820" i="5"/>
  <c r="K748" i="5"/>
  <c r="L748" i="5" s="1"/>
  <c r="I1236" i="5"/>
  <c r="I963" i="5"/>
  <c r="I1017" i="5"/>
  <c r="J1050" i="5"/>
  <c r="I1102" i="5"/>
  <c r="K790" i="5"/>
  <c r="L790" i="5" s="1"/>
  <c r="I862" i="5"/>
  <c r="I979" i="5"/>
  <c r="I864" i="5"/>
  <c r="I789" i="5"/>
  <c r="K717" i="5"/>
  <c r="L717" i="5" s="1"/>
  <c r="K1056" i="5"/>
  <c r="L1056" i="5" s="1"/>
  <c r="I1128" i="5"/>
  <c r="I924" i="5"/>
  <c r="K852" i="5"/>
  <c r="L852" i="5" s="1"/>
  <c r="I994" i="5"/>
  <c r="K766" i="5"/>
  <c r="I838" i="5"/>
  <c r="K786" i="5"/>
  <c r="L786" i="5" s="1"/>
  <c r="I858" i="5"/>
  <c r="I1433" i="5"/>
  <c r="J742" i="5"/>
  <c r="K670" i="5"/>
  <c r="L670" i="5" s="1"/>
  <c r="I880" i="5"/>
  <c r="I928" i="5"/>
  <c r="I978" i="5"/>
  <c r="K906" i="5"/>
  <c r="J1255" i="5"/>
  <c r="I1028" i="5"/>
  <c r="I888" i="5"/>
  <c r="I946" i="5"/>
  <c r="K705" i="5" l="1"/>
  <c r="L705" i="5" s="1"/>
  <c r="I777" i="5"/>
  <c r="I749" i="5"/>
  <c r="K677" i="5"/>
  <c r="I606" i="5"/>
  <c r="I651" i="5" s="1"/>
  <c r="I737" i="5"/>
  <c r="K665" i="5"/>
  <c r="L665" i="5" s="1"/>
  <c r="L534" i="5"/>
  <c r="L507" i="5"/>
  <c r="K693" i="5"/>
  <c r="L693" i="5" s="1"/>
  <c r="I765" i="5"/>
  <c r="K567" i="5"/>
  <c r="L567" i="5"/>
  <c r="K597" i="5"/>
  <c r="L597" i="5" s="1"/>
  <c r="I669" i="5"/>
  <c r="J785" i="5"/>
  <c r="K713" i="5"/>
  <c r="L713" i="5" s="1"/>
  <c r="K507" i="5"/>
  <c r="K663" i="5"/>
  <c r="L663" i="5" s="1"/>
  <c r="I735" i="5"/>
  <c r="J702" i="5"/>
  <c r="K630" i="5"/>
  <c r="L630" i="5" s="1"/>
  <c r="I950" i="5"/>
  <c r="J712" i="5"/>
  <c r="K640" i="5"/>
  <c r="I1076" i="5"/>
  <c r="K1004" i="5"/>
  <c r="L1004" i="5" s="1"/>
  <c r="I843" i="5"/>
  <c r="K771" i="5"/>
  <c r="J884" i="5"/>
  <c r="K812" i="5"/>
  <c r="L812" i="5" s="1"/>
  <c r="J806" i="5"/>
  <c r="K734" i="5"/>
  <c r="L734" i="5" s="1"/>
  <c r="J736" i="5"/>
  <c r="K664" i="5"/>
  <c r="L664" i="5" s="1"/>
  <c r="K791" i="5"/>
  <c r="L791" i="5" s="1"/>
  <c r="I863" i="5"/>
  <c r="I674" i="5"/>
  <c r="K602" i="5"/>
  <c r="L602" i="5" s="1"/>
  <c r="L568" i="5"/>
  <c r="L578" i="5" s="1"/>
  <c r="K578" i="5"/>
  <c r="AC414" i="1"/>
  <c r="AD360" i="1"/>
  <c r="J715" i="5"/>
  <c r="K643" i="5"/>
  <c r="L643" i="5" s="1"/>
  <c r="I829" i="5"/>
  <c r="K757" i="5"/>
  <c r="L757" i="5" s="1"/>
  <c r="J639" i="5"/>
  <c r="J651" i="5" s="1"/>
  <c r="K534" i="5"/>
  <c r="I781" i="5"/>
  <c r="K709" i="5"/>
  <c r="L709" i="5" s="1"/>
  <c r="I711" i="5"/>
  <c r="Z360" i="1"/>
  <c r="X414" i="1"/>
  <c r="AC320" i="1"/>
  <c r="AC269" i="1"/>
  <c r="AD266" i="1"/>
  <c r="Z268" i="1"/>
  <c r="X322" i="1"/>
  <c r="AD268" i="1"/>
  <c r="AC322" i="1"/>
  <c r="AD308" i="1"/>
  <c r="AC362" i="1"/>
  <c r="X269" i="1"/>
  <c r="Z266" i="1"/>
  <c r="X362" i="1"/>
  <c r="Z308" i="1"/>
  <c r="X320" i="1"/>
  <c r="O377" i="1"/>
  <c r="K782" i="5"/>
  <c r="I854" i="5"/>
  <c r="K896" i="5"/>
  <c r="L896" i="5" s="1"/>
  <c r="I968" i="5"/>
  <c r="K617" i="5"/>
  <c r="L607" i="5"/>
  <c r="L617" i="5" s="1"/>
  <c r="I731" i="5"/>
  <c r="K659" i="5"/>
  <c r="L659" i="5" s="1"/>
  <c r="I667" i="5"/>
  <c r="J744" i="5"/>
  <c r="K672" i="5"/>
  <c r="L672" i="5" s="1"/>
  <c r="I842" i="5"/>
  <c r="K770" i="5"/>
  <c r="L770" i="5" s="1"/>
  <c r="J775" i="5"/>
  <c r="K703" i="5"/>
  <c r="J711" i="5"/>
  <c r="K763" i="5"/>
  <c r="L763" i="5" s="1"/>
  <c r="J835" i="5"/>
  <c r="J772" i="5"/>
  <c r="J792" i="5"/>
  <c r="K720" i="5"/>
  <c r="L720" i="5" s="1"/>
  <c r="I769" i="5"/>
  <c r="K697" i="5"/>
  <c r="I700" i="5"/>
  <c r="J904" i="5"/>
  <c r="J833" i="5"/>
  <c r="I760" i="5"/>
  <c r="K688" i="5"/>
  <c r="I1063" i="5"/>
  <c r="I678" i="5"/>
  <c r="I743" i="5"/>
  <c r="K671" i="5"/>
  <c r="L671" i="5" s="1"/>
  <c r="K738" i="5"/>
  <c r="I810" i="5"/>
  <c r="I828" i="5"/>
  <c r="K756" i="5"/>
  <c r="L756" i="5" s="1"/>
  <c r="I745" i="5"/>
  <c r="K673" i="5"/>
  <c r="L673" i="5" s="1"/>
  <c r="K755" i="5"/>
  <c r="L755" i="5" s="1"/>
  <c r="I827" i="5"/>
  <c r="L625" i="5"/>
  <c r="L628" i="5" s="1"/>
  <c r="K628" i="5"/>
  <c r="L599" i="5"/>
  <c r="I733" i="5"/>
  <c r="K661" i="5"/>
  <c r="L661" i="5" s="1"/>
  <c r="J819" i="5"/>
  <c r="K747" i="5"/>
  <c r="L747" i="5" s="1"/>
  <c r="K754" i="5"/>
  <c r="L754" i="5" s="1"/>
  <c r="I826" i="5"/>
  <c r="L586" i="5"/>
  <c r="L595" i="5" s="1"/>
  <c r="K595" i="5"/>
  <c r="J778" i="5"/>
  <c r="K706" i="5"/>
  <c r="L706" i="5" s="1"/>
  <c r="I865" i="5"/>
  <c r="K793" i="5"/>
  <c r="K992" i="5"/>
  <c r="L992" i="5" s="1"/>
  <c r="I1064" i="5"/>
  <c r="I908" i="5"/>
  <c r="K836" i="5"/>
  <c r="L836" i="5" s="1"/>
  <c r="J804" i="5"/>
  <c r="K732" i="5"/>
  <c r="L732" i="5" s="1"/>
  <c r="I751" i="5"/>
  <c r="I689" i="5"/>
  <c r="K679" i="5"/>
  <c r="K903" i="5"/>
  <c r="L903" i="5" s="1"/>
  <c r="I975" i="5"/>
  <c r="L631" i="5"/>
  <c r="L639" i="5" s="1"/>
  <c r="K639" i="5"/>
  <c r="J730" i="5"/>
  <c r="K658" i="5"/>
  <c r="J667" i="5"/>
  <c r="G377" i="1"/>
  <c r="P1723" i="1"/>
  <c r="P1669" i="1"/>
  <c r="P1615" i="1"/>
  <c r="P1561" i="1"/>
  <c r="P1507" i="1"/>
  <c r="P1453" i="1"/>
  <c r="P1399" i="1"/>
  <c r="P1345" i="1"/>
  <c r="P1291" i="1"/>
  <c r="P1237" i="1"/>
  <c r="P1183" i="1"/>
  <c r="P1129" i="1"/>
  <c r="P1075" i="1"/>
  <c r="P1021" i="1"/>
  <c r="P967" i="1"/>
  <c r="P913" i="1"/>
  <c r="P859" i="1"/>
  <c r="P805" i="1"/>
  <c r="P751" i="1"/>
  <c r="P697" i="1"/>
  <c r="P643" i="1"/>
  <c r="P589" i="1"/>
  <c r="P535" i="1"/>
  <c r="J427" i="1"/>
  <c r="J466" i="1"/>
  <c r="J520" i="1" s="1"/>
  <c r="J574" i="1" s="1"/>
  <c r="J628" i="1" s="1"/>
  <c r="J682" i="1" s="1"/>
  <c r="J736" i="1" s="1"/>
  <c r="J790" i="1" s="1"/>
  <c r="J844" i="1" s="1"/>
  <c r="J898" i="1" s="1"/>
  <c r="J952" i="1" s="1"/>
  <c r="J1006" i="1" s="1"/>
  <c r="J1060" i="1" s="1"/>
  <c r="J1114" i="1" s="1"/>
  <c r="J1168" i="1" s="1"/>
  <c r="J1222" i="1" s="1"/>
  <c r="J1276" i="1" s="1"/>
  <c r="J1330" i="1" s="1"/>
  <c r="J1384" i="1" s="1"/>
  <c r="J1438" i="1" s="1"/>
  <c r="J1492" i="1" s="1"/>
  <c r="J1546" i="1" s="1"/>
  <c r="J1600" i="1" s="1"/>
  <c r="J1654" i="1" s="1"/>
  <c r="J1708" i="1" s="1"/>
  <c r="H427" i="1"/>
  <c r="H466" i="1"/>
  <c r="H520" i="1" s="1"/>
  <c r="H574" i="1" s="1"/>
  <c r="H628" i="1" s="1"/>
  <c r="H682" i="1" s="1"/>
  <c r="H736" i="1" s="1"/>
  <c r="H790" i="1" s="1"/>
  <c r="H844" i="1" s="1"/>
  <c r="H898" i="1" s="1"/>
  <c r="H952" i="1" s="1"/>
  <c r="H1006" i="1" s="1"/>
  <c r="H1060" i="1" s="1"/>
  <c r="H1114" i="1" s="1"/>
  <c r="H1168" i="1" s="1"/>
  <c r="H1222" i="1" s="1"/>
  <c r="H1276" i="1" s="1"/>
  <c r="H1330" i="1" s="1"/>
  <c r="H1384" i="1" s="1"/>
  <c r="H1438" i="1" s="1"/>
  <c r="H1492" i="1" s="1"/>
  <c r="H1546" i="1" s="1"/>
  <c r="H1600" i="1" s="1"/>
  <c r="H1654" i="1" s="1"/>
  <c r="H1708" i="1" s="1"/>
  <c r="F427" i="1"/>
  <c r="F466" i="1"/>
  <c r="F520" i="1" s="1"/>
  <c r="F574" i="1" s="1"/>
  <c r="F628" i="1" s="1"/>
  <c r="F682" i="1" s="1"/>
  <c r="F736" i="1" s="1"/>
  <c r="F790" i="1" s="1"/>
  <c r="F844" i="1" s="1"/>
  <c r="F898" i="1" s="1"/>
  <c r="F952" i="1" s="1"/>
  <c r="F1006" i="1" s="1"/>
  <c r="F1060" i="1" s="1"/>
  <c r="F1114" i="1" s="1"/>
  <c r="F1168" i="1" s="1"/>
  <c r="F1222" i="1" s="1"/>
  <c r="F1276" i="1" s="1"/>
  <c r="F1330" i="1" s="1"/>
  <c r="F1384" i="1" s="1"/>
  <c r="F1438" i="1" s="1"/>
  <c r="F1492" i="1" s="1"/>
  <c r="F1546" i="1" s="1"/>
  <c r="F1600" i="1" s="1"/>
  <c r="F1654" i="1" s="1"/>
  <c r="F1708" i="1" s="1"/>
  <c r="L427" i="1"/>
  <c r="L466" i="1"/>
  <c r="L520" i="1" s="1"/>
  <c r="L574" i="1" s="1"/>
  <c r="L628" i="1" s="1"/>
  <c r="L682" i="1" s="1"/>
  <c r="L736" i="1" s="1"/>
  <c r="L790" i="1" s="1"/>
  <c r="L844" i="1" s="1"/>
  <c r="L898" i="1" s="1"/>
  <c r="L952" i="1" s="1"/>
  <c r="L1006" i="1" s="1"/>
  <c r="L1060" i="1" s="1"/>
  <c r="L1114" i="1" s="1"/>
  <c r="L1168" i="1" s="1"/>
  <c r="L1222" i="1" s="1"/>
  <c r="L1276" i="1" s="1"/>
  <c r="L1330" i="1" s="1"/>
  <c r="L1384" i="1" s="1"/>
  <c r="L1438" i="1" s="1"/>
  <c r="L1492" i="1" s="1"/>
  <c r="L1546" i="1" s="1"/>
  <c r="L1600" i="1" s="1"/>
  <c r="L1654" i="1" s="1"/>
  <c r="L1708" i="1" s="1"/>
  <c r="P481" i="1"/>
  <c r="N427" i="1"/>
  <c r="N466" i="1"/>
  <c r="N520" i="1" s="1"/>
  <c r="N574" i="1" s="1"/>
  <c r="N628" i="1" s="1"/>
  <c r="N682" i="1" s="1"/>
  <c r="N736" i="1" s="1"/>
  <c r="N790" i="1" s="1"/>
  <c r="N844" i="1" s="1"/>
  <c r="N898" i="1" s="1"/>
  <c r="N952" i="1" s="1"/>
  <c r="N1006" i="1" s="1"/>
  <c r="N1060" i="1" s="1"/>
  <c r="N1114" i="1" s="1"/>
  <c r="N1168" i="1" s="1"/>
  <c r="N1222" i="1" s="1"/>
  <c r="N1276" i="1" s="1"/>
  <c r="N1330" i="1" s="1"/>
  <c r="N1384" i="1" s="1"/>
  <c r="N1438" i="1" s="1"/>
  <c r="N1492" i="1" s="1"/>
  <c r="N1546" i="1" s="1"/>
  <c r="N1600" i="1" s="1"/>
  <c r="N1654" i="1" s="1"/>
  <c r="N1708" i="1" s="1"/>
  <c r="P429" i="1"/>
  <c r="F377" i="1"/>
  <c r="N377" i="1"/>
  <c r="M427" i="1"/>
  <c r="M466" i="1"/>
  <c r="M520" i="1" s="1"/>
  <c r="M574" i="1" s="1"/>
  <c r="M628" i="1" s="1"/>
  <c r="M682" i="1" s="1"/>
  <c r="M736" i="1" s="1"/>
  <c r="M790" i="1" s="1"/>
  <c r="M844" i="1" s="1"/>
  <c r="M898" i="1" s="1"/>
  <c r="M952" i="1" s="1"/>
  <c r="M1006" i="1" s="1"/>
  <c r="M1060" i="1" s="1"/>
  <c r="M1114" i="1" s="1"/>
  <c r="M1168" i="1" s="1"/>
  <c r="M1222" i="1" s="1"/>
  <c r="M1276" i="1" s="1"/>
  <c r="M1330" i="1" s="1"/>
  <c r="M1384" i="1" s="1"/>
  <c r="M1438" i="1" s="1"/>
  <c r="M1492" i="1" s="1"/>
  <c r="M1546" i="1" s="1"/>
  <c r="M1600" i="1" s="1"/>
  <c r="M1654" i="1" s="1"/>
  <c r="M1708" i="1" s="1"/>
  <c r="F416" i="1"/>
  <c r="N416" i="1"/>
  <c r="K427" i="1"/>
  <c r="K466" i="1"/>
  <c r="K520" i="1" s="1"/>
  <c r="K574" i="1" s="1"/>
  <c r="K628" i="1" s="1"/>
  <c r="K682" i="1" s="1"/>
  <c r="K736" i="1" s="1"/>
  <c r="K790" i="1" s="1"/>
  <c r="K844" i="1" s="1"/>
  <c r="K898" i="1" s="1"/>
  <c r="K952" i="1" s="1"/>
  <c r="K1006" i="1" s="1"/>
  <c r="K1060" i="1" s="1"/>
  <c r="K1114" i="1" s="1"/>
  <c r="K1168" i="1" s="1"/>
  <c r="K1222" i="1" s="1"/>
  <c r="K1276" i="1" s="1"/>
  <c r="K1330" i="1" s="1"/>
  <c r="K1384" i="1" s="1"/>
  <c r="K1438" i="1" s="1"/>
  <c r="K1492" i="1" s="1"/>
  <c r="K1546" i="1" s="1"/>
  <c r="K1600" i="1" s="1"/>
  <c r="K1654" i="1" s="1"/>
  <c r="K1708" i="1" s="1"/>
  <c r="I427" i="1"/>
  <c r="I466" i="1"/>
  <c r="I520" i="1" s="1"/>
  <c r="I574" i="1" s="1"/>
  <c r="I628" i="1" s="1"/>
  <c r="I682" i="1" s="1"/>
  <c r="I736" i="1" s="1"/>
  <c r="I790" i="1" s="1"/>
  <c r="I844" i="1" s="1"/>
  <c r="I898" i="1" s="1"/>
  <c r="I952" i="1" s="1"/>
  <c r="I1006" i="1" s="1"/>
  <c r="I1060" i="1" s="1"/>
  <c r="I1114" i="1" s="1"/>
  <c r="I1168" i="1" s="1"/>
  <c r="I1222" i="1" s="1"/>
  <c r="I1276" i="1" s="1"/>
  <c r="I1330" i="1" s="1"/>
  <c r="I1384" i="1" s="1"/>
  <c r="I1438" i="1" s="1"/>
  <c r="I1492" i="1" s="1"/>
  <c r="I1546" i="1" s="1"/>
  <c r="I1600" i="1" s="1"/>
  <c r="I1654" i="1" s="1"/>
  <c r="I1708" i="1" s="1"/>
  <c r="O427" i="1"/>
  <c r="O466" i="1"/>
  <c r="O520" i="1" s="1"/>
  <c r="O574" i="1" s="1"/>
  <c r="O628" i="1" s="1"/>
  <c r="O682" i="1" s="1"/>
  <c r="O736" i="1" s="1"/>
  <c r="O790" i="1" s="1"/>
  <c r="O844" i="1" s="1"/>
  <c r="O898" i="1" s="1"/>
  <c r="O952" i="1" s="1"/>
  <c r="O1006" i="1" s="1"/>
  <c r="O1060" i="1" s="1"/>
  <c r="O1114" i="1" s="1"/>
  <c r="O1168" i="1" s="1"/>
  <c r="O1222" i="1" s="1"/>
  <c r="O1276" i="1" s="1"/>
  <c r="O1330" i="1" s="1"/>
  <c r="O1384" i="1" s="1"/>
  <c r="O1438" i="1" s="1"/>
  <c r="O1492" i="1" s="1"/>
  <c r="O1546" i="1" s="1"/>
  <c r="O1600" i="1" s="1"/>
  <c r="O1654" i="1" s="1"/>
  <c r="O1708" i="1" s="1"/>
  <c r="G427" i="1"/>
  <c r="G466" i="1"/>
  <c r="G520" i="1" s="1"/>
  <c r="G574" i="1" s="1"/>
  <c r="G628" i="1" s="1"/>
  <c r="G682" i="1" s="1"/>
  <c r="G736" i="1" s="1"/>
  <c r="G790" i="1" s="1"/>
  <c r="G844" i="1" s="1"/>
  <c r="G898" i="1" s="1"/>
  <c r="G952" i="1" s="1"/>
  <c r="G1006" i="1" s="1"/>
  <c r="G1060" i="1" s="1"/>
  <c r="G1114" i="1" s="1"/>
  <c r="G1168" i="1" s="1"/>
  <c r="G1222" i="1" s="1"/>
  <c r="G1276" i="1" s="1"/>
  <c r="G1330" i="1" s="1"/>
  <c r="G1384" i="1" s="1"/>
  <c r="G1438" i="1" s="1"/>
  <c r="G1492" i="1" s="1"/>
  <c r="G1546" i="1" s="1"/>
  <c r="G1600" i="1" s="1"/>
  <c r="G1654" i="1" s="1"/>
  <c r="G1708" i="1" s="1"/>
  <c r="G429" i="1"/>
  <c r="O429" i="1"/>
  <c r="F429" i="1"/>
  <c r="N429" i="1"/>
  <c r="P427" i="1"/>
  <c r="P416" i="1"/>
  <c r="H375" i="1"/>
  <c r="H377" i="1" s="1"/>
  <c r="L375" i="1"/>
  <c r="L377" i="1" s="1"/>
  <c r="M375" i="1"/>
  <c r="M377" i="1" s="1"/>
  <c r="J375" i="1"/>
  <c r="J377" i="1" s="1"/>
  <c r="K375" i="1"/>
  <c r="K377" i="1" s="1"/>
  <c r="I375" i="1"/>
  <c r="I377" i="1" s="1"/>
  <c r="P375" i="1"/>
  <c r="P377" i="1" s="1"/>
  <c r="P362" i="1"/>
  <c r="J362" i="1"/>
  <c r="I362" i="1"/>
  <c r="H362" i="1"/>
  <c r="M362" i="1"/>
  <c r="L362" i="1"/>
  <c r="K362" i="1"/>
  <c r="I1018" i="5"/>
  <c r="I1100" i="5"/>
  <c r="J1327" i="5"/>
  <c r="L906" i="5"/>
  <c r="I1050" i="5"/>
  <c r="K978" i="5"/>
  <c r="I952" i="5"/>
  <c r="J750" i="5"/>
  <c r="J814" i="5"/>
  <c r="K742" i="5"/>
  <c r="L742" i="5" s="1"/>
  <c r="I930" i="5"/>
  <c r="K858" i="5"/>
  <c r="L858" i="5" s="1"/>
  <c r="K838" i="5"/>
  <c r="L838" i="5" s="1"/>
  <c r="I910" i="5"/>
  <c r="I1066" i="5"/>
  <c r="K1128" i="5"/>
  <c r="L1128" i="5" s="1"/>
  <c r="I1200" i="5"/>
  <c r="I936" i="5"/>
  <c r="I1051" i="5"/>
  <c r="I1174" i="5"/>
  <c r="I1089" i="5"/>
  <c r="I1308" i="5"/>
  <c r="I892" i="5"/>
  <c r="K820" i="5"/>
  <c r="L820" i="5" s="1"/>
  <c r="J818" i="5"/>
  <c r="K917" i="5"/>
  <c r="I989" i="5"/>
  <c r="J1021" i="5"/>
  <c r="L729" i="5"/>
  <c r="I983" i="5"/>
  <c r="K911" i="5"/>
  <c r="L911" i="5" s="1"/>
  <c r="I1147" i="5"/>
  <c r="I918" i="5"/>
  <c r="I960" i="5"/>
  <c r="I1000" i="5"/>
  <c r="I1505" i="5"/>
  <c r="L766" i="5"/>
  <c r="I996" i="5"/>
  <c r="K924" i="5"/>
  <c r="L924" i="5" s="1"/>
  <c r="K789" i="5"/>
  <c r="L789" i="5" s="1"/>
  <c r="I861" i="5"/>
  <c r="K862" i="5"/>
  <c r="L862" i="5" s="1"/>
  <c r="I934" i="5"/>
  <c r="J1122" i="5"/>
  <c r="I1035" i="5"/>
  <c r="I974" i="5"/>
  <c r="K902" i="5"/>
  <c r="L902" i="5" s="1"/>
  <c r="L845" i="5"/>
  <c r="K825" i="5"/>
  <c r="L825" i="5" s="1"/>
  <c r="I897" i="5"/>
  <c r="J873" i="5"/>
  <c r="K801" i="5"/>
  <c r="K851" i="5"/>
  <c r="L851" i="5" s="1"/>
  <c r="I923" i="5"/>
  <c r="J989" i="5"/>
  <c r="I794" i="5"/>
  <c r="K777" i="5" l="1"/>
  <c r="L777" i="5" s="1"/>
  <c r="I849" i="5"/>
  <c r="K749" i="5"/>
  <c r="I821" i="5"/>
  <c r="J722" i="5"/>
  <c r="J723" i="5" s="1"/>
  <c r="L579" i="5"/>
  <c r="K606" i="5"/>
  <c r="K737" i="5"/>
  <c r="L737" i="5" s="1"/>
  <c r="I809" i="5"/>
  <c r="K785" i="5"/>
  <c r="L785" i="5" s="1"/>
  <c r="J857" i="5"/>
  <c r="I741" i="5"/>
  <c r="K669" i="5"/>
  <c r="L669" i="5" s="1"/>
  <c r="I837" i="5"/>
  <c r="K765" i="5"/>
  <c r="L765" i="5" s="1"/>
  <c r="L606" i="5"/>
  <c r="G431" i="1"/>
  <c r="K735" i="5"/>
  <c r="L735" i="5" s="1"/>
  <c r="I807" i="5"/>
  <c r="K579" i="5"/>
  <c r="Z414" i="1"/>
  <c r="X468" i="1"/>
  <c r="K781" i="5"/>
  <c r="L781" i="5" s="1"/>
  <c r="I853" i="5"/>
  <c r="I783" i="5"/>
  <c r="K863" i="5"/>
  <c r="L863" i="5" s="1"/>
  <c r="I935" i="5"/>
  <c r="J956" i="5"/>
  <c r="K884" i="5"/>
  <c r="L884" i="5" s="1"/>
  <c r="K1076" i="5"/>
  <c r="L1076" i="5" s="1"/>
  <c r="I1148" i="5"/>
  <c r="I1022" i="5"/>
  <c r="J787" i="5"/>
  <c r="K715" i="5"/>
  <c r="L715" i="5" s="1"/>
  <c r="L640" i="5"/>
  <c r="L650" i="5" s="1"/>
  <c r="K650" i="5"/>
  <c r="K651" i="5" s="1"/>
  <c r="J878" i="5"/>
  <c r="K806" i="5"/>
  <c r="L806" i="5" s="1"/>
  <c r="K843" i="5"/>
  <c r="I915" i="5"/>
  <c r="K712" i="5"/>
  <c r="J784" i="5"/>
  <c r="I901" i="5"/>
  <c r="K829" i="5"/>
  <c r="L829" i="5" s="1"/>
  <c r="AC468" i="1"/>
  <c r="AD414" i="1"/>
  <c r="I746" i="5"/>
  <c r="K674" i="5"/>
  <c r="L674" i="5" s="1"/>
  <c r="J808" i="5"/>
  <c r="K736" i="5"/>
  <c r="L736" i="5" s="1"/>
  <c r="J774" i="5"/>
  <c r="K702" i="5"/>
  <c r="L702" i="5" s="1"/>
  <c r="X323" i="1"/>
  <c r="Z320" i="1"/>
  <c r="X416" i="1"/>
  <c r="Z362" i="1"/>
  <c r="X374" i="1"/>
  <c r="AD362" i="1"/>
  <c r="AC416" i="1"/>
  <c r="AD322" i="1"/>
  <c r="AC376" i="1"/>
  <c r="Z322" i="1"/>
  <c r="X376" i="1"/>
  <c r="AC374" i="1"/>
  <c r="AC323" i="1"/>
  <c r="AD320" i="1"/>
  <c r="J802" i="5"/>
  <c r="K730" i="5"/>
  <c r="J739" i="5"/>
  <c r="I900" i="5"/>
  <c r="K828" i="5"/>
  <c r="L828" i="5" s="1"/>
  <c r="I750" i="5"/>
  <c r="K743" i="5"/>
  <c r="L743" i="5" s="1"/>
  <c r="I815" i="5"/>
  <c r="K731" i="5"/>
  <c r="L731" i="5" s="1"/>
  <c r="I803" i="5"/>
  <c r="I739" i="5"/>
  <c r="I1047" i="5"/>
  <c r="K975" i="5"/>
  <c r="L975" i="5" s="1"/>
  <c r="K751" i="5"/>
  <c r="I823" i="5"/>
  <c r="I761" i="5"/>
  <c r="I937" i="5"/>
  <c r="K865" i="5"/>
  <c r="J891" i="5"/>
  <c r="K819" i="5"/>
  <c r="L819" i="5" s="1"/>
  <c r="K827" i="5"/>
  <c r="L827" i="5" s="1"/>
  <c r="I899" i="5"/>
  <c r="K810" i="5"/>
  <c r="I882" i="5"/>
  <c r="K760" i="5"/>
  <c r="I832" i="5"/>
  <c r="L697" i="5"/>
  <c r="L700" i="5" s="1"/>
  <c r="K700" i="5"/>
  <c r="J864" i="5"/>
  <c r="J794" i="5"/>
  <c r="K792" i="5"/>
  <c r="J816" i="5"/>
  <c r="J822" i="5" s="1"/>
  <c r="K744" i="5"/>
  <c r="L744" i="5" s="1"/>
  <c r="I1136" i="5"/>
  <c r="K1064" i="5"/>
  <c r="L1064" i="5" s="1"/>
  <c r="I898" i="5"/>
  <c r="K826" i="5"/>
  <c r="L826" i="5" s="1"/>
  <c r="I817" i="5"/>
  <c r="K745" i="5"/>
  <c r="L745" i="5" s="1"/>
  <c r="I841" i="5"/>
  <c r="K769" i="5"/>
  <c r="I772" i="5"/>
  <c r="L703" i="5"/>
  <c r="K711" i="5"/>
  <c r="I723" i="5"/>
  <c r="L658" i="5"/>
  <c r="L667" i="5" s="1"/>
  <c r="K667" i="5"/>
  <c r="L679" i="5"/>
  <c r="L689" i="5" s="1"/>
  <c r="K689" i="5"/>
  <c r="J876" i="5"/>
  <c r="K804" i="5"/>
  <c r="L804" i="5" s="1"/>
  <c r="K908" i="5"/>
  <c r="L908" i="5" s="1"/>
  <c r="I980" i="5"/>
  <c r="J850" i="5"/>
  <c r="K778" i="5"/>
  <c r="L778" i="5" s="1"/>
  <c r="I805" i="5"/>
  <c r="K733" i="5"/>
  <c r="L733" i="5" s="1"/>
  <c r="I1135" i="5"/>
  <c r="J976" i="5"/>
  <c r="J905" i="5"/>
  <c r="J844" i="5"/>
  <c r="K835" i="5"/>
  <c r="J907" i="5"/>
  <c r="J847" i="5"/>
  <c r="K775" i="5"/>
  <c r="J783" i="5"/>
  <c r="K842" i="5"/>
  <c r="L842" i="5" s="1"/>
  <c r="I914" i="5"/>
  <c r="I1040" i="5"/>
  <c r="K968" i="5"/>
  <c r="L968" i="5" s="1"/>
  <c r="I926" i="5"/>
  <c r="K854" i="5"/>
  <c r="P431" i="1"/>
  <c r="L1723" i="1"/>
  <c r="F1723" i="1"/>
  <c r="H1723" i="1"/>
  <c r="J1723" i="1"/>
  <c r="G1723" i="1"/>
  <c r="O1723" i="1"/>
  <c r="I1723" i="1"/>
  <c r="K1723" i="1"/>
  <c r="M1723" i="1"/>
  <c r="N1723" i="1"/>
  <c r="G1669" i="1"/>
  <c r="O1669" i="1"/>
  <c r="I1669" i="1"/>
  <c r="K1669" i="1"/>
  <c r="M1669" i="1"/>
  <c r="N1669" i="1"/>
  <c r="L1669" i="1"/>
  <c r="F1669" i="1"/>
  <c r="H1669" i="1"/>
  <c r="J1669" i="1"/>
  <c r="L1615" i="1"/>
  <c r="F1615" i="1"/>
  <c r="H1615" i="1"/>
  <c r="J1615" i="1"/>
  <c r="G1615" i="1"/>
  <c r="O1615" i="1"/>
  <c r="I1615" i="1"/>
  <c r="K1615" i="1"/>
  <c r="M1615" i="1"/>
  <c r="N1615" i="1"/>
  <c r="G1561" i="1"/>
  <c r="O1561" i="1"/>
  <c r="I1561" i="1"/>
  <c r="K1561" i="1"/>
  <c r="M1561" i="1"/>
  <c r="N1561" i="1"/>
  <c r="L1561" i="1"/>
  <c r="F1561" i="1"/>
  <c r="H1561" i="1"/>
  <c r="J1561" i="1"/>
  <c r="L1507" i="1"/>
  <c r="F1507" i="1"/>
  <c r="H1507" i="1"/>
  <c r="J1507" i="1"/>
  <c r="G1507" i="1"/>
  <c r="O1507" i="1"/>
  <c r="I1507" i="1"/>
  <c r="K1507" i="1"/>
  <c r="M1507" i="1"/>
  <c r="N1507" i="1"/>
  <c r="G1453" i="1"/>
  <c r="O1453" i="1"/>
  <c r="I1453" i="1"/>
  <c r="K1453" i="1"/>
  <c r="M1453" i="1"/>
  <c r="N1453" i="1"/>
  <c r="L1453" i="1"/>
  <c r="F1453" i="1"/>
  <c r="H1453" i="1"/>
  <c r="J1453" i="1"/>
  <c r="L1399" i="1"/>
  <c r="F1399" i="1"/>
  <c r="H1399" i="1"/>
  <c r="J1399" i="1"/>
  <c r="G1399" i="1"/>
  <c r="O1399" i="1"/>
  <c r="I1399" i="1"/>
  <c r="K1399" i="1"/>
  <c r="M1399" i="1"/>
  <c r="N1399" i="1"/>
  <c r="G1345" i="1"/>
  <c r="O1345" i="1"/>
  <c r="I1345" i="1"/>
  <c r="K1345" i="1"/>
  <c r="M1345" i="1"/>
  <c r="N1345" i="1"/>
  <c r="L1345" i="1"/>
  <c r="F1345" i="1"/>
  <c r="H1345" i="1"/>
  <c r="J1345" i="1"/>
  <c r="L1291" i="1"/>
  <c r="F1291" i="1"/>
  <c r="H1291" i="1"/>
  <c r="J1291" i="1"/>
  <c r="G1291" i="1"/>
  <c r="O1291" i="1"/>
  <c r="I1291" i="1"/>
  <c r="K1291" i="1"/>
  <c r="M1291" i="1"/>
  <c r="N1291" i="1"/>
  <c r="G1237" i="1"/>
  <c r="O1237" i="1"/>
  <c r="I1237" i="1"/>
  <c r="K1237" i="1"/>
  <c r="M1237" i="1"/>
  <c r="N1237" i="1"/>
  <c r="L1237" i="1"/>
  <c r="F1237" i="1"/>
  <c r="H1237" i="1"/>
  <c r="J1237" i="1"/>
  <c r="G1183" i="1"/>
  <c r="O1183" i="1"/>
  <c r="I1183" i="1"/>
  <c r="K1183" i="1"/>
  <c r="M1183" i="1"/>
  <c r="N1183" i="1"/>
  <c r="L1183" i="1"/>
  <c r="F1183" i="1"/>
  <c r="H1183" i="1"/>
  <c r="J1183" i="1"/>
  <c r="G1129" i="1"/>
  <c r="O1129" i="1"/>
  <c r="I1129" i="1"/>
  <c r="K1129" i="1"/>
  <c r="M1129" i="1"/>
  <c r="N1129" i="1"/>
  <c r="L1129" i="1"/>
  <c r="F1129" i="1"/>
  <c r="H1129" i="1"/>
  <c r="J1129" i="1"/>
  <c r="L1075" i="1"/>
  <c r="F1075" i="1"/>
  <c r="H1075" i="1"/>
  <c r="J1075" i="1"/>
  <c r="G1075" i="1"/>
  <c r="O1075" i="1"/>
  <c r="I1075" i="1"/>
  <c r="K1075" i="1"/>
  <c r="M1075" i="1"/>
  <c r="N1075" i="1"/>
  <c r="G1021" i="1"/>
  <c r="O1021" i="1"/>
  <c r="I1021" i="1"/>
  <c r="K1021" i="1"/>
  <c r="M1021" i="1"/>
  <c r="N1021" i="1"/>
  <c r="L1021" i="1"/>
  <c r="F1021" i="1"/>
  <c r="H1021" i="1"/>
  <c r="J1021" i="1"/>
  <c r="L967" i="1"/>
  <c r="F967" i="1"/>
  <c r="H967" i="1"/>
  <c r="J967" i="1"/>
  <c r="G967" i="1"/>
  <c r="O967" i="1"/>
  <c r="I967" i="1"/>
  <c r="K967" i="1"/>
  <c r="M967" i="1"/>
  <c r="N967" i="1"/>
  <c r="G913" i="1"/>
  <c r="O913" i="1"/>
  <c r="I913" i="1"/>
  <c r="K913" i="1"/>
  <c r="M913" i="1"/>
  <c r="N913" i="1"/>
  <c r="L913" i="1"/>
  <c r="F913" i="1"/>
  <c r="H913" i="1"/>
  <c r="J913" i="1"/>
  <c r="L859" i="1"/>
  <c r="F859" i="1"/>
  <c r="H859" i="1"/>
  <c r="J859" i="1"/>
  <c r="G859" i="1"/>
  <c r="O859" i="1"/>
  <c r="I859" i="1"/>
  <c r="K859" i="1"/>
  <c r="M859" i="1"/>
  <c r="N859" i="1"/>
  <c r="G805" i="1"/>
  <c r="O805" i="1"/>
  <c r="I805" i="1"/>
  <c r="K805" i="1"/>
  <c r="M805" i="1"/>
  <c r="N805" i="1"/>
  <c r="L805" i="1"/>
  <c r="F805" i="1"/>
  <c r="H805" i="1"/>
  <c r="J805" i="1"/>
  <c r="L751" i="1"/>
  <c r="F751" i="1"/>
  <c r="H751" i="1"/>
  <c r="J751" i="1"/>
  <c r="G751" i="1"/>
  <c r="O751" i="1"/>
  <c r="I751" i="1"/>
  <c r="K751" i="1"/>
  <c r="M751" i="1"/>
  <c r="N751" i="1"/>
  <c r="G697" i="1"/>
  <c r="O697" i="1"/>
  <c r="I697" i="1"/>
  <c r="K697" i="1"/>
  <c r="M697" i="1"/>
  <c r="N697" i="1"/>
  <c r="L697" i="1"/>
  <c r="F697" i="1"/>
  <c r="H697" i="1"/>
  <c r="J697" i="1"/>
  <c r="L643" i="1"/>
  <c r="F643" i="1"/>
  <c r="H643" i="1"/>
  <c r="J643" i="1"/>
  <c r="G643" i="1"/>
  <c r="O643" i="1"/>
  <c r="I643" i="1"/>
  <c r="K643" i="1"/>
  <c r="M643" i="1"/>
  <c r="N643" i="1"/>
  <c r="F431" i="1"/>
  <c r="G589" i="1"/>
  <c r="O589" i="1"/>
  <c r="I589" i="1"/>
  <c r="K589" i="1"/>
  <c r="M589" i="1"/>
  <c r="N589" i="1"/>
  <c r="O431" i="1"/>
  <c r="N431" i="1"/>
  <c r="L589" i="1"/>
  <c r="F589" i="1"/>
  <c r="H589" i="1"/>
  <c r="J589" i="1"/>
  <c r="L535" i="1"/>
  <c r="F535" i="1"/>
  <c r="H535" i="1"/>
  <c r="J535" i="1"/>
  <c r="L483" i="1"/>
  <c r="N483" i="1"/>
  <c r="N524" i="1"/>
  <c r="F483" i="1"/>
  <c r="O483" i="1"/>
  <c r="G483" i="1"/>
  <c r="G535" i="1"/>
  <c r="G524" i="1"/>
  <c r="O535" i="1"/>
  <c r="O524" i="1"/>
  <c r="I535" i="1"/>
  <c r="K535" i="1"/>
  <c r="M535" i="1"/>
  <c r="P483" i="1"/>
  <c r="P485" i="1" s="1"/>
  <c r="N535" i="1"/>
  <c r="I429" i="1"/>
  <c r="I431" i="1" s="1"/>
  <c r="K429" i="1"/>
  <c r="K431" i="1" s="1"/>
  <c r="J429" i="1"/>
  <c r="J431" i="1" s="1"/>
  <c r="J470" i="1"/>
  <c r="M429" i="1"/>
  <c r="M431" i="1" s="1"/>
  <c r="H429" i="1"/>
  <c r="H431" i="1" s="1"/>
  <c r="H470" i="1"/>
  <c r="I416" i="1"/>
  <c r="G481" i="1"/>
  <c r="G470" i="1"/>
  <c r="O481" i="1"/>
  <c r="O470" i="1"/>
  <c r="I481" i="1"/>
  <c r="K481" i="1"/>
  <c r="M481" i="1"/>
  <c r="N481" i="1"/>
  <c r="N470" i="1"/>
  <c r="P470" i="1"/>
  <c r="L481" i="1"/>
  <c r="L470" i="1"/>
  <c r="F481" i="1"/>
  <c r="F470" i="1"/>
  <c r="H481" i="1"/>
  <c r="J481" i="1"/>
  <c r="K416" i="1"/>
  <c r="L429" i="1"/>
  <c r="L431" i="1" s="1"/>
  <c r="L416" i="1"/>
  <c r="H416" i="1"/>
  <c r="J416" i="1"/>
  <c r="M416" i="1"/>
  <c r="J1061" i="5"/>
  <c r="I969" i="5"/>
  <c r="K897" i="5"/>
  <c r="L897" i="5" s="1"/>
  <c r="L801" i="5"/>
  <c r="J945" i="5"/>
  <c r="K873" i="5"/>
  <c r="K861" i="5"/>
  <c r="I933" i="5"/>
  <c r="I866" i="5"/>
  <c r="I1072" i="5"/>
  <c r="I1032" i="5"/>
  <c r="I990" i="5"/>
  <c r="K983" i="5"/>
  <c r="L983" i="5" s="1"/>
  <c r="I1055" i="5"/>
  <c r="J1093" i="5"/>
  <c r="J890" i="5"/>
  <c r="I1380" i="5"/>
  <c r="I1246" i="5"/>
  <c r="I1123" i="5"/>
  <c r="I1272" i="5"/>
  <c r="K1200" i="5"/>
  <c r="L1200" i="5" s="1"/>
  <c r="I1138" i="5"/>
  <c r="I1002" i="5"/>
  <c r="K930" i="5"/>
  <c r="L930" i="5" s="1"/>
  <c r="J886" i="5"/>
  <c r="K814" i="5"/>
  <c r="L814" i="5" s="1"/>
  <c r="J1399" i="5"/>
  <c r="I1172" i="5"/>
  <c r="I1090" i="5"/>
  <c r="K923" i="5"/>
  <c r="L923" i="5" s="1"/>
  <c r="I995" i="5"/>
  <c r="K974" i="5"/>
  <c r="L974" i="5" s="1"/>
  <c r="I1046" i="5"/>
  <c r="I1107" i="5"/>
  <c r="J1194" i="5"/>
  <c r="K934" i="5"/>
  <c r="L934" i="5" s="1"/>
  <c r="I1006" i="5"/>
  <c r="K996" i="5"/>
  <c r="L996" i="5" s="1"/>
  <c r="I1068" i="5"/>
  <c r="I1577" i="5"/>
  <c r="I1219" i="5"/>
  <c r="I1061" i="5"/>
  <c r="K989" i="5"/>
  <c r="L917" i="5"/>
  <c r="I964" i="5"/>
  <c r="K892" i="5"/>
  <c r="L892" i="5" s="1"/>
  <c r="I1161" i="5"/>
  <c r="I1008" i="5"/>
  <c r="I982" i="5"/>
  <c r="K910" i="5"/>
  <c r="L910" i="5" s="1"/>
  <c r="I1024" i="5"/>
  <c r="L978" i="5"/>
  <c r="I1122" i="5"/>
  <c r="K1050" i="5"/>
  <c r="I921" i="5" l="1"/>
  <c r="K849" i="5"/>
  <c r="L849" i="5" s="1"/>
  <c r="K821" i="5"/>
  <c r="I893" i="5"/>
  <c r="L651" i="5"/>
  <c r="K809" i="5"/>
  <c r="L809" i="5" s="1"/>
  <c r="I881" i="5"/>
  <c r="L711" i="5"/>
  <c r="L678" i="5"/>
  <c r="J929" i="5"/>
  <c r="K857" i="5"/>
  <c r="L857" i="5" s="1"/>
  <c r="I909" i="5"/>
  <c r="K837" i="5"/>
  <c r="L837" i="5" s="1"/>
  <c r="I813" i="5"/>
  <c r="K741" i="5"/>
  <c r="L741" i="5" s="1"/>
  <c r="K807" i="5"/>
  <c r="L807" i="5" s="1"/>
  <c r="I879" i="5"/>
  <c r="L712" i="5"/>
  <c r="L722" i="5" s="1"/>
  <c r="K722" i="5"/>
  <c r="I1094" i="5"/>
  <c r="J1028" i="5"/>
  <c r="K956" i="5"/>
  <c r="L956" i="5" s="1"/>
  <c r="J880" i="5"/>
  <c r="K808" i="5"/>
  <c r="L808" i="5" s="1"/>
  <c r="AC522" i="1"/>
  <c r="AD468" i="1"/>
  <c r="I987" i="5"/>
  <c r="K915" i="5"/>
  <c r="J859" i="5"/>
  <c r="K787" i="5"/>
  <c r="L787" i="5" s="1"/>
  <c r="K1148" i="5"/>
  <c r="L1148" i="5" s="1"/>
  <c r="I1220" i="5"/>
  <c r="K935" i="5"/>
  <c r="L935" i="5" s="1"/>
  <c r="I1007" i="5"/>
  <c r="K678" i="5"/>
  <c r="K723" i="5" s="1"/>
  <c r="Z468" i="1"/>
  <c r="X522" i="1"/>
  <c r="J950" i="5"/>
  <c r="K878" i="5"/>
  <c r="L878" i="5" s="1"/>
  <c r="I925" i="5"/>
  <c r="K853" i="5"/>
  <c r="L853" i="5" s="1"/>
  <c r="I795" i="5"/>
  <c r="I855" i="5"/>
  <c r="J846" i="5"/>
  <c r="K774" i="5"/>
  <c r="L774" i="5" s="1"/>
  <c r="I818" i="5"/>
  <c r="K746" i="5"/>
  <c r="L746" i="5" s="1"/>
  <c r="K901" i="5"/>
  <c r="L901" i="5" s="1"/>
  <c r="I973" i="5"/>
  <c r="K784" i="5"/>
  <c r="L784" i="5" s="1"/>
  <c r="J856" i="5"/>
  <c r="J866" i="5" s="1"/>
  <c r="AC428" i="1"/>
  <c r="AC377" i="1"/>
  <c r="AD374" i="1"/>
  <c r="Z376" i="1"/>
  <c r="X430" i="1"/>
  <c r="AD376" i="1"/>
  <c r="AC430" i="1"/>
  <c r="AD416" i="1"/>
  <c r="AC470" i="1"/>
  <c r="X377" i="1"/>
  <c r="Z374" i="1"/>
  <c r="X470" i="1"/>
  <c r="X428" i="1"/>
  <c r="Z416" i="1"/>
  <c r="I1112" i="5"/>
  <c r="K1040" i="5"/>
  <c r="L1040" i="5" s="1"/>
  <c r="L775" i="5"/>
  <c r="L783" i="5" s="1"/>
  <c r="K783" i="5"/>
  <c r="I1207" i="5"/>
  <c r="I877" i="5"/>
  <c r="K805" i="5"/>
  <c r="L805" i="5" s="1"/>
  <c r="K841" i="5"/>
  <c r="L841" i="5" s="1"/>
  <c r="I913" i="5"/>
  <c r="I844" i="5"/>
  <c r="I970" i="5"/>
  <c r="K898" i="5"/>
  <c r="L898" i="5" s="1"/>
  <c r="J936" i="5"/>
  <c r="K864" i="5"/>
  <c r="L864" i="5" s="1"/>
  <c r="I1009" i="5"/>
  <c r="K937" i="5"/>
  <c r="L730" i="5"/>
  <c r="L739" i="5" s="1"/>
  <c r="K739" i="5"/>
  <c r="I986" i="5"/>
  <c r="K914" i="5"/>
  <c r="L914" i="5" s="1"/>
  <c r="J919" i="5"/>
  <c r="K847" i="5"/>
  <c r="J888" i="5"/>
  <c r="J894" i="5" s="1"/>
  <c r="K816" i="5"/>
  <c r="L816" i="5" s="1"/>
  <c r="K882" i="5"/>
  <c r="I954" i="5"/>
  <c r="I1119" i="5"/>
  <c r="K1047" i="5"/>
  <c r="L1047" i="5" s="1"/>
  <c r="J874" i="5"/>
  <c r="K802" i="5"/>
  <c r="J811" i="5"/>
  <c r="K926" i="5"/>
  <c r="I998" i="5"/>
  <c r="J916" i="5"/>
  <c r="J979" i="5"/>
  <c r="K907" i="5"/>
  <c r="J1048" i="5"/>
  <c r="J977" i="5"/>
  <c r="J922" i="5"/>
  <c r="K850" i="5"/>
  <c r="L850" i="5" s="1"/>
  <c r="J948" i="5"/>
  <c r="K876" i="5"/>
  <c r="L876" i="5" s="1"/>
  <c r="K817" i="5"/>
  <c r="L817" i="5" s="1"/>
  <c r="I889" i="5"/>
  <c r="K1136" i="5"/>
  <c r="L1136" i="5" s="1"/>
  <c r="I1208" i="5"/>
  <c r="L792" i="5"/>
  <c r="J963" i="5"/>
  <c r="K891" i="5"/>
  <c r="L891" i="5" s="1"/>
  <c r="I833" i="5"/>
  <c r="I895" i="5"/>
  <c r="K823" i="5"/>
  <c r="L835" i="5"/>
  <c r="I1052" i="5"/>
  <c r="K980" i="5"/>
  <c r="L980" i="5" s="1"/>
  <c r="L769" i="5"/>
  <c r="L772" i="5" s="1"/>
  <c r="K772" i="5"/>
  <c r="K832" i="5"/>
  <c r="I904" i="5"/>
  <c r="K899" i="5"/>
  <c r="L899" i="5" s="1"/>
  <c r="I971" i="5"/>
  <c r="K761" i="5"/>
  <c r="L751" i="5"/>
  <c r="L761" i="5" s="1"/>
  <c r="K803" i="5"/>
  <c r="L803" i="5" s="1"/>
  <c r="I875" i="5"/>
  <c r="I811" i="5"/>
  <c r="I887" i="5"/>
  <c r="K815" i="5"/>
  <c r="K900" i="5"/>
  <c r="L900" i="5" s="1"/>
  <c r="I972" i="5"/>
  <c r="J795" i="5"/>
  <c r="P1725" i="1"/>
  <c r="P1727" i="1" s="1"/>
  <c r="P1712" i="1"/>
  <c r="P1671" i="1"/>
  <c r="P1673" i="1" s="1"/>
  <c r="P1658" i="1"/>
  <c r="P1617" i="1"/>
  <c r="P1619" i="1" s="1"/>
  <c r="P1604" i="1"/>
  <c r="P1563" i="1"/>
  <c r="P1565" i="1" s="1"/>
  <c r="P1550" i="1"/>
  <c r="P1509" i="1"/>
  <c r="P1511" i="1" s="1"/>
  <c r="P1496" i="1"/>
  <c r="P1455" i="1"/>
  <c r="P1457" i="1" s="1"/>
  <c r="P1442" i="1"/>
  <c r="P1401" i="1"/>
  <c r="P1403" i="1" s="1"/>
  <c r="P1388" i="1"/>
  <c r="P1347" i="1"/>
  <c r="P1349" i="1" s="1"/>
  <c r="P1334" i="1"/>
  <c r="P1293" i="1"/>
  <c r="P1295" i="1" s="1"/>
  <c r="P1280" i="1"/>
  <c r="P1239" i="1"/>
  <c r="P1241" i="1" s="1"/>
  <c r="P1226" i="1"/>
  <c r="P1185" i="1"/>
  <c r="P1187" i="1" s="1"/>
  <c r="P1172" i="1"/>
  <c r="F485" i="1"/>
  <c r="L485" i="1"/>
  <c r="O485" i="1"/>
  <c r="G485" i="1"/>
  <c r="P1131" i="1"/>
  <c r="P1133" i="1" s="1"/>
  <c r="P1118" i="1"/>
  <c r="P1077" i="1"/>
  <c r="P1079" i="1" s="1"/>
  <c r="P1064" i="1"/>
  <c r="P1023" i="1"/>
  <c r="P1025" i="1" s="1"/>
  <c r="P1010" i="1"/>
  <c r="P969" i="1"/>
  <c r="P971" i="1" s="1"/>
  <c r="P956" i="1"/>
  <c r="P915" i="1"/>
  <c r="P917" i="1" s="1"/>
  <c r="P902" i="1"/>
  <c r="P861" i="1"/>
  <c r="P863" i="1" s="1"/>
  <c r="P848" i="1"/>
  <c r="P807" i="1"/>
  <c r="P809" i="1" s="1"/>
  <c r="P794" i="1"/>
  <c r="P753" i="1"/>
  <c r="P755" i="1" s="1"/>
  <c r="P740" i="1"/>
  <c r="P699" i="1"/>
  <c r="P701" i="1" s="1"/>
  <c r="P686" i="1"/>
  <c r="P645" i="1"/>
  <c r="P647" i="1" s="1"/>
  <c r="P632" i="1"/>
  <c r="P591" i="1"/>
  <c r="P593" i="1" s="1"/>
  <c r="P578" i="1"/>
  <c r="N485" i="1"/>
  <c r="G537" i="1"/>
  <c r="G539" i="1" s="1"/>
  <c r="O537" i="1"/>
  <c r="O539" i="1" s="1"/>
  <c r="F537" i="1"/>
  <c r="F539" i="1" s="1"/>
  <c r="N537" i="1"/>
  <c r="N539" i="1" s="1"/>
  <c r="L537" i="1"/>
  <c r="L539" i="1" s="1"/>
  <c r="P537" i="1"/>
  <c r="P539" i="1" s="1"/>
  <c r="P524" i="1"/>
  <c r="F524" i="1"/>
  <c r="L524" i="1"/>
  <c r="H483" i="1"/>
  <c r="H485" i="1" s="1"/>
  <c r="M483" i="1"/>
  <c r="M485" i="1" s="1"/>
  <c r="J483" i="1"/>
  <c r="J485" i="1" s="1"/>
  <c r="K483" i="1"/>
  <c r="K485" i="1" s="1"/>
  <c r="I483" i="1"/>
  <c r="I485" i="1" s="1"/>
  <c r="M470" i="1"/>
  <c r="K470" i="1"/>
  <c r="I470" i="1"/>
  <c r="I1194" i="5"/>
  <c r="K1122" i="5"/>
  <c r="I1054" i="5"/>
  <c r="K982" i="5"/>
  <c r="L982" i="5" s="1"/>
  <c r="I1080" i="5"/>
  <c r="K964" i="5"/>
  <c r="L964" i="5" s="1"/>
  <c r="I1036" i="5"/>
  <c r="L989" i="5"/>
  <c r="I1291" i="5"/>
  <c r="I1649" i="5"/>
  <c r="K1046" i="5"/>
  <c r="L1046" i="5" s="1"/>
  <c r="I1118" i="5"/>
  <c r="K995" i="5"/>
  <c r="L995" i="5" s="1"/>
  <c r="I1067" i="5"/>
  <c r="I1162" i="5"/>
  <c r="I1244" i="5"/>
  <c r="I1210" i="5"/>
  <c r="I1318" i="5"/>
  <c r="J962" i="5"/>
  <c r="J1165" i="5"/>
  <c r="K1055" i="5"/>
  <c r="L1055" i="5" s="1"/>
  <c r="I1127" i="5"/>
  <c r="I1062" i="5"/>
  <c r="I1144" i="5"/>
  <c r="L861" i="5"/>
  <c r="J1017" i="5"/>
  <c r="K945" i="5"/>
  <c r="I1041" i="5"/>
  <c r="K969" i="5"/>
  <c r="L969" i="5" s="1"/>
  <c r="J1133" i="5"/>
  <c r="L1050" i="5"/>
  <c r="I1096" i="5"/>
  <c r="I1233" i="5"/>
  <c r="K1061" i="5"/>
  <c r="I1133" i="5"/>
  <c r="I1140" i="5"/>
  <c r="K1068" i="5"/>
  <c r="L1068" i="5" s="1"/>
  <c r="K1006" i="5"/>
  <c r="L1006" i="5" s="1"/>
  <c r="I1078" i="5"/>
  <c r="J1266" i="5"/>
  <c r="I1179" i="5"/>
  <c r="J1471" i="5"/>
  <c r="J958" i="5"/>
  <c r="K886" i="5"/>
  <c r="L886" i="5" s="1"/>
  <c r="I1074" i="5"/>
  <c r="K1002" i="5"/>
  <c r="L1002" i="5" s="1"/>
  <c r="I1344" i="5"/>
  <c r="K1272" i="5"/>
  <c r="L1272" i="5" s="1"/>
  <c r="I1195" i="5"/>
  <c r="I1452" i="5"/>
  <c r="I1104" i="5"/>
  <c r="K933" i="5"/>
  <c r="L933" i="5" s="1"/>
  <c r="I1005" i="5"/>
  <c r="I938" i="5"/>
  <c r="L873" i="5"/>
  <c r="K921" i="5" l="1"/>
  <c r="L921" i="5" s="1"/>
  <c r="I993" i="5"/>
  <c r="I965" i="5"/>
  <c r="K893" i="5"/>
  <c r="I822" i="5"/>
  <c r="K881" i="5"/>
  <c r="L881" i="5" s="1"/>
  <c r="I953" i="5"/>
  <c r="L844" i="5"/>
  <c r="L750" i="5"/>
  <c r="L723" i="5"/>
  <c r="I981" i="5"/>
  <c r="K909" i="5"/>
  <c r="L909" i="5" s="1"/>
  <c r="K844" i="5"/>
  <c r="I885" i="5"/>
  <c r="K813" i="5"/>
  <c r="L813" i="5" s="1"/>
  <c r="J1001" i="5"/>
  <c r="K929" i="5"/>
  <c r="L929" i="5" s="1"/>
  <c r="I951" i="5"/>
  <c r="K879" i="5"/>
  <c r="L879" i="5" s="1"/>
  <c r="J918" i="5"/>
  <c r="K846" i="5"/>
  <c r="L846" i="5" s="1"/>
  <c r="I1079" i="5"/>
  <c r="K1007" i="5"/>
  <c r="L1007" i="5" s="1"/>
  <c r="K856" i="5"/>
  <c r="J928" i="5"/>
  <c r="K925" i="5"/>
  <c r="L925" i="5" s="1"/>
  <c r="I997" i="5"/>
  <c r="I927" i="5"/>
  <c r="J931" i="5"/>
  <c r="K859" i="5"/>
  <c r="L859" i="5" s="1"/>
  <c r="J952" i="5"/>
  <c r="K880" i="5"/>
  <c r="L880" i="5" s="1"/>
  <c r="I1166" i="5"/>
  <c r="I867" i="5"/>
  <c r="K794" i="5"/>
  <c r="J855" i="5"/>
  <c r="J867" i="5" s="1"/>
  <c r="I890" i="5"/>
  <c r="K818" i="5"/>
  <c r="L818" i="5" s="1"/>
  <c r="K750" i="5"/>
  <c r="K795" i="5" s="1"/>
  <c r="I1292" i="5"/>
  <c r="K1220" i="5"/>
  <c r="L1220" i="5" s="1"/>
  <c r="Z522" i="1"/>
  <c r="X576" i="1"/>
  <c r="L794" i="5"/>
  <c r="I1045" i="5"/>
  <c r="K973" i="5"/>
  <c r="L973" i="5" s="1"/>
  <c r="J1022" i="5"/>
  <c r="K950" i="5"/>
  <c r="L950" i="5" s="1"/>
  <c r="I1059" i="5"/>
  <c r="K987" i="5"/>
  <c r="AC576" i="1"/>
  <c r="AD522" i="1"/>
  <c r="J1100" i="5"/>
  <c r="K1028" i="5"/>
  <c r="L1028" i="5" s="1"/>
  <c r="X524" i="1"/>
  <c r="X482" i="1"/>
  <c r="Z470" i="1"/>
  <c r="X431" i="1"/>
  <c r="Z428" i="1"/>
  <c r="AD470" i="1"/>
  <c r="AC524" i="1"/>
  <c r="AD430" i="1"/>
  <c r="AC484" i="1"/>
  <c r="Z430" i="1"/>
  <c r="X484" i="1"/>
  <c r="AC482" i="1"/>
  <c r="AC431" i="1"/>
  <c r="AD428" i="1"/>
  <c r="K1052" i="5"/>
  <c r="L1052" i="5" s="1"/>
  <c r="I1124" i="5"/>
  <c r="I961" i="5"/>
  <c r="K889" i="5"/>
  <c r="L889" i="5" s="1"/>
  <c r="L907" i="5"/>
  <c r="J946" i="5"/>
  <c r="K874" i="5"/>
  <c r="J883" i="5"/>
  <c r="K1119" i="5"/>
  <c r="L1119" i="5" s="1"/>
  <c r="I1191" i="5"/>
  <c r="J960" i="5"/>
  <c r="K888" i="5"/>
  <c r="L888" i="5" s="1"/>
  <c r="L847" i="5"/>
  <c r="L855" i="5" s="1"/>
  <c r="K855" i="5"/>
  <c r="I947" i="5"/>
  <c r="K875" i="5"/>
  <c r="L875" i="5" s="1"/>
  <c r="I883" i="5"/>
  <c r="K971" i="5"/>
  <c r="L971" i="5" s="1"/>
  <c r="I1043" i="5"/>
  <c r="L823" i="5"/>
  <c r="L833" i="5" s="1"/>
  <c r="K833" i="5"/>
  <c r="J1035" i="5"/>
  <c r="K963" i="5"/>
  <c r="L963" i="5" s="1"/>
  <c r="J994" i="5"/>
  <c r="K922" i="5"/>
  <c r="L922" i="5" s="1"/>
  <c r="J988" i="5"/>
  <c r="K979" i="5"/>
  <c r="L979" i="5" s="1"/>
  <c r="J1051" i="5"/>
  <c r="I1026" i="5"/>
  <c r="K954" i="5"/>
  <c r="J991" i="5"/>
  <c r="K919" i="5"/>
  <c r="J927" i="5"/>
  <c r="J1008" i="5"/>
  <c r="K936" i="5"/>
  <c r="L936" i="5" s="1"/>
  <c r="K970" i="5"/>
  <c r="L970" i="5" s="1"/>
  <c r="I1042" i="5"/>
  <c r="I1279" i="5"/>
  <c r="K1112" i="5"/>
  <c r="L1112" i="5" s="1"/>
  <c r="I1184" i="5"/>
  <c r="L815" i="5"/>
  <c r="K895" i="5"/>
  <c r="I967" i="5"/>
  <c r="I905" i="5"/>
  <c r="K1208" i="5"/>
  <c r="L1208" i="5" s="1"/>
  <c r="I1280" i="5"/>
  <c r="I1081" i="5"/>
  <c r="K1009" i="5"/>
  <c r="I1044" i="5"/>
  <c r="K972" i="5"/>
  <c r="L972" i="5" s="1"/>
  <c r="I959" i="5"/>
  <c r="K887" i="5"/>
  <c r="L887" i="5" s="1"/>
  <c r="I976" i="5"/>
  <c r="K904" i="5"/>
  <c r="J1020" i="5"/>
  <c r="K948" i="5"/>
  <c r="L948" i="5" s="1"/>
  <c r="J1120" i="5"/>
  <c r="J1049" i="5"/>
  <c r="I1070" i="5"/>
  <c r="K998" i="5"/>
  <c r="L802" i="5"/>
  <c r="L811" i="5" s="1"/>
  <c r="K811" i="5"/>
  <c r="I1058" i="5"/>
  <c r="K986" i="5"/>
  <c r="L986" i="5" s="1"/>
  <c r="I985" i="5"/>
  <c r="K913" i="5"/>
  <c r="L913" i="5" s="1"/>
  <c r="I916" i="5"/>
  <c r="I949" i="5"/>
  <c r="K877" i="5"/>
  <c r="L877" i="5" s="1"/>
  <c r="I1725" i="1"/>
  <c r="I1727" i="1" s="1"/>
  <c r="I1712" i="1"/>
  <c r="K1725" i="1"/>
  <c r="K1727" i="1" s="1"/>
  <c r="K1712" i="1"/>
  <c r="J1725" i="1"/>
  <c r="J1727" i="1" s="1"/>
  <c r="J1712" i="1"/>
  <c r="M1725" i="1"/>
  <c r="M1727" i="1" s="1"/>
  <c r="M1712" i="1"/>
  <c r="H1725" i="1"/>
  <c r="H1727" i="1" s="1"/>
  <c r="H1712" i="1"/>
  <c r="L1725" i="1"/>
  <c r="L1727" i="1" s="1"/>
  <c r="L1712" i="1"/>
  <c r="N1725" i="1"/>
  <c r="N1727" i="1" s="1"/>
  <c r="N1712" i="1"/>
  <c r="F1725" i="1"/>
  <c r="F1727" i="1" s="1"/>
  <c r="F1712" i="1"/>
  <c r="O1725" i="1"/>
  <c r="O1727" i="1" s="1"/>
  <c r="O1712" i="1"/>
  <c r="G1725" i="1"/>
  <c r="G1727" i="1" s="1"/>
  <c r="G1712" i="1"/>
  <c r="I1671" i="1"/>
  <c r="I1673" i="1" s="1"/>
  <c r="I1658" i="1"/>
  <c r="K1671" i="1"/>
  <c r="K1673" i="1" s="1"/>
  <c r="K1658" i="1"/>
  <c r="J1671" i="1"/>
  <c r="J1673" i="1" s="1"/>
  <c r="J1658" i="1"/>
  <c r="M1671" i="1"/>
  <c r="M1673" i="1" s="1"/>
  <c r="M1658" i="1"/>
  <c r="H1671" i="1"/>
  <c r="H1673" i="1" s="1"/>
  <c r="H1658" i="1"/>
  <c r="L1671" i="1"/>
  <c r="L1673" i="1" s="1"/>
  <c r="L1658" i="1"/>
  <c r="N1671" i="1"/>
  <c r="N1673" i="1" s="1"/>
  <c r="N1658" i="1"/>
  <c r="F1671" i="1"/>
  <c r="F1673" i="1" s="1"/>
  <c r="F1658" i="1"/>
  <c r="O1671" i="1"/>
  <c r="O1673" i="1" s="1"/>
  <c r="O1658" i="1"/>
  <c r="G1671" i="1"/>
  <c r="G1673" i="1" s="1"/>
  <c r="G1658" i="1"/>
  <c r="I1617" i="1"/>
  <c r="I1619" i="1" s="1"/>
  <c r="I1604" i="1"/>
  <c r="K1617" i="1"/>
  <c r="K1619" i="1" s="1"/>
  <c r="K1604" i="1"/>
  <c r="J1617" i="1"/>
  <c r="J1619" i="1" s="1"/>
  <c r="J1604" i="1"/>
  <c r="M1617" i="1"/>
  <c r="M1619" i="1" s="1"/>
  <c r="M1604" i="1"/>
  <c r="H1617" i="1"/>
  <c r="H1619" i="1" s="1"/>
  <c r="H1604" i="1"/>
  <c r="L1617" i="1"/>
  <c r="L1619" i="1" s="1"/>
  <c r="L1604" i="1"/>
  <c r="N1617" i="1"/>
  <c r="N1619" i="1" s="1"/>
  <c r="N1604" i="1"/>
  <c r="F1617" i="1"/>
  <c r="F1619" i="1" s="1"/>
  <c r="F1604" i="1"/>
  <c r="O1617" i="1"/>
  <c r="O1619" i="1" s="1"/>
  <c r="O1604" i="1"/>
  <c r="G1617" i="1"/>
  <c r="G1619" i="1" s="1"/>
  <c r="G1604" i="1"/>
  <c r="I1563" i="1"/>
  <c r="I1565" i="1" s="1"/>
  <c r="I1550" i="1"/>
  <c r="K1563" i="1"/>
  <c r="K1565" i="1" s="1"/>
  <c r="K1550" i="1"/>
  <c r="J1563" i="1"/>
  <c r="J1565" i="1" s="1"/>
  <c r="J1550" i="1"/>
  <c r="M1563" i="1"/>
  <c r="M1565" i="1" s="1"/>
  <c r="M1550" i="1"/>
  <c r="H1563" i="1"/>
  <c r="H1565" i="1" s="1"/>
  <c r="H1550" i="1"/>
  <c r="L1563" i="1"/>
  <c r="L1565" i="1" s="1"/>
  <c r="L1550" i="1"/>
  <c r="N1563" i="1"/>
  <c r="N1565" i="1" s="1"/>
  <c r="N1550" i="1"/>
  <c r="F1563" i="1"/>
  <c r="F1565" i="1" s="1"/>
  <c r="F1550" i="1"/>
  <c r="O1563" i="1"/>
  <c r="O1565" i="1" s="1"/>
  <c r="O1550" i="1"/>
  <c r="G1563" i="1"/>
  <c r="G1565" i="1" s="1"/>
  <c r="G1550" i="1"/>
  <c r="I1509" i="1"/>
  <c r="I1511" i="1" s="1"/>
  <c r="I1496" i="1"/>
  <c r="K1509" i="1"/>
  <c r="K1511" i="1" s="1"/>
  <c r="K1496" i="1"/>
  <c r="J1509" i="1"/>
  <c r="J1511" i="1" s="1"/>
  <c r="J1496" i="1"/>
  <c r="M1509" i="1"/>
  <c r="M1511" i="1" s="1"/>
  <c r="M1496" i="1"/>
  <c r="H1509" i="1"/>
  <c r="H1511" i="1" s="1"/>
  <c r="H1496" i="1"/>
  <c r="L1509" i="1"/>
  <c r="L1511" i="1" s="1"/>
  <c r="L1496" i="1"/>
  <c r="N1509" i="1"/>
  <c r="N1511" i="1" s="1"/>
  <c r="N1496" i="1"/>
  <c r="F1509" i="1"/>
  <c r="F1511" i="1" s="1"/>
  <c r="F1496" i="1"/>
  <c r="O1509" i="1"/>
  <c r="O1511" i="1" s="1"/>
  <c r="O1496" i="1"/>
  <c r="G1509" i="1"/>
  <c r="G1511" i="1" s="1"/>
  <c r="G1496" i="1"/>
  <c r="I1455" i="1"/>
  <c r="I1457" i="1" s="1"/>
  <c r="I1442" i="1"/>
  <c r="K1455" i="1"/>
  <c r="K1457" i="1" s="1"/>
  <c r="K1442" i="1"/>
  <c r="J1455" i="1"/>
  <c r="J1457" i="1" s="1"/>
  <c r="J1442" i="1"/>
  <c r="M1455" i="1"/>
  <c r="M1457" i="1" s="1"/>
  <c r="M1442" i="1"/>
  <c r="H1455" i="1"/>
  <c r="H1457" i="1" s="1"/>
  <c r="H1442" i="1"/>
  <c r="L1455" i="1"/>
  <c r="L1457" i="1" s="1"/>
  <c r="L1442" i="1"/>
  <c r="N1455" i="1"/>
  <c r="N1457" i="1" s="1"/>
  <c r="N1442" i="1"/>
  <c r="F1455" i="1"/>
  <c r="F1457" i="1" s="1"/>
  <c r="F1442" i="1"/>
  <c r="O1455" i="1"/>
  <c r="O1457" i="1" s="1"/>
  <c r="O1442" i="1"/>
  <c r="G1455" i="1"/>
  <c r="G1457" i="1" s="1"/>
  <c r="G1442" i="1"/>
  <c r="I1401" i="1"/>
  <c r="I1403" i="1" s="1"/>
  <c r="I1388" i="1"/>
  <c r="K1401" i="1"/>
  <c r="K1403" i="1" s="1"/>
  <c r="K1388" i="1"/>
  <c r="J1401" i="1"/>
  <c r="J1403" i="1" s="1"/>
  <c r="J1388" i="1"/>
  <c r="M1401" i="1"/>
  <c r="M1403" i="1" s="1"/>
  <c r="M1388" i="1"/>
  <c r="H1401" i="1"/>
  <c r="H1403" i="1" s="1"/>
  <c r="H1388" i="1"/>
  <c r="L1401" i="1"/>
  <c r="L1403" i="1" s="1"/>
  <c r="L1388" i="1"/>
  <c r="N1401" i="1"/>
  <c r="N1403" i="1" s="1"/>
  <c r="N1388" i="1"/>
  <c r="F1401" i="1"/>
  <c r="F1403" i="1" s="1"/>
  <c r="F1388" i="1"/>
  <c r="O1401" i="1"/>
  <c r="O1403" i="1" s="1"/>
  <c r="O1388" i="1"/>
  <c r="G1401" i="1"/>
  <c r="G1403" i="1" s="1"/>
  <c r="G1388" i="1"/>
  <c r="I1347" i="1"/>
  <c r="I1349" i="1" s="1"/>
  <c r="I1334" i="1"/>
  <c r="K1347" i="1"/>
  <c r="K1349" i="1" s="1"/>
  <c r="K1334" i="1"/>
  <c r="J1347" i="1"/>
  <c r="J1349" i="1" s="1"/>
  <c r="J1334" i="1"/>
  <c r="M1347" i="1"/>
  <c r="M1349" i="1" s="1"/>
  <c r="M1334" i="1"/>
  <c r="H1347" i="1"/>
  <c r="H1349" i="1" s="1"/>
  <c r="H1334" i="1"/>
  <c r="L1347" i="1"/>
  <c r="L1349" i="1" s="1"/>
  <c r="L1334" i="1"/>
  <c r="N1347" i="1"/>
  <c r="N1349" i="1" s="1"/>
  <c r="N1334" i="1"/>
  <c r="F1347" i="1"/>
  <c r="F1349" i="1" s="1"/>
  <c r="F1334" i="1"/>
  <c r="O1347" i="1"/>
  <c r="O1349" i="1" s="1"/>
  <c r="O1334" i="1"/>
  <c r="G1347" i="1"/>
  <c r="G1349" i="1" s="1"/>
  <c r="G1334" i="1"/>
  <c r="I1293" i="1"/>
  <c r="I1295" i="1" s="1"/>
  <c r="I1280" i="1"/>
  <c r="K1293" i="1"/>
  <c r="K1295" i="1" s="1"/>
  <c r="K1280" i="1"/>
  <c r="J1293" i="1"/>
  <c r="J1295" i="1" s="1"/>
  <c r="J1280" i="1"/>
  <c r="M1293" i="1"/>
  <c r="M1295" i="1" s="1"/>
  <c r="M1280" i="1"/>
  <c r="H1293" i="1"/>
  <c r="H1295" i="1" s="1"/>
  <c r="H1280" i="1"/>
  <c r="L1293" i="1"/>
  <c r="L1295" i="1" s="1"/>
  <c r="L1280" i="1"/>
  <c r="N1293" i="1"/>
  <c r="N1295" i="1" s="1"/>
  <c r="N1280" i="1"/>
  <c r="F1293" i="1"/>
  <c r="F1295" i="1" s="1"/>
  <c r="F1280" i="1"/>
  <c r="O1293" i="1"/>
  <c r="O1295" i="1" s="1"/>
  <c r="O1280" i="1"/>
  <c r="G1293" i="1"/>
  <c r="G1295" i="1" s="1"/>
  <c r="G1280" i="1"/>
  <c r="I1239" i="1"/>
  <c r="I1241" i="1" s="1"/>
  <c r="I1226" i="1"/>
  <c r="K1239" i="1"/>
  <c r="K1241" i="1" s="1"/>
  <c r="K1226" i="1"/>
  <c r="J1239" i="1"/>
  <c r="J1241" i="1" s="1"/>
  <c r="J1226" i="1"/>
  <c r="M1239" i="1"/>
  <c r="M1241" i="1" s="1"/>
  <c r="M1226" i="1"/>
  <c r="H1239" i="1"/>
  <c r="H1241" i="1" s="1"/>
  <c r="H1226" i="1"/>
  <c r="L1239" i="1"/>
  <c r="L1241" i="1" s="1"/>
  <c r="L1226" i="1"/>
  <c r="N1239" i="1"/>
  <c r="N1241" i="1" s="1"/>
  <c r="N1226" i="1"/>
  <c r="F1239" i="1"/>
  <c r="F1241" i="1" s="1"/>
  <c r="F1226" i="1"/>
  <c r="O1239" i="1"/>
  <c r="O1241" i="1" s="1"/>
  <c r="O1226" i="1"/>
  <c r="G1239" i="1"/>
  <c r="G1241" i="1" s="1"/>
  <c r="G1226" i="1"/>
  <c r="I1185" i="1"/>
  <c r="I1187" i="1" s="1"/>
  <c r="I1172" i="1"/>
  <c r="K1185" i="1"/>
  <c r="K1187" i="1" s="1"/>
  <c r="K1172" i="1"/>
  <c r="J1185" i="1"/>
  <c r="J1187" i="1" s="1"/>
  <c r="J1172" i="1"/>
  <c r="M1185" i="1"/>
  <c r="M1187" i="1" s="1"/>
  <c r="M1172" i="1"/>
  <c r="H1185" i="1"/>
  <c r="H1187" i="1" s="1"/>
  <c r="H1172" i="1"/>
  <c r="L1185" i="1"/>
  <c r="L1187" i="1" s="1"/>
  <c r="L1172" i="1"/>
  <c r="N1185" i="1"/>
  <c r="N1187" i="1" s="1"/>
  <c r="N1172" i="1"/>
  <c r="F1185" i="1"/>
  <c r="F1187" i="1" s="1"/>
  <c r="F1172" i="1"/>
  <c r="O1185" i="1"/>
  <c r="O1187" i="1" s="1"/>
  <c r="O1172" i="1"/>
  <c r="G1185" i="1"/>
  <c r="G1187" i="1" s="1"/>
  <c r="G1172" i="1"/>
  <c r="I1131" i="1"/>
  <c r="I1133" i="1" s="1"/>
  <c r="I1118" i="1"/>
  <c r="K1131" i="1"/>
  <c r="K1133" i="1" s="1"/>
  <c r="K1118" i="1"/>
  <c r="J1131" i="1"/>
  <c r="J1133" i="1" s="1"/>
  <c r="J1118" i="1"/>
  <c r="M1131" i="1"/>
  <c r="M1133" i="1" s="1"/>
  <c r="M1118" i="1"/>
  <c r="H1131" i="1"/>
  <c r="H1133" i="1" s="1"/>
  <c r="H1118" i="1"/>
  <c r="L1131" i="1"/>
  <c r="L1133" i="1" s="1"/>
  <c r="L1118" i="1"/>
  <c r="N1131" i="1"/>
  <c r="N1133" i="1" s="1"/>
  <c r="N1118" i="1"/>
  <c r="F1131" i="1"/>
  <c r="F1133" i="1" s="1"/>
  <c r="F1118" i="1"/>
  <c r="O1131" i="1"/>
  <c r="O1133" i="1" s="1"/>
  <c r="O1118" i="1"/>
  <c r="G1131" i="1"/>
  <c r="G1133" i="1" s="1"/>
  <c r="G1118" i="1"/>
  <c r="I1077" i="1"/>
  <c r="I1079" i="1" s="1"/>
  <c r="I1064" i="1"/>
  <c r="K1077" i="1"/>
  <c r="K1079" i="1" s="1"/>
  <c r="K1064" i="1"/>
  <c r="J1077" i="1"/>
  <c r="J1079" i="1" s="1"/>
  <c r="J1064" i="1"/>
  <c r="M1077" i="1"/>
  <c r="M1079" i="1" s="1"/>
  <c r="M1064" i="1"/>
  <c r="H1077" i="1"/>
  <c r="H1079" i="1" s="1"/>
  <c r="H1064" i="1"/>
  <c r="L1077" i="1"/>
  <c r="L1079" i="1" s="1"/>
  <c r="L1064" i="1"/>
  <c r="N1077" i="1"/>
  <c r="N1079" i="1" s="1"/>
  <c r="N1064" i="1"/>
  <c r="F1077" i="1"/>
  <c r="F1079" i="1" s="1"/>
  <c r="F1064" i="1"/>
  <c r="O1077" i="1"/>
  <c r="O1079" i="1" s="1"/>
  <c r="O1064" i="1"/>
  <c r="G1077" i="1"/>
  <c r="G1079" i="1" s="1"/>
  <c r="G1064" i="1"/>
  <c r="I1023" i="1"/>
  <c r="I1025" i="1" s="1"/>
  <c r="I1010" i="1"/>
  <c r="K1023" i="1"/>
  <c r="K1025" i="1" s="1"/>
  <c r="K1010" i="1"/>
  <c r="J1023" i="1"/>
  <c r="J1025" i="1" s="1"/>
  <c r="J1010" i="1"/>
  <c r="M1023" i="1"/>
  <c r="M1025" i="1" s="1"/>
  <c r="M1010" i="1"/>
  <c r="H1023" i="1"/>
  <c r="H1025" i="1" s="1"/>
  <c r="H1010" i="1"/>
  <c r="L1023" i="1"/>
  <c r="L1025" i="1" s="1"/>
  <c r="L1010" i="1"/>
  <c r="N1023" i="1"/>
  <c r="N1025" i="1" s="1"/>
  <c r="N1010" i="1"/>
  <c r="F1023" i="1"/>
  <c r="F1025" i="1" s="1"/>
  <c r="F1010" i="1"/>
  <c r="O1023" i="1"/>
  <c r="O1025" i="1" s="1"/>
  <c r="O1010" i="1"/>
  <c r="G1023" i="1"/>
  <c r="G1025" i="1" s="1"/>
  <c r="G1010" i="1"/>
  <c r="I969" i="1"/>
  <c r="I971" i="1" s="1"/>
  <c r="I956" i="1"/>
  <c r="K969" i="1"/>
  <c r="K971" i="1" s="1"/>
  <c r="K956" i="1"/>
  <c r="J969" i="1"/>
  <c r="J971" i="1" s="1"/>
  <c r="J956" i="1"/>
  <c r="M969" i="1"/>
  <c r="M971" i="1" s="1"/>
  <c r="M956" i="1"/>
  <c r="H969" i="1"/>
  <c r="H971" i="1" s="1"/>
  <c r="H956" i="1"/>
  <c r="L969" i="1"/>
  <c r="L971" i="1" s="1"/>
  <c r="L956" i="1"/>
  <c r="N969" i="1"/>
  <c r="N971" i="1" s="1"/>
  <c r="N956" i="1"/>
  <c r="F969" i="1"/>
  <c r="F971" i="1" s="1"/>
  <c r="F956" i="1"/>
  <c r="O969" i="1"/>
  <c r="O971" i="1" s="1"/>
  <c r="O956" i="1"/>
  <c r="G969" i="1"/>
  <c r="G971" i="1" s="1"/>
  <c r="G956" i="1"/>
  <c r="I915" i="1"/>
  <c r="I917" i="1" s="1"/>
  <c r="I902" i="1"/>
  <c r="K915" i="1"/>
  <c r="K917" i="1" s="1"/>
  <c r="K902" i="1"/>
  <c r="J915" i="1"/>
  <c r="J917" i="1" s="1"/>
  <c r="J902" i="1"/>
  <c r="M915" i="1"/>
  <c r="M917" i="1" s="1"/>
  <c r="M902" i="1"/>
  <c r="H915" i="1"/>
  <c r="H917" i="1" s="1"/>
  <c r="H902" i="1"/>
  <c r="L915" i="1"/>
  <c r="L917" i="1" s="1"/>
  <c r="L902" i="1"/>
  <c r="N915" i="1"/>
  <c r="N917" i="1" s="1"/>
  <c r="N902" i="1"/>
  <c r="F915" i="1"/>
  <c r="F917" i="1" s="1"/>
  <c r="F902" i="1"/>
  <c r="O915" i="1"/>
  <c r="O917" i="1" s="1"/>
  <c r="O902" i="1"/>
  <c r="G915" i="1"/>
  <c r="G917" i="1" s="1"/>
  <c r="G902" i="1"/>
  <c r="I861" i="1"/>
  <c r="I863" i="1" s="1"/>
  <c r="I848" i="1"/>
  <c r="K861" i="1"/>
  <c r="K863" i="1" s="1"/>
  <c r="K848" i="1"/>
  <c r="J861" i="1"/>
  <c r="J863" i="1" s="1"/>
  <c r="J848" i="1"/>
  <c r="M861" i="1"/>
  <c r="M863" i="1" s="1"/>
  <c r="M848" i="1"/>
  <c r="H861" i="1"/>
  <c r="H863" i="1" s="1"/>
  <c r="H848" i="1"/>
  <c r="L861" i="1"/>
  <c r="L863" i="1" s="1"/>
  <c r="L848" i="1"/>
  <c r="N861" i="1"/>
  <c r="N863" i="1" s="1"/>
  <c r="N848" i="1"/>
  <c r="F861" i="1"/>
  <c r="F863" i="1" s="1"/>
  <c r="F848" i="1"/>
  <c r="O861" i="1"/>
  <c r="O863" i="1" s="1"/>
  <c r="O848" i="1"/>
  <c r="G861" i="1"/>
  <c r="G863" i="1" s="1"/>
  <c r="G848" i="1"/>
  <c r="I807" i="1"/>
  <c r="I809" i="1" s="1"/>
  <c r="I794" i="1"/>
  <c r="K807" i="1"/>
  <c r="K809" i="1" s="1"/>
  <c r="K794" i="1"/>
  <c r="J807" i="1"/>
  <c r="J809" i="1" s="1"/>
  <c r="J794" i="1"/>
  <c r="M807" i="1"/>
  <c r="M809" i="1" s="1"/>
  <c r="M794" i="1"/>
  <c r="H807" i="1"/>
  <c r="H809" i="1" s="1"/>
  <c r="H794" i="1"/>
  <c r="L807" i="1"/>
  <c r="L809" i="1" s="1"/>
  <c r="L794" i="1"/>
  <c r="N807" i="1"/>
  <c r="N809" i="1" s="1"/>
  <c r="N794" i="1"/>
  <c r="F807" i="1"/>
  <c r="F809" i="1" s="1"/>
  <c r="F794" i="1"/>
  <c r="O807" i="1"/>
  <c r="O809" i="1" s="1"/>
  <c r="O794" i="1"/>
  <c r="G807" i="1"/>
  <c r="G809" i="1" s="1"/>
  <c r="G794" i="1"/>
  <c r="I753" i="1"/>
  <c r="I755" i="1" s="1"/>
  <c r="I740" i="1"/>
  <c r="K753" i="1"/>
  <c r="K755" i="1" s="1"/>
  <c r="K740" i="1"/>
  <c r="J753" i="1"/>
  <c r="J755" i="1" s="1"/>
  <c r="J740" i="1"/>
  <c r="M753" i="1"/>
  <c r="M755" i="1" s="1"/>
  <c r="M740" i="1"/>
  <c r="H753" i="1"/>
  <c r="H755" i="1" s="1"/>
  <c r="H740" i="1"/>
  <c r="L753" i="1"/>
  <c r="L755" i="1" s="1"/>
  <c r="L740" i="1"/>
  <c r="N753" i="1"/>
  <c r="N755" i="1" s="1"/>
  <c r="N740" i="1"/>
  <c r="F753" i="1"/>
  <c r="F755" i="1" s="1"/>
  <c r="F740" i="1"/>
  <c r="O753" i="1"/>
  <c r="O755" i="1" s="1"/>
  <c r="O740" i="1"/>
  <c r="G753" i="1"/>
  <c r="G755" i="1" s="1"/>
  <c r="G740" i="1"/>
  <c r="I699" i="1"/>
  <c r="I701" i="1" s="1"/>
  <c r="I686" i="1"/>
  <c r="K699" i="1"/>
  <c r="K701" i="1" s="1"/>
  <c r="K686" i="1"/>
  <c r="J699" i="1"/>
  <c r="J701" i="1" s="1"/>
  <c r="J686" i="1"/>
  <c r="M699" i="1"/>
  <c r="M701" i="1" s="1"/>
  <c r="M686" i="1"/>
  <c r="H699" i="1"/>
  <c r="H701" i="1" s="1"/>
  <c r="H686" i="1"/>
  <c r="L699" i="1"/>
  <c r="L701" i="1" s="1"/>
  <c r="L686" i="1"/>
  <c r="N699" i="1"/>
  <c r="N701" i="1" s="1"/>
  <c r="N686" i="1"/>
  <c r="F699" i="1"/>
  <c r="F701" i="1" s="1"/>
  <c r="F686" i="1"/>
  <c r="O699" i="1"/>
  <c r="O701" i="1" s="1"/>
  <c r="O686" i="1"/>
  <c r="G699" i="1"/>
  <c r="G701" i="1" s="1"/>
  <c r="G686" i="1"/>
  <c r="I645" i="1"/>
  <c r="I647" i="1" s="1"/>
  <c r="I632" i="1"/>
  <c r="K645" i="1"/>
  <c r="K647" i="1" s="1"/>
  <c r="K632" i="1"/>
  <c r="J645" i="1"/>
  <c r="J647" i="1" s="1"/>
  <c r="J632" i="1"/>
  <c r="M645" i="1"/>
  <c r="M647" i="1" s="1"/>
  <c r="M632" i="1"/>
  <c r="H645" i="1"/>
  <c r="H647" i="1" s="1"/>
  <c r="H632" i="1"/>
  <c r="L645" i="1"/>
  <c r="L647" i="1" s="1"/>
  <c r="L632" i="1"/>
  <c r="N645" i="1"/>
  <c r="N647" i="1" s="1"/>
  <c r="N632" i="1"/>
  <c r="F645" i="1"/>
  <c r="F647" i="1" s="1"/>
  <c r="F632" i="1"/>
  <c r="O645" i="1"/>
  <c r="O647" i="1" s="1"/>
  <c r="O632" i="1"/>
  <c r="G645" i="1"/>
  <c r="G647" i="1" s="1"/>
  <c r="G632" i="1"/>
  <c r="I591" i="1"/>
  <c r="I593" i="1" s="1"/>
  <c r="I578" i="1"/>
  <c r="K591" i="1"/>
  <c r="K593" i="1" s="1"/>
  <c r="K578" i="1"/>
  <c r="J591" i="1"/>
  <c r="J593" i="1" s="1"/>
  <c r="J578" i="1"/>
  <c r="M591" i="1"/>
  <c r="M593" i="1" s="1"/>
  <c r="M578" i="1"/>
  <c r="H591" i="1"/>
  <c r="H593" i="1" s="1"/>
  <c r="H578" i="1"/>
  <c r="L591" i="1"/>
  <c r="L593" i="1" s="1"/>
  <c r="L578" i="1"/>
  <c r="N591" i="1"/>
  <c r="N593" i="1" s="1"/>
  <c r="N578" i="1"/>
  <c r="F591" i="1"/>
  <c r="F593" i="1" s="1"/>
  <c r="F578" i="1"/>
  <c r="O591" i="1"/>
  <c r="O593" i="1" s="1"/>
  <c r="O578" i="1"/>
  <c r="G591" i="1"/>
  <c r="G593" i="1" s="1"/>
  <c r="G578" i="1"/>
  <c r="I537" i="1"/>
  <c r="I539" i="1" s="1"/>
  <c r="I524" i="1"/>
  <c r="K537" i="1"/>
  <c r="K539" i="1" s="1"/>
  <c r="K524" i="1"/>
  <c r="J537" i="1"/>
  <c r="J539" i="1" s="1"/>
  <c r="J524" i="1"/>
  <c r="M537" i="1"/>
  <c r="M539" i="1" s="1"/>
  <c r="M524" i="1"/>
  <c r="H537" i="1"/>
  <c r="H539" i="1" s="1"/>
  <c r="H524" i="1"/>
  <c r="K1005" i="5"/>
  <c r="L1005" i="5" s="1"/>
  <c r="I1077" i="5"/>
  <c r="I1010" i="5"/>
  <c r="I1176" i="5"/>
  <c r="I1267" i="5"/>
  <c r="K1344" i="5"/>
  <c r="L1344" i="5" s="1"/>
  <c r="I1416" i="5"/>
  <c r="K1074" i="5"/>
  <c r="L1074" i="5" s="1"/>
  <c r="I1146" i="5"/>
  <c r="I1251" i="5"/>
  <c r="K1078" i="5"/>
  <c r="L1078" i="5" s="1"/>
  <c r="I1150" i="5"/>
  <c r="I1205" i="5"/>
  <c r="K1133" i="5"/>
  <c r="L1061" i="5"/>
  <c r="I1168" i="5"/>
  <c r="J1205" i="5"/>
  <c r="J1089" i="5"/>
  <c r="K1017" i="5"/>
  <c r="I1134" i="5"/>
  <c r="J1237" i="5"/>
  <c r="J1034" i="5"/>
  <c r="I1390" i="5"/>
  <c r="I1234" i="5"/>
  <c r="I1139" i="5"/>
  <c r="K1067" i="5"/>
  <c r="L1067" i="5" s="1"/>
  <c r="K1118" i="5"/>
  <c r="L1118" i="5" s="1"/>
  <c r="I1190" i="5"/>
  <c r="K1036" i="5"/>
  <c r="L1036" i="5" s="1"/>
  <c r="I1108" i="5"/>
  <c r="I1152" i="5"/>
  <c r="K1054" i="5"/>
  <c r="I1126" i="5"/>
  <c r="I1524" i="5"/>
  <c r="J1030" i="5"/>
  <c r="J966" i="5"/>
  <c r="K958" i="5"/>
  <c r="L958" i="5" s="1"/>
  <c r="J1543" i="5"/>
  <c r="J1338" i="5"/>
  <c r="K1140" i="5"/>
  <c r="L1140" i="5" s="1"/>
  <c r="I1212" i="5"/>
  <c r="I1305" i="5"/>
  <c r="K1041" i="5"/>
  <c r="L1041" i="5" s="1"/>
  <c r="I1113" i="5"/>
  <c r="L945" i="5"/>
  <c r="I1216" i="5"/>
  <c r="K1127" i="5"/>
  <c r="L1127" i="5" s="1"/>
  <c r="I1199" i="5"/>
  <c r="I1282" i="5"/>
  <c r="I1316" i="5"/>
  <c r="I1721" i="5"/>
  <c r="I1363" i="5"/>
  <c r="L1122" i="5"/>
  <c r="I1266" i="5"/>
  <c r="K1194" i="5"/>
  <c r="I1065" i="5" l="1"/>
  <c r="K993" i="5"/>
  <c r="L993" i="5" s="1"/>
  <c r="I1037" i="5"/>
  <c r="K965" i="5"/>
  <c r="J938" i="5"/>
  <c r="L795" i="5"/>
  <c r="K953" i="5"/>
  <c r="L953" i="5" s="1"/>
  <c r="I1025" i="5"/>
  <c r="I1082" i="5"/>
  <c r="K885" i="5"/>
  <c r="L885" i="5" s="1"/>
  <c r="I957" i="5"/>
  <c r="J1073" i="5"/>
  <c r="K1001" i="5"/>
  <c r="L1001" i="5" s="1"/>
  <c r="I894" i="5"/>
  <c r="I1053" i="5"/>
  <c r="K981" i="5"/>
  <c r="L981" i="5" s="1"/>
  <c r="I1023" i="5"/>
  <c r="K951" i="5"/>
  <c r="L951" i="5" s="1"/>
  <c r="J1172" i="5"/>
  <c r="K1100" i="5"/>
  <c r="L1100" i="5" s="1"/>
  <c r="I1131" i="5"/>
  <c r="K1059" i="5"/>
  <c r="K1045" i="5"/>
  <c r="L1045" i="5" s="1"/>
  <c r="I1117" i="5"/>
  <c r="I1238" i="5"/>
  <c r="I1069" i="5"/>
  <c r="I1071" i="5" s="1"/>
  <c r="K997" i="5"/>
  <c r="L997" i="5" s="1"/>
  <c r="K822" i="5"/>
  <c r="I939" i="5"/>
  <c r="I962" i="5"/>
  <c r="K890" i="5"/>
  <c r="K1079" i="5"/>
  <c r="L1079" i="5" s="1"/>
  <c r="I1151" i="5"/>
  <c r="I999" i="5"/>
  <c r="L822" i="5"/>
  <c r="AC630" i="1"/>
  <c r="AD576" i="1"/>
  <c r="J1094" i="5"/>
  <c r="K1022" i="5"/>
  <c r="L1022" i="5" s="1"/>
  <c r="I1364" i="5"/>
  <c r="K1292" i="5"/>
  <c r="L1292" i="5" s="1"/>
  <c r="J1024" i="5"/>
  <c r="K952" i="5"/>
  <c r="L952" i="5" s="1"/>
  <c r="J1003" i="5"/>
  <c r="K931" i="5"/>
  <c r="L931" i="5" s="1"/>
  <c r="K928" i="5"/>
  <c r="J1000" i="5"/>
  <c r="J1010" i="5" s="1"/>
  <c r="Z576" i="1"/>
  <c r="X630" i="1"/>
  <c r="L856" i="5"/>
  <c r="L866" i="5" s="1"/>
  <c r="K866" i="5"/>
  <c r="J990" i="5"/>
  <c r="J999" i="5" s="1"/>
  <c r="K918" i="5"/>
  <c r="L918" i="5" s="1"/>
  <c r="AC536" i="1"/>
  <c r="AC485" i="1"/>
  <c r="AD482" i="1"/>
  <c r="X485" i="1"/>
  <c r="Z482" i="1"/>
  <c r="X538" i="1"/>
  <c r="Z484" i="1"/>
  <c r="AD484" i="1"/>
  <c r="AC538" i="1"/>
  <c r="AD524" i="1"/>
  <c r="AC578" i="1"/>
  <c r="X578" i="1"/>
  <c r="Z524" i="1"/>
  <c r="X536" i="1"/>
  <c r="K985" i="5"/>
  <c r="I1057" i="5"/>
  <c r="I988" i="5"/>
  <c r="I1031" i="5"/>
  <c r="I966" i="5"/>
  <c r="K959" i="5"/>
  <c r="L959" i="5" s="1"/>
  <c r="K1280" i="5"/>
  <c r="L1280" i="5" s="1"/>
  <c r="I1352" i="5"/>
  <c r="K905" i="5"/>
  <c r="L895" i="5"/>
  <c r="L905" i="5" s="1"/>
  <c r="J939" i="5"/>
  <c r="L916" i="5"/>
  <c r="I1021" i="5"/>
  <c r="K949" i="5"/>
  <c r="L949" i="5" s="1"/>
  <c r="I1142" i="5"/>
  <c r="K1070" i="5"/>
  <c r="J1092" i="5"/>
  <c r="K1020" i="5"/>
  <c r="L1020" i="5" s="1"/>
  <c r="I1048" i="5"/>
  <c r="K976" i="5"/>
  <c r="I1351" i="5"/>
  <c r="L919" i="5"/>
  <c r="J1032" i="5"/>
  <c r="K960" i="5"/>
  <c r="L960" i="5" s="1"/>
  <c r="L874" i="5"/>
  <c r="L883" i="5" s="1"/>
  <c r="K883" i="5"/>
  <c r="K1124" i="5"/>
  <c r="L1124" i="5" s="1"/>
  <c r="I1196" i="5"/>
  <c r="I1130" i="5"/>
  <c r="K1058" i="5"/>
  <c r="L1058" i="5" s="1"/>
  <c r="K1044" i="5"/>
  <c r="L1044" i="5" s="1"/>
  <c r="I1116" i="5"/>
  <c r="J1063" i="5"/>
  <c r="K991" i="5"/>
  <c r="K1026" i="5"/>
  <c r="I1098" i="5"/>
  <c r="I1115" i="5"/>
  <c r="K1043" i="5"/>
  <c r="L1043" i="5" s="1"/>
  <c r="K947" i="5"/>
  <c r="L947" i="5" s="1"/>
  <c r="I1019" i="5"/>
  <c r="I955" i="5"/>
  <c r="K1191" i="5"/>
  <c r="L1191" i="5" s="1"/>
  <c r="I1263" i="5"/>
  <c r="J1018" i="5"/>
  <c r="K946" i="5"/>
  <c r="J955" i="5"/>
  <c r="I1033" i="5"/>
  <c r="K961" i="5"/>
  <c r="L961" i="5" s="1"/>
  <c r="J1192" i="5"/>
  <c r="J1121" i="5"/>
  <c r="K1081" i="5"/>
  <c r="I1153" i="5"/>
  <c r="I977" i="5"/>
  <c r="I1039" i="5"/>
  <c r="K967" i="5"/>
  <c r="K1184" i="5"/>
  <c r="L1184" i="5" s="1"/>
  <c r="I1256" i="5"/>
  <c r="I1114" i="5"/>
  <c r="K1042" i="5"/>
  <c r="L1042" i="5" s="1"/>
  <c r="J1080" i="5"/>
  <c r="K1008" i="5"/>
  <c r="J1123" i="5"/>
  <c r="J1060" i="5"/>
  <c r="K1051" i="5"/>
  <c r="L1051" i="5" s="1"/>
  <c r="J1066" i="5"/>
  <c r="K994" i="5"/>
  <c r="L994" i="5" s="1"/>
  <c r="J1107" i="5"/>
  <c r="K1035" i="5"/>
  <c r="L1035" i="5" s="1"/>
  <c r="K916" i="5"/>
  <c r="L1194" i="5"/>
  <c r="K1266" i="5"/>
  <c r="I1338" i="5"/>
  <c r="I1354" i="5"/>
  <c r="K1199" i="5"/>
  <c r="L1199" i="5" s="1"/>
  <c r="I1271" i="5"/>
  <c r="I1288" i="5"/>
  <c r="K1113" i="5"/>
  <c r="L1113" i="5" s="1"/>
  <c r="I1185" i="5"/>
  <c r="I1377" i="5"/>
  <c r="J1410" i="5"/>
  <c r="J1102" i="5"/>
  <c r="J1038" i="5"/>
  <c r="K1030" i="5"/>
  <c r="L1030" i="5" s="1"/>
  <c r="L1054" i="5"/>
  <c r="I1211" i="5"/>
  <c r="K1139" i="5"/>
  <c r="L1139" i="5" s="1"/>
  <c r="J1106" i="5"/>
  <c r="J1309" i="5"/>
  <c r="L1017" i="5"/>
  <c r="J1277" i="5"/>
  <c r="K1205" i="5"/>
  <c r="I1277" i="5"/>
  <c r="I1323" i="5"/>
  <c r="K1146" i="5"/>
  <c r="L1146" i="5" s="1"/>
  <c r="I1218" i="5"/>
  <c r="K1416" i="5"/>
  <c r="L1416" i="5" s="1"/>
  <c r="I1488" i="5"/>
  <c r="I1248" i="5"/>
  <c r="I1435" i="5"/>
  <c r="I1793" i="5"/>
  <c r="I1388" i="5"/>
  <c r="I1284" i="5"/>
  <c r="K1212" i="5"/>
  <c r="L1212" i="5" s="1"/>
  <c r="J1615" i="5"/>
  <c r="I1596" i="5"/>
  <c r="K1126" i="5"/>
  <c r="I1198" i="5"/>
  <c r="I1224" i="5"/>
  <c r="K1108" i="5"/>
  <c r="L1108" i="5" s="1"/>
  <c r="I1180" i="5"/>
  <c r="I1262" i="5"/>
  <c r="K1190" i="5"/>
  <c r="L1190" i="5" s="1"/>
  <c r="I1306" i="5"/>
  <c r="I1462" i="5"/>
  <c r="I1206" i="5"/>
  <c r="J1161" i="5"/>
  <c r="K1089" i="5"/>
  <c r="I1240" i="5"/>
  <c r="L1133" i="5"/>
  <c r="K1150" i="5"/>
  <c r="L1150" i="5" s="1"/>
  <c r="I1222" i="5"/>
  <c r="I1339" i="5"/>
  <c r="I1149" i="5"/>
  <c r="K1077" i="5"/>
  <c r="I1137" i="5" l="1"/>
  <c r="K1065" i="5"/>
  <c r="L1065" i="5" s="1"/>
  <c r="I1109" i="5"/>
  <c r="K1037" i="5"/>
  <c r="K1025" i="5"/>
  <c r="L1025" i="5" s="1"/>
  <c r="I1097" i="5"/>
  <c r="K927" i="5"/>
  <c r="J1145" i="5"/>
  <c r="K1073" i="5"/>
  <c r="L1073" i="5" s="1"/>
  <c r="K1053" i="5"/>
  <c r="L1053" i="5" s="1"/>
  <c r="I1125" i="5"/>
  <c r="I1029" i="5"/>
  <c r="K957" i="5"/>
  <c r="L957" i="5" s="1"/>
  <c r="K867" i="5"/>
  <c r="L867" i="5"/>
  <c r="I1095" i="5"/>
  <c r="K1023" i="5"/>
  <c r="L1023" i="5" s="1"/>
  <c r="I1310" i="5"/>
  <c r="L927" i="5"/>
  <c r="J1062" i="5"/>
  <c r="K990" i="5"/>
  <c r="L990" i="5" s="1"/>
  <c r="J1075" i="5"/>
  <c r="K1003" i="5"/>
  <c r="L1003" i="5" s="1"/>
  <c r="I1436" i="5"/>
  <c r="K1364" i="5"/>
  <c r="L1364" i="5" s="1"/>
  <c r="AC684" i="1"/>
  <c r="AD630" i="1"/>
  <c r="I1189" i="5"/>
  <c r="K1117" i="5"/>
  <c r="L1117" i="5" s="1"/>
  <c r="Z630" i="1"/>
  <c r="X684" i="1"/>
  <c r="K1151" i="5"/>
  <c r="L1151" i="5" s="1"/>
  <c r="I1223" i="5"/>
  <c r="K1131" i="5"/>
  <c r="I1203" i="5"/>
  <c r="I1011" i="5"/>
  <c r="K1000" i="5"/>
  <c r="L1000" i="5" s="1"/>
  <c r="J1072" i="5"/>
  <c r="J1082" i="5" s="1"/>
  <c r="L890" i="5"/>
  <c r="L894" i="5" s="1"/>
  <c r="K894" i="5"/>
  <c r="J1244" i="5"/>
  <c r="K1172" i="5"/>
  <c r="L1172" i="5" s="1"/>
  <c r="K1069" i="5"/>
  <c r="L1069" i="5" s="1"/>
  <c r="I1141" i="5"/>
  <c r="L928" i="5"/>
  <c r="L938" i="5" s="1"/>
  <c r="K938" i="5"/>
  <c r="J1096" i="5"/>
  <c r="K1024" i="5"/>
  <c r="L1024" i="5" s="1"/>
  <c r="J1166" i="5"/>
  <c r="K1094" i="5"/>
  <c r="L1094" i="5" s="1"/>
  <c r="I1034" i="5"/>
  <c r="K962" i="5"/>
  <c r="L962" i="5" s="1"/>
  <c r="X539" i="1"/>
  <c r="Z536" i="1"/>
  <c r="X632" i="1"/>
  <c r="X590" i="1"/>
  <c r="Z578" i="1"/>
  <c r="Z538" i="1"/>
  <c r="X592" i="1"/>
  <c r="AD578" i="1"/>
  <c r="AC632" i="1"/>
  <c r="AD538" i="1"/>
  <c r="AC592" i="1"/>
  <c r="AC590" i="1"/>
  <c r="AC539" i="1"/>
  <c r="AD536" i="1"/>
  <c r="K1123" i="5"/>
  <c r="L1123" i="5" s="1"/>
  <c r="J1195" i="5"/>
  <c r="J1132" i="5"/>
  <c r="K977" i="5"/>
  <c r="L967" i="5"/>
  <c r="L977" i="5" s="1"/>
  <c r="K1033" i="5"/>
  <c r="L1033" i="5" s="1"/>
  <c r="I1105" i="5"/>
  <c r="I1335" i="5"/>
  <c r="K1263" i="5"/>
  <c r="L1263" i="5" s="1"/>
  <c r="I1188" i="5"/>
  <c r="K1116" i="5"/>
  <c r="L1116" i="5" s="1"/>
  <c r="I1423" i="5"/>
  <c r="I1093" i="5"/>
  <c r="K1021" i="5"/>
  <c r="L1021" i="5" s="1"/>
  <c r="J1138" i="5"/>
  <c r="K1066" i="5"/>
  <c r="L1066" i="5" s="1"/>
  <c r="K1114" i="5"/>
  <c r="L1114" i="5" s="1"/>
  <c r="I1186" i="5"/>
  <c r="K1039" i="5"/>
  <c r="I1111" i="5"/>
  <c r="I1049" i="5"/>
  <c r="J1011" i="5"/>
  <c r="K1130" i="5"/>
  <c r="L1130" i="5" s="1"/>
  <c r="I1202" i="5"/>
  <c r="K1048" i="5"/>
  <c r="I1120" i="5"/>
  <c r="K1057" i="5"/>
  <c r="I1129" i="5"/>
  <c r="I1060" i="5"/>
  <c r="L1008" i="5"/>
  <c r="I1328" i="5"/>
  <c r="K1256" i="5"/>
  <c r="L1256" i="5" s="1"/>
  <c r="J1264" i="5"/>
  <c r="J1193" i="5"/>
  <c r="L946" i="5"/>
  <c r="L955" i="5" s="1"/>
  <c r="K955" i="5"/>
  <c r="I1187" i="5"/>
  <c r="K1115" i="5"/>
  <c r="L1115" i="5" s="1"/>
  <c r="L991" i="5"/>
  <c r="K999" i="5"/>
  <c r="I1268" i="5"/>
  <c r="K1196" i="5"/>
  <c r="L1196" i="5" s="1"/>
  <c r="I1214" i="5"/>
  <c r="K1142" i="5"/>
  <c r="L985" i="5"/>
  <c r="L988" i="5" s="1"/>
  <c r="K988" i="5"/>
  <c r="J1179" i="5"/>
  <c r="K1107" i="5"/>
  <c r="L1107" i="5" s="1"/>
  <c r="J1152" i="5"/>
  <c r="K1080" i="5"/>
  <c r="L1080" i="5" s="1"/>
  <c r="I1225" i="5"/>
  <c r="K1153" i="5"/>
  <c r="J1090" i="5"/>
  <c r="K1018" i="5"/>
  <c r="J1027" i="5"/>
  <c r="I1091" i="5"/>
  <c r="K1019" i="5"/>
  <c r="L1019" i="5" s="1"/>
  <c r="I1027" i="5"/>
  <c r="K1098" i="5"/>
  <c r="I1170" i="5"/>
  <c r="J1135" i="5"/>
  <c r="K1063" i="5"/>
  <c r="J1071" i="5"/>
  <c r="J1104" i="5"/>
  <c r="J1110" i="5" s="1"/>
  <c r="K1032" i="5"/>
  <c r="L1032" i="5" s="1"/>
  <c r="J1164" i="5"/>
  <c r="K1092" i="5"/>
  <c r="L1092" i="5" s="1"/>
  <c r="K1352" i="5"/>
  <c r="L1352" i="5" s="1"/>
  <c r="I1424" i="5"/>
  <c r="I1103" i="5"/>
  <c r="K1031" i="5"/>
  <c r="K1149" i="5"/>
  <c r="L1149" i="5" s="1"/>
  <c r="I1221" i="5"/>
  <c r="I1226" i="5" s="1"/>
  <c r="I1154" i="5"/>
  <c r="I1411" i="5"/>
  <c r="I1312" i="5"/>
  <c r="J1233" i="5"/>
  <c r="K1161" i="5"/>
  <c r="I1278" i="5"/>
  <c r="I1378" i="5"/>
  <c r="K1180" i="5"/>
  <c r="L1180" i="5" s="1"/>
  <c r="I1252" i="5"/>
  <c r="L1126" i="5"/>
  <c r="J1687" i="5"/>
  <c r="K1284" i="5"/>
  <c r="L1284" i="5" s="1"/>
  <c r="I1356" i="5"/>
  <c r="I1865" i="5"/>
  <c r="I1507" i="5"/>
  <c r="K1488" i="5"/>
  <c r="L1488" i="5" s="1"/>
  <c r="I1560" i="5"/>
  <c r="K1218" i="5"/>
  <c r="L1218" i="5" s="1"/>
  <c r="I1290" i="5"/>
  <c r="I1395" i="5"/>
  <c r="J1349" i="5"/>
  <c r="J1174" i="5"/>
  <c r="K1102" i="5"/>
  <c r="L1102" i="5" s="1"/>
  <c r="J1482" i="5"/>
  <c r="I1449" i="5"/>
  <c r="I1360" i="5"/>
  <c r="K1338" i="5"/>
  <c r="I1410" i="5"/>
  <c r="L1077" i="5"/>
  <c r="I1294" i="5"/>
  <c r="K1222" i="5"/>
  <c r="L1222" i="5" s="1"/>
  <c r="L1089" i="5"/>
  <c r="I1534" i="5"/>
  <c r="I1334" i="5"/>
  <c r="K1262" i="5"/>
  <c r="L1262" i="5" s="1"/>
  <c r="I1296" i="5"/>
  <c r="I1270" i="5"/>
  <c r="K1198" i="5"/>
  <c r="I1668" i="5"/>
  <c r="I1460" i="5"/>
  <c r="I1320" i="5"/>
  <c r="I1349" i="5"/>
  <c r="K1277" i="5"/>
  <c r="L1205" i="5"/>
  <c r="J1381" i="5"/>
  <c r="J1178" i="5"/>
  <c r="I1283" i="5"/>
  <c r="K1211" i="5"/>
  <c r="L1211" i="5" s="1"/>
  <c r="I1257" i="5"/>
  <c r="K1185" i="5"/>
  <c r="L1185" i="5" s="1"/>
  <c r="K1271" i="5"/>
  <c r="L1271" i="5" s="1"/>
  <c r="I1343" i="5"/>
  <c r="I1426" i="5"/>
  <c r="L1266" i="5"/>
  <c r="I1209" i="5" l="1"/>
  <c r="K1137" i="5"/>
  <c r="L1137" i="5" s="1"/>
  <c r="I1181" i="5"/>
  <c r="K1109" i="5"/>
  <c r="I1038" i="5"/>
  <c r="I1083" i="5" s="1"/>
  <c r="I1169" i="5"/>
  <c r="K1097" i="5"/>
  <c r="L1097" i="5" s="1"/>
  <c r="L966" i="5"/>
  <c r="L939" i="5"/>
  <c r="K1010" i="5"/>
  <c r="I1197" i="5"/>
  <c r="K1125" i="5"/>
  <c r="L1125" i="5" s="1"/>
  <c r="L1010" i="5"/>
  <c r="I1101" i="5"/>
  <c r="K1029" i="5"/>
  <c r="L1029" i="5" s="1"/>
  <c r="J1217" i="5"/>
  <c r="K1145" i="5"/>
  <c r="L1145" i="5" s="1"/>
  <c r="K939" i="5"/>
  <c r="K1095" i="5"/>
  <c r="L1095" i="5" s="1"/>
  <c r="I1167" i="5"/>
  <c r="J1238" i="5"/>
  <c r="K1166" i="5"/>
  <c r="L1166" i="5" s="1"/>
  <c r="L999" i="5"/>
  <c r="K966" i="5"/>
  <c r="K1011" i="5" s="1"/>
  <c r="J1316" i="5"/>
  <c r="K1244" i="5"/>
  <c r="L1244" i="5" s="1"/>
  <c r="I1275" i="5"/>
  <c r="K1203" i="5"/>
  <c r="Z684" i="1"/>
  <c r="X738" i="1"/>
  <c r="I1261" i="5"/>
  <c r="K1189" i="5"/>
  <c r="L1189" i="5" s="1"/>
  <c r="I1508" i="5"/>
  <c r="K1436" i="5"/>
  <c r="L1436" i="5" s="1"/>
  <c r="J1134" i="5"/>
  <c r="J1143" i="5" s="1"/>
  <c r="K1062" i="5"/>
  <c r="I1382" i="5"/>
  <c r="I1106" i="5"/>
  <c r="K1034" i="5"/>
  <c r="L1034" i="5" s="1"/>
  <c r="J1168" i="5"/>
  <c r="K1096" i="5"/>
  <c r="L1096" i="5" s="1"/>
  <c r="K1141" i="5"/>
  <c r="L1141" i="5" s="1"/>
  <c r="I1213" i="5"/>
  <c r="K1072" i="5"/>
  <c r="J1144" i="5"/>
  <c r="I1143" i="5"/>
  <c r="K1223" i="5"/>
  <c r="L1223" i="5" s="1"/>
  <c r="I1295" i="5"/>
  <c r="AC738" i="1"/>
  <c r="AD684" i="1"/>
  <c r="J1147" i="5"/>
  <c r="K1075" i="5"/>
  <c r="L1075" i="5" s="1"/>
  <c r="AC644" i="1"/>
  <c r="AC593" i="1"/>
  <c r="AD590" i="1"/>
  <c r="X593" i="1"/>
  <c r="Z590" i="1"/>
  <c r="AD592" i="1"/>
  <c r="AC646" i="1"/>
  <c r="AD632" i="1"/>
  <c r="AC686" i="1"/>
  <c r="Z592" i="1"/>
  <c r="X646" i="1"/>
  <c r="X686" i="1"/>
  <c r="X644" i="1"/>
  <c r="Z632" i="1"/>
  <c r="K1424" i="5"/>
  <c r="L1424" i="5" s="1"/>
  <c r="I1496" i="5"/>
  <c r="J1207" i="5"/>
  <c r="K1135" i="5"/>
  <c r="J1162" i="5"/>
  <c r="K1090" i="5"/>
  <c r="J1099" i="5"/>
  <c r="K1225" i="5"/>
  <c r="I1297" i="5"/>
  <c r="L1057" i="5"/>
  <c r="L1060" i="5" s="1"/>
  <c r="K1060" i="5"/>
  <c r="K1105" i="5"/>
  <c r="L1105" i="5" s="1"/>
  <c r="I1177" i="5"/>
  <c r="L1031" i="5"/>
  <c r="J1176" i="5"/>
  <c r="K1104" i="5"/>
  <c r="L1104" i="5" s="1"/>
  <c r="I1242" i="5"/>
  <c r="K1170" i="5"/>
  <c r="K1091" i="5"/>
  <c r="L1091" i="5" s="1"/>
  <c r="I1163" i="5"/>
  <c r="I1099" i="5"/>
  <c r="J1251" i="5"/>
  <c r="K1179" i="5"/>
  <c r="L1179" i="5" s="1"/>
  <c r="K1187" i="5"/>
  <c r="L1187" i="5" s="1"/>
  <c r="I1259" i="5"/>
  <c r="J1336" i="5"/>
  <c r="J1265" i="5"/>
  <c r="I1274" i="5"/>
  <c r="K1202" i="5"/>
  <c r="L1202" i="5" s="1"/>
  <c r="I1183" i="5"/>
  <c r="K1111" i="5"/>
  <c r="I1121" i="5"/>
  <c r="I1495" i="5"/>
  <c r="I1260" i="5"/>
  <c r="K1188" i="5"/>
  <c r="L1188" i="5" s="1"/>
  <c r="K1195" i="5"/>
  <c r="L1195" i="5" s="1"/>
  <c r="J1267" i="5"/>
  <c r="J1204" i="5"/>
  <c r="J1083" i="5"/>
  <c r="L1039" i="5"/>
  <c r="L1049" i="5" s="1"/>
  <c r="K1049" i="5"/>
  <c r="J1210" i="5"/>
  <c r="K1138" i="5"/>
  <c r="L1138" i="5" s="1"/>
  <c r="I1175" i="5"/>
  <c r="K1103" i="5"/>
  <c r="L1103" i="5" s="1"/>
  <c r="J1236" i="5"/>
  <c r="K1164" i="5"/>
  <c r="L1164" i="5" s="1"/>
  <c r="L1063" i="5"/>
  <c r="L1018" i="5"/>
  <c r="L1027" i="5" s="1"/>
  <c r="K1027" i="5"/>
  <c r="J1224" i="5"/>
  <c r="K1152" i="5"/>
  <c r="L1152" i="5" s="1"/>
  <c r="I1286" i="5"/>
  <c r="K1214" i="5"/>
  <c r="K1268" i="5"/>
  <c r="L1268" i="5" s="1"/>
  <c r="I1340" i="5"/>
  <c r="I1400" i="5"/>
  <c r="K1328" i="5"/>
  <c r="L1328" i="5" s="1"/>
  <c r="I1201" i="5"/>
  <c r="K1129" i="5"/>
  <c r="I1132" i="5"/>
  <c r="I1192" i="5"/>
  <c r="K1120" i="5"/>
  <c r="K1186" i="5"/>
  <c r="L1186" i="5" s="1"/>
  <c r="I1258" i="5"/>
  <c r="I1165" i="5"/>
  <c r="K1093" i="5"/>
  <c r="L1093" i="5" s="1"/>
  <c r="I1407" i="5"/>
  <c r="K1335" i="5"/>
  <c r="L1335" i="5" s="1"/>
  <c r="I1498" i="5"/>
  <c r="K1283" i="5"/>
  <c r="L1283" i="5" s="1"/>
  <c r="I1355" i="5"/>
  <c r="J1250" i="5"/>
  <c r="J1453" i="5"/>
  <c r="L1277" i="5"/>
  <c r="K1349" i="5"/>
  <c r="I1421" i="5"/>
  <c r="I1532" i="5"/>
  <c r="I1740" i="5"/>
  <c r="L1198" i="5"/>
  <c r="I1366" i="5"/>
  <c r="K1294" i="5"/>
  <c r="L1294" i="5" s="1"/>
  <c r="L1338" i="5"/>
  <c r="J1554" i="5"/>
  <c r="I1467" i="5"/>
  <c r="J1759" i="5"/>
  <c r="I1450" i="5"/>
  <c r="I1350" i="5"/>
  <c r="K1343" i="5"/>
  <c r="L1343" i="5" s="1"/>
  <c r="I1415" i="5"/>
  <c r="I1329" i="5"/>
  <c r="K1257" i="5"/>
  <c r="L1257" i="5" s="1"/>
  <c r="I1392" i="5"/>
  <c r="K1270" i="5"/>
  <c r="I1342" i="5"/>
  <c r="I1368" i="5"/>
  <c r="I1406" i="5"/>
  <c r="K1334" i="5"/>
  <c r="L1334" i="5" s="1"/>
  <c r="I1606" i="5"/>
  <c r="I1482" i="5"/>
  <c r="K1410" i="5"/>
  <c r="I1432" i="5"/>
  <c r="I1521" i="5"/>
  <c r="J1246" i="5"/>
  <c r="J1182" i="5"/>
  <c r="K1174" i="5"/>
  <c r="L1174" i="5" s="1"/>
  <c r="J1421" i="5"/>
  <c r="K1290" i="5"/>
  <c r="L1290" i="5" s="1"/>
  <c r="I1362" i="5"/>
  <c r="K1560" i="5"/>
  <c r="L1560" i="5" s="1"/>
  <c r="I1632" i="5"/>
  <c r="I1579" i="5"/>
  <c r="I1937" i="5"/>
  <c r="I1428" i="5"/>
  <c r="K1356" i="5"/>
  <c r="L1356" i="5" s="1"/>
  <c r="I1324" i="5"/>
  <c r="K1252" i="5"/>
  <c r="L1252" i="5" s="1"/>
  <c r="L1161" i="5"/>
  <c r="J1305" i="5"/>
  <c r="K1233" i="5"/>
  <c r="I1384" i="5"/>
  <c r="I1483" i="5"/>
  <c r="I1293" i="5"/>
  <c r="K1221" i="5"/>
  <c r="L1221" i="5" s="1"/>
  <c r="I1281" i="5" l="1"/>
  <c r="K1209" i="5"/>
  <c r="L1209" i="5" s="1"/>
  <c r="I1253" i="5"/>
  <c r="K1181" i="5"/>
  <c r="I1110" i="5"/>
  <c r="L1062" i="5"/>
  <c r="K1071" i="5"/>
  <c r="K1083" i="5" s="1"/>
  <c r="K1038" i="5"/>
  <c r="J1154" i="5"/>
  <c r="L1038" i="5"/>
  <c r="I1241" i="5"/>
  <c r="K1169" i="5"/>
  <c r="L1169" i="5" s="1"/>
  <c r="L1071" i="5"/>
  <c r="K1217" i="5"/>
  <c r="L1217" i="5" s="1"/>
  <c r="J1289" i="5"/>
  <c r="L1011" i="5"/>
  <c r="I1269" i="5"/>
  <c r="K1197" i="5"/>
  <c r="L1197" i="5" s="1"/>
  <c r="I1173" i="5"/>
  <c r="K1101" i="5"/>
  <c r="L1101" i="5" s="1"/>
  <c r="I1239" i="5"/>
  <c r="K1167" i="5"/>
  <c r="L1167" i="5" s="1"/>
  <c r="L1072" i="5"/>
  <c r="L1082" i="5" s="1"/>
  <c r="K1082" i="5"/>
  <c r="J1240" i="5"/>
  <c r="K1168" i="5"/>
  <c r="L1168" i="5" s="1"/>
  <c r="I1454" i="5"/>
  <c r="I1580" i="5"/>
  <c r="K1508" i="5"/>
  <c r="L1508" i="5" s="1"/>
  <c r="AC792" i="1"/>
  <c r="AD738" i="1"/>
  <c r="K1213" i="5"/>
  <c r="L1213" i="5" s="1"/>
  <c r="I1285" i="5"/>
  <c r="I1215" i="5"/>
  <c r="J1310" i="5"/>
  <c r="K1238" i="5"/>
  <c r="L1238" i="5" s="1"/>
  <c r="J1388" i="5"/>
  <c r="K1316" i="5"/>
  <c r="L1316" i="5" s="1"/>
  <c r="I1367" i="5"/>
  <c r="K1295" i="5"/>
  <c r="L1295" i="5" s="1"/>
  <c r="I1178" i="5"/>
  <c r="K1106" i="5"/>
  <c r="L1106" i="5" s="1"/>
  <c r="L1110" i="5" s="1"/>
  <c r="J1206" i="5"/>
  <c r="J1215" i="5" s="1"/>
  <c r="K1134" i="5"/>
  <c r="L1134" i="5" s="1"/>
  <c r="K1261" i="5"/>
  <c r="L1261" i="5" s="1"/>
  <c r="I1333" i="5"/>
  <c r="K1275" i="5"/>
  <c r="I1347" i="5"/>
  <c r="I1155" i="5"/>
  <c r="J1219" i="5"/>
  <c r="K1147" i="5"/>
  <c r="L1147" i="5" s="1"/>
  <c r="K1144" i="5"/>
  <c r="L1144" i="5" s="1"/>
  <c r="J1216" i="5"/>
  <c r="Z738" i="1"/>
  <c r="X792" i="1"/>
  <c r="X740" i="1"/>
  <c r="X698" i="1"/>
  <c r="Z686" i="1"/>
  <c r="X647" i="1"/>
  <c r="Z644" i="1"/>
  <c r="Z646" i="1"/>
  <c r="X700" i="1"/>
  <c r="AD686" i="1"/>
  <c r="AC740" i="1"/>
  <c r="AD646" i="1"/>
  <c r="AC700" i="1"/>
  <c r="AC698" i="1"/>
  <c r="AC647" i="1"/>
  <c r="AD644" i="1"/>
  <c r="K1201" i="5"/>
  <c r="I1273" i="5"/>
  <c r="I1204" i="5"/>
  <c r="K1260" i="5"/>
  <c r="L1260" i="5" s="1"/>
  <c r="I1332" i="5"/>
  <c r="L1111" i="5"/>
  <c r="L1121" i="5" s="1"/>
  <c r="K1121" i="5"/>
  <c r="K1259" i="5"/>
  <c r="L1259" i="5" s="1"/>
  <c r="I1331" i="5"/>
  <c r="J1248" i="5"/>
  <c r="J1254" i="5" s="1"/>
  <c r="K1176" i="5"/>
  <c r="L1176" i="5" s="1"/>
  <c r="I1249" i="5"/>
  <c r="K1177" i="5"/>
  <c r="L1177" i="5" s="1"/>
  <c r="J1155" i="5"/>
  <c r="L1135" i="5"/>
  <c r="K1407" i="5"/>
  <c r="L1407" i="5" s="1"/>
  <c r="I1479" i="5"/>
  <c r="I1264" i="5"/>
  <c r="K1192" i="5"/>
  <c r="J1296" i="5"/>
  <c r="K1224" i="5"/>
  <c r="J1282" i="5"/>
  <c r="K1210" i="5"/>
  <c r="L1210" i="5" s="1"/>
  <c r="K1267" i="5"/>
  <c r="L1267" i="5" s="1"/>
  <c r="J1339" i="5"/>
  <c r="J1276" i="5"/>
  <c r="I1255" i="5"/>
  <c r="K1183" i="5"/>
  <c r="I1193" i="5"/>
  <c r="J1323" i="5"/>
  <c r="K1251" i="5"/>
  <c r="L1251" i="5" s="1"/>
  <c r="L1090" i="5"/>
  <c r="L1099" i="5" s="1"/>
  <c r="K1099" i="5"/>
  <c r="J1279" i="5"/>
  <c r="K1207" i="5"/>
  <c r="I1330" i="5"/>
  <c r="K1258" i="5"/>
  <c r="L1258" i="5" s="1"/>
  <c r="I1472" i="5"/>
  <c r="K1400" i="5"/>
  <c r="L1400" i="5" s="1"/>
  <c r="K1286" i="5"/>
  <c r="I1358" i="5"/>
  <c r="I1247" i="5"/>
  <c r="K1175" i="5"/>
  <c r="L1175" i="5" s="1"/>
  <c r="I1567" i="5"/>
  <c r="K1242" i="5"/>
  <c r="I1314" i="5"/>
  <c r="K1297" i="5"/>
  <c r="I1369" i="5"/>
  <c r="J1234" i="5"/>
  <c r="K1162" i="5"/>
  <c r="J1171" i="5"/>
  <c r="K1496" i="5"/>
  <c r="L1496" i="5" s="1"/>
  <c r="I1568" i="5"/>
  <c r="I1237" i="5"/>
  <c r="K1165" i="5"/>
  <c r="L1165" i="5" s="1"/>
  <c r="L1129" i="5"/>
  <c r="L1132" i="5" s="1"/>
  <c r="K1132" i="5"/>
  <c r="I1412" i="5"/>
  <c r="K1340" i="5"/>
  <c r="L1340" i="5" s="1"/>
  <c r="J1308" i="5"/>
  <c r="K1236" i="5"/>
  <c r="L1236" i="5" s="1"/>
  <c r="K1274" i="5"/>
  <c r="L1274" i="5" s="1"/>
  <c r="I1346" i="5"/>
  <c r="J1408" i="5"/>
  <c r="J1337" i="5"/>
  <c r="I1235" i="5"/>
  <c r="K1163" i="5"/>
  <c r="L1163" i="5" s="1"/>
  <c r="I1171" i="5"/>
  <c r="I1365" i="5"/>
  <c r="K1293" i="5"/>
  <c r="L1293" i="5" s="1"/>
  <c r="I1298" i="5"/>
  <c r="I1555" i="5"/>
  <c r="L1233" i="5"/>
  <c r="J1377" i="5"/>
  <c r="K1305" i="5"/>
  <c r="K1324" i="5"/>
  <c r="L1324" i="5" s="1"/>
  <c r="I1396" i="5"/>
  <c r="I1651" i="5"/>
  <c r="K1632" i="5"/>
  <c r="L1632" i="5" s="1"/>
  <c r="I1704" i="5"/>
  <c r="I1434" i="5"/>
  <c r="K1362" i="5"/>
  <c r="L1362" i="5" s="1"/>
  <c r="J1493" i="5"/>
  <c r="J1318" i="5"/>
  <c r="K1246" i="5"/>
  <c r="L1246" i="5" s="1"/>
  <c r="I1504" i="5"/>
  <c r="L1410" i="5"/>
  <c r="L1270" i="5"/>
  <c r="I1464" i="5"/>
  <c r="K1415" i="5"/>
  <c r="L1415" i="5" s="1"/>
  <c r="I1487" i="5"/>
  <c r="I1522" i="5"/>
  <c r="J1831" i="5"/>
  <c r="J1626" i="5"/>
  <c r="L1349" i="5"/>
  <c r="J1525" i="5"/>
  <c r="J1322" i="5"/>
  <c r="I1456" i="5"/>
  <c r="K1428" i="5"/>
  <c r="L1428" i="5" s="1"/>
  <c r="I1500" i="5"/>
  <c r="I2009" i="5"/>
  <c r="I1593" i="5"/>
  <c r="I1554" i="5"/>
  <c r="K1482" i="5"/>
  <c r="I1678" i="5"/>
  <c r="K1406" i="5"/>
  <c r="L1406" i="5" s="1"/>
  <c r="I1478" i="5"/>
  <c r="I1440" i="5"/>
  <c r="K1342" i="5"/>
  <c r="L1342" i="5" s="1"/>
  <c r="I1414" i="5"/>
  <c r="K1329" i="5"/>
  <c r="L1329" i="5" s="1"/>
  <c r="I1401" i="5"/>
  <c r="I1422" i="5"/>
  <c r="I1539" i="5"/>
  <c r="I1438" i="5"/>
  <c r="K1366" i="5"/>
  <c r="L1366" i="5" s="1"/>
  <c r="I1812" i="5"/>
  <c r="I1604" i="5"/>
  <c r="K1421" i="5"/>
  <c r="I1493" i="5"/>
  <c r="I1427" i="5"/>
  <c r="K1355" i="5"/>
  <c r="L1355" i="5" s="1"/>
  <c r="I1570" i="5"/>
  <c r="I1353" i="5" l="1"/>
  <c r="K1281" i="5"/>
  <c r="L1281" i="5" s="1"/>
  <c r="I1325" i="5"/>
  <c r="K1253" i="5"/>
  <c r="L1083" i="5"/>
  <c r="I1182" i="5"/>
  <c r="I1370" i="5"/>
  <c r="K1241" i="5"/>
  <c r="L1241" i="5" s="1"/>
  <c r="I1313" i="5"/>
  <c r="J1226" i="5"/>
  <c r="I1341" i="5"/>
  <c r="K1269" i="5"/>
  <c r="L1269" i="5" s="1"/>
  <c r="I1245" i="5"/>
  <c r="K1173" i="5"/>
  <c r="L1173" i="5" s="1"/>
  <c r="J1361" i="5"/>
  <c r="K1289" i="5"/>
  <c r="L1289" i="5" s="1"/>
  <c r="L1154" i="5"/>
  <c r="J1227" i="5"/>
  <c r="I1311" i="5"/>
  <c r="K1239" i="5"/>
  <c r="L1239" i="5" s="1"/>
  <c r="K1580" i="5"/>
  <c r="L1580" i="5" s="1"/>
  <c r="I1652" i="5"/>
  <c r="J1291" i="5"/>
  <c r="K1219" i="5"/>
  <c r="L1219" i="5" s="1"/>
  <c r="J1278" i="5"/>
  <c r="K1206" i="5"/>
  <c r="L1206" i="5" s="1"/>
  <c r="K1367" i="5"/>
  <c r="L1367" i="5" s="1"/>
  <c r="I1439" i="5"/>
  <c r="AC846" i="1"/>
  <c r="AD792" i="1"/>
  <c r="Z792" i="1"/>
  <c r="X846" i="1"/>
  <c r="I1419" i="5"/>
  <c r="K1347" i="5"/>
  <c r="J1460" i="5"/>
  <c r="K1388" i="5"/>
  <c r="L1388" i="5" s="1"/>
  <c r="K1285" i="5"/>
  <c r="L1285" i="5" s="1"/>
  <c r="I1357" i="5"/>
  <c r="I1359" i="5" s="1"/>
  <c r="I1287" i="5"/>
  <c r="J1312" i="5"/>
  <c r="K1240" i="5"/>
  <c r="L1240" i="5" s="1"/>
  <c r="K1154" i="5"/>
  <c r="K1143" i="5"/>
  <c r="K1216" i="5"/>
  <c r="L1216" i="5" s="1"/>
  <c r="J1288" i="5"/>
  <c r="K1333" i="5"/>
  <c r="L1333" i="5" s="1"/>
  <c r="I1405" i="5"/>
  <c r="K1110" i="5"/>
  <c r="J1382" i="5"/>
  <c r="K1310" i="5"/>
  <c r="L1310" i="5" s="1"/>
  <c r="I1526" i="5"/>
  <c r="L1143" i="5"/>
  <c r="I1250" i="5"/>
  <c r="K1178" i="5"/>
  <c r="AC752" i="1"/>
  <c r="AC701" i="1"/>
  <c r="AD698" i="1"/>
  <c r="X701" i="1"/>
  <c r="Z698" i="1"/>
  <c r="AD700" i="1"/>
  <c r="AC754" i="1"/>
  <c r="AD740" i="1"/>
  <c r="AC794" i="1"/>
  <c r="Z700" i="1"/>
  <c r="X754" i="1"/>
  <c r="X794" i="1"/>
  <c r="Z740" i="1"/>
  <c r="X752" i="1"/>
  <c r="I1640" i="5"/>
  <c r="K1568" i="5"/>
  <c r="L1568" i="5" s="1"/>
  <c r="J1306" i="5"/>
  <c r="K1234" i="5"/>
  <c r="J1243" i="5"/>
  <c r="I1544" i="5"/>
  <c r="K1472" i="5"/>
  <c r="L1472" i="5" s="1"/>
  <c r="L1207" i="5"/>
  <c r="L1183" i="5"/>
  <c r="L1193" i="5" s="1"/>
  <c r="K1193" i="5"/>
  <c r="J1354" i="5"/>
  <c r="K1282" i="5"/>
  <c r="L1282" i="5" s="1"/>
  <c r="K1249" i="5"/>
  <c r="L1249" i="5" s="1"/>
  <c r="I1321" i="5"/>
  <c r="I1345" i="5"/>
  <c r="K1273" i="5"/>
  <c r="I1276" i="5"/>
  <c r="J1480" i="5"/>
  <c r="J1409" i="5"/>
  <c r="K1412" i="5"/>
  <c r="L1412" i="5" s="1"/>
  <c r="I1484" i="5"/>
  <c r="I1309" i="5"/>
  <c r="K1237" i="5"/>
  <c r="L1237" i="5" s="1"/>
  <c r="K1369" i="5"/>
  <c r="I1441" i="5"/>
  <c r="I1386" i="5"/>
  <c r="K1314" i="5"/>
  <c r="I1639" i="5"/>
  <c r="I1430" i="5"/>
  <c r="K1358" i="5"/>
  <c r="J1351" i="5"/>
  <c r="K1279" i="5"/>
  <c r="J1287" i="5"/>
  <c r="K1255" i="5"/>
  <c r="I1327" i="5"/>
  <c r="I1265" i="5"/>
  <c r="K1264" i="5"/>
  <c r="I1336" i="5"/>
  <c r="K1332" i="5"/>
  <c r="L1332" i="5" s="1"/>
  <c r="I1404" i="5"/>
  <c r="L1201" i="5"/>
  <c r="L1204" i="5" s="1"/>
  <c r="K1204" i="5"/>
  <c r="K1346" i="5"/>
  <c r="L1346" i="5" s="1"/>
  <c r="I1418" i="5"/>
  <c r="K1247" i="5"/>
  <c r="L1247" i="5" s="1"/>
  <c r="I1319" i="5"/>
  <c r="K1330" i="5"/>
  <c r="L1330" i="5" s="1"/>
  <c r="I1402" i="5"/>
  <c r="J1395" i="5"/>
  <c r="K1323" i="5"/>
  <c r="L1323" i="5" s="1"/>
  <c r="L1224" i="5"/>
  <c r="L1226" i="5" s="1"/>
  <c r="K1226" i="5"/>
  <c r="I1551" i="5"/>
  <c r="K1479" i="5"/>
  <c r="L1479" i="5" s="1"/>
  <c r="J1320" i="5"/>
  <c r="J1326" i="5" s="1"/>
  <c r="K1248" i="5"/>
  <c r="L1248" i="5" s="1"/>
  <c r="I1307" i="5"/>
  <c r="K1235" i="5"/>
  <c r="L1235" i="5" s="1"/>
  <c r="I1243" i="5"/>
  <c r="J1380" i="5"/>
  <c r="K1308" i="5"/>
  <c r="L1308" i="5" s="1"/>
  <c r="L1162" i="5"/>
  <c r="L1171" i="5" s="1"/>
  <c r="K1171" i="5"/>
  <c r="I1227" i="5"/>
  <c r="J1348" i="5"/>
  <c r="K1339" i="5"/>
  <c r="J1411" i="5"/>
  <c r="J1368" i="5"/>
  <c r="K1296" i="5"/>
  <c r="K1331" i="5"/>
  <c r="L1331" i="5" s="1"/>
  <c r="I1403" i="5"/>
  <c r="I1642" i="5"/>
  <c r="K1493" i="5"/>
  <c r="I1565" i="5"/>
  <c r="I1510" i="5"/>
  <c r="K1438" i="5"/>
  <c r="L1438" i="5" s="1"/>
  <c r="I1611" i="5"/>
  <c r="I1473" i="5"/>
  <c r="K1401" i="5"/>
  <c r="L1401" i="5" s="1"/>
  <c r="K1414" i="5"/>
  <c r="I1486" i="5"/>
  <c r="K1478" i="5"/>
  <c r="L1478" i="5" s="1"/>
  <c r="I1550" i="5"/>
  <c r="K1554" i="5"/>
  <c r="I1626" i="5"/>
  <c r="I1665" i="5"/>
  <c r="I2081" i="5"/>
  <c r="J1698" i="5"/>
  <c r="J1903" i="5"/>
  <c r="I1559" i="5"/>
  <c r="K1487" i="5"/>
  <c r="L1487" i="5" s="1"/>
  <c r="J1390" i="5"/>
  <c r="K1318" i="5"/>
  <c r="L1318" i="5" s="1"/>
  <c r="J1565" i="5"/>
  <c r="K1434" i="5"/>
  <c r="L1434" i="5" s="1"/>
  <c r="I1506" i="5"/>
  <c r="L1305" i="5"/>
  <c r="J1449" i="5"/>
  <c r="K1377" i="5"/>
  <c r="I1499" i="5"/>
  <c r="K1427" i="5"/>
  <c r="L1427" i="5" s="1"/>
  <c r="L1421" i="5"/>
  <c r="I1676" i="5"/>
  <c r="I1884" i="5"/>
  <c r="I1494" i="5"/>
  <c r="I1512" i="5"/>
  <c r="I1750" i="5"/>
  <c r="L1482" i="5"/>
  <c r="K1500" i="5"/>
  <c r="L1500" i="5" s="1"/>
  <c r="I1572" i="5"/>
  <c r="I1528" i="5"/>
  <c r="J1394" i="5"/>
  <c r="J1597" i="5"/>
  <c r="I1594" i="5"/>
  <c r="I1536" i="5"/>
  <c r="I1576" i="5"/>
  <c r="K1704" i="5"/>
  <c r="L1704" i="5" s="1"/>
  <c r="I1776" i="5"/>
  <c r="I1723" i="5"/>
  <c r="K1396" i="5"/>
  <c r="L1396" i="5" s="1"/>
  <c r="I1468" i="5"/>
  <c r="I1627" i="5"/>
  <c r="K1365" i="5"/>
  <c r="I1437" i="5"/>
  <c r="I1425" i="5" l="1"/>
  <c r="K1353" i="5"/>
  <c r="L1353" i="5" s="1"/>
  <c r="I1397" i="5"/>
  <c r="K1325" i="5"/>
  <c r="L1155" i="5"/>
  <c r="K1313" i="5"/>
  <c r="L1313" i="5" s="1"/>
  <c r="I1385" i="5"/>
  <c r="K1215" i="5"/>
  <c r="I1317" i="5"/>
  <c r="K1245" i="5"/>
  <c r="L1245" i="5" s="1"/>
  <c r="L1215" i="5"/>
  <c r="J1433" i="5"/>
  <c r="K1361" i="5"/>
  <c r="L1361" i="5" s="1"/>
  <c r="K1341" i="5"/>
  <c r="L1341" i="5" s="1"/>
  <c r="I1413" i="5"/>
  <c r="K1155" i="5"/>
  <c r="I1383" i="5"/>
  <c r="K1311" i="5"/>
  <c r="L1311" i="5" s="1"/>
  <c r="J1363" i="5"/>
  <c r="K1291" i="5"/>
  <c r="L1291" i="5" s="1"/>
  <c r="J1454" i="5"/>
  <c r="K1382" i="5"/>
  <c r="L1382" i="5" s="1"/>
  <c r="K1288" i="5"/>
  <c r="L1288" i="5" s="1"/>
  <c r="J1360" i="5"/>
  <c r="J1370" i="5" s="1"/>
  <c r="I1491" i="5"/>
  <c r="K1419" i="5"/>
  <c r="I1598" i="5"/>
  <c r="J1384" i="5"/>
  <c r="K1312" i="5"/>
  <c r="L1312" i="5" s="1"/>
  <c r="Z846" i="1"/>
  <c r="X900" i="1"/>
  <c r="AC900" i="1"/>
  <c r="AD846" i="1"/>
  <c r="J1350" i="5"/>
  <c r="J1359" i="5" s="1"/>
  <c r="K1278" i="5"/>
  <c r="L1278" i="5" s="1"/>
  <c r="K1652" i="5"/>
  <c r="L1652" i="5" s="1"/>
  <c r="I1724" i="5"/>
  <c r="I1322" i="5"/>
  <c r="I1326" i="5" s="1"/>
  <c r="K1250" i="5"/>
  <c r="L1250" i="5" s="1"/>
  <c r="I1429" i="5"/>
  <c r="I1431" i="5" s="1"/>
  <c r="K1357" i="5"/>
  <c r="L1357" i="5" s="1"/>
  <c r="J1298" i="5"/>
  <c r="I1254" i="5"/>
  <c r="I1299" i="5" s="1"/>
  <c r="L1178" i="5"/>
  <c r="L1182" i="5" s="1"/>
  <c r="K1182" i="5"/>
  <c r="I1477" i="5"/>
  <c r="K1405" i="5"/>
  <c r="L1405" i="5" s="1"/>
  <c r="J1532" i="5"/>
  <c r="K1460" i="5"/>
  <c r="L1460" i="5" s="1"/>
  <c r="K1439" i="5"/>
  <c r="L1439" i="5" s="1"/>
  <c r="I1511" i="5"/>
  <c r="X755" i="1"/>
  <c r="Z752" i="1"/>
  <c r="X848" i="1"/>
  <c r="X806" i="1"/>
  <c r="Z794" i="1"/>
  <c r="Z754" i="1"/>
  <c r="X808" i="1"/>
  <c r="AD794" i="1"/>
  <c r="AC848" i="1"/>
  <c r="AD754" i="1"/>
  <c r="AC808" i="1"/>
  <c r="AC806" i="1"/>
  <c r="AC755" i="1"/>
  <c r="AD752" i="1"/>
  <c r="I1475" i="5"/>
  <c r="K1403" i="5"/>
  <c r="L1403" i="5" s="1"/>
  <c r="J1440" i="5"/>
  <c r="K1368" i="5"/>
  <c r="L1368" i="5" s="1"/>
  <c r="I1623" i="5"/>
  <c r="K1551" i="5"/>
  <c r="L1551" i="5" s="1"/>
  <c r="K1402" i="5"/>
  <c r="L1402" i="5" s="1"/>
  <c r="I1474" i="5"/>
  <c r="K1336" i="5"/>
  <c r="I1408" i="5"/>
  <c r="K1265" i="5"/>
  <c r="L1255" i="5"/>
  <c r="L1265" i="5" s="1"/>
  <c r="L1273" i="5"/>
  <c r="L1276" i="5" s="1"/>
  <c r="K1276" i="5"/>
  <c r="J1378" i="5"/>
  <c r="K1306" i="5"/>
  <c r="J1315" i="5"/>
  <c r="K1411" i="5"/>
  <c r="L1411" i="5" s="1"/>
  <c r="J1483" i="5"/>
  <c r="J1420" i="5"/>
  <c r="K1307" i="5"/>
  <c r="L1307" i="5" s="1"/>
  <c r="I1379" i="5"/>
  <c r="I1315" i="5"/>
  <c r="I1490" i="5"/>
  <c r="K1418" i="5"/>
  <c r="L1418" i="5" s="1"/>
  <c r="I1502" i="5"/>
  <c r="K1430" i="5"/>
  <c r="I1458" i="5"/>
  <c r="K1386" i="5"/>
  <c r="I1381" i="5"/>
  <c r="K1309" i="5"/>
  <c r="L1309" i="5" s="1"/>
  <c r="J1552" i="5"/>
  <c r="J1481" i="5"/>
  <c r="I1417" i="5"/>
  <c r="K1345" i="5"/>
  <c r="L1345" i="5" s="1"/>
  <c r="I1348" i="5"/>
  <c r="J1426" i="5"/>
  <c r="K1354" i="5"/>
  <c r="L1354" i="5" s="1"/>
  <c r="L1296" i="5"/>
  <c r="L1339" i="5"/>
  <c r="J1452" i="5"/>
  <c r="K1380" i="5"/>
  <c r="L1380" i="5" s="1"/>
  <c r="J1392" i="5"/>
  <c r="K1320" i="5"/>
  <c r="L1320" i="5" s="1"/>
  <c r="J1467" i="5"/>
  <c r="K1395" i="5"/>
  <c r="L1395" i="5" s="1"/>
  <c r="K1319" i="5"/>
  <c r="L1319" i="5" s="1"/>
  <c r="I1391" i="5"/>
  <c r="K1404" i="5"/>
  <c r="L1404" i="5" s="1"/>
  <c r="I1476" i="5"/>
  <c r="L1279" i="5"/>
  <c r="I1711" i="5"/>
  <c r="I1513" i="5"/>
  <c r="K1441" i="5"/>
  <c r="I1556" i="5"/>
  <c r="K1484" i="5"/>
  <c r="L1484" i="5" s="1"/>
  <c r="K1321" i="5"/>
  <c r="L1321" i="5" s="1"/>
  <c r="I1393" i="5"/>
  <c r="J1299" i="5"/>
  <c r="K1640" i="5"/>
  <c r="L1640" i="5" s="1"/>
  <c r="I1712" i="5"/>
  <c r="I1399" i="5"/>
  <c r="K1327" i="5"/>
  <c r="I1337" i="5"/>
  <c r="J1423" i="5"/>
  <c r="K1351" i="5"/>
  <c r="K1544" i="5"/>
  <c r="L1544" i="5" s="1"/>
  <c r="I1616" i="5"/>
  <c r="L1234" i="5"/>
  <c r="L1243" i="5" s="1"/>
  <c r="K1243" i="5"/>
  <c r="L1365" i="5"/>
  <c r="I1699" i="5"/>
  <c r="I1648" i="5"/>
  <c r="I1608" i="5"/>
  <c r="I1666" i="5"/>
  <c r="J1669" i="5"/>
  <c r="J1466" i="5"/>
  <c r="I1822" i="5"/>
  <c r="I1566" i="5"/>
  <c r="I1956" i="5"/>
  <c r="I1748" i="5"/>
  <c r="I1571" i="5"/>
  <c r="K1499" i="5"/>
  <c r="L1499" i="5" s="1"/>
  <c r="I1578" i="5"/>
  <c r="K1506" i="5"/>
  <c r="L1506" i="5" s="1"/>
  <c r="J1462" i="5"/>
  <c r="J1398" i="5"/>
  <c r="K1390" i="5"/>
  <c r="L1390" i="5" s="1"/>
  <c r="I1737" i="5"/>
  <c r="L1554" i="5"/>
  <c r="I1622" i="5"/>
  <c r="K1550" i="5"/>
  <c r="L1550" i="5" s="1"/>
  <c r="L1414" i="5"/>
  <c r="K1473" i="5"/>
  <c r="L1473" i="5" s="1"/>
  <c r="I1545" i="5"/>
  <c r="K1510" i="5"/>
  <c r="L1510" i="5" s="1"/>
  <c r="I1582" i="5"/>
  <c r="I1637" i="5"/>
  <c r="K1565" i="5"/>
  <c r="L1493" i="5"/>
  <c r="I1509" i="5"/>
  <c r="K1437" i="5"/>
  <c r="L1437" i="5" s="1"/>
  <c r="I1442" i="5"/>
  <c r="I1540" i="5"/>
  <c r="K1468" i="5"/>
  <c r="L1468" i="5" s="1"/>
  <c r="I1795" i="5"/>
  <c r="K1776" i="5"/>
  <c r="L1776" i="5" s="1"/>
  <c r="I1848" i="5"/>
  <c r="I1600" i="5"/>
  <c r="I1644" i="5"/>
  <c r="K1572" i="5"/>
  <c r="L1572" i="5" s="1"/>
  <c r="I1584" i="5"/>
  <c r="L1377" i="5"/>
  <c r="J1521" i="5"/>
  <c r="K1449" i="5"/>
  <c r="J1637" i="5"/>
  <c r="K1559" i="5"/>
  <c r="L1559" i="5" s="1"/>
  <c r="I1631" i="5"/>
  <c r="J1975" i="5"/>
  <c r="J1770" i="5"/>
  <c r="I2153" i="5"/>
  <c r="I1698" i="5"/>
  <c r="K1626" i="5"/>
  <c r="I1558" i="5"/>
  <c r="K1486" i="5"/>
  <c r="I1683" i="5"/>
  <c r="I1714" i="5"/>
  <c r="K1227" i="5" l="1"/>
  <c r="I1497" i="5"/>
  <c r="K1425" i="5"/>
  <c r="L1425" i="5" s="1"/>
  <c r="K1397" i="5"/>
  <c r="I1469" i="5"/>
  <c r="I1457" i="5"/>
  <c r="K1385" i="5"/>
  <c r="L1385" i="5" s="1"/>
  <c r="L1227" i="5"/>
  <c r="L1254" i="5"/>
  <c r="K1317" i="5"/>
  <c r="L1317" i="5" s="1"/>
  <c r="I1389" i="5"/>
  <c r="I1485" i="5"/>
  <c r="K1413" i="5"/>
  <c r="L1413" i="5" s="1"/>
  <c r="J1505" i="5"/>
  <c r="K1433" i="5"/>
  <c r="L1433" i="5" s="1"/>
  <c r="K1383" i="5"/>
  <c r="L1383" i="5" s="1"/>
  <c r="I1455" i="5"/>
  <c r="K1511" i="5"/>
  <c r="L1511" i="5" s="1"/>
  <c r="I1583" i="5"/>
  <c r="K1287" i="5"/>
  <c r="K1298" i="5"/>
  <c r="I1549" i="5"/>
  <c r="K1477" i="5"/>
  <c r="L1477" i="5" s="1"/>
  <c r="I1394" i="5"/>
  <c r="K1322" i="5"/>
  <c r="J1422" i="5"/>
  <c r="J1431" i="5" s="1"/>
  <c r="K1350" i="5"/>
  <c r="L1350" i="5" s="1"/>
  <c r="I1670" i="5"/>
  <c r="K1254" i="5"/>
  <c r="Z900" i="1"/>
  <c r="X954" i="1"/>
  <c r="L1287" i="5"/>
  <c r="L1298" i="5"/>
  <c r="I1796" i="5"/>
  <c r="K1724" i="5"/>
  <c r="L1724" i="5" s="1"/>
  <c r="K1491" i="5"/>
  <c r="I1563" i="5"/>
  <c r="J1526" i="5"/>
  <c r="K1454" i="5"/>
  <c r="L1454" i="5" s="1"/>
  <c r="J1604" i="5"/>
  <c r="K1532" i="5"/>
  <c r="L1532" i="5" s="1"/>
  <c r="I1501" i="5"/>
  <c r="K1429" i="5"/>
  <c r="L1429" i="5" s="1"/>
  <c r="AC954" i="1"/>
  <c r="AD900" i="1"/>
  <c r="J1456" i="5"/>
  <c r="K1384" i="5"/>
  <c r="L1384" i="5" s="1"/>
  <c r="K1360" i="5"/>
  <c r="J1432" i="5"/>
  <c r="J1442" i="5" s="1"/>
  <c r="J1435" i="5"/>
  <c r="K1363" i="5"/>
  <c r="L1363" i="5" s="1"/>
  <c r="AC860" i="1"/>
  <c r="AC809" i="1"/>
  <c r="AD806" i="1"/>
  <c r="X809" i="1"/>
  <c r="Z806" i="1"/>
  <c r="AD808" i="1"/>
  <c r="AC862" i="1"/>
  <c r="AD848" i="1"/>
  <c r="AC902" i="1"/>
  <c r="Z808" i="1"/>
  <c r="X862" i="1"/>
  <c r="X902" i="1"/>
  <c r="Z848" i="1"/>
  <c r="X860" i="1"/>
  <c r="I1628" i="5"/>
  <c r="K1556" i="5"/>
  <c r="L1556" i="5" s="1"/>
  <c r="I1783" i="5"/>
  <c r="J1624" i="5"/>
  <c r="J1553" i="5"/>
  <c r="K1458" i="5"/>
  <c r="I1530" i="5"/>
  <c r="I1562" i="5"/>
  <c r="K1490" i="5"/>
  <c r="L1490" i="5" s="1"/>
  <c r="J1512" i="5"/>
  <c r="K1440" i="5"/>
  <c r="L1440" i="5" s="1"/>
  <c r="L1327" i="5"/>
  <c r="L1337" i="5" s="1"/>
  <c r="K1337" i="5"/>
  <c r="I1465" i="5"/>
  <c r="K1393" i="5"/>
  <c r="L1393" i="5" s="1"/>
  <c r="K1476" i="5"/>
  <c r="L1476" i="5" s="1"/>
  <c r="I1548" i="5"/>
  <c r="J1464" i="5"/>
  <c r="J1470" i="5" s="1"/>
  <c r="K1392" i="5"/>
  <c r="L1392" i="5" s="1"/>
  <c r="I1371" i="5"/>
  <c r="J1371" i="5"/>
  <c r="I1695" i="5"/>
  <c r="K1623" i="5"/>
  <c r="L1623" i="5" s="1"/>
  <c r="L1351" i="5"/>
  <c r="I1471" i="5"/>
  <c r="K1399" i="5"/>
  <c r="I1409" i="5"/>
  <c r="I1784" i="5"/>
  <c r="K1712" i="5"/>
  <c r="L1712" i="5" s="1"/>
  <c r="I1585" i="5"/>
  <c r="K1513" i="5"/>
  <c r="K1348" i="5"/>
  <c r="I1489" i="5"/>
  <c r="K1417" i="5"/>
  <c r="I1420" i="5"/>
  <c r="I1453" i="5"/>
  <c r="K1381" i="5"/>
  <c r="L1381" i="5" s="1"/>
  <c r="I1574" i="5"/>
  <c r="K1502" i="5"/>
  <c r="I1451" i="5"/>
  <c r="K1379" i="5"/>
  <c r="L1379" i="5" s="1"/>
  <c r="I1387" i="5"/>
  <c r="L1306" i="5"/>
  <c r="L1315" i="5" s="1"/>
  <c r="K1315" i="5"/>
  <c r="I1480" i="5"/>
  <c r="K1408" i="5"/>
  <c r="I1546" i="5"/>
  <c r="K1474" i="5"/>
  <c r="L1474" i="5" s="1"/>
  <c r="I1547" i="5"/>
  <c r="K1475" i="5"/>
  <c r="L1475" i="5" s="1"/>
  <c r="I1688" i="5"/>
  <c r="K1616" i="5"/>
  <c r="L1616" i="5" s="1"/>
  <c r="J1495" i="5"/>
  <c r="K1423" i="5"/>
  <c r="I1463" i="5"/>
  <c r="K1391" i="5"/>
  <c r="L1391" i="5" s="1"/>
  <c r="J1539" i="5"/>
  <c r="K1467" i="5"/>
  <c r="L1467" i="5" s="1"/>
  <c r="J1524" i="5"/>
  <c r="K1452" i="5"/>
  <c r="L1452" i="5" s="1"/>
  <c r="L1348" i="5"/>
  <c r="J1498" i="5"/>
  <c r="K1426" i="5"/>
  <c r="L1426" i="5" s="1"/>
  <c r="J1555" i="5"/>
  <c r="J1492" i="5"/>
  <c r="K1483" i="5"/>
  <c r="L1483" i="5" s="1"/>
  <c r="J1450" i="5"/>
  <c r="K1378" i="5"/>
  <c r="J1387" i="5"/>
  <c r="I1786" i="5"/>
  <c r="I1755" i="5"/>
  <c r="L1486" i="5"/>
  <c r="I1770" i="5"/>
  <c r="K1698" i="5"/>
  <c r="K1631" i="5"/>
  <c r="L1631" i="5" s="1"/>
  <c r="I1703" i="5"/>
  <c r="K1644" i="5"/>
  <c r="L1644" i="5" s="1"/>
  <c r="I1716" i="5"/>
  <c r="I1672" i="5"/>
  <c r="I1867" i="5"/>
  <c r="I1612" i="5"/>
  <c r="K1540" i="5"/>
  <c r="L1540" i="5" s="1"/>
  <c r="K1582" i="5"/>
  <c r="L1582" i="5" s="1"/>
  <c r="I1654" i="5"/>
  <c r="K1545" i="5"/>
  <c r="L1545" i="5" s="1"/>
  <c r="I1617" i="5"/>
  <c r="I1694" i="5"/>
  <c r="K1622" i="5"/>
  <c r="L1622" i="5" s="1"/>
  <c r="J1534" i="5"/>
  <c r="K1462" i="5"/>
  <c r="L1462" i="5" s="1"/>
  <c r="I1650" i="5"/>
  <c r="K1578" i="5"/>
  <c r="L1578" i="5" s="1"/>
  <c r="K1571" i="5"/>
  <c r="L1571" i="5" s="1"/>
  <c r="I1643" i="5"/>
  <c r="I1820" i="5"/>
  <c r="I2028" i="5"/>
  <c r="I1638" i="5"/>
  <c r="I1894" i="5"/>
  <c r="J1538" i="5"/>
  <c r="J1741" i="5"/>
  <c r="I1738" i="5"/>
  <c r="I1680" i="5"/>
  <c r="I1771" i="5"/>
  <c r="K1558" i="5"/>
  <c r="I1630" i="5"/>
  <c r="L1626" i="5"/>
  <c r="I2225" i="5"/>
  <c r="J1842" i="5"/>
  <c r="J2047" i="5"/>
  <c r="J1709" i="5"/>
  <c r="L1449" i="5"/>
  <c r="J1593" i="5"/>
  <c r="K1521" i="5"/>
  <c r="I1656" i="5"/>
  <c r="K1848" i="5"/>
  <c r="L1848" i="5" s="1"/>
  <c r="I1920" i="5"/>
  <c r="K1509" i="5"/>
  <c r="I1581" i="5"/>
  <c r="I1514" i="5"/>
  <c r="L1565" i="5"/>
  <c r="K1637" i="5"/>
  <c r="I1709" i="5"/>
  <c r="I1809" i="5"/>
  <c r="I1720" i="5"/>
  <c r="K1299" i="5" l="1"/>
  <c r="I1569" i="5"/>
  <c r="K1497" i="5"/>
  <c r="L1497" i="5" s="1"/>
  <c r="K1469" i="5"/>
  <c r="I1541" i="5"/>
  <c r="K1359" i="5"/>
  <c r="K1457" i="5"/>
  <c r="L1457" i="5" s="1"/>
  <c r="I1529" i="5"/>
  <c r="K1389" i="5"/>
  <c r="L1389" i="5" s="1"/>
  <c r="I1461" i="5"/>
  <c r="J1443" i="5"/>
  <c r="J1577" i="5"/>
  <c r="K1505" i="5"/>
  <c r="L1505" i="5" s="1"/>
  <c r="I1398" i="5"/>
  <c r="K1485" i="5"/>
  <c r="L1485" i="5" s="1"/>
  <c r="I1557" i="5"/>
  <c r="I1527" i="5"/>
  <c r="K1455" i="5"/>
  <c r="L1455" i="5" s="1"/>
  <c r="L1299" i="5"/>
  <c r="J1598" i="5"/>
  <c r="K1526" i="5"/>
  <c r="L1526" i="5" s="1"/>
  <c r="K1796" i="5"/>
  <c r="L1796" i="5" s="1"/>
  <c r="I1868" i="5"/>
  <c r="L1359" i="5"/>
  <c r="J1507" i="5"/>
  <c r="K1435" i="5"/>
  <c r="L1435" i="5" s="1"/>
  <c r="AC1008" i="1"/>
  <c r="AD954" i="1"/>
  <c r="J1676" i="5"/>
  <c r="K1604" i="5"/>
  <c r="L1604" i="5" s="1"/>
  <c r="I1635" i="5"/>
  <c r="K1563" i="5"/>
  <c r="J1494" i="5"/>
  <c r="K1422" i="5"/>
  <c r="L1422" i="5" s="1"/>
  <c r="I1621" i="5"/>
  <c r="K1549" i="5"/>
  <c r="L1549" i="5" s="1"/>
  <c r="I1655" i="5"/>
  <c r="K1583" i="5"/>
  <c r="L1583" i="5" s="1"/>
  <c r="I1443" i="5"/>
  <c r="K1432" i="5"/>
  <c r="J1504" i="5"/>
  <c r="J1514" i="5" s="1"/>
  <c r="I1742" i="5"/>
  <c r="L1322" i="5"/>
  <c r="L1326" i="5" s="1"/>
  <c r="K1326" i="5"/>
  <c r="L1360" i="5"/>
  <c r="L1370" i="5" s="1"/>
  <c r="K1370" i="5"/>
  <c r="J1528" i="5"/>
  <c r="K1456" i="5"/>
  <c r="L1456" i="5" s="1"/>
  <c r="K1501" i="5"/>
  <c r="L1501" i="5" s="1"/>
  <c r="I1573" i="5"/>
  <c r="I1575" i="5" s="1"/>
  <c r="I1503" i="5"/>
  <c r="Z954" i="1"/>
  <c r="X1008" i="1"/>
  <c r="I1466" i="5"/>
  <c r="K1394" i="5"/>
  <c r="X863" i="1"/>
  <c r="Z860" i="1"/>
  <c r="X956" i="1"/>
  <c r="X914" i="1"/>
  <c r="Z902" i="1"/>
  <c r="Z862" i="1"/>
  <c r="X916" i="1"/>
  <c r="AD902" i="1"/>
  <c r="AC956" i="1"/>
  <c r="AD862" i="1"/>
  <c r="AC916" i="1"/>
  <c r="AC914" i="1"/>
  <c r="AC863" i="1"/>
  <c r="AD860" i="1"/>
  <c r="J1570" i="5"/>
  <c r="K1498" i="5"/>
  <c r="L1498" i="5" s="1"/>
  <c r="I1535" i="5"/>
  <c r="K1463" i="5"/>
  <c r="L1463" i="5" s="1"/>
  <c r="I1619" i="5"/>
  <c r="K1547" i="5"/>
  <c r="L1547" i="5" s="1"/>
  <c r="I1552" i="5"/>
  <c r="K1480" i="5"/>
  <c r="I1561" i="5"/>
  <c r="K1489" i="5"/>
  <c r="I1492" i="5"/>
  <c r="I1481" i="5"/>
  <c r="I1543" i="5"/>
  <c r="K1471" i="5"/>
  <c r="K1695" i="5"/>
  <c r="L1695" i="5" s="1"/>
  <c r="I1767" i="5"/>
  <c r="J1536" i="5"/>
  <c r="K1464" i="5"/>
  <c r="L1464" i="5" s="1"/>
  <c r="K1465" i="5"/>
  <c r="L1465" i="5" s="1"/>
  <c r="I1537" i="5"/>
  <c r="J1611" i="5"/>
  <c r="K1539" i="5"/>
  <c r="L1539" i="5" s="1"/>
  <c r="K1688" i="5"/>
  <c r="L1688" i="5" s="1"/>
  <c r="I1760" i="5"/>
  <c r="I1523" i="5"/>
  <c r="K1451" i="5"/>
  <c r="L1451" i="5" s="1"/>
  <c r="I1459" i="5"/>
  <c r="I1525" i="5"/>
  <c r="K1453" i="5"/>
  <c r="L1453" i="5" s="1"/>
  <c r="K1784" i="5"/>
  <c r="L1784" i="5" s="1"/>
  <c r="I1856" i="5"/>
  <c r="I1620" i="5"/>
  <c r="K1548" i="5"/>
  <c r="L1548" i="5" s="1"/>
  <c r="I1634" i="5"/>
  <c r="K1562" i="5"/>
  <c r="L1562" i="5" s="1"/>
  <c r="J1696" i="5"/>
  <c r="J1625" i="5"/>
  <c r="K1628" i="5"/>
  <c r="L1628" i="5" s="1"/>
  <c r="I1700" i="5"/>
  <c r="L1378" i="5"/>
  <c r="L1387" i="5" s="1"/>
  <c r="K1387" i="5"/>
  <c r="K1555" i="5"/>
  <c r="L1555" i="5" s="1"/>
  <c r="J1627" i="5"/>
  <c r="J1564" i="5"/>
  <c r="L1423" i="5"/>
  <c r="K1546" i="5"/>
  <c r="L1546" i="5" s="1"/>
  <c r="I1618" i="5"/>
  <c r="I1602" i="5"/>
  <c r="K1530" i="5"/>
  <c r="I1855" i="5"/>
  <c r="J1522" i="5"/>
  <c r="K1450" i="5"/>
  <c r="J1459" i="5"/>
  <c r="J1596" i="5"/>
  <c r="K1524" i="5"/>
  <c r="L1524" i="5" s="1"/>
  <c r="J1567" i="5"/>
  <c r="K1495" i="5"/>
  <c r="J1503" i="5"/>
  <c r="I1646" i="5"/>
  <c r="K1574" i="5"/>
  <c r="L1417" i="5"/>
  <c r="L1420" i="5" s="1"/>
  <c r="K1420" i="5"/>
  <c r="I1657" i="5"/>
  <c r="K1585" i="5"/>
  <c r="K1409" i="5"/>
  <c r="L1399" i="5"/>
  <c r="L1409" i="5" s="1"/>
  <c r="J1584" i="5"/>
  <c r="K1512" i="5"/>
  <c r="L1512" i="5" s="1"/>
  <c r="I1792" i="5"/>
  <c r="I1781" i="5"/>
  <c r="K1709" i="5"/>
  <c r="L1509" i="5"/>
  <c r="I1728" i="5"/>
  <c r="J2119" i="5"/>
  <c r="L1558" i="5"/>
  <c r="I1810" i="5"/>
  <c r="J1813" i="5"/>
  <c r="J1610" i="5"/>
  <c r="I1966" i="5"/>
  <c r="I1710" i="5"/>
  <c r="I1892" i="5"/>
  <c r="I1715" i="5"/>
  <c r="K1643" i="5"/>
  <c r="L1643" i="5" s="1"/>
  <c r="J1606" i="5"/>
  <c r="J1542" i="5"/>
  <c r="K1534" i="5"/>
  <c r="L1534" i="5" s="1"/>
  <c r="I1689" i="5"/>
  <c r="K1617" i="5"/>
  <c r="L1617" i="5" s="1"/>
  <c r="K1654" i="5"/>
  <c r="L1654" i="5" s="1"/>
  <c r="I1726" i="5"/>
  <c r="K1612" i="5"/>
  <c r="L1612" i="5" s="1"/>
  <c r="I1684" i="5"/>
  <c r="I1939" i="5"/>
  <c r="I1744" i="5"/>
  <c r="K1716" i="5"/>
  <c r="L1716" i="5" s="1"/>
  <c r="I1788" i="5"/>
  <c r="K1770" i="5"/>
  <c r="I1842" i="5"/>
  <c r="I1827" i="5"/>
  <c r="I1858" i="5"/>
  <c r="I1881" i="5"/>
  <c r="L1637" i="5"/>
  <c r="K1581" i="5"/>
  <c r="L1581" i="5" s="1"/>
  <c r="I1653" i="5"/>
  <c r="K1920" i="5"/>
  <c r="L1920" i="5" s="1"/>
  <c r="I1992" i="5"/>
  <c r="L1521" i="5"/>
  <c r="J1665" i="5"/>
  <c r="K1593" i="5"/>
  <c r="J1781" i="5"/>
  <c r="J1914" i="5"/>
  <c r="I2297" i="5"/>
  <c r="I1702" i="5"/>
  <c r="K1630" i="5"/>
  <c r="L1630" i="5" s="1"/>
  <c r="I1843" i="5"/>
  <c r="I1586" i="5"/>
  <c r="I1752" i="5"/>
  <c r="I2100" i="5"/>
  <c r="K1650" i="5"/>
  <c r="L1650" i="5" s="1"/>
  <c r="I1722" i="5"/>
  <c r="K1694" i="5"/>
  <c r="L1694" i="5" s="1"/>
  <c r="I1766" i="5"/>
  <c r="I1775" i="5"/>
  <c r="K1703" i="5"/>
  <c r="L1703" i="5" s="1"/>
  <c r="L1698" i="5"/>
  <c r="I1641" i="5" l="1"/>
  <c r="K1569" i="5"/>
  <c r="L1569" i="5" s="1"/>
  <c r="K1541" i="5"/>
  <c r="I1613" i="5"/>
  <c r="I1601" i="5"/>
  <c r="K1529" i="5"/>
  <c r="L1529" i="5" s="1"/>
  <c r="I1470" i="5"/>
  <c r="J1649" i="5"/>
  <c r="K1577" i="5"/>
  <c r="L1577" i="5" s="1"/>
  <c r="K1557" i="5"/>
  <c r="L1557" i="5" s="1"/>
  <c r="I1629" i="5"/>
  <c r="I1515" i="5"/>
  <c r="K1431" i="5"/>
  <c r="K1371" i="5"/>
  <c r="I1533" i="5"/>
  <c r="K1461" i="5"/>
  <c r="L1461" i="5" s="1"/>
  <c r="L1431" i="5"/>
  <c r="L1371" i="5"/>
  <c r="K1527" i="5"/>
  <c r="L1527" i="5" s="1"/>
  <c r="I1599" i="5"/>
  <c r="K1868" i="5"/>
  <c r="L1868" i="5" s="1"/>
  <c r="I1940" i="5"/>
  <c r="Z1008" i="1"/>
  <c r="X1062" i="1"/>
  <c r="I1814" i="5"/>
  <c r="I1693" i="5"/>
  <c r="K1621" i="5"/>
  <c r="L1621" i="5" s="1"/>
  <c r="I1707" i="5"/>
  <c r="K1635" i="5"/>
  <c r="AC1062" i="1"/>
  <c r="AD1008" i="1"/>
  <c r="J1579" i="5"/>
  <c r="K1507" i="5"/>
  <c r="L1507" i="5" s="1"/>
  <c r="L1394" i="5"/>
  <c r="L1398" i="5" s="1"/>
  <c r="K1398" i="5"/>
  <c r="J1600" i="5"/>
  <c r="K1528" i="5"/>
  <c r="L1528" i="5" s="1"/>
  <c r="K1504" i="5"/>
  <c r="J1576" i="5"/>
  <c r="J1586" i="5" s="1"/>
  <c r="J1515" i="5"/>
  <c r="I1538" i="5"/>
  <c r="K1466" i="5"/>
  <c r="K1573" i="5"/>
  <c r="L1573" i="5" s="1"/>
  <c r="I1645" i="5"/>
  <c r="L1432" i="5"/>
  <c r="L1442" i="5" s="1"/>
  <c r="K1442" i="5"/>
  <c r="I1727" i="5"/>
  <c r="K1655" i="5"/>
  <c r="L1655" i="5" s="1"/>
  <c r="J1566" i="5"/>
  <c r="K1494" i="5"/>
  <c r="L1494" i="5" s="1"/>
  <c r="J1748" i="5"/>
  <c r="K1676" i="5"/>
  <c r="L1676" i="5" s="1"/>
  <c r="J1670" i="5"/>
  <c r="K1598" i="5"/>
  <c r="L1598" i="5" s="1"/>
  <c r="AC968" i="1"/>
  <c r="AC917" i="1"/>
  <c r="AD914" i="1"/>
  <c r="X917" i="1"/>
  <c r="Z914" i="1"/>
  <c r="AD916" i="1"/>
  <c r="AC970" i="1"/>
  <c r="AD956" i="1"/>
  <c r="AC1010" i="1"/>
  <c r="Z916" i="1"/>
  <c r="X970" i="1"/>
  <c r="X1010" i="1"/>
  <c r="Z956" i="1"/>
  <c r="X968" i="1"/>
  <c r="J1656" i="5"/>
  <c r="K1584" i="5"/>
  <c r="L1584" i="5" s="1"/>
  <c r="I1729" i="5"/>
  <c r="K1657" i="5"/>
  <c r="J1639" i="5"/>
  <c r="K1567" i="5"/>
  <c r="J1575" i="5"/>
  <c r="J1668" i="5"/>
  <c r="K1596" i="5"/>
  <c r="L1596" i="5" s="1"/>
  <c r="K1602" i="5"/>
  <c r="I1674" i="5"/>
  <c r="K1627" i="5"/>
  <c r="L1627" i="5" s="1"/>
  <c r="J1699" i="5"/>
  <c r="J1636" i="5"/>
  <c r="K1634" i="5"/>
  <c r="L1634" i="5" s="1"/>
  <c r="I1706" i="5"/>
  <c r="K1620" i="5"/>
  <c r="L1620" i="5" s="1"/>
  <c r="I1692" i="5"/>
  <c r="K1552" i="5"/>
  <c r="I1624" i="5"/>
  <c r="K1535" i="5"/>
  <c r="L1535" i="5" s="1"/>
  <c r="I1607" i="5"/>
  <c r="I1647" i="5"/>
  <c r="K1646" i="5"/>
  <c r="I1718" i="5"/>
  <c r="I1690" i="5"/>
  <c r="K1618" i="5"/>
  <c r="L1618" i="5" s="1"/>
  <c r="I1595" i="5"/>
  <c r="K1523" i="5"/>
  <c r="L1523" i="5" s="1"/>
  <c r="I1531" i="5"/>
  <c r="L1471" i="5"/>
  <c r="L1481" i="5" s="1"/>
  <c r="K1481" i="5"/>
  <c r="L1489" i="5"/>
  <c r="L1492" i="5" s="1"/>
  <c r="K1492" i="5"/>
  <c r="L1450" i="5"/>
  <c r="L1459" i="5" s="1"/>
  <c r="K1459" i="5"/>
  <c r="I1927" i="5"/>
  <c r="J1768" i="5"/>
  <c r="J1697" i="5"/>
  <c r="I1597" i="5"/>
  <c r="K1525" i="5"/>
  <c r="L1525" i="5" s="1"/>
  <c r="I1832" i="5"/>
  <c r="K1760" i="5"/>
  <c r="L1760" i="5" s="1"/>
  <c r="J1608" i="5"/>
  <c r="J1614" i="5" s="1"/>
  <c r="K1536" i="5"/>
  <c r="L1536" i="5" s="1"/>
  <c r="I1615" i="5"/>
  <c r="K1543" i="5"/>
  <c r="I1553" i="5"/>
  <c r="I1633" i="5"/>
  <c r="K1561" i="5"/>
  <c r="I1564" i="5"/>
  <c r="K1619" i="5"/>
  <c r="L1619" i="5" s="1"/>
  <c r="I1691" i="5"/>
  <c r="L1495" i="5"/>
  <c r="J1594" i="5"/>
  <c r="K1522" i="5"/>
  <c r="J1531" i="5"/>
  <c r="I1772" i="5"/>
  <c r="K1700" i="5"/>
  <c r="L1700" i="5" s="1"/>
  <c r="K1856" i="5"/>
  <c r="L1856" i="5" s="1"/>
  <c r="I1928" i="5"/>
  <c r="J1683" i="5"/>
  <c r="K1611" i="5"/>
  <c r="L1611" i="5" s="1"/>
  <c r="I1609" i="5"/>
  <c r="K1537" i="5"/>
  <c r="L1537" i="5" s="1"/>
  <c r="I1839" i="5"/>
  <c r="K1767" i="5"/>
  <c r="L1767" i="5" s="1"/>
  <c r="J1642" i="5"/>
  <c r="K1570" i="5"/>
  <c r="L1570" i="5" s="1"/>
  <c r="K1766" i="5"/>
  <c r="L1766" i="5" s="1"/>
  <c r="I1838" i="5"/>
  <c r="K1722" i="5"/>
  <c r="L1722" i="5" s="1"/>
  <c r="I1794" i="5"/>
  <c r="I2172" i="5"/>
  <c r="I1824" i="5"/>
  <c r="I1915" i="5"/>
  <c r="I1774" i="5"/>
  <c r="K1702" i="5"/>
  <c r="J1853" i="5"/>
  <c r="J1737" i="5"/>
  <c r="K1665" i="5"/>
  <c r="I1899" i="5"/>
  <c r="K1788" i="5"/>
  <c r="L1788" i="5" s="1"/>
  <c r="I1860" i="5"/>
  <c r="I1816" i="5"/>
  <c r="I2011" i="5"/>
  <c r="K1684" i="5"/>
  <c r="L1684" i="5" s="1"/>
  <c r="I1756" i="5"/>
  <c r="I1798" i="5"/>
  <c r="K1726" i="5"/>
  <c r="L1726" i="5" s="1"/>
  <c r="J1678" i="5"/>
  <c r="K1606" i="5"/>
  <c r="L1606" i="5" s="1"/>
  <c r="K1715" i="5"/>
  <c r="L1715" i="5" s="1"/>
  <c r="I1787" i="5"/>
  <c r="I1782" i="5"/>
  <c r="I1882" i="5"/>
  <c r="J2191" i="5"/>
  <c r="L1709" i="5"/>
  <c r="I1853" i="5"/>
  <c r="K1781" i="5"/>
  <c r="K1775" i="5"/>
  <c r="L1775" i="5" s="1"/>
  <c r="I1847" i="5"/>
  <c r="J1986" i="5"/>
  <c r="L1593" i="5"/>
  <c r="K1992" i="5"/>
  <c r="L1992" i="5" s="1"/>
  <c r="I2064" i="5"/>
  <c r="K1653" i="5"/>
  <c r="L1653" i="5" s="1"/>
  <c r="I1725" i="5"/>
  <c r="I1658" i="5"/>
  <c r="I1953" i="5"/>
  <c r="I1930" i="5"/>
  <c r="K1842" i="5"/>
  <c r="I1914" i="5"/>
  <c r="L1770" i="5"/>
  <c r="I1761" i="5"/>
  <c r="K1689" i="5"/>
  <c r="L1689" i="5" s="1"/>
  <c r="I1964" i="5"/>
  <c r="I2038" i="5"/>
  <c r="J1682" i="5"/>
  <c r="J1885" i="5"/>
  <c r="I1800" i="5"/>
  <c r="I1864" i="5"/>
  <c r="K1641" i="5" l="1"/>
  <c r="L1641" i="5" s="1"/>
  <c r="I1713" i="5"/>
  <c r="I1685" i="5"/>
  <c r="K1613" i="5"/>
  <c r="K1443" i="5"/>
  <c r="K1503" i="5"/>
  <c r="K1601" i="5"/>
  <c r="L1601" i="5" s="1"/>
  <c r="I1673" i="5"/>
  <c r="L1503" i="5"/>
  <c r="K1533" i="5"/>
  <c r="L1533" i="5" s="1"/>
  <c r="I1605" i="5"/>
  <c r="J1587" i="5"/>
  <c r="K1629" i="5"/>
  <c r="L1629" i="5" s="1"/>
  <c r="I1701" i="5"/>
  <c r="I1542" i="5"/>
  <c r="I1587" i="5" s="1"/>
  <c r="K1649" i="5"/>
  <c r="L1649" i="5" s="1"/>
  <c r="J1721" i="5"/>
  <c r="L1443" i="5"/>
  <c r="I1671" i="5"/>
  <c r="K1599" i="5"/>
  <c r="L1599" i="5" s="1"/>
  <c r="J1742" i="5"/>
  <c r="K1670" i="5"/>
  <c r="L1670" i="5" s="1"/>
  <c r="J1820" i="5"/>
  <c r="K1748" i="5"/>
  <c r="L1748" i="5" s="1"/>
  <c r="K1727" i="5"/>
  <c r="L1727" i="5" s="1"/>
  <c r="I1799" i="5"/>
  <c r="J1672" i="5"/>
  <c r="K1600" i="5"/>
  <c r="L1600" i="5" s="1"/>
  <c r="J1651" i="5"/>
  <c r="K1579" i="5"/>
  <c r="L1579" i="5" s="1"/>
  <c r="K1707" i="5"/>
  <c r="I1779" i="5"/>
  <c r="I1886" i="5"/>
  <c r="L1466" i="5"/>
  <c r="L1470" i="5" s="1"/>
  <c r="K1470" i="5"/>
  <c r="J1648" i="5"/>
  <c r="J1658" i="5" s="1"/>
  <c r="K1576" i="5"/>
  <c r="J1638" i="5"/>
  <c r="J1647" i="5" s="1"/>
  <c r="K1566" i="5"/>
  <c r="L1566" i="5" s="1"/>
  <c r="I1610" i="5"/>
  <c r="K1538" i="5"/>
  <c r="L1504" i="5"/>
  <c r="L1514" i="5" s="1"/>
  <c r="K1514" i="5"/>
  <c r="AD1062" i="1"/>
  <c r="AC1116" i="1"/>
  <c r="K1693" i="5"/>
  <c r="L1693" i="5" s="1"/>
  <c r="I1765" i="5"/>
  <c r="K1940" i="5"/>
  <c r="L1940" i="5" s="1"/>
  <c r="I2012" i="5"/>
  <c r="I1717" i="5"/>
  <c r="K1645" i="5"/>
  <c r="L1645" i="5" s="1"/>
  <c r="Z1062" i="1"/>
  <c r="X1116" i="1"/>
  <c r="X971" i="1"/>
  <c r="Z968" i="1"/>
  <c r="X1064" i="1"/>
  <c r="Z1010" i="1"/>
  <c r="X1022" i="1"/>
  <c r="X1024" i="1"/>
  <c r="Z970" i="1"/>
  <c r="AD1010" i="1"/>
  <c r="AC1064" i="1"/>
  <c r="AD970" i="1"/>
  <c r="AC1024" i="1"/>
  <c r="AC1022" i="1"/>
  <c r="AC971" i="1"/>
  <c r="AD968" i="1"/>
  <c r="I1911" i="5"/>
  <c r="K1839" i="5"/>
  <c r="L1839" i="5" s="1"/>
  <c r="J1755" i="5"/>
  <c r="K1683" i="5"/>
  <c r="L1683" i="5" s="1"/>
  <c r="K1772" i="5"/>
  <c r="L1772" i="5" s="1"/>
  <c r="I1844" i="5"/>
  <c r="L1522" i="5"/>
  <c r="L1531" i="5" s="1"/>
  <c r="K1531" i="5"/>
  <c r="K1691" i="5"/>
  <c r="L1691" i="5" s="1"/>
  <c r="I1763" i="5"/>
  <c r="K1633" i="5"/>
  <c r="I1705" i="5"/>
  <c r="I1636" i="5"/>
  <c r="I1696" i="5"/>
  <c r="K1624" i="5"/>
  <c r="K1692" i="5"/>
  <c r="L1692" i="5" s="1"/>
  <c r="I1764" i="5"/>
  <c r="J1740" i="5"/>
  <c r="K1668" i="5"/>
  <c r="L1668" i="5" s="1"/>
  <c r="J1728" i="5"/>
  <c r="K1656" i="5"/>
  <c r="L1656" i="5" s="1"/>
  <c r="K1928" i="5"/>
  <c r="L1928" i="5" s="1"/>
  <c r="I2000" i="5"/>
  <c r="J1666" i="5"/>
  <c r="K1594" i="5"/>
  <c r="J1603" i="5"/>
  <c r="J1680" i="5"/>
  <c r="J1686" i="5" s="1"/>
  <c r="K1608" i="5"/>
  <c r="L1608" i="5" s="1"/>
  <c r="I1669" i="5"/>
  <c r="K1597" i="5"/>
  <c r="L1597" i="5" s="1"/>
  <c r="J1840" i="5"/>
  <c r="J1769" i="5"/>
  <c r="I1999" i="5"/>
  <c r="K1607" i="5"/>
  <c r="L1607" i="5" s="1"/>
  <c r="I1679" i="5"/>
  <c r="K1699" i="5"/>
  <c r="L1699" i="5" s="1"/>
  <c r="J1708" i="5"/>
  <c r="J1771" i="5"/>
  <c r="K1674" i="5"/>
  <c r="I1746" i="5"/>
  <c r="K1729" i="5"/>
  <c r="I1801" i="5"/>
  <c r="J1714" i="5"/>
  <c r="K1642" i="5"/>
  <c r="L1642" i="5" s="1"/>
  <c r="I1681" i="5"/>
  <c r="K1609" i="5"/>
  <c r="L1609" i="5" s="1"/>
  <c r="L1543" i="5"/>
  <c r="L1553" i="5" s="1"/>
  <c r="K1553" i="5"/>
  <c r="K1718" i="5"/>
  <c r="I1790" i="5"/>
  <c r="K1706" i="5"/>
  <c r="L1706" i="5" s="1"/>
  <c r="I1778" i="5"/>
  <c r="L1567" i="5"/>
  <c r="L1561" i="5"/>
  <c r="L1564" i="5" s="1"/>
  <c r="K1564" i="5"/>
  <c r="K1615" i="5"/>
  <c r="I1687" i="5"/>
  <c r="I1625" i="5"/>
  <c r="I1904" i="5"/>
  <c r="K1832" i="5"/>
  <c r="L1832" i="5" s="1"/>
  <c r="K1595" i="5"/>
  <c r="L1595" i="5" s="1"/>
  <c r="I1667" i="5"/>
  <c r="I1603" i="5"/>
  <c r="K1690" i="5"/>
  <c r="L1690" i="5" s="1"/>
  <c r="I1762" i="5"/>
  <c r="J1711" i="5"/>
  <c r="K1639" i="5"/>
  <c r="J1957" i="5"/>
  <c r="J1754" i="5"/>
  <c r="I2110" i="5"/>
  <c r="I2036" i="5"/>
  <c r="L1842" i="5"/>
  <c r="J2058" i="5"/>
  <c r="L1781" i="5"/>
  <c r="J2263" i="5"/>
  <c r="I1954" i="5"/>
  <c r="I1854" i="5"/>
  <c r="K1787" i="5"/>
  <c r="L1787" i="5" s="1"/>
  <c r="I1859" i="5"/>
  <c r="J1750" i="5"/>
  <c r="K1678" i="5"/>
  <c r="L1678" i="5" s="1"/>
  <c r="I1870" i="5"/>
  <c r="K1798" i="5"/>
  <c r="L1798" i="5" s="1"/>
  <c r="I2083" i="5"/>
  <c r="I1888" i="5"/>
  <c r="I1846" i="5"/>
  <c r="K1774" i="5"/>
  <c r="I1987" i="5"/>
  <c r="I1936" i="5"/>
  <c r="I1872" i="5"/>
  <c r="I1833" i="5"/>
  <c r="K1761" i="5"/>
  <c r="L1761" i="5" s="1"/>
  <c r="I1986" i="5"/>
  <c r="K1914" i="5"/>
  <c r="I2002" i="5"/>
  <c r="I2025" i="5"/>
  <c r="K1725" i="5"/>
  <c r="L1725" i="5" s="1"/>
  <c r="I1797" i="5"/>
  <c r="I2136" i="5"/>
  <c r="K2064" i="5"/>
  <c r="L2064" i="5" s="1"/>
  <c r="K1847" i="5"/>
  <c r="L1847" i="5" s="1"/>
  <c r="I1919" i="5"/>
  <c r="I1730" i="5"/>
  <c r="K1853" i="5"/>
  <c r="I1925" i="5"/>
  <c r="K1756" i="5"/>
  <c r="L1756" i="5" s="1"/>
  <c r="I1828" i="5"/>
  <c r="K1860" i="5"/>
  <c r="L1860" i="5" s="1"/>
  <c r="I1932" i="5"/>
  <c r="I1971" i="5"/>
  <c r="L1665" i="5"/>
  <c r="J1809" i="5"/>
  <c r="K1737" i="5"/>
  <c r="J1925" i="5"/>
  <c r="L1702" i="5"/>
  <c r="I1896" i="5"/>
  <c r="I2244" i="5"/>
  <c r="K1794" i="5"/>
  <c r="L1794" i="5" s="1"/>
  <c r="I1866" i="5"/>
  <c r="K1838" i="5"/>
  <c r="L1838" i="5" s="1"/>
  <c r="I1910" i="5"/>
  <c r="K1713" i="5" l="1"/>
  <c r="L1713" i="5" s="1"/>
  <c r="I1785" i="5"/>
  <c r="K1685" i="5"/>
  <c r="I1757" i="5"/>
  <c r="K1515" i="5"/>
  <c r="I1614" i="5"/>
  <c r="I1659" i="5" s="1"/>
  <c r="L1515" i="5"/>
  <c r="I1745" i="5"/>
  <c r="K1673" i="5"/>
  <c r="L1673" i="5" s="1"/>
  <c r="K1575" i="5"/>
  <c r="L1575" i="5"/>
  <c r="J1793" i="5"/>
  <c r="K1721" i="5"/>
  <c r="L1721" i="5" s="1"/>
  <c r="I1677" i="5"/>
  <c r="K1605" i="5"/>
  <c r="L1605" i="5" s="1"/>
  <c r="K1701" i="5"/>
  <c r="L1701" i="5" s="1"/>
  <c r="I1773" i="5"/>
  <c r="K1717" i="5"/>
  <c r="L1717" i="5" s="1"/>
  <c r="I1789" i="5"/>
  <c r="I1719" i="5"/>
  <c r="I1837" i="5"/>
  <c r="K1765" i="5"/>
  <c r="L1765" i="5" s="1"/>
  <c r="K1648" i="5"/>
  <c r="J1720" i="5"/>
  <c r="I1958" i="5"/>
  <c r="J1723" i="5"/>
  <c r="K1651" i="5"/>
  <c r="L1651" i="5" s="1"/>
  <c r="J1814" i="5"/>
  <c r="K1742" i="5"/>
  <c r="L1742" i="5" s="1"/>
  <c r="Z1116" i="1"/>
  <c r="X1170" i="1"/>
  <c r="J1710" i="5"/>
  <c r="K1638" i="5"/>
  <c r="L1638" i="5" s="1"/>
  <c r="K1779" i="5"/>
  <c r="I1851" i="5"/>
  <c r="I2084" i="5"/>
  <c r="K2012" i="5"/>
  <c r="L2012" i="5" s="1"/>
  <c r="AC1170" i="1"/>
  <c r="AD1116" i="1"/>
  <c r="L1538" i="5"/>
  <c r="L1542" i="5" s="1"/>
  <c r="K1542" i="5"/>
  <c r="J1744" i="5"/>
  <c r="K1672" i="5"/>
  <c r="L1672" i="5" s="1"/>
  <c r="J1892" i="5"/>
  <c r="K1820" i="5"/>
  <c r="L1820" i="5" s="1"/>
  <c r="I1682" i="5"/>
  <c r="K1610" i="5"/>
  <c r="L1576" i="5"/>
  <c r="L1586" i="5" s="1"/>
  <c r="K1586" i="5"/>
  <c r="K1799" i="5"/>
  <c r="L1799" i="5" s="1"/>
  <c r="I1871" i="5"/>
  <c r="AC1076" i="1"/>
  <c r="AC1025" i="1"/>
  <c r="AD1022" i="1"/>
  <c r="Z1024" i="1"/>
  <c r="X1078" i="1"/>
  <c r="AD1024" i="1"/>
  <c r="AC1078" i="1"/>
  <c r="AD1064" i="1"/>
  <c r="AC1118" i="1"/>
  <c r="X1025" i="1"/>
  <c r="Z1022" i="1"/>
  <c r="X1118" i="1"/>
  <c r="X1076" i="1"/>
  <c r="Z1064" i="1"/>
  <c r="J1783" i="5"/>
  <c r="K1711" i="5"/>
  <c r="J1719" i="5"/>
  <c r="L1615" i="5"/>
  <c r="L1625" i="5" s="1"/>
  <c r="K1625" i="5"/>
  <c r="I1751" i="5"/>
  <c r="K1679" i="5"/>
  <c r="I2071" i="5"/>
  <c r="I1741" i="5"/>
  <c r="K1669" i="5"/>
  <c r="L1669" i="5" s="1"/>
  <c r="L1594" i="5"/>
  <c r="L1603" i="5" s="1"/>
  <c r="K1603" i="5"/>
  <c r="I2072" i="5"/>
  <c r="K2000" i="5"/>
  <c r="L2000" i="5" s="1"/>
  <c r="J1812" i="5"/>
  <c r="K1740" i="5"/>
  <c r="L1740" i="5" s="1"/>
  <c r="K1696" i="5"/>
  <c r="I1768" i="5"/>
  <c r="I1835" i="5"/>
  <c r="K1763" i="5"/>
  <c r="L1763" i="5" s="1"/>
  <c r="K1844" i="5"/>
  <c r="L1844" i="5" s="1"/>
  <c r="I1916" i="5"/>
  <c r="I1976" i="5"/>
  <c r="K1904" i="5"/>
  <c r="L1904" i="5" s="1"/>
  <c r="K1681" i="5"/>
  <c r="L1681" i="5" s="1"/>
  <c r="I1753" i="5"/>
  <c r="K1801" i="5"/>
  <c r="I1873" i="5"/>
  <c r="K1771" i="5"/>
  <c r="L1771" i="5" s="1"/>
  <c r="J1843" i="5"/>
  <c r="J1780" i="5"/>
  <c r="J1738" i="5"/>
  <c r="K1666" i="5"/>
  <c r="J1675" i="5"/>
  <c r="K1764" i="5"/>
  <c r="L1764" i="5" s="1"/>
  <c r="I1836" i="5"/>
  <c r="K1911" i="5"/>
  <c r="L1911" i="5" s="1"/>
  <c r="I1983" i="5"/>
  <c r="K1667" i="5"/>
  <c r="L1667" i="5" s="1"/>
  <c r="I1739" i="5"/>
  <c r="I1675" i="5"/>
  <c r="K1778" i="5"/>
  <c r="L1778" i="5" s="1"/>
  <c r="I1850" i="5"/>
  <c r="K1790" i="5"/>
  <c r="I1862" i="5"/>
  <c r="J1912" i="5"/>
  <c r="J1841" i="5"/>
  <c r="J1752" i="5"/>
  <c r="K1680" i="5"/>
  <c r="L1680" i="5" s="1"/>
  <c r="J1800" i="5"/>
  <c r="K1728" i="5"/>
  <c r="L1728" i="5" s="1"/>
  <c r="J1730" i="5"/>
  <c r="I1777" i="5"/>
  <c r="K1705" i="5"/>
  <c r="I1708" i="5"/>
  <c r="L1639" i="5"/>
  <c r="L1647" i="5" s="1"/>
  <c r="K1762" i="5"/>
  <c r="L1762" i="5" s="1"/>
  <c r="I1834" i="5"/>
  <c r="K1687" i="5"/>
  <c r="I1759" i="5"/>
  <c r="I1697" i="5"/>
  <c r="J1786" i="5"/>
  <c r="K1714" i="5"/>
  <c r="L1714" i="5" s="1"/>
  <c r="K1746" i="5"/>
  <c r="I1818" i="5"/>
  <c r="J1659" i="5"/>
  <c r="L1633" i="5"/>
  <c r="L1636" i="5" s="1"/>
  <c r="K1636" i="5"/>
  <c r="J1827" i="5"/>
  <c r="K1755" i="5"/>
  <c r="L1755" i="5" s="1"/>
  <c r="I1869" i="5"/>
  <c r="K1797" i="5"/>
  <c r="L1797" i="5" s="1"/>
  <c r="I1802" i="5"/>
  <c r="I2097" i="5"/>
  <c r="L1914" i="5"/>
  <c r="I1944" i="5"/>
  <c r="K1846" i="5"/>
  <c r="L1846" i="5" s="1"/>
  <c r="I1918" i="5"/>
  <c r="I1942" i="5"/>
  <c r="K1870" i="5"/>
  <c r="L1870" i="5" s="1"/>
  <c r="I1931" i="5"/>
  <c r="K1859" i="5"/>
  <c r="L1859" i="5" s="1"/>
  <c r="I1926" i="5"/>
  <c r="I2026" i="5"/>
  <c r="J2130" i="5"/>
  <c r="I2108" i="5"/>
  <c r="I1968" i="5"/>
  <c r="L1737" i="5"/>
  <c r="J1881" i="5"/>
  <c r="K1809" i="5"/>
  <c r="K1925" i="5"/>
  <c r="I1997" i="5"/>
  <c r="L1853" i="5"/>
  <c r="I1991" i="5"/>
  <c r="K1919" i="5"/>
  <c r="L1919" i="5" s="1"/>
  <c r="I1982" i="5"/>
  <c r="K1910" i="5"/>
  <c r="L1910" i="5" s="1"/>
  <c r="K1866" i="5"/>
  <c r="L1866" i="5" s="1"/>
  <c r="I1938" i="5"/>
  <c r="J1997" i="5"/>
  <c r="I2043" i="5"/>
  <c r="K1932" i="5"/>
  <c r="L1932" i="5" s="1"/>
  <c r="I2004" i="5"/>
  <c r="K1828" i="5"/>
  <c r="L1828" i="5" s="1"/>
  <c r="I1900" i="5"/>
  <c r="K2136" i="5"/>
  <c r="L2136" i="5" s="1"/>
  <c r="I2208" i="5"/>
  <c r="I2074" i="5"/>
  <c r="K1986" i="5"/>
  <c r="I2058" i="5"/>
  <c r="K1833" i="5"/>
  <c r="L1833" i="5" s="1"/>
  <c r="I1905" i="5"/>
  <c r="I2008" i="5"/>
  <c r="I2059" i="5"/>
  <c r="L1774" i="5"/>
  <c r="I1960" i="5"/>
  <c r="I2155" i="5"/>
  <c r="J1822" i="5"/>
  <c r="J1758" i="5"/>
  <c r="K1750" i="5"/>
  <c r="L1750" i="5" s="1"/>
  <c r="I2182" i="5"/>
  <c r="J1826" i="5"/>
  <c r="J2029" i="5"/>
  <c r="I1857" i="5" l="1"/>
  <c r="K1785" i="5"/>
  <c r="L1785" i="5" s="1"/>
  <c r="K1757" i="5"/>
  <c r="I1829" i="5"/>
  <c r="I1686" i="5"/>
  <c r="I1791" i="5"/>
  <c r="I1817" i="5"/>
  <c r="K1745" i="5"/>
  <c r="L1745" i="5" s="1"/>
  <c r="K1647" i="5"/>
  <c r="K1677" i="5"/>
  <c r="L1677" i="5" s="1"/>
  <c r="I1749" i="5"/>
  <c r="I1845" i="5"/>
  <c r="K1773" i="5"/>
  <c r="L1773" i="5" s="1"/>
  <c r="K1793" i="5"/>
  <c r="L1793" i="5" s="1"/>
  <c r="J1865" i="5"/>
  <c r="K1587" i="5"/>
  <c r="L1587" i="5"/>
  <c r="I1743" i="5"/>
  <c r="I1747" i="5" s="1"/>
  <c r="K1671" i="5"/>
  <c r="I1731" i="5"/>
  <c r="I1943" i="5"/>
  <c r="K1871" i="5"/>
  <c r="L1871" i="5" s="1"/>
  <c r="J1816" i="5"/>
  <c r="K1744" i="5"/>
  <c r="L1744" i="5" s="1"/>
  <c r="AC1224" i="1"/>
  <c r="AD1170" i="1"/>
  <c r="K1851" i="5"/>
  <c r="I1923" i="5"/>
  <c r="Z1170" i="1"/>
  <c r="X1224" i="1"/>
  <c r="J1886" i="5"/>
  <c r="K1814" i="5"/>
  <c r="L1814" i="5" s="1"/>
  <c r="I1909" i="5"/>
  <c r="K1837" i="5"/>
  <c r="L1837" i="5" s="1"/>
  <c r="J1792" i="5"/>
  <c r="K1720" i="5"/>
  <c r="L1610" i="5"/>
  <c r="L1614" i="5" s="1"/>
  <c r="K1614" i="5"/>
  <c r="J1964" i="5"/>
  <c r="K1892" i="5"/>
  <c r="L1892" i="5" s="1"/>
  <c r="I2156" i="5"/>
  <c r="K2084" i="5"/>
  <c r="L2084" i="5" s="1"/>
  <c r="J1795" i="5"/>
  <c r="K1723" i="5"/>
  <c r="L1723" i="5" s="1"/>
  <c r="L1648" i="5"/>
  <c r="L1658" i="5" s="1"/>
  <c r="K1658" i="5"/>
  <c r="I1861" i="5"/>
  <c r="I1863" i="5" s="1"/>
  <c r="K1789" i="5"/>
  <c r="L1789" i="5" s="1"/>
  <c r="I1754" i="5"/>
  <c r="I1758" i="5" s="1"/>
  <c r="K1682" i="5"/>
  <c r="L1682" i="5" s="1"/>
  <c r="J1782" i="5"/>
  <c r="J1791" i="5" s="1"/>
  <c r="K1710" i="5"/>
  <c r="L1710" i="5" s="1"/>
  <c r="I2030" i="5"/>
  <c r="X1172" i="1"/>
  <c r="Z1118" i="1"/>
  <c r="X1130" i="1"/>
  <c r="X1079" i="1"/>
  <c r="Z1076" i="1"/>
  <c r="AD1118" i="1"/>
  <c r="AC1172" i="1"/>
  <c r="AD1078" i="1"/>
  <c r="AC1132" i="1"/>
  <c r="Z1078" i="1"/>
  <c r="X1132" i="1"/>
  <c r="AC1130" i="1"/>
  <c r="AC1079" i="1"/>
  <c r="AD1076" i="1"/>
  <c r="J1899" i="5"/>
  <c r="K1827" i="5"/>
  <c r="L1827" i="5" s="1"/>
  <c r="J1984" i="5"/>
  <c r="J1913" i="5"/>
  <c r="K1739" i="5"/>
  <c r="L1739" i="5" s="1"/>
  <c r="I1811" i="5"/>
  <c r="K1976" i="5"/>
  <c r="L1976" i="5" s="1"/>
  <c r="I2048" i="5"/>
  <c r="K2072" i="5"/>
  <c r="L2072" i="5" s="1"/>
  <c r="I2144" i="5"/>
  <c r="I1813" i="5"/>
  <c r="K1741" i="5"/>
  <c r="L1741" i="5" s="1"/>
  <c r="L1679" i="5"/>
  <c r="J1855" i="5"/>
  <c r="K1783" i="5"/>
  <c r="K1759" i="5"/>
  <c r="I1831" i="5"/>
  <c r="I1769" i="5"/>
  <c r="K1862" i="5"/>
  <c r="I1934" i="5"/>
  <c r="J1731" i="5"/>
  <c r="J1915" i="5"/>
  <c r="J1852" i="5"/>
  <c r="K1843" i="5"/>
  <c r="K1753" i="5"/>
  <c r="L1753" i="5" s="1"/>
  <c r="I1825" i="5"/>
  <c r="I2143" i="5"/>
  <c r="I1823" i="5"/>
  <c r="K1751" i="5"/>
  <c r="L1751" i="5" s="1"/>
  <c r="K1818" i="5"/>
  <c r="I1890" i="5"/>
  <c r="L1687" i="5"/>
  <c r="L1697" i="5" s="1"/>
  <c r="K1697" i="5"/>
  <c r="L1705" i="5"/>
  <c r="L1708" i="5" s="1"/>
  <c r="K1708" i="5"/>
  <c r="J1872" i="5"/>
  <c r="K1800" i="5"/>
  <c r="J1824" i="5"/>
  <c r="J1830" i="5" s="1"/>
  <c r="K1752" i="5"/>
  <c r="L1752" i="5" s="1"/>
  <c r="L1666" i="5"/>
  <c r="K1835" i="5"/>
  <c r="L1835" i="5" s="1"/>
  <c r="I1907" i="5"/>
  <c r="J1884" i="5"/>
  <c r="K1812" i="5"/>
  <c r="L1812" i="5" s="1"/>
  <c r="J1858" i="5"/>
  <c r="K1786" i="5"/>
  <c r="L1786" i="5" s="1"/>
  <c r="I1906" i="5"/>
  <c r="K1834" i="5"/>
  <c r="L1834" i="5" s="1"/>
  <c r="K1777" i="5"/>
  <c r="I1849" i="5"/>
  <c r="I1780" i="5"/>
  <c r="I1922" i="5"/>
  <c r="K1850" i="5"/>
  <c r="L1850" i="5" s="1"/>
  <c r="K1983" i="5"/>
  <c r="L1983" i="5" s="1"/>
  <c r="I2055" i="5"/>
  <c r="I1908" i="5"/>
  <c r="K1836" i="5"/>
  <c r="L1836" i="5" s="1"/>
  <c r="J1810" i="5"/>
  <c r="K1738" i="5"/>
  <c r="J1747" i="5"/>
  <c r="I1945" i="5"/>
  <c r="K1873" i="5"/>
  <c r="K1916" i="5"/>
  <c r="L1916" i="5" s="1"/>
  <c r="I1988" i="5"/>
  <c r="K1768" i="5"/>
  <c r="I1840" i="5"/>
  <c r="L1711" i="5"/>
  <c r="J1894" i="5"/>
  <c r="K1822" i="5"/>
  <c r="L1822" i="5" s="1"/>
  <c r="I2227" i="5"/>
  <c r="I2131" i="5"/>
  <c r="I2080" i="5"/>
  <c r="I1977" i="5"/>
  <c r="K1905" i="5"/>
  <c r="L1905" i="5" s="1"/>
  <c r="K2058" i="5"/>
  <c r="I2130" i="5"/>
  <c r="J2069" i="5"/>
  <c r="K1982" i="5"/>
  <c r="L1982" i="5" s="1"/>
  <c r="I2054" i="5"/>
  <c r="L1925" i="5"/>
  <c r="L1809" i="5"/>
  <c r="I2040" i="5"/>
  <c r="I2180" i="5"/>
  <c r="I1998" i="5"/>
  <c r="I2003" i="5"/>
  <c r="K1931" i="5"/>
  <c r="L1931" i="5" s="1"/>
  <c r="K1942" i="5"/>
  <c r="L1942" i="5" s="1"/>
  <c r="I2014" i="5"/>
  <c r="I1990" i="5"/>
  <c r="K1918" i="5"/>
  <c r="K1869" i="5"/>
  <c r="L1869" i="5" s="1"/>
  <c r="I1941" i="5"/>
  <c r="J2101" i="5"/>
  <c r="J1898" i="5"/>
  <c r="I2254" i="5"/>
  <c r="I2032" i="5"/>
  <c r="L1986" i="5"/>
  <c r="I2146" i="5"/>
  <c r="K2208" i="5"/>
  <c r="L2208" i="5" s="1"/>
  <c r="I2280" i="5"/>
  <c r="K2280" i="5" s="1"/>
  <c r="L2280" i="5" s="1"/>
  <c r="K1900" i="5"/>
  <c r="L1900" i="5" s="1"/>
  <c r="I1972" i="5"/>
  <c r="K2004" i="5"/>
  <c r="L2004" i="5" s="1"/>
  <c r="I2076" i="5"/>
  <c r="I2115" i="5"/>
  <c r="I2010" i="5"/>
  <c r="K1938" i="5"/>
  <c r="L1938" i="5" s="1"/>
  <c r="K1991" i="5"/>
  <c r="L1991" i="5" s="1"/>
  <c r="I2063" i="5"/>
  <c r="K1997" i="5"/>
  <c r="I2069" i="5"/>
  <c r="J1953" i="5"/>
  <c r="K1881" i="5"/>
  <c r="J2202" i="5"/>
  <c r="I2098" i="5"/>
  <c r="I2016" i="5"/>
  <c r="I2169" i="5"/>
  <c r="I1874" i="5"/>
  <c r="I1929" i="5" l="1"/>
  <c r="I1935" i="5" s="1"/>
  <c r="K1857" i="5"/>
  <c r="L1857" i="5" s="1"/>
  <c r="K1829" i="5"/>
  <c r="I1901" i="5"/>
  <c r="J1802" i="5"/>
  <c r="L1671" i="5"/>
  <c r="K1675" i="5"/>
  <c r="L1675" i="5"/>
  <c r="K1719" i="5"/>
  <c r="K1686" i="5"/>
  <c r="L1719" i="5"/>
  <c r="K1817" i="5"/>
  <c r="L1817" i="5" s="1"/>
  <c r="I1889" i="5"/>
  <c r="L1686" i="5"/>
  <c r="I1917" i="5"/>
  <c r="K1845" i="5"/>
  <c r="L1845" i="5" s="1"/>
  <c r="J1937" i="5"/>
  <c r="K1865" i="5"/>
  <c r="L1865" i="5" s="1"/>
  <c r="I1821" i="5"/>
  <c r="K1749" i="5"/>
  <c r="L1749" i="5" s="1"/>
  <c r="J1803" i="5"/>
  <c r="K1743" i="5"/>
  <c r="L1743" i="5" s="1"/>
  <c r="I1815" i="5"/>
  <c r="I1819" i="5" s="1"/>
  <c r="I1803" i="5"/>
  <c r="K1659" i="5"/>
  <c r="L1659" i="5"/>
  <c r="J1854" i="5"/>
  <c r="J1863" i="5" s="1"/>
  <c r="K1782" i="5"/>
  <c r="L1782" i="5" s="1"/>
  <c r="L1720" i="5"/>
  <c r="L1730" i="5" s="1"/>
  <c r="K1730" i="5"/>
  <c r="J1958" i="5"/>
  <c r="K1886" i="5"/>
  <c r="L1886" i="5" s="1"/>
  <c r="J1888" i="5"/>
  <c r="K1816" i="5"/>
  <c r="L1816" i="5" s="1"/>
  <c r="I2102" i="5"/>
  <c r="K1861" i="5"/>
  <c r="L1861" i="5" s="1"/>
  <c r="I1933" i="5"/>
  <c r="J1867" i="5"/>
  <c r="K1795" i="5"/>
  <c r="L1795" i="5" s="1"/>
  <c r="J2036" i="5"/>
  <c r="K1964" i="5"/>
  <c r="L1964" i="5" s="1"/>
  <c r="K1792" i="5"/>
  <c r="L1792" i="5" s="1"/>
  <c r="J1864" i="5"/>
  <c r="Z1224" i="1"/>
  <c r="X1278" i="1"/>
  <c r="I1826" i="5"/>
  <c r="K1754" i="5"/>
  <c r="K1909" i="5"/>
  <c r="L1909" i="5" s="1"/>
  <c r="I1981" i="5"/>
  <c r="AC1278" i="1"/>
  <c r="AD1224" i="1"/>
  <c r="K1943" i="5"/>
  <c r="L1943" i="5" s="1"/>
  <c r="I2015" i="5"/>
  <c r="I2228" i="5"/>
  <c r="K2156" i="5"/>
  <c r="L2156" i="5" s="1"/>
  <c r="I1995" i="5"/>
  <c r="K1923" i="5"/>
  <c r="AC1184" i="1"/>
  <c r="AC1133" i="1"/>
  <c r="AD1130" i="1"/>
  <c r="Z1132" i="1"/>
  <c r="X1186" i="1"/>
  <c r="AD1132" i="1"/>
  <c r="AC1186" i="1"/>
  <c r="AD1172" i="1"/>
  <c r="AC1226" i="1"/>
  <c r="X1133" i="1"/>
  <c r="Z1130" i="1"/>
  <c r="X1226" i="1"/>
  <c r="X1184" i="1"/>
  <c r="Z1172" i="1"/>
  <c r="K1988" i="5"/>
  <c r="L1988" i="5" s="1"/>
  <c r="I2060" i="5"/>
  <c r="K1908" i="5"/>
  <c r="L1908" i="5" s="1"/>
  <c r="I1980" i="5"/>
  <c r="K1922" i="5"/>
  <c r="L1922" i="5" s="1"/>
  <c r="I1994" i="5"/>
  <c r="K1849" i="5"/>
  <c r="L1849" i="5" s="1"/>
  <c r="I1921" i="5"/>
  <c r="I1852" i="5"/>
  <c r="J1956" i="5"/>
  <c r="K1884" i="5"/>
  <c r="L1884" i="5" s="1"/>
  <c r="J1896" i="5"/>
  <c r="K1824" i="5"/>
  <c r="L1824" i="5" s="1"/>
  <c r="K1890" i="5"/>
  <c r="I1962" i="5"/>
  <c r="K1823" i="5"/>
  <c r="I1895" i="5"/>
  <c r="J1927" i="5"/>
  <c r="K1855" i="5"/>
  <c r="I1883" i="5"/>
  <c r="K1811" i="5"/>
  <c r="L1811" i="5" s="1"/>
  <c r="L1738" i="5"/>
  <c r="I2127" i="5"/>
  <c r="K2055" i="5"/>
  <c r="L2055" i="5" s="1"/>
  <c r="L1777" i="5"/>
  <c r="L1780" i="5" s="1"/>
  <c r="K1780" i="5"/>
  <c r="J1930" i="5"/>
  <c r="K1858" i="5"/>
  <c r="L1858" i="5" s="1"/>
  <c r="I1979" i="5"/>
  <c r="K1907" i="5"/>
  <c r="L1907" i="5" s="1"/>
  <c r="L1800" i="5"/>
  <c r="I2215" i="5"/>
  <c r="L1843" i="5"/>
  <c r="I1903" i="5"/>
  <c r="K1831" i="5"/>
  <c r="I1841" i="5"/>
  <c r="K2048" i="5"/>
  <c r="L2048" i="5" s="1"/>
  <c r="I2120" i="5"/>
  <c r="J1971" i="5"/>
  <c r="K1899" i="5"/>
  <c r="L1899" i="5" s="1"/>
  <c r="I1912" i="5"/>
  <c r="K1840" i="5"/>
  <c r="J1882" i="5"/>
  <c r="K1810" i="5"/>
  <c r="J1819" i="5"/>
  <c r="K1934" i="5"/>
  <c r="I2006" i="5"/>
  <c r="K1769" i="5"/>
  <c r="L1759" i="5"/>
  <c r="L1769" i="5" s="1"/>
  <c r="I1885" i="5"/>
  <c r="K1813" i="5"/>
  <c r="L1813" i="5" s="1"/>
  <c r="K1945" i="5"/>
  <c r="I2017" i="5"/>
  <c r="I1978" i="5"/>
  <c r="K1906" i="5"/>
  <c r="L1906" i="5" s="1"/>
  <c r="J1944" i="5"/>
  <c r="K1872" i="5"/>
  <c r="L1872" i="5" s="1"/>
  <c r="K1825" i="5"/>
  <c r="L1825" i="5" s="1"/>
  <c r="I1897" i="5"/>
  <c r="K1915" i="5"/>
  <c r="L1915" i="5" s="1"/>
  <c r="J1987" i="5"/>
  <c r="J1924" i="5"/>
  <c r="L1783" i="5"/>
  <c r="I2216" i="5"/>
  <c r="K2144" i="5"/>
  <c r="L2144" i="5" s="1"/>
  <c r="J2056" i="5"/>
  <c r="J1985" i="5"/>
  <c r="I2088" i="5"/>
  <c r="L1881" i="5"/>
  <c r="I2135" i="5"/>
  <c r="K2063" i="5"/>
  <c r="L2063" i="5" s="1"/>
  <c r="K2010" i="5"/>
  <c r="L2010" i="5" s="1"/>
  <c r="I2082" i="5"/>
  <c r="I2187" i="5"/>
  <c r="I2218" i="5"/>
  <c r="I2013" i="5"/>
  <c r="K1941" i="5"/>
  <c r="I1946" i="5"/>
  <c r="L1918" i="5"/>
  <c r="K2014" i="5"/>
  <c r="L2014" i="5" s="1"/>
  <c r="I2086" i="5"/>
  <c r="I2252" i="5"/>
  <c r="I2112" i="5"/>
  <c r="I2203" i="5"/>
  <c r="I2241" i="5"/>
  <c r="I2170" i="5"/>
  <c r="J2274" i="5"/>
  <c r="J2025" i="5"/>
  <c r="K1953" i="5"/>
  <c r="I2141" i="5"/>
  <c r="K2069" i="5"/>
  <c r="L1997" i="5"/>
  <c r="K2076" i="5"/>
  <c r="L2076" i="5" s="1"/>
  <c r="I2148" i="5"/>
  <c r="K1972" i="5"/>
  <c r="L1972" i="5" s="1"/>
  <c r="I2044" i="5"/>
  <c r="I2104" i="5"/>
  <c r="J1970" i="5"/>
  <c r="J2173" i="5"/>
  <c r="K1990" i="5"/>
  <c r="I2062" i="5"/>
  <c r="I2075" i="5"/>
  <c r="K2003" i="5"/>
  <c r="L2003" i="5" s="1"/>
  <c r="I2070" i="5"/>
  <c r="I2126" i="5"/>
  <c r="K2054" i="5"/>
  <c r="L2054" i="5" s="1"/>
  <c r="J2141" i="5"/>
  <c r="K2130" i="5"/>
  <c r="I2202" i="5"/>
  <c r="L2058" i="5"/>
  <c r="I2049" i="5"/>
  <c r="K1977" i="5"/>
  <c r="L1977" i="5" s="1"/>
  <c r="I2152" i="5"/>
  <c r="I2299" i="5"/>
  <c r="J1966" i="5"/>
  <c r="J1902" i="5"/>
  <c r="K1894" i="5"/>
  <c r="L1894" i="5" s="1"/>
  <c r="K1731" i="5" l="1"/>
  <c r="I2001" i="5"/>
  <c r="K1929" i="5"/>
  <c r="L1929" i="5" s="1"/>
  <c r="I1973" i="5"/>
  <c r="K1901" i="5"/>
  <c r="L1791" i="5"/>
  <c r="K1889" i="5"/>
  <c r="L1889" i="5" s="1"/>
  <c r="I1961" i="5"/>
  <c r="J1874" i="5"/>
  <c r="I2018" i="5"/>
  <c r="I1830" i="5"/>
  <c r="K1791" i="5"/>
  <c r="L1731" i="5"/>
  <c r="K1802" i="5"/>
  <c r="K1747" i="5"/>
  <c r="J2009" i="5"/>
  <c r="K1937" i="5"/>
  <c r="L1937" i="5" s="1"/>
  <c r="K1852" i="5"/>
  <c r="L1802" i="5"/>
  <c r="L1747" i="5"/>
  <c r="I1875" i="5"/>
  <c r="L1852" i="5"/>
  <c r="K1821" i="5"/>
  <c r="I1893" i="5"/>
  <c r="I1989" i="5"/>
  <c r="K1917" i="5"/>
  <c r="L1917" i="5" s="1"/>
  <c r="K1815" i="5"/>
  <c r="L1815" i="5" s="1"/>
  <c r="I1887" i="5"/>
  <c r="I1891" i="5" s="1"/>
  <c r="K1995" i="5"/>
  <c r="I2067" i="5"/>
  <c r="Z1278" i="1"/>
  <c r="X1332" i="1"/>
  <c r="I2005" i="5"/>
  <c r="I2007" i="5" s="1"/>
  <c r="K1933" i="5"/>
  <c r="L1933" i="5" s="1"/>
  <c r="L1754" i="5"/>
  <c r="L1758" i="5" s="1"/>
  <c r="K1758" i="5"/>
  <c r="J2108" i="5"/>
  <c r="K2036" i="5"/>
  <c r="L2036" i="5" s="1"/>
  <c r="J1960" i="5"/>
  <c r="K1888" i="5"/>
  <c r="L1888" i="5" s="1"/>
  <c r="K2228" i="5"/>
  <c r="L2228" i="5" s="1"/>
  <c r="I2300" i="5"/>
  <c r="K2300" i="5" s="1"/>
  <c r="L2300" i="5" s="1"/>
  <c r="AD1278" i="1"/>
  <c r="AC1332" i="1"/>
  <c r="I1898" i="5"/>
  <c r="K1826" i="5"/>
  <c r="L1826" i="5" s="1"/>
  <c r="K1864" i="5"/>
  <c r="J1936" i="5"/>
  <c r="I2174" i="5"/>
  <c r="K2015" i="5"/>
  <c r="L2015" i="5" s="1"/>
  <c r="I2087" i="5"/>
  <c r="K1981" i="5"/>
  <c r="L1981" i="5" s="1"/>
  <c r="I2053" i="5"/>
  <c r="J1939" i="5"/>
  <c r="J1946" i="5" s="1"/>
  <c r="K1867" i="5"/>
  <c r="L1867" i="5" s="1"/>
  <c r="J2030" i="5"/>
  <c r="K1958" i="5"/>
  <c r="L1958" i="5" s="1"/>
  <c r="J1926" i="5"/>
  <c r="K1854" i="5"/>
  <c r="X1280" i="1"/>
  <c r="Z1226" i="1"/>
  <c r="X1238" i="1"/>
  <c r="X1187" i="1"/>
  <c r="Z1184" i="1"/>
  <c r="AD1226" i="1"/>
  <c r="AC1280" i="1"/>
  <c r="AD1186" i="1"/>
  <c r="AC1240" i="1"/>
  <c r="Z1186" i="1"/>
  <c r="X1240" i="1"/>
  <c r="AC1238" i="1"/>
  <c r="AC1187" i="1"/>
  <c r="AD1184" i="1"/>
  <c r="I2089" i="5"/>
  <c r="K2017" i="5"/>
  <c r="K2006" i="5"/>
  <c r="I2078" i="5"/>
  <c r="J1954" i="5"/>
  <c r="K1882" i="5"/>
  <c r="J1891" i="5"/>
  <c r="J2043" i="5"/>
  <c r="K1971" i="5"/>
  <c r="L1971" i="5" s="1"/>
  <c r="K1883" i="5"/>
  <c r="L1883" i="5" s="1"/>
  <c r="I1955" i="5"/>
  <c r="I1902" i="5"/>
  <c r="I1967" i="5"/>
  <c r="K1895" i="5"/>
  <c r="L1895" i="5" s="1"/>
  <c r="J1968" i="5"/>
  <c r="J1974" i="5" s="1"/>
  <c r="K1896" i="5"/>
  <c r="L1896" i="5" s="1"/>
  <c r="J2128" i="5"/>
  <c r="J2057" i="5"/>
  <c r="K1897" i="5"/>
  <c r="L1897" i="5" s="1"/>
  <c r="I1969" i="5"/>
  <c r="J2016" i="5"/>
  <c r="K1944" i="5"/>
  <c r="L1944" i="5" s="1"/>
  <c r="I1957" i="5"/>
  <c r="K1885" i="5"/>
  <c r="L1885" i="5" s="1"/>
  <c r="K2120" i="5"/>
  <c r="L2120" i="5" s="1"/>
  <c r="I2192" i="5"/>
  <c r="I2287" i="5"/>
  <c r="J2002" i="5"/>
  <c r="K1930" i="5"/>
  <c r="L1930" i="5" s="1"/>
  <c r="L1823" i="5"/>
  <c r="I2034" i="5"/>
  <c r="K1962" i="5"/>
  <c r="K1921" i="5"/>
  <c r="I1993" i="5"/>
  <c r="I1924" i="5"/>
  <c r="I2052" i="5"/>
  <c r="K1980" i="5"/>
  <c r="L1980" i="5" s="1"/>
  <c r="J1875" i="5"/>
  <c r="I1984" i="5"/>
  <c r="K1912" i="5"/>
  <c r="L1831" i="5"/>
  <c r="L1841" i="5" s="1"/>
  <c r="K1841" i="5"/>
  <c r="L1855" i="5"/>
  <c r="I2288" i="5"/>
  <c r="K2288" i="5" s="1"/>
  <c r="L2288" i="5" s="1"/>
  <c r="K2216" i="5"/>
  <c r="L2216" i="5" s="1"/>
  <c r="J1996" i="5"/>
  <c r="K1987" i="5"/>
  <c r="L1987" i="5" s="1"/>
  <c r="J2059" i="5"/>
  <c r="K1978" i="5"/>
  <c r="L1978" i="5" s="1"/>
  <c r="I2050" i="5"/>
  <c r="L1810" i="5"/>
  <c r="K1903" i="5"/>
  <c r="I1975" i="5"/>
  <c r="I1913" i="5"/>
  <c r="K1979" i="5"/>
  <c r="L1979" i="5" s="1"/>
  <c r="I2051" i="5"/>
  <c r="K2127" i="5"/>
  <c r="L2127" i="5" s="1"/>
  <c r="I2199" i="5"/>
  <c r="J1999" i="5"/>
  <c r="K1927" i="5"/>
  <c r="J1935" i="5"/>
  <c r="J2028" i="5"/>
  <c r="K1956" i="5"/>
  <c r="L1956" i="5" s="1"/>
  <c r="K1994" i="5"/>
  <c r="L1994" i="5" s="1"/>
  <c r="I2066" i="5"/>
  <c r="K2060" i="5"/>
  <c r="L2060" i="5" s="1"/>
  <c r="I2132" i="5"/>
  <c r="I2224" i="5"/>
  <c r="I2274" i="5"/>
  <c r="K2202" i="5"/>
  <c r="L2130" i="5"/>
  <c r="J2213" i="5"/>
  <c r="I2198" i="5"/>
  <c r="K2126" i="5"/>
  <c r="L2126" i="5" s="1"/>
  <c r="K2075" i="5"/>
  <c r="L2075" i="5" s="1"/>
  <c r="I2147" i="5"/>
  <c r="I2134" i="5"/>
  <c r="K2062" i="5"/>
  <c r="L2062" i="5" s="1"/>
  <c r="I2176" i="5"/>
  <c r="I2116" i="5"/>
  <c r="K2044" i="5"/>
  <c r="L2044" i="5" s="1"/>
  <c r="K2148" i="5"/>
  <c r="L2148" i="5" s="1"/>
  <c r="I2220" i="5"/>
  <c r="I2213" i="5"/>
  <c r="K2141" i="5"/>
  <c r="I2242" i="5"/>
  <c r="I2275" i="5"/>
  <c r="I2184" i="5"/>
  <c r="I2158" i="5"/>
  <c r="K2086" i="5"/>
  <c r="L2086" i="5" s="1"/>
  <c r="K2013" i="5"/>
  <c r="L2013" i="5" s="1"/>
  <c r="I2085" i="5"/>
  <c r="I2290" i="5"/>
  <c r="I2160" i="5"/>
  <c r="J2038" i="5"/>
  <c r="K1966" i="5"/>
  <c r="L1966" i="5" s="1"/>
  <c r="K2049" i="5"/>
  <c r="L2049" i="5" s="1"/>
  <c r="I2121" i="5"/>
  <c r="I2142" i="5"/>
  <c r="L1990" i="5"/>
  <c r="J2245" i="5"/>
  <c r="J2042" i="5"/>
  <c r="L2069" i="5"/>
  <c r="L1953" i="5"/>
  <c r="J2097" i="5"/>
  <c r="K2025" i="5"/>
  <c r="L1941" i="5"/>
  <c r="I2259" i="5"/>
  <c r="K2082" i="5"/>
  <c r="L2082" i="5" s="1"/>
  <c r="I2154" i="5"/>
  <c r="K2135" i="5"/>
  <c r="L2135" i="5" s="1"/>
  <c r="I2207" i="5"/>
  <c r="K2001" i="5" l="1"/>
  <c r="L2001" i="5" s="1"/>
  <c r="I2073" i="5"/>
  <c r="I2045" i="5"/>
  <c r="K1973" i="5"/>
  <c r="L1821" i="5"/>
  <c r="K1830" i="5"/>
  <c r="L1864" i="5"/>
  <c r="K1874" i="5"/>
  <c r="L1854" i="5"/>
  <c r="L1863" i="5" s="1"/>
  <c r="K1863" i="5"/>
  <c r="K1819" i="5"/>
  <c r="K1803" i="5"/>
  <c r="I2033" i="5"/>
  <c r="K1961" i="5"/>
  <c r="L1961" i="5" s="1"/>
  <c r="L1819" i="5"/>
  <c r="L1803" i="5"/>
  <c r="I2061" i="5"/>
  <c r="K1989" i="5"/>
  <c r="L1989" i="5" s="1"/>
  <c r="K1893" i="5"/>
  <c r="L1893" i="5" s="1"/>
  <c r="I1965" i="5"/>
  <c r="J2081" i="5"/>
  <c r="K2009" i="5"/>
  <c r="L2009" i="5" s="1"/>
  <c r="L1830" i="5"/>
  <c r="I1959" i="5"/>
  <c r="I1963" i="5" s="1"/>
  <c r="K1887" i="5"/>
  <c r="L1874" i="5"/>
  <c r="I1947" i="5"/>
  <c r="J2102" i="5"/>
  <c r="K2030" i="5"/>
  <c r="L2030" i="5" s="1"/>
  <c r="I2246" i="5"/>
  <c r="I1970" i="5"/>
  <c r="K1898" i="5"/>
  <c r="L1898" i="5" s="1"/>
  <c r="K2067" i="5"/>
  <c r="I2139" i="5"/>
  <c r="K2087" i="5"/>
  <c r="L2087" i="5" s="1"/>
  <c r="I2159" i="5"/>
  <c r="K1936" i="5"/>
  <c r="J2008" i="5"/>
  <c r="AC1386" i="1"/>
  <c r="AD1332" i="1"/>
  <c r="J2180" i="5"/>
  <c r="K2108" i="5"/>
  <c r="L2108" i="5" s="1"/>
  <c r="I2077" i="5"/>
  <c r="K2005" i="5"/>
  <c r="L2005" i="5" s="1"/>
  <c r="J1998" i="5"/>
  <c r="J2007" i="5" s="1"/>
  <c r="K1926" i="5"/>
  <c r="L1926" i="5" s="1"/>
  <c r="J2011" i="5"/>
  <c r="K1939" i="5"/>
  <c r="L1939" i="5" s="1"/>
  <c r="Z1332" i="1"/>
  <c r="X1386" i="1"/>
  <c r="J1947" i="5"/>
  <c r="I2125" i="5"/>
  <c r="K2053" i="5"/>
  <c r="L2053" i="5" s="1"/>
  <c r="J2032" i="5"/>
  <c r="K1960" i="5"/>
  <c r="L1960" i="5" s="1"/>
  <c r="AC1292" i="1"/>
  <c r="AC1241" i="1"/>
  <c r="AD1238" i="1"/>
  <c r="Z1240" i="1"/>
  <c r="X1294" i="1"/>
  <c r="AD1240" i="1"/>
  <c r="AC1294" i="1"/>
  <c r="AC1334" i="1"/>
  <c r="AD1280" i="1"/>
  <c r="X1241" i="1"/>
  <c r="Z1238" i="1"/>
  <c r="X1334" i="1"/>
  <c r="X1292" i="1"/>
  <c r="Z1280" i="1"/>
  <c r="K2199" i="5"/>
  <c r="L2199" i="5" s="1"/>
  <c r="I2271" i="5"/>
  <c r="K2271" i="5" s="1"/>
  <c r="L2271" i="5" s="1"/>
  <c r="I2056" i="5"/>
  <c r="K1984" i="5"/>
  <c r="K2192" i="5"/>
  <c r="L2192" i="5" s="1"/>
  <c r="I2264" i="5"/>
  <c r="K2264" i="5" s="1"/>
  <c r="L2264" i="5" s="1"/>
  <c r="I2204" i="5"/>
  <c r="K2132" i="5"/>
  <c r="L2132" i="5" s="1"/>
  <c r="I2047" i="5"/>
  <c r="K1975" i="5"/>
  <c r="I1985" i="5"/>
  <c r="J2131" i="5"/>
  <c r="K2059" i="5"/>
  <c r="J2068" i="5"/>
  <c r="K1993" i="5"/>
  <c r="I2065" i="5"/>
  <c r="I1996" i="5"/>
  <c r="J2074" i="5"/>
  <c r="K2002" i="5"/>
  <c r="L2002" i="5" s="1"/>
  <c r="J2040" i="5"/>
  <c r="K1968" i="5"/>
  <c r="L1968" i="5" s="1"/>
  <c r="L1882" i="5"/>
  <c r="I2161" i="5"/>
  <c r="K2089" i="5"/>
  <c r="I2106" i="5"/>
  <c r="K2034" i="5"/>
  <c r="J2100" i="5"/>
  <c r="K2028" i="5"/>
  <c r="L2028" i="5" s="1"/>
  <c r="L1927" i="5"/>
  <c r="K2051" i="5"/>
  <c r="L2051" i="5" s="1"/>
  <c r="I2123" i="5"/>
  <c r="L1903" i="5"/>
  <c r="L1913" i="5" s="1"/>
  <c r="K1913" i="5"/>
  <c r="L1921" i="5"/>
  <c r="L1924" i="5" s="1"/>
  <c r="K1924" i="5"/>
  <c r="J2088" i="5"/>
  <c r="J2018" i="5"/>
  <c r="K2016" i="5"/>
  <c r="J2200" i="5"/>
  <c r="J2129" i="5"/>
  <c r="K1955" i="5"/>
  <c r="L1955" i="5" s="1"/>
  <c r="I2027" i="5"/>
  <c r="J2026" i="5"/>
  <c r="K1954" i="5"/>
  <c r="J1963" i="5"/>
  <c r="K2078" i="5"/>
  <c r="I2150" i="5"/>
  <c r="K2066" i="5"/>
  <c r="L2066" i="5" s="1"/>
  <c r="I2138" i="5"/>
  <c r="J2071" i="5"/>
  <c r="K1999" i="5"/>
  <c r="K2050" i="5"/>
  <c r="L2050" i="5" s="1"/>
  <c r="I2122" i="5"/>
  <c r="K2052" i="5"/>
  <c r="L2052" i="5" s="1"/>
  <c r="I2124" i="5"/>
  <c r="I2029" i="5"/>
  <c r="K1957" i="5"/>
  <c r="L1957" i="5" s="1"/>
  <c r="K1969" i="5"/>
  <c r="L1969" i="5" s="1"/>
  <c r="I2041" i="5"/>
  <c r="I2039" i="5"/>
  <c r="K1967" i="5"/>
  <c r="L1967" i="5" s="1"/>
  <c r="J2115" i="5"/>
  <c r="K2043" i="5"/>
  <c r="L2043" i="5" s="1"/>
  <c r="K2121" i="5"/>
  <c r="L2121" i="5" s="1"/>
  <c r="I2193" i="5"/>
  <c r="I2230" i="5"/>
  <c r="K2158" i="5"/>
  <c r="L2158" i="5" s="1"/>
  <c r="K2220" i="5"/>
  <c r="L2220" i="5" s="1"/>
  <c r="I2292" i="5"/>
  <c r="K2292" i="5" s="1"/>
  <c r="L2292" i="5" s="1"/>
  <c r="I2248" i="5"/>
  <c r="I2206" i="5"/>
  <c r="K2134" i="5"/>
  <c r="L2134" i="5" s="1"/>
  <c r="I2270" i="5"/>
  <c r="K2270" i="5" s="1"/>
  <c r="L2270" i="5" s="1"/>
  <c r="K2198" i="5"/>
  <c r="L2198" i="5" s="1"/>
  <c r="J2285" i="5"/>
  <c r="L2202" i="5"/>
  <c r="L2025" i="5"/>
  <c r="J2169" i="5"/>
  <c r="K2097" i="5"/>
  <c r="I2214" i="5"/>
  <c r="I2232" i="5"/>
  <c r="I2279" i="5"/>
  <c r="K2279" i="5" s="1"/>
  <c r="L2279" i="5" s="1"/>
  <c r="K2207" i="5"/>
  <c r="L2207" i="5" s="1"/>
  <c r="K2154" i="5"/>
  <c r="L2154" i="5" s="1"/>
  <c r="I2226" i="5"/>
  <c r="J2114" i="5"/>
  <c r="J2110" i="5"/>
  <c r="K2038" i="5"/>
  <c r="L2038" i="5" s="1"/>
  <c r="K2085" i="5"/>
  <c r="L2085" i="5" s="1"/>
  <c r="I2157" i="5"/>
  <c r="I2090" i="5"/>
  <c r="I2256" i="5"/>
  <c r="L2141" i="5"/>
  <c r="K2213" i="5"/>
  <c r="I2285" i="5"/>
  <c r="I2188" i="5"/>
  <c r="K2116" i="5"/>
  <c r="L2116" i="5" s="1"/>
  <c r="K2147" i="5"/>
  <c r="L2147" i="5" s="1"/>
  <c r="I2219" i="5"/>
  <c r="K2274" i="5"/>
  <c r="I2296" i="5"/>
  <c r="L1887" i="5" l="1"/>
  <c r="K1891" i="5"/>
  <c r="K1875" i="5"/>
  <c r="I2145" i="5"/>
  <c r="K2073" i="5"/>
  <c r="L2073" i="5" s="1"/>
  <c r="I2117" i="5"/>
  <c r="K2045" i="5"/>
  <c r="I1974" i="5"/>
  <c r="L1891" i="5"/>
  <c r="L1875" i="5"/>
  <c r="K2033" i="5"/>
  <c r="L2033" i="5" s="1"/>
  <c r="I2105" i="5"/>
  <c r="K1935" i="5"/>
  <c r="K1902" i="5"/>
  <c r="L1935" i="5"/>
  <c r="L1902" i="5"/>
  <c r="I2037" i="5"/>
  <c r="K1965" i="5"/>
  <c r="L1965" i="5" s="1"/>
  <c r="J2153" i="5"/>
  <c r="K2081" i="5"/>
  <c r="L2081" i="5" s="1"/>
  <c r="I2133" i="5"/>
  <c r="K2061" i="5"/>
  <c r="L2061" i="5" s="1"/>
  <c r="K1959" i="5"/>
  <c r="I2031" i="5"/>
  <c r="I2035" i="5" s="1"/>
  <c r="K2125" i="5"/>
  <c r="L2125" i="5" s="1"/>
  <c r="I2197" i="5"/>
  <c r="J2070" i="5"/>
  <c r="J2079" i="5" s="1"/>
  <c r="K1998" i="5"/>
  <c r="L1998" i="5" s="1"/>
  <c r="J2252" i="5"/>
  <c r="K2252" i="5" s="1"/>
  <c r="L2252" i="5" s="1"/>
  <c r="K2180" i="5"/>
  <c r="L2180" i="5" s="1"/>
  <c r="L1936" i="5"/>
  <c r="L1946" i="5" s="1"/>
  <c r="K1946" i="5"/>
  <c r="I2231" i="5"/>
  <c r="K2159" i="5"/>
  <c r="L2159" i="5" s="1"/>
  <c r="J2104" i="5"/>
  <c r="K2032" i="5"/>
  <c r="L2032" i="5" s="1"/>
  <c r="J2083" i="5"/>
  <c r="K2011" i="5"/>
  <c r="L2011" i="5" s="1"/>
  <c r="I2149" i="5"/>
  <c r="K2077" i="5"/>
  <c r="L2077" i="5" s="1"/>
  <c r="I2079" i="5"/>
  <c r="AC1440" i="1"/>
  <c r="AD1386" i="1"/>
  <c r="I2042" i="5"/>
  <c r="I2046" i="5" s="1"/>
  <c r="K1970" i="5"/>
  <c r="J2174" i="5"/>
  <c r="K2102" i="5"/>
  <c r="L2102" i="5" s="1"/>
  <c r="J2019" i="5"/>
  <c r="Z1386" i="1"/>
  <c r="X1440" i="1"/>
  <c r="K2008" i="5"/>
  <c r="L2008" i="5" s="1"/>
  <c r="J2080" i="5"/>
  <c r="J2090" i="5" s="1"/>
  <c r="I2211" i="5"/>
  <c r="K2139" i="5"/>
  <c r="X1388" i="1"/>
  <c r="X1346" i="1"/>
  <c r="Z1334" i="1"/>
  <c r="AD1334" i="1"/>
  <c r="AC1388" i="1"/>
  <c r="X1295" i="1"/>
  <c r="Z1292" i="1"/>
  <c r="AD1294" i="1"/>
  <c r="AC1348" i="1"/>
  <c r="Z1294" i="1"/>
  <c r="X1348" i="1"/>
  <c r="AC1346" i="1"/>
  <c r="AC1295" i="1"/>
  <c r="AD1292" i="1"/>
  <c r="I2210" i="5"/>
  <c r="K2138" i="5"/>
  <c r="L2138" i="5" s="1"/>
  <c r="L1954" i="5"/>
  <c r="K2161" i="5"/>
  <c r="I2233" i="5"/>
  <c r="I2137" i="5"/>
  <c r="K2065" i="5"/>
  <c r="L2065" i="5" s="1"/>
  <c r="I2068" i="5"/>
  <c r="I2119" i="5"/>
  <c r="K2047" i="5"/>
  <c r="I2057" i="5"/>
  <c r="J2160" i="5"/>
  <c r="K2088" i="5"/>
  <c r="L2088" i="5" s="1"/>
  <c r="L1993" i="5"/>
  <c r="L1996" i="5" s="1"/>
  <c r="K1996" i="5"/>
  <c r="I2128" i="5"/>
  <c r="K2056" i="5"/>
  <c r="I2178" i="5"/>
  <c r="K2106" i="5"/>
  <c r="I2101" i="5"/>
  <c r="K2029" i="5"/>
  <c r="L2029" i="5" s="1"/>
  <c r="L1999" i="5"/>
  <c r="K2123" i="5"/>
  <c r="L2123" i="5" s="1"/>
  <c r="I2195" i="5"/>
  <c r="J2112" i="5"/>
  <c r="J2118" i="5" s="1"/>
  <c r="K2040" i="5"/>
  <c r="L2040" i="5" s="1"/>
  <c r="J2140" i="5"/>
  <c r="J2203" i="5"/>
  <c r="K2131" i="5"/>
  <c r="I2113" i="5"/>
  <c r="K2041" i="5"/>
  <c r="L2041" i="5" s="1"/>
  <c r="I2196" i="5"/>
  <c r="K2124" i="5"/>
  <c r="L2124" i="5" s="1"/>
  <c r="J2143" i="5"/>
  <c r="K2071" i="5"/>
  <c r="I2222" i="5"/>
  <c r="K2150" i="5"/>
  <c r="J2098" i="5"/>
  <c r="K2026" i="5"/>
  <c r="J2035" i="5"/>
  <c r="J2172" i="5"/>
  <c r="K2100" i="5"/>
  <c r="L2100" i="5" s="1"/>
  <c r="J2046" i="5"/>
  <c r="J2272" i="5"/>
  <c r="J2273" i="5" s="1"/>
  <c r="J2201" i="5"/>
  <c r="J2146" i="5"/>
  <c r="K2074" i="5"/>
  <c r="L2074" i="5" s="1"/>
  <c r="I2019" i="5"/>
  <c r="I2276" i="5"/>
  <c r="K2276" i="5" s="1"/>
  <c r="L2276" i="5" s="1"/>
  <c r="K2204" i="5"/>
  <c r="L2204" i="5" s="1"/>
  <c r="J2187" i="5"/>
  <c r="K2115" i="5"/>
  <c r="L2115" i="5" s="1"/>
  <c r="K2039" i="5"/>
  <c r="L2039" i="5" s="1"/>
  <c r="I2111" i="5"/>
  <c r="K2122" i="5"/>
  <c r="L2122" i="5" s="1"/>
  <c r="I2194" i="5"/>
  <c r="I2099" i="5"/>
  <c r="K2027" i="5"/>
  <c r="L2027" i="5" s="1"/>
  <c r="L2016" i="5"/>
  <c r="L2059" i="5"/>
  <c r="L1975" i="5"/>
  <c r="L1985" i="5" s="1"/>
  <c r="K1985" i="5"/>
  <c r="L2274" i="5"/>
  <c r="K2188" i="5"/>
  <c r="L2188" i="5" s="1"/>
  <c r="I2260" i="5"/>
  <c r="K2260" i="5" s="1"/>
  <c r="L2260" i="5" s="1"/>
  <c r="K2157" i="5"/>
  <c r="L2157" i="5" s="1"/>
  <c r="I2229" i="5"/>
  <c r="K2226" i="5"/>
  <c r="L2226" i="5" s="1"/>
  <c r="I2298" i="5"/>
  <c r="K2298" i="5" s="1"/>
  <c r="L2298" i="5" s="1"/>
  <c r="I2304" i="5"/>
  <c r="L2097" i="5"/>
  <c r="J2241" i="5"/>
  <c r="K2169" i="5"/>
  <c r="K2219" i="5"/>
  <c r="L2219" i="5" s="1"/>
  <c r="I2291" i="5"/>
  <c r="K2291" i="5" s="1"/>
  <c r="L2291" i="5" s="1"/>
  <c r="K2285" i="5"/>
  <c r="L2213" i="5"/>
  <c r="J2182" i="5"/>
  <c r="K2110" i="5"/>
  <c r="L2110" i="5" s="1"/>
  <c r="J2186" i="5"/>
  <c r="I2286" i="5"/>
  <c r="K2206" i="5"/>
  <c r="L2206" i="5" s="1"/>
  <c r="I2278" i="5"/>
  <c r="K2230" i="5"/>
  <c r="L2230" i="5" s="1"/>
  <c r="I2302" i="5"/>
  <c r="K2302" i="5" s="1"/>
  <c r="L2302" i="5" s="1"/>
  <c r="K2193" i="5"/>
  <c r="L2193" i="5" s="1"/>
  <c r="I2265" i="5"/>
  <c r="K2265" i="5" s="1"/>
  <c r="L2265" i="5" s="1"/>
  <c r="I2162" i="5"/>
  <c r="L1959" i="5" l="1"/>
  <c r="L1963" i="5" s="1"/>
  <c r="K1963" i="5"/>
  <c r="I2151" i="5"/>
  <c r="K1947" i="5"/>
  <c r="K2145" i="5"/>
  <c r="L2145" i="5" s="1"/>
  <c r="I2217" i="5"/>
  <c r="K2117" i="5"/>
  <c r="I2189" i="5"/>
  <c r="K2105" i="5"/>
  <c r="L2105" i="5" s="1"/>
  <c r="I2177" i="5"/>
  <c r="K2007" i="5"/>
  <c r="L1947" i="5"/>
  <c r="I2091" i="5"/>
  <c r="J2225" i="5"/>
  <c r="K2153" i="5"/>
  <c r="L2153" i="5" s="1"/>
  <c r="L2068" i="5"/>
  <c r="L2018" i="5"/>
  <c r="K2133" i="5"/>
  <c r="L2133" i="5" s="1"/>
  <c r="I2205" i="5"/>
  <c r="K2037" i="5"/>
  <c r="L2037" i="5" s="1"/>
  <c r="I2109" i="5"/>
  <c r="K2018" i="5"/>
  <c r="L2007" i="5"/>
  <c r="K2068" i="5"/>
  <c r="K2031" i="5"/>
  <c r="I2103" i="5"/>
  <c r="I2107" i="5" s="1"/>
  <c r="J2091" i="5"/>
  <c r="I2283" i="5"/>
  <c r="K2283" i="5" s="1"/>
  <c r="K2211" i="5"/>
  <c r="L1970" i="5"/>
  <c r="L1974" i="5" s="1"/>
  <c r="K1974" i="5"/>
  <c r="J2155" i="5"/>
  <c r="K2083" i="5"/>
  <c r="L2083" i="5" s="1"/>
  <c r="I2303" i="5"/>
  <c r="K2303" i="5" s="1"/>
  <c r="L2303" i="5" s="1"/>
  <c r="K2231" i="5"/>
  <c r="L2231" i="5" s="1"/>
  <c r="I2269" i="5"/>
  <c r="K2269" i="5" s="1"/>
  <c r="L2269" i="5" s="1"/>
  <c r="K2197" i="5"/>
  <c r="L2197" i="5" s="1"/>
  <c r="K2080" i="5"/>
  <c r="J2152" i="5"/>
  <c r="I2114" i="5"/>
  <c r="I2118" i="5" s="1"/>
  <c r="K2042" i="5"/>
  <c r="K2149" i="5"/>
  <c r="L2149" i="5" s="1"/>
  <c r="I2221" i="5"/>
  <c r="J2176" i="5"/>
  <c r="K2104" i="5"/>
  <c r="L2104" i="5" s="1"/>
  <c r="Z1440" i="1"/>
  <c r="X1494" i="1"/>
  <c r="J2246" i="5"/>
  <c r="K2246" i="5" s="1"/>
  <c r="L2246" i="5" s="1"/>
  <c r="K2174" i="5"/>
  <c r="L2174" i="5" s="1"/>
  <c r="AC1494" i="1"/>
  <c r="AD1440" i="1"/>
  <c r="J2142" i="5"/>
  <c r="J2151" i="5" s="1"/>
  <c r="K2070" i="5"/>
  <c r="L2070" i="5" s="1"/>
  <c r="AC1400" i="1"/>
  <c r="AC1349" i="1"/>
  <c r="AD1346" i="1"/>
  <c r="X1349" i="1"/>
  <c r="Z1346" i="1"/>
  <c r="Z1348" i="1"/>
  <c r="X1402" i="1"/>
  <c r="AD1348" i="1"/>
  <c r="AC1402" i="1"/>
  <c r="AD1388" i="1"/>
  <c r="AC1442" i="1"/>
  <c r="X1442" i="1"/>
  <c r="Z1388" i="1"/>
  <c r="X1400" i="1"/>
  <c r="J2244" i="5"/>
  <c r="K2244" i="5" s="1"/>
  <c r="L2244" i="5" s="1"/>
  <c r="K2172" i="5"/>
  <c r="L2172" i="5" s="1"/>
  <c r="J2215" i="5"/>
  <c r="K2143" i="5"/>
  <c r="K2203" i="5"/>
  <c r="L2203" i="5" s="1"/>
  <c r="J2275" i="5"/>
  <c r="J2212" i="5"/>
  <c r="I2305" i="5"/>
  <c r="K2305" i="5" s="1"/>
  <c r="K2233" i="5"/>
  <c r="K2194" i="5"/>
  <c r="L2194" i="5" s="1"/>
  <c r="I2266" i="5"/>
  <c r="K2266" i="5" s="1"/>
  <c r="L2266" i="5" s="1"/>
  <c r="K2222" i="5"/>
  <c r="I2294" i="5"/>
  <c r="K2294" i="5" s="1"/>
  <c r="I2173" i="5"/>
  <c r="K2101" i="5"/>
  <c r="L2101" i="5" s="1"/>
  <c r="K2210" i="5"/>
  <c r="L2210" i="5" s="1"/>
  <c r="I2282" i="5"/>
  <c r="K2282" i="5" s="1"/>
  <c r="L2282" i="5" s="1"/>
  <c r="K2113" i="5"/>
  <c r="L2113" i="5" s="1"/>
  <c r="I2185" i="5"/>
  <c r="K2195" i="5"/>
  <c r="L2195" i="5" s="1"/>
  <c r="I2267" i="5"/>
  <c r="K2267" i="5" s="1"/>
  <c r="L2267" i="5" s="1"/>
  <c r="J2232" i="5"/>
  <c r="K2160" i="5"/>
  <c r="L2160" i="5" s="1"/>
  <c r="I2191" i="5"/>
  <c r="K2119" i="5"/>
  <c r="I2129" i="5"/>
  <c r="L2026" i="5"/>
  <c r="K2196" i="5"/>
  <c r="L2196" i="5" s="1"/>
  <c r="I2268" i="5"/>
  <c r="K2268" i="5" s="1"/>
  <c r="L2268" i="5" s="1"/>
  <c r="K2178" i="5"/>
  <c r="I2250" i="5"/>
  <c r="K2250" i="5" s="1"/>
  <c r="I2200" i="5"/>
  <c r="K2128" i="5"/>
  <c r="I2171" i="5"/>
  <c r="K2099" i="5"/>
  <c r="L2099" i="5" s="1"/>
  <c r="K2111" i="5"/>
  <c r="L2111" i="5" s="1"/>
  <c r="I2183" i="5"/>
  <c r="J2259" i="5"/>
  <c r="K2259" i="5" s="1"/>
  <c r="L2259" i="5" s="1"/>
  <c r="K2187" i="5"/>
  <c r="L2187" i="5" s="1"/>
  <c r="J2218" i="5"/>
  <c r="K2146" i="5"/>
  <c r="L2146" i="5" s="1"/>
  <c r="J2170" i="5"/>
  <c r="K2098" i="5"/>
  <c r="J2107" i="5"/>
  <c r="L2071" i="5"/>
  <c r="L2131" i="5"/>
  <c r="J2184" i="5"/>
  <c r="J2190" i="5" s="1"/>
  <c r="K2112" i="5"/>
  <c r="L2112" i="5" s="1"/>
  <c r="L2047" i="5"/>
  <c r="L2057" i="5" s="1"/>
  <c r="K2057" i="5"/>
  <c r="I2209" i="5"/>
  <c r="K2137" i="5"/>
  <c r="L2137" i="5" s="1"/>
  <c r="I2140" i="5"/>
  <c r="J2254" i="5"/>
  <c r="K2182" i="5"/>
  <c r="L2182" i="5" s="1"/>
  <c r="L2169" i="5"/>
  <c r="K2241" i="5"/>
  <c r="K2229" i="5"/>
  <c r="I2301" i="5"/>
  <c r="K2301" i="5" s="1"/>
  <c r="L2301" i="5" s="1"/>
  <c r="I2234" i="5"/>
  <c r="K2278" i="5"/>
  <c r="L2278" i="5" s="1"/>
  <c r="J2258" i="5"/>
  <c r="L2285" i="5"/>
  <c r="I2223" i="5" l="1"/>
  <c r="L2031" i="5"/>
  <c r="K2035" i="5"/>
  <c r="K2019" i="5"/>
  <c r="I2289" i="5"/>
  <c r="K2289" i="5" s="1"/>
  <c r="L2289" i="5" s="1"/>
  <c r="K2217" i="5"/>
  <c r="L2217" i="5" s="1"/>
  <c r="K2189" i="5"/>
  <c r="I2261" i="5"/>
  <c r="K2261" i="5" s="1"/>
  <c r="J2162" i="5"/>
  <c r="L2035" i="5"/>
  <c r="K2177" i="5"/>
  <c r="L2177" i="5" s="1"/>
  <c r="I2249" i="5"/>
  <c r="K2249" i="5" s="1"/>
  <c r="L2249" i="5" s="1"/>
  <c r="K2079" i="5"/>
  <c r="L2079" i="5"/>
  <c r="I2277" i="5"/>
  <c r="K2277" i="5" s="1"/>
  <c r="L2277" i="5" s="1"/>
  <c r="K2205" i="5"/>
  <c r="L2205" i="5" s="1"/>
  <c r="J2297" i="5"/>
  <c r="K2297" i="5" s="1"/>
  <c r="L2297" i="5" s="1"/>
  <c r="K2225" i="5"/>
  <c r="L2225" i="5" s="1"/>
  <c r="J2163" i="5"/>
  <c r="K2109" i="5"/>
  <c r="L2109" i="5" s="1"/>
  <c r="I2181" i="5"/>
  <c r="L2019" i="5"/>
  <c r="I2175" i="5"/>
  <c r="I2179" i="5" s="1"/>
  <c r="K2103" i="5"/>
  <c r="I2163" i="5"/>
  <c r="L2042" i="5"/>
  <c r="L2046" i="5" s="1"/>
  <c r="K2046" i="5"/>
  <c r="J2214" i="5"/>
  <c r="K2142" i="5"/>
  <c r="L2142" i="5" s="1"/>
  <c r="J2248" i="5"/>
  <c r="K2248" i="5" s="1"/>
  <c r="L2248" i="5" s="1"/>
  <c r="K2176" i="5"/>
  <c r="L2176" i="5" s="1"/>
  <c r="I2186" i="5"/>
  <c r="K2114" i="5"/>
  <c r="L2114" i="5" s="1"/>
  <c r="Z1494" i="1"/>
  <c r="X1548" i="1"/>
  <c r="K2221" i="5"/>
  <c r="L2221" i="5" s="1"/>
  <c r="I2293" i="5"/>
  <c r="K2293" i="5" s="1"/>
  <c r="L2293" i="5" s="1"/>
  <c r="K2152" i="5"/>
  <c r="J2224" i="5"/>
  <c r="J2227" i="5"/>
  <c r="J2234" i="5" s="1"/>
  <c r="K2155" i="5"/>
  <c r="L2155" i="5" s="1"/>
  <c r="AC1548" i="1"/>
  <c r="AD1494" i="1"/>
  <c r="L2080" i="5"/>
  <c r="L2090" i="5" s="1"/>
  <c r="K2090" i="5"/>
  <c r="X1403" i="1"/>
  <c r="Z1400" i="1"/>
  <c r="X1496" i="1"/>
  <c r="X1454" i="1"/>
  <c r="Z1442" i="1"/>
  <c r="AD1442" i="1"/>
  <c r="AC1496" i="1"/>
  <c r="AD1402" i="1"/>
  <c r="AC1456" i="1"/>
  <c r="Z1402" i="1"/>
  <c r="X1456" i="1"/>
  <c r="AC1454" i="1"/>
  <c r="AC1403" i="1"/>
  <c r="AD1400" i="1"/>
  <c r="I2281" i="5"/>
  <c r="K2209" i="5"/>
  <c r="L2209" i="5" s="1"/>
  <c r="I2212" i="5"/>
  <c r="L2119" i="5"/>
  <c r="L2129" i="5" s="1"/>
  <c r="K2129" i="5"/>
  <c r="I2306" i="5"/>
  <c r="K2140" i="5"/>
  <c r="K2200" i="5"/>
  <c r="I2272" i="5"/>
  <c r="K2272" i="5" s="1"/>
  <c r="K2191" i="5"/>
  <c r="I2201" i="5"/>
  <c r="I2263" i="5"/>
  <c r="J2304" i="5"/>
  <c r="K2232" i="5"/>
  <c r="L2232" i="5" s="1"/>
  <c r="L2140" i="5"/>
  <c r="L2098" i="5"/>
  <c r="I2255" i="5"/>
  <c r="K2183" i="5"/>
  <c r="I2190" i="5"/>
  <c r="L2143" i="5"/>
  <c r="J2256" i="5"/>
  <c r="K2256" i="5" s="1"/>
  <c r="L2256" i="5" s="1"/>
  <c r="K2184" i="5"/>
  <c r="L2184" i="5" s="1"/>
  <c r="J2242" i="5"/>
  <c r="K2170" i="5"/>
  <c r="J2179" i="5"/>
  <c r="J2290" i="5"/>
  <c r="K2290" i="5" s="1"/>
  <c r="L2290" i="5" s="1"/>
  <c r="K2218" i="5"/>
  <c r="L2218" i="5" s="1"/>
  <c r="I2243" i="5"/>
  <c r="K2171" i="5"/>
  <c r="L2171" i="5" s="1"/>
  <c r="K2185" i="5"/>
  <c r="L2185" i="5" s="1"/>
  <c r="I2257" i="5"/>
  <c r="K2257" i="5" s="1"/>
  <c r="L2257" i="5" s="1"/>
  <c r="I2245" i="5"/>
  <c r="K2245" i="5" s="1"/>
  <c r="L2245" i="5" s="1"/>
  <c r="K2173" i="5"/>
  <c r="L2173" i="5" s="1"/>
  <c r="J2284" i="5"/>
  <c r="K2275" i="5"/>
  <c r="L2275" i="5" s="1"/>
  <c r="J2287" i="5"/>
  <c r="K2215" i="5"/>
  <c r="J2223" i="5"/>
  <c r="L2229" i="5"/>
  <c r="J2262" i="5"/>
  <c r="K2254" i="5"/>
  <c r="L2254" i="5" s="1"/>
  <c r="L2241" i="5"/>
  <c r="L2103" i="5" l="1"/>
  <c r="K2107" i="5"/>
  <c r="K2212" i="5"/>
  <c r="K2151" i="5"/>
  <c r="L2212" i="5"/>
  <c r="L2107" i="5"/>
  <c r="L2118" i="5"/>
  <c r="I2253" i="5"/>
  <c r="K2253" i="5" s="1"/>
  <c r="L2253" i="5" s="1"/>
  <c r="K2181" i="5"/>
  <c r="L2181" i="5" s="1"/>
  <c r="I2235" i="5"/>
  <c r="K2091" i="5"/>
  <c r="L2151" i="5"/>
  <c r="K2118" i="5"/>
  <c r="I2295" i="5"/>
  <c r="L2091" i="5"/>
  <c r="I2247" i="5"/>
  <c r="K2175" i="5"/>
  <c r="L2152" i="5"/>
  <c r="L2162" i="5" s="1"/>
  <c r="K2162" i="5"/>
  <c r="J2299" i="5"/>
  <c r="K2299" i="5" s="1"/>
  <c r="L2299" i="5" s="1"/>
  <c r="K2227" i="5"/>
  <c r="L2227" i="5" s="1"/>
  <c r="I2258" i="5"/>
  <c r="K2258" i="5" s="1"/>
  <c r="L2258" i="5" s="1"/>
  <c r="K2186" i="5"/>
  <c r="L2186" i="5" s="1"/>
  <c r="J2286" i="5"/>
  <c r="K2214" i="5"/>
  <c r="J2235" i="5"/>
  <c r="AC1602" i="1"/>
  <c r="AD1548" i="1"/>
  <c r="K2224" i="5"/>
  <c r="J2296" i="5"/>
  <c r="K2296" i="5" s="1"/>
  <c r="L2296" i="5" s="1"/>
  <c r="Z1548" i="1"/>
  <c r="X1602" i="1"/>
  <c r="AC1508" i="1"/>
  <c r="AC1457" i="1"/>
  <c r="AD1454" i="1"/>
  <c r="X1457" i="1"/>
  <c r="Z1454" i="1"/>
  <c r="Z1456" i="1"/>
  <c r="X1510" i="1"/>
  <c r="AD1456" i="1"/>
  <c r="AC1510" i="1"/>
  <c r="AD1496" i="1"/>
  <c r="AC1550" i="1"/>
  <c r="X1550" i="1"/>
  <c r="Z1496" i="1"/>
  <c r="X1508" i="1"/>
  <c r="K2287" i="5"/>
  <c r="L2215" i="5"/>
  <c r="K2242" i="5"/>
  <c r="J2251" i="5"/>
  <c r="L2191" i="5"/>
  <c r="L2201" i="5" s="1"/>
  <c r="K2201" i="5"/>
  <c r="K2263" i="5"/>
  <c r="I2273" i="5"/>
  <c r="K2281" i="5"/>
  <c r="L2281" i="5" s="1"/>
  <c r="L2284" i="5" s="1"/>
  <c r="I2284" i="5"/>
  <c r="K2255" i="5"/>
  <c r="I2262" i="5"/>
  <c r="K2304" i="5"/>
  <c r="J2306" i="5"/>
  <c r="K2243" i="5"/>
  <c r="L2243" i="5" s="1"/>
  <c r="L2170" i="5"/>
  <c r="L2183" i="5"/>
  <c r="AD41" i="12"/>
  <c r="AF41" i="12" s="1"/>
  <c r="AI47" i="12"/>
  <c r="AI41" i="12"/>
  <c r="AI36" i="12"/>
  <c r="AD36" i="12"/>
  <c r="AI45" i="12"/>
  <c r="AD45" i="12"/>
  <c r="AF45" i="12" s="1"/>
  <c r="AD47" i="12"/>
  <c r="AF47" i="12" s="1"/>
  <c r="AD43" i="12"/>
  <c r="AF43" i="12" s="1"/>
  <c r="AD39" i="12"/>
  <c r="AI50" i="12"/>
  <c r="AI48" i="12"/>
  <c r="AI34" i="12"/>
  <c r="K2247" i="5" l="1"/>
  <c r="L2247" i="5" s="1"/>
  <c r="I2251" i="5"/>
  <c r="I2307" i="5" s="1"/>
  <c r="L2175" i="5"/>
  <c r="L2179" i="5" s="1"/>
  <c r="K2179" i="5"/>
  <c r="K2286" i="5"/>
  <c r="L2286" i="5" s="1"/>
  <c r="J2295" i="5"/>
  <c r="J2307" i="5" s="1"/>
  <c r="L2214" i="5"/>
  <c r="K2223" i="5"/>
  <c r="K2163" i="5"/>
  <c r="L2163" i="5"/>
  <c r="K2190" i="5"/>
  <c r="L2190" i="5"/>
  <c r="L2223" i="5"/>
  <c r="Z1602" i="1"/>
  <c r="X1656" i="1"/>
  <c r="AC1656" i="1"/>
  <c r="AD1602" i="1"/>
  <c r="L2224" i="5"/>
  <c r="L2234" i="5" s="1"/>
  <c r="K2234" i="5"/>
  <c r="AD1550" i="1"/>
  <c r="AC1604" i="1"/>
  <c r="X1511" i="1"/>
  <c r="Z1508" i="1"/>
  <c r="X1604" i="1"/>
  <c r="X1562" i="1"/>
  <c r="Z1550" i="1"/>
  <c r="AD1510" i="1"/>
  <c r="AC1564" i="1"/>
  <c r="Z1510" i="1"/>
  <c r="X1564" i="1"/>
  <c r="AC1562" i="1"/>
  <c r="AC1511" i="1"/>
  <c r="AD1508" i="1"/>
  <c r="L2287" i="5"/>
  <c r="L2295" i="5" s="1"/>
  <c r="K2295" i="5"/>
  <c r="L2255" i="5"/>
  <c r="L2262" i="5" s="1"/>
  <c r="K2262" i="5"/>
  <c r="L2304" i="5"/>
  <c r="L2306" i="5" s="1"/>
  <c r="K2306" i="5"/>
  <c r="K2284" i="5"/>
  <c r="L2263" i="5"/>
  <c r="L2273" i="5" s="1"/>
  <c r="K2273" i="5"/>
  <c r="L2242" i="5"/>
  <c r="L2251" i="5" s="1"/>
  <c r="K2251" i="5"/>
  <c r="AI39" i="12"/>
  <c r="AJ39" i="12" s="1"/>
  <c r="AI43" i="12"/>
  <c r="AJ43" i="12" s="1"/>
  <c r="AD38" i="12"/>
  <c r="AF39" i="12" s="1"/>
  <c r="AJ45" i="12"/>
  <c r="AJ41" i="12"/>
  <c r="K2235" i="5" l="1"/>
  <c r="L2235" i="5"/>
  <c r="L2307" i="5"/>
  <c r="AC1710" i="1"/>
  <c r="AD1710" i="1" s="1"/>
  <c r="AD1656" i="1"/>
  <c r="Z1656" i="1"/>
  <c r="X1710" i="1"/>
  <c r="AC1616" i="1"/>
  <c r="AC1565" i="1"/>
  <c r="AD1562" i="1"/>
  <c r="X1565" i="1"/>
  <c r="Z1562" i="1"/>
  <c r="AD1604" i="1"/>
  <c r="AC1658" i="1"/>
  <c r="Z1564" i="1"/>
  <c r="X1618" i="1"/>
  <c r="AD1564" i="1"/>
  <c r="AC1618" i="1"/>
  <c r="X1658" i="1"/>
  <c r="X1616" i="1"/>
  <c r="Z1604" i="1"/>
  <c r="K2307" i="5"/>
  <c r="AD50" i="12"/>
  <c r="AD48" i="12"/>
  <c r="AJ47" i="12"/>
  <c r="Z1710" i="1" l="1"/>
  <c r="AD35" i="12"/>
  <c r="AF35" i="12" s="1"/>
  <c r="X1619" i="1"/>
  <c r="Z1616" i="1"/>
  <c r="Z1618" i="1"/>
  <c r="X1672" i="1"/>
  <c r="X1712" i="1"/>
  <c r="X1670" i="1"/>
  <c r="Z1658" i="1"/>
  <c r="AD1618" i="1"/>
  <c r="AC1672" i="1"/>
  <c r="AD1658" i="1"/>
  <c r="AC1712" i="1"/>
  <c r="AD1712" i="1" s="1"/>
  <c r="AC1670" i="1"/>
  <c r="AC1619" i="1"/>
  <c r="AD1616" i="1"/>
  <c r="AI35" i="12"/>
  <c r="AI37" i="12" l="1"/>
  <c r="AJ37" i="12" s="1"/>
  <c r="AC1724" i="1"/>
  <c r="AI49" i="12" s="1"/>
  <c r="AC1673" i="1"/>
  <c r="AD1670" i="1"/>
  <c r="X1673" i="1"/>
  <c r="Z1670" i="1"/>
  <c r="Z1672" i="1"/>
  <c r="X1726" i="1"/>
  <c r="Z1726" i="1" s="1"/>
  <c r="AD1672" i="1"/>
  <c r="AC1726" i="1"/>
  <c r="AD1726" i="1" s="1"/>
  <c r="X1724" i="1"/>
  <c r="Z1712" i="1"/>
  <c r="AD37" i="12"/>
  <c r="AF37" i="12" s="1"/>
  <c r="AJ35" i="12"/>
  <c r="X1727" i="1" l="1"/>
  <c r="Z1724" i="1"/>
  <c r="AC1727" i="1"/>
  <c r="AI52" i="12" s="1"/>
  <c r="AD1724" i="1"/>
  <c r="AD49" i="12"/>
  <c r="AF49" i="12" s="1"/>
  <c r="AI51" i="12"/>
  <c r="AJ49" i="12"/>
  <c r="AD52" i="12" l="1"/>
  <c r="AD51" i="12"/>
  <c r="AF51" i="12" s="1"/>
  <c r="AJ51" i="12"/>
  <c r="P105" i="1"/>
  <c r="N105" i="1"/>
  <c r="N97" i="1"/>
  <c r="P97" i="1"/>
  <c r="L105" i="1"/>
  <c r="J105" i="1"/>
  <c r="H105" i="1"/>
  <c r="J97" i="1"/>
  <c r="F97" i="1"/>
  <c r="F105" i="1"/>
  <c r="O103" i="1"/>
  <c r="M103" i="1"/>
  <c r="M48" i="12"/>
  <c r="K103" i="1"/>
  <c r="I103" i="1"/>
  <c r="I48" i="12"/>
  <c r="G103" i="1"/>
  <c r="P101" i="1"/>
  <c r="N101" i="1"/>
  <c r="L101" i="1"/>
  <c r="L46" i="12"/>
  <c r="J101" i="1"/>
  <c r="H101" i="1"/>
  <c r="H46" i="12"/>
  <c r="F101" i="1"/>
  <c r="O99" i="1"/>
  <c r="O44" i="12"/>
  <c r="H97" i="1"/>
  <c r="K48" i="12"/>
  <c r="P46" i="12"/>
  <c r="M99" i="1"/>
  <c r="M44" i="12"/>
  <c r="K99" i="1"/>
  <c r="K44" i="12"/>
  <c r="I99" i="1"/>
  <c r="I44" i="12"/>
  <c r="G99" i="1"/>
  <c r="T36" i="1"/>
  <c r="O105" i="1"/>
  <c r="O97" i="1"/>
  <c r="M105" i="1"/>
  <c r="M97" i="1"/>
  <c r="K105" i="1"/>
  <c r="K97" i="1"/>
  <c r="I105" i="1"/>
  <c r="I97" i="1"/>
  <c r="G105" i="1"/>
  <c r="G97" i="1"/>
  <c r="P103" i="1"/>
  <c r="N103" i="1"/>
  <c r="L103" i="1"/>
  <c r="L48" i="12"/>
  <c r="J103" i="1"/>
  <c r="H103" i="1"/>
  <c r="F103" i="1"/>
  <c r="O101" i="1"/>
  <c r="O46" i="12"/>
  <c r="M101" i="1"/>
  <c r="K101" i="1"/>
  <c r="K46" i="12"/>
  <c r="I101" i="1"/>
  <c r="G101" i="1"/>
  <c r="G46" i="12"/>
  <c r="P99" i="1"/>
  <c r="P44" i="12"/>
  <c r="N99" i="1"/>
  <c r="N44" i="12"/>
  <c r="L99" i="1"/>
  <c r="L97" i="1"/>
  <c r="O48" i="12"/>
  <c r="N46" i="12"/>
  <c r="G44" i="12"/>
  <c r="G48" i="12"/>
  <c r="J46" i="12"/>
  <c r="F46" i="12"/>
  <c r="N48" i="12"/>
  <c r="P48" i="12"/>
  <c r="J48" i="12"/>
  <c r="H48" i="12"/>
  <c r="I46" i="12"/>
  <c r="J99" i="1"/>
  <c r="J44" i="12"/>
  <c r="H99" i="1"/>
  <c r="F99" i="1"/>
  <c r="F44" i="12"/>
  <c r="P50" i="12"/>
  <c r="O50" i="12"/>
  <c r="I50" i="12"/>
  <c r="H50" i="12"/>
  <c r="M50" i="12"/>
  <c r="F48" i="12"/>
  <c r="M46" i="12"/>
  <c r="L44" i="12"/>
  <c r="H44" i="12"/>
  <c r="P42" i="12"/>
  <c r="K42" i="12"/>
  <c r="O42" i="12"/>
  <c r="G42" i="12"/>
  <c r="I42" i="12"/>
  <c r="N42" i="12"/>
  <c r="H42" i="12"/>
  <c r="L42" i="12"/>
  <c r="M42" i="12"/>
  <c r="J42" i="12"/>
  <c r="F42" i="12"/>
  <c r="K50" i="12"/>
  <c r="G50" i="12"/>
  <c r="N50" i="12"/>
  <c r="L50" i="12"/>
  <c r="J50" i="12"/>
  <c r="F50" i="12"/>
  <c r="H107" i="1" l="1"/>
  <c r="L107" i="1"/>
  <c r="P52" i="12"/>
  <c r="N107" i="1"/>
  <c r="P107" i="1"/>
  <c r="G107" i="1"/>
  <c r="I107" i="1"/>
  <c r="K107" i="1"/>
  <c r="M107" i="1"/>
  <c r="O107" i="1"/>
  <c r="J107" i="1"/>
  <c r="F52" i="12"/>
  <c r="J52" i="12"/>
  <c r="M52" i="12"/>
  <c r="L52" i="12"/>
  <c r="H52" i="12"/>
  <c r="N52" i="12"/>
  <c r="I52" i="12"/>
  <c r="G52" i="12"/>
  <c r="O52" i="12"/>
  <c r="K52" i="12"/>
  <c r="F107" i="1"/>
  <c r="C5" i="10"/>
  <c r="AJ10" i="14"/>
  <c r="AJ19" i="14"/>
  <c r="AB34" i="14"/>
  <c r="B10" i="9"/>
  <c r="AZ9" i="14"/>
  <c r="J9" i="10"/>
  <c r="L16" i="14"/>
  <c r="B32" i="10"/>
  <c r="J12" i="8"/>
  <c r="AZ15" i="14"/>
  <c r="AJ21" i="14"/>
  <c r="C11" i="14"/>
  <c r="D9" i="7"/>
  <c r="K31" i="14"/>
  <c r="C30" i="14"/>
  <c r="AY9" i="14"/>
  <c r="AQ25" i="14"/>
  <c r="AR21" i="14"/>
  <c r="T13" i="14"/>
  <c r="C16" i="9"/>
  <c r="B25" i="8"/>
  <c r="C6" i="9"/>
  <c r="T34" i="7"/>
  <c r="AL1127" i="1"/>
  <c r="AL693" i="1"/>
  <c r="AL641" i="1"/>
  <c r="K30" i="7"/>
  <c r="AI35" i="14"/>
  <c r="S19" i="7"/>
  <c r="C23" i="10"/>
  <c r="AJ99" i="1"/>
  <c r="AR25" i="14"/>
  <c r="K22" i="9"/>
  <c r="S22" i="7"/>
  <c r="L27" i="7"/>
  <c r="C24" i="10"/>
  <c r="K19" i="10"/>
  <c r="B28" i="9"/>
  <c r="S13" i="14"/>
  <c r="AI24" i="14"/>
  <c r="AJ23" i="14"/>
  <c r="K12" i="9"/>
  <c r="K12" i="14"/>
  <c r="K26" i="8"/>
  <c r="K16" i="8"/>
  <c r="AJ13" i="14"/>
  <c r="B35" i="10"/>
  <c r="T31" i="7"/>
  <c r="S15" i="7"/>
  <c r="S11" i="7"/>
  <c r="D18" i="14"/>
  <c r="J5" i="9"/>
  <c r="J6" i="8"/>
  <c r="T21" i="7"/>
  <c r="AI8" i="14"/>
  <c r="T21" i="14"/>
  <c r="T9" i="14"/>
  <c r="B29" i="9"/>
  <c r="S25" i="14"/>
  <c r="C7" i="7"/>
  <c r="L27" i="14"/>
  <c r="B17" i="9"/>
  <c r="AA32" i="14"/>
  <c r="AL1019" i="1"/>
  <c r="AY19" i="14"/>
  <c r="AZ17" i="14"/>
  <c r="AY24" i="14"/>
  <c r="C11" i="8"/>
  <c r="K34" i="14"/>
  <c r="C32" i="14"/>
  <c r="AL315" i="1"/>
  <c r="C34" i="9"/>
  <c r="L31" i="14"/>
  <c r="B26" i="8"/>
  <c r="D12" i="14"/>
  <c r="J10" i="10"/>
  <c r="B31" i="9"/>
  <c r="AB24" i="14"/>
  <c r="AR29" i="14"/>
  <c r="AB20" i="14"/>
  <c r="D7" i="7"/>
  <c r="J22" i="9"/>
  <c r="AR15" i="14"/>
  <c r="AQ29" i="14"/>
  <c r="T30" i="7"/>
  <c r="D26" i="7"/>
  <c r="C26" i="7"/>
  <c r="K10" i="8"/>
  <c r="K29" i="10"/>
  <c r="K20" i="7"/>
  <c r="AJ18" i="14"/>
  <c r="B19" i="10"/>
  <c r="L11" i="14"/>
  <c r="T19" i="7"/>
  <c r="K28" i="10"/>
  <c r="K18" i="14"/>
  <c r="J23" i="10"/>
  <c r="T32" i="7"/>
  <c r="C7" i="10"/>
  <c r="B8" i="9"/>
  <c r="AJ9" i="14"/>
  <c r="AZ28" i="14"/>
  <c r="J7" i="8"/>
  <c r="C18" i="7"/>
  <c r="AA10" i="14"/>
  <c r="C20" i="14"/>
  <c r="AA18" i="14"/>
  <c r="L31" i="7"/>
  <c r="AA24" i="14"/>
  <c r="B5" i="9"/>
  <c r="T17" i="14"/>
  <c r="K25" i="10"/>
  <c r="D20" i="14"/>
  <c r="B10" i="10"/>
  <c r="AR8" i="14"/>
  <c r="C14" i="9"/>
  <c r="AZ18" i="14"/>
  <c r="K6" i="10"/>
  <c r="AR16" i="14"/>
  <c r="K15" i="7"/>
  <c r="S21" i="7"/>
  <c r="K24" i="10"/>
  <c r="S10" i="7"/>
  <c r="AA12" i="14"/>
  <c r="C32" i="10"/>
  <c r="D28" i="7"/>
  <c r="L10" i="7"/>
  <c r="AJ14" i="14"/>
  <c r="K9" i="8"/>
  <c r="J14" i="9"/>
  <c r="J9" i="9"/>
  <c r="C34" i="7"/>
  <c r="D5" i="7"/>
  <c r="S9" i="7"/>
  <c r="C21" i="14"/>
  <c r="K8" i="9"/>
  <c r="C17" i="7"/>
  <c r="AL101" i="1"/>
  <c r="AZ14" i="14"/>
  <c r="K27" i="7"/>
  <c r="L26" i="7"/>
  <c r="K12" i="8"/>
  <c r="K34" i="7"/>
  <c r="C13" i="9"/>
  <c r="K17" i="9"/>
  <c r="C6" i="8"/>
  <c r="J20" i="9"/>
  <c r="AZ33" i="14"/>
  <c r="L25" i="14"/>
  <c r="C7" i="9"/>
  <c r="AL587" i="1"/>
  <c r="L9" i="14"/>
  <c r="AI33" i="14"/>
  <c r="J13" i="10"/>
  <c r="S11" i="14"/>
  <c r="K29" i="9"/>
  <c r="T33" i="7"/>
  <c r="D22" i="14"/>
  <c r="K33" i="14"/>
  <c r="D25" i="14"/>
  <c r="J35" i="9"/>
  <c r="K11" i="8"/>
  <c r="J25" i="8"/>
  <c r="T35" i="7"/>
  <c r="C35" i="8"/>
  <c r="B33" i="8"/>
  <c r="D35" i="7"/>
  <c r="K24" i="7"/>
  <c r="AB35" i="14"/>
  <c r="AA30" i="14"/>
  <c r="B21" i="10"/>
  <c r="K27" i="14"/>
  <c r="K33" i="7"/>
  <c r="K32" i="9"/>
  <c r="C10" i="7"/>
  <c r="C26" i="9"/>
  <c r="B32" i="8"/>
  <c r="C16" i="10"/>
  <c r="B34" i="10"/>
  <c r="C23" i="7"/>
  <c r="AL855" i="1"/>
  <c r="K23" i="14"/>
  <c r="AA29" i="14"/>
  <c r="L21" i="7"/>
  <c r="AL423" i="1"/>
  <c r="B35" i="8"/>
  <c r="AI16" i="14"/>
  <c r="K26" i="10"/>
  <c r="C14" i="8"/>
  <c r="K14" i="9"/>
  <c r="AI19" i="14"/>
  <c r="AY12" i="14"/>
  <c r="C19" i="9"/>
  <c r="L16" i="7"/>
  <c r="K9" i="9"/>
  <c r="L5" i="7"/>
  <c r="AR35" i="14"/>
  <c r="B12" i="10"/>
  <c r="AQ11" i="14"/>
  <c r="AR33" i="14"/>
  <c r="C7" i="8"/>
  <c r="AY21" i="14"/>
  <c r="K18" i="7"/>
  <c r="AJ34" i="14"/>
  <c r="B8" i="8"/>
  <c r="C19" i="7"/>
  <c r="C34" i="8"/>
  <c r="D14" i="14"/>
  <c r="AQ26" i="14"/>
  <c r="K19" i="7"/>
  <c r="L19" i="14"/>
  <c r="C22" i="7"/>
  <c r="C27" i="8"/>
  <c r="AL1125" i="1"/>
  <c r="AY22" i="14"/>
  <c r="D29" i="7"/>
  <c r="J15" i="9"/>
  <c r="B20" i="10"/>
  <c r="C24" i="9"/>
  <c r="L24" i="7"/>
  <c r="T9" i="7"/>
  <c r="AR10" i="14"/>
  <c r="J17" i="9"/>
  <c r="D24" i="7"/>
  <c r="C22" i="8"/>
  <c r="B14" i="9"/>
  <c r="D16" i="7"/>
  <c r="AR28" i="14"/>
  <c r="L20" i="7"/>
  <c r="L20" i="14"/>
  <c r="AQ30" i="14"/>
  <c r="K29" i="8"/>
  <c r="AZ25" i="14"/>
  <c r="J16" i="10"/>
  <c r="J13" i="9"/>
  <c r="K30" i="14"/>
  <c r="C24" i="8"/>
  <c r="K23" i="10"/>
  <c r="AJ8" i="14"/>
  <c r="T14" i="7"/>
  <c r="S22" i="14"/>
  <c r="AL371" i="1"/>
  <c r="K31" i="9"/>
  <c r="T10" i="7"/>
  <c r="T31" i="14"/>
  <c r="AZ16" i="14"/>
  <c r="AZ32" i="14"/>
  <c r="T15" i="7"/>
  <c r="AL263" i="1"/>
  <c r="C30" i="8"/>
  <c r="AA19" i="14"/>
  <c r="S17" i="7"/>
  <c r="AA26" i="14"/>
  <c r="AY28" i="14"/>
  <c r="AY27" i="14"/>
  <c r="C17" i="9"/>
  <c r="D8" i="7"/>
  <c r="C32" i="8"/>
  <c r="S19" i="14"/>
  <c r="C13" i="10"/>
  <c r="AR14" i="14"/>
  <c r="AB9" i="14"/>
  <c r="J21" i="10"/>
  <c r="T25" i="7"/>
  <c r="T29" i="7"/>
  <c r="J18" i="10"/>
  <c r="D14" i="7"/>
  <c r="AA25" i="14"/>
  <c r="AL695" i="1"/>
  <c r="K20" i="9"/>
  <c r="S24" i="14"/>
  <c r="B18" i="8"/>
  <c r="D19" i="7"/>
  <c r="T34" i="14"/>
  <c r="AB22" i="14"/>
  <c r="B22" i="10"/>
  <c r="J29" i="10"/>
  <c r="C23" i="8"/>
  <c r="AR11" i="14"/>
  <c r="L28" i="14"/>
  <c r="S23" i="7"/>
  <c r="S30" i="14"/>
  <c r="C15" i="9"/>
  <c r="D12" i="7"/>
  <c r="AL1719" i="1"/>
  <c r="D11" i="14"/>
  <c r="B20" i="9"/>
  <c r="AJ153" i="1"/>
  <c r="J32" i="10"/>
  <c r="L14" i="7"/>
  <c r="S29" i="7"/>
  <c r="AL965" i="1"/>
  <c r="K14" i="7"/>
  <c r="T33" i="14"/>
  <c r="AL585" i="1"/>
  <c r="K18" i="8"/>
  <c r="S31" i="14"/>
  <c r="C9" i="7"/>
  <c r="B22" i="9"/>
  <c r="J7" i="9"/>
  <c r="B31" i="8"/>
  <c r="AB11" i="14"/>
  <c r="S20" i="14"/>
  <c r="C19" i="8"/>
  <c r="C25" i="14"/>
  <c r="B7" i="9"/>
  <c r="J21" i="9"/>
  <c r="J24" i="8"/>
  <c r="K27" i="9"/>
  <c r="AY20" i="14"/>
  <c r="B9" i="10"/>
  <c r="B35" i="9"/>
  <c r="B23" i="9"/>
  <c r="C32" i="9"/>
  <c r="B17" i="10"/>
  <c r="AJ25" i="14"/>
  <c r="AB26" i="14"/>
  <c r="B14" i="8"/>
  <c r="AY10" i="14"/>
  <c r="AB21" i="14"/>
  <c r="S24" i="7"/>
  <c r="AA31" i="14"/>
  <c r="AL1341" i="1"/>
  <c r="S33" i="14"/>
  <c r="C33" i="14"/>
  <c r="L5" i="14"/>
  <c r="B5" i="10"/>
  <c r="K11" i="7"/>
  <c r="L17" i="7"/>
  <c r="AA23" i="14"/>
  <c r="AL1451" i="1"/>
  <c r="AB14" i="14"/>
  <c r="AJ29" i="14"/>
  <c r="J34" i="8"/>
  <c r="K20" i="14"/>
  <c r="AL1179" i="1"/>
  <c r="C20" i="8"/>
  <c r="B6" i="10"/>
  <c r="J11" i="8"/>
  <c r="C9" i="8"/>
  <c r="K29" i="14"/>
  <c r="C31" i="10"/>
  <c r="C15" i="7"/>
  <c r="S35" i="14"/>
  <c r="C29" i="10"/>
  <c r="J10" i="9"/>
  <c r="K16" i="7"/>
  <c r="AA9" i="14"/>
  <c r="C26" i="14"/>
  <c r="J7" i="10"/>
  <c r="L21" i="14"/>
  <c r="AZ24" i="14"/>
  <c r="S12" i="14"/>
  <c r="AL207" i="1"/>
  <c r="K24" i="8"/>
  <c r="L7" i="7"/>
  <c r="D32" i="14"/>
  <c r="B30" i="10"/>
  <c r="L17" i="14"/>
  <c r="J26" i="10"/>
  <c r="C23" i="14"/>
  <c r="L30" i="7"/>
  <c r="AZ31" i="14"/>
  <c r="T16" i="14"/>
  <c r="AY26" i="14"/>
  <c r="T28" i="14"/>
  <c r="D17" i="14"/>
  <c r="AL425" i="1"/>
  <c r="J20" i="10"/>
  <c r="K34" i="9"/>
  <c r="AI13" i="14"/>
  <c r="K28" i="7"/>
  <c r="K25" i="14"/>
  <c r="K35" i="7"/>
  <c r="AB8" i="14"/>
  <c r="J31" i="9"/>
  <c r="C28" i="9"/>
  <c r="J25" i="10"/>
  <c r="T11" i="14"/>
  <c r="AB12" i="14"/>
  <c r="T22" i="14"/>
  <c r="B14" i="10"/>
  <c r="S28" i="14"/>
  <c r="AL1289" i="1"/>
  <c r="L22" i="14"/>
  <c r="C15" i="14"/>
  <c r="C29" i="7"/>
  <c r="S17" i="14"/>
  <c r="K31" i="8"/>
  <c r="D34" i="14"/>
  <c r="K7" i="9"/>
  <c r="T27" i="7"/>
  <c r="C27" i="14"/>
  <c r="S13" i="7"/>
  <c r="J28" i="8"/>
  <c r="AQ33" i="14"/>
  <c r="K6" i="7"/>
  <c r="C31" i="7"/>
  <c r="AA15" i="14"/>
  <c r="K19" i="9"/>
  <c r="AL1665" i="1"/>
  <c r="AB19" i="14"/>
  <c r="AZ26" i="14"/>
  <c r="J12" i="10"/>
  <c r="AI26" i="14"/>
  <c r="C9" i="9"/>
  <c r="S26" i="7"/>
  <c r="B31" i="10"/>
  <c r="AB30" i="14"/>
  <c r="L9" i="7"/>
  <c r="K5" i="10"/>
  <c r="D23" i="14"/>
  <c r="AA34" i="14"/>
  <c r="L26" i="14"/>
  <c r="D32" i="7"/>
  <c r="AA17" i="14"/>
  <c r="K12" i="7"/>
  <c r="AQ24" i="14"/>
  <c r="L12" i="7"/>
  <c r="J18" i="9"/>
  <c r="C28" i="10"/>
  <c r="K18" i="10"/>
  <c r="AL909" i="1"/>
  <c r="K27" i="10"/>
  <c r="B12" i="9"/>
  <c r="AR19" i="14"/>
  <c r="AZ29" i="14"/>
  <c r="AY32" i="14"/>
  <c r="K15" i="10"/>
  <c r="C21" i="8"/>
  <c r="AY25" i="14"/>
  <c r="K16" i="9"/>
  <c r="C35" i="9"/>
  <c r="K14" i="8"/>
  <c r="K13" i="8"/>
  <c r="K8" i="8"/>
  <c r="AL261" i="1"/>
  <c r="C24" i="14"/>
  <c r="AI34" i="14"/>
  <c r="K35" i="10"/>
  <c r="K15" i="8"/>
  <c r="S16" i="7"/>
  <c r="K15" i="9"/>
  <c r="K26" i="7"/>
  <c r="J6" i="10"/>
  <c r="C25" i="7"/>
  <c r="B15" i="9"/>
  <c r="C25" i="9"/>
  <c r="D29" i="14"/>
  <c r="C21" i="9"/>
  <c r="J14" i="10"/>
  <c r="B6" i="9"/>
  <c r="AQ12" i="14"/>
  <c r="B19" i="8"/>
  <c r="S21" i="14"/>
  <c r="AI20" i="14"/>
  <c r="B24" i="9"/>
  <c r="J11" i="10"/>
  <c r="C8" i="9"/>
  <c r="C8" i="8"/>
  <c r="AQ9" i="14"/>
  <c r="AJ15" i="14"/>
  <c r="AQ13" i="14"/>
  <c r="AB10" i="14"/>
  <c r="K5" i="7"/>
  <c r="K7" i="8"/>
  <c r="D22" i="7"/>
  <c r="J17" i="8"/>
  <c r="S23" i="14"/>
  <c r="J21" i="8"/>
  <c r="AQ35" i="14"/>
  <c r="C18" i="9"/>
  <c r="D31" i="14"/>
  <c r="AL1287" i="1"/>
  <c r="C20" i="10"/>
  <c r="AJ16" i="14"/>
  <c r="L6" i="7"/>
  <c r="S14" i="14"/>
  <c r="B8" i="10"/>
  <c r="C19" i="10"/>
  <c r="D30" i="14"/>
  <c r="K6" i="8"/>
  <c r="T30" i="14"/>
  <c r="J33" i="8"/>
  <c r="J33" i="10"/>
  <c r="C12" i="8"/>
  <c r="AL911" i="1"/>
  <c r="J27" i="10"/>
  <c r="AZ19" i="14"/>
  <c r="AY35" i="14"/>
  <c r="C13" i="14"/>
  <c r="AL1395" i="1"/>
  <c r="AL801" i="1"/>
  <c r="S20" i="7"/>
  <c r="AR24" i="14"/>
  <c r="T18" i="14"/>
  <c r="T20" i="7"/>
  <c r="B29" i="8"/>
  <c r="J29" i="8"/>
  <c r="AZ10" i="14"/>
  <c r="J28" i="9"/>
  <c r="J27" i="8"/>
  <c r="J5" i="8"/>
  <c r="AQ15" i="14"/>
  <c r="J27" i="9"/>
  <c r="AJ155" i="1"/>
  <c r="B7" i="10"/>
  <c r="S34" i="7"/>
  <c r="AL1343" i="1"/>
  <c r="J12" i="9"/>
  <c r="S12" i="7"/>
  <c r="J20" i="8"/>
  <c r="T20" i="14"/>
  <c r="J31" i="8"/>
  <c r="AA8" i="14"/>
  <c r="S25" i="7"/>
  <c r="AZ30" i="14"/>
  <c r="K8" i="10"/>
  <c r="AR12" i="14"/>
  <c r="AZ13" i="14"/>
  <c r="AZ21" i="14"/>
  <c r="AQ20" i="14"/>
  <c r="D20" i="7"/>
  <c r="S35" i="7"/>
  <c r="S26" i="14"/>
  <c r="L8" i="7"/>
  <c r="K17" i="14"/>
  <c r="J19" i="10"/>
  <c r="J17" i="10"/>
  <c r="B13" i="8"/>
  <c r="T13" i="7"/>
  <c r="S18" i="7"/>
  <c r="K11" i="9"/>
  <c r="S15" i="14"/>
  <c r="L33" i="14"/>
  <c r="C16" i="14"/>
  <c r="C35" i="10"/>
  <c r="J8" i="9"/>
  <c r="C20" i="7"/>
  <c r="AB15" i="14"/>
  <c r="J34" i="10"/>
  <c r="AZ11" i="14"/>
  <c r="AZ35" i="14"/>
  <c r="C29" i="9"/>
  <c r="AQ21" i="14"/>
  <c r="D23" i="7"/>
  <c r="AY11" i="14"/>
  <c r="K25" i="7"/>
  <c r="AB16" i="14"/>
  <c r="AL1071" i="1"/>
  <c r="B11" i="10"/>
  <c r="AL531" i="1"/>
  <c r="AB13" i="14"/>
  <c r="J24" i="9"/>
  <c r="L34" i="14"/>
  <c r="B34" i="9"/>
  <c r="J22" i="10"/>
  <c r="AA22" i="14"/>
  <c r="C15" i="8"/>
  <c r="T6" i="7"/>
  <c r="D10" i="14"/>
  <c r="D30" i="7"/>
  <c r="K19" i="14"/>
  <c r="J23" i="8"/>
  <c r="K17" i="7"/>
  <c r="K23" i="7"/>
  <c r="AL747" i="1"/>
  <c r="AJ26" i="14"/>
  <c r="T16" i="7"/>
  <c r="K22" i="14"/>
  <c r="K22" i="10"/>
  <c r="C31" i="8"/>
  <c r="K33" i="9"/>
  <c r="AL533" i="1"/>
  <c r="K21" i="14"/>
  <c r="T5" i="7"/>
  <c r="AQ16" i="14"/>
  <c r="J23" i="9"/>
  <c r="AL1235" i="1"/>
  <c r="B13" i="9"/>
  <c r="T6" i="14"/>
  <c r="K32" i="10"/>
  <c r="AY8" i="14"/>
  <c r="AQ17" i="14"/>
  <c r="K15" i="14"/>
  <c r="AI17" i="14"/>
  <c r="C5" i="7"/>
  <c r="AZ34" i="14"/>
  <c r="C5" i="8"/>
  <c r="D33" i="14"/>
  <c r="L23" i="14"/>
  <c r="D10" i="7"/>
  <c r="D6" i="7"/>
  <c r="AL1181" i="1"/>
  <c r="B7" i="8"/>
  <c r="AB17" i="14"/>
  <c r="C6" i="10"/>
  <c r="C10" i="8"/>
  <c r="L19" i="7"/>
  <c r="AA11" i="14"/>
  <c r="AQ23" i="14"/>
  <c r="L25" i="7"/>
  <c r="AZ8" i="14"/>
  <c r="AI10" i="14"/>
  <c r="S31" i="7"/>
  <c r="B25" i="9"/>
  <c r="AQ19" i="14"/>
  <c r="AY30" i="14"/>
  <c r="K25" i="8"/>
  <c r="K9" i="7"/>
  <c r="B15" i="8"/>
  <c r="AZ22" i="14"/>
  <c r="AJ28" i="14"/>
  <c r="B27" i="10"/>
  <c r="AY33" i="14"/>
  <c r="AQ34" i="14"/>
  <c r="AL1667" i="1"/>
  <c r="C12" i="10"/>
  <c r="AL1233" i="1"/>
  <c r="S7" i="7"/>
  <c r="B29" i="10"/>
  <c r="S5" i="7"/>
  <c r="D21" i="7"/>
  <c r="K31" i="10"/>
  <c r="J30" i="8"/>
  <c r="B13" i="10"/>
  <c r="T15" i="14"/>
  <c r="AI31" i="14"/>
  <c r="AL1559" i="1"/>
  <c r="B16" i="8"/>
  <c r="D21" i="14"/>
  <c r="S18" i="14"/>
  <c r="AL1611" i="1"/>
  <c r="AY18" i="14"/>
  <c r="C18" i="8"/>
  <c r="C11" i="9"/>
  <c r="AR32" i="14"/>
  <c r="C22" i="9"/>
  <c r="C34" i="10"/>
  <c r="B21" i="8"/>
  <c r="AB18" i="14"/>
  <c r="AZ27" i="14"/>
  <c r="AB29" i="14"/>
  <c r="J30" i="10"/>
  <c r="B17" i="8"/>
  <c r="AY13" i="14"/>
  <c r="C35" i="7"/>
  <c r="B9" i="9"/>
  <c r="K13" i="14"/>
  <c r="C16" i="8"/>
  <c r="K17" i="8"/>
  <c r="B28" i="10"/>
  <c r="C5" i="9"/>
  <c r="B6" i="8"/>
  <c r="AA28" i="14"/>
  <c r="K28" i="9"/>
  <c r="L10" i="14"/>
  <c r="D31" i="7"/>
  <c r="C17" i="10"/>
  <c r="K5" i="8"/>
  <c r="C15" i="10"/>
  <c r="AR23" i="14"/>
  <c r="D16" i="14"/>
  <c r="K9" i="10"/>
  <c r="D19" i="14"/>
  <c r="J11" i="9"/>
  <c r="C33" i="8"/>
  <c r="T5" i="14"/>
  <c r="J32" i="9"/>
  <c r="K24" i="9"/>
  <c r="AL803" i="1"/>
  <c r="K16" i="14"/>
  <c r="T27" i="14"/>
  <c r="D33" i="7"/>
  <c r="K27" i="8"/>
  <c r="L22" i="7"/>
  <c r="AL477" i="1"/>
  <c r="T18" i="7"/>
  <c r="K23" i="8"/>
  <c r="AI30" i="14"/>
  <c r="C10" i="14"/>
  <c r="AY14" i="14"/>
  <c r="J25" i="9"/>
  <c r="C30" i="9"/>
  <c r="D9" i="14"/>
  <c r="B23" i="8"/>
  <c r="AA14" i="14"/>
  <c r="T28" i="7"/>
  <c r="AL153" i="1"/>
  <c r="T12" i="7"/>
  <c r="D13" i="7"/>
  <c r="J16" i="8"/>
  <c r="C26" i="8"/>
  <c r="B27" i="9"/>
  <c r="K26" i="14"/>
  <c r="T19" i="14"/>
  <c r="L32" i="14"/>
  <c r="C14" i="7"/>
  <c r="C17" i="8"/>
  <c r="J19" i="9"/>
  <c r="B15" i="10"/>
  <c r="S9" i="14"/>
  <c r="AL317" i="1"/>
  <c r="C30" i="7"/>
  <c r="AI28" i="14"/>
  <c r="B5" i="8"/>
  <c r="C9" i="10"/>
  <c r="AA13" i="14"/>
  <c r="AY17" i="14"/>
  <c r="K13" i="7"/>
  <c r="C21" i="10"/>
  <c r="K24" i="14"/>
  <c r="AJ17" i="14"/>
  <c r="K10" i="14"/>
  <c r="S30" i="7"/>
  <c r="T17" i="7"/>
  <c r="K30" i="10"/>
  <c r="K32" i="8"/>
  <c r="AL99" i="1"/>
  <c r="AI22" i="14"/>
  <c r="AI11" i="14"/>
  <c r="K17" i="10"/>
  <c r="J10" i="8"/>
  <c r="L29" i="7"/>
  <c r="K9" i="14"/>
  <c r="J14" i="8"/>
  <c r="S32" i="14"/>
  <c r="AY34" i="14"/>
  <c r="K33" i="10"/>
  <c r="T32" i="14"/>
  <c r="AI27" i="14"/>
  <c r="K13" i="9"/>
  <c r="D15" i="14"/>
  <c r="AL1449" i="1"/>
  <c r="K34" i="10"/>
  <c r="AL1613" i="1"/>
  <c r="AA35" i="14"/>
  <c r="T23" i="14"/>
  <c r="J9" i="8"/>
  <c r="D17" i="7"/>
  <c r="C21" i="7"/>
  <c r="K8" i="7"/>
  <c r="AR17" i="14"/>
  <c r="L32" i="7"/>
  <c r="AI15" i="14"/>
  <c r="AL857" i="1"/>
  <c r="C17" i="14"/>
  <c r="K21" i="10"/>
  <c r="L14" i="14"/>
  <c r="L29" i="14"/>
  <c r="B26" i="9"/>
  <c r="C19" i="14"/>
  <c r="AJ12" i="14"/>
  <c r="C11" i="10"/>
  <c r="AL963" i="1"/>
  <c r="J15" i="10"/>
  <c r="AQ31" i="14"/>
  <c r="AL749" i="1"/>
  <c r="S8" i="7"/>
  <c r="J13" i="8"/>
  <c r="B24" i="8"/>
  <c r="K34" i="8"/>
  <c r="AJ33" i="14"/>
  <c r="T35" i="14"/>
  <c r="AL209" i="1"/>
  <c r="J8" i="10"/>
  <c r="AY31" i="14"/>
  <c r="AA27" i="14"/>
  <c r="B11" i="9"/>
  <c r="T26" i="14"/>
  <c r="C23" i="9"/>
  <c r="J26" i="9"/>
  <c r="C34" i="14"/>
  <c r="L35" i="14"/>
  <c r="K20" i="8"/>
  <c r="B33" i="10"/>
  <c r="L15" i="7"/>
  <c r="D24" i="14"/>
  <c r="C25" i="8"/>
  <c r="J31" i="10"/>
  <c r="C8" i="10"/>
  <c r="T8" i="7"/>
  <c r="AI25" i="14"/>
  <c r="J32" i="8"/>
  <c r="B34" i="8"/>
  <c r="AR30" i="14"/>
  <c r="AZ12" i="14"/>
  <c r="K22" i="8"/>
  <c r="B33" i="9"/>
  <c r="J18" i="8"/>
  <c r="L28" i="7"/>
  <c r="AA20" i="14"/>
  <c r="C26" i="10"/>
  <c r="C29" i="8"/>
  <c r="B10" i="8"/>
  <c r="K22" i="7"/>
  <c r="AI12" i="14"/>
  <c r="AQ14" i="14"/>
  <c r="C27" i="9"/>
  <c r="L11" i="7"/>
  <c r="K10" i="10"/>
  <c r="AI9" i="14"/>
  <c r="K6" i="9"/>
  <c r="B30" i="9"/>
  <c r="K7" i="10"/>
  <c r="K14" i="10"/>
  <c r="C27" i="10"/>
  <c r="AY15" i="14"/>
  <c r="J28" i="10"/>
  <c r="S32" i="7"/>
  <c r="B18" i="9"/>
  <c r="D15" i="7"/>
  <c r="C33" i="10"/>
  <c r="AL1503" i="1"/>
  <c r="AA16" i="14"/>
  <c r="K10" i="9"/>
  <c r="T11" i="7"/>
  <c r="K19" i="8"/>
  <c r="C12" i="9"/>
  <c r="C33" i="9"/>
  <c r="T12" i="14"/>
  <c r="K33" i="8"/>
  <c r="K16" i="10"/>
  <c r="S6" i="7"/>
  <c r="AQ27" i="14"/>
  <c r="L34" i="7"/>
  <c r="AJ20" i="14"/>
  <c r="K31" i="7"/>
  <c r="C9" i="14"/>
  <c r="B26" i="10"/>
  <c r="B25" i="10"/>
  <c r="K13" i="10"/>
  <c r="K20" i="10"/>
  <c r="K30" i="8"/>
  <c r="D27" i="14"/>
  <c r="K32" i="7"/>
  <c r="K7" i="7"/>
  <c r="AR13" i="14"/>
  <c r="AQ8" i="14"/>
  <c r="J15" i="8"/>
  <c r="AL1557" i="1"/>
  <c r="AJ22" i="14"/>
  <c r="AJ30" i="14"/>
  <c r="C8" i="7"/>
  <c r="L24" i="14"/>
  <c r="AR26" i="14"/>
  <c r="D11" i="7"/>
  <c r="S34" i="14"/>
  <c r="AI18" i="14"/>
  <c r="AJ32" i="14"/>
  <c r="C12" i="7"/>
  <c r="C27" i="7"/>
  <c r="C18" i="10"/>
  <c r="C31" i="14"/>
  <c r="AL155" i="1"/>
  <c r="AI21" i="14"/>
  <c r="J6" i="9"/>
  <c r="AJ31" i="14"/>
  <c r="AA21" i="14"/>
  <c r="S10" i="14"/>
  <c r="D13" i="14"/>
  <c r="D18" i="7"/>
  <c r="L23" i="7"/>
  <c r="K5" i="9"/>
  <c r="C30" i="10"/>
  <c r="AR27" i="14"/>
  <c r="AQ22" i="14"/>
  <c r="AI23" i="14"/>
  <c r="L12" i="14"/>
  <c r="J19" i="8"/>
  <c r="AJ101" i="1"/>
  <c r="K11" i="14"/>
  <c r="AB31" i="14"/>
  <c r="D27" i="7"/>
  <c r="AB28" i="14"/>
  <c r="C33" i="7"/>
  <c r="S16" i="14"/>
  <c r="AI32" i="14"/>
  <c r="C14" i="14"/>
  <c r="J29" i="9"/>
  <c r="D35" i="14"/>
  <c r="AY23" i="14"/>
  <c r="C22" i="14"/>
  <c r="K28" i="8"/>
  <c r="J22" i="8"/>
  <c r="L13" i="7"/>
  <c r="D34" i="7"/>
  <c r="AQ10" i="14"/>
  <c r="J5" i="10"/>
  <c r="L33" i="7"/>
  <c r="C28" i="14"/>
  <c r="K14" i="14"/>
  <c r="AB23" i="14"/>
  <c r="D28" i="14"/>
  <c r="C31" i="9"/>
  <c r="S29" i="14"/>
  <c r="J33" i="9"/>
  <c r="AL1017" i="1"/>
  <c r="T24" i="7"/>
  <c r="B18" i="10"/>
  <c r="AI14" i="14"/>
  <c r="AL479" i="1"/>
  <c r="T23" i="7"/>
  <c r="B16" i="9"/>
  <c r="B23" i="10"/>
  <c r="B21" i="9"/>
  <c r="C22" i="10"/>
  <c r="T26" i="7"/>
  <c r="AR34" i="14"/>
  <c r="T25" i="14"/>
  <c r="B32" i="9"/>
  <c r="J30" i="9"/>
  <c r="T29" i="14"/>
  <c r="C6" i="7"/>
  <c r="AZ20" i="14"/>
  <c r="C16" i="7"/>
  <c r="J35" i="10"/>
  <c r="L15" i="14"/>
  <c r="B20" i="8"/>
  <c r="T8" i="14"/>
  <c r="AA33" i="14"/>
  <c r="C10" i="9"/>
  <c r="D25" i="7"/>
  <c r="B30" i="8"/>
  <c r="AY16" i="14"/>
  <c r="T22" i="7"/>
  <c r="AR9" i="14"/>
  <c r="K18" i="9"/>
  <c r="K23" i="9"/>
  <c r="T24" i="14"/>
  <c r="C24" i="7"/>
  <c r="C13" i="7"/>
  <c r="K25" i="9"/>
  <c r="B19" i="9"/>
  <c r="C18" i="14"/>
  <c r="AJ24" i="14"/>
  <c r="AZ23" i="14"/>
  <c r="AJ35" i="14"/>
  <c r="B27" i="8"/>
  <c r="J24" i="10"/>
  <c r="C25" i="10"/>
  <c r="AL1073" i="1"/>
  <c r="K11" i="10"/>
  <c r="AR20" i="14"/>
  <c r="L30" i="14"/>
  <c r="J35" i="8"/>
  <c r="B16" i="10"/>
  <c r="C10" i="10"/>
  <c r="K21" i="8"/>
  <c r="C29" i="14"/>
  <c r="K32" i="14"/>
  <c r="C28" i="7"/>
  <c r="AL639" i="1"/>
  <c r="B24" i="10"/>
  <c r="AL1505" i="1"/>
  <c r="AL1397" i="1"/>
  <c r="B12" i="8"/>
  <c r="K26" i="9"/>
  <c r="K21" i="7"/>
  <c r="L18" i="7"/>
  <c r="L6" i="14"/>
  <c r="L18" i="14"/>
  <c r="AB25" i="14"/>
  <c r="K35" i="14"/>
  <c r="D26" i="14"/>
  <c r="T10" i="14"/>
  <c r="K10" i="7"/>
  <c r="S27" i="14"/>
  <c r="L35" i="7"/>
  <c r="S27" i="7"/>
  <c r="AY29" i="14"/>
  <c r="T14" i="14"/>
  <c r="AR31" i="14"/>
  <c r="C11" i="7"/>
  <c r="AQ18" i="14"/>
  <c r="C13" i="8"/>
  <c r="K12" i="10"/>
  <c r="K30" i="9"/>
  <c r="AB32" i="14"/>
  <c r="T7" i="7"/>
  <c r="K28" i="14"/>
  <c r="C28" i="8"/>
  <c r="L13" i="14"/>
  <c r="B28" i="8"/>
  <c r="AB27" i="14"/>
  <c r="AB33" i="14"/>
  <c r="AI29" i="14"/>
  <c r="AJ11" i="14"/>
  <c r="K35" i="8"/>
  <c r="AR22" i="14"/>
  <c r="K21" i="9"/>
  <c r="B9" i="8"/>
  <c r="D5" i="14"/>
  <c r="S14" i="7"/>
  <c r="J8" i="8"/>
  <c r="C35" i="14"/>
  <c r="C12" i="14"/>
  <c r="J16" i="9"/>
  <c r="AQ32" i="14"/>
  <c r="C32" i="7"/>
  <c r="AJ27" i="14"/>
  <c r="S33" i="7"/>
  <c r="B11" i="8"/>
  <c r="J34" i="9"/>
  <c r="AL1721" i="1"/>
  <c r="B22" i="8"/>
  <c r="AL369" i="1"/>
  <c r="AQ28" i="14"/>
  <c r="K35" i="9"/>
  <c r="J26" i="8"/>
  <c r="S28" i="7"/>
  <c r="C20" i="9"/>
  <c r="C14" i="10"/>
  <c r="AR18" i="14"/>
  <c r="K29" i="7"/>
  <c r="E26" i="14" l="1"/>
  <c r="E17" i="14"/>
  <c r="AS17" i="14"/>
  <c r="M35" i="7"/>
  <c r="M17" i="14"/>
  <c r="L13" i="9"/>
  <c r="S30" i="10"/>
  <c r="D30" i="10"/>
  <c r="R16" i="8"/>
  <c r="R24" i="8"/>
  <c r="AC18" i="14"/>
  <c r="L11" i="9"/>
  <c r="AC31" i="14"/>
  <c r="L34" i="10"/>
  <c r="AK12" i="14"/>
  <c r="D20" i="8"/>
  <c r="S20" i="8"/>
  <c r="M25" i="14"/>
  <c r="L17" i="8"/>
  <c r="L20" i="8"/>
  <c r="M31" i="14"/>
  <c r="R21" i="10"/>
  <c r="D30" i="8"/>
  <c r="S30" i="8"/>
  <c r="AC29" i="14"/>
  <c r="AK32" i="14"/>
  <c r="D23" i="9"/>
  <c r="S23" i="9"/>
  <c r="R30" i="10"/>
  <c r="S7" i="9"/>
  <c r="D7" i="9"/>
  <c r="U32" i="14"/>
  <c r="S35" i="10"/>
  <c r="D35" i="10"/>
  <c r="AK33" i="14"/>
  <c r="AC35" i="14"/>
  <c r="U26" i="14"/>
  <c r="L15" i="9"/>
  <c r="S25" i="9"/>
  <c r="D25" i="9"/>
  <c r="AC33" i="14"/>
  <c r="R6" i="9"/>
  <c r="D13" i="8"/>
  <c r="S13" i="8"/>
  <c r="U15" i="7"/>
  <c r="E18" i="7"/>
  <c r="BA33" i="14"/>
  <c r="D9" i="8"/>
  <c r="S9" i="8"/>
  <c r="S16" i="8"/>
  <c r="D16" i="8"/>
  <c r="R21" i="8"/>
  <c r="AC25" i="14"/>
  <c r="U28" i="14"/>
  <c r="S29" i="9"/>
  <c r="D29" i="9"/>
  <c r="E32" i="14"/>
  <c r="M35" i="14"/>
  <c r="L33" i="10"/>
  <c r="U15" i="14"/>
  <c r="S13" i="10"/>
  <c r="D13" i="10"/>
  <c r="U13" i="7"/>
  <c r="AS22" i="14"/>
  <c r="E25" i="14"/>
  <c r="AC27" i="14"/>
  <c r="E35" i="14"/>
  <c r="BA32" i="14"/>
  <c r="R26" i="9"/>
  <c r="E13" i="14"/>
  <c r="E5" i="14"/>
  <c r="D36" i="14"/>
  <c r="AC13" i="14"/>
  <c r="S34" i="10"/>
  <c r="D34" i="10"/>
  <c r="M18" i="14"/>
  <c r="BA35" i="14"/>
  <c r="M7" i="7"/>
  <c r="R13" i="10"/>
  <c r="R6" i="8"/>
  <c r="R22" i="8"/>
  <c r="R13" i="8"/>
  <c r="E34" i="7"/>
  <c r="L15" i="8"/>
  <c r="L30" i="9"/>
  <c r="R28" i="8"/>
  <c r="AK29" i="14"/>
  <c r="R26" i="8"/>
  <c r="BA16" i="14"/>
  <c r="M29" i="14"/>
  <c r="S6" i="8"/>
  <c r="D6" i="8"/>
  <c r="R9" i="9"/>
  <c r="E17" i="7"/>
  <c r="R9" i="8"/>
  <c r="L5" i="9"/>
  <c r="K36" i="9"/>
  <c r="L36" i="9" s="1"/>
  <c r="D22" i="9"/>
  <c r="S22" i="9"/>
  <c r="M6" i="14"/>
  <c r="BA11" i="14"/>
  <c r="E11" i="7"/>
  <c r="M32" i="7"/>
  <c r="L24" i="8"/>
  <c r="S34" i="9"/>
  <c r="D34" i="9"/>
  <c r="R11" i="9"/>
  <c r="AS18" i="14"/>
  <c r="S29" i="10"/>
  <c r="D29" i="10"/>
  <c r="E32" i="7"/>
  <c r="R15" i="9"/>
  <c r="M26" i="7"/>
  <c r="S32" i="8"/>
  <c r="D32" i="8"/>
  <c r="BA17" i="14"/>
  <c r="M24" i="7"/>
  <c r="BA27" i="14"/>
  <c r="R11" i="8"/>
  <c r="E22" i="14"/>
  <c r="AK22" i="14"/>
  <c r="L35" i="10"/>
  <c r="L16" i="8"/>
  <c r="L34" i="8"/>
  <c r="L17" i="10"/>
  <c r="M13" i="14"/>
  <c r="AC14" i="14"/>
  <c r="U12" i="14"/>
  <c r="M12" i="14"/>
  <c r="R15" i="10"/>
  <c r="AS31" i="14"/>
  <c r="L13" i="8"/>
  <c r="U31" i="14"/>
  <c r="M19" i="7"/>
  <c r="E23" i="7"/>
  <c r="R5" i="10"/>
  <c r="B36" i="10"/>
  <c r="M14" i="14"/>
  <c r="J36" i="8"/>
  <c r="U14" i="7"/>
  <c r="L17" i="9"/>
  <c r="M26" i="14"/>
  <c r="R7" i="9"/>
  <c r="L21" i="9"/>
  <c r="D24" i="9"/>
  <c r="S24" i="9"/>
  <c r="R11" i="10"/>
  <c r="AS16" i="14"/>
  <c r="AS32" i="14"/>
  <c r="M18" i="7"/>
  <c r="L26" i="8"/>
  <c r="L35" i="8"/>
  <c r="U16" i="14"/>
  <c r="R19" i="9"/>
  <c r="AS26" i="14"/>
  <c r="S33" i="9"/>
  <c r="D33" i="9"/>
  <c r="M9" i="14"/>
  <c r="E20" i="7"/>
  <c r="L14" i="8"/>
  <c r="D10" i="8"/>
  <c r="S10" i="8"/>
  <c r="M30" i="7"/>
  <c r="M5" i="14"/>
  <c r="L36" i="14"/>
  <c r="U35" i="14"/>
  <c r="AK8" i="14"/>
  <c r="AJ36" i="14"/>
  <c r="L31" i="10"/>
  <c r="BA14" i="14"/>
  <c r="E35" i="7"/>
  <c r="E8" i="7"/>
  <c r="R20" i="10"/>
  <c r="AC28" i="14"/>
  <c r="R24" i="10"/>
  <c r="M13" i="7"/>
  <c r="L6" i="10"/>
  <c r="U33" i="7"/>
  <c r="D28" i="8"/>
  <c r="S28" i="8"/>
  <c r="L25" i="9"/>
  <c r="D12" i="10"/>
  <c r="S12" i="10"/>
  <c r="S12" i="9"/>
  <c r="D12" i="9"/>
  <c r="S17" i="8"/>
  <c r="D17" i="8"/>
  <c r="U14" i="14"/>
  <c r="S35" i="9"/>
  <c r="D35" i="9"/>
  <c r="U10" i="7"/>
  <c r="S6" i="10"/>
  <c r="D6" i="10"/>
  <c r="L21" i="10"/>
  <c r="AK31" i="14"/>
  <c r="L23" i="10"/>
  <c r="S13" i="9"/>
  <c r="D13" i="9"/>
  <c r="E23" i="14"/>
  <c r="L35" i="9"/>
  <c r="S19" i="8"/>
  <c r="D19" i="8"/>
  <c r="U23" i="14"/>
  <c r="D5" i="9"/>
  <c r="C36" i="9"/>
  <c r="S5" i="9"/>
  <c r="BA18" i="14"/>
  <c r="D11" i="9"/>
  <c r="S11" i="9"/>
  <c r="AQ36" i="14"/>
  <c r="C19" i="11" s="1"/>
  <c r="F19" i="11" s="1"/>
  <c r="L12" i="9"/>
  <c r="S18" i="10"/>
  <c r="D18" i="10"/>
  <c r="R19" i="8"/>
  <c r="AC15" i="14"/>
  <c r="M24" i="14"/>
  <c r="L19" i="8"/>
  <c r="E15" i="14"/>
  <c r="BA21" i="14"/>
  <c r="L16" i="9"/>
  <c r="K36" i="14"/>
  <c r="AC17" i="14"/>
  <c r="S14" i="10"/>
  <c r="D14" i="10"/>
  <c r="BA10" i="14"/>
  <c r="D24" i="8"/>
  <c r="S24" i="8"/>
  <c r="E21" i="7"/>
  <c r="L5" i="10"/>
  <c r="K36" i="10"/>
  <c r="L11" i="8"/>
  <c r="R33" i="8"/>
  <c r="S17" i="9"/>
  <c r="D17" i="9"/>
  <c r="R17" i="9"/>
  <c r="E29" i="7"/>
  <c r="E21" i="14"/>
  <c r="S14" i="9"/>
  <c r="D14" i="9"/>
  <c r="L29" i="9"/>
  <c r="AS13" i="14"/>
  <c r="AK23" i="14"/>
  <c r="R24" i="9"/>
  <c r="L32" i="8"/>
  <c r="U11" i="7"/>
  <c r="BA13" i="14"/>
  <c r="M32" i="14"/>
  <c r="M33" i="14"/>
  <c r="R17" i="10"/>
  <c r="R7" i="8"/>
  <c r="AS28" i="14"/>
  <c r="AK14" i="14"/>
  <c r="M9" i="7"/>
  <c r="L31" i="9"/>
  <c r="L8" i="9"/>
  <c r="AC11" i="14"/>
  <c r="M27" i="14"/>
  <c r="L11" i="10"/>
  <c r="C36" i="14"/>
  <c r="C4" i="11" s="1"/>
  <c r="F4" i="11" s="1"/>
  <c r="AR36" i="14"/>
  <c r="AS8" i="14"/>
  <c r="L30" i="10"/>
  <c r="U24" i="14"/>
  <c r="L10" i="9"/>
  <c r="R17" i="8"/>
  <c r="AS12" i="14"/>
  <c r="L18" i="10"/>
  <c r="U19" i="14"/>
  <c r="S21" i="8"/>
  <c r="D21" i="8"/>
  <c r="D32" i="9"/>
  <c r="S32" i="9"/>
  <c r="S11" i="8"/>
  <c r="D11" i="8"/>
  <c r="E16" i="7"/>
  <c r="R29" i="8"/>
  <c r="M10" i="7"/>
  <c r="AC30" i="14"/>
  <c r="AC16" i="14"/>
  <c r="J36" i="9"/>
  <c r="R31" i="8"/>
  <c r="S18" i="8"/>
  <c r="D18" i="8"/>
  <c r="L26" i="9"/>
  <c r="R10" i="10"/>
  <c r="BA31" i="14"/>
  <c r="U17" i="7"/>
  <c r="R25" i="9"/>
  <c r="L23" i="9"/>
  <c r="R27" i="10"/>
  <c r="L8" i="10"/>
  <c r="D28" i="10"/>
  <c r="S28" i="10"/>
  <c r="R6" i="10"/>
  <c r="L15" i="10"/>
  <c r="R23" i="9"/>
  <c r="E6" i="7"/>
  <c r="BA24" i="14"/>
  <c r="R14" i="9"/>
  <c r="U20" i="7"/>
  <c r="D21" i="9"/>
  <c r="S21" i="9"/>
  <c r="E28" i="7"/>
  <c r="R31" i="10"/>
  <c r="M29" i="7"/>
  <c r="E18" i="14"/>
  <c r="D25" i="10"/>
  <c r="S25" i="10"/>
  <c r="S27" i="8"/>
  <c r="D27" i="8"/>
  <c r="S20" i="9"/>
  <c r="D20" i="9"/>
  <c r="L21" i="8"/>
  <c r="AK20" i="14"/>
  <c r="E20" i="14"/>
  <c r="D31" i="10"/>
  <c r="S31" i="10"/>
  <c r="E27" i="14"/>
  <c r="D9" i="10"/>
  <c r="S9" i="10"/>
  <c r="R28" i="9"/>
  <c r="S36" i="7"/>
  <c r="L18" i="9"/>
  <c r="L12" i="10"/>
  <c r="AK28" i="14"/>
  <c r="D35" i="8"/>
  <c r="S35" i="8"/>
  <c r="BA30" i="14"/>
  <c r="R27" i="9"/>
  <c r="R35" i="9"/>
  <c r="E10" i="7"/>
  <c r="M8" i="7"/>
  <c r="AC21" i="14"/>
  <c r="S22" i="8"/>
  <c r="D22" i="8"/>
  <c r="U18" i="14"/>
  <c r="BA25" i="14"/>
  <c r="D32" i="10"/>
  <c r="S32" i="10"/>
  <c r="L28" i="8"/>
  <c r="D36" i="7"/>
  <c r="E5" i="7"/>
  <c r="R22" i="9"/>
  <c r="R29" i="9"/>
  <c r="D10" i="10"/>
  <c r="S10" i="10"/>
  <c r="M34" i="7"/>
  <c r="L25" i="10"/>
  <c r="AK11" i="14"/>
  <c r="L30" i="8"/>
  <c r="B36" i="8"/>
  <c r="R5" i="8"/>
  <c r="L19" i="10"/>
  <c r="U7" i="7"/>
  <c r="T36" i="14"/>
  <c r="U5" i="14"/>
  <c r="C36" i="7"/>
  <c r="AS9" i="14"/>
  <c r="AK27" i="14"/>
  <c r="BA22" i="14"/>
  <c r="AC19" i="14"/>
  <c r="U22" i="14"/>
  <c r="D33" i="10"/>
  <c r="S33" i="10"/>
  <c r="U33" i="14"/>
  <c r="M17" i="7"/>
  <c r="E19" i="7"/>
  <c r="D34" i="8"/>
  <c r="S34" i="8"/>
  <c r="M12" i="7"/>
  <c r="R35" i="8"/>
  <c r="D26" i="8"/>
  <c r="S26" i="8"/>
  <c r="E26" i="7"/>
  <c r="BA29" i="14"/>
  <c r="AS25" i="14"/>
  <c r="R9" i="10"/>
  <c r="AK21" i="14"/>
  <c r="M23" i="14"/>
  <c r="S10" i="9"/>
  <c r="D10" i="9"/>
  <c r="AS27" i="14"/>
  <c r="E24" i="7"/>
  <c r="BA12" i="14"/>
  <c r="AS24" i="14"/>
  <c r="U28" i="7"/>
  <c r="S33" i="8"/>
  <c r="D33" i="8"/>
  <c r="L29" i="8"/>
  <c r="S9" i="9"/>
  <c r="D9" i="9"/>
  <c r="AC12" i="14"/>
  <c r="M23" i="7"/>
  <c r="R18" i="8"/>
  <c r="U9" i="14"/>
  <c r="R27" i="8"/>
  <c r="M19" i="14"/>
  <c r="U30" i="7"/>
  <c r="R16" i="10"/>
  <c r="BA15" i="14"/>
  <c r="U17" i="14"/>
  <c r="R18" i="10"/>
  <c r="L20" i="10"/>
  <c r="D27" i="10"/>
  <c r="S27" i="10"/>
  <c r="T27" i="10" s="1"/>
  <c r="AS30" i="14"/>
  <c r="D24" i="10"/>
  <c r="S24" i="10"/>
  <c r="L12" i="8"/>
  <c r="AK17" i="14"/>
  <c r="BA8" i="14"/>
  <c r="AZ36" i="14"/>
  <c r="U22" i="7"/>
  <c r="BA19" i="14"/>
  <c r="R15" i="8"/>
  <c r="L19" i="9"/>
  <c r="R7" i="10"/>
  <c r="U11" i="14"/>
  <c r="E15" i="7"/>
  <c r="AA36" i="14"/>
  <c r="C9" i="11" s="1"/>
  <c r="R8" i="8"/>
  <c r="M21" i="7"/>
  <c r="AS19" i="14"/>
  <c r="D23" i="10"/>
  <c r="S23" i="10"/>
  <c r="E33" i="14"/>
  <c r="U8" i="14"/>
  <c r="U24" i="7"/>
  <c r="R14" i="8"/>
  <c r="L14" i="10"/>
  <c r="R34" i="8"/>
  <c r="R23" i="8"/>
  <c r="E27" i="7"/>
  <c r="E19" i="14"/>
  <c r="E22" i="7"/>
  <c r="U31" i="7"/>
  <c r="L20" i="9"/>
  <c r="U21" i="14"/>
  <c r="AK34" i="14"/>
  <c r="AK35" i="14"/>
  <c r="R12" i="8"/>
  <c r="AS15" i="14"/>
  <c r="R32" i="10"/>
  <c r="B36" i="9"/>
  <c r="R5" i="9"/>
  <c r="R20" i="8"/>
  <c r="L13" i="10"/>
  <c r="L7" i="10"/>
  <c r="M27" i="7"/>
  <c r="E9" i="14"/>
  <c r="L9" i="10"/>
  <c r="AY36" i="14"/>
  <c r="C24" i="11" s="1"/>
  <c r="F24" i="11" s="1"/>
  <c r="M25" i="7"/>
  <c r="E30" i="7"/>
  <c r="L7" i="8"/>
  <c r="S16" i="9"/>
  <c r="D16" i="9"/>
  <c r="D28" i="9"/>
  <c r="S28" i="9"/>
  <c r="M14" i="7"/>
  <c r="U25" i="14"/>
  <c r="R18" i="9"/>
  <c r="AK30" i="14"/>
  <c r="M22" i="7"/>
  <c r="M16" i="14"/>
  <c r="M15" i="14"/>
  <c r="E13" i="7"/>
  <c r="R30" i="9"/>
  <c r="L31" i="8"/>
  <c r="D11" i="10"/>
  <c r="S11" i="10"/>
  <c r="T11" i="10" s="1"/>
  <c r="D30" i="9"/>
  <c r="S30" i="9"/>
  <c r="E16" i="14"/>
  <c r="R12" i="9"/>
  <c r="L32" i="10"/>
  <c r="M16" i="7"/>
  <c r="E10" i="14"/>
  <c r="L27" i="9"/>
  <c r="S12" i="8"/>
  <c r="D12" i="8"/>
  <c r="U19" i="7"/>
  <c r="K36" i="7"/>
  <c r="D5" i="8"/>
  <c r="S5" i="8"/>
  <c r="C36" i="8"/>
  <c r="D36" i="8" s="1"/>
  <c r="U13" i="14"/>
  <c r="M21" i="14"/>
  <c r="AS34" i="14"/>
  <c r="AC26" i="14"/>
  <c r="R10" i="8"/>
  <c r="AS10" i="14"/>
  <c r="BA28" i="14"/>
  <c r="L27" i="8"/>
  <c r="E7" i="7"/>
  <c r="L33" i="9"/>
  <c r="E29" i="14"/>
  <c r="M6" i="7"/>
  <c r="M20" i="14"/>
  <c r="L6" i="9"/>
  <c r="U8" i="7"/>
  <c r="L24" i="10"/>
  <c r="M28" i="14"/>
  <c r="AS23" i="14"/>
  <c r="U6" i="14"/>
  <c r="S19" i="9"/>
  <c r="T19" i="9" s="1"/>
  <c r="D19" i="9"/>
  <c r="U6" i="7"/>
  <c r="M11" i="14"/>
  <c r="AC10" i="14"/>
  <c r="AS21" i="14"/>
  <c r="AC8" i="14"/>
  <c r="AB36" i="14"/>
  <c r="R35" i="10"/>
  <c r="U26" i="7"/>
  <c r="E14" i="7"/>
  <c r="L18" i="8"/>
  <c r="S7" i="8"/>
  <c r="D7" i="8"/>
  <c r="S29" i="8"/>
  <c r="T29" i="8" s="1"/>
  <c r="D29" i="8"/>
  <c r="R28" i="10"/>
  <c r="AK9" i="14"/>
  <c r="E33" i="7"/>
  <c r="AC20" i="14"/>
  <c r="AI36" i="14"/>
  <c r="C14" i="11" s="1"/>
  <c r="S31" i="8"/>
  <c r="D31" i="8"/>
  <c r="BA9" i="14"/>
  <c r="BA23" i="14"/>
  <c r="AK16" i="14"/>
  <c r="D31" i="9"/>
  <c r="S31" i="9"/>
  <c r="S8" i="10"/>
  <c r="D8" i="10"/>
  <c r="AS11" i="14"/>
  <c r="S15" i="10"/>
  <c r="T15" i="10" s="1"/>
  <c r="D15" i="10"/>
  <c r="M30" i="14"/>
  <c r="R13" i="9"/>
  <c r="S15" i="8"/>
  <c r="D15" i="8"/>
  <c r="L16" i="10"/>
  <c r="R19" i="10"/>
  <c r="R20" i="9"/>
  <c r="D22" i="10"/>
  <c r="S22" i="10"/>
  <c r="R25" i="10"/>
  <c r="AS33" i="14"/>
  <c r="D26" i="10"/>
  <c r="S26" i="10"/>
  <c r="R34" i="10"/>
  <c r="R8" i="9"/>
  <c r="U27" i="14"/>
  <c r="AS29" i="14"/>
  <c r="L22" i="10"/>
  <c r="R10" i="9"/>
  <c r="R29" i="10"/>
  <c r="BA20" i="14"/>
  <c r="S20" i="10"/>
  <c r="T20" i="10" s="1"/>
  <c r="D20" i="10"/>
  <c r="E28" i="14"/>
  <c r="S21" i="10"/>
  <c r="T21" i="10" s="1"/>
  <c r="D21" i="10"/>
  <c r="L10" i="10"/>
  <c r="S23" i="8"/>
  <c r="D23" i="8"/>
  <c r="L5" i="8"/>
  <c r="K36" i="8"/>
  <c r="L36" i="8" s="1"/>
  <c r="R30" i="8"/>
  <c r="U10" i="14"/>
  <c r="U30" i="14"/>
  <c r="AK18" i="14"/>
  <c r="AK15" i="14"/>
  <c r="L25" i="8"/>
  <c r="E11" i="14"/>
  <c r="R21" i="9"/>
  <c r="U29" i="7"/>
  <c r="S16" i="10"/>
  <c r="T16" i="10" s="1"/>
  <c r="D16" i="10"/>
  <c r="U35" i="7"/>
  <c r="S7" i="10"/>
  <c r="D7" i="10"/>
  <c r="AC24" i="14"/>
  <c r="U20" i="14"/>
  <c r="AC34" i="14"/>
  <c r="AC23" i="14"/>
  <c r="U12" i="7"/>
  <c r="M11" i="7"/>
  <c r="M22" i="14"/>
  <c r="D25" i="8"/>
  <c r="S25" i="8"/>
  <c r="D17" i="10"/>
  <c r="S17" i="10"/>
  <c r="T17" i="10" s="1"/>
  <c r="L27" i="10"/>
  <c r="L14" i="9"/>
  <c r="L6" i="8"/>
  <c r="BA34" i="14"/>
  <c r="R23" i="10"/>
  <c r="U25" i="7"/>
  <c r="AK25" i="14"/>
  <c r="R12" i="10"/>
  <c r="M28" i="7"/>
  <c r="R32" i="8"/>
  <c r="U9" i="7"/>
  <c r="U32" i="7"/>
  <c r="R31" i="9"/>
  <c r="U34" i="7"/>
  <c r="U16" i="7"/>
  <c r="AK19" i="14"/>
  <c r="J36" i="10"/>
  <c r="U29" i="14"/>
  <c r="E31" i="14"/>
  <c r="M20" i="7"/>
  <c r="S27" i="9"/>
  <c r="D27" i="9"/>
  <c r="E24" i="14"/>
  <c r="L23" i="8"/>
  <c r="R22" i="10"/>
  <c r="E31" i="7"/>
  <c r="BA26" i="14"/>
  <c r="S14" i="8"/>
  <c r="D14" i="8"/>
  <c r="R34" i="9"/>
  <c r="E30" i="14"/>
  <c r="L29" i="10"/>
  <c r="S8" i="8"/>
  <c r="D8" i="8"/>
  <c r="L9" i="8"/>
  <c r="U27" i="7"/>
  <c r="AK13" i="14"/>
  <c r="E12" i="7"/>
  <c r="R16" i="9"/>
  <c r="AS35" i="14"/>
  <c r="S26" i="9"/>
  <c r="T26" i="9" s="1"/>
  <c r="D26" i="9"/>
  <c r="L24" i="9"/>
  <c r="U21" i="7"/>
  <c r="S6" i="9"/>
  <c r="T6" i="9" s="1"/>
  <c r="D6" i="9"/>
  <c r="AK26" i="14"/>
  <c r="AK10" i="14"/>
  <c r="AK24" i="14"/>
  <c r="D18" i="9"/>
  <c r="S18" i="9"/>
  <c r="E14" i="14"/>
  <c r="M15" i="7"/>
  <c r="L8" i="8"/>
  <c r="U18" i="7"/>
  <c r="AC22" i="14"/>
  <c r="M10" i="14"/>
  <c r="AS20" i="14"/>
  <c r="U5" i="7"/>
  <c r="T36" i="7"/>
  <c r="U36" i="7" s="1"/>
  <c r="L26" i="10"/>
  <c r="M34" i="14"/>
  <c r="L33" i="8"/>
  <c r="S19" i="10"/>
  <c r="D19" i="10"/>
  <c r="L10" i="8"/>
  <c r="S8" i="9"/>
  <c r="T8" i="9" s="1"/>
  <c r="D8" i="9"/>
  <c r="M31" i="7"/>
  <c r="L7" i="9"/>
  <c r="E9" i="7"/>
  <c r="L34" i="9"/>
  <c r="D15" i="9"/>
  <c r="S15" i="9"/>
  <c r="T15" i="9" s="1"/>
  <c r="U23" i="7"/>
  <c r="AC9" i="14"/>
  <c r="R26" i="10"/>
  <c r="M5" i="7"/>
  <c r="L36" i="7"/>
  <c r="M36" i="7" s="1"/>
  <c r="R33" i="9"/>
  <c r="S36" i="14"/>
  <c r="C32" i="11" s="1"/>
  <c r="F32" i="11" s="1"/>
  <c r="E12" i="14"/>
  <c r="L22" i="9"/>
  <c r="R25" i="8"/>
  <c r="S5" i="10"/>
  <c r="D5" i="10"/>
  <c r="C36" i="10"/>
  <c r="D36" i="10" s="1"/>
  <c r="AC32" i="14"/>
  <c r="R32" i="9"/>
  <c r="M33" i="7"/>
  <c r="R14" i="10"/>
  <c r="R33" i="10"/>
  <c r="U34" i="14"/>
  <c r="L28" i="9"/>
  <c r="E25" i="7"/>
  <c r="R8" i="10"/>
  <c r="E34" i="14"/>
  <c r="AS14" i="14"/>
  <c r="L9" i="9"/>
  <c r="L22" i="8"/>
  <c r="L32" i="9"/>
  <c r="L28" i="10"/>
  <c r="T15" i="8" l="1"/>
  <c r="T12" i="8"/>
  <c r="T16" i="8"/>
  <c r="T7" i="8"/>
  <c r="T24" i="10"/>
  <c r="T18" i="9"/>
  <c r="T8" i="8"/>
  <c r="T27" i="9"/>
  <c r="T31" i="8"/>
  <c r="T28" i="9"/>
  <c r="T33" i="8"/>
  <c r="T6" i="8"/>
  <c r="T19" i="10"/>
  <c r="T14" i="8"/>
  <c r="T7" i="10"/>
  <c r="T23" i="8"/>
  <c r="T10" i="10"/>
  <c r="T31" i="10"/>
  <c r="T22" i="8"/>
  <c r="T9" i="9"/>
  <c r="T28" i="8"/>
  <c r="T26" i="8"/>
  <c r="T11" i="9"/>
  <c r="T24" i="8"/>
  <c r="T21" i="8"/>
  <c r="T11" i="8"/>
  <c r="T14" i="9"/>
  <c r="F29" i="11"/>
  <c r="F14" i="11"/>
  <c r="T25" i="8"/>
  <c r="T16" i="9"/>
  <c r="F28" i="11"/>
  <c r="F9" i="11"/>
  <c r="BA36" i="14"/>
  <c r="C25" i="11"/>
  <c r="T10" i="9"/>
  <c r="T33" i="10"/>
  <c r="R36" i="8"/>
  <c r="T9" i="10"/>
  <c r="T25" i="10"/>
  <c r="T32" i="9"/>
  <c r="C20" i="11"/>
  <c r="AS36" i="14"/>
  <c r="T18" i="10"/>
  <c r="T6" i="10"/>
  <c r="T12" i="9"/>
  <c r="AK36" i="14"/>
  <c r="C15" i="11"/>
  <c r="T33" i="9"/>
  <c r="R36" i="10"/>
  <c r="C5" i="11"/>
  <c r="E36" i="14"/>
  <c r="T13" i="8"/>
  <c r="T23" i="9"/>
  <c r="T30" i="8"/>
  <c r="T26" i="10"/>
  <c r="T22" i="10"/>
  <c r="U36" i="14"/>
  <c r="C33" i="11"/>
  <c r="T32" i="10"/>
  <c r="T35" i="8"/>
  <c r="T20" i="9"/>
  <c r="T14" i="10"/>
  <c r="T12" i="10"/>
  <c r="T22" i="9"/>
  <c r="T29" i="9"/>
  <c r="T25" i="9"/>
  <c r="T30" i="10"/>
  <c r="T8" i="10"/>
  <c r="T21" i="9"/>
  <c r="T18" i="8"/>
  <c r="L36" i="10"/>
  <c r="S36" i="9"/>
  <c r="T5" i="9"/>
  <c r="T17" i="8"/>
  <c r="T10" i="8"/>
  <c r="T24" i="9"/>
  <c r="T32" i="8"/>
  <c r="T34" i="10"/>
  <c r="T7" i="9"/>
  <c r="S36" i="10"/>
  <c r="T5" i="10"/>
  <c r="T31" i="9"/>
  <c r="C10" i="11"/>
  <c r="AC36" i="14"/>
  <c r="S36" i="8"/>
  <c r="T5" i="8"/>
  <c r="T30" i="9"/>
  <c r="R36" i="9"/>
  <c r="T23" i="10"/>
  <c r="T34" i="8"/>
  <c r="E36" i="7"/>
  <c r="T27" i="8"/>
  <c r="T28" i="10"/>
  <c r="T17" i="9"/>
  <c r="D36" i="9"/>
  <c r="T19" i="8"/>
  <c r="T13" i="9"/>
  <c r="T35" i="9"/>
  <c r="M36" i="14"/>
  <c r="T29" i="10"/>
  <c r="T34" i="9"/>
  <c r="T13" i="10"/>
  <c r="T9" i="8"/>
  <c r="T35" i="10"/>
  <c r="T20" i="8"/>
  <c r="T36" i="8" l="1"/>
  <c r="T36" i="10"/>
  <c r="D32" i="11"/>
  <c r="F33" i="11"/>
  <c r="C34" i="11"/>
  <c r="F5" i="11"/>
  <c r="C6" i="11"/>
  <c r="D4" i="11"/>
  <c r="C26" i="11"/>
  <c r="F25" i="11"/>
  <c r="D24" i="11"/>
  <c r="F20" i="11"/>
  <c r="D19" i="11"/>
  <c r="C21" i="11"/>
  <c r="T36" i="9"/>
  <c r="D9" i="11"/>
  <c r="F10" i="11"/>
  <c r="C11" i="11"/>
  <c r="C16" i="11"/>
  <c r="D14" i="11"/>
  <c r="F15" i="11"/>
  <c r="G4" i="11" l="1"/>
  <c r="F6" i="11"/>
  <c r="G24" i="11"/>
  <c r="F26" i="11"/>
  <c r="G14" i="11"/>
  <c r="F16" i="11"/>
  <c r="D29" i="11"/>
  <c r="E29" i="11" s="1"/>
  <c r="D28" i="11"/>
  <c r="E28" i="11" s="1"/>
  <c r="G9" i="11"/>
  <c r="F11" i="11"/>
  <c r="G19" i="11"/>
  <c r="F21" i="11"/>
  <c r="G32" i="11"/>
  <c r="F34" i="11"/>
</calcChain>
</file>

<file path=xl/sharedStrings.xml><?xml version="1.0" encoding="utf-8"?>
<sst xmlns="http://schemas.openxmlformats.org/spreadsheetml/2006/main" count="23216" uniqueCount="846">
  <si>
    <t>（税額）</t>
  </si>
  <si>
    <t>金　　　額</t>
  </si>
  <si>
    <t>（昨年）</t>
  </si>
  <si>
    <t>（本年）</t>
  </si>
  <si>
    <t>船</t>
    <rPh sb="0" eb="1">
      <t>フネ</t>
    </rPh>
    <phoneticPr fontId="3"/>
  </si>
  <si>
    <t>預金額計</t>
    <rPh sb="0" eb="2">
      <t>ヨキン</t>
    </rPh>
    <rPh sb="2" eb="3">
      <t>ガク</t>
    </rPh>
    <rPh sb="3" eb="4">
      <t>ケイ</t>
    </rPh>
    <phoneticPr fontId="3"/>
  </si>
  <si>
    <t>人 数</t>
    <rPh sb="0" eb="1">
      <t>ジン</t>
    </rPh>
    <rPh sb="2" eb="3">
      <t>カズ</t>
    </rPh>
    <phoneticPr fontId="3"/>
  </si>
  <si>
    <t>　船フイルム１</t>
    <rPh sb="1" eb="2">
      <t>フネ</t>
    </rPh>
    <phoneticPr fontId="3"/>
  </si>
  <si>
    <t>午　　前</t>
    <rPh sb="0" eb="4">
      <t>ゴゼン</t>
    </rPh>
    <phoneticPr fontId="3"/>
  </si>
  <si>
    <t>午　　後</t>
    <phoneticPr fontId="3"/>
  </si>
  <si>
    <t>Ｂ　発券精算</t>
    <rPh sb="2" eb="4">
      <t>ハッケン</t>
    </rPh>
    <rPh sb="4" eb="6">
      <t>セイサン</t>
    </rPh>
    <phoneticPr fontId="3"/>
  </si>
  <si>
    <t>Ｃ　請求精算</t>
    <rPh sb="2" eb="4">
      <t>セイキュウ</t>
    </rPh>
    <rPh sb="4" eb="6">
      <t>セイサン</t>
    </rPh>
    <phoneticPr fontId="3"/>
  </si>
  <si>
    <t>Ｄ　売店等内訳</t>
    <rPh sb="2" eb="4">
      <t>バイテン</t>
    </rPh>
    <rPh sb="4" eb="5">
      <t>トウ</t>
    </rPh>
    <rPh sb="5" eb="7">
      <t>ウチワケ</t>
    </rPh>
    <phoneticPr fontId="3"/>
  </si>
  <si>
    <t>Ｆ　当日売掛金</t>
    <rPh sb="2" eb="4">
      <t>トウジツ</t>
    </rPh>
    <rPh sb="4" eb="6">
      <t>ウリカケ</t>
    </rPh>
    <rPh sb="6" eb="7">
      <t>キン</t>
    </rPh>
    <phoneticPr fontId="3"/>
  </si>
  <si>
    <t>　　項　　　目</t>
    <rPh sb="2" eb="7">
      <t>コウモク</t>
    </rPh>
    <phoneticPr fontId="3"/>
  </si>
  <si>
    <t>一般A</t>
    <rPh sb="0" eb="2">
      <t>イッパン</t>
    </rPh>
    <phoneticPr fontId="3"/>
  </si>
  <si>
    <t>団体B</t>
    <rPh sb="0" eb="2">
      <t>ダンタイ</t>
    </rPh>
    <phoneticPr fontId="3"/>
  </si>
  <si>
    <t>学割</t>
    <rPh sb="0" eb="2">
      <t>ガクワリ</t>
    </rPh>
    <phoneticPr fontId="3"/>
  </si>
  <si>
    <t>小人A</t>
    <rPh sb="0" eb="2">
      <t>ショウニン</t>
    </rPh>
    <phoneticPr fontId="3"/>
  </si>
  <si>
    <t>小人B</t>
    <rPh sb="0" eb="2">
      <t>ショウニン</t>
    </rPh>
    <phoneticPr fontId="3"/>
  </si>
  <si>
    <t>金　　額</t>
    <phoneticPr fontId="3"/>
  </si>
  <si>
    <t>　売店現金</t>
    <rPh sb="1" eb="3">
      <t>バイテン</t>
    </rPh>
    <rPh sb="3" eb="5">
      <t>ゲンキン</t>
    </rPh>
    <phoneticPr fontId="3"/>
  </si>
  <si>
    <t>売掛合計</t>
    <rPh sb="0" eb="2">
      <t>ウリカケ</t>
    </rPh>
    <rPh sb="2" eb="4">
      <t>ゴウケイ</t>
    </rPh>
    <phoneticPr fontId="3"/>
  </si>
  <si>
    <t>　船フイルム２</t>
    <phoneticPr fontId="3"/>
  </si>
  <si>
    <t>預　り　金</t>
    <rPh sb="0" eb="1">
      <t>アズカ</t>
    </rPh>
    <rPh sb="4" eb="5">
      <t>キン</t>
    </rPh>
    <phoneticPr fontId="3"/>
  </si>
  <si>
    <t>　売店売掛金</t>
    <rPh sb="1" eb="3">
      <t>バイテン</t>
    </rPh>
    <rPh sb="3" eb="5">
      <t>ウリカケ</t>
    </rPh>
    <rPh sb="5" eb="6">
      <t>キン</t>
    </rPh>
    <phoneticPr fontId="3"/>
  </si>
  <si>
    <t>　合　 　　計</t>
    <rPh sb="1" eb="2">
      <t>ゴウ</t>
    </rPh>
    <rPh sb="6" eb="7">
      <t>ケイ</t>
    </rPh>
    <phoneticPr fontId="3"/>
  </si>
  <si>
    <t>合      計</t>
    <rPh sb="0" eb="8">
      <t>ゴウケイ</t>
    </rPh>
    <phoneticPr fontId="3"/>
  </si>
  <si>
    <t>Ｅ　前入金及びその他収入内訳</t>
    <rPh sb="2" eb="3">
      <t>マエ</t>
    </rPh>
    <rPh sb="3" eb="5">
      <t>ニュウキン</t>
    </rPh>
    <rPh sb="5" eb="6">
      <t>オヨ</t>
    </rPh>
    <rPh sb="7" eb="10">
      <t>ソノタ</t>
    </rPh>
    <rPh sb="10" eb="12">
      <t>シュウニュウ</t>
    </rPh>
    <rPh sb="12" eb="14">
      <t>ウチワケ</t>
    </rPh>
    <phoneticPr fontId="3"/>
  </si>
  <si>
    <t>Ｇ　当日取扱現金</t>
    <rPh sb="2" eb="4">
      <t>トウジツ</t>
    </rPh>
    <rPh sb="4" eb="6">
      <t>トリアツカイ</t>
    </rPh>
    <rPh sb="6" eb="8">
      <t>ゲンキン</t>
    </rPh>
    <phoneticPr fontId="3"/>
  </si>
  <si>
    <t>（乗船券類前入金）</t>
    <phoneticPr fontId="3"/>
  </si>
  <si>
    <t>現金売上</t>
    <rPh sb="0" eb="2">
      <t>ゲンキン</t>
    </rPh>
    <rPh sb="2" eb="4">
      <t>ウリアゲ</t>
    </rPh>
    <phoneticPr fontId="3"/>
  </si>
  <si>
    <t>売掛回収</t>
    <rPh sb="0" eb="2">
      <t>ウリカケ</t>
    </rPh>
    <rPh sb="2" eb="4">
      <t>カイシュウ</t>
    </rPh>
    <phoneticPr fontId="3"/>
  </si>
  <si>
    <t>（その他収入内訳）</t>
    <rPh sb="1" eb="4">
      <t>ソノタ</t>
    </rPh>
    <rPh sb="4" eb="6">
      <t>シュウニュウ</t>
    </rPh>
    <rPh sb="6" eb="8">
      <t>ウチワケ</t>
    </rPh>
    <phoneticPr fontId="3"/>
  </si>
  <si>
    <t>過不足金</t>
    <rPh sb="0" eb="3">
      <t>カフソク</t>
    </rPh>
    <rPh sb="3" eb="4">
      <t>キン</t>
    </rPh>
    <phoneticPr fontId="3"/>
  </si>
  <si>
    <t xml:space="preserve"> その他収入計</t>
    <rPh sb="1" eb="4">
      <t>ソノタ</t>
    </rPh>
    <rPh sb="4" eb="6">
      <t>シュウニュウ</t>
    </rPh>
    <rPh sb="6" eb="7">
      <t>ケイ</t>
    </rPh>
    <phoneticPr fontId="3"/>
  </si>
  <si>
    <t>現金=0、前入金・後入金=1入力</t>
    <rPh sb="0" eb="2">
      <t>ゲンキン</t>
    </rPh>
    <rPh sb="5" eb="6">
      <t>マエ</t>
    </rPh>
    <rPh sb="6" eb="8">
      <t>ニュウキン</t>
    </rPh>
    <rPh sb="9" eb="10">
      <t>ゴ</t>
    </rPh>
    <rPh sb="10" eb="12">
      <t>ニュウキン</t>
    </rPh>
    <rPh sb="14" eb="16">
      <t>ニュウリョク</t>
    </rPh>
    <phoneticPr fontId="3"/>
  </si>
  <si>
    <t>Ｈ　収入内訳</t>
    <rPh sb="2" eb="4">
      <t>シュウニュウ</t>
    </rPh>
    <rPh sb="4" eb="6">
      <t>ウチワケ</t>
    </rPh>
    <phoneticPr fontId="3"/>
  </si>
  <si>
    <t>Ｉ　記　　　事</t>
    <rPh sb="2" eb="7">
      <t>キジ</t>
    </rPh>
    <phoneticPr fontId="3"/>
  </si>
  <si>
    <t>当　　　　日</t>
    <phoneticPr fontId="3"/>
  </si>
  <si>
    <t>当　月　累　計</t>
    <phoneticPr fontId="3"/>
  </si>
  <si>
    <t>全　期　累　計</t>
    <phoneticPr fontId="3"/>
  </si>
  <si>
    <t>（昨年）</t>
    <rPh sb="1" eb="3">
      <t>サクネン</t>
    </rPh>
    <phoneticPr fontId="3"/>
  </si>
  <si>
    <t>乗 客 数</t>
    <rPh sb="0" eb="5">
      <t>ジョウキャクスウ</t>
    </rPh>
    <phoneticPr fontId="3"/>
  </si>
  <si>
    <t>（本年）</t>
    <rPh sb="1" eb="3">
      <t>ホンネン</t>
    </rPh>
    <phoneticPr fontId="3"/>
  </si>
  <si>
    <t>旅客収入</t>
    <rPh sb="0" eb="2">
      <t>リョカク</t>
    </rPh>
    <rPh sb="2" eb="4">
      <t>シュウニュウ</t>
    </rPh>
    <phoneticPr fontId="3"/>
  </si>
  <si>
    <t>フイルム</t>
    <phoneticPr fontId="3"/>
  </si>
  <si>
    <t>売　　店</t>
    <rPh sb="0" eb="4">
      <t>バイテン</t>
    </rPh>
    <phoneticPr fontId="3"/>
  </si>
  <si>
    <r>
      <t>船舶売店</t>
    </r>
    <r>
      <rPr>
        <sz val="10"/>
        <rFont val="ＭＳ Ｐ明朝"/>
        <family val="1"/>
        <charset val="128"/>
      </rPr>
      <t>1</t>
    </r>
    <phoneticPr fontId="3"/>
  </si>
  <si>
    <t>船舶売店2</t>
    <rPh sb="0" eb="2">
      <t>センパク</t>
    </rPh>
    <rPh sb="2" eb="4">
      <t>バイテン</t>
    </rPh>
    <phoneticPr fontId="3"/>
  </si>
  <si>
    <r>
      <t>座席指定</t>
    </r>
    <r>
      <rPr>
        <sz val="10"/>
        <rFont val="ＭＳ Ｐ明朝"/>
        <family val="1"/>
        <charset val="128"/>
      </rPr>
      <t>1</t>
    </r>
    <phoneticPr fontId="3"/>
  </si>
  <si>
    <t>座席指定2</t>
    <rPh sb="0" eb="2">
      <t>ザセキ</t>
    </rPh>
    <rPh sb="2" eb="4">
      <t>シテイ</t>
    </rPh>
    <phoneticPr fontId="3"/>
  </si>
  <si>
    <t>そ の 他</t>
    <rPh sb="0" eb="5">
      <t>ソノタ</t>
    </rPh>
    <phoneticPr fontId="3"/>
  </si>
  <si>
    <t>合   　計</t>
    <rPh sb="0" eb="6">
      <t>ゴウケイ</t>
    </rPh>
    <phoneticPr fontId="3"/>
  </si>
  <si>
    <t>税引後</t>
    <rPh sb="0" eb="2">
      <t>ゼイビキ</t>
    </rPh>
    <rPh sb="2" eb="3">
      <t>ゴ</t>
    </rPh>
    <phoneticPr fontId="3"/>
  </si>
  <si>
    <t>高波の為、全便欠航</t>
    <rPh sb="0" eb="2">
      <t>タカナミ</t>
    </rPh>
    <rPh sb="3" eb="4">
      <t>タメ</t>
    </rPh>
    <rPh sb="5" eb="7">
      <t>ゼンビン</t>
    </rPh>
    <rPh sb="7" eb="9">
      <t>ケッコウ</t>
    </rPh>
    <phoneticPr fontId="3"/>
  </si>
  <si>
    <t>晴　れ</t>
    <rPh sb="0" eb="1">
      <t>ハ</t>
    </rPh>
    <phoneticPr fontId="3"/>
  </si>
  <si>
    <t>前入金</t>
    <rPh sb="0" eb="1">
      <t>マエ</t>
    </rPh>
    <rPh sb="1" eb="3">
      <t>ニュウキン</t>
    </rPh>
    <phoneticPr fontId="3"/>
  </si>
  <si>
    <t>現金</t>
    <rPh sb="0" eb="2">
      <t>ゲンキン</t>
    </rPh>
    <phoneticPr fontId="3"/>
  </si>
  <si>
    <t>工芸社フイルム</t>
    <rPh sb="0" eb="2">
      <t>コウゲイ</t>
    </rPh>
    <rPh sb="2" eb="3">
      <t>シャ</t>
    </rPh>
    <phoneticPr fontId="3"/>
  </si>
  <si>
    <t>後入金</t>
    <rPh sb="0" eb="1">
      <t>ゴ</t>
    </rPh>
    <rPh sb="1" eb="3">
      <t>ニュウキン</t>
    </rPh>
    <phoneticPr fontId="3"/>
  </si>
  <si>
    <t>ｻﾝ&amp;ｻﾝ双眼鏡</t>
    <rPh sb="5" eb="8">
      <t>ソウガンキョウ</t>
    </rPh>
    <phoneticPr fontId="3"/>
  </si>
  <si>
    <t>アイス手数料</t>
    <rPh sb="3" eb="6">
      <t>テスウリョウ</t>
    </rPh>
    <phoneticPr fontId="3"/>
  </si>
  <si>
    <t>ダンゴ手数料</t>
    <rPh sb="3" eb="6">
      <t>テスウリョウ</t>
    </rPh>
    <phoneticPr fontId="3"/>
  </si>
  <si>
    <t>ロッカー代</t>
    <rPh sb="4" eb="5">
      <t>ダイ</t>
    </rPh>
    <phoneticPr fontId="3"/>
  </si>
  <si>
    <t>双眼鏡</t>
    <rPh sb="0" eb="3">
      <t>ソウガンキョウ</t>
    </rPh>
    <phoneticPr fontId="3"/>
  </si>
  <si>
    <t>写真工芸社手数料</t>
    <rPh sb="0" eb="2">
      <t>シャシン</t>
    </rPh>
    <rPh sb="2" eb="4">
      <t>コウゲイ</t>
    </rPh>
    <rPh sb="4" eb="5">
      <t>シャ</t>
    </rPh>
    <rPh sb="5" eb="8">
      <t>テスウリョウ</t>
    </rPh>
    <phoneticPr fontId="3"/>
  </si>
  <si>
    <t>コカコーラ手数料</t>
    <rPh sb="5" eb="8">
      <t>テスウリョウ</t>
    </rPh>
    <phoneticPr fontId="3"/>
  </si>
  <si>
    <t>ペプシ広告料</t>
    <rPh sb="3" eb="6">
      <t>コウコクリョウ</t>
    </rPh>
    <phoneticPr fontId="3"/>
  </si>
  <si>
    <t>ペリカン手数料</t>
    <rPh sb="4" eb="7">
      <t>テスウリョウ</t>
    </rPh>
    <phoneticPr fontId="3"/>
  </si>
  <si>
    <t>クロネコ手数料</t>
    <rPh sb="4" eb="7">
      <t>テスウリョウ</t>
    </rPh>
    <phoneticPr fontId="3"/>
  </si>
  <si>
    <t>郵便局賃貸料</t>
    <rPh sb="0" eb="3">
      <t>ユウビンキョク</t>
    </rPh>
    <rPh sb="3" eb="6">
      <t>チンタイリョウ</t>
    </rPh>
    <phoneticPr fontId="3"/>
  </si>
  <si>
    <t>社宅家賃</t>
    <rPh sb="0" eb="2">
      <t>シャタク</t>
    </rPh>
    <rPh sb="2" eb="4">
      <t>ヤチン</t>
    </rPh>
    <phoneticPr fontId="3"/>
  </si>
  <si>
    <t>販促テレカ</t>
    <rPh sb="0" eb="2">
      <t>ハンソク</t>
    </rPh>
    <phoneticPr fontId="3"/>
  </si>
  <si>
    <t>網走神社</t>
    <rPh sb="0" eb="2">
      <t>アバシリ</t>
    </rPh>
    <rPh sb="2" eb="4">
      <t>ジンジャ</t>
    </rPh>
    <phoneticPr fontId="3"/>
  </si>
  <si>
    <t>大東通商</t>
    <rPh sb="0" eb="2">
      <t>ダイトウ</t>
    </rPh>
    <rPh sb="2" eb="4">
      <t>ツウショウ</t>
    </rPh>
    <phoneticPr fontId="3"/>
  </si>
  <si>
    <t>前 後 入 金 計</t>
    <rPh sb="2" eb="3">
      <t>ゴ</t>
    </rPh>
    <rPh sb="8" eb="9">
      <t>ケイ</t>
    </rPh>
    <phoneticPr fontId="3"/>
  </si>
  <si>
    <t>スカイツアーズ</t>
  </si>
  <si>
    <t>　　エージェント名</t>
    <rPh sb="8" eb="9">
      <t>メイ</t>
    </rPh>
    <phoneticPr fontId="3"/>
  </si>
  <si>
    <t>金　　　額</t>
    <rPh sb="0" eb="5">
      <t>キンガク</t>
    </rPh>
    <phoneticPr fontId="3"/>
  </si>
  <si>
    <t>エージェント名</t>
    <rPh sb="6" eb="7">
      <t>メイ</t>
    </rPh>
    <phoneticPr fontId="3"/>
  </si>
  <si>
    <t>乗船手数料</t>
    <rPh sb="0" eb="2">
      <t>ジョウセン</t>
    </rPh>
    <rPh sb="2" eb="5">
      <t>テスウリョウ</t>
    </rPh>
    <phoneticPr fontId="3"/>
  </si>
  <si>
    <t>小　　　　　　計</t>
    <rPh sb="0" eb="1">
      <t>ショウ</t>
    </rPh>
    <rPh sb="7" eb="8">
      <t>ケイ</t>
    </rPh>
    <phoneticPr fontId="3"/>
  </si>
  <si>
    <t>A</t>
    <phoneticPr fontId="3"/>
  </si>
  <si>
    <t>B</t>
    <phoneticPr fontId="3"/>
  </si>
  <si>
    <t>雪</t>
    <rPh sb="0" eb="1">
      <t>ユキ</t>
    </rPh>
    <phoneticPr fontId="3"/>
  </si>
  <si>
    <t>雨</t>
    <rPh sb="0" eb="1">
      <t>アメ</t>
    </rPh>
    <phoneticPr fontId="3"/>
  </si>
  <si>
    <t>上原</t>
    <rPh sb="0" eb="2">
      <t>ウエハラ</t>
    </rPh>
    <phoneticPr fontId="3"/>
  </si>
  <si>
    <t>C</t>
    <phoneticPr fontId="3"/>
  </si>
  <si>
    <t>小　　　　　　　計</t>
  </si>
  <si>
    <t>売店売掛（発券精算分）</t>
  </si>
  <si>
    <t>発 券 精 算 計</t>
  </si>
  <si>
    <t>売店売掛（請求精算分）</t>
  </si>
  <si>
    <t xml:space="preserve"> 請 求 精 算 計</t>
  </si>
  <si>
    <t>大雪</t>
    <rPh sb="0" eb="2">
      <t>オオユキ</t>
    </rPh>
    <phoneticPr fontId="3"/>
  </si>
  <si>
    <t>雪のち晴れ</t>
    <rPh sb="0" eb="1">
      <t>ユキ</t>
    </rPh>
    <rPh sb="3" eb="4">
      <t>ハ</t>
    </rPh>
    <phoneticPr fontId="3"/>
  </si>
  <si>
    <t>ＪＴＢ</t>
  </si>
  <si>
    <t>オリオンツアー</t>
  </si>
  <si>
    <t>沖縄ツーリスト</t>
    <rPh sb="0" eb="2">
      <t>オキナワ</t>
    </rPh>
    <phoneticPr fontId="3"/>
  </si>
  <si>
    <t>船　舶　部　ウ　ト　ロ  営  業  日  報</t>
    <rPh sb="0" eb="3">
      <t>センパク</t>
    </rPh>
    <rPh sb="4" eb="5">
      <t>ブ</t>
    </rPh>
    <rPh sb="13" eb="14">
      <t>エイ</t>
    </rPh>
    <rPh sb="16" eb="17">
      <t>ギョウ</t>
    </rPh>
    <rPh sb="19" eb="20">
      <t>ヒ</t>
    </rPh>
    <rPh sb="22" eb="23">
      <t>ホウ</t>
    </rPh>
    <phoneticPr fontId="3"/>
  </si>
  <si>
    <t>硫黄山</t>
    <rPh sb="0" eb="2">
      <t>イオウ</t>
    </rPh>
    <rPh sb="2" eb="3">
      <t>ザン</t>
    </rPh>
    <phoneticPr fontId="3"/>
  </si>
  <si>
    <t>水晶</t>
    <rPh sb="0" eb="2">
      <t>スイショウ</t>
    </rPh>
    <phoneticPr fontId="3"/>
  </si>
  <si>
    <t>岩尾別</t>
    <rPh sb="0" eb="2">
      <t>イワオ</t>
    </rPh>
    <rPh sb="2" eb="3">
      <t>ベツ</t>
    </rPh>
    <phoneticPr fontId="3"/>
  </si>
  <si>
    <t>知床岬</t>
    <rPh sb="0" eb="2">
      <t>シレトコ</t>
    </rPh>
    <rPh sb="2" eb="3">
      <t>ミサキ</t>
    </rPh>
    <phoneticPr fontId="3"/>
  </si>
  <si>
    <t>航</t>
    <rPh sb="0" eb="1">
      <t>コウ</t>
    </rPh>
    <phoneticPr fontId="3"/>
  </si>
  <si>
    <t>次</t>
    <rPh sb="0" eb="1">
      <t>ツギ</t>
    </rPh>
    <phoneticPr fontId="3"/>
  </si>
  <si>
    <t>硫黄山（A)　・　水晶（B）・岩尾別（C)・知床岬（D）・カシュニ（E）</t>
    <rPh sb="0" eb="2">
      <t>イオウ</t>
    </rPh>
    <rPh sb="2" eb="3">
      <t>ヤマ</t>
    </rPh>
    <rPh sb="9" eb="11">
      <t>スイショウ</t>
    </rPh>
    <rPh sb="15" eb="17">
      <t>イワオ</t>
    </rPh>
    <rPh sb="17" eb="18">
      <t>ベツ</t>
    </rPh>
    <rPh sb="22" eb="24">
      <t>シレトコ</t>
    </rPh>
    <rPh sb="24" eb="25">
      <t>ミサキ</t>
    </rPh>
    <phoneticPr fontId="3"/>
  </si>
  <si>
    <t>水晶岬</t>
    <rPh sb="0" eb="2">
      <t>スイショウ</t>
    </rPh>
    <rPh sb="2" eb="3">
      <t>ミサキ</t>
    </rPh>
    <phoneticPr fontId="3"/>
  </si>
  <si>
    <t>*</t>
    <phoneticPr fontId="3"/>
  </si>
  <si>
    <t>日曜日</t>
    <rPh sb="0" eb="3">
      <t>ニチヨウビ</t>
    </rPh>
    <phoneticPr fontId="3"/>
  </si>
  <si>
    <t>月曜日</t>
    <rPh sb="0" eb="3">
      <t>ゲツヨウビ</t>
    </rPh>
    <phoneticPr fontId="3"/>
  </si>
  <si>
    <t>火曜日</t>
  </si>
  <si>
    <t>水曜日</t>
  </si>
  <si>
    <t>木曜日</t>
  </si>
  <si>
    <t>金曜日</t>
  </si>
  <si>
    <t>土曜日</t>
  </si>
  <si>
    <t>天候</t>
    <rPh sb="0" eb="2">
      <t>テンコウ</t>
    </rPh>
    <phoneticPr fontId="3"/>
  </si>
  <si>
    <t>大人</t>
    <rPh sb="0" eb="2">
      <t>オトナ</t>
    </rPh>
    <phoneticPr fontId="3"/>
  </si>
  <si>
    <t>子供</t>
    <rPh sb="0" eb="2">
      <t>コドモ</t>
    </rPh>
    <phoneticPr fontId="3"/>
  </si>
  <si>
    <t>A</t>
    <phoneticPr fontId="3"/>
  </si>
  <si>
    <t>条件</t>
    <rPh sb="0" eb="2">
      <t>ジョウケン</t>
    </rPh>
    <phoneticPr fontId="3"/>
  </si>
  <si>
    <t>航路</t>
    <rPh sb="0" eb="2">
      <t>コウロ</t>
    </rPh>
    <phoneticPr fontId="3"/>
  </si>
  <si>
    <t>航海数</t>
    <rPh sb="0" eb="2">
      <t>コウカイ</t>
    </rPh>
    <rPh sb="2" eb="3">
      <t>スウ</t>
    </rPh>
    <phoneticPr fontId="3"/>
  </si>
  <si>
    <t>合計</t>
    <rPh sb="0" eb="2">
      <t>ゴウケイ</t>
    </rPh>
    <phoneticPr fontId="3"/>
  </si>
  <si>
    <t>換算人数</t>
    <rPh sb="0" eb="2">
      <t>カンサン</t>
    </rPh>
    <rPh sb="2" eb="4">
      <t>ニンズウ</t>
    </rPh>
    <phoneticPr fontId="3"/>
  </si>
  <si>
    <t>D</t>
    <phoneticPr fontId="3"/>
  </si>
  <si>
    <t>E</t>
    <phoneticPr fontId="3"/>
  </si>
  <si>
    <t>カシュニ</t>
    <phoneticPr fontId="3"/>
  </si>
  <si>
    <t>当日計</t>
    <rPh sb="0" eb="2">
      <t>トウジツ</t>
    </rPh>
    <rPh sb="2" eb="3">
      <t>ケイ</t>
    </rPh>
    <phoneticPr fontId="3"/>
  </si>
  <si>
    <t>月累計</t>
    <rPh sb="0" eb="1">
      <t>ツキ</t>
    </rPh>
    <rPh sb="1" eb="2">
      <t>ルイ</t>
    </rPh>
    <rPh sb="2" eb="3">
      <t>ケイ</t>
    </rPh>
    <phoneticPr fontId="3"/>
  </si>
  <si>
    <t>A</t>
    <phoneticPr fontId="3"/>
  </si>
  <si>
    <t>B</t>
    <phoneticPr fontId="3"/>
  </si>
  <si>
    <t>B</t>
    <phoneticPr fontId="3"/>
  </si>
  <si>
    <t>C</t>
    <phoneticPr fontId="3"/>
  </si>
  <si>
    <t>D</t>
    <phoneticPr fontId="3"/>
  </si>
  <si>
    <t>D</t>
    <phoneticPr fontId="3"/>
  </si>
  <si>
    <t>カシュニ</t>
    <phoneticPr fontId="3"/>
  </si>
  <si>
    <t>E</t>
    <phoneticPr fontId="3"/>
  </si>
  <si>
    <t>乗船券受払日報</t>
  </si>
  <si>
    <t>乗船券種別</t>
  </si>
  <si>
    <t>当日発行</t>
  </si>
  <si>
    <t>全期累計</t>
  </si>
  <si>
    <t>発券数</t>
  </si>
  <si>
    <t>廃札</t>
  </si>
  <si>
    <t>利用数</t>
  </si>
  <si>
    <t>金額</t>
  </si>
  <si>
    <t>Ａ</t>
  </si>
  <si>
    <t>Ｂ</t>
  </si>
  <si>
    <t>航</t>
  </si>
  <si>
    <t>補 充 券</t>
  </si>
  <si>
    <t xml:space="preserve"> 小 　計</t>
  </si>
  <si>
    <t>合　　計</t>
  </si>
  <si>
    <t>A</t>
  </si>
  <si>
    <t>B</t>
  </si>
  <si>
    <t>C</t>
  </si>
  <si>
    <t>D</t>
  </si>
  <si>
    <t>E</t>
  </si>
  <si>
    <t>おーろら</t>
    <phoneticPr fontId="3"/>
  </si>
  <si>
    <t>おーろら2</t>
    <phoneticPr fontId="3"/>
  </si>
  <si>
    <t>社 長</t>
  </si>
  <si>
    <t>課 長</t>
  </si>
  <si>
    <t>係 長</t>
  </si>
  <si>
    <t>係</t>
  </si>
  <si>
    <t>双眼鏡レンタル月累計</t>
  </si>
  <si>
    <t>おーろら</t>
  </si>
  <si>
    <t>おーろら2</t>
  </si>
  <si>
    <r>
      <t>双眼鏡　</t>
    </r>
    <r>
      <rPr>
        <sz val="10"/>
        <rFont val="ＭＳ Ｐ明朝"/>
        <family val="1"/>
        <charset val="128"/>
      </rPr>
      <t>1</t>
    </r>
    <rPh sb="0" eb="3">
      <t>ソウガンキョウ</t>
    </rPh>
    <phoneticPr fontId="3"/>
  </si>
  <si>
    <t>双眼鏡2</t>
    <rPh sb="0" eb="3">
      <t>ソウガンキョウ</t>
    </rPh>
    <phoneticPr fontId="3"/>
  </si>
  <si>
    <t>次 長</t>
    <rPh sb="0" eb="1">
      <t>ツギ</t>
    </rPh>
    <phoneticPr fontId="3"/>
  </si>
  <si>
    <t>市民割引硫</t>
  </si>
  <si>
    <t>A1</t>
  </si>
  <si>
    <t>市民割引水</t>
  </si>
  <si>
    <t>市民割引岩</t>
  </si>
  <si>
    <t>硫黄山A1</t>
  </si>
  <si>
    <t>水晶岬B2</t>
  </si>
  <si>
    <t>岩尾別Ｃ3</t>
  </si>
  <si>
    <t>①</t>
  </si>
  <si>
    <t>②</t>
  </si>
  <si>
    <t>部 長</t>
    <rPh sb="0" eb="1">
      <t>ブ</t>
    </rPh>
    <rPh sb="2" eb="3">
      <t>チョウ</t>
    </rPh>
    <phoneticPr fontId="3"/>
  </si>
  <si>
    <t>ＤＣツーリスト</t>
    <phoneticPr fontId="3"/>
  </si>
  <si>
    <t>ｻﾝｺｱﾄﾗﾍﾞﾙ</t>
    <phoneticPr fontId="3"/>
  </si>
  <si>
    <t>西鉄旅行</t>
    <rPh sb="0" eb="2">
      <t>ニシテツ</t>
    </rPh>
    <rPh sb="2" eb="4">
      <t>リョコウ</t>
    </rPh>
    <phoneticPr fontId="3"/>
  </si>
  <si>
    <t>A</t>
    <phoneticPr fontId="3"/>
  </si>
  <si>
    <t>ＴＫＫ</t>
    <phoneticPr fontId="3"/>
  </si>
  <si>
    <t>サンディール</t>
    <phoneticPr fontId="3"/>
  </si>
  <si>
    <t>西東京バス</t>
    <rPh sb="0" eb="1">
      <t>ニシ</t>
    </rPh>
    <rPh sb="1" eb="3">
      <t>トウキョウ</t>
    </rPh>
    <phoneticPr fontId="3"/>
  </si>
  <si>
    <t>くもり</t>
    <phoneticPr fontId="3"/>
  </si>
  <si>
    <t>B</t>
    <phoneticPr fontId="3"/>
  </si>
  <si>
    <t>会津交通観光</t>
    <rPh sb="0" eb="2">
      <t>アイヅ</t>
    </rPh>
    <rPh sb="2" eb="4">
      <t>コウツウ</t>
    </rPh>
    <rPh sb="4" eb="6">
      <t>カンコウ</t>
    </rPh>
    <phoneticPr fontId="3"/>
  </si>
  <si>
    <t>サンデンﾄﾗﾍﾞﾙ</t>
    <phoneticPr fontId="3"/>
  </si>
  <si>
    <t>西日本旅行</t>
    <rPh sb="0" eb="3">
      <t>ニシニホン</t>
    </rPh>
    <rPh sb="3" eb="5">
      <t>リョコウ</t>
    </rPh>
    <phoneticPr fontId="3"/>
  </si>
  <si>
    <t>C</t>
    <phoneticPr fontId="3"/>
  </si>
  <si>
    <t>阿寒ﾊﾞｽ旅行</t>
    <rPh sb="0" eb="2">
      <t>アカン</t>
    </rPh>
    <rPh sb="5" eb="7">
      <t>リョコウ</t>
    </rPh>
    <phoneticPr fontId="3"/>
  </si>
  <si>
    <t>三八五観光</t>
    <rPh sb="0" eb="1">
      <t>サン</t>
    </rPh>
    <rPh sb="1" eb="2">
      <t>ハチ</t>
    </rPh>
    <rPh sb="2" eb="3">
      <t>ゴ</t>
    </rPh>
    <rPh sb="3" eb="5">
      <t>カンコウ</t>
    </rPh>
    <phoneticPr fontId="3"/>
  </si>
  <si>
    <t>日産観光</t>
    <rPh sb="0" eb="2">
      <t>ニッサン</t>
    </rPh>
    <rPh sb="2" eb="4">
      <t>カンコウ</t>
    </rPh>
    <phoneticPr fontId="3"/>
  </si>
  <si>
    <t>D</t>
    <phoneticPr fontId="3"/>
  </si>
  <si>
    <t>ｱｸｾｽｲﾝﾀｰﾅｼｮﾅﾙ</t>
    <phoneticPr fontId="3"/>
  </si>
  <si>
    <t>山陽観光サービス</t>
    <rPh sb="0" eb="2">
      <t>サンヨウ</t>
    </rPh>
    <rPh sb="2" eb="4">
      <t>カンコウ</t>
    </rPh>
    <phoneticPr fontId="3"/>
  </si>
  <si>
    <t>日専連</t>
    <rPh sb="0" eb="3">
      <t>ニッセンレン</t>
    </rPh>
    <phoneticPr fontId="3"/>
  </si>
  <si>
    <t>タバコ</t>
    <phoneticPr fontId="3"/>
  </si>
  <si>
    <t>カシュニ</t>
    <phoneticPr fontId="3"/>
  </si>
  <si>
    <t>E</t>
    <phoneticPr fontId="3"/>
  </si>
  <si>
    <t>朝日観光</t>
    <rPh sb="0" eb="2">
      <t>アサヒ</t>
    </rPh>
    <rPh sb="2" eb="4">
      <t>カンコウ</t>
    </rPh>
    <phoneticPr fontId="3"/>
  </si>
  <si>
    <t>山陽新聞</t>
    <rPh sb="0" eb="2">
      <t>サンヨウ</t>
    </rPh>
    <rPh sb="2" eb="4">
      <t>シンブン</t>
    </rPh>
    <phoneticPr fontId="3"/>
  </si>
  <si>
    <t>日本旅行企画</t>
    <rPh sb="0" eb="2">
      <t>ニホン</t>
    </rPh>
    <rPh sb="2" eb="4">
      <t>リョコウ</t>
    </rPh>
    <rPh sb="4" eb="6">
      <t>キカク</t>
    </rPh>
    <phoneticPr fontId="3"/>
  </si>
  <si>
    <t>あづま観光社</t>
    <rPh sb="3" eb="5">
      <t>カンコウ</t>
    </rPh>
    <rPh sb="5" eb="6">
      <t>シャ</t>
    </rPh>
    <phoneticPr fontId="3"/>
  </si>
  <si>
    <t>ジェイツアー</t>
    <phoneticPr fontId="3"/>
  </si>
  <si>
    <t>ニューツアー</t>
    <phoneticPr fontId="3"/>
  </si>
  <si>
    <t>B2</t>
    <phoneticPr fontId="3"/>
  </si>
  <si>
    <t>淡路島旅行ｾﾝﾀｰ</t>
    <rPh sb="0" eb="3">
      <t>アワジシマ</t>
    </rPh>
    <rPh sb="3" eb="5">
      <t>リョコウ</t>
    </rPh>
    <phoneticPr fontId="3"/>
  </si>
  <si>
    <t>信濃観光</t>
    <rPh sb="0" eb="2">
      <t>シナノ</t>
    </rPh>
    <rPh sb="2" eb="4">
      <t>カンコウ</t>
    </rPh>
    <phoneticPr fontId="3"/>
  </si>
  <si>
    <t>ニュートラベル</t>
    <phoneticPr fontId="3"/>
  </si>
  <si>
    <t>C3</t>
    <phoneticPr fontId="3"/>
  </si>
  <si>
    <t>岩手県交通</t>
    <rPh sb="0" eb="3">
      <t>イワテケン</t>
    </rPh>
    <rPh sb="3" eb="5">
      <t>コウツウ</t>
    </rPh>
    <phoneticPr fontId="3"/>
  </si>
  <si>
    <t>ｼﾞｬﾊﾟﾝﾄﾗﾍﾞﾙ</t>
    <phoneticPr fontId="3"/>
  </si>
  <si>
    <t>ニューナカムラ</t>
    <phoneticPr fontId="3"/>
  </si>
  <si>
    <t>石見観光</t>
    <rPh sb="0" eb="2">
      <t>イワミ</t>
    </rPh>
    <rPh sb="2" eb="4">
      <t>カンコウ</t>
    </rPh>
    <phoneticPr fontId="3"/>
  </si>
  <si>
    <t>ｼﾞｬﾝﾎﾞﾂｱｰｽﾞ</t>
    <phoneticPr fontId="3"/>
  </si>
  <si>
    <t>ﾉｰｽｼﾞｬﾊﾟﾝﾂｱｰｽﾞ</t>
    <phoneticPr fontId="3"/>
  </si>
  <si>
    <t>ヤクルト</t>
    <phoneticPr fontId="3"/>
  </si>
  <si>
    <t>羽後交通観光</t>
    <rPh sb="0" eb="1">
      <t>ウ</t>
    </rPh>
    <rPh sb="1" eb="2">
      <t>ゴ</t>
    </rPh>
    <rPh sb="2" eb="4">
      <t>コウツウ</t>
    </rPh>
    <rPh sb="4" eb="6">
      <t>カンコウ</t>
    </rPh>
    <phoneticPr fontId="3"/>
  </si>
  <si>
    <t>常盤交通</t>
    <rPh sb="0" eb="1">
      <t>ジョウ</t>
    </rPh>
    <rPh sb="1" eb="2">
      <t>バン</t>
    </rPh>
    <rPh sb="2" eb="4">
      <t>コウツウ</t>
    </rPh>
    <phoneticPr fontId="3"/>
  </si>
  <si>
    <t>ﾉｰｽｽﾀｰﾂｰﾘｽﾄ</t>
    <phoneticPr fontId="3"/>
  </si>
  <si>
    <t>ペプシ</t>
    <phoneticPr fontId="3"/>
  </si>
  <si>
    <t>エアー沖縄</t>
    <rPh sb="3" eb="5">
      <t>オキナワ</t>
    </rPh>
    <phoneticPr fontId="3"/>
  </si>
  <si>
    <t>新日本観光バス</t>
    <rPh sb="0" eb="3">
      <t>シンニホン</t>
    </rPh>
    <rPh sb="3" eb="5">
      <t>カンコウ</t>
    </rPh>
    <phoneticPr fontId="3"/>
  </si>
  <si>
    <t>箱根登山観光</t>
    <rPh sb="0" eb="2">
      <t>ハコネ</t>
    </rPh>
    <rPh sb="2" eb="4">
      <t>トザン</t>
    </rPh>
    <rPh sb="4" eb="6">
      <t>カンコウ</t>
    </rPh>
    <phoneticPr fontId="3"/>
  </si>
  <si>
    <t>江電ツーリスト</t>
    <rPh sb="0" eb="1">
      <t>エ</t>
    </rPh>
    <rPh sb="1" eb="2">
      <t>デン</t>
    </rPh>
    <phoneticPr fontId="3"/>
  </si>
  <si>
    <t>スウィートトラベル</t>
    <phoneticPr fontId="3"/>
  </si>
  <si>
    <t>はとバス</t>
    <phoneticPr fontId="3"/>
  </si>
  <si>
    <t>エマ観光</t>
    <rPh sb="2" eb="4">
      <t>カンコウ</t>
    </rPh>
    <phoneticPr fontId="3"/>
  </si>
  <si>
    <t>スコープ旅行センター</t>
    <rPh sb="4" eb="6">
      <t>リョコウ</t>
    </rPh>
    <phoneticPr fontId="3"/>
  </si>
  <si>
    <t>ﾋﾞｭｰﾂｱｰｼｽﾃﾑ</t>
    <phoneticPr fontId="3"/>
  </si>
  <si>
    <t>大分航空ﾄﾗﾍﾞﾙ</t>
    <rPh sb="0" eb="2">
      <t>オオイタ</t>
    </rPh>
    <rPh sb="2" eb="4">
      <t>コウクウ</t>
    </rPh>
    <phoneticPr fontId="3"/>
  </si>
  <si>
    <t>ｽﾀｰﾗｲﾝﾂｱｰｽﾞ</t>
    <phoneticPr fontId="3"/>
  </si>
  <si>
    <t>広電観光</t>
    <rPh sb="0" eb="1">
      <t>ヒロ</t>
    </rPh>
    <rPh sb="1" eb="2">
      <t>デン</t>
    </rPh>
    <rPh sb="2" eb="4">
      <t>カンコウ</t>
    </rPh>
    <phoneticPr fontId="3"/>
  </si>
  <si>
    <t>全日本ﾄﾗﾍﾞﾙ</t>
    <rPh sb="0" eb="1">
      <t>ゼン</t>
    </rPh>
    <rPh sb="1" eb="3">
      <t>ニホン</t>
    </rPh>
    <phoneticPr fontId="3"/>
  </si>
  <si>
    <t>ﾌｼﾞﾄﾗﾍﾞﾙｻｰﾋﾞｽ</t>
    <phoneticPr fontId="3"/>
  </si>
  <si>
    <t>簡保の宿</t>
    <rPh sb="0" eb="2">
      <t>カンポ</t>
    </rPh>
    <rPh sb="3" eb="4">
      <t>ヤド</t>
    </rPh>
    <phoneticPr fontId="3"/>
  </si>
  <si>
    <t>第一旅行ｻｰﾋﾞｽ</t>
    <rPh sb="0" eb="2">
      <t>ダイイチ</t>
    </rPh>
    <rPh sb="2" eb="4">
      <t>リョコウ</t>
    </rPh>
    <phoneticPr fontId="3"/>
  </si>
  <si>
    <t>フラワー観光</t>
    <rPh sb="4" eb="6">
      <t>カンコウ</t>
    </rPh>
    <phoneticPr fontId="3"/>
  </si>
  <si>
    <t>サン＆サン</t>
    <phoneticPr fontId="3"/>
  </si>
  <si>
    <t>キタイチトラベル</t>
    <phoneticPr fontId="3"/>
  </si>
  <si>
    <t>太平洋フェリー</t>
    <rPh sb="0" eb="3">
      <t>タイヘイヨウ</t>
    </rPh>
    <phoneticPr fontId="3"/>
  </si>
  <si>
    <t>報徳観光</t>
    <rPh sb="0" eb="2">
      <t>ホウトク</t>
    </rPh>
    <rPh sb="2" eb="4">
      <t>カンコウ</t>
    </rPh>
    <phoneticPr fontId="3"/>
  </si>
  <si>
    <t>北日本観光</t>
    <rPh sb="0" eb="3">
      <t>キタニホン</t>
    </rPh>
    <rPh sb="3" eb="5">
      <t>カンコウ</t>
    </rPh>
    <phoneticPr fontId="3"/>
  </si>
  <si>
    <t>太陽旅行</t>
    <rPh sb="0" eb="2">
      <t>タイヨウ</t>
    </rPh>
    <rPh sb="2" eb="4">
      <t>リョコウ</t>
    </rPh>
    <phoneticPr fontId="3"/>
  </si>
  <si>
    <t>北鉄観光</t>
    <rPh sb="0" eb="1">
      <t>ホク</t>
    </rPh>
    <rPh sb="1" eb="2">
      <t>テツ</t>
    </rPh>
    <rPh sb="2" eb="4">
      <t>カンコウ</t>
    </rPh>
    <phoneticPr fontId="3"/>
  </si>
  <si>
    <t>北見児童相談所</t>
    <rPh sb="0" eb="2">
      <t>キタミ</t>
    </rPh>
    <rPh sb="2" eb="4">
      <t>ジドウ</t>
    </rPh>
    <rPh sb="4" eb="6">
      <t>ソウダン</t>
    </rPh>
    <rPh sb="6" eb="7">
      <t>トコロ</t>
    </rPh>
    <phoneticPr fontId="3"/>
  </si>
  <si>
    <t>旅クラブ21</t>
    <rPh sb="0" eb="1">
      <t>タビ</t>
    </rPh>
    <phoneticPr fontId="3"/>
  </si>
  <si>
    <t>北都交通ﾄﾗﾍﾞﾙ</t>
    <rPh sb="0" eb="2">
      <t>ホクト</t>
    </rPh>
    <rPh sb="2" eb="4">
      <t>コウツウ</t>
    </rPh>
    <phoneticPr fontId="3"/>
  </si>
  <si>
    <t>九州産業交通</t>
    <rPh sb="0" eb="1">
      <t>キュウ</t>
    </rPh>
    <rPh sb="1" eb="2">
      <t>シュウ</t>
    </rPh>
    <rPh sb="2" eb="4">
      <t>サンギョウ</t>
    </rPh>
    <rPh sb="4" eb="6">
      <t>コウツウ</t>
    </rPh>
    <phoneticPr fontId="3"/>
  </si>
  <si>
    <t>旅の便利屋</t>
    <rPh sb="0" eb="1">
      <t>タビ</t>
    </rPh>
    <rPh sb="2" eb="4">
      <t>ベンリ</t>
    </rPh>
    <rPh sb="4" eb="5">
      <t>ヤ</t>
    </rPh>
    <phoneticPr fontId="3"/>
  </si>
  <si>
    <t>北海ﾂｰﾘｽﾄ</t>
    <rPh sb="0" eb="2">
      <t>ホッカイ</t>
    </rPh>
    <phoneticPr fontId="3"/>
  </si>
  <si>
    <t>共立観光</t>
    <rPh sb="0" eb="2">
      <t>キョウリツ</t>
    </rPh>
    <rPh sb="2" eb="4">
      <t>カンコウ</t>
    </rPh>
    <phoneticPr fontId="3"/>
  </si>
  <si>
    <t>つたいトラベル</t>
    <phoneticPr fontId="3"/>
  </si>
  <si>
    <t>北海道みどり観光</t>
    <rPh sb="0" eb="3">
      <t>ホッカイドウ</t>
    </rPh>
    <rPh sb="6" eb="8">
      <t>カンコウ</t>
    </rPh>
    <phoneticPr fontId="3"/>
  </si>
  <si>
    <t>旭友ｴｰｼﾞｪﾝｼｰ</t>
    <rPh sb="0" eb="1">
      <t>キョク</t>
    </rPh>
    <rPh sb="1" eb="2">
      <t>ユウ</t>
    </rPh>
    <phoneticPr fontId="3"/>
  </si>
  <si>
    <t>東急サービス</t>
    <rPh sb="0" eb="2">
      <t>トウキュウ</t>
    </rPh>
    <phoneticPr fontId="3"/>
  </si>
  <si>
    <t>ﾎﾃﾙﾋﾞｭｰﾊﾟｰｸ</t>
    <phoneticPr fontId="3"/>
  </si>
  <si>
    <t>屈斜路プリンス</t>
    <rPh sb="0" eb="3">
      <t>クッシャロ</t>
    </rPh>
    <phoneticPr fontId="3"/>
  </si>
  <si>
    <t>東京トラベル</t>
    <rPh sb="0" eb="2">
      <t>トウキョウ</t>
    </rPh>
    <phoneticPr fontId="3"/>
  </si>
  <si>
    <t>ボナンザﾄﾗﾍﾞﾙ</t>
    <phoneticPr fontId="3"/>
  </si>
  <si>
    <t>クラブジャパン</t>
    <phoneticPr fontId="3"/>
  </si>
  <si>
    <t>道新観光</t>
    <rPh sb="0" eb="1">
      <t>ドウ</t>
    </rPh>
    <rPh sb="1" eb="2">
      <t>シン</t>
    </rPh>
    <rPh sb="2" eb="4">
      <t>カンコウ</t>
    </rPh>
    <phoneticPr fontId="3"/>
  </si>
  <si>
    <t>毎日新聞</t>
    <rPh sb="0" eb="2">
      <t>マイニチ</t>
    </rPh>
    <rPh sb="2" eb="4">
      <t>シンブン</t>
    </rPh>
    <phoneticPr fontId="3"/>
  </si>
  <si>
    <t>クレオトラベル</t>
    <phoneticPr fontId="3"/>
  </si>
  <si>
    <t>東鉄観光</t>
    <rPh sb="0" eb="2">
      <t>トウテツ</t>
    </rPh>
    <rPh sb="2" eb="4">
      <t>カンコウ</t>
    </rPh>
    <phoneticPr fontId="3"/>
  </si>
  <si>
    <t>ﾏﾘﾝﾄﾗﾍﾞﾙ</t>
    <phoneticPr fontId="3"/>
  </si>
  <si>
    <t>京阪交通社</t>
    <rPh sb="0" eb="2">
      <t>ケイハン</t>
    </rPh>
    <rPh sb="2" eb="5">
      <t>コウツウシャ</t>
    </rPh>
    <phoneticPr fontId="3"/>
  </si>
  <si>
    <t>京急観光</t>
    <rPh sb="0" eb="1">
      <t>ケイ</t>
    </rPh>
    <rPh sb="1" eb="2">
      <t>トウキュウ</t>
    </rPh>
    <rPh sb="2" eb="4">
      <t>カンコウ</t>
    </rPh>
    <phoneticPr fontId="3"/>
  </si>
  <si>
    <t>東邦観光</t>
    <rPh sb="0" eb="2">
      <t>トウホウ</t>
    </rPh>
    <rPh sb="2" eb="4">
      <t>カンコウ</t>
    </rPh>
    <phoneticPr fontId="3"/>
  </si>
  <si>
    <t>三重観光公社</t>
    <rPh sb="0" eb="2">
      <t>ミエ</t>
    </rPh>
    <rPh sb="2" eb="4">
      <t>カンコウ</t>
    </rPh>
    <rPh sb="4" eb="6">
      <t>コウシャ</t>
    </rPh>
    <phoneticPr fontId="3"/>
  </si>
  <si>
    <t>東北トラベル</t>
    <rPh sb="0" eb="2">
      <t>トウホク</t>
    </rPh>
    <phoneticPr fontId="3"/>
  </si>
  <si>
    <t>宮城交通トラベル</t>
    <rPh sb="0" eb="2">
      <t>ミヤギ</t>
    </rPh>
    <rPh sb="2" eb="4">
      <t>コウツウ</t>
    </rPh>
    <phoneticPr fontId="3"/>
  </si>
  <si>
    <t>高知観光</t>
    <rPh sb="0" eb="2">
      <t>コウチ</t>
    </rPh>
    <rPh sb="2" eb="4">
      <t>カンコウ</t>
    </rPh>
    <phoneticPr fontId="3"/>
  </si>
  <si>
    <t>東横観光</t>
    <rPh sb="0" eb="1">
      <t>トウ</t>
    </rPh>
    <rPh sb="1" eb="2">
      <t>ヨコ</t>
    </rPh>
    <rPh sb="2" eb="4">
      <t>カンコウ</t>
    </rPh>
    <phoneticPr fontId="3"/>
  </si>
  <si>
    <t>宮崎交通観光</t>
    <rPh sb="0" eb="2">
      <t>ミヤザキ</t>
    </rPh>
    <rPh sb="2" eb="4">
      <t>コウツウ</t>
    </rPh>
    <rPh sb="4" eb="6">
      <t>カンコウ</t>
    </rPh>
    <phoneticPr fontId="3"/>
  </si>
  <si>
    <t>弘南観光</t>
    <rPh sb="0" eb="2">
      <t>コウナン</t>
    </rPh>
    <rPh sb="2" eb="4">
      <t>カンコウ</t>
    </rPh>
    <phoneticPr fontId="3"/>
  </si>
  <si>
    <t>東和観光</t>
    <rPh sb="0" eb="2">
      <t>トウワ</t>
    </rPh>
    <rPh sb="2" eb="4">
      <t>カンコウ</t>
    </rPh>
    <phoneticPr fontId="3"/>
  </si>
  <si>
    <t>宮本旅行</t>
    <rPh sb="0" eb="2">
      <t>ミヤモト</t>
    </rPh>
    <rPh sb="2" eb="4">
      <t>リョコウ</t>
    </rPh>
    <phoneticPr fontId="3"/>
  </si>
  <si>
    <t>神戸西旅行ｾﾝﾀｰ</t>
    <rPh sb="0" eb="2">
      <t>コウベ</t>
    </rPh>
    <rPh sb="2" eb="3">
      <t>ニシ</t>
    </rPh>
    <rPh sb="3" eb="5">
      <t>リョコウ</t>
    </rPh>
    <phoneticPr fontId="3"/>
  </si>
  <si>
    <t>栃木トラベル</t>
    <rPh sb="0" eb="2">
      <t>トチギ</t>
    </rPh>
    <phoneticPr fontId="3"/>
  </si>
  <si>
    <t>森田旅行ｾﾝﾀｰ</t>
    <rPh sb="0" eb="2">
      <t>モリタ</t>
    </rPh>
    <rPh sb="2" eb="4">
      <t>リョコウ</t>
    </rPh>
    <phoneticPr fontId="3"/>
  </si>
  <si>
    <t>コープツーリスト</t>
    <phoneticPr fontId="3"/>
  </si>
  <si>
    <t>豊鉄観光</t>
    <rPh sb="0" eb="1">
      <t>トヨ</t>
    </rPh>
    <rPh sb="1" eb="2">
      <t>テツ</t>
    </rPh>
    <rPh sb="2" eb="4">
      <t>カンコウ</t>
    </rPh>
    <phoneticPr fontId="3"/>
  </si>
  <si>
    <t>郵船トラベル</t>
    <rPh sb="0" eb="2">
      <t>ユウセン</t>
    </rPh>
    <phoneticPr fontId="3"/>
  </si>
  <si>
    <t>ゴールデン観光</t>
    <rPh sb="5" eb="7">
      <t>カンコウ</t>
    </rPh>
    <phoneticPr fontId="3"/>
  </si>
  <si>
    <t>トラベルスクエア</t>
    <phoneticPr fontId="3"/>
  </si>
  <si>
    <t>夕張鉄道</t>
    <rPh sb="0" eb="2">
      <t>ユウバリ</t>
    </rPh>
    <rPh sb="2" eb="4">
      <t>テツドウ</t>
    </rPh>
    <phoneticPr fontId="3"/>
  </si>
  <si>
    <t>国際交流ｾﾝﾀｰ</t>
    <rPh sb="0" eb="2">
      <t>コクサイ</t>
    </rPh>
    <rPh sb="2" eb="4">
      <t>コウリュウ</t>
    </rPh>
    <phoneticPr fontId="3"/>
  </si>
  <si>
    <t>トラベル日本</t>
    <rPh sb="4" eb="6">
      <t>ニホン</t>
    </rPh>
    <phoneticPr fontId="3"/>
  </si>
  <si>
    <t>ヨシダツアーズ</t>
    <phoneticPr fontId="3"/>
  </si>
  <si>
    <t>国際ロータリー</t>
    <rPh sb="0" eb="2">
      <t>コクサイ</t>
    </rPh>
    <phoneticPr fontId="3"/>
  </si>
  <si>
    <t>トラベルワン</t>
    <phoneticPr fontId="3"/>
  </si>
  <si>
    <t>ラド観光</t>
    <rPh sb="2" eb="4">
      <t>カンコウ</t>
    </rPh>
    <phoneticPr fontId="3"/>
  </si>
  <si>
    <t>ｺｽﾓﾂｱｰｼｽﾃﾑ</t>
    <phoneticPr fontId="3"/>
  </si>
  <si>
    <t>ナイスツーリスト</t>
    <phoneticPr fontId="3"/>
  </si>
  <si>
    <t>両備バス</t>
    <rPh sb="0" eb="2">
      <t>リョウビ</t>
    </rPh>
    <phoneticPr fontId="3"/>
  </si>
  <si>
    <t>コスモツーリスト</t>
    <phoneticPr fontId="3"/>
  </si>
  <si>
    <t>名古屋観光バス</t>
    <rPh sb="0" eb="3">
      <t>ナゴヤ</t>
    </rPh>
    <rPh sb="3" eb="5">
      <t>カンコウ</t>
    </rPh>
    <phoneticPr fontId="3"/>
  </si>
  <si>
    <t>旅行屋</t>
    <rPh sb="0" eb="2">
      <t>リョコウ</t>
    </rPh>
    <rPh sb="2" eb="3">
      <t>ヤ</t>
    </rPh>
    <phoneticPr fontId="3"/>
  </si>
  <si>
    <t>堺ﾄﾗﾍﾞﾙｻｰﾋﾞｽ</t>
    <rPh sb="0" eb="1">
      <t>サカイ</t>
    </rPh>
    <phoneticPr fontId="3"/>
  </si>
  <si>
    <t>ナニワツーリスト</t>
    <phoneticPr fontId="3"/>
  </si>
  <si>
    <t>ﾜｰﾙﾄﾞｳｲﾝｸﾞﾂｱｰｽﾞ</t>
    <phoneticPr fontId="3"/>
  </si>
  <si>
    <t>札専旅行ｾﾝﾀｰ</t>
    <rPh sb="0" eb="1">
      <t>サツ</t>
    </rPh>
    <rPh sb="1" eb="2">
      <t>セン</t>
    </rPh>
    <rPh sb="2" eb="4">
      <t>リョコウ</t>
    </rPh>
    <phoneticPr fontId="3"/>
  </si>
  <si>
    <t>奈良交通</t>
    <rPh sb="0" eb="2">
      <t>ナラ</t>
    </rPh>
    <rPh sb="2" eb="4">
      <t>コウツウ</t>
    </rPh>
    <phoneticPr fontId="3"/>
  </si>
  <si>
    <t>ﾜｰﾙﾄﾞﾂｰﾘｽﾄ</t>
    <phoneticPr fontId="3"/>
  </si>
  <si>
    <t>サミー</t>
    <phoneticPr fontId="3"/>
  </si>
  <si>
    <t>新潟交通</t>
    <rPh sb="0" eb="2">
      <t>ニイガタ</t>
    </rPh>
    <rPh sb="2" eb="4">
      <t>コウツウ</t>
    </rPh>
    <phoneticPr fontId="3"/>
  </si>
  <si>
    <t>ﾜｲﾋﾞｰｴｽﾄﾗﾍﾞﾙ</t>
    <phoneticPr fontId="3"/>
  </si>
  <si>
    <t>専 務</t>
    <rPh sb="1" eb="2">
      <t>ツトム</t>
    </rPh>
    <phoneticPr fontId="3"/>
  </si>
  <si>
    <t>FA</t>
    <phoneticPr fontId="3"/>
  </si>
  <si>
    <t>FAC</t>
    <phoneticPr fontId="3"/>
  </si>
  <si>
    <t>AC</t>
    <phoneticPr fontId="3"/>
  </si>
  <si>
    <t>FB</t>
    <phoneticPr fontId="3"/>
  </si>
  <si>
    <t>FBC</t>
    <phoneticPr fontId="3"/>
  </si>
  <si>
    <t>BC</t>
    <phoneticPr fontId="3"/>
  </si>
  <si>
    <t>OP(G)</t>
    <phoneticPr fontId="3"/>
  </si>
  <si>
    <t>水晶岬航路</t>
    <rPh sb="0" eb="2">
      <t>スイショウ</t>
    </rPh>
    <rPh sb="2" eb="3">
      <t>ミサキ</t>
    </rPh>
    <rPh sb="3" eb="5">
      <t>コウロ</t>
    </rPh>
    <phoneticPr fontId="3"/>
  </si>
  <si>
    <t>岩尾別航路</t>
    <rPh sb="0" eb="3">
      <t>イワオベツ</t>
    </rPh>
    <rPh sb="3" eb="5">
      <t>コウロ</t>
    </rPh>
    <phoneticPr fontId="3"/>
  </si>
  <si>
    <t>知床岬航路</t>
    <rPh sb="0" eb="2">
      <t>シレトコ</t>
    </rPh>
    <rPh sb="2" eb="3">
      <t>ミサキ</t>
    </rPh>
    <rPh sb="3" eb="5">
      <t>コウロ</t>
    </rPh>
    <phoneticPr fontId="3"/>
  </si>
  <si>
    <t>コピペ</t>
    <phoneticPr fontId="3"/>
  </si>
  <si>
    <t>当日現金売上</t>
    <rPh sb="0" eb="2">
      <t>トウジツ</t>
    </rPh>
    <rPh sb="2" eb="4">
      <t>ゲンキン</t>
    </rPh>
    <rPh sb="4" eb="6">
      <t>ウリアゲ</t>
    </rPh>
    <phoneticPr fontId="3"/>
  </si>
  <si>
    <t>過不足金額</t>
    <rPh sb="0" eb="3">
      <t>カフソク</t>
    </rPh>
    <rPh sb="3" eb="5">
      <t>キンガク</t>
    </rPh>
    <phoneticPr fontId="3"/>
  </si>
  <si>
    <t>過不足(売店等入力後）</t>
    <rPh sb="0" eb="3">
      <t>カフソク</t>
    </rPh>
    <rPh sb="4" eb="6">
      <t>バイテン</t>
    </rPh>
    <rPh sb="6" eb="7">
      <t>トウ</t>
    </rPh>
    <rPh sb="7" eb="10">
      <t>ニュウリョクゴ</t>
    </rPh>
    <phoneticPr fontId="3"/>
  </si>
  <si>
    <t>受払日報確認</t>
    <rPh sb="0" eb="1">
      <t>ウケ</t>
    </rPh>
    <rPh sb="1" eb="2">
      <t>バラ</t>
    </rPh>
    <rPh sb="2" eb="4">
      <t>ニッポウ</t>
    </rPh>
    <rPh sb="4" eb="6">
      <t>カクニン</t>
    </rPh>
    <phoneticPr fontId="3"/>
  </si>
  <si>
    <t>当　　日</t>
    <rPh sb="0" eb="1">
      <t>トウ</t>
    </rPh>
    <rPh sb="3" eb="4">
      <t>ニチ</t>
    </rPh>
    <phoneticPr fontId="3"/>
  </si>
  <si>
    <t>全　期　累　計</t>
    <rPh sb="0" eb="1">
      <t>ゼン</t>
    </rPh>
    <rPh sb="2" eb="3">
      <t>キ</t>
    </rPh>
    <rPh sb="4" eb="5">
      <t>ルイ</t>
    </rPh>
    <rPh sb="6" eb="7">
      <t>ケイ</t>
    </rPh>
    <phoneticPr fontId="3"/>
  </si>
  <si>
    <t>乗　　客　　数</t>
    <rPh sb="0" eb="1">
      <t>ジョウ</t>
    </rPh>
    <rPh sb="3" eb="4">
      <t>キャク</t>
    </rPh>
    <rPh sb="6" eb="7">
      <t>スウ</t>
    </rPh>
    <phoneticPr fontId="3"/>
  </si>
  <si>
    <t>旅　客　収　入</t>
    <rPh sb="0" eb="1">
      <t>タビ</t>
    </rPh>
    <rPh sb="2" eb="3">
      <t>キャク</t>
    </rPh>
    <rPh sb="4" eb="5">
      <t>シュウ</t>
    </rPh>
    <rPh sb="6" eb="7">
      <t>イリ</t>
    </rPh>
    <phoneticPr fontId="3"/>
  </si>
  <si>
    <t>売店+特席+双眼鏡+その他</t>
    <rPh sb="0" eb="2">
      <t>バイテン</t>
    </rPh>
    <rPh sb="3" eb="4">
      <t>トク</t>
    </rPh>
    <rPh sb="4" eb="5">
      <t>セキ</t>
    </rPh>
    <rPh sb="6" eb="9">
      <t>ソウガンキョウ</t>
    </rPh>
    <rPh sb="12" eb="13">
      <t>ホカ</t>
    </rPh>
    <phoneticPr fontId="3"/>
  </si>
  <si>
    <t>F</t>
    <phoneticPr fontId="3"/>
  </si>
  <si>
    <t>フレペ</t>
    <phoneticPr fontId="3"/>
  </si>
  <si>
    <t>F</t>
    <phoneticPr fontId="3"/>
  </si>
  <si>
    <t>F</t>
    <phoneticPr fontId="3"/>
  </si>
  <si>
    <t>フレペ</t>
    <phoneticPr fontId="3"/>
  </si>
  <si>
    <t>フレペ</t>
    <phoneticPr fontId="3"/>
  </si>
  <si>
    <t>ライフツアー</t>
  </si>
  <si>
    <t>H.I.S</t>
  </si>
  <si>
    <t>ジャンボツアーズ</t>
  </si>
  <si>
    <t>じゃらん</t>
  </si>
  <si>
    <t>記　　　事</t>
    <rPh sb="0" eb="5">
      <t>キジ</t>
    </rPh>
    <phoneticPr fontId="3"/>
  </si>
  <si>
    <t>預り金</t>
    <rPh sb="0" eb="1">
      <t>アズカ</t>
    </rPh>
    <rPh sb="2" eb="3">
      <t>キン</t>
    </rPh>
    <phoneticPr fontId="3"/>
  </si>
  <si>
    <t>当日取扱現金</t>
    <rPh sb="0" eb="2">
      <t>トウジツ</t>
    </rPh>
    <rPh sb="2" eb="4">
      <t>トリアツカイ</t>
    </rPh>
    <rPh sb="4" eb="6">
      <t>ゲンキン</t>
    </rPh>
    <phoneticPr fontId="3"/>
  </si>
  <si>
    <t>座席指定料月累計</t>
    <rPh sb="0" eb="2">
      <t>ザセキ</t>
    </rPh>
    <rPh sb="2" eb="4">
      <t>シテイ</t>
    </rPh>
    <rPh sb="4" eb="5">
      <t>リョウ</t>
    </rPh>
    <phoneticPr fontId="3"/>
  </si>
  <si>
    <t>船内売店売上月累計</t>
    <rPh sb="0" eb="2">
      <t>センナイ</t>
    </rPh>
    <rPh sb="2" eb="4">
      <t>バイテン</t>
    </rPh>
    <rPh sb="4" eb="6">
      <t>ウリアゲ</t>
    </rPh>
    <phoneticPr fontId="3"/>
  </si>
  <si>
    <t>合　計</t>
    <rPh sb="0" eb="1">
      <t>ア</t>
    </rPh>
    <rPh sb="2" eb="3">
      <t>ケイ</t>
    </rPh>
    <phoneticPr fontId="3"/>
  </si>
  <si>
    <t>31日</t>
    <rPh sb="2" eb="3">
      <t>ニチ</t>
    </rPh>
    <phoneticPr fontId="3"/>
  </si>
  <si>
    <t>30日</t>
    <rPh sb="2" eb="3">
      <t>ニチ</t>
    </rPh>
    <phoneticPr fontId="3"/>
  </si>
  <si>
    <t>29日</t>
    <rPh sb="2" eb="3">
      <t>ニチ</t>
    </rPh>
    <phoneticPr fontId="3"/>
  </si>
  <si>
    <t>28日</t>
    <rPh sb="2" eb="3">
      <t>ニチ</t>
    </rPh>
    <phoneticPr fontId="3"/>
  </si>
  <si>
    <t>27日</t>
    <rPh sb="2" eb="3">
      <t>ニチ</t>
    </rPh>
    <phoneticPr fontId="3"/>
  </si>
  <si>
    <t>26日</t>
    <rPh sb="2" eb="3">
      <t>ニチ</t>
    </rPh>
    <phoneticPr fontId="3"/>
  </si>
  <si>
    <t>25日</t>
    <rPh sb="2" eb="3">
      <t>ニチ</t>
    </rPh>
    <phoneticPr fontId="3"/>
  </si>
  <si>
    <t>24日</t>
    <rPh sb="2" eb="3">
      <t>ニチ</t>
    </rPh>
    <phoneticPr fontId="3"/>
  </si>
  <si>
    <t>23日</t>
    <rPh sb="2" eb="3">
      <t>ニチ</t>
    </rPh>
    <phoneticPr fontId="3"/>
  </si>
  <si>
    <t>22日</t>
    <rPh sb="2" eb="3">
      <t>ニチ</t>
    </rPh>
    <phoneticPr fontId="3"/>
  </si>
  <si>
    <t>21日</t>
    <rPh sb="2" eb="3">
      <t>ニチ</t>
    </rPh>
    <phoneticPr fontId="3"/>
  </si>
  <si>
    <t>20日</t>
    <rPh sb="2" eb="3">
      <t>ニチ</t>
    </rPh>
    <phoneticPr fontId="3"/>
  </si>
  <si>
    <t>19日</t>
    <rPh sb="2" eb="3">
      <t>ニチ</t>
    </rPh>
    <phoneticPr fontId="3"/>
  </si>
  <si>
    <t>18日</t>
    <rPh sb="2" eb="3">
      <t>ニチ</t>
    </rPh>
    <phoneticPr fontId="3"/>
  </si>
  <si>
    <t>17日</t>
    <rPh sb="2" eb="3">
      <t>ニチ</t>
    </rPh>
    <phoneticPr fontId="3"/>
  </si>
  <si>
    <t>16日</t>
    <rPh sb="2" eb="3">
      <t>ニチ</t>
    </rPh>
    <phoneticPr fontId="3"/>
  </si>
  <si>
    <t>15日</t>
    <rPh sb="2" eb="3">
      <t>ニチ</t>
    </rPh>
    <phoneticPr fontId="3"/>
  </si>
  <si>
    <t>14日</t>
    <rPh sb="2" eb="3">
      <t>ニチ</t>
    </rPh>
    <phoneticPr fontId="3"/>
  </si>
  <si>
    <t>13日</t>
    <rPh sb="2" eb="3">
      <t>ニチ</t>
    </rPh>
    <phoneticPr fontId="3"/>
  </si>
  <si>
    <t>12日</t>
    <rPh sb="2" eb="3">
      <t>ニチ</t>
    </rPh>
    <phoneticPr fontId="3"/>
  </si>
  <si>
    <t>11日</t>
    <rPh sb="2" eb="3">
      <t>ニチ</t>
    </rPh>
    <phoneticPr fontId="3"/>
  </si>
  <si>
    <t>10日</t>
    <rPh sb="2" eb="3">
      <t>ニチ</t>
    </rPh>
    <phoneticPr fontId="3"/>
  </si>
  <si>
    <t>9日</t>
    <rPh sb="1" eb="2">
      <t>ニチ</t>
    </rPh>
    <phoneticPr fontId="3"/>
  </si>
  <si>
    <t>8日</t>
    <rPh sb="1" eb="2">
      <t>ニチ</t>
    </rPh>
    <phoneticPr fontId="3"/>
  </si>
  <si>
    <t>7日</t>
    <rPh sb="1" eb="2">
      <t>ニチ</t>
    </rPh>
    <phoneticPr fontId="3"/>
  </si>
  <si>
    <t>6日</t>
    <rPh sb="1" eb="2">
      <t>ニチ</t>
    </rPh>
    <phoneticPr fontId="3"/>
  </si>
  <si>
    <t>5日</t>
    <rPh sb="1" eb="2">
      <t>ニチ</t>
    </rPh>
    <phoneticPr fontId="3"/>
  </si>
  <si>
    <t>4日</t>
    <rPh sb="1" eb="2">
      <t>ニチ</t>
    </rPh>
    <phoneticPr fontId="3"/>
  </si>
  <si>
    <t>3日</t>
    <rPh sb="1" eb="2">
      <t>ニチ</t>
    </rPh>
    <phoneticPr fontId="3"/>
  </si>
  <si>
    <t>2日</t>
    <rPh sb="1" eb="2">
      <t>ニチ</t>
    </rPh>
    <phoneticPr fontId="3"/>
  </si>
  <si>
    <t>1日</t>
    <rPh sb="1" eb="2">
      <t>ニチ</t>
    </rPh>
    <phoneticPr fontId="3"/>
  </si>
  <si>
    <t>Z</t>
    <phoneticPr fontId="3"/>
  </si>
  <si>
    <t>日報</t>
    <rPh sb="0" eb="2">
      <t>ニッポウ</t>
    </rPh>
    <phoneticPr fontId="3"/>
  </si>
  <si>
    <t>前年比</t>
    <rPh sb="0" eb="3">
      <t>ゼンネンヒ</t>
    </rPh>
    <phoneticPr fontId="3"/>
  </si>
  <si>
    <t>本　年</t>
    <rPh sb="0" eb="1">
      <t>ホン</t>
    </rPh>
    <rPh sb="2" eb="3">
      <t>トシ</t>
    </rPh>
    <phoneticPr fontId="3"/>
  </si>
  <si>
    <t>前　年</t>
    <rPh sb="0" eb="1">
      <t>マエ</t>
    </rPh>
    <rPh sb="2" eb="3">
      <t>トシ</t>
    </rPh>
    <phoneticPr fontId="3"/>
  </si>
  <si>
    <t>日にち</t>
    <rPh sb="0" eb="1">
      <t>ヒ</t>
    </rPh>
    <phoneticPr fontId="3"/>
  </si>
  <si>
    <t>合計収入</t>
    <rPh sb="0" eb="2">
      <t>ゴウケイ</t>
    </rPh>
    <rPh sb="2" eb="4">
      <t>シュウニュウ</t>
    </rPh>
    <phoneticPr fontId="3"/>
  </si>
  <si>
    <t>旅客収入</t>
    <rPh sb="0" eb="2">
      <t>リョキャク</t>
    </rPh>
    <rPh sb="2" eb="4">
      <t>シュウニュウ</t>
    </rPh>
    <phoneticPr fontId="3"/>
  </si>
  <si>
    <t>乗船人数</t>
    <rPh sb="0" eb="2">
      <t>ジョウセン</t>
    </rPh>
    <rPh sb="2" eb="4">
      <t>ニンズウ</t>
    </rPh>
    <phoneticPr fontId="3"/>
  </si>
  <si>
    <t>昨年日報</t>
    <phoneticPr fontId="3"/>
  </si>
  <si>
    <t>合計売店売上</t>
    <rPh sb="0" eb="2">
      <t>ゴウケイ</t>
    </rPh>
    <rPh sb="2" eb="4">
      <t>バイテン</t>
    </rPh>
    <rPh sb="4" eb="6">
      <t>ウリアゲ</t>
    </rPh>
    <phoneticPr fontId="3"/>
  </si>
  <si>
    <t>おーろら2売店売上</t>
    <rPh sb="5" eb="7">
      <t>バイテン</t>
    </rPh>
    <rPh sb="7" eb="9">
      <t>ウリアゲ</t>
    </rPh>
    <phoneticPr fontId="3"/>
  </si>
  <si>
    <t>おーろら売店売上</t>
    <rPh sb="4" eb="6">
      <t>バイテン</t>
    </rPh>
    <rPh sb="6" eb="8">
      <t>ウリアゲ</t>
    </rPh>
    <phoneticPr fontId="3"/>
  </si>
  <si>
    <t>合計指定席売上</t>
    <rPh sb="0" eb="2">
      <t>ゴウケイ</t>
    </rPh>
    <rPh sb="2" eb="5">
      <t>シテイセキ</t>
    </rPh>
    <rPh sb="5" eb="7">
      <t>ウリアゲ</t>
    </rPh>
    <phoneticPr fontId="3"/>
  </si>
  <si>
    <t>おーろら2指定席売上</t>
    <rPh sb="5" eb="8">
      <t>シテイセキ</t>
    </rPh>
    <rPh sb="8" eb="10">
      <t>ウリアゲ</t>
    </rPh>
    <phoneticPr fontId="3"/>
  </si>
  <si>
    <t>おーろら指定席売上</t>
    <rPh sb="4" eb="7">
      <t>シテイセキ</t>
    </rPh>
    <rPh sb="7" eb="9">
      <t>ウリアゲ</t>
    </rPh>
    <phoneticPr fontId="3"/>
  </si>
  <si>
    <t>合計双眼鏡売上</t>
    <rPh sb="0" eb="2">
      <t>ゴウケイ</t>
    </rPh>
    <rPh sb="2" eb="5">
      <t>ソウガンキョウ</t>
    </rPh>
    <rPh sb="5" eb="7">
      <t>ウリアゲ</t>
    </rPh>
    <phoneticPr fontId="3"/>
  </si>
  <si>
    <t>おーろら2双眼鏡売上</t>
    <rPh sb="5" eb="8">
      <t>ソウガンキョウ</t>
    </rPh>
    <rPh sb="8" eb="10">
      <t>ウリアゲ</t>
    </rPh>
    <phoneticPr fontId="3"/>
  </si>
  <si>
    <t>おーろら双眼鏡売上</t>
    <rPh sb="4" eb="7">
      <t>ソウガンキョウ</t>
    </rPh>
    <rPh sb="7" eb="9">
      <t>ウリアゲ</t>
    </rPh>
    <phoneticPr fontId="3"/>
  </si>
  <si>
    <t>昨年差</t>
    <rPh sb="0" eb="2">
      <t>サクネン</t>
    </rPh>
    <rPh sb="2" eb="3">
      <t>サ</t>
    </rPh>
    <phoneticPr fontId="32"/>
  </si>
  <si>
    <t>本年</t>
    <rPh sb="0" eb="2">
      <t>ホンネン</t>
    </rPh>
    <phoneticPr fontId="32"/>
  </si>
  <si>
    <t>昨年</t>
    <rPh sb="0" eb="2">
      <t>サクネン</t>
    </rPh>
    <phoneticPr fontId="32"/>
  </si>
  <si>
    <t>総合計</t>
    <rPh sb="0" eb="1">
      <t>ソウ</t>
    </rPh>
    <rPh sb="1" eb="3">
      <t>ゴウケイ</t>
    </rPh>
    <phoneticPr fontId="32"/>
  </si>
  <si>
    <t>現在　全期</t>
    <phoneticPr fontId="32"/>
  </si>
  <si>
    <t>現在　当月</t>
    <rPh sb="0" eb="2">
      <t>ゲンザイ</t>
    </rPh>
    <rPh sb="3" eb="5">
      <t>トウゲツ</t>
    </rPh>
    <phoneticPr fontId="32"/>
  </si>
  <si>
    <t>おーろら2</t>
    <phoneticPr fontId="32"/>
  </si>
  <si>
    <t>おーろら</t>
    <phoneticPr fontId="32"/>
  </si>
  <si>
    <t>売店+双眼TOTAL</t>
    <rPh sb="0" eb="2">
      <t>バイテン</t>
    </rPh>
    <rPh sb="3" eb="5">
      <t>ソウガン</t>
    </rPh>
    <phoneticPr fontId="32"/>
  </si>
  <si>
    <t>同時期昨対</t>
    <rPh sb="0" eb="3">
      <t>ドウジキ</t>
    </rPh>
    <rPh sb="3" eb="5">
      <t>サクタイ</t>
    </rPh>
    <phoneticPr fontId="32"/>
  </si>
  <si>
    <t>②双眼</t>
    <rPh sb="1" eb="3">
      <t>ソウガン</t>
    </rPh>
    <phoneticPr fontId="32"/>
  </si>
  <si>
    <t>現在　全期</t>
    <phoneticPr fontId="32"/>
  </si>
  <si>
    <t>①双眼</t>
    <rPh sb="1" eb="3">
      <t>ソウガン</t>
    </rPh>
    <phoneticPr fontId="32"/>
  </si>
  <si>
    <t>②売店</t>
    <rPh sb="1" eb="3">
      <t>バイテン</t>
    </rPh>
    <phoneticPr fontId="32"/>
  </si>
  <si>
    <t>①売店</t>
    <rPh sb="1" eb="3">
      <t>バイテン</t>
    </rPh>
    <phoneticPr fontId="32"/>
  </si>
  <si>
    <t>乗客数</t>
    <rPh sb="0" eb="3">
      <t>ジョウキャクスウ</t>
    </rPh>
    <phoneticPr fontId="32"/>
  </si>
  <si>
    <t>（税額）</t>
    <rPh sb="1" eb="3">
      <t>ゼイガク</t>
    </rPh>
    <phoneticPr fontId="3"/>
  </si>
  <si>
    <t>月 累 計</t>
    <rPh sb="0" eb="1">
      <t>ツキ</t>
    </rPh>
    <rPh sb="2" eb="5">
      <t>ルイケイ</t>
    </rPh>
    <phoneticPr fontId="3"/>
  </si>
  <si>
    <t>小　　計</t>
    <rPh sb="0" eb="1">
      <t>ショウ</t>
    </rPh>
    <rPh sb="3" eb="4">
      <t>ケイ</t>
    </rPh>
    <phoneticPr fontId="3"/>
  </si>
  <si>
    <t>双眼鏡 2</t>
    <rPh sb="0" eb="3">
      <t>ソウガンキョウ</t>
    </rPh>
    <phoneticPr fontId="3"/>
  </si>
  <si>
    <t>レンタル1</t>
    <phoneticPr fontId="3"/>
  </si>
  <si>
    <r>
      <t>座席指定</t>
    </r>
    <r>
      <rPr>
        <sz val="10"/>
        <rFont val="ＭＳ Ｐ明朝"/>
        <family val="1"/>
        <charset val="128"/>
      </rPr>
      <t>1</t>
    </r>
    <phoneticPr fontId="3"/>
  </si>
  <si>
    <r>
      <t>船舶売店</t>
    </r>
    <r>
      <rPr>
        <sz val="10"/>
        <rFont val="ＭＳ Ｐ明朝"/>
        <family val="1"/>
        <charset val="128"/>
      </rPr>
      <t>1</t>
    </r>
    <phoneticPr fontId="3"/>
  </si>
  <si>
    <t>フイルム</t>
    <phoneticPr fontId="3"/>
  </si>
  <si>
    <t>全　期　累　計</t>
    <phoneticPr fontId="3"/>
  </si>
  <si>
    <t>当　月　累　計</t>
    <phoneticPr fontId="3"/>
  </si>
  <si>
    <t>当　　　　日</t>
    <phoneticPr fontId="3"/>
  </si>
  <si>
    <t>収入内訳</t>
    <rPh sb="0" eb="2">
      <t>シュウニュウ</t>
    </rPh>
    <rPh sb="2" eb="4">
      <t>ウチワケ</t>
    </rPh>
    <phoneticPr fontId="3"/>
  </si>
  <si>
    <t>金　　額</t>
    <phoneticPr fontId="3"/>
  </si>
  <si>
    <t>市民AC</t>
    <rPh sb="0" eb="1">
      <t>シミン</t>
    </rPh>
    <phoneticPr fontId="3"/>
  </si>
  <si>
    <t>市民A</t>
    <rPh sb="0" eb="1">
      <t>シミン</t>
    </rPh>
    <phoneticPr fontId="3"/>
  </si>
  <si>
    <t>OP</t>
    <phoneticPr fontId="3"/>
  </si>
  <si>
    <t>船</t>
    <rPh sb="0" eb="1">
      <t>センメイ</t>
    </rPh>
    <phoneticPr fontId="3"/>
  </si>
  <si>
    <t>次</t>
    <rPh sb="0" eb="1">
      <t>ジ</t>
    </rPh>
    <phoneticPr fontId="3"/>
  </si>
  <si>
    <t>航</t>
    <rPh sb="0" eb="1">
      <t>ワタル</t>
    </rPh>
    <phoneticPr fontId="3"/>
  </si>
  <si>
    <t xml:space="preserve"> 請 求 精 算 計</t>
    <rPh sb="1" eb="2">
      <t>ショウ</t>
    </rPh>
    <rPh sb="3" eb="4">
      <t>モトム</t>
    </rPh>
    <rPh sb="5" eb="8">
      <t>セイサン</t>
    </rPh>
    <phoneticPr fontId="3"/>
  </si>
  <si>
    <t>港　内　航　路   （C)</t>
    <rPh sb="0" eb="1">
      <t>ミナト</t>
    </rPh>
    <rPh sb="2" eb="3">
      <t>ナイ</t>
    </rPh>
    <rPh sb="4" eb="5">
      <t>コウ</t>
    </rPh>
    <rPh sb="6" eb="7">
      <t>ロ</t>
    </rPh>
    <phoneticPr fontId="3"/>
  </si>
  <si>
    <t>売店売掛（請求精算分）</t>
    <rPh sb="0" eb="2">
      <t>バイテン</t>
    </rPh>
    <rPh sb="2" eb="4">
      <t>ウリカケ</t>
    </rPh>
    <rPh sb="5" eb="7">
      <t>セイキュウ</t>
    </rPh>
    <rPh sb="7" eb="9">
      <t>セイサン</t>
    </rPh>
    <rPh sb="9" eb="10">
      <t>ブン</t>
    </rPh>
    <phoneticPr fontId="3"/>
  </si>
  <si>
    <t>発 券 精 算 計</t>
    <rPh sb="0" eb="1">
      <t>ハツ</t>
    </rPh>
    <rPh sb="2" eb="3">
      <t>ケン</t>
    </rPh>
    <rPh sb="4" eb="5">
      <t>セイ</t>
    </rPh>
    <rPh sb="6" eb="7">
      <t>ザン</t>
    </rPh>
    <rPh sb="8" eb="9">
      <t>ケイ</t>
    </rPh>
    <phoneticPr fontId="3"/>
  </si>
  <si>
    <t>小  　 計</t>
    <rPh sb="0" eb="1">
      <t>ショウ</t>
    </rPh>
    <rPh sb="5" eb="6">
      <t>ケイ</t>
    </rPh>
    <phoneticPr fontId="3"/>
  </si>
  <si>
    <t>売店売掛（発券精算分）</t>
    <rPh sb="0" eb="2">
      <t>バイテン</t>
    </rPh>
    <rPh sb="2" eb="4">
      <t>ウリカケ</t>
    </rPh>
    <rPh sb="5" eb="7">
      <t>ハッケン</t>
    </rPh>
    <rPh sb="7" eb="9">
      <t>セイサン</t>
    </rPh>
    <rPh sb="9" eb="10">
      <t>ブン</t>
    </rPh>
    <phoneticPr fontId="3"/>
  </si>
  <si>
    <t>小　　　　　　　計</t>
    <rPh sb="0" eb="1">
      <t>ショウ</t>
    </rPh>
    <rPh sb="8" eb="9">
      <t>ケイ</t>
    </rPh>
    <phoneticPr fontId="3"/>
  </si>
  <si>
    <t>金　　額</t>
    <phoneticPr fontId="3"/>
  </si>
  <si>
    <t>OP</t>
    <phoneticPr fontId="3"/>
  </si>
  <si>
    <t>（乗船券類前入金）</t>
    <phoneticPr fontId="3"/>
  </si>
  <si>
    <t>沖合航路　（A)　・　能取岬航路　（B）</t>
    <rPh sb="0" eb="2">
      <t>オキア</t>
    </rPh>
    <rPh sb="2" eb="4">
      <t>コウロ</t>
    </rPh>
    <rPh sb="11" eb="12">
      <t>ノウ</t>
    </rPh>
    <rPh sb="12" eb="13">
      <t>ト</t>
    </rPh>
    <rPh sb="13" eb="14">
      <t>ミサキ</t>
    </rPh>
    <rPh sb="14" eb="16">
      <t>コウロ</t>
    </rPh>
    <phoneticPr fontId="3"/>
  </si>
  <si>
    <t>前入金及びその他収入内訳</t>
    <rPh sb="0" eb="1">
      <t>マエ</t>
    </rPh>
    <rPh sb="1" eb="3">
      <t>ニュウキン</t>
    </rPh>
    <rPh sb="3" eb="4">
      <t>オヨ</t>
    </rPh>
    <rPh sb="5" eb="8">
      <t>ソノタ</t>
    </rPh>
    <rPh sb="8" eb="10">
      <t>シュウニュウ</t>
    </rPh>
    <rPh sb="10" eb="12">
      <t>ウチワケ</t>
    </rPh>
    <phoneticPr fontId="3"/>
  </si>
  <si>
    <t>請求精算</t>
    <rPh sb="0" eb="2">
      <t>セイキュウ</t>
    </rPh>
    <rPh sb="2" eb="4">
      <t>セイサン</t>
    </rPh>
    <phoneticPr fontId="3"/>
  </si>
  <si>
    <t>発券精算</t>
    <rPh sb="0" eb="2">
      <t>ハッケン</t>
    </rPh>
    <rPh sb="2" eb="4">
      <t>セイサン</t>
    </rPh>
    <phoneticPr fontId="3"/>
  </si>
  <si>
    <t>航路別売上</t>
    <rPh sb="0" eb="2">
      <t>コウロ</t>
    </rPh>
    <rPh sb="2" eb="3">
      <t>ベツ</t>
    </rPh>
    <rPh sb="3" eb="5">
      <t>ウリアゲ</t>
    </rPh>
    <phoneticPr fontId="3"/>
  </si>
  <si>
    <t>候</t>
    <rPh sb="0" eb="1">
      <t>テンコウ</t>
    </rPh>
    <phoneticPr fontId="3"/>
  </si>
  <si>
    <t>午　　後</t>
    <phoneticPr fontId="3"/>
  </si>
  <si>
    <t>天</t>
    <rPh sb="0" eb="1">
      <t>テン</t>
    </rPh>
    <phoneticPr fontId="3"/>
  </si>
  <si>
    <t>前　年</t>
    <rPh sb="0" eb="1">
      <t>ゼン</t>
    </rPh>
    <rPh sb="2" eb="3">
      <t>ネン</t>
    </rPh>
    <phoneticPr fontId="3"/>
  </si>
  <si>
    <t>レンタル1</t>
    <phoneticPr fontId="3"/>
  </si>
  <si>
    <t>フイルム</t>
    <phoneticPr fontId="3"/>
  </si>
  <si>
    <t>全　期　累　計</t>
    <phoneticPr fontId="3"/>
  </si>
  <si>
    <t>当　月　累　計</t>
    <phoneticPr fontId="3"/>
  </si>
  <si>
    <t>貼り付けは値で</t>
    <rPh sb="0" eb="1">
      <t>ハ</t>
    </rPh>
    <rPh sb="2" eb="3">
      <t>ツ</t>
    </rPh>
    <rPh sb="5" eb="6">
      <t>アタイ</t>
    </rPh>
    <phoneticPr fontId="3"/>
  </si>
  <si>
    <t>⇧ここまで</t>
    <phoneticPr fontId="3"/>
  </si>
  <si>
    <t>⇧ここからｺﾋﾟｰ</t>
    <phoneticPr fontId="3"/>
  </si>
  <si>
    <t>⇧ここまで</t>
    <phoneticPr fontId="3"/>
  </si>
  <si>
    <t>V1646</t>
  </si>
  <si>
    <t>V1593</t>
  </si>
  <si>
    <t>V1540</t>
  </si>
  <si>
    <t>V1487</t>
  </si>
  <si>
    <t>V1434</t>
  </si>
  <si>
    <t>V1381</t>
  </si>
  <si>
    <t>V1328</t>
  </si>
  <si>
    <t>V1275</t>
  </si>
  <si>
    <t>V1222</t>
  </si>
  <si>
    <t>V1169</t>
  </si>
  <si>
    <t>V1116</t>
  </si>
  <si>
    <t>V1063</t>
  </si>
  <si>
    <t>V1010</t>
  </si>
  <si>
    <t>V957</t>
  </si>
  <si>
    <t>V904</t>
  </si>
  <si>
    <t>V851</t>
  </si>
  <si>
    <t>V798</t>
  </si>
  <si>
    <t>V745</t>
  </si>
  <si>
    <t>V692</t>
  </si>
  <si>
    <t>V639</t>
  </si>
  <si>
    <t>V586</t>
  </si>
  <si>
    <t>V533</t>
  </si>
  <si>
    <t>V480</t>
  </si>
  <si>
    <t>V427</t>
  </si>
  <si>
    <t>V374</t>
  </si>
  <si>
    <t>V321</t>
  </si>
  <si>
    <t>V268</t>
  </si>
  <si>
    <t>V215</t>
  </si>
  <si>
    <t>V162</t>
  </si>
  <si>
    <t>V109</t>
    <phoneticPr fontId="3"/>
  </si>
  <si>
    <t>V56</t>
    <phoneticPr fontId="3"/>
  </si>
  <si>
    <t>Z</t>
    <phoneticPr fontId="3"/>
  </si>
  <si>
    <t/>
  </si>
  <si>
    <t>T</t>
    <phoneticPr fontId="3"/>
  </si>
  <si>
    <t>T</t>
    <phoneticPr fontId="3"/>
  </si>
  <si>
    <t>S</t>
    <phoneticPr fontId="3"/>
  </si>
  <si>
    <t>S</t>
    <phoneticPr fontId="3"/>
  </si>
  <si>
    <t>⇦2018年のはこの色の部分のB-ACまでドラッグしてコピペ</t>
    <rPh sb="5" eb="6">
      <t>ネン</t>
    </rPh>
    <rPh sb="10" eb="11">
      <t>イロ</t>
    </rPh>
    <rPh sb="12" eb="14">
      <t>ブブン</t>
    </rPh>
    <phoneticPr fontId="3"/>
  </si>
  <si>
    <t>a</t>
    <phoneticPr fontId="3"/>
  </si>
  <si>
    <t>*</t>
    <phoneticPr fontId="3"/>
  </si>
  <si>
    <t>小　計</t>
    <rPh sb="1" eb="2">
      <t>ケイ</t>
    </rPh>
    <phoneticPr fontId="3"/>
  </si>
  <si>
    <t>ウトロ観光案内所</t>
    <rPh sb="3" eb="5">
      <t>カンコウ</t>
    </rPh>
    <rPh sb="5" eb="7">
      <t>アンナイ</t>
    </rPh>
    <rPh sb="7" eb="8">
      <t>ショ</t>
    </rPh>
    <phoneticPr fontId="29"/>
  </si>
  <si>
    <t>北こぶし知床</t>
    <rPh sb="0" eb="1">
      <t>キタ</t>
    </rPh>
    <rPh sb="4" eb="6">
      <t>シレトコ</t>
    </rPh>
    <phoneticPr fontId="29"/>
  </si>
  <si>
    <t>知床第一ホテル</t>
    <rPh sb="0" eb="2">
      <t>シレトコ</t>
    </rPh>
    <rPh sb="2" eb="4">
      <t>ダイイチ</t>
    </rPh>
    <phoneticPr fontId="29"/>
  </si>
  <si>
    <t>KIKI知床</t>
    <rPh sb="4" eb="6">
      <t>シレトコ</t>
    </rPh>
    <phoneticPr fontId="29"/>
  </si>
  <si>
    <t>ホテル知床</t>
    <rPh sb="3" eb="5">
      <t>シレトコ</t>
    </rPh>
    <phoneticPr fontId="29"/>
  </si>
  <si>
    <t>夕陽のあたる家</t>
    <rPh sb="0" eb="2">
      <t>ユウヒ</t>
    </rPh>
    <rPh sb="6" eb="7">
      <t>イエ</t>
    </rPh>
    <phoneticPr fontId="29"/>
  </si>
  <si>
    <t>知床ノーブルホテル</t>
    <rPh sb="0" eb="2">
      <t>シレトコ</t>
    </rPh>
    <phoneticPr fontId="29"/>
  </si>
  <si>
    <t>国民宿舎かつらだ</t>
    <rPh sb="0" eb="2">
      <t>コクミン</t>
    </rPh>
    <rPh sb="2" eb="4">
      <t>シュクシャ</t>
    </rPh>
    <phoneticPr fontId="29"/>
  </si>
  <si>
    <t>つくだ荘</t>
    <rPh sb="3" eb="4">
      <t>ソウ</t>
    </rPh>
    <phoneticPr fontId="29"/>
  </si>
  <si>
    <t>知床斜里町観光協会</t>
    <rPh sb="0" eb="2">
      <t>シレトコ</t>
    </rPh>
    <rPh sb="2" eb="5">
      <t>シャリチョウ</t>
    </rPh>
    <rPh sb="5" eb="7">
      <t>カンコウ</t>
    </rPh>
    <rPh sb="7" eb="9">
      <t>キョウカイ</t>
    </rPh>
    <phoneticPr fontId="29"/>
  </si>
  <si>
    <t>阿寒まちづくり推進機構</t>
    <rPh sb="0" eb="2">
      <t>アカン</t>
    </rPh>
    <rPh sb="7" eb="9">
      <t>スイシン</t>
    </rPh>
    <rPh sb="9" eb="11">
      <t>キコウ</t>
    </rPh>
    <phoneticPr fontId="29"/>
  </si>
  <si>
    <t>宮城交通トラベル</t>
    <rPh sb="0" eb="2">
      <t>ミヤギ</t>
    </rPh>
    <rPh sb="2" eb="4">
      <t>コウツウ</t>
    </rPh>
    <phoneticPr fontId="29"/>
  </si>
  <si>
    <t>網走バス</t>
    <rPh sb="0" eb="2">
      <t>アバシリ</t>
    </rPh>
    <phoneticPr fontId="29"/>
  </si>
  <si>
    <t>北海道中央バス</t>
    <rPh sb="0" eb="3">
      <t>ホッカイドウ</t>
    </rPh>
    <rPh sb="3" eb="5">
      <t>チュウオウ</t>
    </rPh>
    <phoneticPr fontId="29"/>
  </si>
  <si>
    <t>札幌通運</t>
    <rPh sb="0" eb="2">
      <t>サッポロ</t>
    </rPh>
    <rPh sb="2" eb="4">
      <t>ツウウン</t>
    </rPh>
    <phoneticPr fontId="29"/>
  </si>
  <si>
    <t>リョービツアーズ</t>
  </si>
  <si>
    <t>ジャルパック</t>
  </si>
  <si>
    <t>ＡＮＡセールス</t>
  </si>
  <si>
    <t>タビックス</t>
  </si>
  <si>
    <t>朝日旅行（東京）</t>
    <rPh sb="0" eb="2">
      <t>アサヒ</t>
    </rPh>
    <rPh sb="2" eb="4">
      <t>リョコウ</t>
    </rPh>
    <rPh sb="5" eb="7">
      <t>トウキョウ</t>
    </rPh>
    <phoneticPr fontId="29"/>
  </si>
  <si>
    <t>朝日旅行（大阪）</t>
    <rPh sb="0" eb="2">
      <t>アサヒ</t>
    </rPh>
    <rPh sb="2" eb="4">
      <t>リョコウ</t>
    </rPh>
    <rPh sb="5" eb="7">
      <t>オオサカ</t>
    </rPh>
    <phoneticPr fontId="29"/>
  </si>
  <si>
    <t>宮崎交通観光</t>
    <rPh sb="0" eb="2">
      <t>ミヤザキ</t>
    </rPh>
    <rPh sb="2" eb="4">
      <t>コウツウ</t>
    </rPh>
    <rPh sb="4" eb="6">
      <t>カンコウ</t>
    </rPh>
    <phoneticPr fontId="29"/>
  </si>
  <si>
    <t>毎日サービス</t>
    <rPh sb="0" eb="2">
      <t>マイニチ</t>
    </rPh>
    <phoneticPr fontId="29"/>
  </si>
  <si>
    <t>ビックホリデー</t>
  </si>
  <si>
    <t>アクティビティジャパン</t>
  </si>
  <si>
    <t>富士急トラベル</t>
    <rPh sb="0" eb="3">
      <t>フジキュウ</t>
    </rPh>
    <phoneticPr fontId="29"/>
  </si>
  <si>
    <t>山陽新聞トラベル</t>
    <rPh sb="0" eb="2">
      <t>サンヨウ</t>
    </rPh>
    <rPh sb="2" eb="4">
      <t>シンブン</t>
    </rPh>
    <phoneticPr fontId="29"/>
  </si>
  <si>
    <t>ひろでん中国新聞旅行</t>
    <rPh sb="4" eb="6">
      <t>チュウゴク</t>
    </rPh>
    <rPh sb="6" eb="8">
      <t>シンブン</t>
    </rPh>
    <rPh sb="8" eb="10">
      <t>リョコウ</t>
    </rPh>
    <phoneticPr fontId="29"/>
  </si>
  <si>
    <t>東日観光</t>
    <rPh sb="0" eb="2">
      <t>トウニチ</t>
    </rPh>
    <rPh sb="2" eb="4">
      <t>カンコウ</t>
    </rPh>
    <phoneticPr fontId="29"/>
  </si>
  <si>
    <t>常盤交通観光</t>
    <rPh sb="0" eb="2">
      <t>トキワ</t>
    </rPh>
    <rPh sb="2" eb="4">
      <t>コウツウ</t>
    </rPh>
    <rPh sb="4" eb="6">
      <t>カンコウ</t>
    </rPh>
    <phoneticPr fontId="29"/>
  </si>
  <si>
    <t>福島交通観光</t>
    <rPh sb="0" eb="2">
      <t>フクシマ</t>
    </rPh>
    <rPh sb="2" eb="4">
      <t>コウツウ</t>
    </rPh>
    <rPh sb="4" eb="6">
      <t>カンコウ</t>
    </rPh>
    <phoneticPr fontId="29"/>
  </si>
  <si>
    <t>岩手県交通</t>
    <rPh sb="0" eb="3">
      <t>イワテケン</t>
    </rPh>
    <rPh sb="3" eb="5">
      <t>コウツウ</t>
    </rPh>
    <phoneticPr fontId="29"/>
  </si>
  <si>
    <t>山形交通観光</t>
    <rPh sb="0" eb="2">
      <t>ヤマガタ</t>
    </rPh>
    <rPh sb="2" eb="4">
      <t>コウツウ</t>
    </rPh>
    <rPh sb="4" eb="6">
      <t>カンコウ</t>
    </rPh>
    <phoneticPr fontId="29"/>
  </si>
  <si>
    <t>羽後交通観光</t>
    <rPh sb="0" eb="1">
      <t>ハ</t>
    </rPh>
    <rPh sb="1" eb="2">
      <t>ゴ</t>
    </rPh>
    <rPh sb="2" eb="4">
      <t>コウツウ</t>
    </rPh>
    <rPh sb="4" eb="6">
      <t>カンコウ</t>
    </rPh>
    <phoneticPr fontId="29"/>
  </si>
  <si>
    <t>全旅協</t>
    <rPh sb="0" eb="1">
      <t>ゼン</t>
    </rPh>
    <rPh sb="1" eb="2">
      <t>リョ</t>
    </rPh>
    <rPh sb="2" eb="3">
      <t>キョウ</t>
    </rPh>
    <phoneticPr fontId="29"/>
  </si>
  <si>
    <t>網走商工会議所</t>
    <rPh sb="0" eb="2">
      <t>アバシリ</t>
    </rPh>
    <rPh sb="2" eb="4">
      <t>ショウコウ</t>
    </rPh>
    <rPh sb="4" eb="7">
      <t>カイギショ</t>
    </rPh>
    <phoneticPr fontId="29"/>
  </si>
  <si>
    <t>網走市役所</t>
    <rPh sb="0" eb="2">
      <t>アバシリ</t>
    </rPh>
    <rPh sb="2" eb="5">
      <t>シヤクショ</t>
    </rPh>
    <phoneticPr fontId="29"/>
  </si>
  <si>
    <t>網走観光ホテル</t>
    <rPh sb="0" eb="2">
      <t>アバシリ</t>
    </rPh>
    <rPh sb="2" eb="4">
      <t>カンコウ</t>
    </rPh>
    <phoneticPr fontId="29"/>
  </si>
  <si>
    <t>網走湖荘</t>
    <rPh sb="0" eb="2">
      <t>アバシリ</t>
    </rPh>
    <rPh sb="2" eb="3">
      <t>コ</t>
    </rPh>
    <rPh sb="3" eb="4">
      <t>ソウ</t>
    </rPh>
    <phoneticPr fontId="29"/>
  </si>
  <si>
    <t>天都の郷（本陣）</t>
    <rPh sb="0" eb="1">
      <t>テン</t>
    </rPh>
    <rPh sb="1" eb="2">
      <t>ト</t>
    </rPh>
    <rPh sb="3" eb="4">
      <t>キョウ</t>
    </rPh>
    <rPh sb="5" eb="7">
      <t>ホンジン</t>
    </rPh>
    <phoneticPr fontId="29"/>
  </si>
  <si>
    <t>網走ハイヤー</t>
    <rPh sb="0" eb="2">
      <t>アバシリ</t>
    </rPh>
    <phoneticPr fontId="29"/>
  </si>
  <si>
    <t>沖縄ツーリスト</t>
    <rPh sb="0" eb="2">
      <t>オキナワ</t>
    </rPh>
    <phoneticPr fontId="29"/>
  </si>
  <si>
    <t>南海国際旅行</t>
    <rPh sb="0" eb="2">
      <t>ナンカイ</t>
    </rPh>
    <rPh sb="2" eb="4">
      <t>コクサイ</t>
    </rPh>
    <rPh sb="4" eb="6">
      <t>リョコウ</t>
    </rPh>
    <phoneticPr fontId="29"/>
  </si>
  <si>
    <t>静鉄観光サービス</t>
    <rPh sb="0" eb="1">
      <t>シズ</t>
    </rPh>
    <rPh sb="1" eb="2">
      <t>テツ</t>
    </rPh>
    <rPh sb="2" eb="4">
      <t>カンコウ</t>
    </rPh>
    <phoneticPr fontId="29"/>
  </si>
  <si>
    <t>フジトラベルサービス</t>
  </si>
  <si>
    <t>アルピコ長野トラベル</t>
    <rPh sb="4" eb="6">
      <t>ナガノ</t>
    </rPh>
    <phoneticPr fontId="29"/>
  </si>
  <si>
    <t>ホワイトベアーファミリー</t>
  </si>
  <si>
    <t>京急観光</t>
    <rPh sb="0" eb="2">
      <t>ケイキュウ</t>
    </rPh>
    <rPh sb="2" eb="4">
      <t>カンコウ</t>
    </rPh>
    <phoneticPr fontId="29"/>
  </si>
  <si>
    <t>宮城交通観光サービス</t>
    <rPh sb="0" eb="2">
      <t>ミヤギ</t>
    </rPh>
    <rPh sb="2" eb="4">
      <t>コウツウ</t>
    </rPh>
    <rPh sb="4" eb="6">
      <t>カンコウ</t>
    </rPh>
    <phoneticPr fontId="29"/>
  </si>
  <si>
    <t>豊鉄観光サービス</t>
    <rPh sb="0" eb="2">
      <t>トヨテツ</t>
    </rPh>
    <rPh sb="2" eb="4">
      <t>カンコウ</t>
    </rPh>
    <phoneticPr fontId="29"/>
  </si>
  <si>
    <t>新潟交通</t>
    <rPh sb="0" eb="2">
      <t>ニイガタ</t>
    </rPh>
    <rPh sb="2" eb="4">
      <t>コウツウ</t>
    </rPh>
    <phoneticPr fontId="29"/>
  </si>
  <si>
    <t>神姫バス</t>
    <rPh sb="0" eb="1">
      <t>カミ</t>
    </rPh>
    <rPh sb="1" eb="2">
      <t>ヒメ</t>
    </rPh>
    <phoneticPr fontId="29"/>
  </si>
  <si>
    <t>東北海道トラベル</t>
    <rPh sb="0" eb="1">
      <t>ヒガシ</t>
    </rPh>
    <rPh sb="1" eb="4">
      <t>ホッカイドウ</t>
    </rPh>
    <phoneticPr fontId="29"/>
  </si>
  <si>
    <t>共立観光</t>
    <rPh sb="0" eb="2">
      <t>キョウリツ</t>
    </rPh>
    <rPh sb="2" eb="4">
      <t>カンコウ</t>
    </rPh>
    <phoneticPr fontId="29"/>
  </si>
  <si>
    <t>アクセスネットワーク</t>
  </si>
  <si>
    <t>宮城県旅行業協会</t>
    <rPh sb="0" eb="2">
      <t>ミヤギ</t>
    </rPh>
    <rPh sb="2" eb="3">
      <t>ケン</t>
    </rPh>
    <rPh sb="3" eb="5">
      <t>リョコウ</t>
    </rPh>
    <rPh sb="5" eb="6">
      <t>ギョウ</t>
    </rPh>
    <rPh sb="6" eb="8">
      <t>キョウカイ</t>
    </rPh>
    <phoneticPr fontId="29"/>
  </si>
  <si>
    <t>エアトラベル徳島</t>
    <rPh sb="6" eb="8">
      <t>トクシマ</t>
    </rPh>
    <phoneticPr fontId="29"/>
  </si>
  <si>
    <t>つたいツーリスト</t>
  </si>
  <si>
    <t>ジャパンホリデー</t>
  </si>
  <si>
    <t>穴吹トラベル</t>
    <rPh sb="0" eb="2">
      <t>アナブキ</t>
    </rPh>
    <phoneticPr fontId="29"/>
  </si>
  <si>
    <t>IVSテレビ</t>
  </si>
  <si>
    <t>はとバス</t>
  </si>
  <si>
    <t>郵船クルーズ</t>
    <rPh sb="0" eb="2">
      <t>ユウセン</t>
    </rPh>
    <phoneticPr fontId="29"/>
  </si>
  <si>
    <t>トラベル日本</t>
    <rPh sb="4" eb="6">
      <t>ニッポン</t>
    </rPh>
    <phoneticPr fontId="29"/>
  </si>
  <si>
    <t>とさでんトラベル</t>
  </si>
  <si>
    <t>WILLER</t>
  </si>
  <si>
    <t>中部日本トラベル</t>
    <rPh sb="0" eb="2">
      <t>チュウブ</t>
    </rPh>
    <rPh sb="2" eb="4">
      <t>ニホン</t>
    </rPh>
    <phoneticPr fontId="29"/>
  </si>
  <si>
    <t>北海道宝島旅行社</t>
    <rPh sb="0" eb="3">
      <t>ホッカイドウ</t>
    </rPh>
    <rPh sb="3" eb="5">
      <t>タカラジマ</t>
    </rPh>
    <rPh sb="5" eb="7">
      <t>リョコウ</t>
    </rPh>
    <rPh sb="7" eb="8">
      <t>シャ</t>
    </rPh>
    <phoneticPr fontId="29"/>
  </si>
  <si>
    <t>国際ツーリスト</t>
    <rPh sb="0" eb="2">
      <t>コクサイ</t>
    </rPh>
    <phoneticPr fontId="29"/>
  </si>
  <si>
    <t>フォトオフィス彩人</t>
    <rPh sb="7" eb="8">
      <t>アヤ</t>
    </rPh>
    <rPh sb="8" eb="9">
      <t>ヒト</t>
    </rPh>
    <phoneticPr fontId="29"/>
  </si>
  <si>
    <t>シィービーツアーズ</t>
  </si>
  <si>
    <t>タカハシ</t>
  </si>
  <si>
    <t>札幌観光バス</t>
    <rPh sb="0" eb="2">
      <t>サッポロ</t>
    </rPh>
    <rPh sb="2" eb="4">
      <t>カンコウ</t>
    </rPh>
    <phoneticPr fontId="29"/>
  </si>
  <si>
    <t>警察互助会</t>
    <rPh sb="0" eb="2">
      <t>ケイサツ</t>
    </rPh>
    <rPh sb="2" eb="5">
      <t>ゴジョカイ</t>
    </rPh>
    <phoneticPr fontId="29"/>
  </si>
  <si>
    <t>知床遊覧船</t>
    <rPh sb="0" eb="2">
      <t>シレトコ</t>
    </rPh>
    <rPh sb="2" eb="5">
      <t>ユウランセン</t>
    </rPh>
    <phoneticPr fontId="29"/>
  </si>
  <si>
    <t>北見税務署</t>
    <rPh sb="0" eb="2">
      <t>キタミ</t>
    </rPh>
    <rPh sb="2" eb="5">
      <t>ゼイムショ</t>
    </rPh>
    <phoneticPr fontId="29"/>
  </si>
  <si>
    <t>日本旅行</t>
    <rPh sb="0" eb="2">
      <t>ニホン</t>
    </rPh>
    <rPh sb="2" eb="4">
      <t>リョコウ</t>
    </rPh>
    <phoneticPr fontId="27"/>
  </si>
  <si>
    <t>近畿日本ツーリスト</t>
    <rPh sb="0" eb="2">
      <t>キンキ</t>
    </rPh>
    <rPh sb="2" eb="4">
      <t>ニホン</t>
    </rPh>
    <phoneticPr fontId="27"/>
  </si>
  <si>
    <t>クラブツーリズム</t>
  </si>
  <si>
    <t>名鉄観光サービス</t>
    <rPh sb="0" eb="2">
      <t>メイテツ</t>
    </rPh>
    <rPh sb="2" eb="4">
      <t>カンコウ</t>
    </rPh>
    <phoneticPr fontId="27"/>
  </si>
  <si>
    <t>岐阜バス観光</t>
    <rPh sb="0" eb="2">
      <t>ギフ</t>
    </rPh>
    <rPh sb="4" eb="6">
      <t>カンコウ</t>
    </rPh>
    <phoneticPr fontId="27"/>
  </si>
  <si>
    <t>日本通運</t>
    <rPh sb="0" eb="2">
      <t>ニホン</t>
    </rPh>
    <rPh sb="2" eb="4">
      <t>ツウウン</t>
    </rPh>
    <phoneticPr fontId="27"/>
  </si>
  <si>
    <t>東武トップツアーズ</t>
    <rPh sb="0" eb="2">
      <t>トウブ</t>
    </rPh>
    <phoneticPr fontId="27"/>
  </si>
  <si>
    <t>読売旅行</t>
    <rPh sb="0" eb="2">
      <t>ヨミウリ</t>
    </rPh>
    <rPh sb="2" eb="4">
      <t>リョコウ</t>
    </rPh>
    <phoneticPr fontId="27"/>
  </si>
  <si>
    <t>小田急トラベル</t>
    <rPh sb="0" eb="3">
      <t>オダキュウ</t>
    </rPh>
    <phoneticPr fontId="27"/>
  </si>
  <si>
    <t>農協観光</t>
    <rPh sb="0" eb="2">
      <t>ノウキョウ</t>
    </rPh>
    <rPh sb="2" eb="4">
      <t>カンコウ</t>
    </rPh>
    <phoneticPr fontId="27"/>
  </si>
  <si>
    <t>京王観光</t>
    <rPh sb="0" eb="2">
      <t>ケイオウ</t>
    </rPh>
    <rPh sb="2" eb="4">
      <t>カンコウ</t>
    </rPh>
    <phoneticPr fontId="27"/>
  </si>
  <si>
    <t>ＪＲ北海道</t>
    <rPh sb="2" eb="5">
      <t>ホッカイドウ</t>
    </rPh>
    <phoneticPr fontId="27"/>
  </si>
  <si>
    <t>ＪＲ東日本</t>
    <rPh sb="2" eb="3">
      <t>ヒガシ</t>
    </rPh>
    <rPh sb="3" eb="5">
      <t>ニホン</t>
    </rPh>
    <phoneticPr fontId="27"/>
  </si>
  <si>
    <t>ＪＲ東海</t>
    <rPh sb="2" eb="4">
      <t>トウカイ</t>
    </rPh>
    <phoneticPr fontId="27"/>
  </si>
  <si>
    <t>ＪＲ西日本</t>
    <rPh sb="2" eb="3">
      <t>ニシ</t>
    </rPh>
    <rPh sb="3" eb="5">
      <t>ニホン</t>
    </rPh>
    <phoneticPr fontId="27"/>
  </si>
  <si>
    <t>ＪＲ四国</t>
    <rPh sb="2" eb="4">
      <t>シコク</t>
    </rPh>
    <phoneticPr fontId="27"/>
  </si>
  <si>
    <t>ＪＲ九州</t>
    <rPh sb="2" eb="4">
      <t>キュウシュウ</t>
    </rPh>
    <phoneticPr fontId="27"/>
  </si>
  <si>
    <t>京阪交通社</t>
    <rPh sb="0" eb="2">
      <t>ケイハン</t>
    </rPh>
    <rPh sb="2" eb="5">
      <t>コウツウシャ</t>
    </rPh>
    <phoneticPr fontId="27"/>
  </si>
  <si>
    <t>阪急交通社</t>
    <rPh sb="0" eb="2">
      <t>ハンキュウ</t>
    </rPh>
    <rPh sb="2" eb="5">
      <t>コウツウシャ</t>
    </rPh>
    <phoneticPr fontId="27"/>
  </si>
  <si>
    <t>西鉄旅行</t>
    <rPh sb="0" eb="2">
      <t>ニシテツ</t>
    </rPh>
    <rPh sb="2" eb="4">
      <t>リョコウ</t>
    </rPh>
    <phoneticPr fontId="27"/>
  </si>
  <si>
    <t>遠州鉄道</t>
    <rPh sb="0" eb="2">
      <t>エンシュウ</t>
    </rPh>
    <rPh sb="2" eb="4">
      <t>テツドウ</t>
    </rPh>
    <phoneticPr fontId="27"/>
  </si>
  <si>
    <t>三重交通</t>
    <rPh sb="0" eb="2">
      <t>ミエ</t>
    </rPh>
    <rPh sb="2" eb="4">
      <t>コウツウ</t>
    </rPh>
    <phoneticPr fontId="27"/>
  </si>
  <si>
    <t>斜里バス</t>
    <rPh sb="0" eb="2">
      <t>シャリ</t>
    </rPh>
    <phoneticPr fontId="27"/>
  </si>
  <si>
    <t>-</t>
  </si>
  <si>
    <t>月 計</t>
    <rPh sb="1" eb="2">
      <t>ケイ</t>
    </rPh>
    <phoneticPr fontId="3"/>
  </si>
  <si>
    <t>航路名</t>
    <rPh sb="0" eb="1">
      <t>コウロ</t>
    </rPh>
    <rPh sb="1" eb="2">
      <t>メイ</t>
    </rPh>
    <phoneticPr fontId="3"/>
  </si>
  <si>
    <t>月　航路別乗船人数・売上金額</t>
    <phoneticPr fontId="3"/>
  </si>
  <si>
    <t>小　計</t>
    <rPh sb="0" eb="1">
      <t>ショウケイ</t>
    </rPh>
    <phoneticPr fontId="3"/>
  </si>
  <si>
    <t>岩尾別</t>
    <rPh sb="0" eb="3">
      <t>イワオベツ</t>
    </rPh>
    <phoneticPr fontId="3"/>
  </si>
  <si>
    <t>カシュニ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</si>
  <si>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</si>
  <si>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</si>
  <si>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</si>
  <si>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</si>
  <si>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月 累 計</t>
    <rPh sb="1" eb="2">
      <t>ルイ</t>
    </rPh>
    <rPh sb="3" eb="4">
      <t>ケイ</t>
    </rPh>
    <phoneticPr fontId="3"/>
  </si>
  <si>
    <t>次　長</t>
    <rPh sb="0" eb="1">
      <t>ツギ</t>
    </rPh>
    <rPh sb="2" eb="3">
      <t>チョウ</t>
    </rPh>
    <phoneticPr fontId="3"/>
  </si>
  <si>
    <t>課　長</t>
    <rPh sb="0" eb="1">
      <t>カ</t>
    </rPh>
    <rPh sb="2" eb="3">
      <t>チョウ</t>
    </rPh>
    <phoneticPr fontId="3"/>
  </si>
  <si>
    <t>部　長</t>
    <rPh sb="0" eb="1">
      <t>ブ</t>
    </rPh>
    <rPh sb="2" eb="3">
      <t>チョウ</t>
    </rPh>
    <phoneticPr fontId="3"/>
  </si>
  <si>
    <t>社　長</t>
    <rPh sb="0" eb="1">
      <t>シャ</t>
    </rPh>
    <rPh sb="2" eb="3">
      <t>チョウ</t>
    </rPh>
    <phoneticPr fontId="3"/>
  </si>
  <si>
    <t>全期　航路別乗船人数・売上金額</t>
    <rPh sb="0" eb="2">
      <t>ゼンキ</t>
    </rPh>
    <phoneticPr fontId="3"/>
  </si>
  <si>
    <t>全期累計</t>
    <rPh sb="0" eb="1">
      <t>ゼンキ</t>
    </rPh>
    <rPh sb="1" eb="3">
      <t>ルイケイ</t>
    </rPh>
    <phoneticPr fontId="3"/>
  </si>
  <si>
    <t>全期計</t>
    <rPh sb="0" eb="1">
      <t>ゼンキ</t>
    </rPh>
    <rPh sb="2" eb="3">
      <t>ケイ</t>
    </rPh>
    <phoneticPr fontId="3"/>
  </si>
  <si>
    <t>受払表!G</t>
    <rPh sb="2" eb="3">
      <t>ヒョウ</t>
    </rPh>
    <phoneticPr fontId="3"/>
  </si>
  <si>
    <t>受払表!H</t>
    <rPh sb="2" eb="3">
      <t>ヒョウ</t>
    </rPh>
    <phoneticPr fontId="3"/>
  </si>
  <si>
    <t>受払表!K</t>
    <rPh sb="2" eb="3">
      <t>ヒョウ</t>
    </rPh>
    <phoneticPr fontId="3"/>
  </si>
  <si>
    <t>受払表!L</t>
    <rPh sb="2" eb="3">
      <t>ヒョウ</t>
    </rPh>
    <phoneticPr fontId="3"/>
  </si>
  <si>
    <t>月小計</t>
    <rPh sb="0" eb="1">
      <t>ツキ</t>
    </rPh>
    <rPh sb="1" eb="2">
      <t>ショウ</t>
    </rPh>
    <phoneticPr fontId="3"/>
  </si>
  <si>
    <t>全期小計</t>
    <rPh sb="0" eb="1">
      <t>ゼンキ</t>
    </rPh>
    <rPh sb="1" eb="3">
      <t>ショウケイ</t>
    </rPh>
    <phoneticPr fontId="3"/>
  </si>
  <si>
    <t>硫黄山</t>
    <phoneticPr fontId="3"/>
  </si>
  <si>
    <t>水晶岬</t>
    <phoneticPr fontId="3"/>
  </si>
  <si>
    <t>岩尾別</t>
    <phoneticPr fontId="3"/>
  </si>
  <si>
    <t>知床岬</t>
    <rPh sb="0" eb="2">
      <t>シレトコ</t>
    </rPh>
    <rPh sb="2" eb="3">
      <t>ミサキ</t>
    </rPh>
    <phoneticPr fontId="3"/>
  </si>
  <si>
    <t>カシュニ</t>
  </si>
  <si>
    <t>カシュニ</t>
    <phoneticPr fontId="3"/>
  </si>
  <si>
    <t>フレペ</t>
    <phoneticPr fontId="3"/>
  </si>
  <si>
    <t>航路調整</t>
    <rPh sb="0" eb="2">
      <t>コウロ</t>
    </rPh>
    <rPh sb="2" eb="4">
      <t>チョウセイ</t>
    </rPh>
    <phoneticPr fontId="3"/>
  </si>
  <si>
    <t>金　　額</t>
  </si>
  <si>
    <t>消費税</t>
    <rPh sb="0" eb="3">
      <t>ショウヒゼイ</t>
    </rPh>
    <phoneticPr fontId="3"/>
  </si>
  <si>
    <t>ｶﾑｲﾜｯｶ</t>
    <phoneticPr fontId="3"/>
  </si>
  <si>
    <t>カムイワッカの滝航路</t>
    <rPh sb="7" eb="8">
      <t>タキ</t>
    </rPh>
    <rPh sb="8" eb="10">
      <t>コウロ</t>
    </rPh>
    <phoneticPr fontId="3"/>
  </si>
  <si>
    <t>ｶﾑｲﾜｯｶ</t>
    <phoneticPr fontId="3"/>
  </si>
  <si>
    <t>カムイワッカ</t>
    <phoneticPr fontId="3"/>
  </si>
  <si>
    <r>
      <t>船舶売店</t>
    </r>
    <r>
      <rPr>
        <sz val="9"/>
        <rFont val="ＭＳ Ｐ明朝"/>
        <family val="1"/>
        <charset val="128"/>
      </rPr>
      <t>1</t>
    </r>
    <phoneticPr fontId="3"/>
  </si>
  <si>
    <r>
      <t>座席指定</t>
    </r>
    <r>
      <rPr>
        <sz val="9"/>
        <rFont val="ＭＳ Ｐ明朝"/>
        <family val="1"/>
        <charset val="128"/>
      </rPr>
      <t>1</t>
    </r>
    <phoneticPr fontId="3"/>
  </si>
  <si>
    <r>
      <t>双眼鏡　</t>
    </r>
    <r>
      <rPr>
        <sz val="9"/>
        <rFont val="ＭＳ Ｐ明朝"/>
        <family val="1"/>
        <charset val="128"/>
      </rPr>
      <t>1</t>
    </r>
    <rPh sb="0" eb="3">
      <t>ソウガンキョウ</t>
    </rPh>
    <phoneticPr fontId="3"/>
  </si>
  <si>
    <t>日平均</t>
    <rPh sb="0" eb="1">
      <t>ヒ</t>
    </rPh>
    <rPh sb="1" eb="3">
      <t>ヘイキン</t>
    </rPh>
    <phoneticPr fontId="3"/>
  </si>
  <si>
    <t>合計人数</t>
    <rPh sb="0" eb="2">
      <t>ゴウケイ</t>
    </rPh>
    <rPh sb="2" eb="4">
      <t>ニンズウ</t>
    </rPh>
    <phoneticPr fontId="3"/>
  </si>
  <si>
    <t>岬</t>
    <rPh sb="0" eb="1">
      <t>ミサキ</t>
    </rPh>
    <phoneticPr fontId="3"/>
  </si>
  <si>
    <t>カムイワッカ</t>
    <phoneticPr fontId="3"/>
  </si>
  <si>
    <t>知床岬・カシュニ</t>
    <rPh sb="0" eb="2">
      <t>シレトコ</t>
    </rPh>
    <rPh sb="2" eb="3">
      <t>ミサキ</t>
    </rPh>
    <phoneticPr fontId="3"/>
  </si>
  <si>
    <t>カムイワッカ</t>
    <phoneticPr fontId="3"/>
  </si>
  <si>
    <t>岬2便</t>
    <rPh sb="0" eb="1">
      <t>ミサキ</t>
    </rPh>
    <rPh sb="2" eb="3">
      <t>ビン</t>
    </rPh>
    <phoneticPr fontId="3"/>
  </si>
  <si>
    <t>岬1便</t>
    <rPh sb="0" eb="1">
      <t>ミサキ</t>
    </rPh>
    <rPh sb="2" eb="3">
      <t>ビン</t>
    </rPh>
    <phoneticPr fontId="3"/>
  </si>
  <si>
    <t>5便</t>
    <rPh sb="1" eb="2">
      <t>ビン</t>
    </rPh>
    <phoneticPr fontId="3"/>
  </si>
  <si>
    <t>4便</t>
    <rPh sb="1" eb="2">
      <t>ビン</t>
    </rPh>
    <phoneticPr fontId="3"/>
  </si>
  <si>
    <t>3便</t>
    <rPh sb="1" eb="2">
      <t>ビン</t>
    </rPh>
    <phoneticPr fontId="3"/>
  </si>
  <si>
    <t>2便</t>
    <rPh sb="1" eb="2">
      <t>ビン</t>
    </rPh>
    <phoneticPr fontId="3"/>
  </si>
  <si>
    <t>1便</t>
    <rPh sb="1" eb="2">
      <t>ビン</t>
    </rPh>
    <phoneticPr fontId="3"/>
  </si>
  <si>
    <t>:</t>
    <phoneticPr fontId="3"/>
  </si>
  <si>
    <t>日報!</t>
    <phoneticPr fontId="3"/>
  </si>
  <si>
    <t>O</t>
    <phoneticPr fontId="3"/>
  </si>
  <si>
    <t>カムイワッカの滝・水晶・岩尾別</t>
    <rPh sb="7" eb="8">
      <t>タキ</t>
    </rPh>
    <rPh sb="9" eb="11">
      <t>スイショウ</t>
    </rPh>
    <rPh sb="12" eb="15">
      <t>イワオベツ</t>
    </rPh>
    <phoneticPr fontId="3"/>
  </si>
  <si>
    <t>カ</t>
    <phoneticPr fontId="3"/>
  </si>
  <si>
    <t>平均乗船人数</t>
    <rPh sb="0" eb="2">
      <t>ヘイキン</t>
    </rPh>
    <rPh sb="2" eb="4">
      <t>ジョウセン</t>
    </rPh>
    <rPh sb="4" eb="6">
      <t>ニンズウ</t>
    </rPh>
    <phoneticPr fontId="3"/>
  </si>
  <si>
    <t>ｶｼｭﾆ・ﾌﾚﾍﾟ</t>
    <phoneticPr fontId="3"/>
  </si>
  <si>
    <t>F</t>
    <phoneticPr fontId="3"/>
  </si>
  <si>
    <t>F</t>
    <phoneticPr fontId="3"/>
  </si>
  <si>
    <t>船内売店売上詳細</t>
    <rPh sb="0" eb="2">
      <t>センナイ</t>
    </rPh>
    <rPh sb="2" eb="4">
      <t>バイテン</t>
    </rPh>
    <rPh sb="4" eb="6">
      <t>ウリアゲ</t>
    </rPh>
    <rPh sb="6" eb="8">
      <t>ショウサイ</t>
    </rPh>
    <phoneticPr fontId="3"/>
  </si>
  <si>
    <t>おーろら</t>
    <phoneticPr fontId="3"/>
  </si>
  <si>
    <t>8%対象額</t>
    <rPh sb="1" eb="3">
      <t>タイショウ</t>
    </rPh>
    <rPh sb="3" eb="4">
      <t>ガク</t>
    </rPh>
    <phoneticPr fontId="3"/>
  </si>
  <si>
    <t>税額</t>
    <rPh sb="0" eb="2">
      <t>ゼイガク</t>
    </rPh>
    <phoneticPr fontId="3"/>
  </si>
  <si>
    <t>10%対象額</t>
    <rPh sb="2" eb="4">
      <t>タイショウ</t>
    </rPh>
    <rPh sb="4" eb="5">
      <t>ガク</t>
    </rPh>
    <phoneticPr fontId="3"/>
  </si>
  <si>
    <t>税率対象商品</t>
    <rPh sb="0" eb="2">
      <t>ゼイリツ</t>
    </rPh>
    <rPh sb="2" eb="4">
      <t>タイショウ</t>
    </rPh>
    <rPh sb="4" eb="6">
      <t>ショウヒン</t>
    </rPh>
    <phoneticPr fontId="3"/>
  </si>
  <si>
    <t>対象（軽減税率）</t>
    <rPh sb="0" eb="2">
      <t>タイショウ</t>
    </rPh>
    <rPh sb="3" eb="5">
      <t>ケイゲン</t>
    </rPh>
    <rPh sb="5" eb="7">
      <t>ゼイリツ</t>
    </rPh>
    <phoneticPr fontId="3"/>
  </si>
  <si>
    <t>対象</t>
    <rPh sb="0" eb="2">
      <t>タイショウ</t>
    </rPh>
    <phoneticPr fontId="3"/>
  </si>
  <si>
    <t>横尾</t>
    <rPh sb="0" eb="2">
      <t>ヨコオ</t>
    </rPh>
    <phoneticPr fontId="3"/>
  </si>
  <si>
    <t>田中</t>
    <rPh sb="0" eb="2">
      <t>タナカ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</si>
  <si>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</si>
  <si>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GoToトラベル事業</t>
    <rPh sb="8" eb="10">
      <t>ジギョウ</t>
    </rPh>
    <phoneticPr fontId="3"/>
  </si>
  <si>
    <t>斜里町商工会議所</t>
    <rPh sb="0" eb="2">
      <t>シャリチョウ</t>
    </rPh>
    <rPh sb="2" eb="7">
      <t>ショウコウカイギショ</t>
    </rPh>
    <phoneticPr fontId="3"/>
  </si>
  <si>
    <t>ベルトラ</t>
    <phoneticPr fontId="3"/>
  </si>
  <si>
    <t>常　務</t>
    <rPh sb="0" eb="1">
      <t>ツネ</t>
    </rPh>
    <rPh sb="2" eb="3">
      <t>ツトム</t>
    </rPh>
    <phoneticPr fontId="3"/>
  </si>
  <si>
    <t>カムイワッカ（A）・水晶（B）・岩尾別（C）・知床岬（D）・ルシャ（E）・フレペ（F）</t>
    <rPh sb="10" eb="12">
      <t>スイショウ</t>
    </rPh>
    <rPh sb="16" eb="18">
      <t>イワオ</t>
    </rPh>
    <rPh sb="18" eb="19">
      <t>ベツ</t>
    </rPh>
    <rPh sb="23" eb="25">
      <t>シレトコ</t>
    </rPh>
    <rPh sb="25" eb="26">
      <t>ミサキ</t>
    </rPh>
    <phoneticPr fontId="3"/>
  </si>
  <si>
    <t>おーろら3</t>
    <phoneticPr fontId="3"/>
  </si>
  <si>
    <t>おーろら3</t>
    <phoneticPr fontId="3"/>
  </si>
  <si>
    <t>船舶売店3</t>
    <rPh sb="0" eb="2">
      <t>センパク</t>
    </rPh>
    <rPh sb="2" eb="4">
      <t>バイテン</t>
    </rPh>
    <phoneticPr fontId="3"/>
  </si>
  <si>
    <t>座席指定3</t>
    <rPh sb="0" eb="2">
      <t>ザセキ</t>
    </rPh>
    <rPh sb="2" eb="4">
      <t>シテイ</t>
    </rPh>
    <phoneticPr fontId="3"/>
  </si>
  <si>
    <t>双眼鏡3</t>
    <rPh sb="0" eb="3">
      <t>ソウガンキョウ</t>
    </rPh>
    <phoneticPr fontId="3"/>
  </si>
  <si>
    <t>おーろら③</t>
    <phoneticPr fontId="3"/>
  </si>
  <si>
    <t>ルシャ</t>
    <phoneticPr fontId="3"/>
  </si>
  <si>
    <t>小森</t>
    <rPh sb="0" eb="2">
      <t>コモリ</t>
    </rPh>
    <phoneticPr fontId="3"/>
  </si>
  <si>
    <t>菅原</t>
    <rPh sb="0" eb="2">
      <t>スガワラ</t>
    </rPh>
    <phoneticPr fontId="3"/>
  </si>
  <si>
    <t>ｵﾝﾗｲﾝﾄﾗﾍﾞﾙ</t>
    <phoneticPr fontId="3"/>
  </si>
  <si>
    <t>ANA Digital Gate</t>
    <phoneticPr fontId="3"/>
  </si>
  <si>
    <t>日の丸旅行</t>
    <rPh sb="0" eb="1">
      <t>ヒ</t>
    </rPh>
    <rPh sb="2" eb="3">
      <t>マル</t>
    </rPh>
    <rPh sb="3" eb="5">
      <t>リョコウ</t>
    </rPh>
    <phoneticPr fontId="3"/>
  </si>
  <si>
    <t>祐徳旅行</t>
    <rPh sb="0" eb="2">
      <t>ユウトク</t>
    </rPh>
    <rPh sb="2" eb="4">
      <t>リョコウ</t>
    </rPh>
    <phoneticPr fontId="3"/>
  </si>
  <si>
    <t>グリーン旅行北陸</t>
    <rPh sb="4" eb="6">
      <t>リョコウ</t>
    </rPh>
    <rPh sb="6" eb="8">
      <t>ホクリク</t>
    </rPh>
    <phoneticPr fontId="3"/>
  </si>
  <si>
    <t>臨</t>
    <rPh sb="0" eb="1">
      <t>リン</t>
    </rPh>
    <phoneticPr fontId="3"/>
  </si>
  <si>
    <t>名東ﾂｰﾘｽﾄ</t>
    <rPh sb="0" eb="1">
      <t>メイ</t>
    </rPh>
    <rPh sb="1" eb="2">
      <t>ヒガシ</t>
    </rPh>
    <phoneticPr fontId="3"/>
  </si>
  <si>
    <t>日本交通社</t>
    <rPh sb="0" eb="2">
      <t>ニホン</t>
    </rPh>
    <rPh sb="2" eb="5">
      <t>コウツウシャ</t>
    </rPh>
    <phoneticPr fontId="3"/>
  </si>
  <si>
    <t>トラベルキッズ</t>
    <phoneticPr fontId="3"/>
  </si>
  <si>
    <t>旅の漫遊</t>
    <rPh sb="0" eb="1">
      <t>タビ</t>
    </rPh>
    <rPh sb="2" eb="3">
      <t>マン</t>
    </rPh>
    <rPh sb="3" eb="4">
      <t>ユウ</t>
    </rPh>
    <phoneticPr fontId="3"/>
  </si>
  <si>
    <t>中部日本ﾄﾗﾍﾞﾙ</t>
    <rPh sb="0" eb="2">
      <t>チュウブ</t>
    </rPh>
    <rPh sb="2" eb="4">
      <t>ニホン</t>
    </rPh>
    <phoneticPr fontId="3"/>
  </si>
  <si>
    <t>ともたび</t>
    <phoneticPr fontId="3"/>
  </si>
  <si>
    <t>豊鉄バス</t>
    <rPh sb="0" eb="1">
      <t>トヨ</t>
    </rPh>
    <rPh sb="1" eb="2">
      <t>テツ</t>
    </rPh>
    <phoneticPr fontId="3"/>
  </si>
  <si>
    <t>河原交通</t>
    <rPh sb="0" eb="2">
      <t>カワハラ</t>
    </rPh>
    <rPh sb="2" eb="4">
      <t>コウツウ</t>
    </rPh>
    <phoneticPr fontId="3"/>
  </si>
  <si>
    <t>ﾄﾗﾍﾞﾙ愛ﾗﾝﾄﾞ</t>
    <rPh sb="5" eb="6">
      <t>アイ</t>
    </rPh>
    <phoneticPr fontId="3"/>
  </si>
  <si>
    <t>菅原</t>
  </si>
  <si>
    <t>社　長</t>
  </si>
  <si>
    <t>常　務</t>
  </si>
  <si>
    <t>部　長</t>
  </si>
  <si>
    <t>次　長</t>
  </si>
  <si>
    <t>課　長</t>
  </si>
  <si>
    <t>日曜日</t>
  </si>
  <si>
    <t>ウトロ観光案内所</t>
  </si>
  <si>
    <t>知床第一ホテル</t>
  </si>
  <si>
    <t>月曜日</t>
  </si>
  <si>
    <t>小森</t>
  </si>
  <si>
    <t>ｵﾝﾗｲﾝﾄﾗﾍﾞﾙ</t>
  </si>
  <si>
    <t>阪急交通社</t>
  </si>
  <si>
    <t>読売旅行</t>
  </si>
  <si>
    <t>田中</t>
  </si>
  <si>
    <t>東武トップツアーズ</t>
  </si>
  <si>
    <t>ベルトラ</t>
  </si>
  <si>
    <t>近畿日本ツーリスト</t>
  </si>
  <si>
    <t>*</t>
  </si>
  <si>
    <t>晴　れ</t>
  </si>
  <si>
    <t>全便高波の為、欠航</t>
    <rPh sb="0" eb="2">
      <t>ゼンビン</t>
    </rPh>
    <rPh sb="2" eb="4">
      <t>タカナミ</t>
    </rPh>
    <rPh sb="5" eb="6">
      <t>タメ</t>
    </rPh>
    <rPh sb="7" eb="9">
      <t>ケッコウ</t>
    </rPh>
    <phoneticPr fontId="3"/>
  </si>
  <si>
    <t>0</t>
  </si>
  <si>
    <t>※強風の為、</t>
    <rPh sb="1" eb="3">
      <t>キョウフウ</t>
    </rPh>
    <rPh sb="4" eb="5">
      <t>タメ</t>
    </rPh>
    <phoneticPr fontId="3"/>
  </si>
  <si>
    <t>水晶転針</t>
    <rPh sb="0" eb="2">
      <t>スイショウ</t>
    </rPh>
    <rPh sb="2" eb="3">
      <t>テン</t>
    </rPh>
    <rPh sb="3" eb="4">
      <t>ハリ</t>
    </rPh>
    <phoneticPr fontId="3"/>
  </si>
  <si>
    <t>→401便</t>
    <rPh sb="3" eb="4">
      <t>ビン</t>
    </rPh>
    <phoneticPr fontId="3"/>
  </si>
  <si>
    <t>※強風の為、欠航</t>
    <rPh sb="1" eb="3">
      <t>キョウフウ</t>
    </rPh>
    <rPh sb="4" eb="5">
      <t>タメ</t>
    </rPh>
    <rPh sb="6" eb="8">
      <t>ケッコウ</t>
    </rPh>
    <phoneticPr fontId="3"/>
  </si>
  <si>
    <t>→202便、402便、303便、304便</t>
    <rPh sb="3" eb="4">
      <t>ビン</t>
    </rPh>
    <rPh sb="9" eb="10">
      <t>ビン</t>
    </rPh>
    <rPh sb="14" eb="15">
      <t>ビン</t>
    </rPh>
    <rPh sb="19" eb="20">
      <t>ビン</t>
    </rPh>
    <phoneticPr fontId="3"/>
  </si>
  <si>
    <t>8%対象額</t>
  </si>
  <si>
    <t>税額</t>
  </si>
  <si>
    <t>10%対象額</t>
  </si>
  <si>
    <t>雨</t>
  </si>
  <si>
    <t>くもり</t>
  </si>
  <si>
    <t>※強風の為、全便欠航</t>
    <rPh sb="1" eb="3">
      <t>キョウフウ</t>
    </rPh>
    <rPh sb="4" eb="5">
      <t>タメ</t>
    </rPh>
    <rPh sb="6" eb="10">
      <t>ゼンビンケッコウ</t>
    </rPh>
    <phoneticPr fontId="3"/>
  </si>
  <si>
    <t>※催行人数不足の為、</t>
    <rPh sb="1" eb="5">
      <t>サイコウニンズウ</t>
    </rPh>
    <rPh sb="5" eb="7">
      <t>フソク</t>
    </rPh>
    <rPh sb="8" eb="9">
      <t>タメ</t>
    </rPh>
    <phoneticPr fontId="3"/>
  </si>
  <si>
    <t>301・303便運休</t>
    <rPh sb="7" eb="8">
      <t>ビン</t>
    </rPh>
    <rPh sb="8" eb="10">
      <t>ウンキュウ</t>
    </rPh>
    <phoneticPr fontId="3"/>
  </si>
  <si>
    <t>※催行人数不足の為、</t>
    <rPh sb="1" eb="7">
      <t>サイコウニンズウブソク</t>
    </rPh>
    <rPh sb="8" eb="9">
      <t>タメ</t>
    </rPh>
    <phoneticPr fontId="3"/>
  </si>
  <si>
    <t>402便運休</t>
    <rPh sb="2" eb="3">
      <t>ビン</t>
    </rPh>
    <rPh sb="3" eb="5">
      <t>ウンキュウ</t>
    </rPh>
    <phoneticPr fontId="3"/>
  </si>
  <si>
    <t>※催行人数不足の為、</t>
    <rPh sb="1" eb="5">
      <t>サイコウニンズウ</t>
    </rPh>
    <rPh sb="5" eb="7">
      <t>ブソク</t>
    </rPh>
    <rPh sb="8" eb="9">
      <t>タメ</t>
    </rPh>
    <phoneticPr fontId="3"/>
  </si>
  <si>
    <t>303・402便運休</t>
    <rPh sb="2" eb="3">
      <t>ビン</t>
    </rPh>
    <rPh sb="6" eb="7">
      <t>ビン</t>
    </rPh>
    <rPh sb="7" eb="9">
      <t>ウンキュウ</t>
    </rPh>
    <phoneticPr fontId="3"/>
  </si>
  <si>
    <t>401・304便欠航</t>
    <rPh sb="2" eb="3">
      <t>ビン</t>
    </rPh>
    <rPh sb="6" eb="7">
      <t>ビン</t>
    </rPh>
    <rPh sb="7" eb="9">
      <t>ケッコウ</t>
    </rPh>
    <phoneticPr fontId="3"/>
  </si>
  <si>
    <t>※高波の為、全便欠航</t>
    <rPh sb="1" eb="3">
      <t>タカナミ</t>
    </rPh>
    <rPh sb="4" eb="5">
      <t>タメ</t>
    </rPh>
    <phoneticPr fontId="3"/>
  </si>
  <si>
    <t>※高波の為カムイワッカ転針</t>
    <rPh sb="1" eb="3">
      <t>タカナミ</t>
    </rPh>
    <rPh sb="4" eb="5">
      <t>タメ</t>
    </rPh>
    <rPh sb="11" eb="13">
      <t>テンハリ</t>
    </rPh>
    <phoneticPr fontId="3"/>
  </si>
  <si>
    <t>※高波の為、</t>
    <rPh sb="1" eb="3">
      <t>タカナミ</t>
    </rPh>
    <rPh sb="4" eb="5">
      <t>タメ</t>
    </rPh>
    <phoneticPr fontId="3"/>
  </si>
  <si>
    <t>→304便欠航</t>
    <rPh sb="0" eb="1">
      <t>ビン</t>
    </rPh>
    <rPh sb="1" eb="3">
      <t>ケッコウ</t>
    </rPh>
    <phoneticPr fontId="3"/>
  </si>
  <si>
    <t>→303・402便運休</t>
    <rPh sb="2" eb="3">
      <t>ビン</t>
    </rPh>
    <rPh sb="6" eb="7">
      <t>ビン</t>
    </rPh>
    <rPh sb="7" eb="9">
      <t>ウンキュウ</t>
    </rPh>
    <phoneticPr fontId="3"/>
  </si>
  <si>
    <t>※高波の為、欠航</t>
    <rPh sb="1" eb="3">
      <t>タカナミ</t>
    </rPh>
    <rPh sb="4" eb="5">
      <t>タメ</t>
    </rPh>
    <rPh sb="6" eb="8">
      <t>ケッコウ</t>
    </rPh>
    <phoneticPr fontId="3"/>
  </si>
  <si>
    <t>→401・402・303便</t>
    <rPh sb="2" eb="3">
      <t>ビン</t>
    </rPh>
    <rPh sb="12" eb="13">
      <t>ビン</t>
    </rPh>
    <phoneticPr fontId="3"/>
  </si>
  <si>
    <t>304・402便欠航</t>
    <rPh sb="5" eb="8">
      <t>ビンケッコウ</t>
    </rPh>
    <phoneticPr fontId="3"/>
  </si>
  <si>
    <t>※催行人数不足の為、</t>
    <rPh sb="1" eb="7">
      <t>サイコウニンズウフソク</t>
    </rPh>
    <rPh sb="8" eb="9">
      <t>タメ</t>
    </rPh>
    <phoneticPr fontId="3"/>
  </si>
  <si>
    <t>303便運休</t>
    <rPh sb="2" eb="3">
      <t>ビン</t>
    </rPh>
    <rPh sb="3" eb="5">
      <t>ウンキュウ</t>
    </rPh>
    <phoneticPr fontId="3"/>
  </si>
  <si>
    <t>※高波の為、401便欠航</t>
    <rPh sb="1" eb="3">
      <t>タカナミ</t>
    </rPh>
    <rPh sb="4" eb="5">
      <t>タメ</t>
    </rPh>
    <rPh sb="9" eb="10">
      <t>ビン</t>
    </rPh>
    <rPh sb="10" eb="12">
      <t>ケッコウ</t>
    </rPh>
    <phoneticPr fontId="3"/>
  </si>
  <si>
    <t>※高波の為、</t>
    <rPh sb="0" eb="2">
      <t>タカナミ</t>
    </rPh>
    <rPh sb="3" eb="4">
      <t>タメ</t>
    </rPh>
    <phoneticPr fontId="3"/>
  </si>
  <si>
    <t>301便→水晶岬転針</t>
    <rPh sb="3" eb="4">
      <t>ビン</t>
    </rPh>
    <rPh sb="5" eb="7">
      <t>スイショウ</t>
    </rPh>
    <rPh sb="7" eb="8">
      <t>ミサキ</t>
    </rPh>
    <rPh sb="8" eb="9">
      <t>テン</t>
    </rPh>
    <rPh sb="9" eb="10">
      <t>ハリ</t>
    </rPh>
    <phoneticPr fontId="3"/>
  </si>
  <si>
    <t>302便→岩尾別航路に変更</t>
    <rPh sb="3" eb="4">
      <t>ビン</t>
    </rPh>
    <rPh sb="5" eb="10">
      <t>イワオベツコウロ</t>
    </rPh>
    <rPh sb="11" eb="13">
      <t>ヘンコウ</t>
    </rPh>
    <phoneticPr fontId="3"/>
  </si>
  <si>
    <t>301・302・401・402便欠航</t>
    <rPh sb="1" eb="2">
      <t>ビン</t>
    </rPh>
    <rPh sb="15" eb="16">
      <t>ビン</t>
    </rPh>
    <rPh sb="16" eb="18">
      <t>ケッコウ</t>
    </rPh>
    <phoneticPr fontId="3"/>
  </si>
  <si>
    <t>※高波の為、岩尾別航路に変更</t>
    <rPh sb="1" eb="3">
      <t>タカナミ</t>
    </rPh>
    <rPh sb="4" eb="5">
      <t>タメ</t>
    </rPh>
    <rPh sb="6" eb="8">
      <t>イワオ</t>
    </rPh>
    <rPh sb="8" eb="9">
      <t>ベツ</t>
    </rPh>
    <rPh sb="9" eb="11">
      <t>コウロ</t>
    </rPh>
    <rPh sb="12" eb="14">
      <t>ヘンコウ</t>
    </rPh>
    <phoneticPr fontId="3"/>
  </si>
  <si>
    <t>※催行人数不足の為運休</t>
    <rPh sb="1" eb="3">
      <t>サイコウ</t>
    </rPh>
    <rPh sb="3" eb="5">
      <t>ニンズウ</t>
    </rPh>
    <rPh sb="5" eb="7">
      <t>ブソク</t>
    </rPh>
    <rPh sb="8" eb="9">
      <t>タメ</t>
    </rPh>
    <rPh sb="9" eb="11">
      <t>ウンキュウ</t>
    </rPh>
    <phoneticPr fontId="3"/>
  </si>
  <si>
    <t>→303便</t>
    <rPh sb="3" eb="4">
      <t>ビン</t>
    </rPh>
    <phoneticPr fontId="3"/>
  </si>
  <si>
    <t>→402便</t>
    <rPh sb="4" eb="5">
      <t>ビン</t>
    </rPh>
    <phoneticPr fontId="3"/>
  </si>
  <si>
    <t>→302・303・401・402便</t>
    <rPh sb="15" eb="16">
      <t>ビン</t>
    </rPh>
    <phoneticPr fontId="3"/>
  </si>
  <si>
    <t>※強風警戒の為欠航</t>
    <rPh sb="1" eb="3">
      <t>キョウフウ</t>
    </rPh>
    <rPh sb="3" eb="5">
      <t>ケイカイ</t>
    </rPh>
    <rPh sb="6" eb="7">
      <t>タメ</t>
    </rPh>
    <rPh sb="7" eb="9">
      <t>ケッコウ</t>
    </rPh>
    <phoneticPr fontId="3"/>
  </si>
  <si>
    <t>303便304便402便</t>
    <rPh sb="2" eb="3">
      <t>ビン</t>
    </rPh>
    <rPh sb="6" eb="7">
      <t>ビン</t>
    </rPh>
    <rPh sb="10" eb="11">
      <t>ビン</t>
    </rPh>
    <phoneticPr fontId="3"/>
  </si>
  <si>
    <t>※強風・高波の為、全便欠航</t>
    <rPh sb="1" eb="3">
      <t>キョウフウ</t>
    </rPh>
    <rPh sb="4" eb="6">
      <t>タカナミ</t>
    </rPh>
    <rPh sb="7" eb="8">
      <t>タメ</t>
    </rPh>
    <rPh sb="9" eb="13">
      <t>ゼンビンケッコウ</t>
    </rPh>
    <phoneticPr fontId="3"/>
  </si>
  <si>
    <t>304便運休</t>
    <rPh sb="2" eb="3">
      <t>ビン</t>
    </rPh>
    <rPh sb="3" eb="4">
      <t>ビン</t>
    </rPh>
    <rPh sb="4" eb="6">
      <t>ウンキュウ</t>
    </rPh>
    <phoneticPr fontId="3"/>
  </si>
  <si>
    <t>※催行人数不足の為運休</t>
    <rPh sb="1" eb="5">
      <t>サイコウニンズウ</t>
    </rPh>
    <rPh sb="5" eb="7">
      <t>ブソク</t>
    </rPh>
    <rPh sb="8" eb="9">
      <t>タメ</t>
    </rPh>
    <rPh sb="9" eb="11">
      <t>ウンキュウ</t>
    </rPh>
    <phoneticPr fontId="3"/>
  </si>
  <si>
    <t>→303便</t>
    <rPh sb="2" eb="3">
      <t>ビン</t>
    </rPh>
    <rPh sb="3" eb="4">
      <t>ビン</t>
    </rPh>
    <phoneticPr fontId="3"/>
  </si>
  <si>
    <t>402便→カムイワッカ転針</t>
    <rPh sb="2" eb="3">
      <t>ビン</t>
    </rPh>
    <rPh sb="10" eb="11">
      <t>テン</t>
    </rPh>
    <rPh sb="11" eb="12">
      <t>ハリ</t>
    </rPh>
    <phoneticPr fontId="3"/>
  </si>
  <si>
    <t>→303・401・402便</t>
    <rPh sb="12" eb="13">
      <t>ビン</t>
    </rPh>
    <phoneticPr fontId="3"/>
  </si>
  <si>
    <t>※強風の為欠航</t>
    <rPh sb="1" eb="3">
      <t>キョウフウ</t>
    </rPh>
    <rPh sb="4" eb="5">
      <t>タメ</t>
    </rPh>
    <rPh sb="5" eb="7">
      <t>ケッコウ</t>
    </rPh>
    <phoneticPr fontId="3"/>
  </si>
  <si>
    <t>303便・304便・402便</t>
    <rPh sb="2" eb="3">
      <t>ビン</t>
    </rPh>
    <rPh sb="8" eb="9">
      <t>ビン</t>
    </rPh>
    <rPh sb="12" eb="13">
      <t>ビン</t>
    </rPh>
    <phoneticPr fontId="3"/>
  </si>
  <si>
    <t>大分交通㈱</t>
    <rPh sb="0" eb="2">
      <t>オオイタ</t>
    </rPh>
    <rPh sb="2" eb="4">
      <t>コウツウ</t>
    </rPh>
    <phoneticPr fontId="3"/>
  </si>
  <si>
    <t>※高波の為、全便欠航</t>
    <rPh sb="1" eb="3">
      <t>タカナミ</t>
    </rPh>
    <rPh sb="4" eb="5">
      <t>タメ</t>
    </rPh>
    <rPh sb="6" eb="10">
      <t>ゼンビンケッコウ</t>
    </rPh>
    <phoneticPr fontId="3"/>
  </si>
  <si>
    <t>※高波の為、下記の便は欠航</t>
    <rPh sb="1" eb="3">
      <t>タカナミ</t>
    </rPh>
    <rPh sb="4" eb="5">
      <t>タメ</t>
    </rPh>
    <rPh sb="6" eb="8">
      <t>カキ</t>
    </rPh>
    <rPh sb="9" eb="10">
      <t>ビン</t>
    </rPh>
    <rPh sb="11" eb="13">
      <t>ケッコウ</t>
    </rPh>
    <phoneticPr fontId="3"/>
  </si>
  <si>
    <t>※売店売掛</t>
    <rPh sb="0" eb="2">
      <t>バイテn</t>
    </rPh>
    <rPh sb="2" eb="4">
      <t>ウリカケ</t>
    </rPh>
    <phoneticPr fontId="3"/>
  </si>
  <si>
    <t>網走市役所</t>
    <rPh sb="0" eb="2">
      <t>アバシリ</t>
    </rPh>
    <rPh sb="2" eb="5">
      <t>シヤクセィオ</t>
    </rPh>
    <phoneticPr fontId="3"/>
  </si>
  <si>
    <t>流氷ドラフト</t>
    <rPh sb="0" eb="2">
      <t>リュウヒョウ</t>
    </rPh>
    <phoneticPr fontId="3"/>
  </si>
  <si>
    <t>網走市役所</t>
    <rPh sb="0" eb="1">
      <t>アバシリ</t>
    </rPh>
    <rPh sb="1" eb="4">
      <t>シヤクセィオ</t>
    </rPh>
    <phoneticPr fontId="3"/>
  </si>
  <si>
    <t>差額調整分</t>
    <rPh sb="0" eb="2">
      <t>サガク</t>
    </rPh>
    <rPh sb="2" eb="4">
      <t>チョウセイ</t>
    </rPh>
    <rPh sb="4" eb="5">
      <t xml:space="preserve">ブン </t>
    </rPh>
    <phoneticPr fontId="3"/>
  </si>
  <si>
    <t>　27,720-27,216=504</t>
    <phoneticPr fontId="3"/>
  </si>
  <si>
    <t xml:space="preserve">       </t>
    <phoneticPr fontId="3"/>
  </si>
  <si>
    <t>　　　(売掛）</t>
    <rPh sb="4" eb="6">
      <t>ウリカケ</t>
    </rPh>
    <phoneticPr fontId="3"/>
  </si>
  <si>
    <t>202・303・304・401・402便</t>
    <rPh sb="14" eb="15">
      <t>ビン</t>
    </rPh>
    <phoneticPr fontId="3"/>
  </si>
  <si>
    <t>※強風の為、402便欠航</t>
    <rPh sb="1" eb="3">
      <t>キョウフウ</t>
    </rPh>
    <rPh sb="4" eb="5">
      <t>タメ</t>
    </rPh>
    <rPh sb="9" eb="10">
      <t>ビン</t>
    </rPh>
    <rPh sb="10" eb="12">
      <t>ケッコウ</t>
    </rPh>
    <phoneticPr fontId="3"/>
  </si>
  <si>
    <t>※催行人数不足の為、運休</t>
    <rPh sb="1" eb="5">
      <t>サイコウニンズウ</t>
    </rPh>
    <rPh sb="5" eb="7">
      <t>ブソク</t>
    </rPh>
    <rPh sb="8" eb="9">
      <t>タメ</t>
    </rPh>
    <rPh sb="10" eb="12">
      <t>ウンキュウ</t>
    </rPh>
    <phoneticPr fontId="3"/>
  </si>
  <si>
    <t>→303・304便</t>
    <rPh sb="3" eb="4">
      <t>ビン</t>
    </rPh>
    <phoneticPr fontId="3"/>
  </si>
  <si>
    <t>※濃霧の為カムイワッカにて転針</t>
    <rPh sb="1" eb="3">
      <t>ノウム</t>
    </rPh>
    <rPh sb="4" eb="5">
      <t>タメ</t>
    </rPh>
    <rPh sb="13" eb="14">
      <t>テン</t>
    </rPh>
    <rPh sb="14" eb="15">
      <t>ハリ</t>
    </rPh>
    <phoneticPr fontId="3"/>
  </si>
  <si>
    <t>→301便・303便・402便</t>
    <rPh sb="3" eb="4">
      <t>ビン</t>
    </rPh>
    <rPh sb="9" eb="10">
      <t>ビン</t>
    </rPh>
    <rPh sb="14" eb="15">
      <t>ビン</t>
    </rPh>
    <phoneticPr fontId="3"/>
  </si>
  <si>
    <t>※濃霧の為欠航</t>
    <rPh sb="1" eb="3">
      <t>ノウム</t>
    </rPh>
    <rPh sb="4" eb="5">
      <t>タメ</t>
    </rPh>
    <rPh sb="5" eb="7">
      <t>ケッコウ</t>
    </rPh>
    <phoneticPr fontId="3"/>
  </si>
  <si>
    <t>→302便・304便</t>
    <rPh sb="4" eb="5">
      <t>ビン</t>
    </rPh>
    <rPh sb="9" eb="10">
      <t>ビン</t>
    </rPh>
    <phoneticPr fontId="3"/>
  </si>
  <si>
    <t>303・304・402便</t>
    <phoneticPr fontId="3"/>
  </si>
  <si>
    <t>さっぽろトラベル</t>
    <phoneticPr fontId="3"/>
  </si>
  <si>
    <t>→303・304・401・402便欠航</t>
    <rPh sb="16" eb="17">
      <t>ビン</t>
    </rPh>
    <rPh sb="17" eb="19">
      <t>ケッコウ</t>
    </rPh>
    <phoneticPr fontId="3"/>
  </si>
  <si>
    <t>→301・302便 岩尾別航路に変更</t>
    <rPh sb="8" eb="9">
      <t>ビン</t>
    </rPh>
    <rPh sb="10" eb="15">
      <t>イワオベツコウロ</t>
    </rPh>
    <rPh sb="16" eb="18">
      <t>ヘンコウ</t>
    </rPh>
    <phoneticPr fontId="3"/>
  </si>
  <si>
    <t>→301便</t>
    <rPh sb="3" eb="4">
      <t>ビン</t>
    </rPh>
    <phoneticPr fontId="3"/>
  </si>
  <si>
    <t>※高波の為、欠航</t>
    <rPh sb="0" eb="2">
      <t>タカナミ</t>
    </rPh>
    <rPh sb="3" eb="4">
      <t>タメ</t>
    </rPh>
    <rPh sb="5" eb="7">
      <t>ケッコウ</t>
    </rPh>
    <phoneticPr fontId="3"/>
  </si>
  <si>
    <t>※強風警戒の為、欠航</t>
    <rPh sb="1" eb="5">
      <t>キョウフウケイカイ</t>
    </rPh>
    <rPh sb="6" eb="7">
      <t>タメ</t>
    </rPh>
    <rPh sb="8" eb="10">
      <t>ケッコウ</t>
    </rPh>
    <phoneticPr fontId="3"/>
  </si>
  <si>
    <t>→304・402便</t>
    <rPh sb="8" eb="9">
      <t>ビン</t>
    </rPh>
    <phoneticPr fontId="3"/>
  </si>
  <si>
    <t>→303・401便</t>
    <rPh sb="8" eb="9">
      <t>ビン</t>
    </rPh>
    <phoneticPr fontId="3"/>
  </si>
  <si>
    <t>→303便</t>
    <phoneticPr fontId="3"/>
  </si>
  <si>
    <t>A-Trabel</t>
    <phoneticPr fontId="3"/>
  </si>
  <si>
    <t>※売店売掛</t>
    <rPh sb="2" eb="4">
      <t>ウリカケ</t>
    </rPh>
    <phoneticPr fontId="3"/>
  </si>
  <si>
    <t>JTBお土産</t>
    <phoneticPr fontId="3"/>
  </si>
  <si>
    <t>タンブラー＠500×２</t>
    <phoneticPr fontId="3"/>
  </si>
  <si>
    <t>御船印＠300×2</t>
    <rPh sb="1" eb="2">
      <t>センイn</t>
    </rPh>
    <rPh sb="2" eb="3">
      <t xml:space="preserve">イン </t>
    </rPh>
    <phoneticPr fontId="3"/>
  </si>
  <si>
    <t>　　　　　　　=1,600（売掛）</t>
    <rPh sb="14" eb="16">
      <t>ウリカケ</t>
    </rPh>
    <phoneticPr fontId="3"/>
  </si>
  <si>
    <t>㈱西日本日中旅行社</t>
    <rPh sb="1" eb="4">
      <t>ニシニホン</t>
    </rPh>
    <rPh sb="4" eb="6">
      <t>ニッチュウ</t>
    </rPh>
    <rPh sb="6" eb="9">
      <t>リョコウシャ</t>
    </rPh>
    <phoneticPr fontId="3"/>
  </si>
  <si>
    <t>→304便</t>
    <rPh sb="4" eb="5">
      <t>ビン</t>
    </rPh>
    <phoneticPr fontId="3"/>
  </si>
  <si>
    <t>→302・303便</t>
    <rPh sb="8" eb="9">
      <t>ビン</t>
    </rPh>
    <phoneticPr fontId="3"/>
  </si>
  <si>
    <t>※人数不足の為、運休</t>
    <rPh sb="0" eb="4">
      <t>ニンズウフソク</t>
    </rPh>
    <rPh sb="5" eb="6">
      <t>タメ</t>
    </rPh>
    <rPh sb="7" eb="9">
      <t>ウンキュウ</t>
    </rPh>
    <phoneticPr fontId="3"/>
  </si>
  <si>
    <t>→303・402便</t>
    <rPh sb="8" eb="9">
      <t>ビン</t>
    </rPh>
    <phoneticPr fontId="3"/>
  </si>
  <si>
    <t>※高波の為、航路変更</t>
    <rPh sb="1" eb="3">
      <t>タカナミ</t>
    </rPh>
    <rPh sb="4" eb="5">
      <t>タメ</t>
    </rPh>
    <rPh sb="6" eb="10">
      <t>コウロヘンコウ</t>
    </rPh>
    <phoneticPr fontId="3"/>
  </si>
  <si>
    <t>→302・304便(岩尾別)</t>
    <rPh sb="8" eb="9">
      <t>ビン</t>
    </rPh>
    <rPh sb="10" eb="12">
      <t>イワオ</t>
    </rPh>
    <rPh sb="12" eb="13">
      <t>ベツ</t>
    </rPh>
    <phoneticPr fontId="3"/>
  </si>
  <si>
    <t>ﾘｮｰﾋﾞﾂｱｰｽﾞ</t>
    <phoneticPr fontId="3"/>
  </si>
  <si>
    <t>→301・401便</t>
    <rPh sb="7" eb="8">
      <t>ビン</t>
    </rPh>
    <phoneticPr fontId="3"/>
  </si>
  <si>
    <t>※高波の為、402便欠航</t>
    <rPh sb="1" eb="3">
      <t>タカナミ</t>
    </rPh>
    <rPh sb="4" eb="5">
      <t>タメ</t>
    </rPh>
    <rPh sb="9" eb="10">
      <t>ビン</t>
    </rPh>
    <rPh sb="10" eb="12">
      <t>ケッコウ</t>
    </rPh>
    <phoneticPr fontId="3"/>
  </si>
  <si>
    <t>※催行人数不足の為303便運休</t>
    <rPh sb="1" eb="5">
      <t>サイコウニンズウ</t>
    </rPh>
    <rPh sb="5" eb="7">
      <t>フソク</t>
    </rPh>
    <rPh sb="8" eb="9">
      <t>タメ</t>
    </rPh>
    <rPh sb="12" eb="13">
      <t>ビン</t>
    </rPh>
    <rPh sb="13" eb="15">
      <t>ウンキュウ</t>
    </rPh>
    <phoneticPr fontId="3"/>
  </si>
  <si>
    <t>ｴｽｹｰｻｰﾋﾞｽ</t>
    <phoneticPr fontId="3"/>
  </si>
  <si>
    <t>※催行人数不足の為運休</t>
    <rPh sb="1" eb="7">
      <t>サイコウニンズウフソク</t>
    </rPh>
    <rPh sb="8" eb="11">
      <t>タメウンキュウ</t>
    </rPh>
    <phoneticPr fontId="3"/>
  </si>
  <si>
    <t>→302・303便</t>
    <rPh sb="7" eb="8">
      <t>ビン</t>
    </rPh>
    <phoneticPr fontId="3"/>
  </si>
  <si>
    <t>※強風・高波の為欠航</t>
    <rPh sb="1" eb="3">
      <t>キョウフウ</t>
    </rPh>
    <rPh sb="4" eb="6">
      <t>タカナミ</t>
    </rPh>
    <rPh sb="7" eb="8">
      <t>タメ</t>
    </rPh>
    <rPh sb="8" eb="10">
      <t>ケッコウ</t>
    </rPh>
    <phoneticPr fontId="3"/>
  </si>
  <si>
    <t>→401・402便</t>
    <rPh sb="8" eb="9">
      <t>ビン</t>
    </rPh>
    <phoneticPr fontId="3"/>
  </si>
  <si>
    <t>※高波の為欠航</t>
    <rPh sb="1" eb="3">
      <t>タカナミ</t>
    </rPh>
    <rPh sb="4" eb="5">
      <t>タメ</t>
    </rPh>
    <rPh sb="5" eb="7">
      <t>ケッコウ</t>
    </rPh>
    <phoneticPr fontId="3"/>
  </si>
  <si>
    <t>→401便</t>
    <rPh sb="4" eb="5">
      <t>ビン</t>
    </rPh>
    <phoneticPr fontId="3"/>
  </si>
  <si>
    <t>※売店売掛(JTBお土産)</t>
    <rPh sb="2" eb="4">
      <t>ウリカケ</t>
    </rPh>
    <rPh sb="10" eb="12">
      <t>ミヤゲ</t>
    </rPh>
    <phoneticPr fontId="3"/>
  </si>
  <si>
    <t>ﾀﾝﾌﾞﾗｰ＠500×2</t>
    <phoneticPr fontId="3"/>
  </si>
  <si>
    <t>※催行人数不足の為、運休</t>
    <rPh sb="1" eb="7">
      <t>サイコウニンズウフソク</t>
    </rPh>
    <rPh sb="8" eb="9">
      <t>タメ</t>
    </rPh>
    <rPh sb="10" eb="12">
      <t>ウンキュウ</t>
    </rPh>
    <phoneticPr fontId="3"/>
  </si>
  <si>
    <t>いずみさの旅行ｾﾝﾀｰ</t>
    <rPh sb="5" eb="7">
      <t>リョコウ</t>
    </rPh>
    <phoneticPr fontId="3"/>
  </si>
  <si>
    <t>ﾆｭｰﾜｰﾙﾄﾞﾂｰﾘｽﾄ</t>
    <phoneticPr fontId="3"/>
  </si>
  <si>
    <t>北都旅行</t>
    <rPh sb="0" eb="2">
      <t>ホクト</t>
    </rPh>
    <rPh sb="2" eb="4">
      <t>リョコウ</t>
    </rPh>
    <phoneticPr fontId="3"/>
  </si>
  <si>
    <t>※強風警戒の為、欠航</t>
    <rPh sb="1" eb="3">
      <t>キョウフウ</t>
    </rPh>
    <rPh sb="3" eb="5">
      <t>ケイカイ</t>
    </rPh>
    <rPh sb="6" eb="7">
      <t>タメ</t>
    </rPh>
    <rPh sb="8" eb="10">
      <t>ケッコウ</t>
    </rPh>
    <phoneticPr fontId="3"/>
  </si>
  <si>
    <t>→303・304・402便</t>
    <rPh sb="3" eb="4">
      <t>ビン</t>
    </rPh>
    <phoneticPr fontId="3"/>
  </si>
  <si>
    <t>まるうんトラベル</t>
    <phoneticPr fontId="3"/>
  </si>
  <si>
    <t>日の出ｼﾞｪｲﾂｱｰ</t>
    <rPh sb="0" eb="1">
      <t>ヒ</t>
    </rPh>
    <rPh sb="2" eb="3">
      <t>デ</t>
    </rPh>
    <phoneticPr fontId="3"/>
  </si>
  <si>
    <t>※強風のため欠航</t>
    <rPh sb="1" eb="3">
      <t>キョウフウ</t>
    </rPh>
    <rPh sb="6" eb="8">
      <t>ケッコウ</t>
    </rPh>
    <phoneticPr fontId="3"/>
  </si>
  <si>
    <t>㈱ﾄﾗﾍﾞﾙｻﾎﾟｰﾄ</t>
    <phoneticPr fontId="3"/>
  </si>
  <si>
    <t>ｺﾞｼﾞﾗ岩観光</t>
    <rPh sb="5" eb="6">
      <t>イワ</t>
    </rPh>
    <rPh sb="6" eb="8">
      <t>カンコウ</t>
    </rPh>
    <phoneticPr fontId="3"/>
  </si>
  <si>
    <t>→402便</t>
    <rPh sb="3" eb="4">
      <t>ビン</t>
    </rPh>
    <phoneticPr fontId="3"/>
  </si>
  <si>
    <t>※高波強風欠航</t>
    <rPh sb="1" eb="3">
      <t>タカナミ</t>
    </rPh>
    <rPh sb="3" eb="5">
      <t>キョウフウ</t>
    </rPh>
    <rPh sb="5" eb="7">
      <t>ケッコウ</t>
    </rPh>
    <phoneticPr fontId="3"/>
  </si>
  <si>
    <t>→401・402・303便</t>
    <rPh sb="3" eb="4">
      <t>ビン</t>
    </rPh>
    <phoneticPr fontId="3"/>
  </si>
  <si>
    <t>※高波欠航</t>
    <rPh sb="1" eb="3">
      <t>タカナミ</t>
    </rPh>
    <rPh sb="3" eb="5">
      <t>ケッコウ</t>
    </rPh>
    <phoneticPr fontId="3"/>
  </si>
  <si>
    <t>→303・401便</t>
    <rPh sb="7" eb="8">
      <t>ビン</t>
    </rPh>
    <phoneticPr fontId="3"/>
  </si>
  <si>
    <t>平和堂</t>
    <rPh sb="0" eb="3">
      <t>ヘイワドウ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</si>
</sst>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24" formatCode="\$#,##0_);[Red]\(\$#,##0\)"/>
    <numFmt numFmtId="176" formatCode="[$-411]ggge&quot;年&quot;m&quot;月&quot;d&quot;日&quot;;@"/>
    <numFmt numFmtId="177" formatCode="0.0%"/>
    <numFmt numFmtId="178" formatCode="#,##0_ ;[Red]\-#,##0\ "/>
    <numFmt numFmtId="179" formatCode="[$-411]ggge&quot;年&quot;m&quot;月&quot;;@"/>
    <numFmt numFmtId="180" formatCode="#,##0;;;@"/>
    <numFmt numFmtId="181" formatCode="yyyy&quot;年&quot;m&quot;月&quot;;@"/>
    <numFmt numFmtId="182" formatCode="#,##0_ "/>
    <numFmt numFmtId="183" formatCode="#,##0.0_);[Red]\(#,##0.0\)"/>
    <numFmt numFmtId="184" formatCode="#,##0.0_ "/>
    <numFmt numFmtId="185" formatCode="_ * #,##0_ ;_ * \-#,##0_ ;_ * &quot;&quot;_ ;_ @_ "/>
  </numFmts>
  <fonts count="4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b/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0" tint="-0.14999847407452621"/>
      <name val="ＭＳ Ｐ明朝"/>
      <family val="1"/>
      <charset val="128"/>
    </font>
    <font>
      <sz val="11"/>
      <color theme="0"/>
      <name val="ＭＳ Ｐゴシック"/>
      <family val="2"/>
      <charset val="128"/>
      <scheme val="minor"/>
    </font>
    <font>
      <sz val="9"/>
      <color indexed="12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9"/>
      <color indexed="9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28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b/>
      <sz val="10"/>
      <color rgb="FF0000FF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Ｐゴシック"/>
      <family val="3"/>
      <charset val="128"/>
    </font>
    <font>
      <sz val="10.5"/>
      <name val="ＭＳ Ｐ明朝"/>
      <family val="1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9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double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/>
      <top style="dashed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double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mediumDashed">
        <color indexed="64"/>
      </top>
      <bottom style="medium">
        <color auto="1"/>
      </bottom>
      <diagonal/>
    </border>
    <border>
      <left/>
      <right style="thin">
        <color indexed="64"/>
      </right>
      <top style="mediumDashed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medium">
        <color auto="1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46">
    <xf numFmtId="0" fontId="0" fillId="0" borderId="0" xfId="0"/>
    <xf numFmtId="0" fontId="4" fillId="0" borderId="0" xfId="0" applyFont="1"/>
    <xf numFmtId="0" fontId="4" fillId="0" borderId="0" xfId="0" quotePrefix="1" applyFont="1" applyAlignment="1">
      <alignment horizontal="left"/>
    </xf>
    <xf numFmtId="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quotePrefix="1" applyFont="1" applyBorder="1" applyAlignment="1">
      <alignment horizontal="left"/>
    </xf>
    <xf numFmtId="0" fontId="4" fillId="0" borderId="10" xfId="0" applyFont="1" applyBorder="1"/>
    <xf numFmtId="38" fontId="4" fillId="0" borderId="11" xfId="1" applyFont="1" applyBorder="1"/>
    <xf numFmtId="38" fontId="4" fillId="0" borderId="12" xfId="1" applyFont="1" applyBorder="1"/>
    <xf numFmtId="38" fontId="4" fillId="0" borderId="9" xfId="1" applyFont="1" applyBorder="1"/>
    <xf numFmtId="38" fontId="4" fillId="0" borderId="13" xfId="1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/>
    <xf numFmtId="0" fontId="4" fillId="0" borderId="14" xfId="0" applyFont="1" applyBorder="1" applyAlignment="1">
      <alignment horizontal="center" vertical="center"/>
    </xf>
    <xf numFmtId="0" fontId="5" fillId="0" borderId="0" xfId="0" quotePrefix="1" applyFont="1" applyAlignment="1">
      <alignment horizontal="left"/>
    </xf>
    <xf numFmtId="0" fontId="4" fillId="0" borderId="15" xfId="0" applyFont="1" applyBorder="1"/>
    <xf numFmtId="0" fontId="4" fillId="0" borderId="15" xfId="0" quotePrefix="1" applyFont="1" applyBorder="1" applyAlignment="1">
      <alignment vertical="center"/>
    </xf>
    <xf numFmtId="0" fontId="4" fillId="0" borderId="14" xfId="0" quotePrefix="1" applyFont="1" applyBorder="1" applyAlignment="1">
      <alignment vertical="center"/>
    </xf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1" xfId="0" quotePrefix="1" applyFont="1" applyBorder="1" applyAlignment="1">
      <alignment horizontal="left"/>
    </xf>
    <xf numFmtId="0" fontId="4" fillId="0" borderId="20" xfId="0" quotePrefix="1" applyFont="1" applyBorder="1" applyAlignment="1">
      <alignment horizontal="left"/>
    </xf>
    <xf numFmtId="0" fontId="4" fillId="0" borderId="22" xfId="0" applyFont="1" applyBorder="1"/>
    <xf numFmtId="0" fontId="4" fillId="0" borderId="23" xfId="0" quotePrefix="1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/>
    <xf numFmtId="0" fontId="4" fillId="0" borderId="14" xfId="0" applyFont="1" applyBorder="1"/>
    <xf numFmtId="0" fontId="4" fillId="0" borderId="25" xfId="0" quotePrefix="1" applyFont="1" applyBorder="1" applyAlignment="1">
      <alignment horizontal="center"/>
    </xf>
    <xf numFmtId="0" fontId="4" fillId="0" borderId="26" xfId="0" quotePrefix="1" applyFont="1" applyBorder="1" applyAlignment="1">
      <alignment horizontal="center"/>
    </xf>
    <xf numFmtId="0" fontId="9" fillId="0" borderId="0" xfId="0" applyFont="1"/>
    <xf numFmtId="0" fontId="4" fillId="0" borderId="27" xfId="0" applyFont="1" applyBorder="1"/>
    <xf numFmtId="0" fontId="4" fillId="0" borderId="28" xfId="0" applyFont="1" applyBorder="1"/>
    <xf numFmtId="38" fontId="4" fillId="0" borderId="29" xfId="1" applyFont="1" applyFill="1" applyBorder="1"/>
    <xf numFmtId="0" fontId="4" fillId="0" borderId="30" xfId="0" quotePrefix="1" applyFont="1" applyBorder="1" applyAlignment="1">
      <alignment horizontal="left"/>
    </xf>
    <xf numFmtId="0" fontId="4" fillId="0" borderId="31" xfId="0" quotePrefix="1" applyFont="1" applyBorder="1" applyAlignment="1">
      <alignment horizontal="left"/>
    </xf>
    <xf numFmtId="0" fontId="4" fillId="0" borderId="32" xfId="0" applyFont="1" applyBorder="1"/>
    <xf numFmtId="38" fontId="10" fillId="0" borderId="33" xfId="1" applyFont="1" applyFill="1" applyBorder="1"/>
    <xf numFmtId="0" fontId="4" fillId="0" borderId="34" xfId="0" applyFont="1" applyBorder="1"/>
    <xf numFmtId="0" fontId="4" fillId="0" borderId="35" xfId="0" applyFont="1" applyBorder="1"/>
    <xf numFmtId="0" fontId="4" fillId="0" borderId="17" xfId="0" applyFont="1" applyBorder="1"/>
    <xf numFmtId="38" fontId="4" fillId="0" borderId="17" xfId="1" applyFont="1" applyFill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38" fontId="4" fillId="0" borderId="39" xfId="1" applyFont="1" applyFill="1" applyBorder="1"/>
    <xf numFmtId="0" fontId="4" fillId="0" borderId="36" xfId="0" quotePrefix="1" applyFont="1" applyBorder="1" applyAlignment="1">
      <alignment horizontal="left"/>
    </xf>
    <xf numFmtId="0" fontId="4" fillId="0" borderId="38" xfId="0" quotePrefix="1" applyFont="1" applyBorder="1" applyAlignment="1">
      <alignment horizontal="left"/>
    </xf>
    <xf numFmtId="38" fontId="4" fillId="0" borderId="33" xfId="1" applyFont="1" applyFill="1" applyBorder="1"/>
    <xf numFmtId="0" fontId="4" fillId="0" borderId="34" xfId="0" quotePrefix="1" applyFont="1" applyBorder="1" applyAlignment="1">
      <alignment horizontal="left"/>
    </xf>
    <xf numFmtId="0" fontId="4" fillId="0" borderId="40" xfId="0" quotePrefix="1" applyFont="1" applyBorder="1" applyAlignment="1">
      <alignment horizontal="left"/>
    </xf>
    <xf numFmtId="0" fontId="4" fillId="0" borderId="19" xfId="0" quotePrefix="1" applyFont="1" applyBorder="1" applyAlignment="1">
      <alignment horizontal="left"/>
    </xf>
    <xf numFmtId="0" fontId="4" fillId="0" borderId="41" xfId="0" applyFont="1" applyBorder="1"/>
    <xf numFmtId="38" fontId="10" fillId="0" borderId="26" xfId="1" applyFont="1" applyFill="1" applyBorder="1"/>
    <xf numFmtId="0" fontId="4" fillId="0" borderId="18" xfId="0" quotePrefix="1" applyFont="1" applyBorder="1" applyAlignment="1">
      <alignment horizontal="left"/>
    </xf>
    <xf numFmtId="38" fontId="4" fillId="0" borderId="0" xfId="1" applyFont="1" applyFill="1" applyBorder="1"/>
    <xf numFmtId="38" fontId="4" fillId="0" borderId="0" xfId="1" applyFont="1" applyFill="1"/>
    <xf numFmtId="0" fontId="4" fillId="0" borderId="27" xfId="0" quotePrefix="1" applyFont="1" applyBorder="1" applyAlignment="1">
      <alignment horizontal="left"/>
    </xf>
    <xf numFmtId="0" fontId="4" fillId="0" borderId="28" xfId="0" quotePrefix="1" applyFont="1" applyBorder="1" applyAlignment="1">
      <alignment horizontal="left"/>
    </xf>
    <xf numFmtId="0" fontId="4" fillId="0" borderId="42" xfId="0" applyFont="1" applyBorder="1"/>
    <xf numFmtId="0" fontId="4" fillId="0" borderId="43" xfId="0" applyFont="1" applyBorder="1"/>
    <xf numFmtId="0" fontId="4" fillId="0" borderId="44" xfId="0" quotePrefix="1" applyFont="1" applyBorder="1" applyAlignment="1">
      <alignment horizontal="center"/>
    </xf>
    <xf numFmtId="0" fontId="4" fillId="0" borderId="41" xfId="0" quotePrefix="1" applyFont="1" applyBorder="1" applyAlignment="1">
      <alignment horizontal="left"/>
    </xf>
    <xf numFmtId="0" fontId="4" fillId="0" borderId="41" xfId="0" quotePrefix="1" applyFont="1" applyBorder="1" applyAlignment="1">
      <alignment horizontal="center"/>
    </xf>
    <xf numFmtId="38" fontId="4" fillId="0" borderId="26" xfId="1" applyFont="1" applyFill="1" applyBorder="1"/>
    <xf numFmtId="0" fontId="4" fillId="0" borderId="45" xfId="0" applyFont="1" applyBorder="1"/>
    <xf numFmtId="0" fontId="4" fillId="0" borderId="19" xfId="0" applyFont="1" applyBorder="1" applyAlignment="1">
      <alignment horizontal="center"/>
    </xf>
    <xf numFmtId="38" fontId="4" fillId="0" borderId="46" xfId="1" applyFont="1" applyFill="1" applyBorder="1"/>
    <xf numFmtId="0" fontId="4" fillId="0" borderId="28" xfId="0" applyFont="1" applyBorder="1" applyAlignment="1">
      <alignment horizontal="center"/>
    </xf>
    <xf numFmtId="38" fontId="4" fillId="0" borderId="29" xfId="1" applyFont="1" applyFill="1" applyBorder="1" applyAlignment="1">
      <alignment horizontal="center"/>
    </xf>
    <xf numFmtId="38" fontId="4" fillId="0" borderId="47" xfId="1" applyFont="1" applyFill="1" applyBorder="1"/>
    <xf numFmtId="0" fontId="4" fillId="0" borderId="30" xfId="0" applyFont="1" applyBorder="1"/>
    <xf numFmtId="0" fontId="4" fillId="0" borderId="32" xfId="0" quotePrefix="1" applyFont="1" applyBorder="1" applyAlignment="1">
      <alignment horizontal="center"/>
    </xf>
    <xf numFmtId="0" fontId="4" fillId="0" borderId="44" xfId="0" applyFont="1" applyBorder="1"/>
    <xf numFmtId="0" fontId="4" fillId="0" borderId="25" xfId="0" applyFont="1" applyBorder="1"/>
    <xf numFmtId="0" fontId="4" fillId="0" borderId="48" xfId="0" applyFont="1" applyBorder="1"/>
    <xf numFmtId="0" fontId="4" fillId="0" borderId="49" xfId="0" applyFont="1" applyBorder="1"/>
    <xf numFmtId="0" fontId="4" fillId="0" borderId="50" xfId="0" applyFont="1" applyBorder="1"/>
    <xf numFmtId="0" fontId="4" fillId="0" borderId="43" xfId="0" applyFont="1" applyBorder="1" applyAlignment="1">
      <alignment horizontal="center"/>
    </xf>
    <xf numFmtId="38" fontId="4" fillId="0" borderId="51" xfId="1" applyFont="1" applyFill="1" applyBorder="1"/>
    <xf numFmtId="0" fontId="4" fillId="0" borderId="31" xfId="0" applyFont="1" applyBorder="1"/>
    <xf numFmtId="0" fontId="4" fillId="0" borderId="52" xfId="0" applyFont="1" applyBorder="1"/>
    <xf numFmtId="0" fontId="4" fillId="0" borderId="0" xfId="0" quotePrefix="1" applyFont="1"/>
    <xf numFmtId="38" fontId="4" fillId="0" borderId="19" xfId="1" applyFont="1" applyFill="1" applyBorder="1"/>
    <xf numFmtId="0" fontId="4" fillId="0" borderId="42" xfId="0" quotePrefix="1" applyFont="1" applyBorder="1" applyAlignment="1">
      <alignment horizontal="left"/>
    </xf>
    <xf numFmtId="0" fontId="4" fillId="0" borderId="53" xfId="0" applyFont="1" applyBorder="1"/>
    <xf numFmtId="0" fontId="4" fillId="0" borderId="54" xfId="0" applyFont="1" applyBorder="1"/>
    <xf numFmtId="38" fontId="4" fillId="0" borderId="14" xfId="1" applyFont="1" applyFill="1" applyBorder="1"/>
    <xf numFmtId="38" fontId="10" fillId="0" borderId="0" xfId="1" applyFont="1" applyFill="1" applyBorder="1"/>
    <xf numFmtId="0" fontId="4" fillId="0" borderId="40" xfId="0" quotePrefix="1" applyFont="1" applyBorder="1"/>
    <xf numFmtId="38" fontId="4" fillId="0" borderId="31" xfId="1" applyFont="1" applyFill="1" applyBorder="1"/>
    <xf numFmtId="0" fontId="4" fillId="0" borderId="55" xfId="0" applyFont="1" applyBorder="1"/>
    <xf numFmtId="0" fontId="4" fillId="0" borderId="29" xfId="0" applyFont="1" applyBorder="1"/>
    <xf numFmtId="0" fontId="4" fillId="0" borderId="47" xfId="0" applyFont="1" applyBorder="1"/>
    <xf numFmtId="0" fontId="4" fillId="0" borderId="56" xfId="0" quotePrefix="1" applyFont="1" applyBorder="1" applyAlignment="1">
      <alignment horizontal="center"/>
    </xf>
    <xf numFmtId="38" fontId="10" fillId="0" borderId="31" xfId="1" applyFont="1" applyFill="1" applyBorder="1"/>
    <xf numFmtId="38" fontId="10" fillId="0" borderId="57" xfId="1" applyFont="1" applyFill="1" applyBorder="1"/>
    <xf numFmtId="0" fontId="4" fillId="0" borderId="35" xfId="0" applyFont="1" applyBorder="1" applyAlignment="1">
      <alignment horizontal="center"/>
    </xf>
    <xf numFmtId="0" fontId="4" fillId="0" borderId="58" xfId="0" applyFont="1" applyBorder="1"/>
    <xf numFmtId="38" fontId="4" fillId="0" borderId="59" xfId="1" applyFont="1" applyFill="1" applyBorder="1"/>
    <xf numFmtId="0" fontId="4" fillId="0" borderId="56" xfId="0" applyFont="1" applyBorder="1" applyAlignment="1">
      <alignment horizontal="center"/>
    </xf>
    <xf numFmtId="38" fontId="10" fillId="0" borderId="16" xfId="1" applyFont="1" applyFill="1" applyBorder="1"/>
    <xf numFmtId="0" fontId="8" fillId="0" borderId="35" xfId="0" quotePrefix="1" applyFont="1" applyBorder="1" applyAlignment="1">
      <alignment horizontal="left"/>
    </xf>
    <xf numFmtId="0" fontId="7" fillId="0" borderId="56" xfId="0" quotePrefix="1" applyFont="1" applyBorder="1" applyAlignment="1">
      <alignment horizontal="left"/>
    </xf>
    <xf numFmtId="0" fontId="7" fillId="0" borderId="56" xfId="0" quotePrefix="1" applyFont="1" applyBorder="1"/>
    <xf numFmtId="38" fontId="10" fillId="0" borderId="19" xfId="1" applyFont="1" applyFill="1" applyBorder="1"/>
    <xf numFmtId="38" fontId="10" fillId="0" borderId="60" xfId="1" applyFont="1" applyFill="1" applyBorder="1"/>
    <xf numFmtId="0" fontId="4" fillId="0" borderId="59" xfId="0" applyFont="1" applyBorder="1"/>
    <xf numFmtId="38" fontId="10" fillId="0" borderId="59" xfId="1" applyFont="1" applyFill="1" applyBorder="1"/>
    <xf numFmtId="0" fontId="4" fillId="0" borderId="18" xfId="0" quotePrefix="1" applyFont="1" applyBorder="1" applyAlignment="1">
      <alignment horizontal="right"/>
    </xf>
    <xf numFmtId="38" fontId="4" fillId="0" borderId="60" xfId="1" applyFont="1" applyFill="1" applyBorder="1"/>
    <xf numFmtId="0" fontId="4" fillId="0" borderId="60" xfId="0" applyFont="1" applyBorder="1"/>
    <xf numFmtId="38" fontId="4" fillId="0" borderId="61" xfId="1" applyFont="1" applyFill="1" applyBorder="1"/>
    <xf numFmtId="38" fontId="4" fillId="0" borderId="62" xfId="1" applyFont="1" applyFill="1" applyBorder="1"/>
    <xf numFmtId="38" fontId="4" fillId="0" borderId="25" xfId="1" applyFont="1" applyFill="1" applyBorder="1"/>
    <xf numFmtId="38" fontId="4" fillId="0" borderId="35" xfId="1" applyFont="1" applyFill="1" applyBorder="1"/>
    <xf numFmtId="0" fontId="4" fillId="0" borderId="63" xfId="0" quotePrefix="1" applyFont="1" applyBorder="1" applyAlignment="1">
      <alignment horizontal="center"/>
    </xf>
    <xf numFmtId="0" fontId="4" fillId="0" borderId="64" xfId="0" applyFont="1" applyBorder="1"/>
    <xf numFmtId="0" fontId="4" fillId="0" borderId="34" xfId="0" applyFont="1" applyBorder="1" applyAlignment="1">
      <alignment shrinkToFit="1"/>
    </xf>
    <xf numFmtId="38" fontId="4" fillId="2" borderId="0" xfId="1" quotePrefix="1" applyFont="1" applyFill="1" applyBorder="1" applyAlignment="1"/>
    <xf numFmtId="38" fontId="4" fillId="2" borderId="31" xfId="1" quotePrefix="1" applyFont="1" applyFill="1" applyBorder="1" applyAlignment="1"/>
    <xf numFmtId="38" fontId="4" fillId="2" borderId="0" xfId="1" applyFont="1" applyFill="1" applyBorder="1" applyAlignment="1"/>
    <xf numFmtId="38" fontId="4" fillId="2" borderId="31" xfId="1" applyFont="1" applyFill="1" applyBorder="1" applyAlignment="1"/>
    <xf numFmtId="0" fontId="9" fillId="3" borderId="0" xfId="0" applyFont="1" applyFill="1"/>
    <xf numFmtId="38" fontId="4" fillId="3" borderId="16" xfId="1" applyFont="1" applyFill="1" applyBorder="1"/>
    <xf numFmtId="38" fontId="4" fillId="3" borderId="34" xfId="1" applyFont="1" applyFill="1" applyBorder="1"/>
    <xf numFmtId="38" fontId="4" fillId="3" borderId="33" xfId="1" applyFont="1" applyFill="1" applyBorder="1"/>
    <xf numFmtId="38" fontId="4" fillId="3" borderId="26" xfId="1" applyFont="1" applyFill="1" applyBorder="1"/>
    <xf numFmtId="0" fontId="4" fillId="3" borderId="28" xfId="0" applyFont="1" applyFill="1" applyBorder="1"/>
    <xf numFmtId="0" fontId="4" fillId="3" borderId="38" xfId="0" applyFont="1" applyFill="1" applyBorder="1"/>
    <xf numFmtId="0" fontId="4" fillId="3" borderId="31" xfId="0" applyFont="1" applyFill="1" applyBorder="1"/>
    <xf numFmtId="38" fontId="4" fillId="3" borderId="39" xfId="1" applyFont="1" applyFill="1" applyBorder="1"/>
    <xf numFmtId="38" fontId="4" fillId="3" borderId="0" xfId="1" applyFont="1" applyFill="1" applyBorder="1"/>
    <xf numFmtId="38" fontId="4" fillId="0" borderId="55" xfId="1" applyFont="1" applyFill="1" applyBorder="1"/>
    <xf numFmtId="38" fontId="4" fillId="0" borderId="65" xfId="1" applyFont="1" applyFill="1" applyBorder="1"/>
    <xf numFmtId="0" fontId="4" fillId="0" borderId="39" xfId="0" applyFont="1" applyBorder="1"/>
    <xf numFmtId="38" fontId="4" fillId="0" borderId="66" xfId="1" applyFont="1" applyFill="1" applyBorder="1"/>
    <xf numFmtId="38" fontId="4" fillId="0" borderId="41" xfId="1" applyFont="1" applyFill="1" applyBorder="1"/>
    <xf numFmtId="38" fontId="4" fillId="0" borderId="68" xfId="1" applyFont="1" applyFill="1" applyBorder="1"/>
    <xf numFmtId="38" fontId="4" fillId="0" borderId="54" xfId="1" applyFont="1" applyFill="1" applyBorder="1"/>
    <xf numFmtId="38" fontId="4" fillId="0" borderId="69" xfId="1" applyFont="1" applyFill="1" applyBorder="1"/>
    <xf numFmtId="38" fontId="4" fillId="0" borderId="70" xfId="1" applyFont="1" applyFill="1" applyBorder="1"/>
    <xf numFmtId="0" fontId="4" fillId="0" borderId="22" xfId="0" applyFont="1" applyBorder="1" applyAlignment="1">
      <alignment horizontal="center"/>
    </xf>
    <xf numFmtId="0" fontId="4" fillId="0" borderId="19" xfId="0" quotePrefix="1" applyFont="1" applyBorder="1" applyAlignment="1">
      <alignment horizontal="center"/>
    </xf>
    <xf numFmtId="0" fontId="4" fillId="3" borderId="52" xfId="0" applyFont="1" applyFill="1" applyBorder="1"/>
    <xf numFmtId="0" fontId="4" fillId="0" borderId="71" xfId="0" applyFont="1" applyBorder="1"/>
    <xf numFmtId="0" fontId="4" fillId="3" borderId="71" xfId="0" applyFont="1" applyFill="1" applyBorder="1"/>
    <xf numFmtId="0" fontId="4" fillId="0" borderId="38" xfId="0" quotePrefix="1" applyFont="1" applyBorder="1"/>
    <xf numFmtId="0" fontId="4" fillId="0" borderId="49" xfId="0" quotePrefix="1" applyFont="1" applyBorder="1"/>
    <xf numFmtId="0" fontId="4" fillId="0" borderId="72" xfId="0" applyFont="1" applyBorder="1"/>
    <xf numFmtId="0" fontId="4" fillId="3" borderId="72" xfId="0" applyFont="1" applyFill="1" applyBorder="1"/>
    <xf numFmtId="0" fontId="4" fillId="0" borderId="73" xfId="0" quotePrefix="1" applyFont="1" applyBorder="1" applyAlignment="1">
      <alignment horizontal="center"/>
    </xf>
    <xf numFmtId="38" fontId="4" fillId="3" borderId="74" xfId="1" applyFont="1" applyFill="1" applyBorder="1"/>
    <xf numFmtId="38" fontId="4" fillId="3" borderId="75" xfId="1" applyFont="1" applyFill="1" applyBorder="1"/>
    <xf numFmtId="38" fontId="4" fillId="0" borderId="73" xfId="1" applyFont="1" applyFill="1" applyBorder="1"/>
    <xf numFmtId="38" fontId="4" fillId="3" borderId="55" xfId="1" applyFont="1" applyFill="1" applyBorder="1"/>
    <xf numFmtId="38" fontId="4" fillId="3" borderId="65" xfId="1" applyFont="1" applyFill="1" applyBorder="1"/>
    <xf numFmtId="38" fontId="4" fillId="3" borderId="62" xfId="1" applyFont="1" applyFill="1" applyBorder="1"/>
    <xf numFmtId="38" fontId="4" fillId="3" borderId="66" xfId="1" applyFont="1" applyFill="1" applyBorder="1"/>
    <xf numFmtId="38" fontId="4" fillId="3" borderId="76" xfId="1" applyFont="1" applyFill="1" applyBorder="1"/>
    <xf numFmtId="38" fontId="4" fillId="0" borderId="74" xfId="1" applyFont="1" applyFill="1" applyBorder="1"/>
    <xf numFmtId="38" fontId="4" fillId="0" borderId="75" xfId="1" applyFont="1" applyFill="1" applyBorder="1"/>
    <xf numFmtId="38" fontId="4" fillId="0" borderId="76" xfId="1" applyFont="1" applyFill="1" applyBorder="1"/>
    <xf numFmtId="0" fontId="0" fillId="0" borderId="0" xfId="0" applyAlignment="1">
      <alignment horizontal="center" vertical="center"/>
    </xf>
    <xf numFmtId="0" fontId="4" fillId="0" borderId="54" xfId="0" quotePrefix="1" applyFont="1" applyBorder="1" applyAlignment="1">
      <alignment horizontal="center" vertical="center"/>
    </xf>
    <xf numFmtId="0" fontId="4" fillId="0" borderId="22" xfId="0" quotePrefix="1" applyFont="1" applyBorder="1" applyAlignment="1">
      <alignment horizontal="center"/>
    </xf>
    <xf numFmtId="38" fontId="4" fillId="0" borderId="28" xfId="1" applyFont="1" applyFill="1" applyBorder="1"/>
    <xf numFmtId="38" fontId="4" fillId="0" borderId="38" xfId="1" applyFont="1" applyFill="1" applyBorder="1"/>
    <xf numFmtId="0" fontId="4" fillId="0" borderId="77" xfId="0" quotePrefix="1" applyFont="1" applyBorder="1" applyAlignment="1">
      <alignment horizontal="center"/>
    </xf>
    <xf numFmtId="38" fontId="10" fillId="0" borderId="79" xfId="1" applyFont="1" applyFill="1" applyBorder="1"/>
    <xf numFmtId="0" fontId="4" fillId="0" borderId="15" xfId="0" quotePrefix="1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8" xfId="0" applyFont="1" applyBorder="1"/>
    <xf numFmtId="0" fontId="4" fillId="0" borderId="68" xfId="0" applyFont="1" applyBorder="1"/>
    <xf numFmtId="0" fontId="4" fillId="0" borderId="69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38" fontId="10" fillId="0" borderId="73" xfId="1" applyFont="1" applyFill="1" applyBorder="1"/>
    <xf numFmtId="38" fontId="4" fillId="0" borderId="15" xfId="1" applyFont="1" applyFill="1" applyBorder="1"/>
    <xf numFmtId="38" fontId="4" fillId="3" borderId="80" xfId="1" applyFont="1" applyFill="1" applyBorder="1"/>
    <xf numFmtId="38" fontId="4" fillId="0" borderId="81" xfId="1" applyFont="1" applyFill="1" applyBorder="1"/>
    <xf numFmtId="38" fontId="4" fillId="0" borderId="82" xfId="1" applyFont="1" applyBorder="1" applyAlignment="1"/>
    <xf numFmtId="38" fontId="4" fillId="0" borderId="39" xfId="1" applyFont="1" applyBorder="1"/>
    <xf numFmtId="38" fontId="4" fillId="0" borderId="65" xfId="1" applyFont="1" applyBorder="1"/>
    <xf numFmtId="38" fontId="4" fillId="0" borderId="36" xfId="1" applyFont="1" applyBorder="1"/>
    <xf numFmtId="38" fontId="4" fillId="0" borderId="83" xfId="1" applyFont="1" applyBorder="1"/>
    <xf numFmtId="0" fontId="4" fillId="0" borderId="82" xfId="0" applyFont="1" applyBorder="1"/>
    <xf numFmtId="0" fontId="4" fillId="0" borderId="84" xfId="0" quotePrefix="1" applyFont="1" applyBorder="1" applyAlignment="1">
      <alignment horizontal="left"/>
    </xf>
    <xf numFmtId="0" fontId="4" fillId="0" borderId="85" xfId="0" applyFont="1" applyBorder="1"/>
    <xf numFmtId="38" fontId="4" fillId="0" borderId="86" xfId="1" applyFont="1" applyBorder="1"/>
    <xf numFmtId="38" fontId="4" fillId="0" borderId="87" xfId="1" applyFont="1" applyBorder="1"/>
    <xf numFmtId="38" fontId="4" fillId="0" borderId="84" xfId="1" applyFont="1" applyBorder="1"/>
    <xf numFmtId="38" fontId="4" fillId="0" borderId="88" xfId="1" applyFont="1" applyBorder="1"/>
    <xf numFmtId="38" fontId="4" fillId="2" borderId="38" xfId="1" applyFont="1" applyFill="1" applyBorder="1"/>
    <xf numFmtId="0" fontId="4" fillId="0" borderId="89" xfId="0" applyFont="1" applyBorder="1"/>
    <xf numFmtId="38" fontId="4" fillId="0" borderId="90" xfId="1" applyFont="1" applyFill="1" applyBorder="1"/>
    <xf numFmtId="38" fontId="4" fillId="0" borderId="91" xfId="1" applyFont="1" applyFill="1" applyBorder="1"/>
    <xf numFmtId="38" fontId="4" fillId="0" borderId="87" xfId="1" applyFont="1" applyFill="1" applyBorder="1"/>
    <xf numFmtId="38" fontId="4" fillId="0" borderId="52" xfId="1" applyFont="1" applyFill="1" applyBorder="1"/>
    <xf numFmtId="0" fontId="4" fillId="0" borderId="23" xfId="0" applyFont="1" applyBorder="1"/>
    <xf numFmtId="0" fontId="4" fillId="0" borderId="70" xfId="0" applyFont="1" applyBorder="1"/>
    <xf numFmtId="0" fontId="4" fillId="0" borderId="3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38" fontId="10" fillId="0" borderId="63" xfId="1" applyFont="1" applyFill="1" applyBorder="1"/>
    <xf numFmtId="38" fontId="10" fillId="0" borderId="47" xfId="1" applyFont="1" applyFill="1" applyBorder="1"/>
    <xf numFmtId="0" fontId="4" fillId="0" borderId="92" xfId="0" applyFont="1" applyBorder="1"/>
    <xf numFmtId="38" fontId="10" fillId="0" borderId="93" xfId="1" applyFont="1" applyFill="1" applyBorder="1"/>
    <xf numFmtId="0" fontId="4" fillId="0" borderId="93" xfId="0" applyFont="1" applyBorder="1"/>
    <xf numFmtId="38" fontId="10" fillId="0" borderId="94" xfId="1" applyFont="1" applyFill="1" applyBorder="1"/>
    <xf numFmtId="38" fontId="4" fillId="0" borderId="93" xfId="1" applyFont="1" applyFill="1" applyBorder="1"/>
    <xf numFmtId="0" fontId="4" fillId="0" borderId="95" xfId="0" applyFont="1" applyBorder="1" applyAlignment="1">
      <alignment horizontal="center"/>
    </xf>
    <xf numFmtId="0" fontId="4" fillId="0" borderId="42" xfId="0" quotePrefix="1" applyFont="1" applyBorder="1"/>
    <xf numFmtId="0" fontId="4" fillId="0" borderId="63" xfId="0" applyFont="1" applyBorder="1"/>
    <xf numFmtId="0" fontId="4" fillId="0" borderId="1" xfId="0" applyFont="1" applyBorder="1" applyAlignment="1">
      <alignment horizontal="distributed"/>
    </xf>
    <xf numFmtId="0" fontId="4" fillId="0" borderId="96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16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99" xfId="0" applyFont="1" applyBorder="1"/>
    <xf numFmtId="0" fontId="4" fillId="0" borderId="100" xfId="0" applyFont="1" applyBorder="1"/>
    <xf numFmtId="38" fontId="4" fillId="0" borderId="101" xfId="1" quotePrefix="1" applyFont="1" applyBorder="1" applyAlignment="1"/>
    <xf numFmtId="38" fontId="4" fillId="0" borderId="67" xfId="1" applyFont="1" applyFill="1" applyBorder="1"/>
    <xf numFmtId="38" fontId="4" fillId="0" borderId="102" xfId="1" applyFont="1" applyFill="1" applyBorder="1"/>
    <xf numFmtId="38" fontId="4" fillId="0" borderId="37" xfId="1" applyFont="1" applyFill="1" applyBorder="1"/>
    <xf numFmtId="38" fontId="4" fillId="0" borderId="103" xfId="1" applyFont="1" applyFill="1" applyBorder="1"/>
    <xf numFmtId="0" fontId="4" fillId="0" borderId="32" xfId="0" applyFont="1" applyBorder="1" applyAlignment="1">
      <alignment horizontal="center"/>
    </xf>
    <xf numFmtId="38" fontId="4" fillId="0" borderId="52" xfId="1" applyFont="1" applyFill="1" applyBorder="1" applyAlignment="1"/>
    <xf numFmtId="38" fontId="4" fillId="0" borderId="93" xfId="1" applyFont="1" applyFill="1" applyBorder="1" applyAlignment="1"/>
    <xf numFmtId="38" fontId="4" fillId="0" borderId="36" xfId="1" applyFont="1" applyFill="1" applyBorder="1"/>
    <xf numFmtId="38" fontId="4" fillId="0" borderId="83" xfId="1" applyFont="1" applyFill="1" applyBorder="1"/>
    <xf numFmtId="38" fontId="4" fillId="0" borderId="84" xfId="1" applyFont="1" applyFill="1" applyBorder="1"/>
    <xf numFmtId="38" fontId="4" fillId="0" borderId="88" xfId="1" applyFont="1" applyFill="1" applyBorder="1"/>
    <xf numFmtId="38" fontId="4" fillId="0" borderId="104" xfId="1" applyFont="1" applyFill="1" applyBorder="1"/>
    <xf numFmtId="38" fontId="4" fillId="0" borderId="12" xfId="1" applyFont="1" applyFill="1" applyBorder="1"/>
    <xf numFmtId="38" fontId="4" fillId="0" borderId="9" xfId="1" applyFont="1" applyFill="1" applyBorder="1"/>
    <xf numFmtId="38" fontId="4" fillId="0" borderId="13" xfId="1" applyFont="1" applyFill="1" applyBorder="1"/>
    <xf numFmtId="0" fontId="4" fillId="0" borderId="40" xfId="0" applyFont="1" applyBorder="1"/>
    <xf numFmtId="0" fontId="4" fillId="0" borderId="26" xfId="0" applyFont="1" applyBorder="1"/>
    <xf numFmtId="0" fontId="7" fillId="0" borderId="53" xfId="0" applyFont="1" applyBorder="1"/>
    <xf numFmtId="0" fontId="7" fillId="0" borderId="15" xfId="0" applyFont="1" applyBorder="1"/>
    <xf numFmtId="0" fontId="7" fillId="0" borderId="14" xfId="0" applyFont="1" applyBorder="1"/>
    <xf numFmtId="0" fontId="4" fillId="0" borderId="105" xfId="0" applyFont="1" applyBorder="1"/>
    <xf numFmtId="0" fontId="4" fillId="0" borderId="106" xfId="0" applyFont="1" applyBorder="1"/>
    <xf numFmtId="0" fontId="4" fillId="0" borderId="107" xfId="0" applyFont="1" applyBorder="1"/>
    <xf numFmtId="38" fontId="4" fillId="0" borderId="105" xfId="0" applyNumberFormat="1" applyFont="1" applyBorder="1"/>
    <xf numFmtId="0" fontId="4" fillId="3" borderId="16" xfId="0" applyFont="1" applyFill="1" applyBorder="1"/>
    <xf numFmtId="0" fontId="4" fillId="3" borderId="34" xfId="0" applyFont="1" applyFill="1" applyBorder="1"/>
    <xf numFmtId="38" fontId="4" fillId="2" borderId="0" xfId="1" applyFont="1" applyFill="1" applyBorder="1"/>
    <xf numFmtId="0" fontId="4" fillId="3" borderId="42" xfId="0" applyFont="1" applyFill="1" applyBorder="1" applyAlignment="1">
      <alignment horizontal="center"/>
    </xf>
    <xf numFmtId="0" fontId="4" fillId="0" borderId="80" xfId="0" applyFont="1" applyBorder="1"/>
    <xf numFmtId="38" fontId="10" fillId="0" borderId="0" xfId="1" quotePrefix="1" applyFont="1" applyFill="1" applyBorder="1" applyAlignment="1"/>
    <xf numFmtId="38" fontId="10" fillId="0" borderId="31" xfId="1" quotePrefix="1" applyFont="1" applyFill="1" applyBorder="1" applyAlignment="1"/>
    <xf numFmtId="38" fontId="10" fillId="0" borderId="0" xfId="1" applyFont="1" applyFill="1" applyBorder="1" applyAlignment="1"/>
    <xf numFmtId="38" fontId="10" fillId="0" borderId="31" xfId="1" applyFont="1" applyFill="1" applyBorder="1" applyAlignment="1"/>
    <xf numFmtId="0" fontId="6" fillId="0" borderId="0" xfId="0" quotePrefix="1" applyFont="1"/>
    <xf numFmtId="176" fontId="6" fillId="0" borderId="0" xfId="0" applyNumberFormat="1" applyFont="1"/>
    <xf numFmtId="0" fontId="4" fillId="2" borderId="21" xfId="0" quotePrefix="1" applyFont="1" applyFill="1" applyBorder="1" applyAlignment="1">
      <alignment horizontal="center"/>
    </xf>
    <xf numFmtId="38" fontId="4" fillId="2" borderId="28" xfId="1" applyFont="1" applyFill="1" applyBorder="1"/>
    <xf numFmtId="0" fontId="4" fillId="2" borderId="77" xfId="0" applyFont="1" applyFill="1" applyBorder="1" applyAlignment="1">
      <alignment horizontal="center"/>
    </xf>
    <xf numFmtId="38" fontId="4" fillId="2" borderId="102" xfId="1" applyFont="1" applyFill="1" applyBorder="1"/>
    <xf numFmtId="38" fontId="4" fillId="2" borderId="103" xfId="1" applyFont="1" applyFill="1" applyBorder="1"/>
    <xf numFmtId="0" fontId="4" fillId="0" borderId="29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109" xfId="0" applyFont="1" applyBorder="1" applyAlignment="1">
      <alignment horizontal="center"/>
    </xf>
    <xf numFmtId="0" fontId="4" fillId="0" borderId="109" xfId="0" applyFont="1" applyBorder="1"/>
    <xf numFmtId="0" fontId="4" fillId="0" borderId="109" xfId="0" quotePrefix="1" applyFont="1" applyBorder="1" applyAlignment="1">
      <alignment horizontal="center"/>
    </xf>
    <xf numFmtId="0" fontId="4" fillId="0" borderId="110" xfId="0" applyFont="1" applyBorder="1"/>
    <xf numFmtId="0" fontId="4" fillId="0" borderId="63" xfId="0" applyFont="1" applyBorder="1" applyAlignment="1">
      <alignment horizontal="center"/>
    </xf>
    <xf numFmtId="0" fontId="4" fillId="0" borderId="111" xfId="0" applyFont="1" applyBorder="1"/>
    <xf numFmtId="0" fontId="4" fillId="0" borderId="5" xfId="0" applyFont="1" applyBorder="1"/>
    <xf numFmtId="0" fontId="13" fillId="0" borderId="111" xfId="0" applyFont="1" applyBorder="1"/>
    <xf numFmtId="0" fontId="10" fillId="0" borderId="112" xfId="0" applyFont="1" applyBorder="1"/>
    <xf numFmtId="0" fontId="10" fillId="0" borderId="5" xfId="0" applyFont="1" applyBorder="1"/>
    <xf numFmtId="0" fontId="13" fillId="0" borderId="63" xfId="0" applyFont="1" applyBorder="1"/>
    <xf numFmtId="0" fontId="4" fillId="0" borderId="1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05" xfId="0" applyFont="1" applyBorder="1" applyAlignment="1">
      <alignment horizontal="center"/>
    </xf>
    <xf numFmtId="0" fontId="4" fillId="0" borderId="113" xfId="0" applyFont="1" applyBorder="1" applyAlignment="1">
      <alignment horizontal="center"/>
    </xf>
    <xf numFmtId="0" fontId="4" fillId="0" borderId="114" xfId="0" applyFont="1" applyBorder="1" applyAlignment="1">
      <alignment horizontal="center"/>
    </xf>
    <xf numFmtId="0" fontId="4" fillId="0" borderId="115" xfId="0" applyFont="1" applyBorder="1"/>
    <xf numFmtId="0" fontId="4" fillId="0" borderId="89" xfId="0" applyFont="1" applyBorder="1" applyAlignment="1">
      <alignment horizontal="center"/>
    </xf>
    <xf numFmtId="0" fontId="4" fillId="0" borderId="116" xfId="0" applyFont="1" applyBorder="1"/>
    <xf numFmtId="0" fontId="4" fillId="0" borderId="117" xfId="0" applyFont="1" applyBorder="1"/>
    <xf numFmtId="38" fontId="4" fillId="0" borderId="118" xfId="1" applyFont="1" applyFill="1" applyBorder="1"/>
    <xf numFmtId="0" fontId="4" fillId="0" borderId="119" xfId="0" applyFont="1" applyBorder="1"/>
    <xf numFmtId="38" fontId="10" fillId="0" borderId="81" xfId="1" applyFont="1" applyFill="1" applyBorder="1"/>
    <xf numFmtId="3" fontId="10" fillId="0" borderId="59" xfId="0" applyNumberFormat="1" applyFont="1" applyBorder="1"/>
    <xf numFmtId="0" fontId="4" fillId="0" borderId="120" xfId="0" applyFont="1" applyBorder="1"/>
    <xf numFmtId="38" fontId="4" fillId="0" borderId="121" xfId="1" applyFont="1" applyBorder="1"/>
    <xf numFmtId="38" fontId="4" fillId="0" borderId="122" xfId="1" applyFont="1" applyBorder="1"/>
    <xf numFmtId="38" fontId="4" fillId="0" borderId="120" xfId="1" applyFont="1" applyBorder="1"/>
    <xf numFmtId="38" fontId="4" fillId="0" borderId="123" xfId="1" applyFont="1" applyBorder="1"/>
    <xf numFmtId="38" fontId="4" fillId="0" borderId="124" xfId="1" applyFont="1" applyFill="1" applyBorder="1"/>
    <xf numFmtId="38" fontId="4" fillId="0" borderId="122" xfId="1" applyFont="1" applyFill="1" applyBorder="1"/>
    <xf numFmtId="38" fontId="4" fillId="0" borderId="120" xfId="1" applyFont="1" applyFill="1" applyBorder="1"/>
    <xf numFmtId="38" fontId="4" fillId="0" borderId="123" xfId="1" applyFont="1" applyFill="1" applyBorder="1"/>
    <xf numFmtId="38" fontId="4" fillId="0" borderId="82" xfId="1" quotePrefix="1" applyFont="1" applyBorder="1" applyAlignment="1"/>
    <xf numFmtId="0" fontId="4" fillId="0" borderId="97" xfId="0" applyFont="1" applyBorder="1"/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distributed"/>
    </xf>
    <xf numFmtId="0" fontId="4" fillId="4" borderId="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38" fontId="4" fillId="4" borderId="124" xfId="1" applyFont="1" applyFill="1" applyBorder="1"/>
    <xf numFmtId="38" fontId="4" fillId="4" borderId="122" xfId="1" applyFont="1" applyFill="1" applyBorder="1"/>
    <xf numFmtId="38" fontId="4" fillId="4" borderId="120" xfId="1" applyFont="1" applyFill="1" applyBorder="1"/>
    <xf numFmtId="38" fontId="4" fillId="4" borderId="123" xfId="1" applyFont="1" applyFill="1" applyBorder="1"/>
    <xf numFmtId="38" fontId="4" fillId="4" borderId="90" xfId="1" applyFont="1" applyFill="1" applyBorder="1"/>
    <xf numFmtId="38" fontId="4" fillId="4" borderId="65" xfId="1" applyFont="1" applyFill="1" applyBorder="1"/>
    <xf numFmtId="38" fontId="4" fillId="4" borderId="36" xfId="1" applyFont="1" applyFill="1" applyBorder="1"/>
    <xf numFmtId="38" fontId="4" fillId="4" borderId="83" xfId="1" applyFont="1" applyFill="1" applyBorder="1"/>
    <xf numFmtId="38" fontId="4" fillId="4" borderId="91" xfId="1" applyFont="1" applyFill="1" applyBorder="1"/>
    <xf numFmtId="38" fontId="4" fillId="4" borderId="87" xfId="1" applyFont="1" applyFill="1" applyBorder="1"/>
    <xf numFmtId="38" fontId="4" fillId="4" borderId="84" xfId="1" applyFont="1" applyFill="1" applyBorder="1"/>
    <xf numFmtId="38" fontId="4" fillId="4" borderId="88" xfId="1" applyFont="1" applyFill="1" applyBorder="1"/>
    <xf numFmtId="38" fontId="4" fillId="4" borderId="104" xfId="1" applyFont="1" applyFill="1" applyBorder="1"/>
    <xf numFmtId="38" fontId="4" fillId="4" borderId="12" xfId="1" applyFont="1" applyFill="1" applyBorder="1"/>
    <xf numFmtId="38" fontId="4" fillId="4" borderId="9" xfId="1" applyFont="1" applyFill="1" applyBorder="1"/>
    <xf numFmtId="38" fontId="4" fillId="4" borderId="13" xfId="1" applyFont="1" applyFill="1" applyBorder="1"/>
    <xf numFmtId="0" fontId="4" fillId="4" borderId="105" xfId="0" applyFont="1" applyFill="1" applyBorder="1"/>
    <xf numFmtId="0" fontId="4" fillId="4" borderId="106" xfId="0" applyFont="1" applyFill="1" applyBorder="1"/>
    <xf numFmtId="0" fontId="4" fillId="4" borderId="107" xfId="0" applyFont="1" applyFill="1" applyBorder="1"/>
    <xf numFmtId="0" fontId="4" fillId="4" borderId="100" xfId="0" applyFont="1" applyFill="1" applyBorder="1"/>
    <xf numFmtId="38" fontId="4" fillId="4" borderId="86" xfId="1" applyFont="1" applyFill="1" applyBorder="1"/>
    <xf numFmtId="0" fontId="10" fillId="0" borderId="0" xfId="0" applyFont="1"/>
    <xf numFmtId="38" fontId="4" fillId="0" borderId="106" xfId="0" applyNumberFormat="1" applyFont="1" applyBorder="1"/>
    <xf numFmtId="38" fontId="4" fillId="0" borderId="107" xfId="0" applyNumberFormat="1" applyFont="1" applyBorder="1"/>
    <xf numFmtId="38" fontId="4" fillId="0" borderId="100" xfId="0" applyNumberFormat="1" applyFont="1" applyBorder="1"/>
    <xf numFmtId="56" fontId="0" fillId="0" borderId="0" xfId="0" applyNumberFormat="1"/>
    <xf numFmtId="0" fontId="18" fillId="5" borderId="0" xfId="0" applyFont="1" applyFill="1"/>
    <xf numFmtId="38" fontId="18" fillId="5" borderId="0" xfId="0" applyNumberFormat="1" applyFont="1" applyFill="1"/>
    <xf numFmtId="24" fontId="18" fillId="5" borderId="0" xfId="0" applyNumberFormat="1" applyFont="1" applyFill="1"/>
    <xf numFmtId="0" fontId="4" fillId="0" borderId="21" xfId="0" applyFont="1" applyBorder="1" applyAlignment="1">
      <alignment horizontal="center"/>
    </xf>
    <xf numFmtId="0" fontId="17" fillId="0" borderId="0" xfId="0" applyFont="1"/>
    <xf numFmtId="38" fontId="10" fillId="0" borderId="40" xfId="1" applyFont="1" applyFill="1" applyBorder="1"/>
    <xf numFmtId="38" fontId="20" fillId="0" borderId="26" xfId="2" applyFont="1" applyFill="1" applyBorder="1"/>
    <xf numFmtId="38" fontId="20" fillId="0" borderId="25" xfId="1" applyFont="1" applyFill="1" applyBorder="1"/>
    <xf numFmtId="38" fontId="20" fillId="0" borderId="26" xfId="1" applyFont="1" applyFill="1" applyBorder="1"/>
    <xf numFmtId="38" fontId="20" fillId="0" borderId="19" xfId="1" applyFont="1" applyFill="1" applyBorder="1"/>
    <xf numFmtId="0" fontId="17" fillId="0" borderId="19" xfId="0" quotePrefix="1" applyFont="1" applyBorder="1" applyAlignment="1">
      <alignment horizontal="center"/>
    </xf>
    <xf numFmtId="0" fontId="10" fillId="0" borderId="35" xfId="0" applyFont="1" applyBorder="1"/>
    <xf numFmtId="38" fontId="10" fillId="0" borderId="35" xfId="1" applyFont="1" applyFill="1" applyBorder="1"/>
    <xf numFmtId="38" fontId="10" fillId="0" borderId="42" xfId="1" applyFont="1" applyFill="1" applyBorder="1"/>
    <xf numFmtId="38" fontId="20" fillId="0" borderId="17" xfId="2" applyFont="1" applyFill="1" applyBorder="1"/>
    <xf numFmtId="38" fontId="20" fillId="0" borderId="35" xfId="1" applyFont="1" applyFill="1" applyBorder="1"/>
    <xf numFmtId="38" fontId="20" fillId="0" borderId="17" xfId="1" applyFont="1" applyFill="1" applyBorder="1"/>
    <xf numFmtId="38" fontId="20" fillId="0" borderId="0" xfId="1" applyFont="1" applyFill="1" applyBorder="1"/>
    <xf numFmtId="38" fontId="20" fillId="0" borderId="14" xfId="1" applyFont="1" applyFill="1" applyBorder="1"/>
    <xf numFmtId="0" fontId="17" fillId="0" borderId="17" xfId="0" applyFont="1" applyBorder="1"/>
    <xf numFmtId="0" fontId="17" fillId="0" borderId="42" xfId="0" applyFont="1" applyBorder="1"/>
    <xf numFmtId="0" fontId="17" fillId="0" borderId="19" xfId="0" applyFont="1" applyBorder="1" applyAlignment="1">
      <alignment horizontal="center"/>
    </xf>
    <xf numFmtId="38" fontId="10" fillId="0" borderId="25" xfId="1" applyFont="1" applyFill="1" applyBorder="1"/>
    <xf numFmtId="38" fontId="17" fillId="0" borderId="14" xfId="2" applyFont="1" applyFill="1" applyBorder="1"/>
    <xf numFmtId="38" fontId="17" fillId="0" borderId="61" xfId="1" applyFont="1" applyFill="1" applyBorder="1"/>
    <xf numFmtId="38" fontId="17" fillId="0" borderId="14" xfId="1" applyFont="1" applyFill="1" applyBorder="1"/>
    <xf numFmtId="38" fontId="17" fillId="0" borderId="15" xfId="1" applyFont="1" applyFill="1" applyBorder="1"/>
    <xf numFmtId="0" fontId="17" fillId="0" borderId="15" xfId="0" applyFont="1" applyBorder="1"/>
    <xf numFmtId="0" fontId="17" fillId="0" borderId="14" xfId="0" applyFont="1" applyBorder="1"/>
    <xf numFmtId="0" fontId="17" fillId="0" borderId="53" xfId="0" applyFont="1" applyBorder="1"/>
    <xf numFmtId="0" fontId="4" fillId="0" borderId="62" xfId="0" applyFont="1" applyBorder="1"/>
    <xf numFmtId="38" fontId="17" fillId="0" borderId="39" xfId="2" applyFont="1" applyFill="1" applyBorder="1"/>
    <xf numFmtId="38" fontId="17" fillId="0" borderId="39" xfId="1" applyFont="1" applyFill="1" applyBorder="1"/>
    <xf numFmtId="0" fontId="21" fillId="0" borderId="51" xfId="0" quotePrefix="1" applyFont="1" applyBorder="1" applyAlignment="1">
      <alignment horizontal="right"/>
    </xf>
    <xf numFmtId="0" fontId="17" fillId="0" borderId="36" xfId="0" applyFont="1" applyBorder="1"/>
    <xf numFmtId="0" fontId="21" fillId="0" borderId="132" xfId="0" quotePrefix="1" applyFont="1" applyBorder="1" applyAlignment="1">
      <alignment horizontal="right"/>
    </xf>
    <xf numFmtId="0" fontId="21" fillId="0" borderId="51" xfId="0" applyFont="1" applyBorder="1" applyAlignment="1">
      <alignment horizontal="right"/>
    </xf>
    <xf numFmtId="0" fontId="17" fillId="0" borderId="62" xfId="0" applyFont="1" applyBorder="1" applyAlignment="1">
      <alignment horizontal="center"/>
    </xf>
    <xf numFmtId="0" fontId="17" fillId="0" borderId="132" xfId="0" quotePrefix="1" applyFont="1" applyBorder="1" applyAlignment="1">
      <alignment horizontal="center"/>
    </xf>
    <xf numFmtId="0" fontId="17" fillId="0" borderId="50" xfId="0" applyFont="1" applyBorder="1" applyAlignment="1">
      <alignment horizontal="left"/>
    </xf>
    <xf numFmtId="38" fontId="10" fillId="0" borderId="56" xfId="1" applyFont="1" applyFill="1" applyBorder="1"/>
    <xf numFmtId="38" fontId="10" fillId="0" borderId="30" xfId="1" applyFont="1" applyFill="1" applyBorder="1"/>
    <xf numFmtId="0" fontId="17" fillId="0" borderId="62" xfId="0" applyFont="1" applyBorder="1"/>
    <xf numFmtId="0" fontId="17" fillId="0" borderId="51" xfId="0" quotePrefix="1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21" fillId="0" borderId="39" xfId="0" quotePrefix="1" applyFont="1" applyBorder="1" applyAlignment="1">
      <alignment horizontal="right"/>
    </xf>
    <xf numFmtId="0" fontId="21" fillId="0" borderId="39" xfId="0" applyFont="1" applyBorder="1" applyAlignment="1">
      <alignment horizontal="right"/>
    </xf>
    <xf numFmtId="0" fontId="17" fillId="0" borderId="65" xfId="0" applyFont="1" applyBorder="1"/>
    <xf numFmtId="0" fontId="17" fillId="0" borderId="39" xfId="0" quotePrefix="1" applyFont="1" applyBorder="1" applyAlignment="1">
      <alignment horizontal="center"/>
    </xf>
    <xf numFmtId="0" fontId="17" fillId="0" borderId="36" xfId="0" applyFont="1" applyBorder="1" applyAlignment="1">
      <alignment horizontal="left"/>
    </xf>
    <xf numFmtId="38" fontId="4" fillId="0" borderId="42" xfId="1" applyFont="1" applyFill="1" applyBorder="1"/>
    <xf numFmtId="0" fontId="17" fillId="0" borderId="39" xfId="0" applyFont="1" applyBorder="1"/>
    <xf numFmtId="38" fontId="4" fillId="0" borderId="30" xfId="1" applyFont="1" applyFill="1" applyBorder="1"/>
    <xf numFmtId="0" fontId="17" fillId="0" borderId="39" xfId="0" quotePrefix="1" applyFont="1" applyBorder="1"/>
    <xf numFmtId="38" fontId="22" fillId="0" borderId="17" xfId="1" applyFont="1" applyFill="1" applyBorder="1"/>
    <xf numFmtId="0" fontId="7" fillId="0" borderId="42" xfId="0" applyFont="1" applyBorder="1" applyAlignment="1">
      <alignment horizontal="left"/>
    </xf>
    <xf numFmtId="38" fontId="17" fillId="0" borderId="29" xfId="1" applyFont="1" applyFill="1" applyBorder="1"/>
    <xf numFmtId="0" fontId="17" fillId="0" borderId="55" xfId="0" applyFont="1" applyBorder="1"/>
    <xf numFmtId="0" fontId="17" fillId="0" borderId="29" xfId="0" applyFont="1" applyBorder="1"/>
    <xf numFmtId="0" fontId="17" fillId="0" borderId="27" xfId="0" applyFont="1" applyBorder="1"/>
    <xf numFmtId="0" fontId="17" fillId="0" borderId="26" xfId="0" quotePrefix="1" applyFont="1" applyBorder="1" applyAlignment="1">
      <alignment horizontal="center"/>
    </xf>
    <xf numFmtId="0" fontId="17" fillId="0" borderId="63" xfId="0" quotePrefix="1" applyFont="1" applyBorder="1" applyAlignment="1">
      <alignment horizontal="center"/>
    </xf>
    <xf numFmtId="0" fontId="17" fillId="0" borderId="23" xfId="0" quotePrefix="1" applyFont="1" applyBorder="1" applyAlignment="1">
      <alignment horizontal="center"/>
    </xf>
    <xf numFmtId="0" fontId="17" fillId="0" borderId="21" xfId="0" quotePrefix="1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6" xfId="0" quotePrefix="1" applyFont="1" applyBorder="1"/>
    <xf numFmtId="0" fontId="17" fillId="0" borderId="40" xfId="0" quotePrefix="1" applyFont="1" applyBorder="1"/>
    <xf numFmtId="0" fontId="4" fillId="0" borderId="21" xfId="0" quotePrefix="1" applyFont="1" applyBorder="1" applyAlignment="1">
      <alignment horizontal="center"/>
    </xf>
    <xf numFmtId="0" fontId="17" fillId="0" borderId="23" xfId="0" applyFont="1" applyBorder="1"/>
    <xf numFmtId="0" fontId="17" fillId="0" borderId="21" xfId="0" applyFont="1" applyBorder="1"/>
    <xf numFmtId="0" fontId="17" fillId="0" borderId="20" xfId="0" applyFont="1" applyBorder="1"/>
    <xf numFmtId="0" fontId="17" fillId="0" borderId="14" xfId="0" quotePrefix="1" applyFont="1" applyBorder="1"/>
    <xf numFmtId="0" fontId="17" fillId="0" borderId="53" xfId="0" quotePrefix="1" applyFont="1" applyBorder="1"/>
    <xf numFmtId="38" fontId="17" fillId="0" borderId="0" xfId="2" applyFont="1" applyFill="1" applyBorder="1"/>
    <xf numFmtId="38" fontId="17" fillId="0" borderId="0" xfId="1" applyFont="1" applyFill="1" applyBorder="1"/>
    <xf numFmtId="0" fontId="17" fillId="0" borderId="40" xfId="0" quotePrefix="1" applyFont="1" applyBorder="1" applyAlignment="1">
      <alignment horizontal="center"/>
    </xf>
    <xf numFmtId="38" fontId="17" fillId="0" borderId="51" xfId="2" applyFont="1" applyFill="1" applyBorder="1"/>
    <xf numFmtId="38" fontId="17" fillId="0" borderId="62" xfId="1" applyFont="1" applyFill="1" applyBorder="1"/>
    <xf numFmtId="38" fontId="17" fillId="0" borderId="17" xfId="1" applyFont="1" applyFill="1" applyBorder="1"/>
    <xf numFmtId="38" fontId="17" fillId="0" borderId="51" xfId="1" applyFont="1" applyFill="1" applyBorder="1"/>
    <xf numFmtId="38" fontId="13" fillId="0" borderId="57" xfId="1" applyFont="1" applyFill="1" applyBorder="1"/>
    <xf numFmtId="38" fontId="20" fillId="0" borderId="33" xfId="2" applyFont="1" applyFill="1" applyBorder="1"/>
    <xf numFmtId="38" fontId="20" fillId="0" borderId="33" xfId="1" applyFont="1" applyFill="1" applyBorder="1"/>
    <xf numFmtId="38" fontId="20" fillId="0" borderId="31" xfId="1" applyFont="1" applyFill="1" applyBorder="1"/>
    <xf numFmtId="0" fontId="17" fillId="0" borderId="30" xfId="0" quotePrefix="1" applyFont="1" applyBorder="1" applyAlignment="1">
      <alignment horizontal="center"/>
    </xf>
    <xf numFmtId="38" fontId="17" fillId="0" borderId="17" xfId="2" applyFont="1" applyFill="1" applyBorder="1"/>
    <xf numFmtId="38" fontId="17" fillId="0" borderId="66" xfId="2" applyFont="1" applyFill="1" applyBorder="1"/>
    <xf numFmtId="38" fontId="17" fillId="0" borderId="132" xfId="1" applyFont="1" applyFill="1" applyBorder="1"/>
    <xf numFmtId="0" fontId="17" fillId="0" borderId="132" xfId="0" applyFont="1" applyBorder="1"/>
    <xf numFmtId="0" fontId="17" fillId="0" borderId="48" xfId="0" applyFont="1" applyBorder="1"/>
    <xf numFmtId="0" fontId="17" fillId="0" borderId="20" xfId="0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0" fontId="4" fillId="0" borderId="35" xfId="0" quotePrefix="1" applyFont="1" applyBorder="1" applyAlignment="1">
      <alignment horizontal="center"/>
    </xf>
    <xf numFmtId="38" fontId="4" fillId="0" borderId="14" xfId="1" quotePrefix="1" applyFont="1" applyFill="1" applyBorder="1" applyAlignment="1">
      <alignment horizontal="center" vertical="center"/>
    </xf>
    <xf numFmtId="0" fontId="4" fillId="0" borderId="61" xfId="0" quotePrefix="1" applyFont="1" applyBorder="1" applyAlignment="1">
      <alignment horizontal="center"/>
    </xf>
    <xf numFmtId="177" fontId="0" fillId="0" borderId="100" xfId="0" applyNumberFormat="1" applyBorder="1" applyAlignment="1">
      <alignment horizontal="center" vertical="center"/>
    </xf>
    <xf numFmtId="178" fontId="0" fillId="8" borderId="106" xfId="0" applyNumberFormat="1" applyFill="1" applyBorder="1" applyAlignment="1">
      <alignment horizontal="center" vertical="center"/>
    </xf>
    <xf numFmtId="178" fontId="0" fillId="0" borderId="106" xfId="0" applyNumberFormat="1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177" fontId="0" fillId="0" borderId="111" xfId="0" applyNumberFormat="1" applyBorder="1" applyAlignment="1">
      <alignment horizontal="center" vertical="center"/>
    </xf>
    <xf numFmtId="178" fontId="27" fillId="8" borderId="63" xfId="0" applyNumberFormat="1" applyFont="1" applyFill="1" applyBorder="1" applyAlignment="1">
      <alignment horizontal="center" vertical="center"/>
    </xf>
    <xf numFmtId="178" fontId="0" fillId="0" borderId="63" xfId="0" applyNumberFormat="1" applyBorder="1" applyAlignment="1">
      <alignment horizontal="center" vertical="center"/>
    </xf>
    <xf numFmtId="0" fontId="0" fillId="0" borderId="134" xfId="0" applyBorder="1" applyAlignment="1">
      <alignment horizontal="center" vertical="center"/>
    </xf>
    <xf numFmtId="177" fontId="0" fillId="0" borderId="135" xfId="0" applyNumberFormat="1" applyBorder="1" applyAlignment="1">
      <alignment horizontal="center" vertical="center"/>
    </xf>
    <xf numFmtId="178" fontId="27" fillId="8" borderId="25" xfId="0" applyNumberFormat="1" applyFont="1" applyFill="1" applyBorder="1" applyAlignment="1">
      <alignment horizontal="center" vertical="center"/>
    </xf>
    <xf numFmtId="178" fontId="0" fillId="0" borderId="25" xfId="0" applyNumberFormat="1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0" fillId="8" borderId="106" xfId="0" applyFill="1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1" fillId="0" borderId="0" xfId="3">
      <alignment vertical="center"/>
    </xf>
    <xf numFmtId="0" fontId="29" fillId="0" borderId="0" xfId="3" applyFont="1">
      <alignment vertical="center"/>
    </xf>
    <xf numFmtId="0" fontId="30" fillId="0" borderId="139" xfId="3" applyFont="1" applyBorder="1">
      <alignment vertical="center"/>
    </xf>
    <xf numFmtId="38" fontId="30" fillId="0" borderId="140" xfId="3" applyNumberFormat="1" applyFont="1" applyBorder="1">
      <alignment vertical="center"/>
    </xf>
    <xf numFmtId="0" fontId="30" fillId="0" borderId="141" xfId="3" applyFont="1" applyBorder="1">
      <alignment vertical="center"/>
    </xf>
    <xf numFmtId="0" fontId="30" fillId="0" borderId="140" xfId="3" applyFont="1" applyBorder="1">
      <alignment vertical="center"/>
    </xf>
    <xf numFmtId="0" fontId="31" fillId="0" borderId="142" xfId="3" applyFont="1" applyBorder="1">
      <alignment vertical="center"/>
    </xf>
    <xf numFmtId="38" fontId="30" fillId="0" borderId="144" xfId="5" applyFont="1" applyBorder="1">
      <alignment vertical="center"/>
    </xf>
    <xf numFmtId="0" fontId="30" fillId="0" borderId="144" xfId="3" applyFont="1" applyBorder="1">
      <alignment vertical="center"/>
    </xf>
    <xf numFmtId="0" fontId="31" fillId="0" borderId="146" xfId="3" applyFont="1" applyBorder="1">
      <alignment vertical="center"/>
    </xf>
    <xf numFmtId="38" fontId="30" fillId="0" borderId="148" xfId="5" applyFont="1" applyBorder="1">
      <alignment vertical="center"/>
    </xf>
    <xf numFmtId="0" fontId="30" fillId="0" borderId="148" xfId="3" applyFont="1" applyBorder="1">
      <alignment vertical="center"/>
    </xf>
    <xf numFmtId="0" fontId="31" fillId="0" borderId="150" xfId="3" applyFont="1" applyBorder="1">
      <alignment vertical="center"/>
    </xf>
    <xf numFmtId="0" fontId="29" fillId="0" borderId="23" xfId="3" applyFont="1" applyBorder="1">
      <alignment vertical="center"/>
    </xf>
    <xf numFmtId="56" fontId="31" fillId="0" borderId="21" xfId="3" applyNumberFormat="1" applyFont="1" applyBorder="1">
      <alignment vertical="center"/>
    </xf>
    <xf numFmtId="0" fontId="31" fillId="0" borderId="15" xfId="3" applyFont="1" applyBorder="1">
      <alignment vertical="center"/>
    </xf>
    <xf numFmtId="0" fontId="29" fillId="0" borderId="21" xfId="3" applyFont="1" applyBorder="1">
      <alignment vertical="center"/>
    </xf>
    <xf numFmtId="0" fontId="31" fillId="0" borderId="63" xfId="3" applyFont="1" applyBorder="1">
      <alignment vertical="center"/>
    </xf>
    <xf numFmtId="38" fontId="1" fillId="0" borderId="0" xfId="3" applyNumberFormat="1">
      <alignment vertical="center"/>
    </xf>
    <xf numFmtId="38" fontId="29" fillId="0" borderId="0" xfId="3" applyNumberFormat="1" applyFont="1">
      <alignment vertical="center"/>
    </xf>
    <xf numFmtId="0" fontId="1" fillId="0" borderId="0" xfId="3" applyAlignment="1">
      <alignment horizontal="center" vertical="center"/>
    </xf>
    <xf numFmtId="38" fontId="19" fillId="0" borderId="0" xfId="5" applyFont="1" applyAlignment="1">
      <alignment vertical="center"/>
    </xf>
    <xf numFmtId="9" fontId="0" fillId="5" borderId="0" xfId="4" applyFont="1" applyFill="1" applyAlignment="1">
      <alignment horizontal="center" vertical="center"/>
    </xf>
    <xf numFmtId="0" fontId="33" fillId="0" borderId="0" xfId="3" applyFont="1" applyAlignment="1">
      <alignment horizontal="right" vertical="center"/>
    </xf>
    <xf numFmtId="0" fontId="1" fillId="5" borderId="0" xfId="3" applyFill="1" applyAlignment="1">
      <alignment horizontal="right"/>
    </xf>
    <xf numFmtId="0" fontId="34" fillId="0" borderId="0" xfId="3" applyFont="1">
      <alignment vertical="center"/>
    </xf>
    <xf numFmtId="0" fontId="34" fillId="0" borderId="139" xfId="3" applyFont="1" applyBorder="1">
      <alignment vertical="center"/>
    </xf>
    <xf numFmtId="38" fontId="34" fillId="0" borderId="140" xfId="3" applyNumberFormat="1" applyFont="1" applyBorder="1">
      <alignment vertical="center"/>
    </xf>
    <xf numFmtId="0" fontId="34" fillId="0" borderId="141" xfId="3" applyFont="1" applyBorder="1">
      <alignment vertical="center"/>
    </xf>
    <xf numFmtId="0" fontId="34" fillId="0" borderId="140" xfId="3" applyFont="1" applyBorder="1">
      <alignment vertical="center"/>
    </xf>
    <xf numFmtId="0" fontId="34" fillId="0" borderId="142" xfId="3" applyFont="1" applyBorder="1">
      <alignment vertical="center"/>
    </xf>
    <xf numFmtId="38" fontId="34" fillId="0" borderId="144" xfId="5" applyFont="1" applyBorder="1">
      <alignment vertical="center"/>
    </xf>
    <xf numFmtId="0" fontId="34" fillId="0" borderId="144" xfId="3" applyFont="1" applyBorder="1">
      <alignment vertical="center"/>
    </xf>
    <xf numFmtId="0" fontId="34" fillId="0" borderId="146" xfId="3" applyFont="1" applyBorder="1">
      <alignment vertical="center"/>
    </xf>
    <xf numFmtId="38" fontId="34" fillId="0" borderId="148" xfId="5" applyFont="1" applyBorder="1">
      <alignment vertical="center"/>
    </xf>
    <xf numFmtId="0" fontId="34" fillId="0" borderId="148" xfId="3" applyFont="1" applyBorder="1">
      <alignment vertical="center"/>
    </xf>
    <xf numFmtId="0" fontId="34" fillId="0" borderId="150" xfId="3" applyFont="1" applyBorder="1">
      <alignment vertical="center"/>
    </xf>
    <xf numFmtId="0" fontId="1" fillId="0" borderId="23" xfId="3" applyBorder="1">
      <alignment vertical="center"/>
    </xf>
    <xf numFmtId="56" fontId="35" fillId="0" borderId="21" xfId="3" applyNumberFormat="1" applyFont="1" applyBorder="1">
      <alignment vertical="center"/>
    </xf>
    <xf numFmtId="0" fontId="35" fillId="0" borderId="15" xfId="3" applyFont="1" applyBorder="1">
      <alignment vertical="center"/>
    </xf>
    <xf numFmtId="0" fontId="1" fillId="0" borderId="21" xfId="3" applyBorder="1">
      <alignment vertical="center"/>
    </xf>
    <xf numFmtId="0" fontId="35" fillId="0" borderId="63" xfId="3" applyFont="1" applyBorder="1">
      <alignment vertical="center"/>
    </xf>
    <xf numFmtId="38" fontId="34" fillId="0" borderId="0" xfId="3" applyNumberFormat="1" applyFont="1">
      <alignment vertical="center"/>
    </xf>
    <xf numFmtId="0" fontId="31" fillId="0" borderId="148" xfId="3" applyFont="1" applyBorder="1">
      <alignment vertical="center"/>
    </xf>
    <xf numFmtId="0" fontId="36" fillId="0" borderId="19" xfId="3" applyFont="1" applyBorder="1">
      <alignment vertical="center"/>
    </xf>
    <xf numFmtId="9" fontId="34" fillId="0" borderId="19" xfId="3" applyNumberFormat="1" applyFont="1" applyBorder="1" applyAlignment="1">
      <alignment horizontal="right" vertical="center"/>
    </xf>
    <xf numFmtId="0" fontId="36" fillId="0" borderId="0" xfId="3" applyFont="1">
      <alignment vertical="center"/>
    </xf>
    <xf numFmtId="38" fontId="30" fillId="0" borderId="0" xfId="3" applyNumberFormat="1" applyFont="1">
      <alignment vertical="center"/>
    </xf>
    <xf numFmtId="0" fontId="17" fillId="0" borderId="19" xfId="0" quotePrefix="1" applyFont="1" applyBorder="1"/>
    <xf numFmtId="0" fontId="17" fillId="0" borderId="26" xfId="0" applyFont="1" applyBorder="1"/>
    <xf numFmtId="0" fontId="17" fillId="0" borderId="19" xfId="0" applyFont="1" applyBorder="1"/>
    <xf numFmtId="0" fontId="17" fillId="0" borderId="40" xfId="0" applyFont="1" applyBorder="1"/>
    <xf numFmtId="0" fontId="4" fillId="0" borderId="21" xfId="0" quotePrefix="1" applyFont="1" applyBorder="1"/>
    <xf numFmtId="0" fontId="17" fillId="0" borderId="33" xfId="0" quotePrefix="1" applyFont="1" applyBorder="1"/>
    <xf numFmtId="0" fontId="17" fillId="0" borderId="31" xfId="0" quotePrefix="1" applyFont="1" applyBorder="1"/>
    <xf numFmtId="0" fontId="17" fillId="0" borderId="30" xfId="0" quotePrefix="1" applyFont="1" applyBorder="1"/>
    <xf numFmtId="38" fontId="4" fillId="0" borderId="132" xfId="1" applyFont="1" applyFill="1" applyBorder="1"/>
    <xf numFmtId="0" fontId="4" fillId="0" borderId="133" xfId="0" applyFont="1" applyBorder="1" applyAlignment="1">
      <alignment horizontal="center"/>
    </xf>
    <xf numFmtId="0" fontId="4" fillId="0" borderId="133" xfId="0" applyFont="1" applyBorder="1"/>
    <xf numFmtId="0" fontId="4" fillId="0" borderId="37" xfId="0" applyFont="1" applyBorder="1" applyAlignment="1">
      <alignment horizontal="center"/>
    </xf>
    <xf numFmtId="0" fontId="4" fillId="0" borderId="37" xfId="0" quotePrefix="1" applyFont="1" applyBorder="1" applyAlignment="1">
      <alignment horizontal="center"/>
    </xf>
    <xf numFmtId="38" fontId="4" fillId="0" borderId="151" xfId="1" applyFont="1" applyFill="1" applyBorder="1"/>
    <xf numFmtId="0" fontId="4" fillId="0" borderId="44" xfId="0" quotePrefix="1" applyFont="1" applyBorder="1" applyAlignment="1">
      <alignment horizontal="left"/>
    </xf>
    <xf numFmtId="38" fontId="15" fillId="0" borderId="26" xfId="1" applyFont="1" applyFill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6" fillId="0" borderId="0" xfId="0" quotePrefix="1" applyFont="1" applyAlignment="1">
      <alignment vertical="center"/>
    </xf>
    <xf numFmtId="179" fontId="6" fillId="0" borderId="0" xfId="0" applyNumberFormat="1" applyFont="1" applyAlignment="1">
      <alignment vertical="center"/>
    </xf>
    <xf numFmtId="0" fontId="37" fillId="0" borderId="26" xfId="0" quotePrefix="1" applyFont="1" applyBorder="1" applyAlignment="1">
      <alignment vertical="center"/>
    </xf>
    <xf numFmtId="0" fontId="37" fillId="0" borderId="19" xfId="0" quotePrefix="1" applyFont="1" applyBorder="1" applyAlignment="1">
      <alignment vertical="center"/>
    </xf>
    <xf numFmtId="0" fontId="37" fillId="0" borderId="40" xfId="0" quotePrefix="1" applyFont="1" applyBorder="1" applyAlignment="1">
      <alignment vertical="center"/>
    </xf>
    <xf numFmtId="38" fontId="15" fillId="0" borderId="14" xfId="1" applyFont="1" applyFill="1" applyBorder="1" applyAlignment="1">
      <alignment vertical="center"/>
    </xf>
    <xf numFmtId="0" fontId="15" fillId="0" borderId="15" xfId="0" quotePrefix="1" applyFont="1" applyBorder="1" applyAlignment="1">
      <alignment vertical="center"/>
    </xf>
    <xf numFmtId="0" fontId="37" fillId="0" borderId="17" xfId="0" quotePrefix="1" applyFont="1" applyBorder="1" applyAlignment="1">
      <alignment vertical="center"/>
    </xf>
    <xf numFmtId="0" fontId="37" fillId="0" borderId="0" xfId="0" quotePrefix="1" applyFont="1" applyAlignment="1">
      <alignment vertical="center"/>
    </xf>
    <xf numFmtId="0" fontId="37" fillId="0" borderId="42" xfId="0" quotePrefix="1" applyFont="1" applyBorder="1" applyAlignment="1">
      <alignment vertical="center"/>
    </xf>
    <xf numFmtId="0" fontId="26" fillId="0" borderId="0" xfId="0" quotePrefix="1" applyFont="1" applyAlignment="1">
      <alignment vertical="center"/>
    </xf>
    <xf numFmtId="0" fontId="37" fillId="0" borderId="14" xfId="0" quotePrefix="1" applyFont="1" applyBorder="1" applyAlignment="1">
      <alignment vertical="center"/>
    </xf>
    <xf numFmtId="0" fontId="37" fillId="0" borderId="15" xfId="0" quotePrefix="1" applyFont="1" applyBorder="1" applyAlignment="1">
      <alignment vertical="center"/>
    </xf>
    <xf numFmtId="0" fontId="37" fillId="0" borderId="53" xfId="0" quotePrefix="1" applyFont="1" applyBorder="1" applyAlignment="1">
      <alignment vertical="center"/>
    </xf>
    <xf numFmtId="0" fontId="0" fillId="9" borderId="0" xfId="0" applyFill="1"/>
    <xf numFmtId="0" fontId="4" fillId="7" borderId="0" xfId="0" applyFont="1" applyFill="1"/>
    <xf numFmtId="0" fontId="17" fillId="7" borderId="17" xfId="0" applyFont="1" applyFill="1" applyBorder="1"/>
    <xf numFmtId="0" fontId="4" fillId="7" borderId="17" xfId="0" applyFont="1" applyFill="1" applyBorder="1"/>
    <xf numFmtId="0" fontId="4" fillId="8" borderId="0" xfId="0" applyFont="1" applyFill="1"/>
    <xf numFmtId="0" fontId="4" fillId="0" borderId="15" xfId="0" applyFont="1" applyBorder="1" applyAlignment="1">
      <alignment horizontal="center"/>
    </xf>
    <xf numFmtId="38" fontId="4" fillId="0" borderId="21" xfId="1" applyFont="1" applyFill="1" applyBorder="1"/>
    <xf numFmtId="38" fontId="4" fillId="0" borderId="152" xfId="1" applyFont="1" applyFill="1" applyBorder="1"/>
    <xf numFmtId="38" fontId="4" fillId="0" borderId="153" xfId="1" applyFont="1" applyFill="1" applyBorder="1"/>
    <xf numFmtId="38" fontId="4" fillId="0" borderId="154" xfId="1" applyFont="1" applyFill="1" applyBorder="1"/>
    <xf numFmtId="0" fontId="25" fillId="0" borderId="0" xfId="0" applyFont="1"/>
    <xf numFmtId="0" fontId="4" fillId="2" borderId="19" xfId="0" quotePrefix="1" applyFont="1" applyFill="1" applyBorder="1" applyAlignment="1">
      <alignment horizontal="center"/>
    </xf>
    <xf numFmtId="0" fontId="4" fillId="0" borderId="68" xfId="0" quotePrefix="1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2" borderId="68" xfId="0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4" xfId="0" quotePrefix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vertical="center"/>
    </xf>
    <xf numFmtId="0" fontId="4" fillId="0" borderId="41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155" xfId="0" applyFont="1" applyBorder="1" applyAlignment="1">
      <alignment horizontal="center" vertical="center"/>
    </xf>
    <xf numFmtId="0" fontId="4" fillId="0" borderId="77" xfId="0" quotePrefix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80" fontId="11" fillId="0" borderId="14" xfId="1" applyNumberFormat="1" applyFont="1" applyBorder="1"/>
    <xf numFmtId="38" fontId="20" fillId="0" borderId="26" xfId="1" applyFont="1" applyBorder="1"/>
    <xf numFmtId="38" fontId="38" fillId="0" borderId="154" xfId="1" applyFont="1" applyFill="1" applyBorder="1"/>
    <xf numFmtId="38" fontId="38" fillId="0" borderId="60" xfId="1" applyFont="1" applyFill="1" applyBorder="1"/>
    <xf numFmtId="38" fontId="39" fillId="0" borderId="26" xfId="1" applyFont="1" applyBorder="1"/>
    <xf numFmtId="38" fontId="39" fillId="0" borderId="154" xfId="1" applyFont="1" applyFill="1" applyBorder="1"/>
    <xf numFmtId="38" fontId="39" fillId="0" borderId="60" xfId="1" applyFont="1" applyFill="1" applyBorder="1"/>
    <xf numFmtId="38" fontId="38" fillId="0" borderId="41" xfId="1" applyFont="1" applyFill="1" applyBorder="1"/>
    <xf numFmtId="38" fontId="40" fillId="0" borderId="41" xfId="1" applyFont="1" applyFill="1" applyBorder="1"/>
    <xf numFmtId="38" fontId="40" fillId="0" borderId="19" xfId="1" applyFont="1" applyFill="1" applyBorder="1"/>
    <xf numFmtId="38" fontId="40" fillId="0" borderId="68" xfId="1" applyFont="1" applyFill="1" applyBorder="1"/>
    <xf numFmtId="38" fontId="40" fillId="0" borderId="154" xfId="1" applyFont="1" applyFill="1" applyBorder="1"/>
    <xf numFmtId="38" fontId="40" fillId="0" borderId="26" xfId="1" applyFont="1" applyFill="1" applyBorder="1"/>
    <xf numFmtId="0" fontId="4" fillId="8" borderId="22" xfId="0" applyFont="1" applyFill="1" applyBorder="1" applyAlignment="1">
      <alignment horizontal="center" vertical="center"/>
    </xf>
    <xf numFmtId="0" fontId="4" fillId="8" borderId="21" xfId="0" quotePrefix="1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vertical="center"/>
    </xf>
    <xf numFmtId="0" fontId="4" fillId="8" borderId="155" xfId="0" applyFont="1" applyFill="1" applyBorder="1" applyAlignment="1">
      <alignment horizontal="center" vertical="center"/>
    </xf>
    <xf numFmtId="0" fontId="4" fillId="8" borderId="77" xfId="0" quotePrefix="1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78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4" fillId="0" borderId="80" xfId="0" applyFont="1" applyBorder="1" applyAlignment="1">
      <alignment vertical="center"/>
    </xf>
    <xf numFmtId="0" fontId="4" fillId="0" borderId="6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38" fontId="4" fillId="0" borderId="0" xfId="1" applyFont="1" applyFill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0" xfId="0" quotePrefix="1" applyFont="1" applyBorder="1" applyAlignment="1">
      <alignment horizontal="left" vertical="center"/>
    </xf>
    <xf numFmtId="0" fontId="4" fillId="0" borderId="73" xfId="0" quotePrefix="1" applyFont="1" applyBorder="1" applyAlignment="1">
      <alignment horizontal="center" vertical="center"/>
    </xf>
    <xf numFmtId="0" fontId="4" fillId="0" borderId="63" xfId="0" quotePrefix="1" applyFont="1" applyBorder="1" applyAlignment="1">
      <alignment horizontal="center" vertical="center"/>
    </xf>
    <xf numFmtId="0" fontId="4" fillId="0" borderId="27" xfId="0" quotePrefix="1" applyFont="1" applyBorder="1" applyAlignment="1">
      <alignment horizontal="left" vertical="center"/>
    </xf>
    <xf numFmtId="0" fontId="4" fillId="0" borderId="28" xfId="0" quotePrefix="1" applyFont="1" applyBorder="1" applyAlignment="1">
      <alignment horizontal="left" vertical="center"/>
    </xf>
    <xf numFmtId="0" fontId="4" fillId="0" borderId="28" xfId="0" applyFont="1" applyBorder="1" applyAlignment="1">
      <alignment vertical="center"/>
    </xf>
    <xf numFmtId="38" fontId="4" fillId="0" borderId="29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2" xfId="0" quotePrefix="1" applyFont="1" applyBorder="1" applyAlignment="1">
      <alignment horizontal="center" vertical="center"/>
    </xf>
    <xf numFmtId="0" fontId="4" fillId="2" borderId="21" xfId="0" quotePrefix="1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0" fontId="4" fillId="0" borderId="23" xfId="0" quotePrefix="1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38" fontId="4" fillId="0" borderId="74" xfId="1" applyFont="1" applyFill="1" applyBorder="1" applyAlignment="1">
      <alignment vertical="center"/>
    </xf>
    <xf numFmtId="38" fontId="4" fillId="0" borderId="55" xfId="1" applyFont="1" applyFill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4" xfId="0" quotePrefix="1" applyFont="1" applyBorder="1" applyAlignment="1">
      <alignment horizontal="center" vertical="center"/>
    </xf>
    <xf numFmtId="38" fontId="4" fillId="0" borderId="17" xfId="1" applyFont="1" applyFill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38" fontId="4" fillId="0" borderId="67" xfId="1" applyFont="1" applyFill="1" applyBorder="1" applyAlignment="1">
      <alignment vertical="center"/>
    </xf>
    <xf numFmtId="38" fontId="4" fillId="2" borderId="28" xfId="1" applyFont="1" applyFill="1" applyBorder="1" applyAlignment="1">
      <alignment vertical="center"/>
    </xf>
    <xf numFmtId="38" fontId="4" fillId="0" borderId="102" xfId="1" applyFont="1" applyFill="1" applyBorder="1" applyAlignment="1">
      <alignment vertical="center"/>
    </xf>
    <xf numFmtId="38" fontId="4" fillId="2" borderId="102" xfId="1" applyFont="1" applyFill="1" applyBorder="1" applyAlignment="1">
      <alignment vertical="center"/>
    </xf>
    <xf numFmtId="38" fontId="4" fillId="0" borderId="28" xfId="1" applyFont="1" applyFill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38" fontId="4" fillId="0" borderId="75" xfId="1" applyFont="1" applyFill="1" applyBorder="1" applyAlignment="1">
      <alignment vertical="center"/>
    </xf>
    <xf numFmtId="38" fontId="4" fillId="0" borderId="65" xfId="1" applyFont="1" applyFill="1" applyBorder="1" applyAlignment="1">
      <alignment vertical="center"/>
    </xf>
    <xf numFmtId="0" fontId="4" fillId="0" borderId="42" xfId="0" quotePrefix="1" applyFont="1" applyBorder="1" applyAlignment="1">
      <alignment horizontal="left" vertical="center"/>
    </xf>
    <xf numFmtId="0" fontId="4" fillId="0" borderId="44" xfId="0" quotePrefix="1" applyFont="1" applyBorder="1" applyAlignment="1">
      <alignment horizontal="left" vertical="center"/>
    </xf>
    <xf numFmtId="0" fontId="4" fillId="0" borderId="117" xfId="0" applyFont="1" applyBorder="1" applyAlignment="1">
      <alignment vertical="center"/>
    </xf>
    <xf numFmtId="38" fontId="4" fillId="0" borderId="118" xfId="1" applyFont="1" applyFill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38" fontId="4" fillId="0" borderId="37" xfId="1" applyFont="1" applyFill="1" applyBorder="1" applyAlignment="1">
      <alignment vertical="center"/>
    </xf>
    <xf numFmtId="38" fontId="4" fillId="2" borderId="38" xfId="1" applyFont="1" applyFill="1" applyBorder="1" applyAlignment="1">
      <alignment vertical="center"/>
    </xf>
    <xf numFmtId="38" fontId="4" fillId="0" borderId="103" xfId="1" applyFont="1" applyFill="1" applyBorder="1" applyAlignment="1">
      <alignment vertical="center"/>
    </xf>
    <xf numFmtId="38" fontId="4" fillId="2" borderId="103" xfId="1" applyFont="1" applyFill="1" applyBorder="1" applyAlignment="1">
      <alignment vertical="center"/>
    </xf>
    <xf numFmtId="38" fontId="4" fillId="0" borderId="38" xfId="1" applyFont="1" applyFill="1" applyBorder="1" applyAlignment="1">
      <alignment vertical="center"/>
    </xf>
    <xf numFmtId="38" fontId="4" fillId="0" borderId="39" xfId="1" applyFont="1" applyFill="1" applyBorder="1" applyAlignment="1">
      <alignment vertical="center"/>
    </xf>
    <xf numFmtId="0" fontId="4" fillId="0" borderId="119" xfId="0" applyFont="1" applyBorder="1" applyAlignment="1">
      <alignment vertical="center"/>
    </xf>
    <xf numFmtId="38" fontId="4" fillId="0" borderId="81" xfId="1" applyFont="1" applyFill="1" applyBorder="1" applyAlignment="1">
      <alignment vertical="center"/>
    </xf>
    <xf numFmtId="0" fontId="4" fillId="0" borderId="53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38" fontId="4" fillId="0" borderId="14" xfId="1" applyFont="1" applyFill="1" applyBorder="1" applyAlignment="1">
      <alignment vertical="center"/>
    </xf>
    <xf numFmtId="0" fontId="4" fillId="0" borderId="40" xfId="0" quotePrefix="1" applyFont="1" applyBorder="1" applyAlignment="1">
      <alignment horizontal="left" vertical="center"/>
    </xf>
    <xf numFmtId="0" fontId="4" fillId="0" borderId="19" xfId="0" quotePrefix="1" applyFont="1" applyBorder="1" applyAlignment="1">
      <alignment horizontal="left" vertical="center"/>
    </xf>
    <xf numFmtId="0" fontId="4" fillId="0" borderId="41" xfId="0" applyFont="1" applyBorder="1" applyAlignment="1">
      <alignment vertical="center"/>
    </xf>
    <xf numFmtId="38" fontId="10" fillId="0" borderId="26" xfId="1" applyFont="1" applyFill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38" fontId="4" fillId="0" borderId="29" xfId="1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37" xfId="0" quotePrefix="1" applyFont="1" applyBorder="1" applyAlignment="1">
      <alignment horizontal="center" vertical="center"/>
    </xf>
    <xf numFmtId="38" fontId="4" fillId="0" borderId="151" xfId="1" applyFont="1" applyFill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38" fontId="10" fillId="0" borderId="33" xfId="1" applyFont="1" applyFill="1" applyBorder="1" applyAlignment="1">
      <alignment vertical="center"/>
    </xf>
    <xf numFmtId="0" fontId="7" fillId="0" borderId="5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38" fontId="4" fillId="0" borderId="54" xfId="1" applyFont="1" applyFill="1" applyBorder="1" applyAlignment="1">
      <alignment vertical="center"/>
    </xf>
    <xf numFmtId="38" fontId="4" fillId="0" borderId="15" xfId="1" applyFont="1" applyFill="1" applyBorder="1" applyAlignment="1">
      <alignment vertical="center"/>
    </xf>
    <xf numFmtId="38" fontId="4" fillId="0" borderId="69" xfId="1" applyFont="1" applyFill="1" applyBorder="1" applyAlignment="1">
      <alignment vertical="center"/>
    </xf>
    <xf numFmtId="38" fontId="4" fillId="0" borderId="61" xfId="1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9" xfId="0" quotePrefix="1" applyFont="1" applyBorder="1" applyAlignment="1">
      <alignment horizontal="center" vertical="center"/>
    </xf>
    <xf numFmtId="38" fontId="4" fillId="0" borderId="41" xfId="1" applyFont="1" applyFill="1" applyBorder="1" applyAlignment="1">
      <alignment vertical="center"/>
    </xf>
    <xf numFmtId="38" fontId="4" fillId="0" borderId="19" xfId="1" applyFont="1" applyFill="1" applyBorder="1" applyAlignment="1">
      <alignment vertical="center"/>
    </xf>
    <xf numFmtId="38" fontId="4" fillId="0" borderId="68" xfId="1" applyFont="1" applyFill="1" applyBorder="1" applyAlignment="1">
      <alignment vertical="center"/>
    </xf>
    <xf numFmtId="38" fontId="4" fillId="0" borderId="25" xfId="1" applyFont="1" applyFill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38" fontId="4" fillId="0" borderId="76" xfId="1" applyFont="1" applyFill="1" applyBorder="1" applyAlignment="1">
      <alignment vertical="center"/>
    </xf>
    <xf numFmtId="38" fontId="4" fillId="0" borderId="33" xfId="1" applyFont="1" applyFill="1" applyBorder="1" applyAlignment="1">
      <alignment vertical="center"/>
    </xf>
    <xf numFmtId="0" fontId="4" fillId="0" borderId="23" xfId="0" applyFont="1" applyBorder="1" applyAlignment="1">
      <alignment vertical="center"/>
    </xf>
    <xf numFmtId="38" fontId="10" fillId="0" borderId="73" xfId="1" applyFont="1" applyFill="1" applyBorder="1" applyAlignment="1">
      <alignment vertical="center"/>
    </xf>
    <xf numFmtId="0" fontId="4" fillId="0" borderId="70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38" fontId="4" fillId="0" borderId="62" xfId="1" applyFont="1" applyFill="1" applyBorder="1" applyAlignment="1">
      <alignment vertical="center"/>
    </xf>
    <xf numFmtId="0" fontId="4" fillId="0" borderId="133" xfId="0" applyFont="1" applyBorder="1" applyAlignment="1">
      <alignment vertical="center"/>
    </xf>
    <xf numFmtId="0" fontId="4" fillId="0" borderId="133" xfId="0" applyFont="1" applyBorder="1" applyAlignment="1">
      <alignment horizontal="center" vertical="center"/>
    </xf>
    <xf numFmtId="38" fontId="4" fillId="0" borderId="132" xfId="1" applyFont="1" applyFill="1" applyBorder="1" applyAlignment="1">
      <alignment vertical="center"/>
    </xf>
    <xf numFmtId="0" fontId="4" fillId="0" borderId="41" xfId="0" quotePrefix="1" applyFont="1" applyBorder="1" applyAlignment="1">
      <alignment horizontal="center" vertical="center"/>
    </xf>
    <xf numFmtId="0" fontId="4" fillId="2" borderId="19" xfId="0" quotePrefix="1" applyFont="1" applyFill="1" applyBorder="1" applyAlignment="1">
      <alignment horizontal="center" vertical="center"/>
    </xf>
    <xf numFmtId="0" fontId="4" fillId="0" borderId="68" xfId="0" quotePrefix="1" applyFont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0" borderId="155" xfId="0" quotePrefix="1" applyFont="1" applyBorder="1" applyAlignment="1">
      <alignment horizontal="center" vertical="center"/>
    </xf>
    <xf numFmtId="0" fontId="4" fillId="0" borderId="40" xfId="0" quotePrefix="1" applyFont="1" applyBorder="1" applyAlignment="1">
      <alignment vertical="center"/>
    </xf>
    <xf numFmtId="38" fontId="4" fillId="0" borderId="73" xfId="1" applyFont="1" applyFill="1" applyBorder="1" applyAlignment="1">
      <alignment vertical="center"/>
    </xf>
    <xf numFmtId="0" fontId="4" fillId="0" borderId="71" xfId="0" applyFont="1" applyBorder="1" applyAlignment="1">
      <alignment vertical="center"/>
    </xf>
    <xf numFmtId="0" fontId="4" fillId="0" borderId="38" xfId="0" quotePrefix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1" xfId="0" quotePrefix="1" applyFont="1" applyBorder="1" applyAlignment="1">
      <alignment horizontal="left" vertical="center"/>
    </xf>
    <xf numFmtId="0" fontId="4" fillId="0" borderId="34" xfId="0" applyFont="1" applyBorder="1" applyAlignment="1">
      <alignment vertical="center" shrinkToFit="1"/>
    </xf>
    <xf numFmtId="38" fontId="13" fillId="0" borderId="57" xfId="1" applyFont="1" applyFill="1" applyBorder="1" applyAlignment="1">
      <alignment vertical="center"/>
    </xf>
    <xf numFmtId="38" fontId="39" fillId="0" borderId="41" xfId="1" applyFont="1" applyBorder="1" applyAlignment="1">
      <alignment vertical="center"/>
    </xf>
    <xf numFmtId="38" fontId="39" fillId="0" borderId="41" xfId="1" applyFont="1" applyFill="1" applyBorder="1" applyAlignment="1">
      <alignment vertical="center"/>
    </xf>
    <xf numFmtId="38" fontId="39" fillId="0" borderId="154" xfId="1" applyFont="1" applyFill="1" applyBorder="1" applyAlignment="1">
      <alignment vertical="center"/>
    </xf>
    <xf numFmtId="38" fontId="39" fillId="0" borderId="60" xfId="1" applyFont="1" applyFill="1" applyBorder="1" applyAlignment="1">
      <alignment vertical="center"/>
    </xf>
    <xf numFmtId="38" fontId="4" fillId="0" borderId="70" xfId="1" applyFont="1" applyFill="1" applyBorder="1" applyAlignment="1">
      <alignment vertical="center"/>
    </xf>
    <xf numFmtId="0" fontId="4" fillId="0" borderId="18" xfId="0" applyFont="1" applyBorder="1" applyAlignment="1">
      <alignment vertical="center"/>
    </xf>
    <xf numFmtId="38" fontId="4" fillId="0" borderId="26" xfId="1" applyFont="1" applyFill="1" applyBorder="1" applyAlignment="1">
      <alignment vertical="center"/>
    </xf>
    <xf numFmtId="0" fontId="4" fillId="0" borderId="72" xfId="0" applyFont="1" applyBorder="1" applyAlignment="1">
      <alignment vertical="center"/>
    </xf>
    <xf numFmtId="0" fontId="4" fillId="0" borderId="49" xfId="0" quotePrefix="1" applyFont="1" applyBorder="1" applyAlignment="1">
      <alignment vertical="center"/>
    </xf>
    <xf numFmtId="38" fontId="4" fillId="0" borderId="66" xfId="1" applyFont="1" applyFill="1" applyBorder="1" applyAlignment="1">
      <alignment vertical="center"/>
    </xf>
    <xf numFmtId="0" fontId="4" fillId="0" borderId="64" xfId="0" applyFont="1" applyBorder="1" applyAlignment="1">
      <alignment vertical="center"/>
    </xf>
    <xf numFmtId="38" fontId="10" fillId="0" borderId="63" xfId="1" applyFont="1" applyFill="1" applyBorder="1" applyAlignment="1">
      <alignment vertical="center"/>
    </xf>
    <xf numFmtId="0" fontId="4" fillId="0" borderId="0" xfId="0" quotePrefix="1" applyFont="1" applyAlignment="1">
      <alignment horizontal="center" vertical="center"/>
    </xf>
    <xf numFmtId="38" fontId="10" fillId="0" borderId="0" xfId="1" applyFont="1" applyFill="1" applyBorder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38" fontId="4" fillId="0" borderId="80" xfId="1" applyFont="1" applyFill="1" applyBorder="1" applyAlignment="1">
      <alignment vertical="center"/>
    </xf>
    <xf numFmtId="38" fontId="4" fillId="0" borderId="47" xfId="1" applyFont="1" applyFill="1" applyBorder="1" applyAlignment="1">
      <alignment vertical="center"/>
    </xf>
    <xf numFmtId="38" fontId="10" fillId="0" borderId="0" xfId="1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38" fontId="10" fillId="0" borderId="0" xfId="1" quotePrefix="1" applyFont="1" applyFill="1" applyBorder="1" applyAlignment="1">
      <alignment vertical="center"/>
    </xf>
    <xf numFmtId="38" fontId="10" fillId="0" borderId="79" xfId="1" applyFont="1" applyFill="1" applyBorder="1" applyAlignment="1">
      <alignment vertical="center"/>
    </xf>
    <xf numFmtId="38" fontId="10" fillId="0" borderId="57" xfId="1" applyFont="1" applyFill="1" applyBorder="1" applyAlignment="1">
      <alignment vertical="center"/>
    </xf>
    <xf numFmtId="38" fontId="10" fillId="0" borderId="31" xfId="1" applyFont="1" applyBorder="1" applyAlignment="1">
      <alignment vertical="center"/>
    </xf>
    <xf numFmtId="38" fontId="10" fillId="0" borderId="59" xfId="1" applyFont="1" applyFill="1" applyBorder="1" applyAlignment="1">
      <alignment vertical="center"/>
    </xf>
    <xf numFmtId="38" fontId="10" fillId="0" borderId="31" xfId="1" quotePrefix="1" applyFont="1" applyFill="1" applyBorder="1" applyAlignment="1">
      <alignment vertical="center"/>
    </xf>
    <xf numFmtId="38" fontId="4" fillId="0" borderId="152" xfId="1" applyFont="1" applyFill="1" applyBorder="1" applyAlignment="1">
      <alignment vertical="center"/>
    </xf>
    <xf numFmtId="0" fontId="4" fillId="0" borderId="58" xfId="0" applyFont="1" applyBorder="1" applyAlignment="1">
      <alignment vertical="center"/>
    </xf>
    <xf numFmtId="38" fontId="4" fillId="0" borderId="59" xfId="1" applyFont="1" applyFill="1" applyBorder="1" applyAlignment="1">
      <alignment vertical="center"/>
    </xf>
    <xf numFmtId="0" fontId="4" fillId="0" borderId="42" xfId="0" quotePrefix="1" applyFont="1" applyBorder="1" applyAlignment="1">
      <alignment vertical="center"/>
    </xf>
    <xf numFmtId="38" fontId="40" fillId="0" borderId="41" xfId="1" applyFont="1" applyFill="1" applyBorder="1" applyAlignment="1">
      <alignment vertical="center"/>
    </xf>
    <xf numFmtId="38" fontId="40" fillId="0" borderId="19" xfId="1" applyFont="1" applyFill="1" applyBorder="1" applyAlignment="1">
      <alignment vertical="center"/>
    </xf>
    <xf numFmtId="38" fontId="40" fillId="0" borderId="68" xfId="1" applyFont="1" applyFill="1" applyBorder="1" applyAlignment="1">
      <alignment vertical="center"/>
    </xf>
    <xf numFmtId="38" fontId="40" fillId="0" borderId="154" xfId="1" applyFont="1" applyFill="1" applyBorder="1" applyAlignment="1">
      <alignment vertical="center"/>
    </xf>
    <xf numFmtId="38" fontId="40" fillId="0" borderId="26" xfId="1" applyFont="1" applyFill="1" applyBorder="1" applyAlignment="1">
      <alignment vertical="center"/>
    </xf>
    <xf numFmtId="38" fontId="10" fillId="0" borderId="31" xfId="1" applyFont="1" applyFill="1" applyBorder="1" applyAlignment="1">
      <alignment vertical="center"/>
    </xf>
    <xf numFmtId="38" fontId="4" fillId="0" borderId="21" xfId="1" applyFont="1" applyFill="1" applyBorder="1" applyAlignment="1">
      <alignment vertical="center"/>
    </xf>
    <xf numFmtId="38" fontId="10" fillId="0" borderId="16" xfId="1" applyFont="1" applyFill="1" applyBorder="1" applyAlignment="1">
      <alignment vertical="center"/>
    </xf>
    <xf numFmtId="0" fontId="4" fillId="0" borderId="59" xfId="0" applyFont="1" applyBorder="1" applyAlignment="1">
      <alignment vertical="center"/>
    </xf>
    <xf numFmtId="38" fontId="4" fillId="0" borderId="34" xfId="1" applyFont="1" applyFill="1" applyBorder="1" applyAlignment="1">
      <alignment vertical="center"/>
    </xf>
    <xf numFmtId="38" fontId="4" fillId="0" borderId="16" xfId="1" applyFont="1" applyFill="1" applyBorder="1" applyAlignment="1">
      <alignment vertical="center"/>
    </xf>
    <xf numFmtId="38" fontId="4" fillId="0" borderId="153" xfId="1" applyFont="1" applyFill="1" applyBorder="1" applyAlignment="1">
      <alignment vertical="center"/>
    </xf>
    <xf numFmtId="38" fontId="4" fillId="0" borderId="52" xfId="1" applyFont="1" applyFill="1" applyBorder="1" applyAlignment="1">
      <alignment vertical="center"/>
    </xf>
    <xf numFmtId="38" fontId="10" fillId="0" borderId="47" xfId="1" applyFont="1" applyFill="1" applyBorder="1" applyAlignment="1">
      <alignment vertical="center"/>
    </xf>
    <xf numFmtId="38" fontId="10" fillId="0" borderId="52" xfId="1" applyFont="1" applyFill="1" applyBorder="1" applyAlignment="1">
      <alignment vertical="center"/>
    </xf>
    <xf numFmtId="0" fontId="4" fillId="0" borderId="92" xfId="0" applyFont="1" applyBorder="1" applyAlignment="1">
      <alignment vertical="center"/>
    </xf>
    <xf numFmtId="38" fontId="10" fillId="0" borderId="93" xfId="1" applyFont="1" applyFill="1" applyBorder="1" applyAlignment="1">
      <alignment vertical="center"/>
    </xf>
    <xf numFmtId="0" fontId="4" fillId="0" borderId="93" xfId="0" applyFont="1" applyBorder="1" applyAlignment="1">
      <alignment vertical="center"/>
    </xf>
    <xf numFmtId="38" fontId="10" fillId="0" borderId="94" xfId="1" applyFont="1" applyFill="1" applyBorder="1" applyAlignment="1">
      <alignment vertical="center"/>
    </xf>
    <xf numFmtId="38" fontId="10" fillId="0" borderId="108" xfId="1" applyFont="1" applyFill="1" applyBorder="1" applyAlignment="1">
      <alignment vertical="center"/>
    </xf>
    <xf numFmtId="38" fontId="10" fillId="0" borderId="19" xfId="1" applyFont="1" applyFill="1" applyBorder="1" applyAlignment="1">
      <alignment vertical="center"/>
    </xf>
    <xf numFmtId="38" fontId="10" fillId="0" borderId="60" xfId="1" applyFont="1" applyFill="1" applyBorder="1" applyAlignment="1">
      <alignment vertical="center"/>
    </xf>
    <xf numFmtId="0" fontId="10" fillId="0" borderId="59" xfId="0" applyFont="1" applyBorder="1" applyAlignment="1">
      <alignment vertical="center"/>
    </xf>
    <xf numFmtId="0" fontId="4" fillId="0" borderId="18" xfId="0" quotePrefix="1" applyFont="1" applyBorder="1" applyAlignment="1">
      <alignment horizontal="right" vertical="center"/>
    </xf>
    <xf numFmtId="38" fontId="4" fillId="0" borderId="60" xfId="1" applyFont="1" applyFill="1" applyBorder="1" applyAlignment="1">
      <alignment vertical="center"/>
    </xf>
    <xf numFmtId="0" fontId="4" fillId="0" borderId="60" xfId="0" applyFont="1" applyBorder="1" applyAlignment="1">
      <alignment vertical="center"/>
    </xf>
    <xf numFmtId="180" fontId="17" fillId="0" borderId="54" xfId="1" applyNumberFormat="1" applyFont="1" applyFill="1" applyBorder="1" applyAlignment="1">
      <alignment vertical="center"/>
    </xf>
    <xf numFmtId="180" fontId="17" fillId="0" borderId="152" xfId="1" applyNumberFormat="1" applyFont="1" applyFill="1" applyBorder="1" applyAlignment="1">
      <alignment vertical="center"/>
    </xf>
    <xf numFmtId="180" fontId="17" fillId="0" borderId="153" xfId="1" applyNumberFormat="1" applyFont="1" applyFill="1" applyBorder="1" applyAlignment="1">
      <alignment vertical="center"/>
    </xf>
    <xf numFmtId="38" fontId="17" fillId="0" borderId="54" xfId="1" applyFont="1" applyFill="1" applyBorder="1" applyAlignment="1">
      <alignment vertical="center"/>
    </xf>
    <xf numFmtId="38" fontId="17" fillId="0" borderId="15" xfId="1" applyFont="1" applyFill="1" applyBorder="1" applyAlignment="1">
      <alignment vertical="center"/>
    </xf>
    <xf numFmtId="38" fontId="17" fillId="0" borderId="69" xfId="1" applyFont="1" applyFill="1" applyBorder="1" applyAlignment="1">
      <alignment vertical="center"/>
    </xf>
    <xf numFmtId="38" fontId="17" fillId="0" borderId="152" xfId="1" applyFont="1" applyFill="1" applyBorder="1" applyAlignment="1">
      <alignment vertical="center"/>
    </xf>
    <xf numFmtId="38" fontId="17" fillId="0" borderId="14" xfId="1" applyFont="1" applyFill="1" applyBorder="1" applyAlignment="1">
      <alignment vertical="center"/>
    </xf>
    <xf numFmtId="180" fontId="17" fillId="0" borderId="54" xfId="1" applyNumberFormat="1" applyFont="1" applyBorder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/>
    <xf numFmtId="9" fontId="6" fillId="0" borderId="0" xfId="0" applyNumberFormat="1" applyFont="1"/>
    <xf numFmtId="9" fontId="5" fillId="8" borderId="0" xfId="0" applyNumberFormat="1" applyFont="1" applyFill="1"/>
    <xf numFmtId="0" fontId="25" fillId="0" borderId="42" xfId="0" applyFont="1" applyBorder="1" applyAlignment="1">
      <alignment vertical="center"/>
    </xf>
    <xf numFmtId="0" fontId="17" fillId="0" borderId="56" xfId="0" quotePrefix="1" applyFont="1" applyBorder="1" applyAlignment="1">
      <alignment horizontal="left" vertical="center"/>
    </xf>
    <xf numFmtId="0" fontId="17" fillId="0" borderId="56" xfId="0" quotePrefix="1" applyFont="1" applyBorder="1" applyAlignment="1">
      <alignment vertical="center"/>
    </xf>
    <xf numFmtId="0" fontId="24" fillId="0" borderId="35" xfId="0" quotePrefix="1" applyFont="1" applyBorder="1" applyAlignment="1">
      <alignment horizontal="left" vertical="center"/>
    </xf>
    <xf numFmtId="0" fontId="17" fillId="0" borderId="55" xfId="0" applyFont="1" applyBorder="1" applyAlignment="1">
      <alignment vertical="center"/>
    </xf>
    <xf numFmtId="0" fontId="17" fillId="0" borderId="35" xfId="0" applyFont="1" applyBorder="1" applyAlignment="1">
      <alignment vertical="center"/>
    </xf>
    <xf numFmtId="0" fontId="17" fillId="0" borderId="56" xfId="0" quotePrefix="1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17" fillId="0" borderId="25" xfId="0" quotePrefix="1" applyFont="1" applyBorder="1" applyAlignment="1">
      <alignment horizontal="center" vertical="center"/>
    </xf>
    <xf numFmtId="0" fontId="17" fillId="0" borderId="25" xfId="0" applyFont="1" applyBorder="1" applyAlignment="1">
      <alignment vertical="center"/>
    </xf>
    <xf numFmtId="0" fontId="0" fillId="0" borderId="157" xfId="0" applyBorder="1"/>
    <xf numFmtId="0" fontId="0" fillId="0" borderId="158" xfId="0" applyBorder="1"/>
    <xf numFmtId="0" fontId="0" fillId="0" borderId="159" xfId="0" applyBorder="1"/>
    <xf numFmtId="0" fontId="0" fillId="0" borderId="160" xfId="0" applyBorder="1"/>
    <xf numFmtId="0" fontId="0" fillId="0" borderId="161" xfId="0" applyBorder="1"/>
    <xf numFmtId="0" fontId="0" fillId="0" borderId="161" xfId="0" applyBorder="1" applyAlignment="1">
      <alignment horizontal="center"/>
    </xf>
    <xf numFmtId="0" fontId="0" fillId="0" borderId="166" xfId="0" applyBorder="1" applyAlignment="1">
      <alignment horizontal="center"/>
    </xf>
    <xf numFmtId="0" fontId="42" fillId="0" borderId="171" xfId="0" applyFont="1" applyBorder="1" applyAlignment="1">
      <alignment horizontal="right" vertical="center"/>
    </xf>
    <xf numFmtId="0" fontId="42" fillId="0" borderId="173" xfId="0" applyFont="1" applyBorder="1" applyAlignment="1">
      <alignment horizontal="right" vertical="center"/>
    </xf>
    <xf numFmtId="0" fontId="0" fillId="0" borderId="174" xfId="0" applyBorder="1" applyAlignment="1">
      <alignment horizontal="center"/>
    </xf>
    <xf numFmtId="0" fontId="0" fillId="0" borderId="175" xfId="0" applyBorder="1" applyAlignment="1">
      <alignment horizontal="center"/>
    </xf>
    <xf numFmtId="0" fontId="0" fillId="0" borderId="176" xfId="0" applyBorder="1" applyAlignment="1">
      <alignment horizontal="center"/>
    </xf>
    <xf numFmtId="0" fontId="0" fillId="0" borderId="177" xfId="0" applyBorder="1" applyAlignment="1">
      <alignment horizontal="center"/>
    </xf>
    <xf numFmtId="0" fontId="0" fillId="0" borderId="0" xfId="0" applyAlignment="1">
      <alignment vertical="center"/>
    </xf>
    <xf numFmtId="182" fontId="0" fillId="0" borderId="165" xfId="0" applyNumberFormat="1" applyBorder="1"/>
    <xf numFmtId="182" fontId="0" fillId="0" borderId="164" xfId="0" applyNumberFormat="1" applyBorder="1"/>
    <xf numFmtId="182" fontId="0" fillId="0" borderId="162" xfId="0" applyNumberFormat="1" applyBorder="1"/>
    <xf numFmtId="182" fontId="0" fillId="0" borderId="163" xfId="0" applyNumberFormat="1" applyBorder="1"/>
    <xf numFmtId="182" fontId="0" fillId="0" borderId="160" xfId="0" applyNumberFormat="1" applyBorder="1"/>
    <xf numFmtId="182" fontId="0" fillId="0" borderId="159" xfId="0" applyNumberFormat="1" applyBorder="1"/>
    <xf numFmtId="182" fontId="0" fillId="0" borderId="157" xfId="0" applyNumberFormat="1" applyBorder="1"/>
    <xf numFmtId="182" fontId="0" fillId="0" borderId="158" xfId="0" applyNumberFormat="1" applyBorder="1"/>
    <xf numFmtId="0" fontId="41" fillId="0" borderId="124" xfId="0" applyFont="1" applyBorder="1" applyAlignment="1">
      <alignment horizontal="center" vertical="center"/>
    </xf>
    <xf numFmtId="0" fontId="41" fillId="0" borderId="122" xfId="0" applyFont="1" applyBorder="1" applyAlignment="1">
      <alignment horizontal="center" vertical="center"/>
    </xf>
    <xf numFmtId="0" fontId="41" fillId="0" borderId="172" xfId="0" applyFont="1" applyBorder="1" applyAlignment="1">
      <alignment horizontal="center" vertical="center"/>
    </xf>
    <xf numFmtId="0" fontId="41" fillId="0" borderId="121" xfId="0" applyFont="1" applyBorder="1" applyAlignment="1">
      <alignment horizontal="center" vertical="center"/>
    </xf>
    <xf numFmtId="183" fontId="41" fillId="0" borderId="170" xfId="0" applyNumberFormat="1" applyFont="1" applyBorder="1" applyAlignment="1">
      <alignment horizontal="center" vertical="center"/>
    </xf>
    <xf numFmtId="183" fontId="41" fillId="0" borderId="169" xfId="0" applyNumberFormat="1" applyFont="1" applyBorder="1" applyAlignment="1">
      <alignment horizontal="center" vertical="center"/>
    </xf>
    <xf numFmtId="183" fontId="41" fillId="0" borderId="167" xfId="0" applyNumberFormat="1" applyFont="1" applyBorder="1" applyAlignment="1">
      <alignment horizontal="center" vertical="center"/>
    </xf>
    <xf numFmtId="183" fontId="41" fillId="0" borderId="168" xfId="0" applyNumberFormat="1" applyFont="1" applyBorder="1" applyAlignment="1">
      <alignment horizontal="center" vertical="center"/>
    </xf>
    <xf numFmtId="182" fontId="0" fillId="0" borderId="0" xfId="0" applyNumberFormat="1"/>
    <xf numFmtId="0" fontId="43" fillId="0" borderId="0" xfId="0" applyFont="1" applyAlignment="1">
      <alignment vertical="center"/>
    </xf>
    <xf numFmtId="184" fontId="45" fillId="0" borderId="0" xfId="0" applyNumberFormat="1" applyFont="1" applyAlignment="1">
      <alignment vertical="center"/>
    </xf>
    <xf numFmtId="0" fontId="4" fillId="8" borderId="185" xfId="0" quotePrefix="1" applyFont="1" applyFill="1" applyBorder="1" applyAlignment="1">
      <alignment horizontal="center" vertical="center"/>
    </xf>
    <xf numFmtId="0" fontId="4" fillId="8" borderId="186" xfId="0" applyFont="1" applyFill="1" applyBorder="1" applyAlignment="1">
      <alignment horizontal="center" vertical="center"/>
    </xf>
    <xf numFmtId="0" fontId="4" fillId="4" borderId="187" xfId="0" quotePrefix="1" applyFont="1" applyFill="1" applyBorder="1" applyAlignment="1">
      <alignment horizontal="center" vertical="center"/>
    </xf>
    <xf numFmtId="182" fontId="4" fillId="0" borderId="188" xfId="0" applyNumberFormat="1" applyFont="1" applyBorder="1" applyAlignment="1">
      <alignment horizontal="center" vertical="center"/>
    </xf>
    <xf numFmtId="0" fontId="4" fillId="8" borderId="187" xfId="0" quotePrefix="1" applyFont="1" applyFill="1" applyBorder="1" applyAlignment="1">
      <alignment horizontal="center" vertical="center"/>
    </xf>
    <xf numFmtId="0" fontId="4" fillId="8" borderId="188" xfId="0" applyFont="1" applyFill="1" applyBorder="1" applyAlignment="1">
      <alignment horizontal="center" vertical="center"/>
    </xf>
    <xf numFmtId="0" fontId="4" fillId="11" borderId="189" xfId="0" quotePrefix="1" applyFont="1" applyFill="1" applyBorder="1" applyAlignment="1">
      <alignment horizontal="center" vertical="center"/>
    </xf>
    <xf numFmtId="182" fontId="4" fillId="0" borderId="190" xfId="0" applyNumberFormat="1" applyFont="1" applyBorder="1" applyAlignment="1">
      <alignment horizontal="center" vertical="center"/>
    </xf>
    <xf numFmtId="0" fontId="4" fillId="11" borderId="189" xfId="0" applyFont="1" applyFill="1" applyBorder="1" applyAlignment="1">
      <alignment horizontal="center" vertical="center"/>
    </xf>
    <xf numFmtId="185" fontId="4" fillId="0" borderId="16" xfId="1" applyNumberFormat="1" applyFont="1" applyFill="1" applyBorder="1" applyAlignment="1">
      <alignment vertical="center"/>
    </xf>
    <xf numFmtId="185" fontId="4" fillId="0" borderId="34" xfId="1" applyNumberFormat="1" applyFont="1" applyFill="1" applyBorder="1" applyAlignment="1">
      <alignment vertical="center"/>
    </xf>
    <xf numFmtId="0" fontId="4" fillId="0" borderId="185" xfId="0" quotePrefix="1" applyFont="1" applyBorder="1" applyAlignment="1">
      <alignment horizontal="center" vertical="center"/>
    </xf>
    <xf numFmtId="0" fontId="4" fillId="0" borderId="186" xfId="0" applyFont="1" applyBorder="1" applyAlignment="1">
      <alignment horizontal="center" vertical="center"/>
    </xf>
    <xf numFmtId="0" fontId="4" fillId="0" borderId="187" xfId="0" quotePrefix="1" applyFont="1" applyBorder="1" applyAlignment="1">
      <alignment horizontal="center" vertical="center"/>
    </xf>
    <xf numFmtId="0" fontId="4" fillId="0" borderId="188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/>
    </xf>
    <xf numFmtId="0" fontId="17" fillId="0" borderId="53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42" xfId="0" quotePrefix="1" applyFont="1" applyBorder="1" applyAlignment="1">
      <alignment horizontal="left" vertical="center"/>
    </xf>
    <xf numFmtId="0" fontId="17" fillId="0" borderId="14" xfId="0" applyFont="1" applyBorder="1" applyAlignment="1">
      <alignment vertical="center"/>
    </xf>
    <xf numFmtId="0" fontId="17" fillId="0" borderId="42" xfId="0" quotePrefix="1" applyFont="1" applyBorder="1" applyAlignment="1">
      <alignment horizontal="left" vertical="center"/>
    </xf>
    <xf numFmtId="0" fontId="17" fillId="0" borderId="17" xfId="0" applyFont="1" applyBorder="1" applyAlignment="1">
      <alignment vertical="center"/>
    </xf>
    <xf numFmtId="0" fontId="17" fillId="0" borderId="42" xfId="0" applyFont="1" applyBorder="1" applyAlignment="1">
      <alignment vertical="center"/>
    </xf>
    <xf numFmtId="0" fontId="17" fillId="0" borderId="42" xfId="0" quotePrefix="1" applyFont="1" applyBorder="1" applyAlignment="1">
      <alignment vertical="center"/>
    </xf>
    <xf numFmtId="0" fontId="7" fillId="0" borderId="40" xfId="0" quotePrefix="1" applyFont="1" applyBorder="1" applyAlignment="1">
      <alignment horizontal="left" vertical="center"/>
    </xf>
    <xf numFmtId="0" fontId="11" fillId="0" borderId="5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42" xfId="0" quotePrefix="1" applyFont="1" applyBorder="1" applyAlignment="1">
      <alignment horizontal="left" vertical="center"/>
    </xf>
    <xf numFmtId="0" fontId="11" fillId="0" borderId="17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44" fillId="0" borderId="42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7" fillId="0" borderId="42" xfId="0" quotePrefix="1" applyFont="1" applyBorder="1" applyAlignment="1">
      <alignment vertical="center"/>
    </xf>
    <xf numFmtId="0" fontId="46" fillId="0" borderId="42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53" xfId="0" quotePrefix="1" applyFont="1" applyBorder="1" applyAlignment="1">
      <alignment vertical="center"/>
    </xf>
    <xf numFmtId="0" fontId="17" fillId="0" borderId="40" xfId="0" quotePrefix="1" applyFont="1" applyBorder="1" applyAlignment="1">
      <alignment vertical="center"/>
    </xf>
    <xf numFmtId="0" fontId="4" fillId="0" borderId="124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4" fillId="0" borderId="126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/>
    </xf>
    <xf numFmtId="0" fontId="15" fillId="0" borderId="51" xfId="0" quotePrefix="1" applyFont="1" applyBorder="1" applyAlignment="1">
      <alignment horizontal="center" vertical="center"/>
    </xf>
    <xf numFmtId="0" fontId="15" fillId="0" borderId="26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4" fillId="0" borderId="24" xfId="0" applyFont="1" applyBorder="1" applyAlignment="1">
      <alignment horizontal="center" vertical="center" textRotation="255"/>
    </xf>
    <xf numFmtId="0" fontId="4" fillId="0" borderId="16" xfId="0" quotePrefix="1" applyFont="1" applyBorder="1" applyAlignment="1">
      <alignment horizontal="center" vertical="center" textRotation="255"/>
    </xf>
    <xf numFmtId="0" fontId="4" fillId="0" borderId="18" xfId="0" quotePrefix="1" applyFont="1" applyBorder="1" applyAlignment="1">
      <alignment horizontal="center" vertical="center" textRotation="255"/>
    </xf>
    <xf numFmtId="38" fontId="4" fillId="0" borderId="63" xfId="0" applyNumberFormat="1" applyFont="1" applyBorder="1" applyAlignment="1">
      <alignment horizontal="center"/>
    </xf>
    <xf numFmtId="0" fontId="17" fillId="0" borderId="40" xfId="0" quotePrefix="1" applyFont="1" applyBorder="1" applyAlignment="1">
      <alignment horizontal="center" vertical="center"/>
    </xf>
    <xf numFmtId="0" fontId="17" fillId="0" borderId="19" xfId="0" quotePrefix="1" applyFont="1" applyBorder="1" applyAlignment="1">
      <alignment horizontal="center" vertical="center"/>
    </xf>
    <xf numFmtId="0" fontId="17" fillId="0" borderId="26" xfId="0" quotePrefix="1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4" fillId="0" borderId="53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17" fillId="0" borderId="20" xfId="0" quotePrefix="1" applyFont="1" applyBorder="1" applyAlignment="1">
      <alignment horizontal="center" vertical="center"/>
    </xf>
    <xf numFmtId="0" fontId="17" fillId="0" borderId="21" xfId="0" quotePrefix="1" applyFont="1" applyBorder="1" applyAlignment="1">
      <alignment horizontal="center" vertical="center"/>
    </xf>
    <xf numFmtId="38" fontId="4" fillId="0" borderId="20" xfId="1" quotePrefix="1" applyFont="1" applyFill="1" applyBorder="1" applyAlignment="1">
      <alignment horizontal="center" vertical="center"/>
    </xf>
    <xf numFmtId="38" fontId="4" fillId="0" borderId="21" xfId="1" applyFont="1" applyFill="1" applyBorder="1" applyAlignment="1">
      <alignment horizontal="center" vertical="center"/>
    </xf>
    <xf numFmtId="38" fontId="4" fillId="0" borderId="23" xfId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5" fillId="0" borderId="52" xfId="0" quotePrefix="1" applyFont="1" applyBorder="1" applyAlignment="1">
      <alignment horizontal="center" vertical="center"/>
    </xf>
    <xf numFmtId="0" fontId="15" fillId="0" borderId="19" xfId="0" quotePrefix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5" xfId="0" quotePrefix="1" applyFont="1" applyBorder="1" applyAlignment="1">
      <alignment horizontal="center" vertical="center"/>
    </xf>
    <xf numFmtId="0" fontId="7" fillId="0" borderId="2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6" xfId="0" applyFont="1" applyBorder="1" applyAlignment="1">
      <alignment horizontal="center" vertical="center"/>
    </xf>
    <xf numFmtId="0" fontId="4" fillId="0" borderId="154" xfId="0" applyFont="1" applyBorder="1" applyAlignment="1">
      <alignment horizontal="center" vertical="center"/>
    </xf>
    <xf numFmtId="0" fontId="15" fillId="0" borderId="47" xfId="0" quotePrefix="1" applyFont="1" applyBorder="1" applyAlignment="1">
      <alignment horizontal="center" vertical="center"/>
    </xf>
    <xf numFmtId="0" fontId="15" fillId="0" borderId="60" xfId="0" quotePrefix="1" applyFont="1" applyBorder="1" applyAlignment="1">
      <alignment horizontal="center" vertical="center"/>
    </xf>
    <xf numFmtId="0" fontId="4" fillId="0" borderId="70" xfId="0" applyFont="1" applyBorder="1" applyAlignment="1">
      <alignment horizontal="center"/>
    </xf>
    <xf numFmtId="0" fontId="17" fillId="0" borderId="40" xfId="0" quotePrefix="1" applyFont="1" applyBorder="1" applyAlignment="1">
      <alignment horizontal="center"/>
    </xf>
    <xf numFmtId="0" fontId="17" fillId="0" borderId="19" xfId="0" quotePrefix="1" applyFont="1" applyBorder="1" applyAlignment="1">
      <alignment horizontal="center"/>
    </xf>
    <xf numFmtId="0" fontId="17" fillId="0" borderId="26" xfId="0" quotePrefix="1" applyFont="1" applyBorder="1" applyAlignment="1">
      <alignment horizontal="center"/>
    </xf>
    <xf numFmtId="176" fontId="6" fillId="3" borderId="0" xfId="0" applyNumberFormat="1" applyFont="1" applyFill="1" applyAlignment="1">
      <alignment horizontal="center"/>
    </xf>
    <xf numFmtId="0" fontId="6" fillId="0" borderId="0" xfId="0" quotePrefix="1" applyFont="1" applyAlignment="1">
      <alignment horizontal="center"/>
    </xf>
    <xf numFmtId="0" fontId="4" fillId="0" borderId="53" xfId="0" quotePrefix="1" applyFont="1" applyBorder="1" applyAlignment="1">
      <alignment horizontal="center" vertical="center"/>
    </xf>
    <xf numFmtId="0" fontId="4" fillId="0" borderId="14" xfId="0" quotePrefix="1" applyFont="1" applyBorder="1" applyAlignment="1">
      <alignment horizontal="center" vertical="center"/>
    </xf>
    <xf numFmtId="176" fontId="6" fillId="8" borderId="0" xfId="0" applyNumberFormat="1" applyFont="1" applyFill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7" fillId="0" borderId="25" xfId="0" quotePrefix="1" applyFont="1" applyBorder="1" applyAlignment="1">
      <alignment horizontal="center"/>
    </xf>
    <xf numFmtId="0" fontId="17" fillId="0" borderId="53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4" fillId="0" borderId="53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/>
    </xf>
    <xf numFmtId="0" fontId="26" fillId="0" borderId="0" xfId="0" quotePrefix="1" applyFont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56" xfId="0" applyFont="1" applyBorder="1" applyAlignment="1">
      <alignment horizontal="center"/>
    </xf>
    <xf numFmtId="0" fontId="4" fillId="0" borderId="154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7" fillId="0" borderId="40" xfId="0" quotePrefix="1" applyFont="1" applyBorder="1" applyAlignment="1">
      <alignment horizontal="center" vertical="center"/>
    </xf>
    <xf numFmtId="0" fontId="7" fillId="0" borderId="19" xfId="0" quotePrefix="1" applyFont="1" applyBorder="1" applyAlignment="1">
      <alignment horizontal="center" vertical="center"/>
    </xf>
    <xf numFmtId="0" fontId="7" fillId="0" borderId="26" xfId="0" quotePrefix="1" applyFont="1" applyBorder="1" applyAlignment="1">
      <alignment horizontal="center" vertical="center"/>
    </xf>
    <xf numFmtId="0" fontId="4" fillId="6" borderId="63" xfId="0" applyFont="1" applyFill="1" applyBorder="1" applyAlignment="1">
      <alignment horizontal="center"/>
    </xf>
    <xf numFmtId="0" fontId="4" fillId="12" borderId="191" xfId="0" applyFont="1" applyFill="1" applyBorder="1" applyAlignment="1">
      <alignment horizontal="center" vertical="top"/>
    </xf>
    <xf numFmtId="0" fontId="4" fillId="12" borderId="192" xfId="0" applyFont="1" applyFill="1" applyBorder="1" applyAlignment="1">
      <alignment horizontal="center" vertical="top"/>
    </xf>
    <xf numFmtId="0" fontId="4" fillId="7" borderId="127" xfId="0" applyFont="1" applyFill="1" applyBorder="1" applyAlignment="1">
      <alignment horizontal="center" vertical="top"/>
    </xf>
    <xf numFmtId="0" fontId="4" fillId="7" borderId="101" xfId="0" applyFont="1" applyFill="1" applyBorder="1" applyAlignment="1">
      <alignment horizontal="center" vertical="top"/>
    </xf>
    <xf numFmtId="0" fontId="4" fillId="10" borderId="183" xfId="0" applyFont="1" applyFill="1" applyBorder="1" applyAlignment="1">
      <alignment horizontal="center" vertical="top"/>
    </xf>
    <xf numFmtId="0" fontId="4" fillId="10" borderId="184" xfId="0" applyFont="1" applyFill="1" applyBorder="1" applyAlignment="1">
      <alignment horizontal="center" vertical="top"/>
    </xf>
    <xf numFmtId="0" fontId="4" fillId="0" borderId="5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/>
    </xf>
    <xf numFmtId="0" fontId="7" fillId="0" borderId="40" xfId="0" quotePrefix="1" applyFont="1" applyBorder="1" applyAlignment="1">
      <alignment horizontal="center"/>
    </xf>
    <xf numFmtId="0" fontId="7" fillId="0" borderId="19" xfId="0" quotePrefix="1" applyFont="1" applyBorder="1" applyAlignment="1">
      <alignment horizontal="center"/>
    </xf>
    <xf numFmtId="0" fontId="7" fillId="0" borderId="26" xfId="0" quotePrefix="1" applyFont="1" applyBorder="1" applyAlignment="1">
      <alignment horizontal="center"/>
    </xf>
    <xf numFmtId="0" fontId="17" fillId="0" borderId="20" xfId="0" quotePrefix="1" applyFont="1" applyBorder="1" applyAlignment="1">
      <alignment horizontal="center"/>
    </xf>
    <xf numFmtId="0" fontId="17" fillId="0" borderId="21" xfId="0" quotePrefix="1" applyFont="1" applyBorder="1" applyAlignment="1">
      <alignment horizontal="center"/>
    </xf>
    <xf numFmtId="38" fontId="4" fillId="0" borderId="20" xfId="1" quotePrefix="1" applyFont="1" applyFill="1" applyBorder="1" applyAlignment="1">
      <alignment horizontal="center"/>
    </xf>
    <xf numFmtId="38" fontId="4" fillId="0" borderId="21" xfId="1" applyFont="1" applyFill="1" applyBorder="1" applyAlignment="1">
      <alignment horizontal="center"/>
    </xf>
    <xf numFmtId="38" fontId="4" fillId="0" borderId="23" xfId="1" applyFont="1" applyFill="1" applyBorder="1" applyAlignment="1">
      <alignment horizontal="center"/>
    </xf>
    <xf numFmtId="0" fontId="7" fillId="0" borderId="21" xfId="0" quotePrefix="1" applyFont="1" applyBorder="1" applyAlignment="1">
      <alignment horizontal="center"/>
    </xf>
    <xf numFmtId="0" fontId="4" fillId="0" borderId="4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42" xfId="0" quotePrefix="1" applyFont="1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31" fontId="4" fillId="0" borderId="97" xfId="0" applyNumberFormat="1" applyFont="1" applyBorder="1" applyAlignment="1">
      <alignment horizontal="left"/>
    </xf>
    <xf numFmtId="0" fontId="4" fillId="0" borderId="124" xfId="0" applyFont="1" applyBorder="1" applyAlignment="1">
      <alignment horizontal="center" vertical="center" textRotation="255"/>
    </xf>
    <xf numFmtId="0" fontId="4" fillId="0" borderId="125" xfId="0" applyFont="1" applyBorder="1" applyAlignment="1">
      <alignment horizontal="center" vertical="center" textRotation="255"/>
    </xf>
    <xf numFmtId="0" fontId="4" fillId="0" borderId="126" xfId="0" applyFont="1" applyBorder="1" applyAlignment="1">
      <alignment horizontal="center" vertical="center" textRotation="255"/>
    </xf>
    <xf numFmtId="0" fontId="4" fillId="0" borderId="127" xfId="0" applyFont="1" applyBorder="1" applyAlignment="1">
      <alignment horizontal="center" vertical="center"/>
    </xf>
    <xf numFmtId="0" fontId="4" fillId="0" borderId="128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3" fillId="4" borderId="97" xfId="0" applyFont="1" applyFill="1" applyBorder="1" applyAlignment="1">
      <alignment horizontal="center"/>
    </xf>
    <xf numFmtId="0" fontId="13" fillId="0" borderId="97" xfId="0" applyFont="1" applyBorder="1" applyAlignment="1">
      <alignment horizontal="left"/>
    </xf>
    <xf numFmtId="31" fontId="25" fillId="0" borderId="97" xfId="0" applyNumberFormat="1" applyFont="1" applyBorder="1" applyAlignment="1">
      <alignment horizontal="left"/>
    </xf>
    <xf numFmtId="0" fontId="4" fillId="0" borderId="129" xfId="0" applyFont="1" applyBorder="1" applyAlignment="1">
      <alignment horizontal="center" vertical="center"/>
    </xf>
    <xf numFmtId="0" fontId="4" fillId="0" borderId="130" xfId="0" applyFont="1" applyBorder="1" applyAlignment="1">
      <alignment horizontal="center" vertical="center"/>
    </xf>
    <xf numFmtId="0" fontId="4" fillId="0" borderId="13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181" fontId="42" fillId="0" borderId="173" xfId="0" applyNumberFormat="1" applyFont="1" applyBorder="1" applyAlignment="1">
      <alignment horizontal="center" vertical="center"/>
    </xf>
    <xf numFmtId="181" fontId="42" fillId="0" borderId="17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82" xfId="0" applyBorder="1" applyAlignment="1">
      <alignment horizontal="center"/>
    </xf>
    <xf numFmtId="0" fontId="0" fillId="0" borderId="181" xfId="0" applyBorder="1" applyAlignment="1">
      <alignment horizontal="center"/>
    </xf>
    <xf numFmtId="0" fontId="0" fillId="0" borderId="179" xfId="0" applyBorder="1" applyAlignment="1">
      <alignment horizontal="center"/>
    </xf>
    <xf numFmtId="0" fontId="0" fillId="0" borderId="180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8" fillId="0" borderId="127" xfId="0" applyFont="1" applyBorder="1" applyAlignment="1">
      <alignment horizontal="center" vertical="center"/>
    </xf>
    <xf numFmtId="0" fontId="28" fillId="0" borderId="128" xfId="0" applyFont="1" applyBorder="1" applyAlignment="1">
      <alignment horizontal="center" vertical="center"/>
    </xf>
    <xf numFmtId="0" fontId="28" fillId="0" borderId="101" xfId="0" applyFont="1" applyBorder="1" applyAlignment="1">
      <alignment horizontal="center" vertical="center"/>
    </xf>
    <xf numFmtId="0" fontId="28" fillId="0" borderId="96" xfId="0" applyFont="1" applyBorder="1" applyAlignment="1">
      <alignment horizontal="center" vertical="center"/>
    </xf>
    <xf numFmtId="0" fontId="28" fillId="0" borderId="97" xfId="0" applyFont="1" applyBorder="1" applyAlignment="1">
      <alignment horizontal="center" vertical="center"/>
    </xf>
    <xf numFmtId="0" fontId="28" fillId="0" borderId="98" xfId="0" applyFont="1" applyBorder="1" applyAlignment="1">
      <alignment horizontal="center" vertical="center"/>
    </xf>
    <xf numFmtId="0" fontId="31" fillId="0" borderId="61" xfId="3" applyFont="1" applyBorder="1" applyAlignment="1">
      <alignment horizontal="center" vertical="center"/>
    </xf>
    <xf numFmtId="0" fontId="31" fillId="0" borderId="35" xfId="3" applyFont="1" applyBorder="1" applyAlignment="1">
      <alignment horizontal="center" vertical="center"/>
    </xf>
    <xf numFmtId="0" fontId="31" fillId="0" borderId="25" xfId="3" applyFont="1" applyBorder="1" applyAlignment="1">
      <alignment horizontal="center" vertical="center"/>
    </xf>
    <xf numFmtId="9" fontId="30" fillId="0" borderId="149" xfId="4" applyFont="1" applyBorder="1" applyAlignment="1">
      <alignment horizontal="center" vertical="center"/>
    </xf>
    <xf numFmtId="9" fontId="30" fillId="0" borderId="145" xfId="4" applyFont="1" applyBorder="1" applyAlignment="1">
      <alignment horizontal="center" vertical="center"/>
    </xf>
    <xf numFmtId="9" fontId="30" fillId="0" borderId="147" xfId="4" applyFont="1" applyBorder="1" applyAlignment="1">
      <alignment horizontal="center" vertical="center"/>
    </xf>
    <xf numFmtId="9" fontId="30" fillId="0" borderId="143" xfId="4" applyFont="1" applyBorder="1" applyAlignment="1">
      <alignment horizontal="center" vertical="center"/>
    </xf>
    <xf numFmtId="0" fontId="34" fillId="0" borderId="61" xfId="3" applyFont="1" applyBorder="1" applyAlignment="1">
      <alignment horizontal="center" vertical="center"/>
    </xf>
    <xf numFmtId="0" fontId="34" fillId="0" borderId="35" xfId="3" applyFont="1" applyBorder="1" applyAlignment="1">
      <alignment horizontal="center" vertical="center"/>
    </xf>
    <xf numFmtId="0" fontId="34" fillId="0" borderId="25" xfId="3" applyFont="1" applyBorder="1" applyAlignment="1">
      <alignment horizontal="center" vertical="center"/>
    </xf>
    <xf numFmtId="9" fontId="34" fillId="0" borderId="149" xfId="4" applyFont="1" applyBorder="1" applyAlignment="1">
      <alignment horizontal="center" vertical="center"/>
    </xf>
    <xf numFmtId="9" fontId="34" fillId="0" borderId="145" xfId="4" applyFont="1" applyBorder="1" applyAlignment="1">
      <alignment horizontal="center" vertical="center"/>
    </xf>
    <xf numFmtId="9" fontId="34" fillId="0" borderId="147" xfId="4" applyFont="1" applyBorder="1" applyAlignment="1">
      <alignment horizontal="center" vertical="center"/>
    </xf>
    <xf numFmtId="9" fontId="34" fillId="0" borderId="143" xfId="4" applyFont="1" applyBorder="1" applyAlignment="1">
      <alignment horizontal="center" vertical="center"/>
    </xf>
    <xf numFmtId="0" fontId="36" fillId="0" borderId="0" xfId="3" applyFont="1" applyAlignment="1">
      <alignment horizontal="left" vertical="center"/>
    </xf>
    <xf numFmtId="0" fontId="36" fillId="0" borderId="19" xfId="3" applyFont="1" applyBorder="1" applyAlignment="1">
      <alignment horizontal="left" vertical="center"/>
    </xf>
    <xf numFmtId="9" fontId="30" fillId="0" borderId="0" xfId="3" applyNumberFormat="1" applyFont="1" applyAlignment="1">
      <alignment horizontal="right" vertical="center"/>
    </xf>
    <xf numFmtId="9" fontId="30" fillId="0" borderId="19" xfId="3" applyNumberFormat="1" applyFont="1" applyBorder="1" applyAlignment="1">
      <alignment horizontal="right" vertical="center"/>
    </xf>
    <xf numFmtId="0" fontId="30" fillId="0" borderId="0" xfId="3" applyFont="1" applyAlignment="1">
      <alignment horizontal="right" vertical="center"/>
    </xf>
    <xf numFmtId="0" fontId="30" fillId="0" borderId="19" xfId="3" applyFont="1" applyBorder="1" applyAlignment="1">
      <alignment horizontal="right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vertical="center"/>
    </xf>
    <xf numFmtId="38" fontId="4" fillId="7" borderId="67" xfId="1" applyFont="1" applyFill="1" applyBorder="1" applyAlignment="1">
      <alignment vertical="center"/>
    </xf>
    <xf numFmtId="38" fontId="4" fillId="7" borderId="28" xfId="1" applyFont="1" applyFill="1" applyBorder="1" applyAlignment="1">
      <alignment vertical="center"/>
    </xf>
    <xf numFmtId="38" fontId="4" fillId="7" borderId="102" xfId="1" applyFont="1" applyFill="1" applyBorder="1" applyAlignment="1">
      <alignment vertical="center"/>
    </xf>
    <xf numFmtId="38" fontId="4" fillId="7" borderId="29" xfId="1" applyFont="1" applyFill="1" applyBorder="1" applyAlignment="1">
      <alignment vertical="center"/>
    </xf>
    <xf numFmtId="38" fontId="4" fillId="7" borderId="55" xfId="1" applyFont="1" applyFill="1" applyBorder="1" applyAlignment="1">
      <alignment vertical="center"/>
    </xf>
    <xf numFmtId="0" fontId="4" fillId="7" borderId="36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38" xfId="0" applyFont="1" applyFill="1" applyBorder="1" applyAlignment="1">
      <alignment vertical="center"/>
    </xf>
    <xf numFmtId="38" fontId="4" fillId="7" borderId="37" xfId="1" applyFont="1" applyFill="1" applyBorder="1" applyAlignment="1">
      <alignment vertical="center"/>
    </xf>
    <xf numFmtId="38" fontId="4" fillId="7" borderId="38" xfId="1" applyFont="1" applyFill="1" applyBorder="1" applyAlignment="1">
      <alignment vertical="center"/>
    </xf>
    <xf numFmtId="38" fontId="4" fillId="7" borderId="103" xfId="1" applyFont="1" applyFill="1" applyBorder="1" applyAlignment="1">
      <alignment vertical="center"/>
    </xf>
    <xf numFmtId="38" fontId="4" fillId="7" borderId="39" xfId="1" applyFont="1" applyFill="1" applyBorder="1" applyAlignment="1">
      <alignment vertical="center"/>
    </xf>
    <xf numFmtId="38" fontId="4" fillId="7" borderId="65" xfId="1" applyFont="1" applyFill="1" applyBorder="1" applyAlignment="1">
      <alignment vertical="center"/>
    </xf>
    <xf numFmtId="0" fontId="4" fillId="7" borderId="27" xfId="0" applyFont="1" applyFill="1" applyBorder="1" applyAlignment="1">
      <alignment vertical="center"/>
    </xf>
    <xf numFmtId="38" fontId="4" fillId="7" borderId="74" xfId="1" applyFont="1" applyFill="1" applyBorder="1" applyAlignment="1">
      <alignment vertical="center"/>
    </xf>
    <xf numFmtId="0" fontId="4" fillId="7" borderId="36" xfId="0" applyFont="1" applyFill="1" applyBorder="1" applyAlignment="1">
      <alignment vertical="center"/>
    </xf>
    <xf numFmtId="38" fontId="4" fillId="7" borderId="75" xfId="1" applyFont="1" applyFill="1" applyBorder="1" applyAlignment="1">
      <alignment vertical="center"/>
    </xf>
    <xf numFmtId="0" fontId="4" fillId="7" borderId="34" xfId="0" applyFont="1" applyFill="1" applyBorder="1" applyAlignment="1">
      <alignment vertical="center" shrinkToFit="1"/>
    </xf>
    <xf numFmtId="38" fontId="13" fillId="7" borderId="57" xfId="1" applyFont="1" applyFill="1" applyBorder="1" applyAlignment="1">
      <alignment vertical="center"/>
    </xf>
    <xf numFmtId="0" fontId="4" fillId="7" borderId="20" xfId="0" applyFont="1" applyFill="1" applyBorder="1" applyAlignment="1">
      <alignment vertical="center"/>
    </xf>
    <xf numFmtId="0" fontId="4" fillId="7" borderId="23" xfId="0" applyFont="1" applyFill="1" applyBorder="1" applyAlignment="1">
      <alignment vertical="center"/>
    </xf>
    <xf numFmtId="38" fontId="10" fillId="7" borderId="73" xfId="1" applyFont="1" applyFill="1" applyBorder="1" applyAlignment="1">
      <alignment vertical="center"/>
    </xf>
    <xf numFmtId="0" fontId="4" fillId="7" borderId="21" xfId="0" applyFont="1" applyFill="1" applyBorder="1" applyAlignment="1">
      <alignment vertical="center"/>
    </xf>
    <xf numFmtId="38" fontId="10" fillId="7" borderId="63" xfId="1" applyFont="1" applyFill="1" applyBorder="1" applyAlignment="1">
      <alignment vertical="center"/>
    </xf>
    <xf numFmtId="0" fontId="17" fillId="7" borderId="56" xfId="0" quotePrefix="1" applyFont="1" applyFill="1" applyBorder="1" applyAlignment="1">
      <alignment horizontal="center" vertical="center"/>
    </xf>
    <xf numFmtId="0" fontId="4" fillId="7" borderId="31" xfId="0" quotePrefix="1" applyFont="1" applyFill="1" applyBorder="1" applyAlignment="1">
      <alignment horizontal="left" vertical="center"/>
    </xf>
    <xf numFmtId="38" fontId="10" fillId="7" borderId="79" xfId="1" applyFont="1" applyFill="1" applyBorder="1" applyAlignment="1">
      <alignment vertical="center"/>
    </xf>
    <xf numFmtId="0" fontId="17" fillId="7" borderId="56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vertical="center"/>
    </xf>
    <xf numFmtId="38" fontId="10" fillId="7" borderId="31" xfId="1" applyFont="1" applyFill="1" applyBorder="1" applyAlignment="1">
      <alignment vertical="center"/>
    </xf>
    <xf numFmtId="0" fontId="17" fillId="0" borderId="25" xfId="0" quotePrefix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0" fontId="7" fillId="7" borderId="40" xfId="0" quotePrefix="1" applyFont="1" applyFill="1" applyBorder="1" applyAlignment="1">
      <alignment horizontal="center" vertical="center"/>
    </xf>
    <xf numFmtId="0" fontId="7" fillId="7" borderId="19" xfId="0" quotePrefix="1" applyFont="1" applyFill="1" applyBorder="1" applyAlignment="1">
      <alignment horizontal="center" vertical="center"/>
    </xf>
    <xf numFmtId="0" fontId="7" fillId="7" borderId="26" xfId="0" quotePrefix="1" applyFont="1" applyFill="1" applyBorder="1" applyAlignment="1">
      <alignment horizontal="center" vertical="center"/>
    </xf>
    <xf numFmtId="0" fontId="4" fillId="7" borderId="19" xfId="0" quotePrefix="1" applyFont="1" applyFill="1" applyBorder="1" applyAlignment="1">
      <alignment horizontal="center" vertical="center"/>
    </xf>
    <xf numFmtId="38" fontId="4" fillId="7" borderId="41" xfId="1" applyFont="1" applyFill="1" applyBorder="1" applyAlignment="1">
      <alignment vertical="center"/>
    </xf>
    <xf numFmtId="38" fontId="4" fillId="7" borderId="19" xfId="1" applyFont="1" applyFill="1" applyBorder="1" applyAlignment="1">
      <alignment vertical="center"/>
    </xf>
    <xf numFmtId="38" fontId="4" fillId="7" borderId="68" xfId="1" applyFont="1" applyFill="1" applyBorder="1" applyAlignment="1">
      <alignment vertical="center"/>
    </xf>
    <xf numFmtId="38" fontId="4" fillId="7" borderId="25" xfId="1" applyFont="1" applyFill="1" applyBorder="1" applyAlignment="1">
      <alignment vertical="center"/>
    </xf>
  </cellXfs>
  <cellStyles count="6">
    <cellStyle name="パーセント 2" xfId="4" xr:uid="{00000000-0005-0000-0000-000000000000}"/>
    <cellStyle name="桁区切り" xfId="1" builtinId="6"/>
    <cellStyle name="桁区切り 2" xfId="2" xr:uid="{00000000-0005-0000-0000-000002000000}"/>
    <cellStyle name="桁区切り 3" xfId="5" xr:uid="{00000000-0005-0000-0000-000003000000}"/>
    <cellStyle name="標準" xfId="0" builtinId="0"/>
    <cellStyle name="標準 2" xfId="3" xr:uid="{00000000-0005-0000-0000-000005000000}"/>
  </cellStyles>
  <dxfs count="1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40FF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728"/>
  <sheetViews>
    <sheetView tabSelected="1" topLeftCell="A1505" zoomScale="85" zoomScaleNormal="85" workbookViewId="0">
      <selection activeCell="T1531" sqref="T1531"/>
    </sheetView>
  </sheetViews>
  <sheetFormatPr baseColWidth="10" defaultColWidth="9" defaultRowHeight="14"/>
  <cols>
    <col min="1" max="1" width="2" style="1" customWidth="1"/>
    <col min="2" max="3" width="2.1640625" style="1" customWidth="1"/>
    <col min="4" max="4" width="2.6640625" style="1" customWidth="1"/>
    <col min="5" max="5" width="0.33203125" style="1" hidden="1" customWidth="1"/>
    <col min="6" max="6" width="7.6640625" style="1" customWidth="1"/>
    <col min="7" max="7" width="0.33203125" style="1" hidden="1" customWidth="1"/>
    <col min="8" max="8" width="7.6640625" style="1" customWidth="1"/>
    <col min="9" max="9" width="0.33203125" style="1" hidden="1" customWidth="1"/>
    <col min="10" max="10" width="7.1640625" style="1" customWidth="1"/>
    <col min="11" max="11" width="0.33203125" style="1" hidden="1" customWidth="1"/>
    <col min="12" max="12" width="7.1640625" style="1" customWidth="1"/>
    <col min="13" max="13" width="0.33203125" style="1" hidden="1" customWidth="1"/>
    <col min="14" max="14" width="7.1640625" style="1" customWidth="1"/>
    <col min="15" max="15" width="7.6640625" style="1" customWidth="1"/>
    <col min="16" max="16" width="11.1640625" style="1" customWidth="1"/>
    <col min="17" max="17" width="0.6640625" style="1" customWidth="1"/>
    <col min="18" max="19" width="8.6640625" style="1" customWidth="1"/>
    <col min="20" max="20" width="10.6640625" style="1" customWidth="1"/>
    <col min="21" max="21" width="0.6640625" style="1" customWidth="1"/>
    <col min="22" max="22" width="5.1640625" style="1" customWidth="1"/>
    <col min="23" max="23" width="7.6640625" style="1" customWidth="1"/>
    <col min="24" max="24" width="11.6640625" style="1" customWidth="1"/>
    <col min="25" max="25" width="0.33203125" style="1" customWidth="1"/>
    <col min="26" max="27" width="5.1640625" style="1" customWidth="1"/>
    <col min="28" max="28" width="1.6640625" style="1" customWidth="1"/>
    <col min="29" max="29" width="11.33203125" style="1" customWidth="1"/>
    <col min="30" max="30" width="5.1640625" style="1" customWidth="1"/>
    <col min="31" max="31" width="0.33203125" style="1" customWidth="1"/>
    <col min="32" max="32" width="10" style="1" customWidth="1"/>
    <col min="33" max="33" width="10.1640625" style="1" customWidth="1"/>
    <col min="34" max="34" width="2.6640625" style="1" customWidth="1"/>
    <col min="35" max="35" width="3" style="1" customWidth="1"/>
    <col min="36" max="36" width="8.33203125" style="1" bestFit="1" customWidth="1"/>
    <col min="37" max="37" width="3.1640625" style="1" customWidth="1"/>
    <col min="38" max="38" width="5.6640625" style="1" customWidth="1"/>
    <col min="39" max="41" width="9" style="1"/>
    <col min="42" max="42" width="10" style="1" bestFit="1" customWidth="1"/>
    <col min="43" max="45" width="9" style="1"/>
    <col min="46" max="46" width="12.1640625" style="1" customWidth="1"/>
    <col min="47" max="48" width="9" style="1"/>
    <col min="49" max="49" width="9.1640625" style="1" bestFit="1" customWidth="1"/>
    <col min="50" max="50" width="7.33203125" style="1" bestFit="1" customWidth="1"/>
    <col min="51" max="51" width="8.33203125" style="1" bestFit="1" customWidth="1"/>
    <col min="52" max="52" width="9.1640625" style="1" bestFit="1" customWidth="1"/>
    <col min="53" max="53" width="9" style="1"/>
    <col min="54" max="54" width="9.1640625" style="1" bestFit="1" customWidth="1"/>
    <col min="55" max="55" width="9" style="1"/>
    <col min="56" max="56" width="2.6640625" style="1" customWidth="1"/>
    <col min="57" max="16384" width="9" style="1"/>
  </cols>
  <sheetData>
    <row r="1" spans="1:33" ht="17" hidden="1" customHeight="1">
      <c r="A1" s="22"/>
    </row>
    <row r="2" spans="1:33" ht="17" hidden="1" customHeight="1">
      <c r="A2" s="1">
        <v>0</v>
      </c>
      <c r="B2" s="938" t="s">
        <v>159</v>
      </c>
      <c r="C2" s="939"/>
      <c r="D2" s="920"/>
      <c r="E2" s="25"/>
      <c r="F2" s="177" t="s">
        <v>311</v>
      </c>
      <c r="G2" s="183"/>
      <c r="H2" s="184" t="s">
        <v>178</v>
      </c>
      <c r="I2" s="185"/>
      <c r="J2" s="177" t="s">
        <v>168</v>
      </c>
      <c r="K2" s="188"/>
      <c r="L2" s="184" t="s">
        <v>160</v>
      </c>
      <c r="M2" s="188"/>
      <c r="N2" s="184" t="s">
        <v>161</v>
      </c>
      <c r="O2" s="23" t="s">
        <v>162</v>
      </c>
      <c r="Q2" s="24"/>
      <c r="R2" s="230" t="s">
        <v>99</v>
      </c>
      <c r="AD2" s="866" t="s">
        <v>116</v>
      </c>
      <c r="AE2" s="25"/>
      <c r="AF2" s="26" t="s">
        <v>8</v>
      </c>
      <c r="AG2" s="27" t="s">
        <v>9</v>
      </c>
    </row>
    <row r="3" spans="1:33" ht="17" hidden="1" customHeight="1">
      <c r="B3" s="72"/>
      <c r="D3" s="86"/>
      <c r="F3" s="86"/>
      <c r="H3" s="86"/>
      <c r="I3" s="186"/>
      <c r="J3" s="86"/>
      <c r="K3" s="186"/>
      <c r="L3" s="86"/>
      <c r="M3" s="186"/>
      <c r="N3" s="86"/>
      <c r="O3" s="900" t="str">
        <f>IF(ISERROR(VLOOKUP(O5,参照!AB:AC,2,FALSE)),"",VLOOKUP(O5,参照!AB:AC,2,FALSE))</f>
        <v>菅原</v>
      </c>
      <c r="P3" s="262"/>
      <c r="Q3" s="4"/>
      <c r="R3" s="269"/>
      <c r="S3" s="906" t="s">
        <v>108</v>
      </c>
      <c r="T3" s="906"/>
      <c r="U3" s="906"/>
      <c r="V3" s="906"/>
      <c r="W3" s="907" t="str">
        <f>TEXT(S3,"aaaa")</f>
        <v>*</v>
      </c>
      <c r="X3" s="907"/>
      <c r="Y3" s="268"/>
      <c r="Z3" s="4"/>
      <c r="AA3" s="4"/>
      <c r="AB3" s="4"/>
      <c r="AC3" s="29"/>
      <c r="AD3" s="867"/>
      <c r="AE3" s="263"/>
      <c r="AF3" s="889" t="str">
        <f>IF(ISERROR(VLOOKUP(P3,参照!M:N,2,FALSE)),"",VLOOKUP(P3,参照!M:N,2,FALSE))</f>
        <v/>
      </c>
      <c r="AG3" s="900" t="str">
        <f>IF(ISERROR(VLOOKUP(P4,参照!M:N,2,FALSE)),"",VLOOKUP(P4,参照!M:N,2,FALSE))</f>
        <v/>
      </c>
    </row>
    <row r="4" spans="1:33" ht="17" hidden="1" customHeight="1">
      <c r="B4" s="250"/>
      <c r="C4" s="31"/>
      <c r="D4" s="65"/>
      <c r="E4" s="31"/>
      <c r="F4" s="65"/>
      <c r="G4" s="31"/>
      <c r="H4" s="65"/>
      <c r="I4" s="187"/>
      <c r="J4" s="65"/>
      <c r="K4" s="187"/>
      <c r="L4" s="65"/>
      <c r="M4" s="187"/>
      <c r="N4" s="65"/>
      <c r="O4" s="901" t="str">
        <f>IF(ISERROR(VLOOKUP(N4,参照!#REF!,2,FALSE)),"",VLOOKUP(N4,参照!#REF!,2,FALSE))</f>
        <v/>
      </c>
      <c r="P4" s="262"/>
      <c r="Q4" s="4"/>
      <c r="R4" s="269"/>
      <c r="S4" s="906"/>
      <c r="T4" s="906"/>
      <c r="U4" s="906"/>
      <c r="V4" s="906"/>
      <c r="W4" s="907"/>
      <c r="X4" s="907"/>
      <c r="Y4" s="268"/>
      <c r="Z4" s="4"/>
      <c r="AA4" s="4"/>
      <c r="AB4" s="4"/>
      <c r="AC4" s="29"/>
      <c r="AD4" s="868"/>
      <c r="AE4" s="187"/>
      <c r="AF4" s="890" t="str">
        <f>IF(ISERROR(VLOOKUP(AE4,参照!O:P,2,FALSE)),"",VLOOKUP(AE4,参照!O:P,2,FALSE))</f>
        <v/>
      </c>
      <c r="AG4" s="901" t="str">
        <f>IF(ISERROR(VLOOKUP(AF4,参照!P:Q,2,FALSE)),"",VLOOKUP(AF4,参照!P:Q,2,FALSE))</f>
        <v/>
      </c>
    </row>
    <row r="5" spans="1:33" ht="17" hidden="1" customHeight="1">
      <c r="B5" s="1" t="s">
        <v>447</v>
      </c>
      <c r="O5" s="43">
        <v>5</v>
      </c>
      <c r="R5" s="2" t="s">
        <v>10</v>
      </c>
      <c r="V5" s="2" t="s">
        <v>11</v>
      </c>
      <c r="Z5" s="2" t="s">
        <v>12</v>
      </c>
      <c r="AA5" s="2"/>
      <c r="AF5" s="2" t="s">
        <v>13</v>
      </c>
    </row>
    <row r="6" spans="1:33" ht="17" hidden="1" customHeight="1">
      <c r="B6" s="917"/>
      <c r="C6" s="918"/>
      <c r="D6" s="32"/>
      <c r="E6" s="32"/>
      <c r="F6" s="911" t="s">
        <v>106</v>
      </c>
      <c r="G6" s="911"/>
      <c r="H6" s="911"/>
      <c r="I6" s="911"/>
      <c r="J6" s="911"/>
      <c r="K6" s="911"/>
      <c r="L6" s="911"/>
      <c r="M6" s="911"/>
      <c r="N6" s="911"/>
      <c r="O6" s="911"/>
      <c r="P6" s="912"/>
      <c r="R6" s="35" t="s">
        <v>78</v>
      </c>
      <c r="S6" s="33"/>
      <c r="T6" s="164" t="s">
        <v>79</v>
      </c>
      <c r="U6" s="33"/>
      <c r="V6" s="33" t="s">
        <v>80</v>
      </c>
      <c r="W6" s="33"/>
      <c r="X6" s="129" t="s">
        <v>79</v>
      </c>
      <c r="Z6" s="35" t="s">
        <v>14</v>
      </c>
      <c r="AA6" s="34"/>
      <c r="AB6" s="36"/>
      <c r="AC6" s="38" t="s">
        <v>1</v>
      </c>
      <c r="AF6" s="39"/>
      <c r="AG6" s="40"/>
    </row>
    <row r="7" spans="1:33" ht="17" hidden="1" customHeight="1">
      <c r="B7" s="250" t="s">
        <v>104</v>
      </c>
      <c r="C7" s="251" t="s">
        <v>105</v>
      </c>
      <c r="D7" s="38" t="s">
        <v>4</v>
      </c>
      <c r="E7" s="348"/>
      <c r="F7" s="178" t="s">
        <v>15</v>
      </c>
      <c r="G7" s="270"/>
      <c r="H7" s="178" t="s">
        <v>16</v>
      </c>
      <c r="I7" s="181"/>
      <c r="J7" s="155" t="s">
        <v>17</v>
      </c>
      <c r="K7" s="272"/>
      <c r="L7" s="178" t="s">
        <v>18</v>
      </c>
      <c r="M7" s="413"/>
      <c r="N7" s="37" t="s">
        <v>19</v>
      </c>
      <c r="O7" s="42" t="s">
        <v>6</v>
      </c>
      <c r="P7" s="42" t="s">
        <v>20</v>
      </c>
      <c r="Q7" s="136"/>
      <c r="R7" s="44" t="str">
        <f>IF(ISERROR(VLOOKUP(Q7,参照!A:B,2,FALSE)),"",VLOOKUP(Q7,参照!A:B,2,FALSE))</f>
        <v/>
      </c>
      <c r="S7" s="45"/>
      <c r="T7" s="165"/>
      <c r="U7" s="141"/>
      <c r="V7" s="45" t="str">
        <f>IF(ISERROR(VLOOKUP(U7,参照!D:E,2,FALSE)),"",VLOOKUP(U7,参照!D:E,2,FALSE))</f>
        <v/>
      </c>
      <c r="W7" s="45"/>
      <c r="X7" s="168"/>
      <c r="Z7" s="47" t="s">
        <v>21</v>
      </c>
      <c r="AA7" s="48"/>
      <c r="AB7" s="49"/>
      <c r="AC7" s="50">
        <f>SUM(S40)</f>
        <v>0</v>
      </c>
      <c r="AF7" s="51" t="s">
        <v>22</v>
      </c>
      <c r="AG7" s="50">
        <f>+T27+T31</f>
        <v>0</v>
      </c>
    </row>
    <row r="8" spans="1:33" ht="17" hidden="1" customHeight="1">
      <c r="A8" s="43"/>
      <c r="B8" s="215"/>
      <c r="C8" s="275"/>
      <c r="D8" s="275"/>
      <c r="E8" s="45" t="str">
        <f>IF(B8="","",VLOOKUP(B8,参照!$U$1:$Z$25,2,FALSE))</f>
        <v/>
      </c>
      <c r="F8" s="235"/>
      <c r="G8" s="271" t="str">
        <f>IF(B8="","",VLOOKUP(B8,参照!$U$1:$Z$25,3,FALSE))</f>
        <v/>
      </c>
      <c r="H8" s="235"/>
      <c r="I8" s="236" t="str">
        <f>IF(B8="","",VLOOKUP(B8,参照!$U$1:$Z$25,4,FALSE))</f>
        <v/>
      </c>
      <c r="J8" s="235"/>
      <c r="K8" s="273" t="str">
        <f>IF(B8="","",VLOOKUP(B8,参照!$U$1:$Z$25,5,FALSE))</f>
        <v/>
      </c>
      <c r="L8" s="235"/>
      <c r="M8" s="179" t="str">
        <f>IF(B8="","",VLOOKUP(B8,参照!$U$1:$Z$25,6,FALSE))</f>
        <v/>
      </c>
      <c r="N8" s="46"/>
      <c r="O8" s="146" t="str">
        <f t="shared" ref="O8:O20" si="0">IF(SUM(F8+H8+J8+L8+N8)=0,"",SUM(F8+H8+J8+L8+N8))</f>
        <v/>
      </c>
      <c r="P8" s="46" t="str">
        <f>IF(ISERROR(SUM(E8*F8+G8*H8+I8*J8+K8*L8+M8*N8)),"",SUM(E8*F8+G8*H8+I8*J8+K8*L8+M8*N8))</f>
        <v/>
      </c>
      <c r="Q8" s="136"/>
      <c r="R8" s="55" t="str">
        <f>IF(ISERROR(VLOOKUP(Q8,参照!A:B,2,FALSE)),"",VLOOKUP(Q8,参照!A:B,2,FALSE))</f>
        <v/>
      </c>
      <c r="S8" s="57"/>
      <c r="T8" s="166"/>
      <c r="U8" s="142"/>
      <c r="V8" s="57" t="str">
        <f>IF(ISERROR(VLOOKUP(U8,参照!D:E,2,FALSE)),"",VLOOKUP(U8,参照!D:E,2,FALSE))</f>
        <v/>
      </c>
      <c r="W8" s="57"/>
      <c r="X8" s="169"/>
      <c r="Z8" s="59" t="s">
        <v>7</v>
      </c>
      <c r="AA8" s="60"/>
      <c r="AB8" s="56"/>
      <c r="AC8" s="144"/>
      <c r="AF8" s="28"/>
      <c r="AG8" s="54"/>
    </row>
    <row r="9" spans="1:33" ht="17" hidden="1" customHeight="1">
      <c r="A9" s="43"/>
      <c r="B9" s="214"/>
      <c r="C9" s="276"/>
      <c r="D9" s="276"/>
      <c r="E9" s="57" t="str">
        <f>IF(B9="","",VLOOKUP(B9,参照!$U$1:$Z$25,2,FALSE))</f>
        <v/>
      </c>
      <c r="F9" s="237"/>
      <c r="G9" s="206" t="str">
        <f>IF(B9="","",VLOOKUP(B9,参照!$U$1:$Z$25,3,FALSE))</f>
        <v/>
      </c>
      <c r="H9" s="237"/>
      <c r="I9" s="238" t="str">
        <f>IF(B9="","",VLOOKUP(B9,参照!$U$1:$Z$25,4,FALSE))</f>
        <v/>
      </c>
      <c r="J9" s="237"/>
      <c r="K9" s="274" t="str">
        <f>IF(B9="","",VLOOKUP(B9,参照!$U$1:$Z$25,5,FALSE))</f>
        <v/>
      </c>
      <c r="L9" s="237"/>
      <c r="M9" s="180" t="str">
        <f>IF(B9="","",VLOOKUP(B9,参照!$U$1:$Z$25,6,FALSE))</f>
        <v/>
      </c>
      <c r="N9" s="58"/>
      <c r="O9" s="58" t="str">
        <f t="shared" si="0"/>
        <v/>
      </c>
      <c r="P9" s="58" t="str">
        <f t="shared" ref="P9:P20" si="1">IF(ISERROR(SUM(E9*F9+G9*H9+I9*J9+K9*L9+M9*N9)),"",SUM(E9*F9+G9*H9+I9*J9+K9*L9+M9*N9))</f>
        <v/>
      </c>
      <c r="Q9" s="136"/>
      <c r="R9" s="55" t="str">
        <f>IF(ISERROR(VLOOKUP(Q9,参照!A:B,2,FALSE)),"",VLOOKUP(Q9,参照!A:B,2,FALSE))</f>
        <v/>
      </c>
      <c r="S9" s="57"/>
      <c r="T9" s="166"/>
      <c r="U9" s="142"/>
      <c r="V9" s="57" t="str">
        <f>IF(ISERROR(VLOOKUP(U9,参照!D:E,2,FALSE)),"",VLOOKUP(U9,参照!D:E,2,FALSE))</f>
        <v/>
      </c>
      <c r="W9" s="57"/>
      <c r="X9" s="169"/>
      <c r="Z9" s="47" t="s">
        <v>23</v>
      </c>
      <c r="AA9" s="48"/>
      <c r="AB9" s="49"/>
      <c r="AC9" s="139"/>
      <c r="AF9" s="62" t="s">
        <v>24</v>
      </c>
      <c r="AG9" s="139"/>
    </row>
    <row r="10" spans="1:33" ht="17" hidden="1" customHeight="1">
      <c r="A10" s="43"/>
      <c r="B10" s="214"/>
      <c r="C10" s="276"/>
      <c r="D10" s="276"/>
      <c r="E10" s="57" t="str">
        <f>IF(B10="","",VLOOKUP(B10,参照!$U$1:$Z$25,2,FALSE))</f>
        <v/>
      </c>
      <c r="F10" s="237"/>
      <c r="G10" s="206" t="str">
        <f>IF(B10="","",VLOOKUP(B10,参照!$U$1:$Z$25,3,FALSE))</f>
        <v/>
      </c>
      <c r="H10" s="237"/>
      <c r="I10" s="238" t="str">
        <f>IF(B10="","",VLOOKUP(B10,参照!$U$1:$Z$25,4,FALSE))</f>
        <v/>
      </c>
      <c r="J10" s="237"/>
      <c r="K10" s="274" t="str">
        <f>IF(B10="","",VLOOKUP(B10,参照!$U$1:$Z$25,5,FALSE))</f>
        <v/>
      </c>
      <c r="L10" s="237"/>
      <c r="M10" s="180" t="str">
        <f>IF(B10="","",VLOOKUP(B10,参照!$U$1:$Z$25,6,FALSE))</f>
        <v/>
      </c>
      <c r="N10" s="58"/>
      <c r="O10" s="147" t="str">
        <f t="shared" si="0"/>
        <v/>
      </c>
      <c r="P10" s="58" t="str">
        <f t="shared" si="1"/>
        <v/>
      </c>
      <c r="Q10" s="136"/>
      <c r="R10" s="55" t="str">
        <f>IF(ISERROR(VLOOKUP(Q10,参照!A:B,2,FALSE)),"",VLOOKUP(Q10,参照!A:B,2,FALSE))</f>
        <v/>
      </c>
      <c r="S10" s="57"/>
      <c r="T10" s="166"/>
      <c r="U10" s="142"/>
      <c r="V10" s="57" t="str">
        <f>IF(ISERROR(VLOOKUP(U10,参照!D:E,2,FALSE)),"",VLOOKUP(U10,参照!D:E,2,FALSE))</f>
        <v/>
      </c>
      <c r="W10" s="57"/>
      <c r="X10" s="169"/>
      <c r="Z10" s="47" t="s">
        <v>25</v>
      </c>
      <c r="AA10" s="48"/>
      <c r="AB10" s="49"/>
      <c r="AC10" s="50">
        <f>+T26+T30</f>
        <v>0</v>
      </c>
      <c r="AF10" s="28"/>
      <c r="AG10" s="54"/>
    </row>
    <row r="11" spans="1:33" ht="17" hidden="1" customHeight="1">
      <c r="A11" s="43"/>
      <c r="B11" s="214"/>
      <c r="C11" s="276"/>
      <c r="D11" s="276"/>
      <c r="E11" s="57" t="str">
        <f>IF(B11="","",VLOOKUP(B11,参照!$U$1:$Z$25,2,FALSE))</f>
        <v/>
      </c>
      <c r="F11" s="237"/>
      <c r="G11" s="206" t="str">
        <f>IF(B11="","",VLOOKUP(B11,参照!$U$1:$Z$25,3,FALSE))</f>
        <v/>
      </c>
      <c r="H11" s="237"/>
      <c r="I11" s="238" t="str">
        <f>IF(B11="","",VLOOKUP(B11,参照!$U$1:$Z$25,4,FALSE))</f>
        <v/>
      </c>
      <c r="J11" s="237"/>
      <c r="K11" s="274" t="str">
        <f>IF(B11="","",VLOOKUP(B11,参照!$U$1:$Z$25,5,FALSE))</f>
        <v/>
      </c>
      <c r="L11" s="237"/>
      <c r="M11" s="180" t="str">
        <f>IF(B11="","",VLOOKUP(B11,参照!$U$1:$Z$25,6,FALSE))</f>
        <v/>
      </c>
      <c r="N11" s="58"/>
      <c r="O11" s="58" t="str">
        <f t="shared" si="0"/>
        <v/>
      </c>
      <c r="P11" s="58" t="str">
        <f t="shared" si="1"/>
        <v/>
      </c>
      <c r="Q11" s="136"/>
      <c r="R11" s="55" t="str">
        <f>IF(ISERROR(VLOOKUP(Q11,参照!A:B,2,FALSE)),"",VLOOKUP(Q11,参照!A:B,2,FALSE))</f>
        <v/>
      </c>
      <c r="S11" s="57"/>
      <c r="T11" s="166"/>
      <c r="U11" s="142"/>
      <c r="V11" s="57" t="str">
        <f>IF(ISERROR(VLOOKUP(U11,参照!D:E,2,FALSE)),"",VLOOKUP(U11,参照!D:E,2,FALSE))</f>
        <v/>
      </c>
      <c r="W11" s="57"/>
      <c r="X11" s="169"/>
      <c r="Z11" s="63" t="s">
        <v>26</v>
      </c>
      <c r="AA11" s="64"/>
      <c r="AB11" s="65"/>
      <c r="AC11" s="66">
        <f>SUM(AC7:AC10)</f>
        <v>0</v>
      </c>
      <c r="AF11" s="67" t="s">
        <v>27</v>
      </c>
      <c r="AG11" s="66">
        <f>SUM(AG7:AG10)</f>
        <v>0</v>
      </c>
    </row>
    <row r="12" spans="1:33" ht="17" hidden="1" customHeight="1">
      <c r="A12" s="43"/>
      <c r="B12" s="214"/>
      <c r="C12" s="276"/>
      <c r="D12" s="276"/>
      <c r="E12" s="57" t="str">
        <f>IF(B12="","",VLOOKUP(B12,参照!$U$1:$Z$25,2,FALSE))</f>
        <v/>
      </c>
      <c r="F12" s="237"/>
      <c r="G12" s="206" t="str">
        <f>IF(B12="","",VLOOKUP(B12,参照!$U$1:$Z$25,3,FALSE))</f>
        <v/>
      </c>
      <c r="H12" s="237"/>
      <c r="I12" s="238" t="str">
        <f>IF(B12="","",VLOOKUP(B12,参照!$U$1:$Z$25,4,FALSE))</f>
        <v/>
      </c>
      <c r="J12" s="237"/>
      <c r="K12" s="274" t="str">
        <f>IF(B12="","",VLOOKUP(B12,参照!$U$1:$Z$25,5,FALSE))</f>
        <v/>
      </c>
      <c r="L12" s="237"/>
      <c r="M12" s="180" t="str">
        <f>IF(B12="","",VLOOKUP(B12,参照!$U$1:$Z$25,6,FALSE))</f>
        <v/>
      </c>
      <c r="N12" s="58"/>
      <c r="O12" s="147" t="str">
        <f t="shared" si="0"/>
        <v/>
      </c>
      <c r="P12" s="58" t="str">
        <f t="shared" si="1"/>
        <v/>
      </c>
      <c r="Q12" s="136"/>
      <c r="R12" s="55" t="str">
        <f>IF(ISERROR(VLOOKUP(Q12,参照!A:B,2,FALSE)),"",VLOOKUP(Q12,参照!A:B,2,FALSE))</f>
        <v/>
      </c>
      <c r="S12" s="57"/>
      <c r="T12" s="166"/>
      <c r="U12" s="142"/>
      <c r="V12" s="57" t="str">
        <f>IF(ISERROR(VLOOKUP(U12,参照!D:E,2,FALSE)),"",VLOOKUP(U12,参照!D:E,2,FALSE))</f>
        <v/>
      </c>
      <c r="W12" s="57"/>
      <c r="X12" s="169"/>
    </row>
    <row r="13" spans="1:33" ht="17" hidden="1" customHeight="1">
      <c r="A13" s="43"/>
      <c r="B13" s="214"/>
      <c r="C13" s="276"/>
      <c r="D13" s="276"/>
      <c r="E13" s="57" t="str">
        <f>IF(B13="","",VLOOKUP(B13,参照!$U$1:$Z$25,2,FALSE))</f>
        <v/>
      </c>
      <c r="F13" s="237"/>
      <c r="G13" s="206" t="str">
        <f>IF(B13="","",VLOOKUP(B13,参照!$U$1:$Z$25,3,FALSE))</f>
        <v/>
      </c>
      <c r="H13" s="237"/>
      <c r="I13" s="238" t="str">
        <f>IF(B13="","",VLOOKUP(B13,参照!$U$1:$Z$25,4,FALSE))</f>
        <v/>
      </c>
      <c r="J13" s="237"/>
      <c r="K13" s="274" t="str">
        <f>IF(B13="","",VLOOKUP(B13,参照!$U$1:$Z$25,5,FALSE))</f>
        <v/>
      </c>
      <c r="L13" s="237"/>
      <c r="M13" s="180" t="str">
        <f>IF(B13="","",VLOOKUP(B13,参照!$U$1:$Z$25,6,FALSE))</f>
        <v/>
      </c>
      <c r="N13" s="58"/>
      <c r="O13" s="58" t="str">
        <f t="shared" si="0"/>
        <v/>
      </c>
      <c r="P13" s="58" t="str">
        <f t="shared" si="1"/>
        <v/>
      </c>
      <c r="Q13" s="136"/>
      <c r="R13" s="55" t="str">
        <f>IF(ISERROR(VLOOKUP(Q13,参照!A:B,2,FALSE)),"",VLOOKUP(Q13,参照!A:B,2,FALSE))</f>
        <v/>
      </c>
      <c r="S13" s="57"/>
      <c r="T13" s="166"/>
      <c r="U13" s="142"/>
      <c r="V13" s="57" t="str">
        <f>IF(ISERROR(VLOOKUP(U13,参照!D:E,2,FALSE)),"",VLOOKUP(U13,参照!D:E,2,FALSE))</f>
        <v/>
      </c>
      <c r="W13" s="57"/>
      <c r="X13" s="169"/>
      <c r="Z13" s="2"/>
      <c r="AA13" s="2"/>
      <c r="AC13" s="68"/>
    </row>
    <row r="14" spans="1:33" ht="17" hidden="1" customHeight="1">
      <c r="A14" s="43"/>
      <c r="B14" s="214"/>
      <c r="C14" s="276"/>
      <c r="D14" s="276"/>
      <c r="E14" s="57" t="str">
        <f>IF(B14="","",VLOOKUP(B14,参照!$U$1:$Z$25,2,FALSE))</f>
        <v/>
      </c>
      <c r="F14" s="237"/>
      <c r="G14" s="206" t="str">
        <f>IF(B14="","",VLOOKUP(B14,参照!$U$1:$Z$25,3,FALSE))</f>
        <v/>
      </c>
      <c r="H14" s="237"/>
      <c r="I14" s="238" t="str">
        <f>IF(B14="","",VLOOKUP(B14,参照!$U$1:$Z$25,4,FALSE))</f>
        <v/>
      </c>
      <c r="J14" s="237"/>
      <c r="K14" s="274" t="str">
        <f>IF(B14="","",VLOOKUP(B14,参照!$U$1:$Z$25,5,FALSE))</f>
        <v/>
      </c>
      <c r="L14" s="237"/>
      <c r="M14" s="180" t="str">
        <f>IF(B14="","",VLOOKUP(B14,参照!$U$1:$Z$25,6,FALSE))</f>
        <v/>
      </c>
      <c r="N14" s="58"/>
      <c r="O14" s="147" t="str">
        <f t="shared" si="0"/>
        <v/>
      </c>
      <c r="P14" s="58" t="str">
        <f t="shared" si="1"/>
        <v/>
      </c>
      <c r="Q14" s="136"/>
      <c r="R14" s="55" t="str">
        <f>IF(ISERROR(VLOOKUP(Q14,参照!A:B,2,FALSE)),"",VLOOKUP(Q14,参照!A:B,2,FALSE))</f>
        <v/>
      </c>
      <c r="S14" s="57"/>
      <c r="T14" s="166"/>
      <c r="U14" s="142"/>
      <c r="V14" s="57" t="str">
        <f>IF(ISERROR(VLOOKUP(U14,参照!D:E,2,FALSE)),"",VLOOKUP(U14,参照!D:E,2,FALSE))</f>
        <v/>
      </c>
      <c r="W14" s="57"/>
      <c r="X14" s="169"/>
      <c r="Z14" s="2" t="s">
        <v>28</v>
      </c>
      <c r="AA14" s="2"/>
      <c r="AC14" s="69"/>
      <c r="AF14" s="2" t="s">
        <v>29</v>
      </c>
    </row>
    <row r="15" spans="1:33" ht="17" hidden="1" customHeight="1">
      <c r="A15" s="43"/>
      <c r="B15" s="214"/>
      <c r="C15" s="276"/>
      <c r="D15" s="276"/>
      <c r="E15" s="57" t="str">
        <f>IF(B15="","",VLOOKUP(B15,参照!$U$1:$Z$25,2,FALSE))</f>
        <v/>
      </c>
      <c r="F15" s="237"/>
      <c r="G15" s="206" t="str">
        <f>IF(B15="","",VLOOKUP(B15,参照!$U$1:$Z$25,3,FALSE))</f>
        <v/>
      </c>
      <c r="H15" s="237"/>
      <c r="I15" s="238" t="str">
        <f>IF(B15="","",VLOOKUP(B15,参照!$U$1:$Z$25,4,FALSE))</f>
        <v/>
      </c>
      <c r="J15" s="237"/>
      <c r="K15" s="274" t="str">
        <f>IF(B15="","",VLOOKUP(B15,参照!$U$1:$Z$25,5,FALSE))</f>
        <v/>
      </c>
      <c r="L15" s="237"/>
      <c r="M15" s="180" t="str">
        <f>IF(B15="","",VLOOKUP(B15,参照!$U$1:$Z$25,6,FALSE))</f>
        <v/>
      </c>
      <c r="N15" s="58"/>
      <c r="O15" s="58" t="str">
        <f t="shared" si="0"/>
        <v/>
      </c>
      <c r="P15" s="58" t="str">
        <f t="shared" si="1"/>
        <v/>
      </c>
      <c r="Q15" s="136"/>
      <c r="R15" s="55" t="str">
        <f>IF(ISERROR(VLOOKUP(Q15,参照!A:B,2,FALSE)),"",VLOOKUP(Q15,参照!A:B,2,FALSE))</f>
        <v/>
      </c>
      <c r="S15" s="57"/>
      <c r="T15" s="166"/>
      <c r="U15" s="142"/>
      <c r="V15" s="57" t="str">
        <f>IF(ISERROR(VLOOKUP(U15,参照!D:E,2,FALSE)),"",VLOOKUP(U15,参照!D:E,2,FALSE))</f>
        <v/>
      </c>
      <c r="W15" s="57"/>
      <c r="X15" s="169"/>
      <c r="Z15" s="70" t="s">
        <v>30</v>
      </c>
      <c r="AA15" s="71"/>
      <c r="AB15" s="45"/>
      <c r="AC15" s="46"/>
      <c r="AF15" s="39"/>
      <c r="AG15" s="40"/>
    </row>
    <row r="16" spans="1:33" ht="17" hidden="1" customHeight="1">
      <c r="A16" s="43"/>
      <c r="B16" s="214"/>
      <c r="C16" s="276"/>
      <c r="D16" s="276"/>
      <c r="E16" s="57" t="str">
        <f>IF(B16="","",VLOOKUP(B16,参照!$U$1:$Z$25,2,FALSE))</f>
        <v/>
      </c>
      <c r="F16" s="237"/>
      <c r="G16" s="206" t="str">
        <f>IF(B16="","",VLOOKUP(B16,参照!$U$1:$Z$25,3,FALSE))</f>
        <v/>
      </c>
      <c r="H16" s="237"/>
      <c r="I16" s="238" t="str">
        <f>IF(B16="","",VLOOKUP(B16,参照!$U$1:$Z$25,4,FALSE))</f>
        <v/>
      </c>
      <c r="J16" s="237"/>
      <c r="K16" s="274" t="str">
        <f>IF(B16="","",VLOOKUP(B16,参照!$U$1:$Z$25,5,FALSE))</f>
        <v/>
      </c>
      <c r="L16" s="237"/>
      <c r="M16" s="180" t="str">
        <f>IF(B16="","",VLOOKUP(B16,参照!$U$1:$Z$25,6,FALSE))</f>
        <v/>
      </c>
      <c r="N16" s="58"/>
      <c r="O16" s="147" t="str">
        <f t="shared" si="0"/>
        <v/>
      </c>
      <c r="P16" s="58" t="str">
        <f t="shared" si="1"/>
        <v/>
      </c>
      <c r="Q16" s="136"/>
      <c r="R16" s="55" t="str">
        <f>IF(ISERROR(VLOOKUP(Q16,参照!A:B,2,FALSE)),"",VLOOKUP(Q16,参照!A:B,2,FALSE))</f>
        <v/>
      </c>
      <c r="S16" s="57"/>
      <c r="T16" s="166"/>
      <c r="U16" s="142"/>
      <c r="V16" s="57" t="str">
        <f>IF(ISERROR(VLOOKUP(U16,参照!D:E,2,FALSE)),"",VLOOKUP(U16,参照!D:E,2,FALSE))</f>
        <v/>
      </c>
      <c r="W16" s="57"/>
      <c r="X16" s="169"/>
      <c r="Z16" s="72"/>
      <c r="AA16" s="73"/>
      <c r="AB16" s="74"/>
      <c r="AC16" s="54"/>
      <c r="AF16" s="51" t="s">
        <v>31</v>
      </c>
      <c r="AG16" s="50" t="e">
        <f>+T50-AG11-AC31</f>
        <v>#VALUE!</v>
      </c>
    </row>
    <row r="17" spans="1:33" ht="17" hidden="1" customHeight="1">
      <c r="A17" s="43"/>
      <c r="B17" s="214"/>
      <c r="C17" s="276"/>
      <c r="D17" s="276"/>
      <c r="E17" s="57" t="str">
        <f>IF(B17="","",VLOOKUP(B17,参照!$U$1:$Z$25,2,FALSE))</f>
        <v/>
      </c>
      <c r="F17" s="237"/>
      <c r="G17" s="206" t="str">
        <f>IF(B17="","",VLOOKUP(B17,参照!$U$1:$Z$25,3,FALSE))</f>
        <v/>
      </c>
      <c r="H17" s="237"/>
      <c r="I17" s="238" t="str">
        <f>IF(B17="","",VLOOKUP(B17,参照!$U$1:$Z$25,4,FALSE))</f>
        <v/>
      </c>
      <c r="J17" s="237"/>
      <c r="K17" s="274" t="str">
        <f>IF(B17="","",VLOOKUP(B17,参照!$U$1:$Z$25,5,FALSE))</f>
        <v/>
      </c>
      <c r="L17" s="237"/>
      <c r="M17" s="180" t="str">
        <f>IF(B17="","",VLOOKUP(B17,参照!$U$1:$Z$25,6,FALSE))</f>
        <v/>
      </c>
      <c r="N17" s="58"/>
      <c r="O17" s="58" t="str">
        <f t="shared" si="0"/>
        <v/>
      </c>
      <c r="P17" s="58" t="str">
        <f t="shared" si="1"/>
        <v/>
      </c>
      <c r="Q17" s="136"/>
      <c r="R17" s="55" t="str">
        <f>IF(ISERROR(VLOOKUP(Q17,参照!A:B,2,FALSE)),"",VLOOKUP(Q17,参照!A:B,2,FALSE))</f>
        <v/>
      </c>
      <c r="S17" s="57"/>
      <c r="T17" s="166"/>
      <c r="U17" s="142"/>
      <c r="V17" s="57" t="str">
        <f>IF(ISERROR(VLOOKUP(U17,参照!D:E,2,FALSE)),"",VLOOKUP(U17,参照!D:E,2,FALSE))</f>
        <v/>
      </c>
      <c r="W17" s="57"/>
      <c r="X17" s="169"/>
      <c r="Z17" s="63"/>
      <c r="AA17" s="75"/>
      <c r="AB17" s="76"/>
      <c r="AC17" s="77"/>
      <c r="AF17" s="28"/>
      <c r="AG17" s="54"/>
    </row>
    <row r="18" spans="1:33" ht="17" hidden="1" customHeight="1">
      <c r="A18" s="43"/>
      <c r="B18" s="214"/>
      <c r="C18" s="276"/>
      <c r="D18" s="276"/>
      <c r="E18" s="57" t="str">
        <f>IF(B18="","",VLOOKUP(B18,参照!$U$1:$Z$25,2,FALSE))</f>
        <v/>
      </c>
      <c r="F18" s="237"/>
      <c r="G18" s="206" t="str">
        <f>IF(B18="","",VLOOKUP(B18,参照!$U$1:$Z$25,3,FALSE))</f>
        <v/>
      </c>
      <c r="H18" s="237"/>
      <c r="I18" s="238" t="str">
        <f>IF(B18="","",VLOOKUP(B18,参照!$U$1:$Z$25,4,FALSE))</f>
        <v/>
      </c>
      <c r="J18" s="237"/>
      <c r="K18" s="274" t="str">
        <f>IF(B18="","",VLOOKUP(B18,参照!$U$1:$Z$25,5,FALSE))</f>
        <v/>
      </c>
      <c r="L18" s="237"/>
      <c r="M18" s="180" t="str">
        <f>IF(B18="","",VLOOKUP(B18,参照!$U$1:$Z$25,6,FALSE))</f>
        <v/>
      </c>
      <c r="N18" s="58"/>
      <c r="O18" s="147" t="str">
        <f t="shared" si="0"/>
        <v/>
      </c>
      <c r="P18" s="58" t="str">
        <f t="shared" si="1"/>
        <v/>
      </c>
      <c r="Q18" s="136"/>
      <c r="R18" s="55" t="str">
        <f>IF(ISERROR(VLOOKUP(Q18,参照!A:B,2,FALSE)),"",VLOOKUP(Q18,参照!A:B,2,FALSE))</f>
        <v/>
      </c>
      <c r="S18" s="57"/>
      <c r="T18" s="166"/>
      <c r="U18" s="142"/>
      <c r="V18" s="57" t="str">
        <f>IF(ISERROR(VLOOKUP(U18,参照!D:E,2,FALSE)),"",VLOOKUP(U18,参照!D:E,2,FALSE))</f>
        <v/>
      </c>
      <c r="W18" s="57"/>
      <c r="X18" s="169"/>
      <c r="Z18" s="78"/>
      <c r="AA18" s="31"/>
      <c r="AB18" s="79"/>
      <c r="AC18" s="80"/>
      <c r="AF18" s="51" t="s">
        <v>32</v>
      </c>
      <c r="AG18" s="139"/>
    </row>
    <row r="19" spans="1:33" ht="17" hidden="1" customHeight="1">
      <c r="A19" s="43"/>
      <c r="B19" s="214"/>
      <c r="C19" s="148"/>
      <c r="D19" s="276"/>
      <c r="E19" s="57" t="str">
        <f>IF(B19="","",VLOOKUP(B19,参照!$U$1:$Z$25,2,FALSE))</f>
        <v/>
      </c>
      <c r="F19" s="237"/>
      <c r="G19" s="206" t="str">
        <f>IF(B19="","",VLOOKUP(B19,参照!$U$1:$Z$25,3,FALSE))</f>
        <v/>
      </c>
      <c r="H19" s="237"/>
      <c r="I19" s="238" t="str">
        <f>IF(B19="","",VLOOKUP(B19,参照!$U$1:$Z$25,4,FALSE))</f>
        <v/>
      </c>
      <c r="J19" s="237"/>
      <c r="K19" s="274" t="str">
        <f>IF(B19="","",VLOOKUP(B19,参照!$U$1:$Z$25,5,FALSE))</f>
        <v/>
      </c>
      <c r="L19" s="237"/>
      <c r="M19" s="180" t="str">
        <f>IF(B19="","",VLOOKUP(B19,参照!$U$1:$Z$25,6,FALSE))</f>
        <v/>
      </c>
      <c r="N19" s="58"/>
      <c r="O19" s="58" t="str">
        <f t="shared" si="0"/>
        <v/>
      </c>
      <c r="P19" s="58" t="str">
        <f t="shared" si="1"/>
        <v/>
      </c>
      <c r="Q19" s="136"/>
      <c r="R19" s="55" t="str">
        <f>IF(ISERROR(VLOOKUP(Q19,参照!A:B,2,FALSE)),"",VLOOKUP(Q19,参照!A:B,2,FALSE))</f>
        <v/>
      </c>
      <c r="S19" s="57"/>
      <c r="T19" s="166"/>
      <c r="U19" s="142"/>
      <c r="V19" s="57" t="str">
        <f>IF(ISERROR(VLOOKUP(U19,参照!D:E,2,FALSE)),"",VLOOKUP(U19,参照!D:E,2,FALSE))</f>
        <v/>
      </c>
      <c r="W19" s="57"/>
      <c r="X19" s="169"/>
      <c r="Z19" s="70" t="s">
        <v>33</v>
      </c>
      <c r="AA19" s="71"/>
      <c r="AB19" s="81"/>
      <c r="AC19" s="82"/>
      <c r="AF19" s="28"/>
      <c r="AG19" s="54"/>
    </row>
    <row r="20" spans="1:33" ht="17" hidden="1" customHeight="1">
      <c r="A20" s="43"/>
      <c r="B20" s="214" t="s">
        <v>499</v>
      </c>
      <c r="C20" s="148"/>
      <c r="D20" s="276"/>
      <c r="E20" s="57">
        <f>IF(B20="","",VLOOKUP(B20,参照!$U$1:$Z$25,2,FALSE))</f>
        <v>5000</v>
      </c>
      <c r="F20" s="237"/>
      <c r="G20" s="206">
        <f>IF(B20="","",VLOOKUP(B20,参照!$U$1:$Z$25,3,FALSE))</f>
        <v>4750</v>
      </c>
      <c r="H20" s="237"/>
      <c r="I20" s="238">
        <f>IF(B20="","",VLOOKUP(B20,参照!$U$1:$Z$25,4,FALSE))</f>
        <v>3500</v>
      </c>
      <c r="J20" s="237"/>
      <c r="K20" s="274">
        <f>IF(B20="","",VLOOKUP(B20,参照!$U$1:$Z$25,5,FALSE))</f>
        <v>2500</v>
      </c>
      <c r="L20" s="237"/>
      <c r="M20" s="180">
        <f>IF(B20="","",VLOOKUP(B20,参照!$U$1:$Z$25,6,FALSE))</f>
        <v>2380</v>
      </c>
      <c r="N20" s="58"/>
      <c r="O20" s="147" t="str">
        <f t="shared" si="0"/>
        <v/>
      </c>
      <c r="P20" s="58">
        <f t="shared" si="1"/>
        <v>0</v>
      </c>
      <c r="Q20" s="136"/>
      <c r="R20" s="55" t="str">
        <f>IF(ISERROR(VLOOKUP(Q20,参照!A:B,2,FALSE)),"",VLOOKUP(Q20,参照!A:B,2,FALSE))</f>
        <v/>
      </c>
      <c r="S20" s="57"/>
      <c r="T20" s="166"/>
      <c r="U20" s="142"/>
      <c r="V20" s="57" t="str">
        <f>IF(ISERROR(VLOOKUP(U20,参照!D:E,2,FALSE)),"",VLOOKUP(U20,参照!D:E,2,FALSE))</f>
        <v/>
      </c>
      <c r="W20" s="57"/>
      <c r="X20" s="169"/>
      <c r="Z20" s="72"/>
      <c r="AA20" s="73"/>
      <c r="AB20" s="74"/>
      <c r="AC20" s="83"/>
      <c r="AF20" s="51"/>
      <c r="AG20" s="61"/>
    </row>
    <row r="21" spans="1:33" ht="17" hidden="1" customHeight="1">
      <c r="A21" s="43"/>
      <c r="B21" s="214" t="s">
        <v>108</v>
      </c>
      <c r="C21" s="148"/>
      <c r="D21" s="276"/>
      <c r="E21" s="57">
        <f>IF(B21="","",VLOOKUP(B21,参照!$U$1:$Z$25,2,FALSE))</f>
        <v>5000</v>
      </c>
      <c r="F21" s="237"/>
      <c r="G21" s="206">
        <f>IF(B21="","",VLOOKUP(B21,参照!$U$1:$Z$25,3,FALSE))</f>
        <v>4750</v>
      </c>
      <c r="H21" s="237"/>
      <c r="I21" s="238">
        <f>IF(B21="","",VLOOKUP(B21,参照!$U$1:$Z$25,4,FALSE))</f>
        <v>3500</v>
      </c>
      <c r="J21" s="237"/>
      <c r="K21" s="274">
        <f>IF(B21="","",VLOOKUP(B21,参照!$U$1:$Z$25,5,FALSE))</f>
        <v>2500</v>
      </c>
      <c r="L21" s="237"/>
      <c r="M21" s="180">
        <f>IF(B21="","",VLOOKUP(B21,参照!$U$1:$Z$25,6,FALSE))</f>
        <v>2380</v>
      </c>
      <c r="N21" s="58"/>
      <c r="O21" s="58" t="str">
        <f>IF(SUM(F21+H21+J21+L21+N21)=0,"",SUM(F21+H21+J21+L21+N21))</f>
        <v/>
      </c>
      <c r="P21" s="58">
        <f>IF(ISERROR(SUM(E21*F21+G21*H21+I21*J21+K21*L21+M21*N21)),"",SUM(E21*F21+G21*H21+I21*J21+K21*L21+M21*N21))</f>
        <v>0</v>
      </c>
      <c r="Q21" s="136"/>
      <c r="R21" s="55" t="str">
        <f>IF(ISERROR(VLOOKUP(Q21,参照!A:B,2,FALSE)),"",VLOOKUP(Q21,参照!A:B,2,FALSE))</f>
        <v/>
      </c>
      <c r="S21" s="57"/>
      <c r="T21" s="166"/>
      <c r="U21" s="142"/>
      <c r="V21" s="57" t="str">
        <f>IF(ISERROR(VLOOKUP(U21,参照!D:E,2,FALSE)),"",VLOOKUP(U21,参照!D:E,2,FALSE))</f>
        <v/>
      </c>
      <c r="W21" s="57"/>
      <c r="X21" s="169"/>
      <c r="Z21" s="84"/>
      <c r="AA21" s="49"/>
      <c r="AB21" s="85"/>
      <c r="AC21" s="61"/>
      <c r="AF21" s="28"/>
      <c r="AG21" s="54"/>
    </row>
    <row r="22" spans="1:33" ht="17" hidden="1" customHeight="1">
      <c r="B22" s="252"/>
      <c r="C22" s="253"/>
      <c r="D22" s="254"/>
      <c r="E22" s="25" t="str">
        <f>IF(B22="","",VLOOKUP(B22,参照!$U$1:$Z$25,2,FALSE))</f>
        <v/>
      </c>
      <c r="F22" s="152"/>
      <c r="G22" s="191"/>
      <c r="H22" s="152"/>
      <c r="I22" s="153"/>
      <c r="J22" s="152"/>
      <c r="K22" s="153"/>
      <c r="L22" s="152"/>
      <c r="M22" s="191"/>
      <c r="N22" s="100"/>
      <c r="O22" s="125"/>
      <c r="P22" s="100"/>
      <c r="Q22" s="136"/>
      <c r="R22" s="55" t="str">
        <f>IF(ISERROR(VLOOKUP(Q22,参照!A:B,2,FALSE)),"",VLOOKUP(Q22,参照!A:B,2,FALSE))</f>
        <v/>
      </c>
      <c r="S22" s="57"/>
      <c r="T22" s="166"/>
      <c r="U22" s="142"/>
      <c r="V22" s="57" t="str">
        <f>IF(ISERROR(VLOOKUP(U22,参照!D:E,2,FALSE)),"",VLOOKUP(U22,参照!D:E,2,FALSE))</f>
        <v/>
      </c>
      <c r="W22" s="57"/>
      <c r="X22" s="169"/>
      <c r="Z22" s="72"/>
      <c r="AA22" s="86"/>
      <c r="AB22" s="74"/>
      <c r="AC22" s="54"/>
      <c r="AF22" s="131" t="s">
        <v>81</v>
      </c>
      <c r="AG22" s="139"/>
    </row>
    <row r="23" spans="1:33" ht="17" hidden="1" customHeight="1">
      <c r="B23" s="941" t="s">
        <v>500</v>
      </c>
      <c r="C23" s="942"/>
      <c r="D23" s="943"/>
      <c r="E23" s="156"/>
      <c r="F23" s="150">
        <f t="shared" ref="F23:O23" si="2">SUM(F8:F21)</f>
        <v>0</v>
      </c>
      <c r="G23" s="96">
        <f t="shared" si="2"/>
        <v>9500</v>
      </c>
      <c r="H23" s="150">
        <f t="shared" si="2"/>
        <v>0</v>
      </c>
      <c r="I23" s="151">
        <f t="shared" si="2"/>
        <v>7000</v>
      </c>
      <c r="J23" s="150">
        <f t="shared" si="2"/>
        <v>0</v>
      </c>
      <c r="K23" s="151">
        <f t="shared" si="2"/>
        <v>5000</v>
      </c>
      <c r="L23" s="150">
        <f t="shared" si="2"/>
        <v>0</v>
      </c>
      <c r="M23" s="96">
        <f t="shared" si="2"/>
        <v>4760</v>
      </c>
      <c r="N23" s="96">
        <f t="shared" si="2"/>
        <v>0</v>
      </c>
      <c r="O23" s="127">
        <f t="shared" si="2"/>
        <v>0</v>
      </c>
      <c r="P23" s="127">
        <f>SUM(P8:P21)</f>
        <v>0</v>
      </c>
      <c r="Q23" s="136"/>
      <c r="R23" s="88" t="str">
        <f>IF(ISERROR(VLOOKUP(Q23,参照!A:B,2,FALSE)),"",VLOOKUP(Q23,参照!A:B,2,FALSE))</f>
        <v/>
      </c>
      <c r="S23" s="89"/>
      <c r="T23" s="172"/>
      <c r="U23" s="142"/>
      <c r="V23" s="57" t="str">
        <f>IF(ISERROR(VLOOKUP(U23,参照!D:E,2,FALSE)),"",VLOOKUP(U23,参照!D:E,2,FALSE))</f>
        <v/>
      </c>
      <c r="W23" s="57"/>
      <c r="X23" s="169"/>
      <c r="Z23" s="84"/>
      <c r="AA23" s="49"/>
      <c r="AB23" s="85"/>
      <c r="AC23" s="61"/>
      <c r="AF23" s="28"/>
      <c r="AG23" s="54"/>
    </row>
    <row r="24" spans="1:33" ht="17" hidden="1" customHeight="1">
      <c r="B24" s="543"/>
      <c r="C24" s="25"/>
      <c r="D24" s="543"/>
      <c r="E24" s="25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43"/>
      <c r="R24" s="32" t="s">
        <v>89</v>
      </c>
      <c r="S24" s="212"/>
      <c r="T24" s="190">
        <f>SUM(T7:T23)</f>
        <v>0</v>
      </c>
      <c r="U24" s="142"/>
      <c r="V24" s="57" t="str">
        <f>IF(ISERROR(VLOOKUP(U24,参照!D:E,2,FALSE)),"",VLOOKUP(U24,参照!D:E,2,FALSE))</f>
        <v/>
      </c>
      <c r="W24" s="57"/>
      <c r="X24" s="169"/>
      <c r="Z24" s="90"/>
      <c r="AA24" s="73"/>
      <c r="AB24" s="91"/>
      <c r="AC24" s="92"/>
      <c r="AF24" s="30" t="s">
        <v>34</v>
      </c>
      <c r="AG24" s="140"/>
    </row>
    <row r="25" spans="1:33" ht="17" hidden="1" customHeight="1">
      <c r="B25" s="944" t="s">
        <v>601</v>
      </c>
      <c r="C25" s="945"/>
      <c r="D25" s="945"/>
      <c r="E25" s="33" t="e">
        <f>IF(B25="","",VLOOKUP(B25,参照!$U$1:$Z$25,2,FALSE))</f>
        <v>#N/A</v>
      </c>
      <c r="F25" s="946" t="s">
        <v>603</v>
      </c>
      <c r="G25" s="947"/>
      <c r="H25" s="947"/>
      <c r="I25" s="947"/>
      <c r="J25" s="947"/>
      <c r="K25" s="947"/>
      <c r="L25" s="947"/>
      <c r="M25" s="947"/>
      <c r="N25" s="947"/>
      <c r="O25" s="947"/>
      <c r="P25" s="948"/>
      <c r="R25" s="32" t="s">
        <v>90</v>
      </c>
      <c r="S25" s="33"/>
      <c r="T25" s="213"/>
      <c r="U25" s="157"/>
      <c r="V25" s="94" t="str">
        <f>IF(ISERROR(VLOOKUP(U25,参照!D:E,2,FALSE)),"",VLOOKUP(U25,参照!D:E,2,FALSE))</f>
        <v/>
      </c>
      <c r="W25" s="94"/>
      <c r="X25" s="170"/>
      <c r="Z25" s="84"/>
      <c r="AA25" s="49"/>
      <c r="AB25" s="239"/>
      <c r="AC25" s="61"/>
      <c r="AF25" s="28"/>
      <c r="AG25" s="54"/>
    </row>
    <row r="26" spans="1:33" ht="17" hidden="1" customHeight="1">
      <c r="B26" s="913" t="s">
        <v>602</v>
      </c>
      <c r="C26" s="913"/>
      <c r="D26" s="913"/>
      <c r="E26" s="1" t="e">
        <v>#N/A</v>
      </c>
      <c r="F26" s="76" t="s">
        <v>15</v>
      </c>
      <c r="G26" s="549"/>
      <c r="H26" s="76" t="s">
        <v>16</v>
      </c>
      <c r="I26" s="550"/>
      <c r="J26" s="551" t="s">
        <v>17</v>
      </c>
      <c r="K26" s="552"/>
      <c r="L26" s="76" t="s">
        <v>18</v>
      </c>
      <c r="M26" s="156"/>
      <c r="N26" s="42" t="s">
        <v>19</v>
      </c>
      <c r="O26" s="42" t="s">
        <v>6</v>
      </c>
      <c r="P26" s="42" t="s">
        <v>20</v>
      </c>
      <c r="R26" s="102" t="str">
        <f>IF(ISERROR(VLOOKUP(Q26,参照!A:B,2,FALSE)),"",VLOOKUP(Q26,参照!A:B,2,FALSE))</f>
        <v/>
      </c>
      <c r="S26" s="31"/>
      <c r="T26" s="167"/>
      <c r="U26" s="159"/>
      <c r="V26" s="160" t="str">
        <f>IF(ISERROR(VLOOKUP(U26,参照!D:E,2,FALSE)),"",VLOOKUP(U26,参照!D:E,2,FALSE))</f>
        <v/>
      </c>
      <c r="W26" s="160"/>
      <c r="X26" s="169"/>
      <c r="Z26" s="72"/>
      <c r="AA26" s="94"/>
      <c r="AB26" s="86"/>
      <c r="AC26" s="54"/>
      <c r="AF26" s="30" t="s">
        <v>5</v>
      </c>
      <c r="AG26" s="66" t="e">
        <f>SUM(AG16:AG25)</f>
        <v>#VALUE!</v>
      </c>
    </row>
    <row r="27" spans="1:33" ht="17" hidden="1" customHeight="1">
      <c r="B27" s="914" t="s">
        <v>100</v>
      </c>
      <c r="C27" s="915"/>
      <c r="D27" s="916"/>
      <c r="E27" s="156"/>
      <c r="F27" s="569">
        <f ca="1">SUMIF($B8:$P21,$A27,F8:F21)</f>
        <v>0</v>
      </c>
      <c r="G27" s="545">
        <f t="shared" ref="G27" ca="1" si="3">SUMIF($B8:$P21,$A27,G8:G21)</f>
        <v>0</v>
      </c>
      <c r="H27" s="545"/>
      <c r="I27" s="545"/>
      <c r="J27" s="545"/>
      <c r="K27" s="545"/>
      <c r="L27" s="545"/>
      <c r="M27" s="545"/>
      <c r="N27" s="545"/>
      <c r="O27" s="545"/>
      <c r="P27" s="546"/>
      <c r="R27" s="886" t="s">
        <v>91</v>
      </c>
      <c r="S27" s="888"/>
      <c r="T27" s="190">
        <f>SUM(T24+T26)</f>
        <v>0</v>
      </c>
      <c r="U27" s="143"/>
      <c r="V27" s="48" t="str">
        <f>IF(ISERROR(VLOOKUP(U27,参照!D:E,2,FALSE)),"",VLOOKUP(U27,参照!D:E,2,FALSE))</f>
        <v/>
      </c>
      <c r="W27" s="93"/>
      <c r="X27" s="169"/>
      <c r="Z27" s="63" t="s">
        <v>35</v>
      </c>
      <c r="AA27" s="64"/>
      <c r="AB27" s="65"/>
      <c r="AC27" s="66">
        <f>SUM(AC20:AC25)</f>
        <v>0</v>
      </c>
    </row>
    <row r="28" spans="1:33" ht="17" hidden="1" customHeight="1">
      <c r="B28" s="903" t="s">
        <v>604</v>
      </c>
      <c r="C28" s="904"/>
      <c r="D28" s="905"/>
      <c r="E28" s="1" t="e">
        <v>#N/A</v>
      </c>
      <c r="F28" s="570"/>
      <c r="G28" s="547"/>
      <c r="H28" s="547"/>
      <c r="I28" s="547"/>
      <c r="J28" s="547"/>
      <c r="K28" s="547"/>
      <c r="L28" s="547"/>
      <c r="M28" s="547"/>
      <c r="N28" s="547"/>
      <c r="O28" s="547"/>
      <c r="P28" s="123"/>
      <c r="R28" s="31"/>
      <c r="S28" s="31"/>
      <c r="T28" s="154"/>
      <c r="U28" s="142"/>
      <c r="V28" s="57" t="str">
        <f>IF(ISERROR(VLOOKUP(U28,参照!D:E,2,FALSE)),"",VLOOKUP(U28,参照!D:E,2,FALSE))</f>
        <v/>
      </c>
      <c r="W28" s="57"/>
      <c r="X28" s="169"/>
      <c r="Z28" s="2" t="s">
        <v>36</v>
      </c>
      <c r="AG28" s="68"/>
    </row>
    <row r="29" spans="1:33" ht="17" hidden="1" customHeight="1">
      <c r="B29" s="914" t="s">
        <v>107</v>
      </c>
      <c r="C29" s="915"/>
      <c r="D29" s="916"/>
      <c r="E29" s="156"/>
      <c r="F29" s="152"/>
      <c r="G29" s="545"/>
      <c r="H29" s="545"/>
      <c r="I29" s="545"/>
      <c r="J29" s="545"/>
      <c r="K29" s="545"/>
      <c r="L29" s="545"/>
      <c r="M29" s="545"/>
      <c r="N29" s="545"/>
      <c r="O29" s="545"/>
      <c r="P29" s="546"/>
      <c r="R29" s="886" t="s">
        <v>92</v>
      </c>
      <c r="S29" s="887"/>
      <c r="T29" s="902"/>
      <c r="U29" s="157"/>
      <c r="V29" s="94" t="str">
        <f>IF(ISERROR(VLOOKUP(U29,参照!D:E,2,FALSE)),"",VLOOKUP(U29,参照!D:E,2,FALSE))</f>
        <v/>
      </c>
      <c r="W29" s="94"/>
      <c r="X29" s="170"/>
      <c r="AF29" s="1" t="s">
        <v>163</v>
      </c>
      <c r="AG29" s="68"/>
    </row>
    <row r="30" spans="1:33" ht="17" hidden="1" customHeight="1">
      <c r="A30" s="43"/>
      <c r="B30" s="903" t="s">
        <v>604</v>
      </c>
      <c r="C30" s="904"/>
      <c r="D30" s="905"/>
      <c r="E30" s="1" t="e">
        <v>#N/A</v>
      </c>
      <c r="F30" s="150"/>
      <c r="G30" s="547"/>
      <c r="H30" s="547"/>
      <c r="I30" s="547"/>
      <c r="J30" s="547"/>
      <c r="K30" s="547"/>
      <c r="L30" s="547"/>
      <c r="M30" s="547"/>
      <c r="N30" s="547"/>
      <c r="O30" s="547"/>
      <c r="P30" s="123"/>
      <c r="R30" s="102" t="str">
        <f>IF(ISERROR(VLOOKUP(Q30,参照!#REF!,2,FALSE)),"",VLOOKUP(Q30,参照!#REF!,2,FALSE))</f>
        <v/>
      </c>
      <c r="S30" s="31"/>
      <c r="T30" s="167"/>
      <c r="U30" s="163"/>
      <c r="V30" s="161" t="str">
        <f>IF(ISERROR(VLOOKUP(U30,参照!D:E,2,FALSE)),"",VLOOKUP(U30,参照!D:E,2,FALSE))</f>
        <v/>
      </c>
      <c r="W30" s="89"/>
      <c r="X30" s="171"/>
      <c r="Z30" s="98"/>
      <c r="AA30" s="25"/>
      <c r="AB30" s="99"/>
      <c r="AC30" s="100"/>
      <c r="AF30" s="296" t="s">
        <v>164</v>
      </c>
      <c r="AG30" s="297">
        <v>0</v>
      </c>
    </row>
    <row r="31" spans="1:33" ht="17" hidden="1" customHeight="1">
      <c r="A31" s="43"/>
      <c r="B31" s="914" t="s">
        <v>605</v>
      </c>
      <c r="C31" s="915"/>
      <c r="D31" s="916"/>
      <c r="E31" s="156"/>
      <c r="F31" s="152"/>
      <c r="G31" s="545"/>
      <c r="H31" s="545"/>
      <c r="I31" s="545"/>
      <c r="J31" s="545"/>
      <c r="K31" s="545"/>
      <c r="L31" s="545"/>
      <c r="M31" s="545"/>
      <c r="N31" s="545"/>
      <c r="O31" s="545"/>
      <c r="P31" s="546"/>
      <c r="R31" s="886" t="s">
        <v>93</v>
      </c>
      <c r="S31" s="888"/>
      <c r="T31" s="190">
        <f>SUM(X31+T30)</f>
        <v>0</v>
      </c>
      <c r="U31" s="130"/>
      <c r="V31" s="33" t="s">
        <v>82</v>
      </c>
      <c r="W31" s="33"/>
      <c r="X31" s="216">
        <f>SUM(X7:X30)</f>
        <v>0</v>
      </c>
      <c r="Z31" s="102" t="s">
        <v>76</v>
      </c>
      <c r="AA31" s="64"/>
      <c r="AB31" s="65"/>
      <c r="AC31" s="66">
        <f>+AB16*AC16+AB17*AC17+AB20*AC20+AB21*AC21+AB22*AC22+AB23*AC23+AB24*AC24+AB25*AC25</f>
        <v>0</v>
      </c>
      <c r="AF31" s="298" t="s">
        <v>165</v>
      </c>
      <c r="AG31" s="299">
        <v>0</v>
      </c>
    </row>
    <row r="32" spans="1:33" ht="17" hidden="1" customHeight="1">
      <c r="A32" s="43"/>
      <c r="B32" s="903" t="s">
        <v>604</v>
      </c>
      <c r="C32" s="904"/>
      <c r="D32" s="905"/>
      <c r="E32" s="189"/>
      <c r="F32" s="150"/>
      <c r="G32" s="547"/>
      <c r="H32" s="547"/>
      <c r="I32" s="547"/>
      <c r="J32" s="547"/>
      <c r="K32" s="547"/>
      <c r="L32" s="547"/>
      <c r="M32" s="547"/>
      <c r="N32" s="547"/>
      <c r="O32" s="547"/>
      <c r="P32" s="123"/>
      <c r="R32" s="2"/>
      <c r="T32" s="101"/>
      <c r="V32" s="95"/>
      <c r="X32" s="101"/>
    </row>
    <row r="33" spans="1:42" ht="17" hidden="1" customHeight="1">
      <c r="A33" s="43"/>
      <c r="B33" s="914" t="s">
        <v>103</v>
      </c>
      <c r="C33" s="915"/>
      <c r="D33" s="916"/>
      <c r="E33" s="31" t="e">
        <v>#N/A</v>
      </c>
      <c r="F33" s="152"/>
      <c r="G33" s="545"/>
      <c r="H33" s="545"/>
      <c r="I33" s="545"/>
      <c r="J33" s="545"/>
      <c r="K33" s="545"/>
      <c r="L33" s="545"/>
      <c r="M33" s="545"/>
      <c r="N33" s="545"/>
      <c r="O33" s="545"/>
      <c r="P33" s="546"/>
      <c r="R33" s="64" t="s">
        <v>37</v>
      </c>
      <c r="AF33" s="95" t="s">
        <v>38</v>
      </c>
    </row>
    <row r="34" spans="1:42" ht="17" hidden="1" customHeight="1">
      <c r="A34" s="43"/>
      <c r="B34" s="903" t="s">
        <v>604</v>
      </c>
      <c r="C34" s="904"/>
      <c r="D34" s="905"/>
      <c r="E34" s="1" t="e">
        <v>#N/A</v>
      </c>
      <c r="F34" s="150"/>
      <c r="G34" s="547"/>
      <c r="H34" s="547"/>
      <c r="I34" s="547"/>
      <c r="J34" s="547"/>
      <c r="K34" s="547"/>
      <c r="L34" s="547"/>
      <c r="M34" s="547"/>
      <c r="N34" s="547"/>
      <c r="O34" s="547"/>
      <c r="P34" s="123"/>
      <c r="R34" s="104"/>
      <c r="S34" s="45"/>
      <c r="T34" s="71" t="s">
        <v>39</v>
      </c>
      <c r="U34" s="45"/>
      <c r="V34" s="105"/>
      <c r="W34" s="45"/>
      <c r="X34" s="71" t="s">
        <v>40</v>
      </c>
      <c r="Y34" s="45"/>
      <c r="Z34" s="105"/>
      <c r="AA34" s="45"/>
      <c r="AB34" s="45"/>
      <c r="AC34" s="71" t="s">
        <v>41</v>
      </c>
      <c r="AD34" s="105"/>
      <c r="AF34" s="98"/>
      <c r="AG34" s="40"/>
    </row>
    <row r="35" spans="1:42" ht="17" hidden="1" customHeight="1">
      <c r="A35" s="43"/>
      <c r="B35" s="914" t="s">
        <v>606</v>
      </c>
      <c r="C35" s="915"/>
      <c r="D35" s="916"/>
      <c r="E35" s="156"/>
      <c r="F35" s="152"/>
      <c r="G35" s="545"/>
      <c r="H35" s="545"/>
      <c r="I35" s="545"/>
      <c r="J35" s="545"/>
      <c r="K35" s="545"/>
      <c r="L35" s="545"/>
      <c r="M35" s="545"/>
      <c r="N35" s="545"/>
      <c r="O35" s="545"/>
      <c r="P35" s="546"/>
      <c r="R35" s="52"/>
      <c r="S35" s="2" t="s">
        <v>2</v>
      </c>
      <c r="T35" s="192"/>
      <c r="V35" s="83"/>
      <c r="W35" s="2" t="s">
        <v>42</v>
      </c>
      <c r="X35" s="68"/>
      <c r="Z35" s="106"/>
      <c r="AA35" s="1" t="s">
        <v>2</v>
      </c>
      <c r="AB35" s="2"/>
      <c r="AC35" s="132">
        <f>SUM(前月ペースト場所!AI34)</f>
        <v>278</v>
      </c>
      <c r="AD35" s="106"/>
      <c r="AF35" s="97"/>
      <c r="AG35" s="53"/>
    </row>
    <row r="36" spans="1:42" ht="17" hidden="1" customHeight="1">
      <c r="A36" s="43"/>
      <c r="B36" s="903" t="s">
        <v>604</v>
      </c>
      <c r="C36" s="904"/>
      <c r="D36" s="905"/>
      <c r="E36" s="1" t="e">
        <v>#N/A</v>
      </c>
      <c r="F36" s="150"/>
      <c r="G36" s="547"/>
      <c r="H36" s="547"/>
      <c r="I36" s="547"/>
      <c r="J36" s="547"/>
      <c r="K36" s="547"/>
      <c r="L36" s="547"/>
      <c r="M36" s="547"/>
      <c r="N36" s="547"/>
      <c r="O36" s="547"/>
      <c r="P36" s="123"/>
      <c r="R36" s="107" t="s">
        <v>43</v>
      </c>
      <c r="S36" s="48" t="s">
        <v>3</v>
      </c>
      <c r="T36" s="182">
        <f>O40+O43+O46+O49+O52</f>
        <v>138</v>
      </c>
      <c r="U36" s="93"/>
      <c r="V36" s="109"/>
      <c r="W36" s="48" t="s">
        <v>44</v>
      </c>
      <c r="X36" s="103"/>
      <c r="Y36" s="93"/>
      <c r="Z36" s="121" t="str">
        <f>+IF(ISERROR(X36/X35*100),"",(X36/X35*100))</f>
        <v/>
      </c>
      <c r="AA36" s="93" t="s">
        <v>3</v>
      </c>
      <c r="AB36" s="48"/>
      <c r="AC36" s="133">
        <f>SUM(前月ペースト場所!AI35)</f>
        <v>138</v>
      </c>
      <c r="AD36" s="109">
        <f>+IF(ISERROR(AC36/AC35*100),"",(AC36/AC35*100))</f>
        <v>49.640287769784173</v>
      </c>
      <c r="AF36" s="72"/>
      <c r="AG36" s="53"/>
    </row>
    <row r="37" spans="1:42" ht="17" hidden="1" customHeight="1">
      <c r="A37" s="43"/>
      <c r="B37" s="252"/>
      <c r="C37" s="253"/>
      <c r="D37" s="254"/>
      <c r="E37" s="25" t="str">
        <f>IF(B37="","",VLOOKUP(B37,参照!$U$1:$Z$25,2,FALSE))</f>
        <v/>
      </c>
      <c r="F37" s="152"/>
      <c r="G37" s="191"/>
      <c r="H37" s="152"/>
      <c r="I37" s="153"/>
      <c r="J37" s="152"/>
      <c r="K37" s="153"/>
      <c r="L37" s="152"/>
      <c r="M37" s="191"/>
      <c r="N37" s="191"/>
      <c r="O37" s="545"/>
      <c r="P37" s="100"/>
      <c r="R37" s="110"/>
      <c r="S37" s="111"/>
      <c r="T37" s="145"/>
      <c r="V37" s="112"/>
      <c r="X37" s="68"/>
      <c r="Z37" s="106"/>
      <c r="AC37" s="134">
        <f>SUM(前月ペースト場所!AI36)</f>
        <v>1183960</v>
      </c>
      <c r="AD37" s="106"/>
      <c r="AF37" s="224"/>
      <c r="AG37" s="53"/>
    </row>
    <row r="38" spans="1:42" ht="17" hidden="1" customHeight="1">
      <c r="A38" s="43"/>
      <c r="B38" s="903" t="s">
        <v>611</v>
      </c>
      <c r="C38" s="904"/>
      <c r="D38" s="905"/>
      <c r="E38" s="156"/>
      <c r="F38" s="150"/>
      <c r="G38" s="96"/>
      <c r="H38" s="150"/>
      <c r="I38" s="151"/>
      <c r="J38" s="150"/>
      <c r="K38" s="151"/>
      <c r="L38" s="150"/>
      <c r="M38" s="96"/>
      <c r="N38" s="96"/>
      <c r="O38" s="547"/>
      <c r="P38" s="77"/>
      <c r="R38" s="113" t="s">
        <v>45</v>
      </c>
      <c r="S38" s="51"/>
      <c r="T38" s="108" t="e">
        <f>P8+P9+P10+P11+P12+P13+P14+P15+P16+P17+P18+P19+P20+P21+P22+P23+P24+P25+P26+P27+P28+P29+P30+P31+P32+P33+P34+P35+P36+P37+P38</f>
        <v>#VALUE!</v>
      </c>
      <c r="U38" s="93"/>
      <c r="V38" s="109"/>
      <c r="W38" s="93"/>
      <c r="X38" s="103"/>
      <c r="Y38" s="93"/>
      <c r="Z38" s="109" t="str">
        <f>+IF(ISERROR(X38/X37*100),"",(X38/X37*100))</f>
        <v/>
      </c>
      <c r="AA38" s="93"/>
      <c r="AB38" s="93"/>
      <c r="AC38" s="135">
        <f>SUM(前月ペースト場所!AI37)</f>
        <v>675760</v>
      </c>
      <c r="AD38" s="109">
        <f>+IF(ISERROR(AC38/AC37*100),"",(AC38/AC37*100))</f>
        <v>57.076252576100536</v>
      </c>
      <c r="AF38" s="72"/>
      <c r="AG38" s="53"/>
    </row>
    <row r="39" spans="1:42" ht="17" hidden="1" customHeight="1">
      <c r="A39" s="43"/>
      <c r="B39" s="949"/>
      <c r="C39" s="949"/>
      <c r="D39" s="949"/>
      <c r="E39" s="413"/>
      <c r="F39" s="191"/>
      <c r="G39" s="544"/>
      <c r="H39" s="191"/>
      <c r="I39" s="544"/>
      <c r="J39" s="191"/>
      <c r="K39" s="544"/>
      <c r="L39" s="191"/>
      <c r="M39" s="544"/>
      <c r="N39" s="191"/>
      <c r="O39" s="544"/>
      <c r="P39" s="544"/>
      <c r="R39" s="110" t="s">
        <v>46</v>
      </c>
      <c r="S39" s="114">
        <f>SUM(AC8:AC9)</f>
        <v>0</v>
      </c>
      <c r="T39" s="145"/>
      <c r="V39" s="112"/>
      <c r="X39" s="68"/>
      <c r="Z39" s="120"/>
      <c r="AC39" s="134">
        <f>SUM(前月ペースト場所!AI38)</f>
        <v>0</v>
      </c>
      <c r="AD39" s="106"/>
      <c r="AF39" s="72"/>
      <c r="AG39" s="53"/>
    </row>
    <row r="40" spans="1:42" ht="17" hidden="1" customHeight="1">
      <c r="A40" s="43"/>
      <c r="B40" s="944" t="s">
        <v>618</v>
      </c>
      <c r="C40" s="945"/>
      <c r="D40" s="945"/>
      <c r="E40" s="33" t="e">
        <f>IF(B40="","",VLOOKUP(B40,参照!$U$1:$Z$25,2,FALSE))</f>
        <v>#N/A</v>
      </c>
      <c r="F40" s="946" t="s">
        <v>616</v>
      </c>
      <c r="G40" s="947"/>
      <c r="H40" s="947"/>
      <c r="I40" s="947"/>
      <c r="J40" s="947"/>
      <c r="K40" s="947"/>
      <c r="L40" s="947"/>
      <c r="M40" s="947"/>
      <c r="N40" s="947"/>
      <c r="O40" s="947"/>
      <c r="P40" s="948"/>
      <c r="R40" s="107" t="s">
        <v>47</v>
      </c>
      <c r="S40" s="138"/>
      <c r="T40" s="108">
        <f>SUM(T26+T30+S39+S40)</f>
        <v>0</v>
      </c>
      <c r="U40" s="93"/>
      <c r="V40" s="109"/>
      <c r="W40" s="93"/>
      <c r="X40" s="103"/>
      <c r="Y40" s="93"/>
      <c r="Z40" s="121" t="str">
        <f>+IF(ISERROR(X40/X39*100),"",(X40/X39*100))</f>
        <v/>
      </c>
      <c r="AA40" s="93"/>
      <c r="AB40" s="93"/>
      <c r="AC40" s="135">
        <f>SUM(前月ペースト場所!AI39)</f>
        <v>31216</v>
      </c>
      <c r="AD40" s="109" t="str">
        <f>+IF(ISERROR(AC40/AC39*100),"",(AC40/AC39*100))</f>
        <v/>
      </c>
      <c r="AF40" s="72"/>
      <c r="AG40" s="53"/>
    </row>
    <row r="41" spans="1:42" ht="17" hidden="1" customHeight="1">
      <c r="A41" s="43"/>
      <c r="B41" s="913" t="s">
        <v>602</v>
      </c>
      <c r="C41" s="913"/>
      <c r="D41" s="913"/>
      <c r="E41" s="1" t="e">
        <v>#N/A</v>
      </c>
      <c r="F41" s="76" t="s">
        <v>15</v>
      </c>
      <c r="G41" s="549"/>
      <c r="H41" s="76" t="s">
        <v>16</v>
      </c>
      <c r="I41" s="550"/>
      <c r="J41" s="551" t="s">
        <v>17</v>
      </c>
      <c r="K41" s="552"/>
      <c r="L41" s="76" t="s">
        <v>18</v>
      </c>
      <c r="M41" s="156"/>
      <c r="N41" s="42" t="s">
        <v>19</v>
      </c>
      <c r="O41" s="42" t="s">
        <v>6</v>
      </c>
      <c r="P41" s="42" t="s">
        <v>20</v>
      </c>
      <c r="R41" s="115" t="s">
        <v>48</v>
      </c>
      <c r="S41" s="137"/>
      <c r="T41" s="145"/>
      <c r="V41" s="112"/>
      <c r="X41" s="68"/>
      <c r="Z41" s="106"/>
      <c r="AC41" s="134">
        <f>SUM(前月ペースト場所!AI40)</f>
        <v>17400</v>
      </c>
      <c r="AD41" s="106"/>
      <c r="AF41" s="72"/>
      <c r="AG41" s="53"/>
    </row>
    <row r="42" spans="1:42" ht="17" hidden="1" customHeight="1">
      <c r="A42" s="43"/>
      <c r="B42" s="914" t="s">
        <v>100</v>
      </c>
      <c r="C42" s="915"/>
      <c r="D42" s="916"/>
      <c r="E42" s="156"/>
      <c r="F42" s="152"/>
      <c r="G42" s="545"/>
      <c r="H42" s="545"/>
      <c r="I42" s="545"/>
      <c r="J42" s="545"/>
      <c r="K42" s="545"/>
      <c r="L42" s="545"/>
      <c r="M42" s="545"/>
      <c r="N42" s="545"/>
      <c r="O42" s="545"/>
      <c r="P42" s="546"/>
      <c r="R42" s="116" t="s">
        <v>49</v>
      </c>
      <c r="S42" s="138"/>
      <c r="T42" s="108">
        <f>SUM(S41:S42)</f>
        <v>0</v>
      </c>
      <c r="U42" s="93"/>
      <c r="V42" s="109"/>
      <c r="W42" s="93"/>
      <c r="X42" s="103"/>
      <c r="Y42" s="93"/>
      <c r="Z42" s="109" t="str">
        <f>+IF(ISERROR(X42/X41*100),"",(X42/X41*100))</f>
        <v/>
      </c>
      <c r="AA42" s="93"/>
      <c r="AB42" s="93"/>
      <c r="AC42" s="135">
        <f>SUM(前月ペースト場所!AI41)</f>
        <v>5010</v>
      </c>
      <c r="AD42" s="109">
        <f>+IF(ISERROR(AC42/AC41*100),"",(AC42/AC41*100))</f>
        <v>28.793103448275865</v>
      </c>
      <c r="AF42" s="72"/>
      <c r="AG42" s="53"/>
    </row>
    <row r="43" spans="1:42" ht="17" hidden="1" customHeight="1">
      <c r="A43" s="43"/>
      <c r="B43" s="903" t="s">
        <v>624</v>
      </c>
      <c r="C43" s="904"/>
      <c r="D43" s="905"/>
      <c r="E43" s="1" t="e">
        <v>#N/A</v>
      </c>
      <c r="F43" s="573">
        <f>SUM(前月ペースト場所!F42)</f>
        <v>118</v>
      </c>
      <c r="G43" s="574">
        <f>SUM(前月ペースト場所!G42)</f>
        <v>19000</v>
      </c>
      <c r="H43" s="574">
        <f>SUM(前月ペースト場所!H42)</f>
        <v>16</v>
      </c>
      <c r="I43" s="574">
        <f>SUM(前月ペースト場所!I42)</f>
        <v>14000</v>
      </c>
      <c r="J43" s="574">
        <f>SUM(前月ペースト場所!J42)</f>
        <v>0</v>
      </c>
      <c r="K43" s="574">
        <f>SUM(前月ペースト場所!K42)</f>
        <v>10000</v>
      </c>
      <c r="L43" s="574">
        <f>SUM(前月ペースト場所!L42)</f>
        <v>2</v>
      </c>
      <c r="M43" s="574">
        <f>SUM(前月ペースト場所!M42)</f>
        <v>9520</v>
      </c>
      <c r="N43" s="574">
        <f>SUM(前月ペースト場所!N42)</f>
        <v>2</v>
      </c>
      <c r="O43" s="574">
        <f>SUM(前月ペースト場所!O42)</f>
        <v>138</v>
      </c>
      <c r="P43" s="575">
        <f>SUM(前月ペースト場所!P42)</f>
        <v>675760</v>
      </c>
      <c r="R43" s="115" t="s">
        <v>50</v>
      </c>
      <c r="S43" s="137"/>
      <c r="T43" s="145"/>
      <c r="V43" s="112"/>
      <c r="X43" s="68"/>
      <c r="Z43" s="120"/>
      <c r="AC43" s="134">
        <f>SUM(前月ペースト場所!AI42)</f>
        <v>33000</v>
      </c>
      <c r="AD43" s="106"/>
      <c r="AF43" s="72"/>
      <c r="AG43" s="53"/>
    </row>
    <row r="44" spans="1:42" ht="17" hidden="1" customHeight="1">
      <c r="B44" s="914" t="s">
        <v>107</v>
      </c>
      <c r="C44" s="915"/>
      <c r="D44" s="916"/>
      <c r="E44" s="156"/>
      <c r="F44" s="152"/>
      <c r="G44" s="545"/>
      <c r="H44" s="545"/>
      <c r="I44" s="545"/>
      <c r="J44" s="545"/>
      <c r="K44" s="545"/>
      <c r="L44" s="545"/>
      <c r="M44" s="545"/>
      <c r="N44" s="545"/>
      <c r="O44" s="545"/>
      <c r="P44" s="546"/>
      <c r="R44" s="117" t="s">
        <v>51</v>
      </c>
      <c r="S44" s="138"/>
      <c r="T44" s="108">
        <f>SUM(S43:S44)</f>
        <v>0</v>
      </c>
      <c r="U44" s="93"/>
      <c r="V44" s="109"/>
      <c r="W44" s="93"/>
      <c r="X44" s="103"/>
      <c r="Y44" s="93"/>
      <c r="Z44" s="121" t="str">
        <f>+IF(ISERROR(X44/X43*100),"",(X44/X43*100))</f>
        <v/>
      </c>
      <c r="AA44" s="93"/>
      <c r="AB44" s="93"/>
      <c r="AC44" s="135">
        <f>SUM(前月ペースト場所!AI43)</f>
        <v>9000</v>
      </c>
      <c r="AD44" s="109">
        <f>+IF(ISERROR(AC44/AC43*100),"",(AC44/AC43*100))</f>
        <v>27.27272727272727</v>
      </c>
      <c r="AF44" s="72"/>
      <c r="AG44" s="53"/>
    </row>
    <row r="45" spans="1:42" ht="17" hidden="1" customHeight="1">
      <c r="B45" s="903" t="s">
        <v>624</v>
      </c>
      <c r="C45" s="904"/>
      <c r="D45" s="905"/>
      <c r="E45" s="1" t="e">
        <v>#N/A</v>
      </c>
      <c r="F45" s="576">
        <f>SUM(前月ペースト場所!F44)</f>
        <v>0</v>
      </c>
      <c r="G45" s="571">
        <f>SUM(前月ペースト場所!G44)</f>
        <v>0</v>
      </c>
      <c r="H45" s="571">
        <f>SUM(前月ペースト場所!H44)</f>
        <v>0</v>
      </c>
      <c r="I45" s="571">
        <f>SUM(前月ペースト場所!I44)</f>
        <v>0</v>
      </c>
      <c r="J45" s="571">
        <f>SUM(前月ペースト場所!J44)</f>
        <v>0</v>
      </c>
      <c r="K45" s="571">
        <f>SUM(前月ペースト場所!K44)</f>
        <v>0</v>
      </c>
      <c r="L45" s="571">
        <f>SUM(前月ペースト場所!L44)</f>
        <v>0</v>
      </c>
      <c r="M45" s="571">
        <f>SUM(前月ペースト場所!M44)</f>
        <v>0</v>
      </c>
      <c r="N45" s="571">
        <f>SUM(前月ペースト場所!N44)</f>
        <v>0</v>
      </c>
      <c r="O45" s="571">
        <f>SUM(前月ペースト場所!O44)</f>
        <v>0</v>
      </c>
      <c r="P45" s="572">
        <f>SUM(前月ペースト場所!P44)</f>
        <v>0</v>
      </c>
      <c r="R45" s="110"/>
      <c r="S45" s="259"/>
      <c r="T45" s="145"/>
      <c r="V45" s="112"/>
      <c r="X45" s="68"/>
      <c r="Z45" s="106"/>
      <c r="AC45" s="261">
        <f>SUM(前月ペースト場所!AI44)</f>
        <v>0</v>
      </c>
      <c r="AD45" s="106"/>
      <c r="AF45" s="72"/>
      <c r="AG45" s="53"/>
    </row>
    <row r="46" spans="1:42" ht="17" hidden="1" customHeight="1">
      <c r="B46" s="914" t="s">
        <v>605</v>
      </c>
      <c r="C46" s="915"/>
      <c r="D46" s="916"/>
      <c r="E46" s="156"/>
      <c r="F46" s="152"/>
      <c r="G46" s="545"/>
      <c r="H46" s="545"/>
      <c r="I46" s="545"/>
      <c r="J46" s="545"/>
      <c r="K46" s="545"/>
      <c r="L46" s="545"/>
      <c r="M46" s="545"/>
      <c r="N46" s="545"/>
      <c r="O46" s="545"/>
      <c r="P46" s="546"/>
      <c r="R46" s="107" t="s">
        <v>52</v>
      </c>
      <c r="S46" s="260"/>
      <c r="T46" s="108">
        <f>+AC27</f>
        <v>0</v>
      </c>
      <c r="U46" s="93"/>
      <c r="V46" s="109"/>
      <c r="W46" s="93"/>
      <c r="X46" s="103"/>
      <c r="Y46" s="93"/>
      <c r="Z46" s="109" t="str">
        <f>+IF(ISERROR(X46/X45*100),"",(X46/X45*100))</f>
        <v/>
      </c>
      <c r="AA46" s="93"/>
      <c r="AB46" s="93"/>
      <c r="AC46" s="135">
        <f>SUM(前月ペースト場所!AI45)</f>
        <v>0</v>
      </c>
      <c r="AD46" s="109" t="str">
        <f>+IF(ISERROR(AC46/AC45*100),"",(AC46/AC45*100))</f>
        <v/>
      </c>
      <c r="AF46" s="72"/>
      <c r="AG46" s="53"/>
    </row>
    <row r="47" spans="1:42" ht="17" hidden="1" customHeight="1">
      <c r="B47" s="903" t="s">
        <v>624</v>
      </c>
      <c r="C47" s="904"/>
      <c r="D47" s="905"/>
      <c r="E47" s="189"/>
      <c r="F47" s="576">
        <f>SUM(前月ペースト場所!F46)</f>
        <v>0</v>
      </c>
      <c r="G47" s="571">
        <f>SUM(前月ペースト場所!G46)</f>
        <v>0</v>
      </c>
      <c r="H47" s="571">
        <f>SUM(前月ペースト場所!H46)</f>
        <v>0</v>
      </c>
      <c r="I47" s="571">
        <f>SUM(前月ペースト場所!I46)</f>
        <v>0</v>
      </c>
      <c r="J47" s="571">
        <f>SUM(前月ペースト場所!J46)</f>
        <v>0</v>
      </c>
      <c r="K47" s="571">
        <f>SUM(前月ペースト場所!K46)</f>
        <v>0</v>
      </c>
      <c r="L47" s="571">
        <f>SUM(前月ペースト場所!L46)</f>
        <v>0</v>
      </c>
      <c r="M47" s="571">
        <f>SUM(前月ペースト場所!M46)</f>
        <v>0</v>
      </c>
      <c r="N47" s="571">
        <f>SUM(前月ペースト場所!N46)</f>
        <v>0</v>
      </c>
      <c r="O47" s="571">
        <f>SUM(前月ペースト場所!O46)</f>
        <v>0</v>
      </c>
      <c r="P47" s="572">
        <f>SUM(前月ペースト場所!P46)</f>
        <v>0</v>
      </c>
      <c r="R47" s="115" t="s">
        <v>166</v>
      </c>
      <c r="S47" s="111"/>
      <c r="T47" s="211"/>
      <c r="U47" s="94"/>
      <c r="V47" s="217"/>
      <c r="W47" s="94"/>
      <c r="X47" s="211"/>
      <c r="Y47" s="94"/>
      <c r="Z47" s="217"/>
      <c r="AA47" s="94"/>
      <c r="AB47" s="94"/>
      <c r="AC47" s="240">
        <f>SUM(前月ペースト場所!AI46)</f>
        <v>7500</v>
      </c>
      <c r="AD47" s="217"/>
      <c r="AF47" s="72"/>
      <c r="AG47" s="53"/>
    </row>
    <row r="48" spans="1:42" ht="17" hidden="1" customHeight="1">
      <c r="B48" s="914" t="s">
        <v>103</v>
      </c>
      <c r="C48" s="915"/>
      <c r="D48" s="916"/>
      <c r="E48" s="31" t="e">
        <v>#N/A</v>
      </c>
      <c r="F48" s="152"/>
      <c r="G48" s="545"/>
      <c r="H48" s="545"/>
      <c r="I48" s="545"/>
      <c r="J48" s="545"/>
      <c r="K48" s="545"/>
      <c r="L48" s="545"/>
      <c r="M48" s="545"/>
      <c r="N48" s="545"/>
      <c r="O48" s="545"/>
      <c r="P48" s="546"/>
      <c r="R48" s="223" t="s">
        <v>167</v>
      </c>
      <c r="S48" s="218"/>
      <c r="T48" s="219">
        <f>S47+S48</f>
        <v>0</v>
      </c>
      <c r="U48" s="220"/>
      <c r="V48" s="221"/>
      <c r="W48" s="220"/>
      <c r="X48" s="222"/>
      <c r="Y48" s="220"/>
      <c r="Z48" s="221"/>
      <c r="AA48" s="220"/>
      <c r="AB48" s="220"/>
      <c r="AC48" s="241">
        <f>SUM(前月ペースト場所!AI47)</f>
        <v>6500</v>
      </c>
      <c r="AD48" s="221"/>
      <c r="AF48" s="72"/>
      <c r="AG48" s="53"/>
      <c r="AK48" s="225" t="s">
        <v>148</v>
      </c>
      <c r="AL48" s="225" t="s">
        <v>148</v>
      </c>
      <c r="AM48" s="225" t="s">
        <v>148</v>
      </c>
      <c r="AN48" s="225" t="s">
        <v>148</v>
      </c>
      <c r="AO48" s="225" t="s">
        <v>148</v>
      </c>
      <c r="AP48" s="225" t="s">
        <v>148</v>
      </c>
    </row>
    <row r="49" spans="1:51" ht="17" hidden="1" customHeight="1">
      <c r="B49" s="903" t="s">
        <v>624</v>
      </c>
      <c r="C49" s="904"/>
      <c r="D49" s="905"/>
      <c r="E49" s="1" t="e">
        <v>#N/A</v>
      </c>
      <c r="F49" s="576">
        <f>SUM(前月ペースト場所!F48)</f>
        <v>0</v>
      </c>
      <c r="G49" s="571">
        <f>SUM(前月ペースト場所!G48)</f>
        <v>0</v>
      </c>
      <c r="H49" s="571">
        <f>SUM(前月ペースト場所!H48)</f>
        <v>0</v>
      </c>
      <c r="I49" s="571">
        <f>SUM(前月ペースト場所!I48)</f>
        <v>0</v>
      </c>
      <c r="J49" s="571">
        <f>SUM(前月ペースト場所!J48)</f>
        <v>0</v>
      </c>
      <c r="K49" s="571">
        <f>SUM(前月ペースト場所!K48)</f>
        <v>0</v>
      </c>
      <c r="L49" s="571">
        <f>SUM(前月ペースト場所!L48)</f>
        <v>0</v>
      </c>
      <c r="M49" s="571">
        <f>SUM(前月ペースト場所!M48)</f>
        <v>0</v>
      </c>
      <c r="N49" s="571">
        <f>SUM(前月ペースト場所!N48)</f>
        <v>0</v>
      </c>
      <c r="O49" s="571">
        <f>SUM(前月ペースト場所!O48)</f>
        <v>0</v>
      </c>
      <c r="P49" s="572">
        <f>SUM(前月ペースト場所!P48)</f>
        <v>0</v>
      </c>
      <c r="R49" s="110"/>
      <c r="S49" s="28"/>
      <c r="T49" s="101">
        <f>+T37+T39+T41+T43+T45+T47</f>
        <v>0</v>
      </c>
      <c r="V49" s="112"/>
      <c r="X49" s="101">
        <f>+X37+X39+X41+X43+X45+X47</f>
        <v>0</v>
      </c>
      <c r="Z49" s="120"/>
      <c r="AC49" s="101">
        <f>SUM(前月ペースト場所!AI48)</f>
        <v>1241860</v>
      </c>
      <c r="AD49" s="120"/>
      <c r="AF49" s="72"/>
      <c r="AG49" s="53"/>
      <c r="AK49" s="225" t="s">
        <v>152</v>
      </c>
      <c r="AL49" s="225" t="s">
        <v>153</v>
      </c>
      <c r="AM49" s="225" t="s">
        <v>154</v>
      </c>
      <c r="AN49" s="225" t="s">
        <v>155</v>
      </c>
      <c r="AO49" s="225" t="s">
        <v>156</v>
      </c>
      <c r="AP49" s="225" t="s">
        <v>332</v>
      </c>
    </row>
    <row r="50" spans="1:51" ht="17" hidden="1" customHeight="1">
      <c r="B50" s="914" t="s">
        <v>606</v>
      </c>
      <c r="C50" s="915"/>
      <c r="D50" s="916"/>
      <c r="E50" s="156"/>
      <c r="F50" s="152"/>
      <c r="G50" s="545"/>
      <c r="H50" s="545"/>
      <c r="I50" s="545"/>
      <c r="J50" s="545"/>
      <c r="K50" s="545"/>
      <c r="L50" s="545"/>
      <c r="M50" s="545"/>
      <c r="N50" s="545"/>
      <c r="O50" s="545"/>
      <c r="P50" s="546"/>
      <c r="R50" s="41" t="s">
        <v>53</v>
      </c>
      <c r="S50" s="30"/>
      <c r="T50" s="118" t="e">
        <f>+T38+T40+T42+T44+T46+T48</f>
        <v>#VALUE!</v>
      </c>
      <c r="U50" s="31"/>
      <c r="V50" s="119"/>
      <c r="W50" s="31"/>
      <c r="X50" s="118">
        <f>+X38+X40+X42+X44+X46+X48</f>
        <v>0</v>
      </c>
      <c r="Y50" s="31"/>
      <c r="Z50" s="119" t="str">
        <f>+IF(ISERROR(X50/X49*100),"",(X50/X49*100))</f>
        <v/>
      </c>
      <c r="AA50" s="31"/>
      <c r="AB50" s="31"/>
      <c r="AC50" s="118">
        <f>SUM(前月ペースト場所!AI49)</f>
        <v>727486</v>
      </c>
      <c r="AD50" s="119">
        <f>+IF(ISERROR(AC50/AC49*100),"",(AC50/AC49*100))</f>
        <v>58.580355273541294</v>
      </c>
      <c r="AF50" s="97"/>
      <c r="AG50" s="53"/>
    </row>
    <row r="51" spans="1:51" ht="17" hidden="1" customHeight="1">
      <c r="B51" s="903" t="s">
        <v>624</v>
      </c>
      <c r="C51" s="904"/>
      <c r="D51" s="905"/>
      <c r="E51" s="1" t="e">
        <v>#N/A</v>
      </c>
      <c r="F51" s="576">
        <f>SUM(前月ペースト場所!F50)</f>
        <v>0</v>
      </c>
      <c r="G51" s="571">
        <f>SUM(前月ペースト場所!G50)</f>
        <v>0</v>
      </c>
      <c r="H51" s="571">
        <f>SUM(前月ペースト場所!H50)</f>
        <v>0</v>
      </c>
      <c r="I51" s="571">
        <f>SUM(前月ペースト場所!I50)</f>
        <v>0</v>
      </c>
      <c r="J51" s="571">
        <f>SUM(前月ペースト場所!J50)</f>
        <v>0</v>
      </c>
      <c r="K51" s="571">
        <f>SUM(前月ペースト場所!K50)</f>
        <v>0</v>
      </c>
      <c r="L51" s="571">
        <f>SUM(前月ペースト場所!L50)</f>
        <v>0</v>
      </c>
      <c r="M51" s="571">
        <f>SUM(前月ペースト場所!M50)</f>
        <v>0</v>
      </c>
      <c r="N51" s="571">
        <f>SUM(前月ペースト場所!N50)</f>
        <v>0</v>
      </c>
      <c r="O51" s="571">
        <f>SUM(前月ペースト場所!O50)</f>
        <v>0</v>
      </c>
      <c r="P51" s="572">
        <f>SUM(前月ペースト場所!P50)</f>
        <v>0</v>
      </c>
      <c r="R51" s="52"/>
      <c r="S51" s="28"/>
      <c r="T51" s="101">
        <f>+T49/1.08</f>
        <v>0</v>
      </c>
      <c r="V51" s="112"/>
      <c r="X51" s="101">
        <f>+X49/1.08</f>
        <v>0</v>
      </c>
      <c r="Z51" s="120"/>
      <c r="AC51" s="101">
        <f>SUM(前月ペースト場所!AI50)</f>
        <v>1129054.0404040401</v>
      </c>
      <c r="AD51" s="120"/>
      <c r="AF51" s="97"/>
      <c r="AG51" s="53"/>
      <c r="AK51" s="856"/>
      <c r="AL51" s="856"/>
      <c r="AM51" s="225" t="s">
        <v>173</v>
      </c>
      <c r="AN51" s="225" t="s">
        <v>174</v>
      </c>
      <c r="AO51" s="225" t="s">
        <v>175</v>
      </c>
    </row>
    <row r="52" spans="1:51" ht="17" hidden="1" customHeight="1">
      <c r="B52" s="252"/>
      <c r="C52" s="253"/>
      <c r="D52" s="254"/>
      <c r="E52" s="25" t="str">
        <f>IF(B52="","",VLOOKUP(B52,参照!$U$1:$Z$25,2,FALSE))</f>
        <v/>
      </c>
      <c r="F52" s="152"/>
      <c r="G52" s="191"/>
      <c r="H52" s="152"/>
      <c r="I52" s="153"/>
      <c r="J52" s="152"/>
      <c r="K52" s="153"/>
      <c r="L52" s="152"/>
      <c r="M52" s="191"/>
      <c r="N52" s="191"/>
      <c r="O52" s="545"/>
      <c r="P52" s="100"/>
      <c r="R52" s="110" t="s">
        <v>54</v>
      </c>
      <c r="S52" s="28"/>
      <c r="T52" s="101" t="e">
        <f>+T50/1.08</f>
        <v>#VALUE!</v>
      </c>
      <c r="V52" s="121"/>
      <c r="X52" s="101">
        <f>+X50/1.08</f>
        <v>0</v>
      </c>
      <c r="Z52" s="121" t="str">
        <f>+IF(ISERROR(X52/X51*100),"",(X52/X51*100))</f>
        <v/>
      </c>
      <c r="AC52" s="101">
        <f>SUM(前月ペースト場所!AI51)</f>
        <v>661396.53198653192</v>
      </c>
      <c r="AD52" s="300">
        <f>+IF(ISERROR(AC52/AC51*100),"",(AC52/AC51*100))</f>
        <v>58.579705516119176</v>
      </c>
      <c r="AF52" s="72"/>
      <c r="AG52" s="53"/>
      <c r="AK52" s="856" t="s">
        <v>176</v>
      </c>
      <c r="AL52" s="856"/>
      <c r="AM52" s="225"/>
      <c r="AN52" s="225"/>
      <c r="AO52" s="225"/>
    </row>
    <row r="53" spans="1:51" ht="17" hidden="1" customHeight="1">
      <c r="B53" s="903" t="s">
        <v>617</v>
      </c>
      <c r="C53" s="904"/>
      <c r="D53" s="905"/>
      <c r="E53" s="156"/>
      <c r="F53" s="577">
        <f>SUM(前月ペースト場所!F52)</f>
        <v>118</v>
      </c>
      <c r="G53" s="578">
        <f>SUM(前月ペースト場所!G52)</f>
        <v>19000</v>
      </c>
      <c r="H53" s="577">
        <f>SUM(前月ペースト場所!H52)</f>
        <v>16</v>
      </c>
      <c r="I53" s="579">
        <f>SUM(前月ペースト場所!I52)</f>
        <v>14000</v>
      </c>
      <c r="J53" s="577">
        <f>SUM(前月ペースト場所!J52)</f>
        <v>0</v>
      </c>
      <c r="K53" s="579">
        <f>SUM(前月ペースト場所!K52)</f>
        <v>10000</v>
      </c>
      <c r="L53" s="577">
        <f>SUM(前月ペースト場所!L52)</f>
        <v>2</v>
      </c>
      <c r="M53" s="578">
        <f>SUM(前月ペースト場所!M52)</f>
        <v>9520</v>
      </c>
      <c r="N53" s="578">
        <f>SUM(前月ペースト場所!N52)</f>
        <v>2</v>
      </c>
      <c r="O53" s="580">
        <f>SUM(前月ペースト場所!O52)</f>
        <v>138</v>
      </c>
      <c r="P53" s="581">
        <f>SUM(前月ペースト場所!P52)</f>
        <v>675760</v>
      </c>
      <c r="R53" s="87"/>
      <c r="S53" s="122" t="s">
        <v>0</v>
      </c>
      <c r="T53" s="118" t="e">
        <f>+T50*8/108</f>
        <v>#VALUE!</v>
      </c>
      <c r="U53" s="31"/>
      <c r="V53" s="123"/>
      <c r="W53" s="64" t="s">
        <v>0</v>
      </c>
      <c r="X53" s="118">
        <f>+X50*8/108</f>
        <v>0</v>
      </c>
      <c r="Y53" s="31"/>
      <c r="Z53" s="124"/>
      <c r="AA53" s="31" t="s">
        <v>0</v>
      </c>
      <c r="AB53" s="64"/>
      <c r="AC53" s="118">
        <f>SUM(前月ペースト場所!AI52)</f>
        <v>66089.468013468082</v>
      </c>
      <c r="AD53" s="124"/>
      <c r="AF53" s="63"/>
      <c r="AG53" s="77"/>
      <c r="AK53" s="856" t="s">
        <v>177</v>
      </c>
      <c r="AL53" s="856"/>
      <c r="AM53" s="225"/>
      <c r="AN53" s="225"/>
      <c r="AO53" s="225"/>
    </row>
    <row r="54" spans="1:51" ht="3" customHeight="1">
      <c r="A54" s="22"/>
    </row>
    <row r="55" spans="1:51" ht="2.25" customHeight="1">
      <c r="A55" s="22"/>
    </row>
    <row r="56" spans="1:51" ht="16.25" customHeight="1">
      <c r="A56" s="1">
        <f>A2+1</f>
        <v>1</v>
      </c>
      <c r="B56" s="555"/>
      <c r="C56" s="555"/>
      <c r="D56" s="561"/>
      <c r="E56" s="564"/>
      <c r="F56" s="582" t="s">
        <v>615</v>
      </c>
      <c r="G56" s="583"/>
      <c r="H56" s="584" t="s">
        <v>678</v>
      </c>
      <c r="I56" s="585"/>
      <c r="J56" s="586" t="s">
        <v>614</v>
      </c>
      <c r="K56" s="587"/>
      <c r="L56" s="586" t="s">
        <v>612</v>
      </c>
      <c r="M56" s="587"/>
      <c r="N56" s="582" t="s">
        <v>613</v>
      </c>
      <c r="O56" s="588" t="s">
        <v>162</v>
      </c>
      <c r="P56" s="557"/>
      <c r="Q56" s="589"/>
      <c r="R56" s="919" t="s">
        <v>99</v>
      </c>
      <c r="S56" s="919"/>
      <c r="T56" s="919"/>
      <c r="U56" s="919"/>
      <c r="V56" s="919"/>
      <c r="W56" s="919"/>
      <c r="X56" s="919"/>
      <c r="Y56" s="555"/>
      <c r="Z56" s="555"/>
      <c r="AA56" s="555"/>
      <c r="AB56" s="555"/>
      <c r="AC56" s="555"/>
      <c r="AD56" s="866" t="s">
        <v>116</v>
      </c>
      <c r="AE56" s="590"/>
      <c r="AF56" s="183" t="s">
        <v>8</v>
      </c>
      <c r="AG56" s="556" t="s">
        <v>9</v>
      </c>
    </row>
    <row r="57" spans="1:51" ht="15.75" customHeight="1">
      <c r="B57" s="555"/>
      <c r="C57" s="555"/>
      <c r="D57" s="561"/>
      <c r="E57" s="555"/>
      <c r="F57" s="920"/>
      <c r="G57" s="555"/>
      <c r="H57" s="896"/>
      <c r="I57" s="555"/>
      <c r="J57" s="898"/>
      <c r="K57" s="591"/>
      <c r="L57" s="950"/>
      <c r="M57" s="591"/>
      <c r="N57" s="950"/>
      <c r="O57" s="876" t="str">
        <f>IF(ISERROR(VLOOKUP(O59,参照!AB:AC,2,FALSE)),"",VLOOKUP(O59,参照!AB:AC,2,FALSE))</f>
        <v>菅原</v>
      </c>
      <c r="P57" s="770">
        <v>1</v>
      </c>
      <c r="Q57" s="289"/>
      <c r="R57" s="592"/>
      <c r="S57" s="910">
        <v>46143</v>
      </c>
      <c r="T57" s="910"/>
      <c r="U57" s="910"/>
      <c r="V57" s="910"/>
      <c r="W57" s="862" t="str">
        <f>TEXT(S57,"aaaa")</f>
        <v>金曜日</v>
      </c>
      <c r="X57" s="862"/>
      <c r="Y57" s="524"/>
      <c r="Z57" s="289"/>
      <c r="AA57" s="289"/>
      <c r="AB57" s="289"/>
      <c r="AC57" s="553"/>
      <c r="AD57" s="867"/>
      <c r="AE57" s="593"/>
      <c r="AF57" s="889" t="str">
        <f>IF(ISERROR(VLOOKUP(P57,参照!M:N,2,FALSE)),"",VLOOKUP(P57,参照!M:N,2,FALSE))</f>
        <v>晴　れ</v>
      </c>
      <c r="AG57" s="860" t="str">
        <f>IF(ISERROR(VLOOKUP(P58,参照!M:N,2,FALSE)),"",VLOOKUP(P58,参照!M:N,2,FALSE))</f>
        <v>晴　れ</v>
      </c>
    </row>
    <row r="58" spans="1:51" ht="15.75" customHeight="1">
      <c r="B58" s="555"/>
      <c r="C58" s="555"/>
      <c r="D58" s="561"/>
      <c r="E58" s="560"/>
      <c r="F58" s="921"/>
      <c r="G58" s="560"/>
      <c r="H58" s="897"/>
      <c r="I58" s="560"/>
      <c r="J58" s="899"/>
      <c r="K58" s="594"/>
      <c r="L58" s="921"/>
      <c r="M58" s="594"/>
      <c r="N58" s="921"/>
      <c r="O58" s="877" t="str">
        <f>IF(ISERROR(VLOOKUP(N58,参照!#REF!,2,FALSE)),"",VLOOKUP(N58,参照!#REF!,2,FALSE))</f>
        <v/>
      </c>
      <c r="P58" s="770">
        <v>1</v>
      </c>
      <c r="Q58" s="289"/>
      <c r="R58" s="592"/>
      <c r="S58" s="910"/>
      <c r="T58" s="910"/>
      <c r="U58" s="910"/>
      <c r="V58" s="910"/>
      <c r="W58" s="862"/>
      <c r="X58" s="862"/>
      <c r="Y58" s="524"/>
      <c r="Z58" s="289"/>
      <c r="AA58" s="289"/>
      <c r="AB58" s="289"/>
      <c r="AC58" s="553"/>
      <c r="AD58" s="868"/>
      <c r="AE58" s="594"/>
      <c r="AF58" s="890" t="str">
        <f>IF(ISERROR(VLOOKUP(AE58,参照!O:P,2,FALSE)),"",VLOOKUP(AE58,参照!O:P,2,FALSE))</f>
        <v/>
      </c>
      <c r="AG58" s="861" t="str">
        <f>IF(ISERROR(VLOOKUP(AF58,参照!P:Q,2,FALSE)),"",VLOOKUP(AF58,参照!P:Q,2,FALSE))</f>
        <v/>
      </c>
    </row>
    <row r="59" spans="1:51" ht="13.5" customHeight="1">
      <c r="B59" s="555" t="s">
        <v>447</v>
      </c>
      <c r="C59" s="555"/>
      <c r="D59" s="555"/>
      <c r="E59" s="555"/>
      <c r="F59" s="555"/>
      <c r="G59" s="555"/>
      <c r="H59" s="555"/>
      <c r="I59" s="555"/>
      <c r="J59" s="555"/>
      <c r="K59" s="555"/>
      <c r="L59" s="555"/>
      <c r="M59" s="555"/>
      <c r="N59" s="555"/>
      <c r="O59" s="595">
        <v>5</v>
      </c>
      <c r="P59" s="555"/>
      <c r="Q59" s="555"/>
      <c r="R59" s="596" t="s">
        <v>446</v>
      </c>
      <c r="S59" s="555"/>
      <c r="T59" s="555"/>
      <c r="U59" s="555"/>
      <c r="V59" s="596" t="s">
        <v>445</v>
      </c>
      <c r="W59" s="555"/>
      <c r="X59" s="555"/>
      <c r="Y59" s="555"/>
      <c r="Z59" s="596" t="s">
        <v>444</v>
      </c>
      <c r="AA59" s="596"/>
      <c r="AB59" s="555"/>
      <c r="AC59" s="597"/>
      <c r="AD59" s="555"/>
      <c r="AE59" s="555"/>
      <c r="AF59" s="596"/>
      <c r="AG59" s="597"/>
    </row>
    <row r="60" spans="1:51" ht="13.5" customHeight="1" thickBot="1">
      <c r="B60" s="908"/>
      <c r="C60" s="909"/>
      <c r="D60" s="598"/>
      <c r="E60" s="598"/>
      <c r="F60" s="891" t="s">
        <v>679</v>
      </c>
      <c r="G60" s="892"/>
      <c r="H60" s="892"/>
      <c r="I60" s="892"/>
      <c r="J60" s="892"/>
      <c r="K60" s="892"/>
      <c r="L60" s="892"/>
      <c r="M60" s="892"/>
      <c r="N60" s="892"/>
      <c r="O60" s="892"/>
      <c r="P60" s="893"/>
      <c r="Q60" s="555"/>
      <c r="R60" s="599" t="s">
        <v>78</v>
      </c>
      <c r="S60" s="564"/>
      <c r="T60" s="600" t="s">
        <v>79</v>
      </c>
      <c r="U60" s="564"/>
      <c r="V60" s="564" t="s">
        <v>80</v>
      </c>
      <c r="W60" s="564"/>
      <c r="X60" s="601" t="s">
        <v>79</v>
      </c>
      <c r="Y60" s="555"/>
      <c r="Z60" s="602" t="s">
        <v>30</v>
      </c>
      <c r="AA60" s="603"/>
      <c r="AB60" s="604"/>
      <c r="AC60" s="605"/>
      <c r="AD60" s="555"/>
      <c r="AE60" s="555"/>
      <c r="AF60" s="555"/>
      <c r="AG60" s="606"/>
      <c r="AJ60" s="1" t="s">
        <v>121</v>
      </c>
      <c r="AK60" s="922" t="s">
        <v>120</v>
      </c>
      <c r="AL60" s="922"/>
    </row>
    <row r="61" spans="1:51" ht="13.5" customHeight="1">
      <c r="B61" s="607" t="s">
        <v>104</v>
      </c>
      <c r="C61" s="608" t="s">
        <v>105</v>
      </c>
      <c r="D61" s="568" t="s">
        <v>4</v>
      </c>
      <c r="E61" s="563"/>
      <c r="F61" s="609" t="s">
        <v>15</v>
      </c>
      <c r="G61" s="610"/>
      <c r="H61" s="609" t="s">
        <v>16</v>
      </c>
      <c r="I61" s="566"/>
      <c r="J61" s="567" t="s">
        <v>17</v>
      </c>
      <c r="K61" s="611"/>
      <c r="L61" s="609" t="s">
        <v>18</v>
      </c>
      <c r="M61" s="562"/>
      <c r="N61" s="612" t="s">
        <v>19</v>
      </c>
      <c r="O61" s="613" t="s">
        <v>6</v>
      </c>
      <c r="P61" s="613" t="s">
        <v>20</v>
      </c>
      <c r="Q61" s="595"/>
      <c r="R61" s="614" t="str">
        <f>IF(ISERROR(VLOOKUP(Q61,参照!A:B,2,FALSE)),"",VLOOKUP(Q61,参照!A:B,2,FALSE))</f>
        <v/>
      </c>
      <c r="S61" s="604"/>
      <c r="T61" s="615"/>
      <c r="U61" s="604">
        <v>500</v>
      </c>
      <c r="V61" s="604" t="str">
        <f>IF(ISERROR(VLOOKUP(U61,参照!D:E,2,FALSE)),"",VLOOKUP(U61,参照!D:E,2,FALSE))</f>
        <v>じゃらん</v>
      </c>
      <c r="W61" s="604"/>
      <c r="X61" s="616">
        <v>87400</v>
      </c>
      <c r="Y61" s="555"/>
      <c r="Z61" s="558"/>
      <c r="AA61" s="617"/>
      <c r="AB61" s="618"/>
      <c r="AC61" s="619"/>
      <c r="AD61" s="555"/>
      <c r="AE61" s="555"/>
      <c r="AF61" s="555" t="s">
        <v>346</v>
      </c>
      <c r="AG61" s="606"/>
      <c r="AJ61" s="853" t="s">
        <v>635</v>
      </c>
      <c r="AK61" s="277" t="s">
        <v>104</v>
      </c>
      <c r="AL61" s="277" t="s">
        <v>4</v>
      </c>
      <c r="AM61" s="278"/>
      <c r="AN61" s="279" t="s">
        <v>15</v>
      </c>
      <c r="AO61" s="279" t="s">
        <v>16</v>
      </c>
      <c r="AP61" s="277" t="s">
        <v>17</v>
      </c>
      <c r="AQ61" s="279" t="s">
        <v>18</v>
      </c>
      <c r="AR61" s="279" t="s">
        <v>19</v>
      </c>
      <c r="AS61" s="279"/>
      <c r="AT61" s="278" t="s">
        <v>117</v>
      </c>
      <c r="AU61" s="278" t="s">
        <v>118</v>
      </c>
      <c r="AV61" s="278" t="s">
        <v>123</v>
      </c>
      <c r="AW61" s="278" t="s">
        <v>124</v>
      </c>
      <c r="AX61" s="280" t="s">
        <v>122</v>
      </c>
      <c r="AY61" s="853" t="s">
        <v>100</v>
      </c>
    </row>
    <row r="62" spans="1:51" ht="13.5" customHeight="1">
      <c r="A62" s="43"/>
      <c r="B62" s="620" t="s">
        <v>83</v>
      </c>
      <c r="C62" s="621">
        <v>1</v>
      </c>
      <c r="D62" s="621">
        <v>1</v>
      </c>
      <c r="E62" s="604">
        <f>IF(B62="","",VLOOKUP(B62,参照!$U$1:$Z$25,2,FALSE))</f>
        <v>5000</v>
      </c>
      <c r="F62" s="622">
        <v>26</v>
      </c>
      <c r="G62" s="623">
        <f>IF(B62="","",VLOOKUP(B62,参照!$U$1:$Z$25,3,FALSE))</f>
        <v>4750</v>
      </c>
      <c r="H62" s="622">
        <v>2</v>
      </c>
      <c r="I62" s="624">
        <f>IF(B62="","",VLOOKUP(B62,参照!$U$1:$Z$25,4,FALSE))</f>
        <v>3500</v>
      </c>
      <c r="J62" s="622"/>
      <c r="K62" s="625">
        <f>IF(B62="","",VLOOKUP(B62,参照!$U$1:$Z$25,5,FALSE))</f>
        <v>2500</v>
      </c>
      <c r="L62" s="622">
        <v>2</v>
      </c>
      <c r="M62" s="626">
        <f>IF(B62="","",VLOOKUP(B62,参照!$U$1:$Z$25,6,FALSE))</f>
        <v>2380</v>
      </c>
      <c r="N62" s="605"/>
      <c r="O62" s="616">
        <f t="shared" ref="O62:O74" si="4">IF(SUM(F62+H62+J62+L62+N62)=0,"",SUM(F62+H62+J62+L62+N62))</f>
        <v>30</v>
      </c>
      <c r="P62" s="605">
        <f>IF(ISERROR(SUM(E62*F62+G62*H62+I62*J62+K62*L62+M62*N62)),"",SUM(E62*F62+G62*H62+I62*J62+K62*L62+M62*N62))</f>
        <v>144500</v>
      </c>
      <c r="Q62" s="595"/>
      <c r="R62" s="627" t="str">
        <f>IF(ISERROR(VLOOKUP(Q62,参照!A:B,2,FALSE)),"",VLOOKUP(Q62,参照!A:B,2,FALSE))</f>
        <v/>
      </c>
      <c r="S62" s="628"/>
      <c r="T62" s="629"/>
      <c r="U62" s="628"/>
      <c r="V62" s="628" t="s">
        <v>774</v>
      </c>
      <c r="W62" s="628"/>
      <c r="X62" s="630">
        <v>45000</v>
      </c>
      <c r="Y62" s="555"/>
      <c r="Z62" s="631"/>
      <c r="AA62" s="632"/>
      <c r="AB62" s="618"/>
      <c r="AC62" s="619"/>
      <c r="AD62" s="555"/>
      <c r="AE62" s="555"/>
      <c r="AF62" s="633" t="s">
        <v>164</v>
      </c>
      <c r="AG62" s="634">
        <f>AG9+S95</f>
        <v>17960</v>
      </c>
      <c r="AJ62" s="854"/>
      <c r="AK62" s="281" t="s">
        <v>119</v>
      </c>
      <c r="AL62" s="281">
        <v>1</v>
      </c>
      <c r="AM62" s="225"/>
      <c r="AN62" s="225">
        <f>DSUM($B61:$N75,F61,$AK61:$AL62)</f>
        <v>26</v>
      </c>
      <c r="AO62" s="225">
        <f>DSUM($B61:$N75,H61,$AK61:$AL62)</f>
        <v>2</v>
      </c>
      <c r="AP62" s="225">
        <f>DSUM($B61:$N75,J61,$AK61:$AL62)</f>
        <v>0</v>
      </c>
      <c r="AQ62" s="225">
        <f>DSUM($B61:$N75,L61,$AK61:$AL62)</f>
        <v>2</v>
      </c>
      <c r="AR62" s="225">
        <f>DSUM($B61:$N75,N61,$AK61:$AL62)</f>
        <v>0</v>
      </c>
      <c r="AS62" s="225"/>
      <c r="AT62" s="225">
        <f>AN62+AO62+AP62</f>
        <v>28</v>
      </c>
      <c r="AU62" s="225">
        <f>AQ62+AR62</f>
        <v>2</v>
      </c>
      <c r="AV62" s="225">
        <f>AT62+AU62</f>
        <v>30</v>
      </c>
      <c r="AW62" s="287">
        <f>(AT62*1)+(AU62*0.5)</f>
        <v>29</v>
      </c>
      <c r="AX62" s="284">
        <f>DCOUNT(B61:E75,D61,AK61:AL62)-AM106</f>
        <v>1</v>
      </c>
      <c r="AY62" s="854"/>
    </row>
    <row r="63" spans="1:51" ht="13.5" customHeight="1">
      <c r="A63" s="43"/>
      <c r="B63" s="635" t="s">
        <v>126</v>
      </c>
      <c r="C63" s="636">
        <v>1</v>
      </c>
      <c r="D63" s="636">
        <v>3</v>
      </c>
      <c r="E63" s="628">
        <f>IF(B63="","",VLOOKUP(B63,参照!$U$1:$Z$25,2,FALSE))</f>
        <v>8000</v>
      </c>
      <c r="F63" s="637">
        <v>27</v>
      </c>
      <c r="G63" s="638">
        <f>IF(B63="","",VLOOKUP(B63,参照!$U$1:$Z$25,3,FALSE))</f>
        <v>7600</v>
      </c>
      <c r="H63" s="637">
        <v>6</v>
      </c>
      <c r="I63" s="639">
        <f>IF(B63="","",VLOOKUP(B63,参照!$U$1:$Z$25,4,FALSE))</f>
        <v>5600</v>
      </c>
      <c r="J63" s="637"/>
      <c r="K63" s="640">
        <f>IF(B63="","",VLOOKUP(B63,参照!$U$1:$Z$25,5,FALSE))</f>
        <v>4000</v>
      </c>
      <c r="L63" s="637">
        <v>1</v>
      </c>
      <c r="M63" s="641">
        <f>IF(B63="","",VLOOKUP(B63,参照!$U$1:$Z$25,6,FALSE))</f>
        <v>3800</v>
      </c>
      <c r="N63" s="642"/>
      <c r="O63" s="642">
        <f t="shared" si="4"/>
        <v>34</v>
      </c>
      <c r="P63" s="642">
        <f t="shared" ref="P63:P74" si="5">IF(ISERROR(SUM(E63*F63+G63*H63+I63*J63+K63*L63+M63*N63)),"",SUM(E63*F63+G63*H63+I63*J63+K63*L63+M63*N63))</f>
        <v>265600</v>
      </c>
      <c r="Q63" s="595"/>
      <c r="R63" s="627" t="str">
        <f>IF(ISERROR(VLOOKUP(Q63,参照!A:B,2,FALSE)),"",VLOOKUP(Q63,参照!A:B,2,FALSE))</f>
        <v/>
      </c>
      <c r="S63" s="628"/>
      <c r="T63" s="629"/>
      <c r="U63" s="628">
        <v>726</v>
      </c>
      <c r="V63" s="628" t="str">
        <f>IF(ISERROR(VLOOKUP(U63,参照!D:E,2,FALSE)),"",VLOOKUP(U63,参照!D:E,2,FALSE))</f>
        <v>ベルトラ</v>
      </c>
      <c r="W63" s="628"/>
      <c r="X63" s="630">
        <v>9500</v>
      </c>
      <c r="Y63" s="555"/>
      <c r="Z63" s="631"/>
      <c r="AA63" s="632"/>
      <c r="AB63" s="618"/>
      <c r="AC63" s="619"/>
      <c r="AD63" s="555"/>
      <c r="AE63" s="555"/>
      <c r="AF63" s="643" t="s">
        <v>680</v>
      </c>
      <c r="AG63" s="644">
        <f>AG10+S96</f>
        <v>0</v>
      </c>
      <c r="AJ63" s="854"/>
      <c r="AK63" s="281" t="s">
        <v>104</v>
      </c>
      <c r="AL63" s="281" t="s">
        <v>4</v>
      </c>
      <c r="AM63" s="225"/>
      <c r="AN63" s="225"/>
      <c r="AO63" s="225"/>
      <c r="AP63" s="225"/>
      <c r="AQ63" s="225"/>
      <c r="AR63" s="225"/>
      <c r="AS63" s="225"/>
      <c r="AT63" s="225"/>
      <c r="AU63" s="225"/>
      <c r="AV63" s="225"/>
      <c r="AW63" s="225"/>
      <c r="AX63" s="282"/>
      <c r="AY63" s="854"/>
    </row>
    <row r="64" spans="1:51" ht="13.5" customHeight="1" thickBot="1">
      <c r="A64" s="43"/>
      <c r="B64" s="635" t="s">
        <v>125</v>
      </c>
      <c r="C64" s="636" t="s">
        <v>644</v>
      </c>
      <c r="D64" s="636">
        <v>1</v>
      </c>
      <c r="E64" s="628">
        <f>IF(B64="","",VLOOKUP(B64,参照!$U$1:$Z$25,2,FALSE))</f>
        <v>10000</v>
      </c>
      <c r="F64" s="637">
        <v>60</v>
      </c>
      <c r="G64" s="638">
        <f>IF(B64="","",VLOOKUP(B64,参照!$U$1:$Z$25,3,FALSE))</f>
        <v>9500</v>
      </c>
      <c r="H64" s="637">
        <v>9</v>
      </c>
      <c r="I64" s="639">
        <f>IF(B64="","",VLOOKUP(B64,参照!$U$1:$Z$25,4,FALSE))</f>
        <v>7000</v>
      </c>
      <c r="J64" s="637"/>
      <c r="K64" s="640">
        <f>IF(B64="","",VLOOKUP(B64,参照!$U$1:$Z$25,5,FALSE))</f>
        <v>5000</v>
      </c>
      <c r="L64" s="637">
        <v>2</v>
      </c>
      <c r="M64" s="641">
        <f>IF(B64="","",VLOOKUP(B64,参照!$U$1:$Z$25,6,FALSE))</f>
        <v>4750</v>
      </c>
      <c r="N64" s="642"/>
      <c r="O64" s="630">
        <f t="shared" si="4"/>
        <v>71</v>
      </c>
      <c r="P64" s="642">
        <f t="shared" si="5"/>
        <v>695500</v>
      </c>
      <c r="Q64" s="595"/>
      <c r="R64" s="627" t="str">
        <f>IF(ISERROR(VLOOKUP(Q64,参照!A:B,2,FALSE)),"",VLOOKUP(Q64,参照!A:B,2,FALSE))</f>
        <v/>
      </c>
      <c r="S64" s="628"/>
      <c r="T64" s="629"/>
      <c r="U64" s="628">
        <v>800</v>
      </c>
      <c r="V64" s="628" t="str">
        <f>IF(ISERROR(VLOOKUP(U64,参照!D:E,2,FALSE)),"",VLOOKUP(U64,参照!D:E,2,FALSE))</f>
        <v>ANA Digital Gate</v>
      </c>
      <c r="W64" s="628"/>
      <c r="X64" s="630">
        <v>727200</v>
      </c>
      <c r="Y64" s="555"/>
      <c r="Z64" s="645"/>
      <c r="AA64" s="590"/>
      <c r="AB64" s="646"/>
      <c r="AC64" s="647"/>
      <c r="AD64" s="555"/>
      <c r="AE64" s="555"/>
      <c r="AF64" s="555"/>
      <c r="AG64" s="606"/>
      <c r="AJ64" s="855"/>
      <c r="AK64" s="9" t="s">
        <v>83</v>
      </c>
      <c r="AL64" s="9">
        <v>3</v>
      </c>
      <c r="AM64" s="283"/>
      <c r="AN64" s="283">
        <f>DSUM($B61:$N75,F61,$AK63:$AL64)</f>
        <v>0</v>
      </c>
      <c r="AO64" s="283">
        <f>DSUM($B61:$N75,H61,$AK63:$AL64)</f>
        <v>0</v>
      </c>
      <c r="AP64" s="283">
        <f>DSUM($B61:$N75,J61,$AK63:$AL64)</f>
        <v>0</v>
      </c>
      <c r="AQ64" s="283">
        <f>DSUM($B61:$N75,L61,$AK63:$AL64)</f>
        <v>0</v>
      </c>
      <c r="AR64" s="283">
        <f>DSUM($B61:$N75,N61,$AK63:$AL64)</f>
        <v>0</v>
      </c>
      <c r="AS64" s="283"/>
      <c r="AT64" s="283">
        <f>AN64+AO64+AP64</f>
        <v>0</v>
      </c>
      <c r="AU64" s="283">
        <f>AQ64+AR64</f>
        <v>0</v>
      </c>
      <c r="AV64" s="283">
        <f>AT64+AU64</f>
        <v>0</v>
      </c>
      <c r="AW64" s="286">
        <f>(AT64*1)+(AU64*0.5)</f>
        <v>0</v>
      </c>
      <c r="AX64" s="285">
        <f>DCOUNT(B61:E75,D61,AK63:AL64)-AM107</f>
        <v>0</v>
      </c>
      <c r="AY64" s="855"/>
    </row>
    <row r="65" spans="1:51" ht="13.5" customHeight="1" thickBot="1">
      <c r="A65" s="43"/>
      <c r="B65" s="635"/>
      <c r="C65" s="636"/>
      <c r="D65" s="636"/>
      <c r="E65" s="628" t="str">
        <f>IF(B65="","",VLOOKUP(B65,参照!$U$1:$Z$25,2,FALSE))</f>
        <v/>
      </c>
      <c r="F65" s="637"/>
      <c r="G65" s="638" t="str">
        <f>IF(B65="","",VLOOKUP(B65,参照!$U$1:$Z$25,3,FALSE))</f>
        <v/>
      </c>
      <c r="H65" s="637"/>
      <c r="I65" s="639" t="str">
        <f>IF(B65="","",VLOOKUP(B65,参照!$U$1:$Z$25,4,FALSE))</f>
        <v/>
      </c>
      <c r="J65" s="637"/>
      <c r="K65" s="640" t="str">
        <f>IF(B65="","",VLOOKUP(B65,参照!$U$1:$Z$25,5,FALSE))</f>
        <v/>
      </c>
      <c r="L65" s="637"/>
      <c r="M65" s="641" t="str">
        <f>IF(B65="","",VLOOKUP(B65,参照!$U$1:$Z$25,6,FALSE))</f>
        <v/>
      </c>
      <c r="N65" s="642"/>
      <c r="O65" s="642" t="str">
        <f t="shared" si="4"/>
        <v/>
      </c>
      <c r="P65" s="642" t="str">
        <f t="shared" si="5"/>
        <v/>
      </c>
      <c r="Q65" s="595"/>
      <c r="R65" s="627" t="str">
        <f>IF(ISERROR(VLOOKUP(Q65,参照!A:B,2,FALSE)),"",VLOOKUP(Q65,参照!A:B,2,FALSE))</f>
        <v/>
      </c>
      <c r="S65" s="628"/>
      <c r="T65" s="629"/>
      <c r="U65" s="628"/>
      <c r="V65" s="628" t="str">
        <f>IF(ISERROR(VLOOKUP(U65,参照!D:E,2,FALSE)),"",VLOOKUP(U65,参照!D:E,2,FALSE))</f>
        <v/>
      </c>
      <c r="W65" s="628"/>
      <c r="X65" s="630"/>
      <c r="Y65" s="555"/>
      <c r="Z65" s="648" t="s">
        <v>35</v>
      </c>
      <c r="AA65" s="649"/>
      <c r="AB65" s="650"/>
      <c r="AC65" s="651">
        <f>SUM(AC61:AC63)</f>
        <v>0</v>
      </c>
      <c r="AD65" s="555"/>
      <c r="AE65" s="555"/>
      <c r="AF65" s="555" t="s">
        <v>345</v>
      </c>
      <c r="AG65" s="606"/>
    </row>
    <row r="66" spans="1:51" ht="13.5" customHeight="1">
      <c r="A66" s="43"/>
      <c r="B66" s="635"/>
      <c r="C66" s="636"/>
      <c r="D66" s="636"/>
      <c r="E66" s="628" t="str">
        <f>IF(B66="","",VLOOKUP(B66,参照!$U$1:$Z$25,2,FALSE))</f>
        <v/>
      </c>
      <c r="F66" s="637"/>
      <c r="G66" s="638" t="str">
        <f>IF(B66="","",VLOOKUP(B66,参照!$U$1:$Z$25,3,FALSE))</f>
        <v/>
      </c>
      <c r="H66" s="637"/>
      <c r="I66" s="639" t="str">
        <f>IF(B66="","",VLOOKUP(B66,参照!$U$1:$Z$25,4,FALSE))</f>
        <v/>
      </c>
      <c r="J66" s="637"/>
      <c r="K66" s="640" t="str">
        <f>IF(B66="","",VLOOKUP(B66,参照!$U$1:$Z$25,5,FALSE))</f>
        <v/>
      </c>
      <c r="L66" s="637"/>
      <c r="M66" s="641" t="str">
        <f>IF(B66="","",VLOOKUP(B66,参照!$U$1:$Z$25,6,FALSE))</f>
        <v/>
      </c>
      <c r="N66" s="642"/>
      <c r="O66" s="630" t="str">
        <f t="shared" si="4"/>
        <v/>
      </c>
      <c r="P66" s="642" t="str">
        <f t="shared" si="5"/>
        <v/>
      </c>
      <c r="Q66" s="595"/>
      <c r="R66" s="627" t="str">
        <f>IF(ISERROR(VLOOKUP(Q66,参照!A:B,2,FALSE)),"",VLOOKUP(Q66,参照!A:B,2,FALSE))</f>
        <v/>
      </c>
      <c r="S66" s="628"/>
      <c r="T66" s="629"/>
      <c r="U66" s="628"/>
      <c r="V66" s="628" t="str">
        <f>IF(ISERROR(VLOOKUP(U66,参照!D:E,2,FALSE)),"",VLOOKUP(U66,参照!D:E,2,FALSE))</f>
        <v/>
      </c>
      <c r="W66" s="628"/>
      <c r="X66" s="630"/>
      <c r="Y66" s="555"/>
      <c r="Z66" s="555"/>
      <c r="AA66" s="555"/>
      <c r="AB66" s="555"/>
      <c r="AC66" s="555"/>
      <c r="AD66" s="555"/>
      <c r="AE66" s="555"/>
      <c r="AF66" s="633" t="s">
        <v>164</v>
      </c>
      <c r="AG66" s="634">
        <f>AG13+S97</f>
        <v>21200</v>
      </c>
      <c r="AJ66" s="853" t="s">
        <v>107</v>
      </c>
      <c r="AK66" s="277" t="s">
        <v>104</v>
      </c>
      <c r="AL66" s="277" t="s">
        <v>4</v>
      </c>
      <c r="AM66" s="278"/>
      <c r="AN66" s="279" t="s">
        <v>15</v>
      </c>
      <c r="AO66" s="279" t="s">
        <v>16</v>
      </c>
      <c r="AP66" s="277" t="s">
        <v>17</v>
      </c>
      <c r="AQ66" s="279" t="s">
        <v>18</v>
      </c>
      <c r="AR66" s="279" t="s">
        <v>19</v>
      </c>
      <c r="AS66" s="277"/>
      <c r="AT66" s="277" t="s">
        <v>117</v>
      </c>
      <c r="AU66" s="277" t="s">
        <v>118</v>
      </c>
      <c r="AV66" s="277" t="s">
        <v>123</v>
      </c>
      <c r="AW66" s="277" t="s">
        <v>124</v>
      </c>
      <c r="AX66" s="288" t="s">
        <v>122</v>
      </c>
      <c r="AY66" s="853" t="s">
        <v>107</v>
      </c>
    </row>
    <row r="67" spans="1:51" ht="13.5" customHeight="1">
      <c r="A67" s="43"/>
      <c r="B67" s="635"/>
      <c r="C67" s="636"/>
      <c r="D67" s="636"/>
      <c r="E67" s="628" t="str">
        <f>IF(B67="","",VLOOKUP(B67,参照!$U$1:$Z$25,2,FALSE))</f>
        <v/>
      </c>
      <c r="F67" s="637"/>
      <c r="G67" s="638" t="str">
        <f>IF(B67="","",VLOOKUP(B67,参照!$U$1:$Z$25,3,FALSE))</f>
        <v/>
      </c>
      <c r="H67" s="637"/>
      <c r="I67" s="639" t="str">
        <f>IF(B67="","",VLOOKUP(B67,参照!$U$1:$Z$25,4,FALSE))</f>
        <v/>
      </c>
      <c r="J67" s="637"/>
      <c r="K67" s="640" t="str">
        <f>IF(B67="","",VLOOKUP(B67,参照!$U$1:$Z$25,5,FALSE))</f>
        <v/>
      </c>
      <c r="L67" s="637"/>
      <c r="M67" s="641" t="str">
        <f>IF(B67="","",VLOOKUP(B67,参照!$U$1:$Z$25,6,FALSE))</f>
        <v/>
      </c>
      <c r="N67" s="642"/>
      <c r="O67" s="642" t="str">
        <f t="shared" si="4"/>
        <v/>
      </c>
      <c r="P67" s="642" t="str">
        <f t="shared" si="5"/>
        <v/>
      </c>
      <c r="Q67" s="595"/>
      <c r="R67" s="627" t="str">
        <f>IF(ISERROR(VLOOKUP(Q67,参照!A:B,2,FALSE)),"",VLOOKUP(Q67,参照!A:B,2,FALSE))</f>
        <v/>
      </c>
      <c r="S67" s="628"/>
      <c r="T67" s="629"/>
      <c r="U67" s="628"/>
      <c r="V67" s="628" t="str">
        <f>IF(ISERROR(VLOOKUP(U67,参照!D:E,2,FALSE)),"",VLOOKUP(U67,参照!D:E,2,FALSE))</f>
        <v/>
      </c>
      <c r="W67" s="628"/>
      <c r="X67" s="630"/>
      <c r="Y67" s="555"/>
      <c r="Z67" s="602" t="s">
        <v>33</v>
      </c>
      <c r="AA67" s="603"/>
      <c r="AB67" s="652"/>
      <c r="AC67" s="653"/>
      <c r="AD67" s="555"/>
      <c r="AE67" s="555"/>
      <c r="AF67" s="643" t="s">
        <v>681</v>
      </c>
      <c r="AG67" s="644">
        <f>AG14+S98</f>
        <v>0</v>
      </c>
      <c r="AJ67" s="854"/>
      <c r="AK67" s="281" t="s">
        <v>84</v>
      </c>
      <c r="AL67" s="281">
        <v>1</v>
      </c>
      <c r="AM67" s="225"/>
      <c r="AN67" s="225">
        <f>DSUM($B61:$N75,F61,$AK66:$AL67)</f>
        <v>0</v>
      </c>
      <c r="AO67" s="225">
        <f>DSUM($B61:$N75,H61,$AK66:$AL67)</f>
        <v>0</v>
      </c>
      <c r="AP67" s="225">
        <f>DSUM($B61:$N75,J61,$AK66:$AL67)</f>
        <v>0</v>
      </c>
      <c r="AQ67" s="225">
        <f>DSUM($B61:$N75,L61,$AK66:$AL67)</f>
        <v>0</v>
      </c>
      <c r="AR67" s="225">
        <f>DSUM($B61:$N75,N61,$AK66:$AL67)</f>
        <v>0</v>
      </c>
      <c r="AS67" s="225"/>
      <c r="AT67" s="225">
        <f>AN67+AO67+AP67</f>
        <v>0</v>
      </c>
      <c r="AU67" s="225">
        <f>AQ67+AR67</f>
        <v>0</v>
      </c>
      <c r="AV67" s="225">
        <f>AT67+AU67</f>
        <v>0</v>
      </c>
      <c r="AW67" s="287">
        <f>(AT67*1)+(AU67*0.5)</f>
        <v>0</v>
      </c>
      <c r="AX67" s="284">
        <f>DCOUNT(B61:E75,D61,AK66:AL67)-AN106</f>
        <v>0</v>
      </c>
      <c r="AY67" s="854"/>
    </row>
    <row r="68" spans="1:51" ht="13.5" customHeight="1">
      <c r="A68" s="43"/>
      <c r="B68" s="635"/>
      <c r="C68" s="636"/>
      <c r="D68" s="636"/>
      <c r="E68" s="628" t="str">
        <f>IF(B68="","",VLOOKUP(B68,参照!$U$1:$Z$25,2,FALSE))</f>
        <v/>
      </c>
      <c r="F68" s="637"/>
      <c r="G68" s="638" t="str">
        <f>IF(B68="","",VLOOKUP(B68,参照!$U$1:$Z$25,3,FALSE))</f>
        <v/>
      </c>
      <c r="H68" s="637"/>
      <c r="I68" s="639" t="str">
        <f>IF(B68="","",VLOOKUP(B68,参照!$U$1:$Z$25,4,FALSE))</f>
        <v/>
      </c>
      <c r="J68" s="637"/>
      <c r="K68" s="640" t="str">
        <f>IF(B68="","",VLOOKUP(B68,参照!$U$1:$Z$25,5,FALSE))</f>
        <v/>
      </c>
      <c r="L68" s="637"/>
      <c r="M68" s="641" t="str">
        <f>IF(B68="","",VLOOKUP(B68,参照!$U$1:$Z$25,6,FALSE))</f>
        <v/>
      </c>
      <c r="N68" s="642"/>
      <c r="O68" s="630" t="str">
        <f t="shared" si="4"/>
        <v/>
      </c>
      <c r="P68" s="642" t="str">
        <f t="shared" si="5"/>
        <v/>
      </c>
      <c r="Q68" s="595"/>
      <c r="R68" s="627" t="str">
        <f>IF(ISERROR(VLOOKUP(Q68,参照!A:B,2,FALSE)),"",VLOOKUP(Q68,参照!A:B,2,FALSE))</f>
        <v/>
      </c>
      <c r="S68" s="628"/>
      <c r="T68" s="629"/>
      <c r="U68" s="628"/>
      <c r="V68" s="628" t="str">
        <f>IF(ISERROR(VLOOKUP(U68,参照!D:E,2,FALSE)),"",VLOOKUP(U68,参照!D:E,2,FALSE))</f>
        <v/>
      </c>
      <c r="W68" s="628"/>
      <c r="X68" s="630"/>
      <c r="Y68" s="555"/>
      <c r="Z68" s="627"/>
      <c r="AA68" s="654"/>
      <c r="AB68" s="655"/>
      <c r="AC68" s="656"/>
      <c r="AD68" s="555"/>
      <c r="AE68" s="555"/>
      <c r="AF68" s="596"/>
      <c r="AG68" s="606"/>
      <c r="AJ68" s="854"/>
      <c r="AK68" s="281" t="s">
        <v>104</v>
      </c>
      <c r="AL68" s="281" t="s">
        <v>4</v>
      </c>
      <c r="AM68" s="225"/>
      <c r="AN68" s="225"/>
      <c r="AO68" s="225"/>
      <c r="AP68" s="225"/>
      <c r="AQ68" s="225"/>
      <c r="AR68" s="225"/>
      <c r="AS68" s="225"/>
      <c r="AT68" s="225"/>
      <c r="AU68" s="225"/>
      <c r="AV68" s="225"/>
      <c r="AW68" s="225"/>
      <c r="AX68" s="282"/>
      <c r="AY68" s="854"/>
    </row>
    <row r="69" spans="1:51" ht="13.5" customHeight="1" thickBot="1">
      <c r="A69" s="43"/>
      <c r="B69" s="635"/>
      <c r="C69" s="636"/>
      <c r="D69" s="636"/>
      <c r="E69" s="628" t="str">
        <f>IF(B69="","",VLOOKUP(B69,参照!$U$1:$Z$25,2,FALSE))</f>
        <v/>
      </c>
      <c r="F69" s="637"/>
      <c r="G69" s="638" t="str">
        <f>IF(B69="","",VLOOKUP(B69,参照!$U$1:$Z$25,3,FALSE))</f>
        <v/>
      </c>
      <c r="H69" s="637"/>
      <c r="I69" s="639" t="str">
        <f>IF(B69="","",VLOOKUP(B69,参照!$U$1:$Z$25,4,FALSE))</f>
        <v/>
      </c>
      <c r="J69" s="637"/>
      <c r="K69" s="640" t="str">
        <f>IF(B69="","",VLOOKUP(B69,参照!$U$1:$Z$25,5,FALSE))</f>
        <v/>
      </c>
      <c r="L69" s="637"/>
      <c r="M69" s="641" t="str">
        <f>IF(B69="","",VLOOKUP(B69,参照!$U$1:$Z$25,6,FALSE))</f>
        <v/>
      </c>
      <c r="N69" s="642"/>
      <c r="O69" s="642" t="str">
        <f t="shared" si="4"/>
        <v/>
      </c>
      <c r="P69" s="642" t="str">
        <f t="shared" si="5"/>
        <v/>
      </c>
      <c r="Q69" s="595"/>
      <c r="R69" s="627" t="str">
        <f>IF(ISERROR(VLOOKUP(Q69,参照!A:B,2,FALSE)),"",VLOOKUP(Q69,参照!A:B,2,FALSE))</f>
        <v/>
      </c>
      <c r="S69" s="628"/>
      <c r="T69" s="629"/>
      <c r="U69" s="628"/>
      <c r="V69" s="628" t="str">
        <f>IF(ISERROR(VLOOKUP(U69,参照!D:E,2,FALSE)),"",VLOOKUP(U69,参照!D:E,2,FALSE))</f>
        <v/>
      </c>
      <c r="W69" s="628"/>
      <c r="X69" s="630"/>
      <c r="Y69" s="555"/>
      <c r="Z69" s="627"/>
      <c r="AA69" s="654"/>
      <c r="AB69" s="655"/>
      <c r="AC69" s="642"/>
      <c r="AD69" s="555"/>
      <c r="AE69" s="555"/>
      <c r="AF69" s="555" t="s">
        <v>163</v>
      </c>
      <c r="AG69" s="606"/>
      <c r="AJ69" s="855"/>
      <c r="AK69" s="9" t="s">
        <v>84</v>
      </c>
      <c r="AL69" s="9">
        <v>3</v>
      </c>
      <c r="AM69" s="283"/>
      <c r="AN69" s="283">
        <f>DSUM($B61:$N75,F61,$AK68:$AL69)</f>
        <v>0</v>
      </c>
      <c r="AO69" s="283">
        <f>DSUM($B61:$N75,H61,$AK68:$AL69)</f>
        <v>0</v>
      </c>
      <c r="AP69" s="283">
        <f>DSUM($B61:$N75,J61,$AK68:$AL69)</f>
        <v>0</v>
      </c>
      <c r="AQ69" s="283">
        <f>DSUM($B61:$N75,L61,$AK68:$AL69)</f>
        <v>0</v>
      </c>
      <c r="AR69" s="283">
        <f>DSUM($B61:$N75,N61,$AK68:$AL69)</f>
        <v>0</v>
      </c>
      <c r="AS69" s="283"/>
      <c r="AT69" s="283">
        <f>AN69+AO69+AP69</f>
        <v>0</v>
      </c>
      <c r="AU69" s="283">
        <f>AQ69+AR69</f>
        <v>0</v>
      </c>
      <c r="AV69" s="283">
        <f>AT69+AU69</f>
        <v>0</v>
      </c>
      <c r="AW69" s="286">
        <f>(AT69*1)+(AU69*0.5)</f>
        <v>0</v>
      </c>
      <c r="AX69" s="285">
        <f>DCOUNT(B61:E75,D61,AK68:AL69)-AN107</f>
        <v>0</v>
      </c>
      <c r="AY69" s="855"/>
    </row>
    <row r="70" spans="1:51" ht="13.5" customHeight="1" thickBot="1">
      <c r="A70" s="43"/>
      <c r="B70" s="635"/>
      <c r="C70" s="636"/>
      <c r="D70" s="636"/>
      <c r="E70" s="628" t="str">
        <f>IF(B70="","",VLOOKUP(B70,参照!$U$1:$Z$25,2,FALSE))</f>
        <v/>
      </c>
      <c r="F70" s="637"/>
      <c r="G70" s="638" t="str">
        <f>IF(B70="","",VLOOKUP(B70,参照!$U$1:$Z$25,3,FALSE))</f>
        <v/>
      </c>
      <c r="H70" s="637"/>
      <c r="I70" s="639" t="str">
        <f>IF(B70="","",VLOOKUP(B70,参照!$U$1:$Z$25,4,FALSE))</f>
        <v/>
      </c>
      <c r="J70" s="637"/>
      <c r="K70" s="640" t="str">
        <f>IF(B70="","",VLOOKUP(B70,参照!$U$1:$Z$25,5,FALSE))</f>
        <v/>
      </c>
      <c r="L70" s="637"/>
      <c r="M70" s="641" t="str">
        <f>IF(B70="","",VLOOKUP(B70,参照!$U$1:$Z$25,6,FALSE))</f>
        <v/>
      </c>
      <c r="N70" s="642"/>
      <c r="O70" s="630" t="str">
        <f t="shared" si="4"/>
        <v/>
      </c>
      <c r="P70" s="642" t="str">
        <f t="shared" si="5"/>
        <v/>
      </c>
      <c r="Q70" s="595"/>
      <c r="R70" s="627" t="str">
        <f>IF(ISERROR(VLOOKUP(Q70,参照!A:B,2,FALSE)),"",VLOOKUP(Q70,参照!A:B,2,FALSE))</f>
        <v/>
      </c>
      <c r="S70" s="628"/>
      <c r="T70" s="629"/>
      <c r="U70" s="628"/>
      <c r="V70" s="628" t="str">
        <f>IF(ISERROR(VLOOKUP(U70,参照!D:E,2,FALSE)),"",VLOOKUP(U70,参照!D:E,2,FALSE))</f>
        <v/>
      </c>
      <c r="W70" s="628"/>
      <c r="X70" s="630"/>
      <c r="Y70" s="555"/>
      <c r="Z70" s="627"/>
      <c r="AA70" s="654"/>
      <c r="AB70" s="655"/>
      <c r="AC70" s="642"/>
      <c r="AD70" s="555"/>
      <c r="AE70" s="555"/>
      <c r="AF70" s="633" t="s">
        <v>164</v>
      </c>
      <c r="AG70" s="634">
        <f>AG17+S101</f>
        <v>8000</v>
      </c>
      <c r="AJ70" s="4"/>
      <c r="AY70" s="4"/>
    </row>
    <row r="71" spans="1:51" ht="13.5" customHeight="1">
      <c r="A71" s="43"/>
      <c r="B71" s="635"/>
      <c r="C71" s="636"/>
      <c r="D71" s="636"/>
      <c r="E71" s="628" t="str">
        <f>IF(B71="","",VLOOKUP(B71,参照!$U$1:$Z$25,2,FALSE))</f>
        <v/>
      </c>
      <c r="F71" s="637"/>
      <c r="G71" s="638" t="str">
        <f>IF(B71="","",VLOOKUP(B71,参照!$U$1:$Z$25,3,FALSE))</f>
        <v/>
      </c>
      <c r="H71" s="637"/>
      <c r="I71" s="639" t="str">
        <f>IF(B71="","",VLOOKUP(B71,参照!$U$1:$Z$25,4,FALSE))</f>
        <v/>
      </c>
      <c r="J71" s="637"/>
      <c r="K71" s="640" t="str">
        <f>IF(B71="","",VLOOKUP(B71,参照!$U$1:$Z$25,5,FALSE))</f>
        <v/>
      </c>
      <c r="L71" s="637"/>
      <c r="M71" s="641" t="str">
        <f>IF(B71="","",VLOOKUP(B71,参照!$U$1:$Z$25,6,FALSE))</f>
        <v/>
      </c>
      <c r="N71" s="642"/>
      <c r="O71" s="642" t="str">
        <f t="shared" si="4"/>
        <v/>
      </c>
      <c r="P71" s="642" t="str">
        <f t="shared" si="5"/>
        <v/>
      </c>
      <c r="Q71" s="595"/>
      <c r="R71" s="627" t="str">
        <f>IF(ISERROR(VLOOKUP(Q71,参照!A:B,2,FALSE)),"",VLOOKUP(Q71,参照!A:B,2,FALSE))</f>
        <v/>
      </c>
      <c r="S71" s="628"/>
      <c r="T71" s="629"/>
      <c r="U71" s="628"/>
      <c r="V71" s="628" t="str">
        <f>IF(ISERROR(VLOOKUP(U71,参照!D:E,2,FALSE)),"",VLOOKUP(U71,参照!D:E,2,FALSE))</f>
        <v/>
      </c>
      <c r="W71" s="628"/>
      <c r="X71" s="630"/>
      <c r="Y71" s="555"/>
      <c r="Z71" s="627"/>
      <c r="AA71" s="654"/>
      <c r="AB71" s="655"/>
      <c r="AC71" s="642"/>
      <c r="AD71" s="555"/>
      <c r="AE71" s="555"/>
      <c r="AF71" s="643" t="s">
        <v>681</v>
      </c>
      <c r="AG71" s="644">
        <f>AG18+S102</f>
        <v>0</v>
      </c>
      <c r="AJ71" s="853" t="s">
        <v>102</v>
      </c>
      <c r="AK71" s="277" t="s">
        <v>104</v>
      </c>
      <c r="AL71" s="277" t="s">
        <v>4</v>
      </c>
      <c r="AM71" s="278"/>
      <c r="AN71" s="279" t="s">
        <v>15</v>
      </c>
      <c r="AO71" s="279" t="s">
        <v>16</v>
      </c>
      <c r="AP71" s="277" t="s">
        <v>17</v>
      </c>
      <c r="AQ71" s="279" t="s">
        <v>18</v>
      </c>
      <c r="AR71" s="279" t="s">
        <v>19</v>
      </c>
      <c r="AS71" s="277"/>
      <c r="AT71" s="277" t="s">
        <v>117</v>
      </c>
      <c r="AU71" s="277" t="s">
        <v>118</v>
      </c>
      <c r="AV71" s="277" t="s">
        <v>123</v>
      </c>
      <c r="AW71" s="277" t="s">
        <v>124</v>
      </c>
      <c r="AX71" s="288" t="s">
        <v>122</v>
      </c>
      <c r="AY71" s="853" t="s">
        <v>102</v>
      </c>
    </row>
    <row r="72" spans="1:51" ht="13.5" customHeight="1">
      <c r="A72" s="43"/>
      <c r="B72" s="635"/>
      <c r="C72" s="636"/>
      <c r="D72" s="636"/>
      <c r="E72" s="628" t="str">
        <f>IF(B72="","",VLOOKUP(B72,参照!$U$1:$Z$25,2,FALSE))</f>
        <v/>
      </c>
      <c r="F72" s="637"/>
      <c r="G72" s="638" t="str">
        <f>IF(B72="","",VLOOKUP(B72,参照!$U$1:$Z$25,3,FALSE))</f>
        <v/>
      </c>
      <c r="H72" s="637"/>
      <c r="I72" s="639" t="str">
        <f>IF(B72="","",VLOOKUP(B72,参照!$U$1:$Z$25,4,FALSE))</f>
        <v/>
      </c>
      <c r="J72" s="637"/>
      <c r="K72" s="640" t="str">
        <f>IF(B72="","",VLOOKUP(B72,参照!$U$1:$Z$25,5,FALSE))</f>
        <v/>
      </c>
      <c r="L72" s="637"/>
      <c r="M72" s="641" t="str">
        <f>IF(B72="","",VLOOKUP(B72,参照!$U$1:$Z$25,6,FALSE))</f>
        <v/>
      </c>
      <c r="N72" s="642"/>
      <c r="O72" s="630" t="str">
        <f t="shared" si="4"/>
        <v/>
      </c>
      <c r="P72" s="642" t="str">
        <f t="shared" si="5"/>
        <v/>
      </c>
      <c r="Q72" s="595"/>
      <c r="R72" s="627" t="str">
        <f>IF(ISERROR(VLOOKUP(Q72,参照!A:B,2,FALSE)),"",VLOOKUP(Q72,参照!A:B,2,FALSE))</f>
        <v/>
      </c>
      <c r="S72" s="628"/>
      <c r="T72" s="629"/>
      <c r="U72" s="628"/>
      <c r="V72" s="628" t="str">
        <f>IF(ISERROR(VLOOKUP(U72,参照!D:E,2,FALSE)),"",VLOOKUP(U72,参照!D:E,2,FALSE))</f>
        <v/>
      </c>
      <c r="W72" s="628"/>
      <c r="X72" s="630"/>
      <c r="Y72" s="555"/>
      <c r="Z72" s="627"/>
      <c r="AA72" s="654"/>
      <c r="AB72" s="657"/>
      <c r="AC72" s="642"/>
      <c r="AD72" s="555"/>
      <c r="AE72" s="555"/>
      <c r="AF72" s="555"/>
      <c r="AG72" s="606"/>
      <c r="AJ72" s="854"/>
      <c r="AK72" s="281" t="s">
        <v>88</v>
      </c>
      <c r="AL72" s="281">
        <v>1</v>
      </c>
      <c r="AM72" s="225"/>
      <c r="AN72" s="225">
        <f>DSUM($B61:$N75,F61,$AK71:$AL72)</f>
        <v>0</v>
      </c>
      <c r="AO72" s="225">
        <f>DSUM($B61:$N75,H61,$AK71:$AL72)</f>
        <v>0</v>
      </c>
      <c r="AP72" s="225">
        <f>DSUM($B61:$N75,J61,$AK71:$AL72)</f>
        <v>0</v>
      </c>
      <c r="AQ72" s="225">
        <f>DSUM($B61:$N75,L61,$AK71:$AL72)</f>
        <v>0</v>
      </c>
      <c r="AR72" s="225">
        <f>DSUM($B61:$N75,N61,$AK71:$AL72)</f>
        <v>0</v>
      </c>
      <c r="AS72" s="225"/>
      <c r="AT72" s="225">
        <f>AN72+AO72+AP72</f>
        <v>0</v>
      </c>
      <c r="AU72" s="225">
        <f>AQ72+AR72</f>
        <v>0</v>
      </c>
      <c r="AV72" s="225">
        <f>AT72+AU72</f>
        <v>0</v>
      </c>
      <c r="AW72" s="287">
        <f>(AT72*1)+(AU72*0.5)</f>
        <v>0</v>
      </c>
      <c r="AX72" s="284">
        <f>DCOUNT(B61:E75,D61,AK71:AL72)-AO106</f>
        <v>0</v>
      </c>
      <c r="AY72" s="854"/>
    </row>
    <row r="73" spans="1:51" ht="13.5" customHeight="1">
      <c r="A73" s="43"/>
      <c r="B73" s="635"/>
      <c r="C73" s="658"/>
      <c r="D73" s="636"/>
      <c r="E73" s="628" t="str">
        <f>IF(B73="","",VLOOKUP(B73,参照!$U$1:$Z$25,2,FALSE))</f>
        <v/>
      </c>
      <c r="F73" s="637"/>
      <c r="G73" s="638" t="str">
        <f>IF(B73="","",VLOOKUP(B73,参照!$U$1:$Z$25,3,FALSE))</f>
        <v/>
      </c>
      <c r="H73" s="637"/>
      <c r="I73" s="639" t="str">
        <f>IF(B73="","",VLOOKUP(B73,参照!$U$1:$Z$25,4,FALSE))</f>
        <v/>
      </c>
      <c r="J73" s="637"/>
      <c r="K73" s="640" t="str">
        <f>IF(B73="","",VLOOKUP(B73,参照!$U$1:$Z$25,5,FALSE))</f>
        <v/>
      </c>
      <c r="L73" s="637"/>
      <c r="M73" s="641" t="str">
        <f>IF(B73="","",VLOOKUP(B73,参照!$U$1:$Z$25,6,FALSE))</f>
        <v/>
      </c>
      <c r="N73" s="642"/>
      <c r="O73" s="642" t="str">
        <f t="shared" si="4"/>
        <v/>
      </c>
      <c r="P73" s="642" t="str">
        <f t="shared" si="5"/>
        <v/>
      </c>
      <c r="Q73" s="595"/>
      <c r="R73" s="627" t="str">
        <f>IF(ISERROR(VLOOKUP(Q73,参照!A:B,2,FALSE)),"",VLOOKUP(Q73,参照!A:B,2,FALSE))</f>
        <v/>
      </c>
      <c r="S73" s="628"/>
      <c r="T73" s="629"/>
      <c r="U73" s="628"/>
      <c r="V73" s="628" t="str">
        <f>IF(ISERROR(VLOOKUP(U73,参照!D:E,2,FALSE)),"",VLOOKUP(U73,参照!D:E,2,FALSE))</f>
        <v/>
      </c>
      <c r="W73" s="628"/>
      <c r="X73" s="630"/>
      <c r="Y73" s="555"/>
      <c r="Z73" s="627"/>
      <c r="AA73" s="654"/>
      <c r="AB73" s="657"/>
      <c r="AC73" s="642"/>
      <c r="AD73" s="555"/>
      <c r="AE73" s="555"/>
      <c r="AF73" s="596" t="s">
        <v>344</v>
      </c>
      <c r="AG73" s="597"/>
      <c r="AJ73" s="854"/>
      <c r="AK73" s="281" t="s">
        <v>104</v>
      </c>
      <c r="AL73" s="281" t="s">
        <v>4</v>
      </c>
      <c r="AM73" s="225"/>
      <c r="AN73" s="225"/>
      <c r="AO73" s="225"/>
      <c r="AP73" s="225"/>
      <c r="AQ73" s="225"/>
      <c r="AR73" s="225"/>
      <c r="AS73" s="225"/>
      <c r="AT73" s="225"/>
      <c r="AU73" s="225"/>
      <c r="AV73" s="225"/>
      <c r="AW73" s="225"/>
      <c r="AX73" s="282"/>
      <c r="AY73" s="854"/>
    </row>
    <row r="74" spans="1:51" ht="13.5" customHeight="1" thickBot="1">
      <c r="A74" s="43"/>
      <c r="B74" s="635"/>
      <c r="C74" s="658"/>
      <c r="D74" s="636"/>
      <c r="E74" s="628" t="str">
        <f>IF(B74="","",VLOOKUP(B74,参照!$U$1:$Z$25,2,FALSE))</f>
        <v/>
      </c>
      <c r="F74" s="637"/>
      <c r="G74" s="638" t="str">
        <f>IF(B74="","",VLOOKUP(B74,参照!$U$1:$Z$25,3,FALSE))</f>
        <v/>
      </c>
      <c r="H74" s="637"/>
      <c r="I74" s="639" t="str">
        <f>IF(B74="","",VLOOKUP(B74,参照!$U$1:$Z$25,4,FALSE))</f>
        <v/>
      </c>
      <c r="J74" s="637"/>
      <c r="K74" s="640" t="str">
        <f>IF(B74="","",VLOOKUP(B74,参照!$U$1:$Z$25,5,FALSE))</f>
        <v/>
      </c>
      <c r="L74" s="637"/>
      <c r="M74" s="641" t="str">
        <f>IF(B74="","",VLOOKUP(B74,参照!$U$1:$Z$25,6,FALSE))</f>
        <v/>
      </c>
      <c r="N74" s="642"/>
      <c r="O74" s="630" t="str">
        <f t="shared" si="4"/>
        <v/>
      </c>
      <c r="P74" s="642" t="str">
        <f t="shared" si="5"/>
        <v/>
      </c>
      <c r="Q74" s="595"/>
      <c r="R74" s="627" t="str">
        <f>IF(ISERROR(VLOOKUP(Q74,参照!A:B,2,FALSE)),"",VLOOKUP(Q74,参照!A:B,2,FALSE))</f>
        <v/>
      </c>
      <c r="S74" s="628"/>
      <c r="T74" s="629"/>
      <c r="U74" s="628"/>
      <c r="V74" s="628" t="str">
        <f>IF(ISERROR(VLOOKUP(U74,参照!D:E,2,FALSE)),"",VLOOKUP(U74,参照!D:E,2,FALSE))</f>
        <v/>
      </c>
      <c r="W74" s="628"/>
      <c r="X74" s="630"/>
      <c r="Y74" s="555"/>
      <c r="Z74" s="627"/>
      <c r="AA74" s="654"/>
      <c r="AB74" s="655"/>
      <c r="AC74" s="656"/>
      <c r="AD74" s="555"/>
      <c r="AE74" s="555"/>
      <c r="AF74" s="659"/>
      <c r="AG74" s="647"/>
      <c r="AJ74" s="855"/>
      <c r="AK74" s="9" t="s">
        <v>88</v>
      </c>
      <c r="AL74" s="9">
        <v>3</v>
      </c>
      <c r="AM74" s="283"/>
      <c r="AN74" s="283">
        <f>DSUM($B61:$N75,F61,$AK73:$AL74)</f>
        <v>0</v>
      </c>
      <c r="AO74" s="283">
        <f>DSUM($B61:$N75,H61,$AK73:$AL74)</f>
        <v>0</v>
      </c>
      <c r="AP74" s="283">
        <f>DSUM($B61:$N75,J61,$AK73:$AL74)</f>
        <v>0</v>
      </c>
      <c r="AQ74" s="283">
        <f>DSUM($B61:$N75,L61,$AK73:$AL74)</f>
        <v>0</v>
      </c>
      <c r="AR74" s="283">
        <f>DSUM($B61:$N75,N61,$AK73:$AL74)</f>
        <v>0</v>
      </c>
      <c r="AS74" s="283"/>
      <c r="AT74" s="283">
        <f>AN74+AO74+AP74</f>
        <v>0</v>
      </c>
      <c r="AU74" s="283">
        <f>AQ74+AR74</f>
        <v>0</v>
      </c>
      <c r="AV74" s="283">
        <f>AT74+AU74</f>
        <v>0</v>
      </c>
      <c r="AW74" s="286">
        <f>(AT74*1)+(AU74*0.5)</f>
        <v>0</v>
      </c>
      <c r="AX74" s="285">
        <f>DCOUNT(B61:E75,D61,AK73:AL74)-AO107</f>
        <v>0</v>
      </c>
      <c r="AY74" s="855"/>
    </row>
    <row r="75" spans="1:51" ht="13.5" customHeight="1" thickBot="1">
      <c r="A75" s="43"/>
      <c r="B75" s="635"/>
      <c r="C75" s="658"/>
      <c r="D75" s="636"/>
      <c r="E75" s="628" t="str">
        <f>IF(B75="","",VLOOKUP(B75,参照!$U$1:$Z$25,2,FALSE))</f>
        <v/>
      </c>
      <c r="F75" s="637"/>
      <c r="G75" s="638" t="str">
        <f>IF(B75="","",VLOOKUP(B75,参照!$U$1:$Z$25,3,FALSE))</f>
        <v/>
      </c>
      <c r="H75" s="637"/>
      <c r="I75" s="639" t="str">
        <f>IF(B75="","",VLOOKUP(B75,参照!$U$1:$Z$25,4,FALSE))</f>
        <v/>
      </c>
      <c r="J75" s="637"/>
      <c r="K75" s="640" t="str">
        <f>IF(B75="","",VLOOKUP(B75,参照!$U$1:$Z$25,5,FALSE))</f>
        <v/>
      </c>
      <c r="L75" s="637"/>
      <c r="M75" s="641" t="str">
        <f>IF(B75="","",VLOOKUP(B75,参照!$U$1:$Z$25,6,FALSE))</f>
        <v/>
      </c>
      <c r="N75" s="642"/>
      <c r="O75" s="642" t="str">
        <f>IF(SUM(F75+H75+J75+L75+N75)=0,"",SUM(F75+H75+J75+L75+N75))</f>
        <v/>
      </c>
      <c r="P75" s="642" t="str">
        <f>IF(ISERROR(SUM(E75*F75+G75*H75+I75*J75+K75*L75+M75*N75)),"",SUM(E75*F75+G75*H75+I75*J75+K75*L75+M75*N75))</f>
        <v/>
      </c>
      <c r="Q75" s="595"/>
      <c r="R75" s="627" t="str">
        <f>IF(ISERROR(VLOOKUP(Q75,参照!A:B,2,FALSE)),"",VLOOKUP(Q75,参照!A:B,2,FALSE))</f>
        <v/>
      </c>
      <c r="S75" s="628"/>
      <c r="T75" s="629"/>
      <c r="U75" s="628"/>
      <c r="V75" s="628" t="str">
        <f>IF(ISERROR(VLOOKUP(U75,参照!D:E,2,FALSE)),"",VLOOKUP(U75,参照!D:E,2,FALSE))</f>
        <v/>
      </c>
      <c r="W75" s="628"/>
      <c r="X75" s="630"/>
      <c r="Y75" s="555"/>
      <c r="Z75" s="627"/>
      <c r="AA75" s="654"/>
      <c r="AB75" s="655"/>
      <c r="AC75" s="642"/>
      <c r="AD75" s="555"/>
      <c r="AE75" s="555"/>
      <c r="AF75" s="660" t="s">
        <v>31</v>
      </c>
      <c r="AG75" s="661">
        <f>+T104-T81-AC85-T85</f>
        <v>283660</v>
      </c>
      <c r="AJ75" s="289"/>
      <c r="AY75" s="289"/>
    </row>
    <row r="76" spans="1:51" ht="13.5" customHeight="1">
      <c r="B76" s="662"/>
      <c r="C76" s="663"/>
      <c r="D76" s="664"/>
      <c r="E76" s="590" t="str">
        <f>IF(B76="","",VLOOKUP(B76,参照!$U$1:$Z$25,2,FALSE))</f>
        <v/>
      </c>
      <c r="F76" s="665"/>
      <c r="G76" s="666"/>
      <c r="H76" s="665"/>
      <c r="I76" s="667"/>
      <c r="J76" s="665"/>
      <c r="K76" s="667"/>
      <c r="L76" s="665"/>
      <c r="M76" s="666"/>
      <c r="N76" s="647"/>
      <c r="O76" s="668"/>
      <c r="P76" s="647"/>
      <c r="Q76" s="595"/>
      <c r="R76" s="627" t="str">
        <f>IF(ISERROR(VLOOKUP(Q76,参照!A:B,2,FALSE)),"",VLOOKUP(Q76,参照!A:B,2,FALSE))</f>
        <v/>
      </c>
      <c r="S76" s="628"/>
      <c r="T76" s="629"/>
      <c r="U76" s="628"/>
      <c r="V76" s="628" t="str">
        <f>IF(ISERROR(VLOOKUP(U76,参照!D:E,2,FALSE)),"",VLOOKUP(U76,参照!D:E,2,FALSE))</f>
        <v/>
      </c>
      <c r="W76" s="628"/>
      <c r="X76" s="630"/>
      <c r="Y76" s="555"/>
      <c r="Z76" s="627"/>
      <c r="AA76" s="654"/>
      <c r="AB76" s="655"/>
      <c r="AC76" s="642"/>
      <c r="AD76" s="555"/>
      <c r="AE76" s="555"/>
      <c r="AF76" s="669"/>
      <c r="AG76" s="619"/>
      <c r="AJ76" s="853" t="s">
        <v>103</v>
      </c>
      <c r="AK76" s="277" t="s">
        <v>104</v>
      </c>
      <c r="AL76" s="277" t="s">
        <v>4</v>
      </c>
      <c r="AM76" s="278"/>
      <c r="AN76" s="279" t="s">
        <v>15</v>
      </c>
      <c r="AO76" s="279" t="s">
        <v>16</v>
      </c>
      <c r="AP76" s="277" t="s">
        <v>17</v>
      </c>
      <c r="AQ76" s="279" t="s">
        <v>18</v>
      </c>
      <c r="AR76" s="279" t="s">
        <v>19</v>
      </c>
      <c r="AS76" s="277"/>
      <c r="AT76" s="277" t="s">
        <v>117</v>
      </c>
      <c r="AU76" s="277" t="s">
        <v>118</v>
      </c>
      <c r="AV76" s="277" t="s">
        <v>123</v>
      </c>
      <c r="AW76" s="277" t="s">
        <v>124</v>
      </c>
      <c r="AX76" s="288" t="s">
        <v>122</v>
      </c>
      <c r="AY76" s="853" t="s">
        <v>103</v>
      </c>
    </row>
    <row r="77" spans="1:51" ht="13.5" customHeight="1">
      <c r="B77" s="928" t="s">
        <v>500</v>
      </c>
      <c r="C77" s="929"/>
      <c r="D77" s="930"/>
      <c r="E77" s="670"/>
      <c r="F77" s="671">
        <f t="shared" ref="F77:O77" si="6">SUM(F62:F75)</f>
        <v>113</v>
      </c>
      <c r="G77" s="672">
        <f t="shared" si="6"/>
        <v>21850</v>
      </c>
      <c r="H77" s="671">
        <f t="shared" si="6"/>
        <v>17</v>
      </c>
      <c r="I77" s="673">
        <f t="shared" si="6"/>
        <v>16100</v>
      </c>
      <c r="J77" s="671">
        <f t="shared" si="6"/>
        <v>0</v>
      </c>
      <c r="K77" s="673">
        <f t="shared" si="6"/>
        <v>11500</v>
      </c>
      <c r="L77" s="671">
        <f t="shared" si="6"/>
        <v>5</v>
      </c>
      <c r="M77" s="672">
        <f t="shared" si="6"/>
        <v>10930</v>
      </c>
      <c r="N77" s="672">
        <f t="shared" si="6"/>
        <v>0</v>
      </c>
      <c r="O77" s="674">
        <f t="shared" si="6"/>
        <v>135</v>
      </c>
      <c r="P77" s="674">
        <f>SUM(P62:P75)</f>
        <v>1105600</v>
      </c>
      <c r="Q77" s="595"/>
      <c r="R77" s="675" t="str">
        <f>IF(ISERROR(VLOOKUP(Q77,参照!A:B,2,FALSE)),"",VLOOKUP(Q77,参照!A:B,2,FALSE))</f>
        <v/>
      </c>
      <c r="S77" s="676"/>
      <c r="T77" s="677"/>
      <c r="U77" s="628"/>
      <c r="V77" s="628" t="str">
        <f>IF(ISERROR(VLOOKUP(U77,参照!D:E,2,FALSE)),"",VLOOKUP(U77,参照!D:E,2,FALSE))</f>
        <v/>
      </c>
      <c r="W77" s="628"/>
      <c r="X77" s="630"/>
      <c r="Y77" s="555"/>
      <c r="Z77" s="627"/>
      <c r="AA77" s="654"/>
      <c r="AB77" s="655"/>
      <c r="AC77" s="642"/>
      <c r="AD77" s="555"/>
      <c r="AE77" s="555"/>
      <c r="AF77" s="660" t="s">
        <v>32</v>
      </c>
      <c r="AG77" s="678"/>
      <c r="AJ77" s="854"/>
      <c r="AK77" s="281" t="s">
        <v>125</v>
      </c>
      <c r="AL77" s="281">
        <v>1</v>
      </c>
      <c r="AM77" s="225"/>
      <c r="AN77" s="225">
        <f>DSUM($B61:$N75,F61,$AK76:$AL77)</f>
        <v>60</v>
      </c>
      <c r="AO77" s="225">
        <f>DSUM($B61:$N75,H61,$AK76:$AL77)</f>
        <v>9</v>
      </c>
      <c r="AP77" s="225">
        <f>DSUM($B61:$N75,J61,$AK76:$AL77)</f>
        <v>0</v>
      </c>
      <c r="AQ77" s="225">
        <f>DSUM($B61:$N75,L61,$AK76:$AL77)</f>
        <v>2</v>
      </c>
      <c r="AR77" s="225">
        <f>DSUM($B61:$N75,N61,$AK76:$AL77)</f>
        <v>0</v>
      </c>
      <c r="AS77" s="225"/>
      <c r="AT77" s="225">
        <f>AN77+AO77+AP77</f>
        <v>69</v>
      </c>
      <c r="AU77" s="225">
        <f>AQ77+AR77</f>
        <v>2</v>
      </c>
      <c r="AV77" s="225">
        <f>AT77+AU77</f>
        <v>71</v>
      </c>
      <c r="AW77" s="287">
        <f>(AT77*1)+(AU77*0.5)</f>
        <v>70</v>
      </c>
      <c r="AX77" s="284">
        <f>DCOUNT(B61:E75,D61,AK76:AL77)-AP106</f>
        <v>1</v>
      </c>
      <c r="AY77" s="854"/>
    </row>
    <row r="78" spans="1:51" ht="13.5" customHeight="1">
      <c r="B78" s="554"/>
      <c r="C78" s="590"/>
      <c r="D78" s="554"/>
      <c r="E78" s="590"/>
      <c r="F78" s="666"/>
      <c r="G78" s="666"/>
      <c r="H78" s="666"/>
      <c r="I78" s="666"/>
      <c r="J78" s="666"/>
      <c r="K78" s="666"/>
      <c r="L78" s="666"/>
      <c r="M78" s="666"/>
      <c r="N78" s="666"/>
      <c r="O78" s="666"/>
      <c r="P78" s="666"/>
      <c r="Q78" s="595"/>
      <c r="R78" s="598" t="s">
        <v>89</v>
      </c>
      <c r="S78" s="679"/>
      <c r="T78" s="680">
        <f>SUM(T61:T77)</f>
        <v>0</v>
      </c>
      <c r="U78" s="628"/>
      <c r="V78" s="628" t="str">
        <f>IF(ISERROR(VLOOKUP(U78,参照!D:E,2,FALSE)),"",VLOOKUP(U78,参照!D:E,2,FALSE))</f>
        <v/>
      </c>
      <c r="W78" s="628"/>
      <c r="X78" s="630"/>
      <c r="Y78" s="555"/>
      <c r="Z78" s="627"/>
      <c r="AA78" s="654"/>
      <c r="AB78" s="657"/>
      <c r="AC78" s="642"/>
      <c r="AD78" s="555"/>
      <c r="AE78" s="555"/>
      <c r="AF78" s="669"/>
      <c r="AG78" s="619"/>
      <c r="AJ78" s="854"/>
      <c r="AK78" s="281" t="s">
        <v>104</v>
      </c>
      <c r="AL78" s="281" t="s">
        <v>4</v>
      </c>
      <c r="AM78" s="225"/>
      <c r="AN78" s="225"/>
      <c r="AO78" s="225"/>
      <c r="AP78" s="225"/>
      <c r="AQ78" s="225"/>
      <c r="AR78" s="225"/>
      <c r="AS78" s="225"/>
      <c r="AT78" s="225"/>
      <c r="AU78" s="225"/>
      <c r="AV78" s="225"/>
      <c r="AW78" s="225"/>
      <c r="AX78" s="282"/>
      <c r="AY78" s="854"/>
    </row>
    <row r="79" spans="1:51" ht="13.5" customHeight="1" thickBot="1">
      <c r="B79" s="881" t="s">
        <v>601</v>
      </c>
      <c r="C79" s="882"/>
      <c r="D79" s="882"/>
      <c r="E79" s="564" t="e">
        <f>IF(B79="","",VLOOKUP(B79,参照!$U$1:$Z$25,2,FALSE))</f>
        <v>#N/A</v>
      </c>
      <c r="F79" s="883" t="s">
        <v>603</v>
      </c>
      <c r="G79" s="884"/>
      <c r="H79" s="884"/>
      <c r="I79" s="884"/>
      <c r="J79" s="884"/>
      <c r="K79" s="884"/>
      <c r="L79" s="884"/>
      <c r="M79" s="884"/>
      <c r="N79" s="884"/>
      <c r="O79" s="884"/>
      <c r="P79" s="885"/>
      <c r="Q79" s="555"/>
      <c r="R79" s="598" t="s">
        <v>90</v>
      </c>
      <c r="S79" s="564"/>
      <c r="T79" s="681"/>
      <c r="U79" s="682"/>
      <c r="V79" s="682" t="str">
        <f>IF(ISERROR(VLOOKUP(U79,参照!D:E,2,FALSE)),"",VLOOKUP(U79,参照!D:E,2,FALSE))</f>
        <v/>
      </c>
      <c r="W79" s="682"/>
      <c r="X79" s="683"/>
      <c r="Y79" s="555"/>
      <c r="Z79" s="675"/>
      <c r="AA79" s="684"/>
      <c r="AB79" s="685"/>
      <c r="AC79" s="686"/>
      <c r="AD79" s="555"/>
      <c r="AE79" s="555"/>
      <c r="AF79" s="660" t="s">
        <v>343</v>
      </c>
      <c r="AG79" s="678"/>
      <c r="AJ79" s="855"/>
      <c r="AK79" s="9" t="s">
        <v>125</v>
      </c>
      <c r="AL79" s="9">
        <v>3</v>
      </c>
      <c r="AM79" s="283"/>
      <c r="AN79" s="283">
        <f>DSUM($B61:$N75,F61,$AK78:$AL79)</f>
        <v>0</v>
      </c>
      <c r="AO79" s="283">
        <f>DSUM($B61:$N75,H61,$AK78:$AL79)</f>
        <v>0</v>
      </c>
      <c r="AP79" s="283">
        <f>DSUM($B61:$N75,J61,$AK78:$AL79)</f>
        <v>0</v>
      </c>
      <c r="AQ79" s="283">
        <f>DSUM($B61:$N75,L61,$AK78:$AL79)</f>
        <v>0</v>
      </c>
      <c r="AR79" s="283">
        <f>DSUM($B61:$N75,N61,$AK78:$AL79)</f>
        <v>0</v>
      </c>
      <c r="AS79" s="283"/>
      <c r="AT79" s="283">
        <f>AN79+AO79+AP79</f>
        <v>0</v>
      </c>
      <c r="AU79" s="283">
        <f>AQ79+AR79</f>
        <v>0</v>
      </c>
      <c r="AV79" s="283">
        <f>AT79+AU79</f>
        <v>0</v>
      </c>
      <c r="AW79" s="286">
        <f>(AT79*1)+(AU79*0.5)</f>
        <v>0</v>
      </c>
      <c r="AX79" s="285">
        <f>DCOUNT(B61:E75,D61,AK78:AL79)-AP107</f>
        <v>0</v>
      </c>
      <c r="AY79" s="855"/>
    </row>
    <row r="80" spans="1:51" ht="13.5" customHeight="1" thickBot="1">
      <c r="B80" s="894" t="s">
        <v>602</v>
      </c>
      <c r="C80" s="894"/>
      <c r="D80" s="894"/>
      <c r="E80" s="555" t="e">
        <v>#N/A</v>
      </c>
      <c r="F80" s="687" t="s">
        <v>15</v>
      </c>
      <c r="G80" s="688"/>
      <c r="H80" s="687" t="s">
        <v>16</v>
      </c>
      <c r="I80" s="689"/>
      <c r="J80" s="559" t="s">
        <v>17</v>
      </c>
      <c r="K80" s="690"/>
      <c r="L80" s="687" t="s">
        <v>18</v>
      </c>
      <c r="M80" s="670"/>
      <c r="N80" s="670" t="s">
        <v>19</v>
      </c>
      <c r="O80" s="691" t="s">
        <v>6</v>
      </c>
      <c r="P80" s="613" t="s">
        <v>20</v>
      </c>
      <c r="Q80" s="555"/>
      <c r="R80" s="692" t="str">
        <f>IF(ISERROR(VLOOKUP(Q80,参照!A:B,2,FALSE)),"",VLOOKUP(Q80,参照!A:B,2,FALSE))</f>
        <v/>
      </c>
      <c r="S80" s="560"/>
      <c r="T80" s="693"/>
      <c r="U80" s="694"/>
      <c r="V80" s="695" t="str">
        <f>IF(ISERROR(VLOOKUP(U80,参照!D:E,2,FALSE)),"",VLOOKUP(U80,参照!D:E,2,FALSE))</f>
        <v/>
      </c>
      <c r="W80" s="695"/>
      <c r="X80" s="630"/>
      <c r="Y80" s="555"/>
      <c r="Z80" s="645"/>
      <c r="AA80" s="590"/>
      <c r="AB80" s="646"/>
      <c r="AC80" s="647"/>
      <c r="AD80" s="555"/>
      <c r="AE80" s="555"/>
      <c r="AF80" s="669"/>
      <c r="AG80" s="619"/>
      <c r="AJ80" s="289"/>
      <c r="AY80" s="289"/>
    </row>
    <row r="81" spans="1:51" ht="13.5" customHeight="1">
      <c r="A81" s="548" t="s">
        <v>498</v>
      </c>
      <c r="B81" s="873" t="s">
        <v>637</v>
      </c>
      <c r="C81" s="874"/>
      <c r="D81" s="875"/>
      <c r="E81" s="670"/>
      <c r="F81" s="765">
        <f ca="1">SUMIF($B62:$P75,$A81,F62:F75)</f>
        <v>26</v>
      </c>
      <c r="G81" s="757">
        <f t="shared" ref="G81:P81" ca="1" si="7">SUMIF($B62:$P75,$A81,G62:G75)</f>
        <v>4750</v>
      </c>
      <c r="H81" s="758">
        <f t="shared" ca="1" si="7"/>
        <v>2</v>
      </c>
      <c r="I81" s="758">
        <f t="shared" ca="1" si="7"/>
        <v>3500</v>
      </c>
      <c r="J81" s="758">
        <f t="shared" ca="1" si="7"/>
        <v>0</v>
      </c>
      <c r="K81" s="758">
        <f t="shared" ca="1" si="7"/>
        <v>2500</v>
      </c>
      <c r="L81" s="758">
        <f t="shared" ca="1" si="7"/>
        <v>2</v>
      </c>
      <c r="M81" s="758">
        <f t="shared" ca="1" si="7"/>
        <v>2380</v>
      </c>
      <c r="N81" s="758">
        <f t="shared" ca="1" si="7"/>
        <v>0</v>
      </c>
      <c r="O81" s="758">
        <f t="shared" ca="1" si="7"/>
        <v>30</v>
      </c>
      <c r="P81" s="759">
        <f t="shared" ca="1" si="7"/>
        <v>144500</v>
      </c>
      <c r="Q81" s="555"/>
      <c r="R81" s="857" t="s">
        <v>91</v>
      </c>
      <c r="S81" s="858"/>
      <c r="T81" s="680">
        <f>SUM(T78+T80)</f>
        <v>0</v>
      </c>
      <c r="U81" s="696"/>
      <c r="V81" s="697" t="str">
        <f>IF(ISERROR(VLOOKUP(U81,参照!D:E,2,FALSE)),"",VLOOKUP(U81,参照!D:E,2,FALSE))</f>
        <v/>
      </c>
      <c r="W81" s="696"/>
      <c r="X81" s="630"/>
      <c r="Y81" s="555"/>
      <c r="Z81" s="648" t="s">
        <v>35</v>
      </c>
      <c r="AA81" s="649"/>
      <c r="AB81" s="650"/>
      <c r="AC81" s="651">
        <f>SUM(AC68:AC79)</f>
        <v>0</v>
      </c>
      <c r="AD81" s="555"/>
      <c r="AE81" s="555"/>
      <c r="AF81" s="698" t="s">
        <v>81</v>
      </c>
      <c r="AG81" s="699"/>
      <c r="AJ81" s="853" t="s">
        <v>686</v>
      </c>
      <c r="AK81" s="277" t="s">
        <v>104</v>
      </c>
      <c r="AL81" s="277" t="s">
        <v>4</v>
      </c>
      <c r="AM81" s="278"/>
      <c r="AN81" s="279" t="s">
        <v>15</v>
      </c>
      <c r="AO81" s="279" t="s">
        <v>16</v>
      </c>
      <c r="AP81" s="277" t="s">
        <v>17</v>
      </c>
      <c r="AQ81" s="279" t="s">
        <v>18</v>
      </c>
      <c r="AR81" s="279" t="s">
        <v>19</v>
      </c>
      <c r="AS81" s="277"/>
      <c r="AT81" s="277" t="s">
        <v>117</v>
      </c>
      <c r="AU81" s="277" t="s">
        <v>118</v>
      </c>
      <c r="AV81" s="277" t="s">
        <v>123</v>
      </c>
      <c r="AW81" s="277" t="s">
        <v>124</v>
      </c>
      <c r="AX81" s="288" t="s">
        <v>122</v>
      </c>
      <c r="AY81" s="853" t="s">
        <v>127</v>
      </c>
    </row>
    <row r="82" spans="1:51" ht="13.5" customHeight="1">
      <c r="A82" s="548"/>
      <c r="B82" s="870" t="s">
        <v>623</v>
      </c>
      <c r="C82" s="871"/>
      <c r="D82" s="872"/>
      <c r="E82" s="555" t="e">
        <v>#N/A</v>
      </c>
      <c r="F82" s="700">
        <f ca="1">SUM(F81)+F28</f>
        <v>26</v>
      </c>
      <c r="G82" s="701">
        <f t="shared" ref="G82:P82" ca="1" si="8">SUM(G81)+G28</f>
        <v>4750</v>
      </c>
      <c r="H82" s="702">
        <f t="shared" ca="1" si="8"/>
        <v>2</v>
      </c>
      <c r="I82" s="702">
        <f t="shared" ca="1" si="8"/>
        <v>3500</v>
      </c>
      <c r="J82" s="702">
        <f t="shared" ca="1" si="8"/>
        <v>0</v>
      </c>
      <c r="K82" s="702">
        <f t="shared" ca="1" si="8"/>
        <v>2500</v>
      </c>
      <c r="L82" s="702">
        <f t="shared" ca="1" si="8"/>
        <v>2</v>
      </c>
      <c r="M82" s="702">
        <f t="shared" ca="1" si="8"/>
        <v>2380</v>
      </c>
      <c r="N82" s="702">
        <f t="shared" ca="1" si="8"/>
        <v>0</v>
      </c>
      <c r="O82" s="702">
        <f t="shared" ca="1" si="8"/>
        <v>30</v>
      </c>
      <c r="P82" s="703">
        <f t="shared" ca="1" si="8"/>
        <v>144500</v>
      </c>
      <c r="Q82" s="555"/>
      <c r="R82" s="560"/>
      <c r="S82" s="560"/>
      <c r="T82" s="704"/>
      <c r="U82" s="628"/>
      <c r="V82" s="628" t="str">
        <f>IF(ISERROR(VLOOKUP(U82,参照!D:E,2,FALSE)),"",VLOOKUP(U82,参照!D:E,2,FALSE))</f>
        <v/>
      </c>
      <c r="W82" s="628"/>
      <c r="X82" s="630"/>
      <c r="Y82" s="555"/>
      <c r="Z82" s="596" t="s">
        <v>36</v>
      </c>
      <c r="AA82" s="555"/>
      <c r="AB82" s="555"/>
      <c r="AC82" s="555"/>
      <c r="AD82" s="555"/>
      <c r="AE82" s="555"/>
      <c r="AF82" s="669"/>
      <c r="AG82" s="619"/>
      <c r="AJ82" s="854"/>
      <c r="AK82" s="281" t="s">
        <v>126</v>
      </c>
      <c r="AL82" s="281">
        <v>1</v>
      </c>
      <c r="AM82" s="225"/>
      <c r="AN82" s="225">
        <f>DSUM($B61:$N75,F61,$AK81:$AL82)</f>
        <v>0</v>
      </c>
      <c r="AO82" s="225">
        <f>DSUM($B61:$N75,H61,$AK81:$AL82)</f>
        <v>0</v>
      </c>
      <c r="AP82" s="225">
        <f>DSUM($B61:$N75,J61,$AK81:$AL82)</f>
        <v>0</v>
      </c>
      <c r="AQ82" s="225">
        <f>DSUM($B61:$N75,L61,$AK81:$AL82)</f>
        <v>0</v>
      </c>
      <c r="AR82" s="225">
        <f>DSUM($B61:$N75,N61,$AK81:$AL82)</f>
        <v>0</v>
      </c>
      <c r="AS82" s="225"/>
      <c r="AT82" s="225">
        <f>AN82+AO82+AP82</f>
        <v>0</v>
      </c>
      <c r="AU82" s="225">
        <f>AQ82+AR82</f>
        <v>0</v>
      </c>
      <c r="AV82" s="225">
        <f>AT82+AU82</f>
        <v>0</v>
      </c>
      <c r="AW82" s="287">
        <f>(AT82*1)+(AU82*0.5)</f>
        <v>0</v>
      </c>
      <c r="AX82" s="284">
        <f>DCOUNT(B61:E75,D61,AK81:AL82)-AQ106</f>
        <v>0</v>
      </c>
      <c r="AY82" s="854"/>
    </row>
    <row r="83" spans="1:51" ht="13.5" customHeight="1">
      <c r="A83" s="548" t="s">
        <v>607</v>
      </c>
      <c r="B83" s="873" t="s">
        <v>107</v>
      </c>
      <c r="C83" s="874"/>
      <c r="D83" s="875"/>
      <c r="E83" s="670"/>
      <c r="F83" s="757">
        <f ca="1">SUMIF($B62:$P75,$A83,F62:F75)</f>
        <v>0</v>
      </c>
      <c r="G83" s="758">
        <f t="shared" ref="G83:P83" ca="1" si="9">SUMIF($B62:$P75,$A83,G62:G75)</f>
        <v>0</v>
      </c>
      <c r="H83" s="758">
        <f t="shared" ca="1" si="9"/>
        <v>0</v>
      </c>
      <c r="I83" s="758">
        <f t="shared" ca="1" si="9"/>
        <v>0</v>
      </c>
      <c r="J83" s="758">
        <f t="shared" ca="1" si="9"/>
        <v>0</v>
      </c>
      <c r="K83" s="758">
        <f t="shared" ca="1" si="9"/>
        <v>0</v>
      </c>
      <c r="L83" s="758">
        <f t="shared" ca="1" si="9"/>
        <v>0</v>
      </c>
      <c r="M83" s="758">
        <f t="shared" ca="1" si="9"/>
        <v>0</v>
      </c>
      <c r="N83" s="758">
        <f t="shared" ca="1" si="9"/>
        <v>0</v>
      </c>
      <c r="O83" s="758">
        <f t="shared" ca="1" si="9"/>
        <v>0</v>
      </c>
      <c r="P83" s="759">
        <f t="shared" ca="1" si="9"/>
        <v>0</v>
      </c>
      <c r="Q83" s="555"/>
      <c r="R83" s="857" t="s">
        <v>92</v>
      </c>
      <c r="S83" s="863"/>
      <c r="T83" s="864"/>
      <c r="U83" s="682"/>
      <c r="V83" s="682" t="str">
        <f>IF(ISERROR(VLOOKUP(U83,参照!D:E,2,FALSE)),"",VLOOKUP(U83,参照!D:E,2,FALSE))</f>
        <v/>
      </c>
      <c r="W83" s="682"/>
      <c r="X83" s="683"/>
      <c r="Y83" s="555"/>
      <c r="Z83" s="555"/>
      <c r="AA83" s="555"/>
      <c r="AB83" s="555"/>
      <c r="AC83" s="555"/>
      <c r="AD83" s="555"/>
      <c r="AE83" s="555"/>
      <c r="AF83" s="705" t="s">
        <v>34</v>
      </c>
      <c r="AG83" s="706"/>
      <c r="AJ83" s="854"/>
      <c r="AK83" s="281" t="s">
        <v>104</v>
      </c>
      <c r="AL83" s="281" t="s">
        <v>4</v>
      </c>
      <c r="AM83" s="225"/>
      <c r="AN83" s="225"/>
      <c r="AO83" s="225"/>
      <c r="AP83" s="225"/>
      <c r="AQ83" s="225"/>
      <c r="AR83" s="225"/>
      <c r="AS83" s="225"/>
      <c r="AT83" s="225"/>
      <c r="AU83" s="225"/>
      <c r="AV83" s="225"/>
      <c r="AW83" s="225"/>
      <c r="AX83" s="282"/>
      <c r="AY83" s="854"/>
    </row>
    <row r="84" spans="1:51" ht="13.5" customHeight="1" thickBot="1">
      <c r="A84" s="548"/>
      <c r="B84" s="870" t="s">
        <v>623</v>
      </c>
      <c r="C84" s="871"/>
      <c r="D84" s="872"/>
      <c r="E84" s="555" t="e">
        <v>#N/A</v>
      </c>
      <c r="F84" s="701">
        <f ca="1">SUM(F83)+F30</f>
        <v>0</v>
      </c>
      <c r="G84" s="702">
        <f t="shared" ref="G84:P84" ca="1" si="10">SUM(G83)+G30</f>
        <v>0</v>
      </c>
      <c r="H84" s="702">
        <f t="shared" ca="1" si="10"/>
        <v>0</v>
      </c>
      <c r="I84" s="702">
        <f t="shared" ca="1" si="10"/>
        <v>0</v>
      </c>
      <c r="J84" s="702">
        <f t="shared" ca="1" si="10"/>
        <v>0</v>
      </c>
      <c r="K84" s="702">
        <f t="shared" ca="1" si="10"/>
        <v>0</v>
      </c>
      <c r="L84" s="702">
        <f t="shared" ca="1" si="10"/>
        <v>0</v>
      </c>
      <c r="M84" s="702">
        <f t="shared" ca="1" si="10"/>
        <v>0</v>
      </c>
      <c r="N84" s="702">
        <f t="shared" ca="1" si="10"/>
        <v>0</v>
      </c>
      <c r="O84" s="702">
        <f t="shared" ca="1" si="10"/>
        <v>0</v>
      </c>
      <c r="P84" s="703">
        <f t="shared" ca="1" si="10"/>
        <v>0</v>
      </c>
      <c r="Q84" s="555"/>
      <c r="R84" s="692" t="str">
        <f>IF(ISERROR(VLOOKUP(Q84,参照!#REF!,2,FALSE)),"",VLOOKUP(Q84,参照!#REF!,2,FALSE))</f>
        <v/>
      </c>
      <c r="S84" s="560"/>
      <c r="T84" s="693"/>
      <c r="U84" s="707"/>
      <c r="V84" s="708" t="str">
        <f>IF(ISERROR(VLOOKUP(U84,参照!D:E,2,FALSE)),"",VLOOKUP(U84,参照!D:E,2,FALSE))</f>
        <v/>
      </c>
      <c r="W84" s="676"/>
      <c r="X84" s="709"/>
      <c r="Y84" s="555"/>
      <c r="Z84" s="645"/>
      <c r="AA84" s="590"/>
      <c r="AB84" s="646"/>
      <c r="AC84" s="647"/>
      <c r="AD84" s="555"/>
      <c r="AE84" s="555"/>
      <c r="AF84" s="669"/>
      <c r="AG84" s="619"/>
      <c r="AJ84" s="855"/>
      <c r="AK84" s="9" t="s">
        <v>126</v>
      </c>
      <c r="AL84" s="9">
        <v>3</v>
      </c>
      <c r="AM84" s="283"/>
      <c r="AN84" s="283">
        <f>DSUM($B61:$N75,F61,$AK83:$AL84)</f>
        <v>27</v>
      </c>
      <c r="AO84" s="283">
        <f>DSUM($B61:$N75,H61,$AK83:$AL84)</f>
        <v>6</v>
      </c>
      <c r="AP84" s="283">
        <f>DSUM($B61:$N75,J61,$AK83:$AL84)</f>
        <v>0</v>
      </c>
      <c r="AQ84" s="283">
        <f>DSUM($B61:$N75,L61,$AK83:$AL84)</f>
        <v>1</v>
      </c>
      <c r="AR84" s="283">
        <f>DSUM($B61:$N75,N61,$AK83:$AL84)</f>
        <v>0</v>
      </c>
      <c r="AS84" s="283"/>
      <c r="AT84" s="283">
        <f>AN84+AO84+AP84</f>
        <v>33</v>
      </c>
      <c r="AU84" s="283">
        <f>AQ84+AR84</f>
        <v>1</v>
      </c>
      <c r="AV84" s="283">
        <f>AT84+AU84</f>
        <v>34</v>
      </c>
      <c r="AW84" s="286">
        <f>(AT84*1)+(AU84*0.5)</f>
        <v>33.5</v>
      </c>
      <c r="AX84" s="285">
        <f>DCOUNT(B61:E75,D61,AK83:AL84)-AQ107</f>
        <v>1</v>
      </c>
      <c r="AY84" s="855"/>
    </row>
    <row r="85" spans="1:51" ht="13.5" customHeight="1" thickBot="1">
      <c r="A85" s="548" t="s">
        <v>608</v>
      </c>
      <c r="B85" s="873" t="s">
        <v>605</v>
      </c>
      <c r="C85" s="874"/>
      <c r="D85" s="875"/>
      <c r="E85" s="670"/>
      <c r="F85" s="757">
        <f ca="1">SUMIF($B62:$P75,$A85,F62:F75)</f>
        <v>0</v>
      </c>
      <c r="G85" s="758">
        <f t="shared" ref="G85:P85" ca="1" si="11">SUMIF($B62:$P75,$A85,G62:G75)</f>
        <v>0</v>
      </c>
      <c r="H85" s="758">
        <f t="shared" ca="1" si="11"/>
        <v>0</v>
      </c>
      <c r="I85" s="758">
        <f t="shared" ca="1" si="11"/>
        <v>0</v>
      </c>
      <c r="J85" s="758">
        <f t="shared" ca="1" si="11"/>
        <v>0</v>
      </c>
      <c r="K85" s="758">
        <f t="shared" ca="1" si="11"/>
        <v>0</v>
      </c>
      <c r="L85" s="758">
        <f t="shared" ca="1" si="11"/>
        <v>0</v>
      </c>
      <c r="M85" s="758">
        <f t="shared" ca="1" si="11"/>
        <v>0</v>
      </c>
      <c r="N85" s="758">
        <f t="shared" ca="1" si="11"/>
        <v>0</v>
      </c>
      <c r="O85" s="758">
        <f t="shared" ca="1" si="11"/>
        <v>0</v>
      </c>
      <c r="P85" s="759">
        <f t="shared" ca="1" si="11"/>
        <v>0</v>
      </c>
      <c r="Q85" s="555"/>
      <c r="R85" s="857" t="s">
        <v>93</v>
      </c>
      <c r="S85" s="858"/>
      <c r="T85" s="680">
        <f>SUM(X85+T84)</f>
        <v>869100</v>
      </c>
      <c r="U85" s="710"/>
      <c r="V85" s="564" t="s">
        <v>82</v>
      </c>
      <c r="W85" s="564"/>
      <c r="X85" s="711">
        <f>SUM(X61:X84)</f>
        <v>869100</v>
      </c>
      <c r="Y85" s="555"/>
      <c r="Z85" s="692" t="s">
        <v>76</v>
      </c>
      <c r="AA85" s="649"/>
      <c r="AB85" s="650"/>
      <c r="AC85" s="651">
        <f>+AB61*AC61+AB62*AC62+AB63*AC63+AB68*AC68+AB69*AC69+AB70*AC70+AB71*AC71+AB72*AC72+AB73*AC73+AB74*AC74+AB75*AC75+AB76*AC76+AB77*AC77+AB78*AC78+AB79*AC79</f>
        <v>0</v>
      </c>
      <c r="AD85" s="555"/>
      <c r="AE85" s="555"/>
      <c r="AF85" s="705" t="s">
        <v>5</v>
      </c>
      <c r="AG85" s="651">
        <f>SUM(AG75:AG84)</f>
        <v>283660</v>
      </c>
      <c r="AJ85" s="289"/>
      <c r="AK85" s="4"/>
      <c r="AL85" s="4"/>
      <c r="AW85" s="340"/>
      <c r="AX85" s="340"/>
      <c r="AY85" s="289"/>
    </row>
    <row r="86" spans="1:51" ht="13.5" customHeight="1">
      <c r="A86" s="548"/>
      <c r="B86" s="870" t="s">
        <v>623</v>
      </c>
      <c r="C86" s="871"/>
      <c r="D86" s="872"/>
      <c r="E86" s="712"/>
      <c r="F86" s="701">
        <f ca="1">SUM(F85)+F32</f>
        <v>0</v>
      </c>
      <c r="G86" s="702">
        <f t="shared" ref="G86" ca="1" si="12">SUM(G85)+G32</f>
        <v>0</v>
      </c>
      <c r="H86" s="702">
        <f t="shared" ref="H86" ca="1" si="13">SUM(H85)+H32</f>
        <v>0</v>
      </c>
      <c r="I86" s="702">
        <f t="shared" ref="I86" ca="1" si="14">SUM(I85)+I32</f>
        <v>0</v>
      </c>
      <c r="J86" s="702">
        <f t="shared" ref="J86" ca="1" si="15">SUM(J85)+J32</f>
        <v>0</v>
      </c>
      <c r="K86" s="702">
        <f t="shared" ref="K86" ca="1" si="16">SUM(K85)+K32</f>
        <v>0</v>
      </c>
      <c r="L86" s="702">
        <f t="shared" ref="L86" ca="1" si="17">SUM(L85)+L32</f>
        <v>0</v>
      </c>
      <c r="M86" s="702">
        <f t="shared" ref="M86" ca="1" si="18">SUM(M85)+M32</f>
        <v>0</v>
      </c>
      <c r="N86" s="702">
        <f t="shared" ref="N86" ca="1" si="19">SUM(N85)+N32</f>
        <v>0</v>
      </c>
      <c r="O86" s="702">
        <f t="shared" ref="O86" ca="1" si="20">SUM(O85)+O32</f>
        <v>0</v>
      </c>
      <c r="P86" s="703">
        <f t="shared" ref="P86" ca="1" si="21">SUM(P85)+P32</f>
        <v>0</v>
      </c>
      <c r="Q86" s="555"/>
      <c r="R86" s="596"/>
      <c r="S86" s="555"/>
      <c r="T86" s="713"/>
      <c r="U86" s="555"/>
      <c r="V86" s="714"/>
      <c r="W86" s="555"/>
      <c r="X86" s="713"/>
      <c r="Y86" s="555"/>
      <c r="Z86" s="555"/>
      <c r="AA86" s="555"/>
      <c r="AB86" s="555"/>
      <c r="AC86" s="555"/>
      <c r="AD86" s="555"/>
      <c r="AE86" s="555"/>
      <c r="AF86" s="555"/>
      <c r="AG86" s="555"/>
      <c r="AJ86" s="853" t="s">
        <v>336</v>
      </c>
      <c r="AK86" s="277" t="s">
        <v>104</v>
      </c>
      <c r="AL86" s="277" t="s">
        <v>4</v>
      </c>
      <c r="AM86" s="278"/>
      <c r="AN86" s="279" t="s">
        <v>15</v>
      </c>
      <c r="AO86" s="279" t="s">
        <v>16</v>
      </c>
      <c r="AP86" s="277" t="s">
        <v>17</v>
      </c>
      <c r="AQ86" s="279" t="s">
        <v>18</v>
      </c>
      <c r="AR86" s="279" t="s">
        <v>19</v>
      </c>
      <c r="AS86" s="277"/>
      <c r="AT86" s="277" t="s">
        <v>117</v>
      </c>
      <c r="AU86" s="277" t="s">
        <v>118</v>
      </c>
      <c r="AV86" s="277" t="s">
        <v>123</v>
      </c>
      <c r="AW86" s="277" t="s">
        <v>124</v>
      </c>
      <c r="AX86" s="288" t="s">
        <v>122</v>
      </c>
      <c r="AY86" s="853" t="s">
        <v>336</v>
      </c>
    </row>
    <row r="87" spans="1:51" ht="13.5" customHeight="1">
      <c r="A87" s="548" t="s">
        <v>609</v>
      </c>
      <c r="B87" s="873" t="s">
        <v>103</v>
      </c>
      <c r="C87" s="874"/>
      <c r="D87" s="875"/>
      <c r="E87" s="560" t="e">
        <v>#N/A</v>
      </c>
      <c r="F87" s="757">
        <f ca="1">SUMIF($B62:$P75,$A87,F62:F75)</f>
        <v>60</v>
      </c>
      <c r="G87" s="758">
        <f t="shared" ref="G87:P87" ca="1" si="22">SUMIF($B62:$P75,$A87,G62:G75)</f>
        <v>9500</v>
      </c>
      <c r="H87" s="758">
        <f t="shared" ca="1" si="22"/>
        <v>9</v>
      </c>
      <c r="I87" s="758">
        <f t="shared" ca="1" si="22"/>
        <v>7000</v>
      </c>
      <c r="J87" s="758">
        <f t="shared" ca="1" si="22"/>
        <v>0</v>
      </c>
      <c r="K87" s="758">
        <f t="shared" ca="1" si="22"/>
        <v>5000</v>
      </c>
      <c r="L87" s="758">
        <f t="shared" ca="1" si="22"/>
        <v>2</v>
      </c>
      <c r="M87" s="758">
        <f t="shared" ca="1" si="22"/>
        <v>4750</v>
      </c>
      <c r="N87" s="758">
        <f t="shared" ca="1" si="22"/>
        <v>0</v>
      </c>
      <c r="O87" s="758">
        <f t="shared" ca="1" si="22"/>
        <v>71</v>
      </c>
      <c r="P87" s="759">
        <f t="shared" ca="1" si="22"/>
        <v>695500</v>
      </c>
      <c r="Q87" s="555"/>
      <c r="R87" s="649" t="s">
        <v>425</v>
      </c>
      <c r="S87" s="555"/>
      <c r="T87" s="555"/>
      <c r="U87" s="555"/>
      <c r="V87" s="555"/>
      <c r="W87" s="555"/>
      <c r="X87" s="555"/>
      <c r="Y87" s="555"/>
      <c r="Z87" s="555"/>
      <c r="AA87" s="555"/>
      <c r="AB87" s="555"/>
      <c r="AC87" s="555"/>
      <c r="AD87" s="555"/>
      <c r="AE87" s="555"/>
      <c r="AF87" s="714" t="s">
        <v>342</v>
      </c>
      <c r="AG87" s="555"/>
      <c r="AJ87" s="854"/>
      <c r="AK87" s="281" t="s">
        <v>334</v>
      </c>
      <c r="AL87" s="281">
        <v>1</v>
      </c>
      <c r="AM87" s="225"/>
      <c r="AN87" s="225">
        <f>DSUM($B61:$N75,F61,$AK86:$AL87)</f>
        <v>0</v>
      </c>
      <c r="AO87" s="225">
        <f>DSUM($B61:$N75,H61,$AK86:$AL87)</f>
        <v>0</v>
      </c>
      <c r="AP87" s="225">
        <f>DSUM($B61:$N75,J61,$AK86:$AL87)</f>
        <v>0</v>
      </c>
      <c r="AQ87" s="225">
        <f>DSUM($B61:$N75,L61,$AK86:$AL87)</f>
        <v>0</v>
      </c>
      <c r="AR87" s="225">
        <f>DSUM($B61:$N75,N61,$AK86:$AL87)</f>
        <v>0</v>
      </c>
      <c r="AS87" s="225"/>
      <c r="AT87" s="225">
        <f>AN87+AO87+AP87</f>
        <v>0</v>
      </c>
      <c r="AU87" s="225">
        <f>AQ87+AR87</f>
        <v>0</v>
      </c>
      <c r="AV87" s="225">
        <f>AT87+AU87</f>
        <v>0</v>
      </c>
      <c r="AW87" s="287">
        <f>(AT87*1)+(AU87*0.5)</f>
        <v>0</v>
      </c>
      <c r="AX87" s="284">
        <f>DCOUNT(B61:E75,D61,AK86:AL87)-AR106</f>
        <v>0</v>
      </c>
      <c r="AY87" s="854"/>
    </row>
    <row r="88" spans="1:51" ht="13.5" customHeight="1">
      <c r="A88" s="548"/>
      <c r="B88" s="870" t="s">
        <v>623</v>
      </c>
      <c r="C88" s="871"/>
      <c r="D88" s="872"/>
      <c r="E88" s="555" t="e">
        <v>#N/A</v>
      </c>
      <c r="F88" s="701">
        <f ca="1">SUM(F87)+F34</f>
        <v>60</v>
      </c>
      <c r="G88" s="702">
        <f t="shared" ref="G88" ca="1" si="23">SUM(G87)+G34</f>
        <v>9500</v>
      </c>
      <c r="H88" s="702">
        <f t="shared" ref="H88" ca="1" si="24">SUM(H87)+H34</f>
        <v>9</v>
      </c>
      <c r="I88" s="702">
        <f t="shared" ref="I88" ca="1" si="25">SUM(I87)+I34</f>
        <v>7000</v>
      </c>
      <c r="J88" s="702">
        <f t="shared" ref="J88" ca="1" si="26">SUM(J87)+J34</f>
        <v>0</v>
      </c>
      <c r="K88" s="702">
        <f t="shared" ref="K88" ca="1" si="27">SUM(K87)+K34</f>
        <v>5000</v>
      </c>
      <c r="L88" s="702">
        <f t="shared" ref="L88" ca="1" si="28">SUM(L87)+L34</f>
        <v>2</v>
      </c>
      <c r="M88" s="702">
        <f t="shared" ref="M88" ca="1" si="29">SUM(M87)+M34</f>
        <v>4750</v>
      </c>
      <c r="N88" s="702">
        <f t="shared" ref="N88" ca="1" si="30">SUM(N87)+N34</f>
        <v>0</v>
      </c>
      <c r="O88" s="702">
        <f t="shared" ref="O88" ca="1" si="31">SUM(O87)+O34</f>
        <v>71</v>
      </c>
      <c r="P88" s="703">
        <f t="shared" ref="P88" ca="1" si="32">SUM(P87)+P34</f>
        <v>695500</v>
      </c>
      <c r="Q88" s="555"/>
      <c r="R88" s="774"/>
      <c r="S88" s="604"/>
      <c r="T88" s="603" t="s">
        <v>39</v>
      </c>
      <c r="U88" s="604"/>
      <c r="V88" s="715"/>
      <c r="W88" s="604"/>
      <c r="X88" s="603" t="s">
        <v>455</v>
      </c>
      <c r="Y88" s="604"/>
      <c r="Z88" s="715"/>
      <c r="AA88" s="604"/>
      <c r="AB88" s="604"/>
      <c r="AC88" s="603" t="s">
        <v>41</v>
      </c>
      <c r="AD88" s="715"/>
      <c r="AE88" s="555"/>
      <c r="AF88" s="645" t="s">
        <v>772</v>
      </c>
      <c r="AG88" s="716"/>
      <c r="AJ88" s="854"/>
      <c r="AK88" s="281" t="s">
        <v>104</v>
      </c>
      <c r="AL88" s="281" t="s">
        <v>4</v>
      </c>
      <c r="AM88" s="225"/>
      <c r="AN88" s="225"/>
      <c r="AO88" s="225"/>
      <c r="AP88" s="225"/>
      <c r="AQ88" s="225"/>
      <c r="AR88" s="225"/>
      <c r="AS88" s="225"/>
      <c r="AT88" s="225"/>
      <c r="AU88" s="225"/>
      <c r="AV88" s="225"/>
      <c r="AW88" s="225"/>
      <c r="AX88" s="282"/>
      <c r="AY88" s="854"/>
    </row>
    <row r="89" spans="1:51" ht="13.5" customHeight="1" thickBot="1">
      <c r="A89" s="548" t="s">
        <v>610</v>
      </c>
      <c r="B89" s="878" t="s">
        <v>661</v>
      </c>
      <c r="C89" s="879"/>
      <c r="D89" s="880"/>
      <c r="E89" s="670"/>
      <c r="F89" s="757">
        <f ca="1">SUMIF($B62:$P75,$A89,F62:F75)+SUMIF($B62:$P75,$A90,F62:F75)</f>
        <v>27</v>
      </c>
      <c r="G89" s="758">
        <f t="shared" ref="G89:M89" ca="1" si="33">SUMIF($B64:$P77,$A89,G64:G77)</f>
        <v>0</v>
      </c>
      <c r="H89" s="758">
        <f ca="1">SUMIF($B62:$P75,$A89,H62:H75)+SUMIF($B62:$P75,$A90,H62:H75)</f>
        <v>6</v>
      </c>
      <c r="I89" s="758">
        <f t="shared" ca="1" si="33"/>
        <v>0</v>
      </c>
      <c r="J89" s="758">
        <f ca="1">SUMIF($B62:$P75,$A89,J62:J75)+SUMIF($B62:$P75,$A90,J62:J75)</f>
        <v>0</v>
      </c>
      <c r="K89" s="758">
        <f t="shared" ca="1" si="33"/>
        <v>0</v>
      </c>
      <c r="L89" s="758">
        <f ca="1">SUMIF($B62:$P75,$A89,L62:L75)+SUMIF($B62:$P75,$A90,L62:L75)</f>
        <v>1</v>
      </c>
      <c r="M89" s="758">
        <f t="shared" ca="1" si="33"/>
        <v>0</v>
      </c>
      <c r="N89" s="758">
        <f ca="1">SUMIF($B62:$P75,$A89,N62:N75)+SUMIF($B62:$P75,$A90,N62:N75)</f>
        <v>0</v>
      </c>
      <c r="O89" s="758">
        <f ca="1">SUMIF($B62:$P75,$A89,O62:O75)+SUMIF($B62:$P75,$A90,O62:O75)</f>
        <v>34</v>
      </c>
      <c r="P89" s="759">
        <f ca="1">SUMIF($B62:$P75,$A89,P62:P75)+SUMIF($B62:$P75,$A90,P62:P75)</f>
        <v>265600</v>
      </c>
      <c r="Q89" s="555"/>
      <c r="R89" s="775"/>
      <c r="S89" s="596" t="s">
        <v>2</v>
      </c>
      <c r="T89" s="717">
        <f>SUM(昨年日報!T90)</f>
        <v>0</v>
      </c>
      <c r="U89" s="555"/>
      <c r="V89" s="718"/>
      <c r="W89" s="596" t="s">
        <v>42</v>
      </c>
      <c r="X89" s="719">
        <f>+X35+T89</f>
        <v>0</v>
      </c>
      <c r="Y89" s="555"/>
      <c r="Z89" s="720"/>
      <c r="AA89" s="555" t="s">
        <v>2</v>
      </c>
      <c r="AB89" s="596"/>
      <c r="AC89" s="721">
        <f>+AC35+T89</f>
        <v>278</v>
      </c>
      <c r="AD89" s="720"/>
      <c r="AE89" s="555"/>
      <c r="AF89" s="631" t="s">
        <v>773</v>
      </c>
      <c r="AG89" s="561"/>
      <c r="AJ89" s="855"/>
      <c r="AK89" s="9" t="s">
        <v>335</v>
      </c>
      <c r="AL89" s="9">
        <v>3</v>
      </c>
      <c r="AM89" s="283"/>
      <c r="AN89" s="283">
        <f>DSUM($B61:$N75,F61,$AK88:$AL89)</f>
        <v>0</v>
      </c>
      <c r="AO89" s="283">
        <f>DSUM($B61:$N75,H61,$AK88:$AL89)</f>
        <v>0</v>
      </c>
      <c r="AP89" s="283">
        <f>DSUM($B61:$N75,J61,$AK88:$AL89)</f>
        <v>0</v>
      </c>
      <c r="AQ89" s="283">
        <f>DSUM($B61:$N75,L61,$AK88:$AL89)</f>
        <v>0</v>
      </c>
      <c r="AR89" s="283">
        <f>DSUM($B61:$N75,N61,$AK88:$AL89)</f>
        <v>0</v>
      </c>
      <c r="AS89" s="283"/>
      <c r="AT89" s="283">
        <f>AN89+AO89+AP89</f>
        <v>0</v>
      </c>
      <c r="AU89" s="283">
        <f>AQ89+AR89</f>
        <v>0</v>
      </c>
      <c r="AV89" s="283">
        <f>AT89+AU89</f>
        <v>0</v>
      </c>
      <c r="AW89" s="286">
        <f>(AT89*1)+(AU89*0.5)</f>
        <v>0</v>
      </c>
      <c r="AX89" s="285">
        <f>DCOUNT(B61:E75,D61,AK88:AL89)-AR107</f>
        <v>0</v>
      </c>
      <c r="AY89" s="855"/>
    </row>
    <row r="90" spans="1:51" ht="13.5" customHeight="1" thickBot="1">
      <c r="A90" s="548" t="s">
        <v>662</v>
      </c>
      <c r="B90" s="870" t="s">
        <v>623</v>
      </c>
      <c r="C90" s="871"/>
      <c r="D90" s="872"/>
      <c r="E90" s="555" t="e">
        <v>#N/A</v>
      </c>
      <c r="F90" s="701">
        <f ca="1">SUM(F89)+F36</f>
        <v>27</v>
      </c>
      <c r="G90" s="702">
        <f t="shared" ref="G90" ca="1" si="34">SUM(G89)+G36</f>
        <v>0</v>
      </c>
      <c r="H90" s="702">
        <f t="shared" ref="H90" ca="1" si="35">SUM(H89)+H36</f>
        <v>6</v>
      </c>
      <c r="I90" s="702">
        <f t="shared" ref="I90" ca="1" si="36">SUM(I89)+I36</f>
        <v>0</v>
      </c>
      <c r="J90" s="702">
        <f t="shared" ref="J90" ca="1" si="37">SUM(J89)+J36</f>
        <v>0</v>
      </c>
      <c r="K90" s="702">
        <f t="shared" ref="K90" ca="1" si="38">SUM(K89)+K36</f>
        <v>0</v>
      </c>
      <c r="L90" s="702">
        <f t="shared" ref="L90" ca="1" si="39">SUM(L89)+L36</f>
        <v>1</v>
      </c>
      <c r="M90" s="702">
        <f t="shared" ref="M90" ca="1" si="40">SUM(M89)+M36</f>
        <v>0</v>
      </c>
      <c r="N90" s="702">
        <f t="shared" ref="N90" ca="1" si="41">SUM(N89)+N36</f>
        <v>0</v>
      </c>
      <c r="O90" s="702">
        <f t="shared" ref="O90" ca="1" si="42">SUM(O89)+O36</f>
        <v>34</v>
      </c>
      <c r="P90" s="703">
        <f t="shared" ref="P90" ca="1" si="43">SUM(P89)+P36</f>
        <v>265600</v>
      </c>
      <c r="Q90" s="555"/>
      <c r="R90" s="776" t="s">
        <v>43</v>
      </c>
      <c r="S90" s="697" t="s">
        <v>3</v>
      </c>
      <c r="T90" s="722">
        <f>SUM(O77)</f>
        <v>135</v>
      </c>
      <c r="U90" s="696"/>
      <c r="V90" s="723" t="str">
        <f t="shared" ref="V90:V104" si="44">+IF(ISERROR(T90/T89*100),"",(T90/T89*100))</f>
        <v/>
      </c>
      <c r="W90" s="697" t="s">
        <v>44</v>
      </c>
      <c r="X90" s="724">
        <f t="shared" ref="X90:X106" si="45">+X36+T90</f>
        <v>135</v>
      </c>
      <c r="Y90" s="696"/>
      <c r="Z90" s="725" t="str">
        <f t="shared" ref="Z90:Z104" si="46">+IF(ISERROR(X90/X89*100),"",(X90/X89*100))</f>
        <v/>
      </c>
      <c r="AA90" s="696" t="s">
        <v>3</v>
      </c>
      <c r="AB90" s="697"/>
      <c r="AC90" s="726">
        <f>+AC36+T90</f>
        <v>273</v>
      </c>
      <c r="AD90" s="723">
        <f>+IF(ISERROR(AC90/AC89*100),"",(AC90/AC89*100))</f>
        <v>98.201438848920859</v>
      </c>
      <c r="AE90" s="555"/>
      <c r="AF90" s="558"/>
      <c r="AG90" s="561"/>
    </row>
    <row r="91" spans="1:51" ht="13.5" customHeight="1" thickBot="1">
      <c r="A91" s="43"/>
      <c r="B91" s="662"/>
      <c r="C91" s="663"/>
      <c r="D91" s="664"/>
      <c r="E91" s="590" t="str">
        <f>IF(B91="","",VLOOKUP(B91,参照!$U$1:$Z$25,2,FALSE))</f>
        <v/>
      </c>
      <c r="F91" s="760"/>
      <c r="G91" s="761"/>
      <c r="H91" s="760"/>
      <c r="I91" s="762"/>
      <c r="J91" s="760"/>
      <c r="K91" s="762"/>
      <c r="L91" s="760"/>
      <c r="M91" s="761"/>
      <c r="N91" s="761"/>
      <c r="O91" s="763"/>
      <c r="P91" s="764"/>
      <c r="Q91" s="555"/>
      <c r="R91" s="777"/>
      <c r="S91" s="728"/>
      <c r="T91" s="606">
        <f>SUM(昨年日報!T92)</f>
        <v>0</v>
      </c>
      <c r="U91" s="555"/>
      <c r="V91" s="729"/>
      <c r="W91" s="555"/>
      <c r="X91" s="719">
        <f t="shared" si="45"/>
        <v>0</v>
      </c>
      <c r="Y91" s="555"/>
      <c r="Z91" s="720"/>
      <c r="AA91" s="555"/>
      <c r="AB91" s="555"/>
      <c r="AC91" s="713">
        <f t="shared" ref="AC91:AC106" si="47">+AC37+T91</f>
        <v>1183960</v>
      </c>
      <c r="AD91" s="720"/>
      <c r="AE91" s="555"/>
      <c r="AF91" s="730"/>
      <c r="AG91" s="561"/>
      <c r="AJ91" s="290" t="s">
        <v>128</v>
      </c>
      <c r="AK91" s="256"/>
      <c r="AL91" s="256"/>
      <c r="AM91" s="256"/>
      <c r="AN91" s="256">
        <f>AN62+AN64+AN67+AN69+AN72+AN74+AN77+AN79+AN82+AN84</f>
        <v>113</v>
      </c>
      <c r="AO91" s="256">
        <f>AO62+AO64+AO67+AO69+AO72+AO74+AO77+AO79+AO82+AO84</f>
        <v>17</v>
      </c>
      <c r="AP91" s="256">
        <f>AP62+AP64+AP67+AP69+AP72+AP74+AP77+AP79+AP82+AP84</f>
        <v>0</v>
      </c>
      <c r="AQ91" s="256">
        <f>AQ62+AQ64+AQ67+AQ69+AQ72+AQ74+AQ77+AQ79+AQ82+AQ84</f>
        <v>5</v>
      </c>
      <c r="AR91" s="256">
        <f>AR62+AR64+AR67+AR69+AR72+AR74+AR77+AR79+AR82+AR84</f>
        <v>0</v>
      </c>
      <c r="AS91" s="256"/>
      <c r="AT91" s="256">
        <f>AT62+AT64+AT67+AT69+AT72+AT74+AT77+AT79+AT82+AT84</f>
        <v>130</v>
      </c>
      <c r="AU91" s="256">
        <f>AU62+AU64+AU67+AU69+AU72+AU74+AU77+AU79+AU82+AU84</f>
        <v>5</v>
      </c>
      <c r="AV91" s="256">
        <f>AV62+AV64+AV67+AV69+AV72+AV74+AV77+AV79+AV82+AV84</f>
        <v>135</v>
      </c>
      <c r="AW91" s="256">
        <f>AW62+AW64+AW67+AW69+AW72+AW74+AW77+AW79+AW82+AW84</f>
        <v>132.5</v>
      </c>
      <c r="AX91" s="256">
        <f>AX62+AX64+AX67+AX69+AX72+AX74+AX77+AX79+AX82+AX84</f>
        <v>3</v>
      </c>
    </row>
    <row r="92" spans="1:51" ht="13.5" customHeight="1">
      <c r="A92" s="43"/>
      <c r="B92" s="870" t="s">
        <v>611</v>
      </c>
      <c r="C92" s="871"/>
      <c r="D92" s="872"/>
      <c r="E92" s="670"/>
      <c r="F92" s="731">
        <f ca="1">SUM(F82+F84+F86+F88+F90)</f>
        <v>113</v>
      </c>
      <c r="G92" s="732">
        <f t="shared" ref="G92:P92" ca="1" si="48">SUM(G82+G84+G86+G88+G90)</f>
        <v>14250</v>
      </c>
      <c r="H92" s="731">
        <f t="shared" ca="1" si="48"/>
        <v>17</v>
      </c>
      <c r="I92" s="733">
        <f t="shared" ca="1" si="48"/>
        <v>10500</v>
      </c>
      <c r="J92" s="731">
        <f t="shared" ca="1" si="48"/>
        <v>0</v>
      </c>
      <c r="K92" s="733">
        <f t="shared" ca="1" si="48"/>
        <v>7500</v>
      </c>
      <c r="L92" s="731">
        <f t="shared" ca="1" si="48"/>
        <v>5</v>
      </c>
      <c r="M92" s="732">
        <f t="shared" ca="1" si="48"/>
        <v>7130</v>
      </c>
      <c r="N92" s="732">
        <f t="shared" ca="1" si="48"/>
        <v>0</v>
      </c>
      <c r="O92" s="734">
        <f t="shared" ca="1" si="48"/>
        <v>135</v>
      </c>
      <c r="P92" s="735">
        <f t="shared" ca="1" si="48"/>
        <v>1105600</v>
      </c>
      <c r="Q92" s="555"/>
      <c r="R92" s="778" t="s">
        <v>45</v>
      </c>
      <c r="S92" s="660"/>
      <c r="T92" s="736">
        <f>SUM(P77)</f>
        <v>1105600</v>
      </c>
      <c r="U92" s="696"/>
      <c r="V92" s="723" t="str">
        <f t="shared" si="44"/>
        <v/>
      </c>
      <c r="W92" s="696"/>
      <c r="X92" s="724">
        <f t="shared" si="45"/>
        <v>1105600</v>
      </c>
      <c r="Y92" s="696"/>
      <c r="Z92" s="723" t="str">
        <f t="shared" si="46"/>
        <v/>
      </c>
      <c r="AA92" s="696"/>
      <c r="AB92" s="696"/>
      <c r="AC92" s="736">
        <f t="shared" si="47"/>
        <v>1781360</v>
      </c>
      <c r="AD92" s="723">
        <f>+IF(ISERROR(AC92/AC91*100),"",(AC92/AC91*100))</f>
        <v>150.45778573600458</v>
      </c>
      <c r="AE92" s="555"/>
      <c r="AF92" s="558"/>
      <c r="AG92" s="561"/>
    </row>
    <row r="93" spans="1:51" ht="13.5" customHeight="1">
      <c r="A93" s="43"/>
      <c r="B93" s="895"/>
      <c r="C93" s="895"/>
      <c r="D93" s="895"/>
      <c r="E93" s="562"/>
      <c r="F93" s="666"/>
      <c r="G93" s="737"/>
      <c r="H93" s="666"/>
      <c r="I93" s="737"/>
      <c r="J93" s="666"/>
      <c r="K93" s="737"/>
      <c r="L93" s="666"/>
      <c r="M93" s="737"/>
      <c r="N93" s="666"/>
      <c r="O93" s="737"/>
      <c r="P93" s="737"/>
      <c r="Q93" s="555"/>
      <c r="R93" s="777" t="s">
        <v>46</v>
      </c>
      <c r="S93" s="738">
        <f>SUM(AC62:AC63)</f>
        <v>0</v>
      </c>
      <c r="T93" s="606">
        <f>SUM(昨年日報!T94)</f>
        <v>0</v>
      </c>
      <c r="U93" s="555"/>
      <c r="V93" s="729"/>
      <c r="W93" s="555"/>
      <c r="X93" s="719">
        <f>+X39+T93</f>
        <v>0</v>
      </c>
      <c r="Y93" s="555"/>
      <c r="Z93" s="739"/>
      <c r="AA93" s="555"/>
      <c r="AB93" s="555"/>
      <c r="AC93" s="713">
        <f t="shared" si="47"/>
        <v>0</v>
      </c>
      <c r="AD93" s="720"/>
      <c r="AE93" s="555"/>
      <c r="AF93" s="558"/>
      <c r="AG93" s="561"/>
      <c r="AJ93" s="856" t="s">
        <v>323</v>
      </c>
      <c r="AK93" s="856"/>
      <c r="AL93" s="856" t="s">
        <v>324</v>
      </c>
      <c r="AM93" s="856"/>
      <c r="AN93" s="859" t="s">
        <v>331</v>
      </c>
      <c r="AO93" s="859"/>
      <c r="AP93" s="856" t="s">
        <v>325</v>
      </c>
      <c r="AQ93" s="856"/>
    </row>
    <row r="94" spans="1:51" ht="13.5" customHeight="1">
      <c r="A94" s="43"/>
      <c r="B94" s="881" t="s">
        <v>618</v>
      </c>
      <c r="C94" s="882"/>
      <c r="D94" s="882"/>
      <c r="E94" s="564" t="e">
        <f>IF(B94="","",VLOOKUP(B94,参照!$U$1:$Z$25,2,FALSE))</f>
        <v>#N/A</v>
      </c>
      <c r="F94" s="883" t="s">
        <v>616</v>
      </c>
      <c r="G94" s="884"/>
      <c r="H94" s="884"/>
      <c r="I94" s="884"/>
      <c r="J94" s="884"/>
      <c r="K94" s="884"/>
      <c r="L94" s="884"/>
      <c r="M94" s="884"/>
      <c r="N94" s="884"/>
      <c r="O94" s="884"/>
      <c r="P94" s="885"/>
      <c r="Q94" s="555"/>
      <c r="R94" s="776" t="s">
        <v>47</v>
      </c>
      <c r="S94" s="740"/>
      <c r="T94" s="736">
        <f>SUM(T80+T84+S93+S94)</f>
        <v>0</v>
      </c>
      <c r="U94" s="696"/>
      <c r="V94" s="723" t="str">
        <f t="shared" si="44"/>
        <v/>
      </c>
      <c r="W94" s="696"/>
      <c r="X94" s="724">
        <f t="shared" si="45"/>
        <v>0</v>
      </c>
      <c r="Y94" s="696"/>
      <c r="Z94" s="725" t="str">
        <f t="shared" si="46"/>
        <v/>
      </c>
      <c r="AA94" s="696"/>
      <c r="AB94" s="696"/>
      <c r="AC94" s="736">
        <f t="shared" si="47"/>
        <v>31216</v>
      </c>
      <c r="AD94" s="723" t="str">
        <f>+IF(ISERROR(AC94/AC93*100),"",(AC94/AC93*100))</f>
        <v/>
      </c>
      <c r="AE94" s="555"/>
      <c r="AF94" s="558"/>
      <c r="AG94" s="561"/>
      <c r="AJ94" s="931">
        <v>236500</v>
      </c>
      <c r="AK94" s="931"/>
      <c r="AL94" s="869">
        <f>AJ94-AG85</f>
        <v>-47160</v>
      </c>
      <c r="AM94" s="856"/>
      <c r="AN94" s="869">
        <f>T96+T98+T100+T102</f>
        <v>47160</v>
      </c>
      <c r="AO94" s="856"/>
      <c r="AP94" s="869">
        <f>(AJ94+AN94)-(AG85)</f>
        <v>0</v>
      </c>
      <c r="AQ94" s="856"/>
    </row>
    <row r="95" spans="1:51" ht="13.5" customHeight="1">
      <c r="A95" s="43"/>
      <c r="B95" s="894" t="s">
        <v>602</v>
      </c>
      <c r="C95" s="894"/>
      <c r="D95" s="894"/>
      <c r="E95" s="555" t="e">
        <v>#N/A</v>
      </c>
      <c r="F95" s="687" t="s">
        <v>15</v>
      </c>
      <c r="G95" s="688"/>
      <c r="H95" s="687" t="s">
        <v>16</v>
      </c>
      <c r="I95" s="689"/>
      <c r="J95" s="559" t="s">
        <v>17</v>
      </c>
      <c r="K95" s="690"/>
      <c r="L95" s="687" t="s">
        <v>18</v>
      </c>
      <c r="M95" s="670"/>
      <c r="N95" s="670" t="s">
        <v>19</v>
      </c>
      <c r="O95" s="691" t="s">
        <v>6</v>
      </c>
      <c r="P95" s="613" t="s">
        <v>20</v>
      </c>
      <c r="Q95" s="555"/>
      <c r="R95" s="773" t="s">
        <v>639</v>
      </c>
      <c r="S95" s="824">
        <f>AF100+AF102</f>
        <v>17960</v>
      </c>
      <c r="T95" s="606">
        <f>SUM(昨年日報!T96)</f>
        <v>0</v>
      </c>
      <c r="U95" s="555"/>
      <c r="V95" s="729"/>
      <c r="W95" s="555"/>
      <c r="X95" s="719">
        <f t="shared" si="45"/>
        <v>0</v>
      </c>
      <c r="Y95" s="555"/>
      <c r="Z95" s="720"/>
      <c r="AA95" s="555"/>
      <c r="AB95" s="555"/>
      <c r="AC95" s="713">
        <f t="shared" si="47"/>
        <v>17400</v>
      </c>
      <c r="AD95" s="720"/>
      <c r="AE95" s="555"/>
      <c r="AF95" s="558"/>
      <c r="AG95" s="561"/>
    </row>
    <row r="96" spans="1:51" ht="13.5" customHeight="1" thickBot="1">
      <c r="A96" s="43"/>
      <c r="B96" s="873" t="s">
        <v>637</v>
      </c>
      <c r="C96" s="874"/>
      <c r="D96" s="875"/>
      <c r="E96" s="670"/>
      <c r="F96" s="665"/>
      <c r="G96" s="727"/>
      <c r="H96" s="727"/>
      <c r="I96" s="727"/>
      <c r="J96" s="727"/>
      <c r="K96" s="727"/>
      <c r="L96" s="727"/>
      <c r="M96" s="727"/>
      <c r="N96" s="727"/>
      <c r="O96" s="727"/>
      <c r="P96" s="742"/>
      <c r="Q96" s="555"/>
      <c r="R96" s="771" t="s">
        <v>682</v>
      </c>
      <c r="S96" s="825">
        <f>AF105+AF107</f>
        <v>0</v>
      </c>
      <c r="T96" s="736">
        <f>SUM(S95:S96)</f>
        <v>17960</v>
      </c>
      <c r="U96" s="696"/>
      <c r="V96" s="723" t="str">
        <f t="shared" si="44"/>
        <v/>
      </c>
      <c r="W96" s="696"/>
      <c r="X96" s="724">
        <f t="shared" si="45"/>
        <v>17960</v>
      </c>
      <c r="Y96" s="696"/>
      <c r="Z96" s="723" t="str">
        <f t="shared" si="46"/>
        <v/>
      </c>
      <c r="AA96" s="696"/>
      <c r="AB96" s="696"/>
      <c r="AC96" s="736">
        <f t="shared" si="47"/>
        <v>22970</v>
      </c>
      <c r="AD96" s="723">
        <f>+IF(ISERROR(AC96/AC95*100),"",(AC96/AC95*100))</f>
        <v>132.01149425287358</v>
      </c>
      <c r="AE96" s="555"/>
      <c r="AF96" s="558"/>
      <c r="AG96" s="561"/>
      <c r="AJ96" s="856" t="s">
        <v>326</v>
      </c>
      <c r="AK96" s="856"/>
      <c r="AL96" s="856"/>
      <c r="AM96" s="856"/>
    </row>
    <row r="97" spans="1:46" ht="13.5" customHeight="1" thickBot="1">
      <c r="A97" s="43"/>
      <c r="B97" s="870" t="s">
        <v>624</v>
      </c>
      <c r="C97" s="871"/>
      <c r="D97" s="872"/>
      <c r="E97" s="555" t="e">
        <v>#N/A</v>
      </c>
      <c r="F97" s="700">
        <f ca="1">SUM(F82)+F$43</f>
        <v>144</v>
      </c>
      <c r="G97" s="701">
        <f t="shared" ref="G97:P97" ca="1" si="49">SUM(G82)+G$43</f>
        <v>23750</v>
      </c>
      <c r="H97" s="702">
        <f t="shared" ca="1" si="49"/>
        <v>18</v>
      </c>
      <c r="I97" s="702">
        <f t="shared" ca="1" si="49"/>
        <v>17500</v>
      </c>
      <c r="J97" s="702">
        <f t="shared" ca="1" si="49"/>
        <v>0</v>
      </c>
      <c r="K97" s="702">
        <f t="shared" ca="1" si="49"/>
        <v>12500</v>
      </c>
      <c r="L97" s="702">
        <f t="shared" ca="1" si="49"/>
        <v>4</v>
      </c>
      <c r="M97" s="702">
        <f t="shared" ca="1" si="49"/>
        <v>11900</v>
      </c>
      <c r="N97" s="702">
        <f t="shared" ca="1" si="49"/>
        <v>2</v>
      </c>
      <c r="O97" s="702">
        <f t="shared" ca="1" si="49"/>
        <v>168</v>
      </c>
      <c r="P97" s="703">
        <f t="shared" ca="1" si="49"/>
        <v>820260</v>
      </c>
      <c r="Q97" s="555"/>
      <c r="R97" s="773" t="s">
        <v>640</v>
      </c>
      <c r="S97" s="741">
        <v>21200</v>
      </c>
      <c r="T97" s="606">
        <f>SUM(昨年日報!T98)</f>
        <v>0</v>
      </c>
      <c r="U97" s="555"/>
      <c r="V97" s="729"/>
      <c r="W97" s="555"/>
      <c r="X97" s="719">
        <f t="shared" si="45"/>
        <v>0</v>
      </c>
      <c r="Y97" s="555"/>
      <c r="Z97" s="739"/>
      <c r="AA97" s="555"/>
      <c r="AB97" s="555"/>
      <c r="AC97" s="713">
        <f t="shared" si="47"/>
        <v>33000</v>
      </c>
      <c r="AD97" s="720"/>
      <c r="AE97" s="555"/>
      <c r="AF97" s="934" t="s">
        <v>664</v>
      </c>
      <c r="AG97" s="935"/>
      <c r="AJ97" s="886" t="s">
        <v>327</v>
      </c>
      <c r="AK97" s="887"/>
      <c r="AL97" s="856" t="s">
        <v>328</v>
      </c>
      <c r="AM97" s="856"/>
    </row>
    <row r="98" spans="1:46" ht="13.5" customHeight="1">
      <c r="B98" s="873" t="s">
        <v>107</v>
      </c>
      <c r="C98" s="874"/>
      <c r="D98" s="875"/>
      <c r="E98" s="670"/>
      <c r="F98" s="665"/>
      <c r="G98" s="727"/>
      <c r="H98" s="727"/>
      <c r="I98" s="727"/>
      <c r="J98" s="727"/>
      <c r="K98" s="727"/>
      <c r="L98" s="727"/>
      <c r="M98" s="727"/>
      <c r="N98" s="727"/>
      <c r="O98" s="727"/>
      <c r="P98" s="742"/>
      <c r="Q98" s="555"/>
      <c r="R98" s="772" t="s">
        <v>683</v>
      </c>
      <c r="S98" s="740"/>
      <c r="T98" s="736">
        <f>SUM(S97:S98)</f>
        <v>21200</v>
      </c>
      <c r="U98" s="696"/>
      <c r="V98" s="723" t="str">
        <f t="shared" si="44"/>
        <v/>
      </c>
      <c r="W98" s="696"/>
      <c r="X98" s="724">
        <f t="shared" si="45"/>
        <v>21200</v>
      </c>
      <c r="Y98" s="696"/>
      <c r="Z98" s="725" t="str">
        <f t="shared" si="46"/>
        <v/>
      </c>
      <c r="AA98" s="696"/>
      <c r="AB98" s="696"/>
      <c r="AC98" s="736">
        <f t="shared" si="47"/>
        <v>30200</v>
      </c>
      <c r="AD98" s="723">
        <f>+IF(ISERROR(AC98/AC97*100),"",(AC98/AC97*100))</f>
        <v>91.515151515151516</v>
      </c>
      <c r="AE98" s="555"/>
      <c r="AF98" s="936" t="s">
        <v>665</v>
      </c>
      <c r="AG98" s="937"/>
      <c r="AJ98" s="886" t="s">
        <v>329</v>
      </c>
      <c r="AK98" s="887"/>
      <c r="AL98" s="887"/>
      <c r="AM98" s="888"/>
    </row>
    <row r="99" spans="1:46" ht="13.5" customHeight="1">
      <c r="B99" s="870" t="s">
        <v>624</v>
      </c>
      <c r="C99" s="871"/>
      <c r="D99" s="872"/>
      <c r="E99" s="555" t="e">
        <v>#N/A</v>
      </c>
      <c r="F99" s="701">
        <f ca="1">SUM(F84)+F$45</f>
        <v>0</v>
      </c>
      <c r="G99" s="702">
        <f t="shared" ref="G99:P99" ca="1" si="50">SUM(G84)+G$45</f>
        <v>0</v>
      </c>
      <c r="H99" s="702">
        <f t="shared" ca="1" si="50"/>
        <v>0</v>
      </c>
      <c r="I99" s="702">
        <f t="shared" ca="1" si="50"/>
        <v>0</v>
      </c>
      <c r="J99" s="702">
        <f t="shared" ca="1" si="50"/>
        <v>0</v>
      </c>
      <c r="K99" s="702">
        <f t="shared" ca="1" si="50"/>
        <v>0</v>
      </c>
      <c r="L99" s="702">
        <f t="shared" ca="1" si="50"/>
        <v>0</v>
      </c>
      <c r="M99" s="702">
        <f t="shared" ca="1" si="50"/>
        <v>0</v>
      </c>
      <c r="N99" s="702">
        <f t="shared" ca="1" si="50"/>
        <v>0</v>
      </c>
      <c r="O99" s="702">
        <f t="shared" ca="1" si="50"/>
        <v>0</v>
      </c>
      <c r="P99" s="703">
        <f t="shared" ca="1" si="50"/>
        <v>0</v>
      </c>
      <c r="Q99" s="555"/>
      <c r="R99" s="777"/>
      <c r="S99" s="669"/>
      <c r="T99" s="606">
        <f>SUM(昨年日報!T100)</f>
        <v>0</v>
      </c>
      <c r="U99" s="555"/>
      <c r="V99" s="729"/>
      <c r="W99" s="555"/>
      <c r="X99" s="719">
        <f t="shared" si="45"/>
        <v>0</v>
      </c>
      <c r="Y99" s="555"/>
      <c r="Z99" s="720"/>
      <c r="AA99" s="555"/>
      <c r="AB99" s="555"/>
      <c r="AC99" s="713">
        <f t="shared" si="47"/>
        <v>0</v>
      </c>
      <c r="AD99" s="720"/>
      <c r="AE99" s="555"/>
      <c r="AF99" s="815" t="s">
        <v>666</v>
      </c>
      <c r="AG99" s="816" t="s">
        <v>667</v>
      </c>
      <c r="AJ99" s="869">
        <f ca="1">SUM(INDIRECT(AS99))</f>
        <v>135</v>
      </c>
      <c r="AK99" s="856"/>
      <c r="AL99" s="869">
        <f ca="1">SUM(INDIRECT(AT99))</f>
        <v>273</v>
      </c>
      <c r="AM99" s="856"/>
      <c r="AN99" s="345" t="s">
        <v>619</v>
      </c>
      <c r="AO99" s="345" t="s">
        <v>621</v>
      </c>
      <c r="AP99" s="346">
        <v>129</v>
      </c>
      <c r="AQ99" s="347">
        <v>18</v>
      </c>
      <c r="AR99" s="347">
        <f>AP99+AQ99</f>
        <v>147</v>
      </c>
      <c r="AS99" s="345" t="str">
        <f>CONCATENATE(AN99,AR99)</f>
        <v>受払表!G147</v>
      </c>
      <c r="AT99" s="345" t="str">
        <f>CONCATENATE(AO99,AR99)</f>
        <v>受払表!K147</v>
      </c>
    </row>
    <row r="100" spans="1:46" ht="13.5" customHeight="1">
      <c r="B100" s="873" t="s">
        <v>605</v>
      </c>
      <c r="C100" s="874"/>
      <c r="D100" s="875"/>
      <c r="E100" s="670"/>
      <c r="F100" s="665"/>
      <c r="G100" s="727"/>
      <c r="H100" s="727"/>
      <c r="I100" s="727"/>
      <c r="J100" s="727"/>
      <c r="K100" s="727"/>
      <c r="L100" s="727"/>
      <c r="M100" s="727"/>
      <c r="N100" s="727"/>
      <c r="O100" s="727"/>
      <c r="P100" s="742"/>
      <c r="Q100" s="555"/>
      <c r="R100" s="776" t="s">
        <v>52</v>
      </c>
      <c r="S100" s="660"/>
      <c r="T100" s="736">
        <f>+AC81</f>
        <v>0</v>
      </c>
      <c r="U100" s="696"/>
      <c r="V100" s="723" t="str">
        <f t="shared" si="44"/>
        <v/>
      </c>
      <c r="W100" s="696"/>
      <c r="X100" s="724">
        <f t="shared" si="45"/>
        <v>0</v>
      </c>
      <c r="Y100" s="696"/>
      <c r="Z100" s="723" t="str">
        <f t="shared" si="46"/>
        <v/>
      </c>
      <c r="AA100" s="696"/>
      <c r="AB100" s="696"/>
      <c r="AC100" s="736">
        <f t="shared" si="47"/>
        <v>0</v>
      </c>
      <c r="AD100" s="723" t="str">
        <f>+IF(ISERROR(AC100/AC99*100),"",(AC100/AC99*100))</f>
        <v/>
      </c>
      <c r="AE100" s="555"/>
      <c r="AF100" s="817">
        <v>13160</v>
      </c>
      <c r="AG100" s="818">
        <f>IF(AF100="","0",AF100-(AF100/(参照!$V$13)))</f>
        <v>974.81481481481569</v>
      </c>
      <c r="AJ100" s="886" t="s">
        <v>330</v>
      </c>
      <c r="AK100" s="887"/>
      <c r="AL100" s="887"/>
      <c r="AM100" s="888"/>
      <c r="AN100" s="345"/>
      <c r="AO100" s="345"/>
      <c r="AP100" s="345"/>
      <c r="AQ100" s="345"/>
      <c r="AR100" s="345"/>
      <c r="AS100" s="345"/>
      <c r="AT100" s="345"/>
    </row>
    <row r="101" spans="1:46" ht="13.5" customHeight="1">
      <c r="B101" s="870" t="s">
        <v>624</v>
      </c>
      <c r="C101" s="871"/>
      <c r="D101" s="872"/>
      <c r="E101" s="712"/>
      <c r="F101" s="701">
        <f ca="1">SUM(F86)+F$47</f>
        <v>0</v>
      </c>
      <c r="G101" s="702">
        <f t="shared" ref="G101:P101" ca="1" si="51">SUM(G86)+G$47</f>
        <v>0</v>
      </c>
      <c r="H101" s="702">
        <f t="shared" ca="1" si="51"/>
        <v>0</v>
      </c>
      <c r="I101" s="702">
        <f t="shared" ca="1" si="51"/>
        <v>0</v>
      </c>
      <c r="J101" s="702">
        <f t="shared" ca="1" si="51"/>
        <v>0</v>
      </c>
      <c r="K101" s="702">
        <f t="shared" ca="1" si="51"/>
        <v>0</v>
      </c>
      <c r="L101" s="702">
        <f t="shared" ca="1" si="51"/>
        <v>0</v>
      </c>
      <c r="M101" s="702">
        <f t="shared" ca="1" si="51"/>
        <v>0</v>
      </c>
      <c r="N101" s="702">
        <f t="shared" ca="1" si="51"/>
        <v>0</v>
      </c>
      <c r="O101" s="702">
        <f t="shared" ca="1" si="51"/>
        <v>0</v>
      </c>
      <c r="P101" s="703">
        <f t="shared" ca="1" si="51"/>
        <v>0</v>
      </c>
      <c r="Q101" s="555"/>
      <c r="R101" s="773" t="s">
        <v>641</v>
      </c>
      <c r="S101" s="728">
        <v>8000</v>
      </c>
      <c r="T101" s="743">
        <f>SUM(昨年日報!T102)</f>
        <v>0</v>
      </c>
      <c r="U101" s="682"/>
      <c r="V101" s="744"/>
      <c r="W101" s="682"/>
      <c r="X101" s="719">
        <f t="shared" si="45"/>
        <v>0</v>
      </c>
      <c r="Y101" s="682"/>
      <c r="Z101" s="744"/>
      <c r="AA101" s="682"/>
      <c r="AB101" s="682"/>
      <c r="AC101" s="745">
        <f t="shared" si="47"/>
        <v>7500</v>
      </c>
      <c r="AD101" s="744"/>
      <c r="AE101" s="555"/>
      <c r="AF101" s="819" t="s">
        <v>668</v>
      </c>
      <c r="AG101" s="820" t="s">
        <v>667</v>
      </c>
      <c r="AJ101" s="869">
        <f ca="1">SUM(INDIRECT(AS101))</f>
        <v>1105600</v>
      </c>
      <c r="AK101" s="856"/>
      <c r="AL101" s="869">
        <f ca="1">SUM(INDIRECT(AT101))</f>
        <v>1781360</v>
      </c>
      <c r="AM101" s="856"/>
      <c r="AN101" s="345" t="s">
        <v>620</v>
      </c>
      <c r="AO101" s="345" t="s">
        <v>622</v>
      </c>
      <c r="AP101" s="345">
        <v>129</v>
      </c>
      <c r="AQ101" s="347">
        <v>18</v>
      </c>
      <c r="AR101" s="345">
        <f>AP101+AQ101</f>
        <v>147</v>
      </c>
      <c r="AS101" s="345" t="str">
        <f>CONCATENATE(AN101,AR101)</f>
        <v>受払表!H147</v>
      </c>
      <c r="AT101" s="345" t="str">
        <f>CONCATENATE(AO101,AR101)</f>
        <v>受払表!L147</v>
      </c>
    </row>
    <row r="102" spans="1:46" ht="13.5" customHeight="1" thickBot="1">
      <c r="B102" s="873" t="s">
        <v>103</v>
      </c>
      <c r="C102" s="874"/>
      <c r="D102" s="875"/>
      <c r="E102" s="560" t="e">
        <v>#N/A</v>
      </c>
      <c r="F102" s="665"/>
      <c r="G102" s="727"/>
      <c r="H102" s="727"/>
      <c r="I102" s="727"/>
      <c r="J102" s="727"/>
      <c r="K102" s="727"/>
      <c r="L102" s="727"/>
      <c r="M102" s="727"/>
      <c r="N102" s="727"/>
      <c r="O102" s="727"/>
      <c r="P102" s="742"/>
      <c r="Q102" s="555"/>
      <c r="R102" s="779" t="s">
        <v>684</v>
      </c>
      <c r="S102" s="746"/>
      <c r="T102" s="747">
        <f>S101+S102</f>
        <v>8000</v>
      </c>
      <c r="U102" s="748"/>
      <c r="V102" s="749" t="str">
        <f t="shared" si="44"/>
        <v/>
      </c>
      <c r="W102" s="748"/>
      <c r="X102" s="719">
        <f t="shared" si="45"/>
        <v>8000</v>
      </c>
      <c r="Y102" s="748"/>
      <c r="Z102" s="749" t="str">
        <f t="shared" si="46"/>
        <v/>
      </c>
      <c r="AA102" s="748"/>
      <c r="AB102" s="748"/>
      <c r="AC102" s="747">
        <f t="shared" si="47"/>
        <v>14500</v>
      </c>
      <c r="AD102" s="749">
        <f>+IF(ISERROR(AC102/AC101*100),"",(AC102/AC101*100))</f>
        <v>193.33333333333334</v>
      </c>
      <c r="AE102" s="555"/>
      <c r="AF102" s="821">
        <v>4800</v>
      </c>
      <c r="AG102" s="822">
        <f>IF(AF102="","0",AF102-(AF102/(参照!$V$14)))</f>
        <v>436.36363636363694</v>
      </c>
    </row>
    <row r="103" spans="1:46" ht="13.5" customHeight="1">
      <c r="B103" s="870" t="s">
        <v>624</v>
      </c>
      <c r="C103" s="871"/>
      <c r="D103" s="872"/>
      <c r="E103" s="555" t="e">
        <v>#N/A</v>
      </c>
      <c r="F103" s="701">
        <f ca="1">SUM(F88)+F$49</f>
        <v>60</v>
      </c>
      <c r="G103" s="702">
        <f t="shared" ref="G103:P103" ca="1" si="52">SUM(G88)+G$49</f>
        <v>9500</v>
      </c>
      <c r="H103" s="702">
        <f t="shared" ca="1" si="52"/>
        <v>9</v>
      </c>
      <c r="I103" s="702">
        <f t="shared" ca="1" si="52"/>
        <v>7000</v>
      </c>
      <c r="J103" s="702">
        <f t="shared" ca="1" si="52"/>
        <v>0</v>
      </c>
      <c r="K103" s="702">
        <f t="shared" ca="1" si="52"/>
        <v>5000</v>
      </c>
      <c r="L103" s="702">
        <f t="shared" ca="1" si="52"/>
        <v>2</v>
      </c>
      <c r="M103" s="702">
        <f t="shared" ca="1" si="52"/>
        <v>4750</v>
      </c>
      <c r="N103" s="702">
        <f t="shared" ca="1" si="52"/>
        <v>0</v>
      </c>
      <c r="O103" s="702">
        <f t="shared" ca="1" si="52"/>
        <v>71</v>
      </c>
      <c r="P103" s="703">
        <f t="shared" ca="1" si="52"/>
        <v>695500</v>
      </c>
      <c r="Q103" s="555"/>
      <c r="R103" s="777"/>
      <c r="S103" s="669"/>
      <c r="T103" s="713">
        <f>SUM(昨年日報!T104)</f>
        <v>0</v>
      </c>
      <c r="U103" s="555"/>
      <c r="V103" s="729"/>
      <c r="W103" s="555"/>
      <c r="X103" s="750">
        <f t="shared" si="45"/>
        <v>0</v>
      </c>
      <c r="Y103" s="555"/>
      <c r="Z103" s="739"/>
      <c r="AA103" s="555"/>
      <c r="AB103" s="555"/>
      <c r="AC103" s="713">
        <f>+AC49+T103</f>
        <v>1241860</v>
      </c>
      <c r="AD103" s="739"/>
      <c r="AE103" s="555"/>
      <c r="AF103" s="932" t="s">
        <v>685</v>
      </c>
      <c r="AG103" s="933"/>
      <c r="AK103" s="225" t="s">
        <v>148</v>
      </c>
      <c r="AL103" s="225" t="s">
        <v>148</v>
      </c>
      <c r="AM103" s="225" t="s">
        <v>148</v>
      </c>
      <c r="AN103" s="225" t="s">
        <v>148</v>
      </c>
      <c r="AO103" s="225" t="s">
        <v>148</v>
      </c>
      <c r="AP103" s="225" t="s">
        <v>148</v>
      </c>
    </row>
    <row r="104" spans="1:46" ht="13.5" customHeight="1">
      <c r="B104" s="878" t="s">
        <v>661</v>
      </c>
      <c r="C104" s="879"/>
      <c r="D104" s="880"/>
      <c r="E104" s="670"/>
      <c r="F104" s="665"/>
      <c r="G104" s="727"/>
      <c r="H104" s="727"/>
      <c r="I104" s="727"/>
      <c r="J104" s="727"/>
      <c r="K104" s="727"/>
      <c r="L104" s="727"/>
      <c r="M104" s="727"/>
      <c r="N104" s="727"/>
      <c r="O104" s="727"/>
      <c r="P104" s="742"/>
      <c r="Q104" s="555"/>
      <c r="R104" s="780" t="s">
        <v>53</v>
      </c>
      <c r="S104" s="705"/>
      <c r="T104" s="751">
        <f>+T92+T94+T96+T98+T100+T102</f>
        <v>1152760</v>
      </c>
      <c r="U104" s="560"/>
      <c r="V104" s="752" t="str">
        <f t="shared" si="44"/>
        <v/>
      </c>
      <c r="W104" s="560"/>
      <c r="X104" s="751">
        <f>+X92+X94+X96+X98+X100+X102</f>
        <v>1152760</v>
      </c>
      <c r="Y104" s="560"/>
      <c r="Z104" s="752" t="str">
        <f t="shared" si="46"/>
        <v/>
      </c>
      <c r="AA104" s="560"/>
      <c r="AB104" s="560"/>
      <c r="AC104" s="751">
        <f t="shared" si="47"/>
        <v>1880246</v>
      </c>
      <c r="AD104" s="752">
        <f>+IF(ISERROR(AC104/AC103*100),"",(AC104/AC103*100))</f>
        <v>151.405633485256</v>
      </c>
      <c r="AE104" s="555"/>
      <c r="AF104" s="815" t="s">
        <v>666</v>
      </c>
      <c r="AG104" s="816" t="s">
        <v>667</v>
      </c>
      <c r="AK104" s="225" t="s">
        <v>152</v>
      </c>
      <c r="AL104" s="225" t="s">
        <v>153</v>
      </c>
      <c r="AM104" s="225" t="s">
        <v>154</v>
      </c>
      <c r="AN104" s="225" t="s">
        <v>155</v>
      </c>
      <c r="AO104" s="225" t="s">
        <v>156</v>
      </c>
      <c r="AP104" s="225" t="s">
        <v>332</v>
      </c>
    </row>
    <row r="105" spans="1:46" ht="13.5" customHeight="1">
      <c r="B105" s="870" t="s">
        <v>624</v>
      </c>
      <c r="C105" s="871"/>
      <c r="D105" s="872"/>
      <c r="E105" s="555" t="e">
        <v>#N/A</v>
      </c>
      <c r="F105" s="701">
        <f ca="1">SUM(F90)+F$51</f>
        <v>27</v>
      </c>
      <c r="G105" s="702">
        <f t="shared" ref="G105:P105" ca="1" si="53">SUM(G90)+G$51</f>
        <v>0</v>
      </c>
      <c r="H105" s="702">
        <f t="shared" ca="1" si="53"/>
        <v>6</v>
      </c>
      <c r="I105" s="702">
        <f t="shared" ca="1" si="53"/>
        <v>0</v>
      </c>
      <c r="J105" s="702">
        <f t="shared" ca="1" si="53"/>
        <v>0</v>
      </c>
      <c r="K105" s="702">
        <f t="shared" ca="1" si="53"/>
        <v>0</v>
      </c>
      <c r="L105" s="702">
        <f t="shared" ca="1" si="53"/>
        <v>1</v>
      </c>
      <c r="M105" s="702">
        <f t="shared" ca="1" si="53"/>
        <v>0</v>
      </c>
      <c r="N105" s="702">
        <f t="shared" ca="1" si="53"/>
        <v>0</v>
      </c>
      <c r="O105" s="702">
        <f t="shared" ca="1" si="53"/>
        <v>34</v>
      </c>
      <c r="P105" s="703">
        <f t="shared" ca="1" si="53"/>
        <v>265600</v>
      </c>
      <c r="Q105" s="555"/>
      <c r="R105" s="775"/>
      <c r="S105" s="669"/>
      <c r="T105" s="713">
        <f>SUM(昨年日報!T106)</f>
        <v>0</v>
      </c>
      <c r="U105" s="555"/>
      <c r="V105" s="729"/>
      <c r="W105" s="555"/>
      <c r="X105" s="713">
        <f t="shared" si="45"/>
        <v>0</v>
      </c>
      <c r="Y105" s="555"/>
      <c r="Z105" s="739"/>
      <c r="AA105" s="555"/>
      <c r="AB105" s="555"/>
      <c r="AC105" s="713">
        <f>+AC51+T105</f>
        <v>1129054.0404040401</v>
      </c>
      <c r="AD105" s="739"/>
      <c r="AE105" s="555"/>
      <c r="AF105" s="817"/>
      <c r="AG105" s="818" t="str">
        <f>IF(AF105="","0",AF105-(AF105/(参照!$V$13)))</f>
        <v>0</v>
      </c>
      <c r="AK105" s="856" t="s">
        <v>632</v>
      </c>
      <c r="AL105" s="856"/>
      <c r="AM105" s="281" t="s">
        <v>625</v>
      </c>
      <c r="AN105" s="281" t="s">
        <v>626</v>
      </c>
      <c r="AO105" s="281" t="s">
        <v>627</v>
      </c>
      <c r="AP105" s="281" t="s">
        <v>628</v>
      </c>
      <c r="AQ105" s="281" t="s">
        <v>630</v>
      </c>
      <c r="AR105" s="281" t="s">
        <v>631</v>
      </c>
    </row>
    <row r="106" spans="1:46" ht="13.5" customHeight="1">
      <c r="B106" s="662"/>
      <c r="C106" s="663"/>
      <c r="D106" s="664"/>
      <c r="E106" s="590" t="str">
        <f>IF(B106="","",VLOOKUP(B106,参照!$U$1:$Z$25,2,FALSE))</f>
        <v/>
      </c>
      <c r="F106" s="665"/>
      <c r="G106" s="666"/>
      <c r="H106" s="665"/>
      <c r="I106" s="667"/>
      <c r="J106" s="665"/>
      <c r="K106" s="667"/>
      <c r="L106" s="665"/>
      <c r="M106" s="666"/>
      <c r="N106" s="666"/>
      <c r="O106" s="727"/>
      <c r="P106" s="647"/>
      <c r="Q106" s="555"/>
      <c r="R106" s="777" t="s">
        <v>54</v>
      </c>
      <c r="S106" s="669"/>
      <c r="T106" s="713">
        <f>((+T92+T94+T98+T100+T102)/(参照!$V$14))+(AF100+AF102+AF105+AF107-AG100-AG102-AG105-AG107)</f>
        <v>1048185.1851851851</v>
      </c>
      <c r="U106" s="555"/>
      <c r="V106" s="725"/>
      <c r="W106" s="555"/>
      <c r="X106" s="713">
        <f t="shared" si="45"/>
        <v>1048185.1851851851</v>
      </c>
      <c r="Y106" s="555"/>
      <c r="Z106" s="725" t="str">
        <f>+IF(ISERROR(X106/X105*100),"",(X106/X105*100))</f>
        <v/>
      </c>
      <c r="AA106" s="555"/>
      <c r="AB106" s="555"/>
      <c r="AC106" s="713">
        <f t="shared" si="47"/>
        <v>1709581.717171717</v>
      </c>
      <c r="AD106" s="753">
        <f>+IF(ISERROR(AC106/AC105*100),"",(AC106/AC105*100))</f>
        <v>151.41717366866965</v>
      </c>
      <c r="AE106" s="555"/>
      <c r="AF106" s="819" t="s">
        <v>668</v>
      </c>
      <c r="AG106" s="820" t="s">
        <v>667</v>
      </c>
      <c r="AK106" s="856" t="s">
        <v>176</v>
      </c>
      <c r="AL106" s="856"/>
      <c r="AM106" s="225"/>
      <c r="AN106" s="225"/>
      <c r="AO106" s="225"/>
      <c r="AP106" s="225"/>
      <c r="AQ106" s="225"/>
      <c r="AR106" s="225"/>
    </row>
    <row r="107" spans="1:46" ht="13.5" customHeight="1" thickBot="1">
      <c r="B107" s="870" t="s">
        <v>617</v>
      </c>
      <c r="C107" s="871"/>
      <c r="D107" s="872"/>
      <c r="E107" s="670"/>
      <c r="F107" s="731">
        <f ca="1">SUM(F97+F99+F101+F103+F105)</f>
        <v>231</v>
      </c>
      <c r="G107" s="732">
        <f t="shared" ref="G107:P107" ca="1" si="54">SUM(G97+G99+G101+G103+G105)</f>
        <v>33250</v>
      </c>
      <c r="H107" s="731">
        <f t="shared" ca="1" si="54"/>
        <v>33</v>
      </c>
      <c r="I107" s="733">
        <f t="shared" ca="1" si="54"/>
        <v>24500</v>
      </c>
      <c r="J107" s="731">
        <f t="shared" ca="1" si="54"/>
        <v>0</v>
      </c>
      <c r="K107" s="733">
        <f t="shared" ca="1" si="54"/>
        <v>17500</v>
      </c>
      <c r="L107" s="731">
        <f t="shared" ca="1" si="54"/>
        <v>7</v>
      </c>
      <c r="M107" s="732">
        <f t="shared" ca="1" si="54"/>
        <v>16650</v>
      </c>
      <c r="N107" s="732">
        <f t="shared" ca="1" si="54"/>
        <v>2</v>
      </c>
      <c r="O107" s="734">
        <f t="shared" ca="1" si="54"/>
        <v>273</v>
      </c>
      <c r="P107" s="735">
        <f t="shared" ca="1" si="54"/>
        <v>1781360</v>
      </c>
      <c r="Q107" s="555"/>
      <c r="R107" s="781"/>
      <c r="S107" s="754" t="s">
        <v>0</v>
      </c>
      <c r="T107" s="751">
        <f>T104-T106</f>
        <v>104574.81481481495</v>
      </c>
      <c r="U107" s="560"/>
      <c r="V107" s="755"/>
      <c r="W107" s="649" t="s">
        <v>0</v>
      </c>
      <c r="X107" s="751">
        <f>X104-X106</f>
        <v>104574.81481481495</v>
      </c>
      <c r="Y107" s="560"/>
      <c r="Z107" s="756"/>
      <c r="AA107" s="560" t="s">
        <v>0</v>
      </c>
      <c r="AB107" s="649"/>
      <c r="AC107" s="751">
        <f>AC104-AC106</f>
        <v>170664.28282828303</v>
      </c>
      <c r="AD107" s="756"/>
      <c r="AE107" s="555"/>
      <c r="AF107" s="823"/>
      <c r="AG107" s="822" t="str">
        <f>IF(AF107="","0",AF107-(AF107/(参照!$V$14)))</f>
        <v>0</v>
      </c>
      <c r="AK107" s="856" t="s">
        <v>177</v>
      </c>
      <c r="AL107" s="856"/>
      <c r="AM107" s="225"/>
      <c r="AN107" s="225"/>
      <c r="AO107" s="225"/>
      <c r="AP107" s="225"/>
      <c r="AQ107" s="225"/>
      <c r="AR107" s="225"/>
    </row>
    <row r="108" spans="1:46" ht="9" customHeight="1">
      <c r="A108" s="22"/>
    </row>
    <row r="109" spans="1:46" ht="5.25" customHeight="1">
      <c r="A109" s="22"/>
    </row>
    <row r="110" spans="1:46" ht="16.5" customHeight="1">
      <c r="A110" s="1">
        <f>A56+1</f>
        <v>2</v>
      </c>
      <c r="B110" s="555"/>
      <c r="C110" s="555"/>
      <c r="D110" s="561"/>
      <c r="E110" s="564"/>
      <c r="F110" s="567" t="str">
        <f>F$56</f>
        <v>社　長</v>
      </c>
      <c r="G110" s="562">
        <f t="shared" ref="G110:O110" si="55">G$56</f>
        <v>0</v>
      </c>
      <c r="H110" s="563" t="str">
        <f t="shared" si="55"/>
        <v>常　務</v>
      </c>
      <c r="I110" s="564">
        <f t="shared" si="55"/>
        <v>0</v>
      </c>
      <c r="J110" s="565" t="str">
        <f t="shared" si="55"/>
        <v>部　長</v>
      </c>
      <c r="K110" s="566">
        <f t="shared" si="55"/>
        <v>0</v>
      </c>
      <c r="L110" s="567" t="str">
        <f t="shared" si="55"/>
        <v>次　長</v>
      </c>
      <c r="M110" s="566">
        <f t="shared" si="55"/>
        <v>0</v>
      </c>
      <c r="N110" s="567" t="str">
        <f t="shared" si="55"/>
        <v>課　長</v>
      </c>
      <c r="O110" s="568" t="str">
        <f t="shared" si="55"/>
        <v>係</v>
      </c>
      <c r="P110" s="557"/>
      <c r="Q110" s="24"/>
      <c r="R110" s="919" t="s">
        <v>99</v>
      </c>
      <c r="S110" s="919"/>
      <c r="T110" s="919"/>
      <c r="U110" s="919"/>
      <c r="V110" s="919"/>
      <c r="W110" s="919"/>
      <c r="X110" s="919"/>
      <c r="AD110" s="866" t="s">
        <v>116</v>
      </c>
      <c r="AE110" s="25"/>
      <c r="AF110" s="183" t="s">
        <v>8</v>
      </c>
      <c r="AG110" s="556" t="s">
        <v>9</v>
      </c>
    </row>
    <row r="111" spans="1:46" ht="15.75" customHeight="1">
      <c r="D111" s="561"/>
      <c r="E111" s="555"/>
      <c r="F111" s="920"/>
      <c r="H111" s="922"/>
      <c r="J111" s="924"/>
      <c r="K111" s="186"/>
      <c r="L111" s="926"/>
      <c r="M111" s="186"/>
      <c r="N111" s="926"/>
      <c r="O111" s="876" t="str">
        <f>IF(ISERROR(VLOOKUP(O113,参照!AB:AC,2,FALSE)),"",VLOOKUP(O113,参照!AB:AC,2,FALSE))</f>
        <v>田中</v>
      </c>
      <c r="P111" s="770">
        <v>3</v>
      </c>
      <c r="Q111" s="4"/>
      <c r="R111" s="269"/>
      <c r="S111" s="865">
        <f>SUM(S57)+1</f>
        <v>46144</v>
      </c>
      <c r="T111" s="865"/>
      <c r="U111" s="865"/>
      <c r="V111" s="865"/>
      <c r="W111" s="862" t="str">
        <f>TEXT(S111,"aaaa")</f>
        <v>土曜日</v>
      </c>
      <c r="X111" s="862"/>
      <c r="Y111" s="268"/>
      <c r="Z111" s="4"/>
      <c r="AA111" s="4"/>
      <c r="AB111" s="4"/>
      <c r="AC111" s="29"/>
      <c r="AD111" s="867"/>
      <c r="AE111" s="263"/>
      <c r="AF111" s="889" t="str">
        <f>IF(ISERROR(VLOOKUP(P111,参照!M:N,2,FALSE)),"",VLOOKUP(P111,参照!M:N,2,FALSE))</f>
        <v>雨</v>
      </c>
      <c r="AG111" s="860" t="str">
        <f>IF(ISERROR(VLOOKUP(P112,参照!M:N,2,FALSE)),"",VLOOKUP(P112,参照!M:N,2,FALSE))</f>
        <v>雨</v>
      </c>
    </row>
    <row r="112" spans="1:46" ht="15.75" customHeight="1">
      <c r="D112" s="561"/>
      <c r="E112" s="560"/>
      <c r="F112" s="921"/>
      <c r="G112" s="31"/>
      <c r="H112" s="923"/>
      <c r="I112" s="31"/>
      <c r="J112" s="925"/>
      <c r="K112" s="187"/>
      <c r="L112" s="927"/>
      <c r="M112" s="187"/>
      <c r="N112" s="927"/>
      <c r="O112" s="877" t="str">
        <f>IF(ISERROR(VLOOKUP(N112,参照!#REF!,2,FALSE)),"",VLOOKUP(N112,参照!#REF!,2,FALSE))</f>
        <v/>
      </c>
      <c r="P112" s="770">
        <v>3</v>
      </c>
      <c r="Q112" s="4"/>
      <c r="R112" s="269"/>
      <c r="S112" s="865"/>
      <c r="T112" s="865"/>
      <c r="U112" s="865"/>
      <c r="V112" s="865"/>
      <c r="W112" s="862"/>
      <c r="X112" s="862"/>
      <c r="Y112" s="268"/>
      <c r="Z112" s="4"/>
      <c r="AA112" s="4"/>
      <c r="AB112" s="4"/>
      <c r="AC112" s="29"/>
      <c r="AD112" s="868"/>
      <c r="AE112" s="187"/>
      <c r="AF112" s="890" t="str">
        <f>IF(ISERROR(VLOOKUP(AE112,参照!O:P,2,FALSE)),"",VLOOKUP(AE112,参照!O:P,2,FALSE))</f>
        <v/>
      </c>
      <c r="AG112" s="861" t="str">
        <f>IF(ISERROR(VLOOKUP(AF112,参照!P:Q,2,FALSE)),"",VLOOKUP(AF112,参照!P:Q,2,FALSE))</f>
        <v/>
      </c>
    </row>
    <row r="113" spans="1:51" ht="13.5" customHeight="1">
      <c r="B113" s="555" t="s">
        <v>447</v>
      </c>
      <c r="C113" s="555"/>
      <c r="D113" s="555"/>
      <c r="E113" s="555"/>
      <c r="F113" s="555"/>
      <c r="G113" s="555"/>
      <c r="H113" s="555"/>
      <c r="I113" s="555"/>
      <c r="J113" s="555"/>
      <c r="K113" s="555"/>
      <c r="L113" s="555"/>
      <c r="M113" s="555"/>
      <c r="N113" s="555"/>
      <c r="O113" s="595">
        <v>3</v>
      </c>
      <c r="P113" s="555"/>
      <c r="Q113" s="555"/>
      <c r="R113" s="596" t="s">
        <v>446</v>
      </c>
      <c r="S113" s="555"/>
      <c r="T113" s="555"/>
      <c r="U113" s="555"/>
      <c r="V113" s="596" t="s">
        <v>445</v>
      </c>
      <c r="W113" s="555"/>
      <c r="X113" s="555"/>
      <c r="Y113" s="555"/>
      <c r="Z113" s="596" t="s">
        <v>444</v>
      </c>
      <c r="AA113" s="596"/>
      <c r="AB113" s="555"/>
      <c r="AC113" s="597"/>
      <c r="AD113" s="555"/>
      <c r="AE113" s="555"/>
      <c r="AF113" s="596"/>
      <c r="AG113" s="597"/>
    </row>
    <row r="114" spans="1:51" ht="13.5" customHeight="1" thickBot="1">
      <c r="B114" s="908"/>
      <c r="C114" s="909"/>
      <c r="D114" s="598"/>
      <c r="E114" s="598"/>
      <c r="F114" s="891" t="s">
        <v>679</v>
      </c>
      <c r="G114" s="892"/>
      <c r="H114" s="892"/>
      <c r="I114" s="892"/>
      <c r="J114" s="892"/>
      <c r="K114" s="892"/>
      <c r="L114" s="892"/>
      <c r="M114" s="892"/>
      <c r="N114" s="892"/>
      <c r="O114" s="892"/>
      <c r="P114" s="893"/>
      <c r="Q114" s="555"/>
      <c r="R114" s="599" t="s">
        <v>78</v>
      </c>
      <c r="S114" s="564"/>
      <c r="T114" s="600" t="s">
        <v>79</v>
      </c>
      <c r="U114" s="564"/>
      <c r="V114" s="564" t="s">
        <v>80</v>
      </c>
      <c r="W114" s="564"/>
      <c r="X114" s="601" t="s">
        <v>79</v>
      </c>
      <c r="Y114" s="555"/>
      <c r="Z114" s="602" t="s">
        <v>30</v>
      </c>
      <c r="AA114" s="603"/>
      <c r="AB114" s="604"/>
      <c r="AC114" s="605"/>
      <c r="AD114" s="555"/>
      <c r="AE114" s="555"/>
      <c r="AF114" s="555"/>
      <c r="AG114" s="606"/>
      <c r="AJ114" s="1" t="s">
        <v>121</v>
      </c>
      <c r="AK114" s="922" t="s">
        <v>120</v>
      </c>
      <c r="AL114" s="922"/>
    </row>
    <row r="115" spans="1:51" ht="13.5" customHeight="1">
      <c r="B115" s="607" t="s">
        <v>104</v>
      </c>
      <c r="C115" s="608" t="s">
        <v>105</v>
      </c>
      <c r="D115" s="568" t="s">
        <v>4</v>
      </c>
      <c r="E115" s="563"/>
      <c r="F115" s="609" t="s">
        <v>15</v>
      </c>
      <c r="G115" s="610"/>
      <c r="H115" s="609" t="s">
        <v>16</v>
      </c>
      <c r="I115" s="566"/>
      <c r="J115" s="567" t="s">
        <v>17</v>
      </c>
      <c r="K115" s="611"/>
      <c r="L115" s="609" t="s">
        <v>18</v>
      </c>
      <c r="M115" s="562"/>
      <c r="N115" s="612" t="s">
        <v>19</v>
      </c>
      <c r="O115" s="613" t="s">
        <v>6</v>
      </c>
      <c r="P115" s="613" t="s">
        <v>20</v>
      </c>
      <c r="Q115" s="595"/>
      <c r="R115" s="614" t="str">
        <f>IF(ISERROR(VLOOKUP(Q115,参照!A:B,2,FALSE)),"",VLOOKUP(Q115,参照!A:B,2,FALSE))</f>
        <v/>
      </c>
      <c r="S115" s="604"/>
      <c r="T115" s="615"/>
      <c r="U115" s="604"/>
      <c r="V115" s="604" t="str">
        <f>IF(ISERROR(VLOOKUP(U115,参照!D:E,2,FALSE)),"",VLOOKUP(U115,参照!D:E,2,FALSE))</f>
        <v/>
      </c>
      <c r="W115" s="604"/>
      <c r="X115" s="616"/>
      <c r="Y115" s="555"/>
      <c r="Z115" s="558"/>
      <c r="AA115" s="617"/>
      <c r="AB115" s="618"/>
      <c r="AC115" s="619"/>
      <c r="AD115" s="555"/>
      <c r="AE115" s="555"/>
      <c r="AF115" s="555" t="s">
        <v>346</v>
      </c>
      <c r="AG115" s="606"/>
      <c r="AJ115" s="853" t="s">
        <v>635</v>
      </c>
      <c r="AK115" s="277" t="s">
        <v>104</v>
      </c>
      <c r="AL115" s="277" t="s">
        <v>4</v>
      </c>
      <c r="AM115" s="278"/>
      <c r="AN115" s="279" t="s">
        <v>15</v>
      </c>
      <c r="AO115" s="279" t="s">
        <v>16</v>
      </c>
      <c r="AP115" s="277" t="s">
        <v>17</v>
      </c>
      <c r="AQ115" s="279" t="s">
        <v>18</v>
      </c>
      <c r="AR115" s="279" t="s">
        <v>19</v>
      </c>
      <c r="AS115" s="279"/>
      <c r="AT115" s="278" t="s">
        <v>117</v>
      </c>
      <c r="AU115" s="278" t="s">
        <v>118</v>
      </c>
      <c r="AV115" s="278" t="s">
        <v>123</v>
      </c>
      <c r="AW115" s="278" t="s">
        <v>124</v>
      </c>
      <c r="AX115" s="280" t="s">
        <v>122</v>
      </c>
      <c r="AY115" s="853" t="s">
        <v>100</v>
      </c>
    </row>
    <row r="116" spans="1:51" ht="13.5" customHeight="1">
      <c r="A116" s="43"/>
      <c r="B116" s="620"/>
      <c r="C116" s="621"/>
      <c r="D116" s="621"/>
      <c r="E116" s="604" t="str">
        <f>IF(B116="","",VLOOKUP(B116,参照!$U$1:$Z$25,2,FALSE))</f>
        <v/>
      </c>
      <c r="F116" s="622"/>
      <c r="G116" s="623" t="str">
        <f>IF(B116="","",VLOOKUP(B116,参照!$U$1:$Z$25,3,FALSE))</f>
        <v/>
      </c>
      <c r="H116" s="622"/>
      <c r="I116" s="624" t="str">
        <f>IF(B116="","",VLOOKUP(B116,参照!$U$1:$Z$25,4,FALSE))</f>
        <v/>
      </c>
      <c r="J116" s="622"/>
      <c r="K116" s="625" t="str">
        <f>IF(B116="","",VLOOKUP(B116,参照!$U$1:$Z$25,5,FALSE))</f>
        <v/>
      </c>
      <c r="L116" s="622"/>
      <c r="M116" s="626" t="str">
        <f>IF(B116="","",VLOOKUP(B116,参照!$U$1:$Z$25,6,FALSE))</f>
        <v/>
      </c>
      <c r="N116" s="605"/>
      <c r="O116" s="616" t="str">
        <f t="shared" ref="O116:O128" si="56">IF(SUM(F116+H116+J116+L116+N116)=0,"",SUM(F116+H116+J116+L116+N116))</f>
        <v/>
      </c>
      <c r="P116" s="605" t="str">
        <f>IF(ISERROR(SUM(E116*F116+G116*H116+I116*J116+K116*L116+M116*N116)),"",SUM(E116*F116+G116*H116+I116*J116+K116*L116+M116*N116))</f>
        <v/>
      </c>
      <c r="Q116" s="595"/>
      <c r="R116" s="627" t="str">
        <f>IF(ISERROR(VLOOKUP(Q116,参照!A:B,2,FALSE)),"",VLOOKUP(Q116,参照!A:B,2,FALSE))</f>
        <v/>
      </c>
      <c r="S116" s="628"/>
      <c r="T116" s="629"/>
      <c r="U116" s="628"/>
      <c r="V116" s="628" t="str">
        <f>IF(ISERROR(VLOOKUP(U116,参照!D:E,2,FALSE)),"",VLOOKUP(U116,参照!D:E,2,FALSE))</f>
        <v/>
      </c>
      <c r="W116" s="628"/>
      <c r="X116" s="630"/>
      <c r="Y116" s="555"/>
      <c r="Z116" s="631"/>
      <c r="AA116" s="632"/>
      <c r="AB116" s="618"/>
      <c r="AC116" s="619"/>
      <c r="AD116" s="555"/>
      <c r="AE116" s="555"/>
      <c r="AF116" s="633" t="s">
        <v>164</v>
      </c>
      <c r="AG116" s="634">
        <f>AG62+S149</f>
        <v>17960</v>
      </c>
      <c r="AJ116" s="854"/>
      <c r="AK116" s="281" t="s">
        <v>83</v>
      </c>
      <c r="AL116" s="281">
        <v>1</v>
      </c>
      <c r="AM116" s="225"/>
      <c r="AN116" s="225">
        <f>DSUM($B115:$N129,F115,$AK115:$AL116)</f>
        <v>0</v>
      </c>
      <c r="AO116" s="225">
        <f>DSUM($B115:$N129,H115,$AK115:$AL116)</f>
        <v>0</v>
      </c>
      <c r="AP116" s="225">
        <f>DSUM($B115:$N129,J115,$AK115:$AL116)</f>
        <v>0</v>
      </c>
      <c r="AQ116" s="225">
        <f>DSUM($B115:$N129,L115,$AK115:$AL116)</f>
        <v>0</v>
      </c>
      <c r="AR116" s="225">
        <f>DSUM($B115:$N129,N115,$AK115:$AL116)</f>
        <v>0</v>
      </c>
      <c r="AS116" s="225"/>
      <c r="AT116" s="225">
        <f>AN116+AO116+AP116</f>
        <v>0</v>
      </c>
      <c r="AU116" s="225">
        <f>AQ116+AR116</f>
        <v>0</v>
      </c>
      <c r="AV116" s="225">
        <f>AT116+AU116</f>
        <v>0</v>
      </c>
      <c r="AW116" s="287">
        <f>(AT116*1)+(AU116*0.5)</f>
        <v>0</v>
      </c>
      <c r="AX116" s="284">
        <f>DCOUNT(B115:E129,D115,AK115:AL116)-AM160</f>
        <v>0</v>
      </c>
      <c r="AY116" s="854"/>
    </row>
    <row r="117" spans="1:51" ht="13.5" customHeight="1">
      <c r="A117" s="43"/>
      <c r="B117" s="635"/>
      <c r="C117" s="636"/>
      <c r="D117" s="636"/>
      <c r="E117" s="628" t="str">
        <f>IF(B117="","",VLOOKUP(B117,参照!$U$1:$Z$25,2,FALSE))</f>
        <v/>
      </c>
      <c r="F117" s="637"/>
      <c r="G117" s="638" t="str">
        <f>IF(B117="","",VLOOKUP(B117,参照!$U$1:$Z$25,3,FALSE))</f>
        <v/>
      </c>
      <c r="H117" s="637"/>
      <c r="I117" s="639" t="str">
        <f>IF(B117="","",VLOOKUP(B117,参照!$U$1:$Z$25,4,FALSE))</f>
        <v/>
      </c>
      <c r="J117" s="637"/>
      <c r="K117" s="640" t="str">
        <f>IF(B117="","",VLOOKUP(B117,参照!$U$1:$Z$25,5,FALSE))</f>
        <v/>
      </c>
      <c r="L117" s="637"/>
      <c r="M117" s="641" t="str">
        <f>IF(B117="","",VLOOKUP(B117,参照!$U$1:$Z$25,6,FALSE))</f>
        <v/>
      </c>
      <c r="N117" s="642"/>
      <c r="O117" s="642" t="str">
        <f t="shared" si="56"/>
        <v/>
      </c>
      <c r="P117" s="642" t="str">
        <f t="shared" ref="P117:P128" si="57">IF(ISERROR(SUM(E117*F117+G117*H117+I117*J117+K117*L117+M117*N117)),"",SUM(E117*F117+G117*H117+I117*J117+K117*L117+M117*N117))</f>
        <v/>
      </c>
      <c r="Q117" s="595"/>
      <c r="R117" s="627" t="str">
        <f>IF(ISERROR(VLOOKUP(Q117,参照!A:B,2,FALSE)),"",VLOOKUP(Q117,参照!A:B,2,FALSE))</f>
        <v/>
      </c>
      <c r="S117" s="628"/>
      <c r="T117" s="629"/>
      <c r="U117" s="628"/>
      <c r="V117" s="628" t="str">
        <f>IF(ISERROR(VLOOKUP(U117,参照!D:E,2,FALSE)),"",VLOOKUP(U117,参照!D:E,2,FALSE))</f>
        <v/>
      </c>
      <c r="W117" s="628"/>
      <c r="X117" s="630"/>
      <c r="Y117" s="555"/>
      <c r="Z117" s="631"/>
      <c r="AA117" s="632"/>
      <c r="AB117" s="618"/>
      <c r="AC117" s="619"/>
      <c r="AD117" s="555"/>
      <c r="AE117" s="555"/>
      <c r="AF117" s="643" t="s">
        <v>680</v>
      </c>
      <c r="AG117" s="644">
        <f>AG63+S150</f>
        <v>0</v>
      </c>
      <c r="AJ117" s="854"/>
      <c r="AK117" s="281" t="s">
        <v>104</v>
      </c>
      <c r="AL117" s="281" t="s">
        <v>4</v>
      </c>
      <c r="AM117" s="225"/>
      <c r="AN117" s="225"/>
      <c r="AO117" s="225"/>
      <c r="AP117" s="225"/>
      <c r="AQ117" s="225"/>
      <c r="AR117" s="225"/>
      <c r="AS117" s="225"/>
      <c r="AT117" s="225"/>
      <c r="AU117" s="225"/>
      <c r="AV117" s="225"/>
      <c r="AW117" s="225"/>
      <c r="AX117" s="282"/>
      <c r="AY117" s="854"/>
    </row>
    <row r="118" spans="1:51" ht="13.5" customHeight="1" thickBot="1">
      <c r="A118" s="43"/>
      <c r="B118" s="635"/>
      <c r="C118" s="636"/>
      <c r="D118" s="636"/>
      <c r="E118" s="628" t="str">
        <f>IF(B118="","",VLOOKUP(B118,参照!$U$1:$Z$25,2,FALSE))</f>
        <v/>
      </c>
      <c r="F118" s="637"/>
      <c r="G118" s="638" t="str">
        <f>IF(B118="","",VLOOKUP(B118,参照!$U$1:$Z$25,3,FALSE))</f>
        <v/>
      </c>
      <c r="H118" s="637"/>
      <c r="I118" s="639" t="str">
        <f>IF(B118="","",VLOOKUP(B118,参照!$U$1:$Z$25,4,FALSE))</f>
        <v/>
      </c>
      <c r="J118" s="637"/>
      <c r="K118" s="640" t="str">
        <f>IF(B118="","",VLOOKUP(B118,参照!$U$1:$Z$25,5,FALSE))</f>
        <v/>
      </c>
      <c r="L118" s="637"/>
      <c r="M118" s="641" t="str">
        <f>IF(B118="","",VLOOKUP(B118,参照!$U$1:$Z$25,6,FALSE))</f>
        <v/>
      </c>
      <c r="N118" s="642"/>
      <c r="O118" s="630" t="str">
        <f t="shared" si="56"/>
        <v/>
      </c>
      <c r="P118" s="642" t="str">
        <f t="shared" si="57"/>
        <v/>
      </c>
      <c r="Q118" s="595"/>
      <c r="R118" s="627" t="str">
        <f>IF(ISERROR(VLOOKUP(Q118,参照!A:B,2,FALSE)),"",VLOOKUP(Q118,参照!A:B,2,FALSE))</f>
        <v/>
      </c>
      <c r="S118" s="628"/>
      <c r="T118" s="629"/>
      <c r="U118" s="628"/>
      <c r="V118" s="628" t="str">
        <f>IF(ISERROR(VLOOKUP(U118,参照!D:E,2,FALSE)),"",VLOOKUP(U118,参照!D:E,2,FALSE))</f>
        <v/>
      </c>
      <c r="W118" s="628"/>
      <c r="X118" s="630"/>
      <c r="Y118" s="555"/>
      <c r="Z118" s="645"/>
      <c r="AA118" s="590"/>
      <c r="AB118" s="646"/>
      <c r="AC118" s="647"/>
      <c r="AD118" s="555"/>
      <c r="AE118" s="555"/>
      <c r="AF118" s="555"/>
      <c r="AG118" s="606"/>
      <c r="AJ118" s="855"/>
      <c r="AK118" s="9" t="s">
        <v>83</v>
      </c>
      <c r="AL118" s="9">
        <v>3</v>
      </c>
      <c r="AM118" s="283"/>
      <c r="AN118" s="283">
        <f>DSUM($B115:$N129,F115,$AK117:$AL118)</f>
        <v>0</v>
      </c>
      <c r="AO118" s="283">
        <f>DSUM($B115:$N129,H115,$AK117:$AL118)</f>
        <v>0</v>
      </c>
      <c r="AP118" s="283">
        <f>DSUM($B115:$N129,J115,$AK117:$AL118)</f>
        <v>0</v>
      </c>
      <c r="AQ118" s="283">
        <f>DSUM($B115:$N129,L115,$AK117:$AL118)</f>
        <v>0</v>
      </c>
      <c r="AR118" s="283">
        <f>DSUM($B115:$N129,N115,$AK117:$AL118)</f>
        <v>0</v>
      </c>
      <c r="AS118" s="283"/>
      <c r="AT118" s="283">
        <f>AN118+AO118+AP118</f>
        <v>0</v>
      </c>
      <c r="AU118" s="283">
        <f>AQ118+AR118</f>
        <v>0</v>
      </c>
      <c r="AV118" s="283">
        <f>AT118+AU118</f>
        <v>0</v>
      </c>
      <c r="AW118" s="286">
        <f>(AT118*1)+(AU118*0.5)</f>
        <v>0</v>
      </c>
      <c r="AX118" s="285">
        <f>DCOUNT(B115:E129,D115,AK117:AL118)-AM161</f>
        <v>0</v>
      </c>
      <c r="AY118" s="855"/>
    </row>
    <row r="119" spans="1:51" ht="13.5" customHeight="1" thickBot="1">
      <c r="A119" s="43"/>
      <c r="B119" s="635"/>
      <c r="C119" s="636"/>
      <c r="D119" s="636"/>
      <c r="E119" s="628" t="str">
        <f>IF(B119="","",VLOOKUP(B119,参照!$U$1:$Z$25,2,FALSE))</f>
        <v/>
      </c>
      <c r="F119" s="637"/>
      <c r="G119" s="638" t="str">
        <f>IF(B119="","",VLOOKUP(B119,参照!$U$1:$Z$25,3,FALSE))</f>
        <v/>
      </c>
      <c r="H119" s="637"/>
      <c r="I119" s="639" t="str">
        <f>IF(B119="","",VLOOKUP(B119,参照!$U$1:$Z$25,4,FALSE))</f>
        <v/>
      </c>
      <c r="J119" s="637"/>
      <c r="K119" s="640" t="str">
        <f>IF(B119="","",VLOOKUP(B119,参照!$U$1:$Z$25,5,FALSE))</f>
        <v/>
      </c>
      <c r="L119" s="637"/>
      <c r="M119" s="641" t="str">
        <f>IF(B119="","",VLOOKUP(B119,参照!$U$1:$Z$25,6,FALSE))</f>
        <v/>
      </c>
      <c r="N119" s="642"/>
      <c r="O119" s="642" t="str">
        <f t="shared" si="56"/>
        <v/>
      </c>
      <c r="P119" s="642" t="str">
        <f t="shared" si="57"/>
        <v/>
      </c>
      <c r="Q119" s="595"/>
      <c r="R119" s="627" t="str">
        <f>IF(ISERROR(VLOOKUP(Q119,参照!A:B,2,FALSE)),"",VLOOKUP(Q119,参照!A:B,2,FALSE))</f>
        <v/>
      </c>
      <c r="S119" s="628"/>
      <c r="T119" s="629"/>
      <c r="U119" s="628"/>
      <c r="V119" s="628" t="str">
        <f>IF(ISERROR(VLOOKUP(U119,参照!D:E,2,FALSE)),"",VLOOKUP(U119,参照!D:E,2,FALSE))</f>
        <v/>
      </c>
      <c r="W119" s="628"/>
      <c r="X119" s="630"/>
      <c r="Y119" s="555"/>
      <c r="Z119" s="840" t="s">
        <v>35</v>
      </c>
      <c r="AA119" s="649"/>
      <c r="AB119" s="650"/>
      <c r="AC119" s="651">
        <f>SUM(AC115:AC117)</f>
        <v>0</v>
      </c>
      <c r="AD119" s="555"/>
      <c r="AE119" s="555"/>
      <c r="AF119" s="555" t="s">
        <v>345</v>
      </c>
      <c r="AG119" s="606"/>
    </row>
    <row r="120" spans="1:51" ht="13.5" customHeight="1">
      <c r="A120" s="43"/>
      <c r="B120" s="635"/>
      <c r="C120" s="636"/>
      <c r="D120" s="636"/>
      <c r="E120" s="628" t="str">
        <f>IF(B120="","",VLOOKUP(B120,参照!$U$1:$Z$25,2,FALSE))</f>
        <v/>
      </c>
      <c r="F120" s="637"/>
      <c r="G120" s="638" t="str">
        <f>IF(B120="","",VLOOKUP(B120,参照!$U$1:$Z$25,3,FALSE))</f>
        <v/>
      </c>
      <c r="H120" s="637"/>
      <c r="I120" s="639" t="str">
        <f>IF(B120="","",VLOOKUP(B120,参照!$U$1:$Z$25,4,FALSE))</f>
        <v/>
      </c>
      <c r="J120" s="637"/>
      <c r="K120" s="640" t="str">
        <f>IF(B120="","",VLOOKUP(B120,参照!$U$1:$Z$25,5,FALSE))</f>
        <v/>
      </c>
      <c r="L120" s="637"/>
      <c r="M120" s="641" t="str">
        <f>IF(B120="","",VLOOKUP(B120,参照!$U$1:$Z$25,6,FALSE))</f>
        <v/>
      </c>
      <c r="N120" s="642"/>
      <c r="O120" s="630" t="str">
        <f t="shared" si="56"/>
        <v/>
      </c>
      <c r="P120" s="642" t="str">
        <f t="shared" si="57"/>
        <v/>
      </c>
      <c r="Q120" s="595"/>
      <c r="R120" s="627" t="str">
        <f>IF(ISERROR(VLOOKUP(Q120,参照!A:B,2,FALSE)),"",VLOOKUP(Q120,参照!A:B,2,FALSE))</f>
        <v/>
      </c>
      <c r="S120" s="628"/>
      <c r="T120" s="629"/>
      <c r="U120" s="628"/>
      <c r="V120" s="628" t="str">
        <f>IF(ISERROR(VLOOKUP(U120,参照!D:E,2,FALSE)),"",VLOOKUP(U120,参照!D:E,2,FALSE))</f>
        <v/>
      </c>
      <c r="W120" s="628"/>
      <c r="X120" s="630"/>
      <c r="Y120" s="555"/>
      <c r="Z120" s="555"/>
      <c r="AA120" s="555"/>
      <c r="AB120" s="555"/>
      <c r="AC120" s="555"/>
      <c r="AD120" s="555"/>
      <c r="AE120" s="555"/>
      <c r="AF120" s="633" t="s">
        <v>164</v>
      </c>
      <c r="AG120" s="634">
        <f>AG66+S151</f>
        <v>21200</v>
      </c>
      <c r="AJ120" s="853" t="s">
        <v>107</v>
      </c>
      <c r="AK120" s="277" t="s">
        <v>104</v>
      </c>
      <c r="AL120" s="277" t="s">
        <v>4</v>
      </c>
      <c r="AM120" s="278"/>
      <c r="AN120" s="279" t="s">
        <v>15</v>
      </c>
      <c r="AO120" s="279" t="s">
        <v>16</v>
      </c>
      <c r="AP120" s="277" t="s">
        <v>17</v>
      </c>
      <c r="AQ120" s="279" t="s">
        <v>18</v>
      </c>
      <c r="AR120" s="279" t="s">
        <v>19</v>
      </c>
      <c r="AS120" s="277"/>
      <c r="AT120" s="277" t="s">
        <v>117</v>
      </c>
      <c r="AU120" s="277" t="s">
        <v>118</v>
      </c>
      <c r="AV120" s="277" t="s">
        <v>123</v>
      </c>
      <c r="AW120" s="277" t="s">
        <v>124</v>
      </c>
      <c r="AX120" s="288" t="s">
        <v>122</v>
      </c>
      <c r="AY120" s="853" t="s">
        <v>107</v>
      </c>
    </row>
    <row r="121" spans="1:51" ht="13.5" customHeight="1">
      <c r="A121" s="43"/>
      <c r="B121" s="635"/>
      <c r="C121" s="636"/>
      <c r="D121" s="636"/>
      <c r="E121" s="628" t="str">
        <f>IF(B121="","",VLOOKUP(B121,参照!$U$1:$Z$25,2,FALSE))</f>
        <v/>
      </c>
      <c r="F121" s="637"/>
      <c r="G121" s="638" t="str">
        <f>IF(B121="","",VLOOKUP(B121,参照!$U$1:$Z$25,3,FALSE))</f>
        <v/>
      </c>
      <c r="H121" s="637"/>
      <c r="I121" s="639" t="str">
        <f>IF(B121="","",VLOOKUP(B121,参照!$U$1:$Z$25,4,FALSE))</f>
        <v/>
      </c>
      <c r="J121" s="637"/>
      <c r="K121" s="640" t="str">
        <f>IF(B121="","",VLOOKUP(B121,参照!$U$1:$Z$25,5,FALSE))</f>
        <v/>
      </c>
      <c r="L121" s="637"/>
      <c r="M121" s="641" t="str">
        <f>IF(B121="","",VLOOKUP(B121,参照!$U$1:$Z$25,6,FALSE))</f>
        <v/>
      </c>
      <c r="N121" s="642"/>
      <c r="O121" s="642" t="str">
        <f t="shared" si="56"/>
        <v/>
      </c>
      <c r="P121" s="642" t="str">
        <f t="shared" si="57"/>
        <v/>
      </c>
      <c r="Q121" s="595"/>
      <c r="R121" s="627" t="str">
        <f>IF(ISERROR(VLOOKUP(Q121,参照!A:B,2,FALSE)),"",VLOOKUP(Q121,参照!A:B,2,FALSE))</f>
        <v/>
      </c>
      <c r="S121" s="628"/>
      <c r="T121" s="629"/>
      <c r="U121" s="628"/>
      <c r="V121" s="628" t="str">
        <f>IF(ISERROR(VLOOKUP(U121,参照!D:E,2,FALSE)),"",VLOOKUP(U121,参照!D:E,2,FALSE))</f>
        <v/>
      </c>
      <c r="W121" s="628"/>
      <c r="X121" s="630"/>
      <c r="Y121" s="555"/>
      <c r="Z121" s="602" t="s">
        <v>33</v>
      </c>
      <c r="AA121" s="603"/>
      <c r="AB121" s="652"/>
      <c r="AC121" s="653"/>
      <c r="AD121" s="555"/>
      <c r="AE121" s="555"/>
      <c r="AF121" s="643" t="s">
        <v>681</v>
      </c>
      <c r="AG121" s="644">
        <f>AG67+S152</f>
        <v>0</v>
      </c>
      <c r="AJ121" s="854"/>
      <c r="AK121" s="281" t="s">
        <v>84</v>
      </c>
      <c r="AL121" s="281">
        <v>1</v>
      </c>
      <c r="AM121" s="225"/>
      <c r="AN121" s="225">
        <f>DSUM($B115:$N129,F115,$AK120:$AL121)</f>
        <v>0</v>
      </c>
      <c r="AO121" s="225">
        <f>DSUM($B115:$N129,H115,$AK120:$AL121)</f>
        <v>0</v>
      </c>
      <c r="AP121" s="225">
        <f>DSUM($B115:$N129,J115,$AK120:$AL121)</f>
        <v>0</v>
      </c>
      <c r="AQ121" s="225">
        <f>DSUM($B115:$N129,L115,$AK120:$AL121)</f>
        <v>0</v>
      </c>
      <c r="AR121" s="225">
        <f>DSUM($B115:$N129,N115,$AK120:$AL121)</f>
        <v>0</v>
      </c>
      <c r="AS121" s="225"/>
      <c r="AT121" s="225">
        <f>AN121+AO121+AP121</f>
        <v>0</v>
      </c>
      <c r="AU121" s="225">
        <f>AQ121+AR121</f>
        <v>0</v>
      </c>
      <c r="AV121" s="225">
        <f>AT121+AU121</f>
        <v>0</v>
      </c>
      <c r="AW121" s="287">
        <f>(AT121*1)+(AU121*0.5)</f>
        <v>0</v>
      </c>
      <c r="AX121" s="284">
        <f>DCOUNT(B115:E129,D115,AK120:AL121)-AN160</f>
        <v>0</v>
      </c>
      <c r="AY121" s="854"/>
    </row>
    <row r="122" spans="1:51" ht="13.5" customHeight="1">
      <c r="A122" s="43"/>
      <c r="B122" s="635"/>
      <c r="C122" s="636"/>
      <c r="D122" s="636"/>
      <c r="E122" s="628" t="str">
        <f>IF(B122="","",VLOOKUP(B122,参照!$U$1:$Z$25,2,FALSE))</f>
        <v/>
      </c>
      <c r="F122" s="637"/>
      <c r="G122" s="638" t="str">
        <f>IF(B122="","",VLOOKUP(B122,参照!$U$1:$Z$25,3,FALSE))</f>
        <v/>
      </c>
      <c r="H122" s="637"/>
      <c r="I122" s="639" t="str">
        <f>IF(B122="","",VLOOKUP(B122,参照!$U$1:$Z$25,4,FALSE))</f>
        <v/>
      </c>
      <c r="J122" s="637"/>
      <c r="K122" s="640" t="str">
        <f>IF(B122="","",VLOOKUP(B122,参照!$U$1:$Z$25,5,FALSE))</f>
        <v/>
      </c>
      <c r="L122" s="637"/>
      <c r="M122" s="641" t="str">
        <f>IF(B122="","",VLOOKUP(B122,参照!$U$1:$Z$25,6,FALSE))</f>
        <v/>
      </c>
      <c r="N122" s="642"/>
      <c r="O122" s="630" t="str">
        <f t="shared" si="56"/>
        <v/>
      </c>
      <c r="P122" s="642" t="str">
        <f t="shared" si="57"/>
        <v/>
      </c>
      <c r="Q122" s="595"/>
      <c r="R122" s="627" t="str">
        <f>IF(ISERROR(VLOOKUP(Q122,参照!A:B,2,FALSE)),"",VLOOKUP(Q122,参照!A:B,2,FALSE))</f>
        <v/>
      </c>
      <c r="S122" s="628"/>
      <c r="T122" s="629"/>
      <c r="U122" s="628"/>
      <c r="V122" s="628" t="str">
        <f>IF(ISERROR(VLOOKUP(U122,参照!D:E,2,FALSE)),"",VLOOKUP(U122,参照!D:E,2,FALSE))</f>
        <v/>
      </c>
      <c r="W122" s="628"/>
      <c r="X122" s="630"/>
      <c r="Y122" s="555"/>
      <c r="Z122" s="627"/>
      <c r="AA122" s="654"/>
      <c r="AB122" s="655"/>
      <c r="AC122" s="656"/>
      <c r="AD122" s="555"/>
      <c r="AE122" s="555"/>
      <c r="AF122" s="596"/>
      <c r="AG122" s="606"/>
      <c r="AJ122" s="854"/>
      <c r="AK122" s="281" t="s">
        <v>104</v>
      </c>
      <c r="AL122" s="281" t="s">
        <v>4</v>
      </c>
      <c r="AM122" s="225"/>
      <c r="AN122" s="225"/>
      <c r="AO122" s="225"/>
      <c r="AP122" s="225"/>
      <c r="AQ122" s="225"/>
      <c r="AR122" s="225"/>
      <c r="AS122" s="225"/>
      <c r="AT122" s="225"/>
      <c r="AU122" s="225"/>
      <c r="AV122" s="225"/>
      <c r="AW122" s="225"/>
      <c r="AX122" s="282"/>
      <c r="AY122" s="854"/>
    </row>
    <row r="123" spans="1:51" ht="13.5" customHeight="1" thickBot="1">
      <c r="A123" s="43"/>
      <c r="B123" s="635"/>
      <c r="C123" s="636"/>
      <c r="D123" s="636"/>
      <c r="E123" s="628" t="str">
        <f>IF(B123="","",VLOOKUP(B123,参照!$U$1:$Z$25,2,FALSE))</f>
        <v/>
      </c>
      <c r="F123" s="637"/>
      <c r="G123" s="638" t="str">
        <f>IF(B123="","",VLOOKUP(B123,参照!$U$1:$Z$25,3,FALSE))</f>
        <v/>
      </c>
      <c r="H123" s="637"/>
      <c r="I123" s="639" t="str">
        <f>IF(B123="","",VLOOKUP(B123,参照!$U$1:$Z$25,4,FALSE))</f>
        <v/>
      </c>
      <c r="J123" s="637"/>
      <c r="K123" s="640" t="str">
        <f>IF(B123="","",VLOOKUP(B123,参照!$U$1:$Z$25,5,FALSE))</f>
        <v/>
      </c>
      <c r="L123" s="637"/>
      <c r="M123" s="641" t="str">
        <f>IF(B123="","",VLOOKUP(B123,参照!$U$1:$Z$25,6,FALSE))</f>
        <v/>
      </c>
      <c r="N123" s="642"/>
      <c r="O123" s="642" t="str">
        <f t="shared" si="56"/>
        <v/>
      </c>
      <c r="P123" s="642" t="str">
        <f t="shared" si="57"/>
        <v/>
      </c>
      <c r="Q123" s="595"/>
      <c r="R123" s="627" t="str">
        <f>IF(ISERROR(VLOOKUP(Q123,参照!A:B,2,FALSE)),"",VLOOKUP(Q123,参照!A:B,2,FALSE))</f>
        <v/>
      </c>
      <c r="S123" s="628"/>
      <c r="T123" s="629"/>
      <c r="U123" s="628"/>
      <c r="V123" s="628" t="str">
        <f>IF(ISERROR(VLOOKUP(U123,参照!D:E,2,FALSE)),"",VLOOKUP(U123,参照!D:E,2,FALSE))</f>
        <v/>
      </c>
      <c r="W123" s="628"/>
      <c r="X123" s="630"/>
      <c r="Y123" s="555"/>
      <c r="Z123" s="627"/>
      <c r="AA123" s="654"/>
      <c r="AB123" s="655"/>
      <c r="AC123" s="642"/>
      <c r="AD123" s="555"/>
      <c r="AE123" s="555"/>
      <c r="AF123" s="555" t="s">
        <v>163</v>
      </c>
      <c r="AG123" s="606"/>
      <c r="AJ123" s="855"/>
      <c r="AK123" s="9" t="s">
        <v>84</v>
      </c>
      <c r="AL123" s="9">
        <v>3</v>
      </c>
      <c r="AM123" s="283"/>
      <c r="AN123" s="283">
        <f>DSUM($B115:$N129,F115,$AK122:$AL123)</f>
        <v>0</v>
      </c>
      <c r="AO123" s="283">
        <f>DSUM($B115:$N129,H115,$AK122:$AL123)</f>
        <v>0</v>
      </c>
      <c r="AP123" s="283">
        <f>DSUM($B115:$N129,J115,$AK122:$AL123)</f>
        <v>0</v>
      </c>
      <c r="AQ123" s="283">
        <f>DSUM($B115:$N129,L115,$AK122:$AL123)</f>
        <v>0</v>
      </c>
      <c r="AR123" s="283">
        <f>DSUM($B115:$N129,N115,$AK122:$AL123)</f>
        <v>0</v>
      </c>
      <c r="AS123" s="283"/>
      <c r="AT123" s="283">
        <f>AN123+AO123+AP123</f>
        <v>0</v>
      </c>
      <c r="AU123" s="283">
        <f>AQ123+AR123</f>
        <v>0</v>
      </c>
      <c r="AV123" s="283">
        <f>AT123+AU123</f>
        <v>0</v>
      </c>
      <c r="AW123" s="286">
        <f>(AT123*1)+(AU123*0.5)</f>
        <v>0</v>
      </c>
      <c r="AX123" s="285">
        <f>DCOUNT(B115:E129,D115,AK122:AL123)-AN161</f>
        <v>0</v>
      </c>
      <c r="AY123" s="855"/>
    </row>
    <row r="124" spans="1:51" ht="13.5" customHeight="1" thickBot="1">
      <c r="A124" s="43"/>
      <c r="B124" s="635"/>
      <c r="C124" s="636"/>
      <c r="D124" s="636"/>
      <c r="E124" s="628" t="str">
        <f>IF(B124="","",VLOOKUP(B124,参照!$U$1:$Z$25,2,FALSE))</f>
        <v/>
      </c>
      <c r="F124" s="637"/>
      <c r="G124" s="638" t="str">
        <f>IF(B124="","",VLOOKUP(B124,参照!$U$1:$Z$25,3,FALSE))</f>
        <v/>
      </c>
      <c r="H124" s="637"/>
      <c r="I124" s="639" t="str">
        <f>IF(B124="","",VLOOKUP(B124,参照!$U$1:$Z$25,4,FALSE))</f>
        <v/>
      </c>
      <c r="J124" s="637"/>
      <c r="K124" s="640" t="str">
        <f>IF(B124="","",VLOOKUP(B124,参照!$U$1:$Z$25,5,FALSE))</f>
        <v/>
      </c>
      <c r="L124" s="637"/>
      <c r="M124" s="641" t="str">
        <f>IF(B124="","",VLOOKUP(B124,参照!$U$1:$Z$25,6,FALSE))</f>
        <v/>
      </c>
      <c r="N124" s="642"/>
      <c r="O124" s="630" t="str">
        <f t="shared" si="56"/>
        <v/>
      </c>
      <c r="P124" s="642" t="str">
        <f t="shared" si="57"/>
        <v/>
      </c>
      <c r="Q124" s="595"/>
      <c r="R124" s="627" t="str">
        <f>IF(ISERROR(VLOOKUP(Q124,参照!A:B,2,FALSE)),"",VLOOKUP(Q124,参照!A:B,2,FALSE))</f>
        <v/>
      </c>
      <c r="S124" s="628"/>
      <c r="T124" s="629"/>
      <c r="U124" s="628"/>
      <c r="V124" s="628" t="str">
        <f>IF(ISERROR(VLOOKUP(U124,参照!D:E,2,FALSE)),"",VLOOKUP(U124,参照!D:E,2,FALSE))</f>
        <v/>
      </c>
      <c r="W124" s="628"/>
      <c r="X124" s="630"/>
      <c r="Y124" s="555"/>
      <c r="Z124" s="627"/>
      <c r="AA124" s="654"/>
      <c r="AB124" s="655"/>
      <c r="AC124" s="642"/>
      <c r="AD124" s="555"/>
      <c r="AE124" s="555"/>
      <c r="AF124" s="633" t="s">
        <v>164</v>
      </c>
      <c r="AG124" s="634">
        <f>AG70+S155</f>
        <v>8000</v>
      </c>
      <c r="AJ124" s="4"/>
      <c r="AY124" s="4"/>
    </row>
    <row r="125" spans="1:51" ht="13.5" customHeight="1">
      <c r="A125" s="43"/>
      <c r="B125" s="635"/>
      <c r="C125" s="636"/>
      <c r="D125" s="636"/>
      <c r="E125" s="628" t="str">
        <f>IF(B125="","",VLOOKUP(B125,参照!$U$1:$Z$25,2,FALSE))</f>
        <v/>
      </c>
      <c r="F125" s="637"/>
      <c r="G125" s="638" t="str">
        <f>IF(B125="","",VLOOKUP(B125,参照!$U$1:$Z$25,3,FALSE))</f>
        <v/>
      </c>
      <c r="H125" s="637"/>
      <c r="I125" s="639" t="str">
        <f>IF(B125="","",VLOOKUP(B125,参照!$U$1:$Z$25,4,FALSE))</f>
        <v/>
      </c>
      <c r="J125" s="637"/>
      <c r="K125" s="640" t="str">
        <f>IF(B125="","",VLOOKUP(B125,参照!$U$1:$Z$25,5,FALSE))</f>
        <v/>
      </c>
      <c r="L125" s="637"/>
      <c r="M125" s="641" t="str">
        <f>IF(B125="","",VLOOKUP(B125,参照!$U$1:$Z$25,6,FALSE))</f>
        <v/>
      </c>
      <c r="N125" s="642"/>
      <c r="O125" s="642" t="str">
        <f t="shared" si="56"/>
        <v/>
      </c>
      <c r="P125" s="642" t="str">
        <f t="shared" si="57"/>
        <v/>
      </c>
      <c r="Q125" s="595"/>
      <c r="R125" s="627" t="str">
        <f>IF(ISERROR(VLOOKUP(Q125,参照!A:B,2,FALSE)),"",VLOOKUP(Q125,参照!A:B,2,FALSE))</f>
        <v/>
      </c>
      <c r="S125" s="628"/>
      <c r="T125" s="629"/>
      <c r="U125" s="628"/>
      <c r="V125" s="628" t="str">
        <f>IF(ISERROR(VLOOKUP(U125,参照!D:E,2,FALSE)),"",VLOOKUP(U125,参照!D:E,2,FALSE))</f>
        <v/>
      </c>
      <c r="W125" s="628"/>
      <c r="X125" s="630"/>
      <c r="Y125" s="555"/>
      <c r="Z125" s="627"/>
      <c r="AA125" s="654"/>
      <c r="AB125" s="655"/>
      <c r="AC125" s="642"/>
      <c r="AD125" s="555"/>
      <c r="AE125" s="555"/>
      <c r="AF125" s="643" t="s">
        <v>681</v>
      </c>
      <c r="AG125" s="644">
        <f>AG71+S156</f>
        <v>0</v>
      </c>
      <c r="AJ125" s="853" t="s">
        <v>102</v>
      </c>
      <c r="AK125" s="277" t="s">
        <v>104</v>
      </c>
      <c r="AL125" s="277" t="s">
        <v>4</v>
      </c>
      <c r="AM125" s="278"/>
      <c r="AN125" s="279" t="s">
        <v>15</v>
      </c>
      <c r="AO125" s="279" t="s">
        <v>16</v>
      </c>
      <c r="AP125" s="277" t="s">
        <v>17</v>
      </c>
      <c r="AQ125" s="279" t="s">
        <v>18</v>
      </c>
      <c r="AR125" s="279" t="s">
        <v>19</v>
      </c>
      <c r="AS125" s="277"/>
      <c r="AT125" s="277" t="s">
        <v>117</v>
      </c>
      <c r="AU125" s="277" t="s">
        <v>118</v>
      </c>
      <c r="AV125" s="277" t="s">
        <v>123</v>
      </c>
      <c r="AW125" s="277" t="s">
        <v>124</v>
      </c>
      <c r="AX125" s="288" t="s">
        <v>122</v>
      </c>
      <c r="AY125" s="853" t="s">
        <v>102</v>
      </c>
    </row>
    <row r="126" spans="1:51" ht="13.5" customHeight="1">
      <c r="A126" s="43"/>
      <c r="B126" s="635"/>
      <c r="C126" s="636"/>
      <c r="D126" s="636"/>
      <c r="E126" s="628" t="str">
        <f>IF(B126="","",VLOOKUP(B126,参照!$U$1:$Z$25,2,FALSE))</f>
        <v/>
      </c>
      <c r="F126" s="637"/>
      <c r="G126" s="638" t="str">
        <f>IF(B126="","",VLOOKUP(B126,参照!$U$1:$Z$25,3,FALSE))</f>
        <v/>
      </c>
      <c r="H126" s="637"/>
      <c r="I126" s="639" t="str">
        <f>IF(B126="","",VLOOKUP(B126,参照!$U$1:$Z$25,4,FALSE))</f>
        <v/>
      </c>
      <c r="J126" s="637"/>
      <c r="K126" s="640" t="str">
        <f>IF(B126="","",VLOOKUP(B126,参照!$U$1:$Z$25,5,FALSE))</f>
        <v/>
      </c>
      <c r="L126" s="637"/>
      <c r="M126" s="641" t="str">
        <f>IF(B126="","",VLOOKUP(B126,参照!$U$1:$Z$25,6,FALSE))</f>
        <v/>
      </c>
      <c r="N126" s="642"/>
      <c r="O126" s="630" t="str">
        <f t="shared" si="56"/>
        <v/>
      </c>
      <c r="P126" s="642" t="str">
        <f t="shared" si="57"/>
        <v/>
      </c>
      <c r="Q126" s="595"/>
      <c r="R126" s="627" t="str">
        <f>IF(ISERROR(VLOOKUP(Q126,参照!A:B,2,FALSE)),"",VLOOKUP(Q126,参照!A:B,2,FALSE))</f>
        <v/>
      </c>
      <c r="S126" s="628"/>
      <c r="T126" s="629"/>
      <c r="U126" s="628"/>
      <c r="V126" s="628" t="str">
        <f>IF(ISERROR(VLOOKUP(U126,参照!D:E,2,FALSE)),"",VLOOKUP(U126,参照!D:E,2,FALSE))</f>
        <v/>
      </c>
      <c r="W126" s="628"/>
      <c r="X126" s="630"/>
      <c r="Y126" s="555"/>
      <c r="Z126" s="627"/>
      <c r="AA126" s="654"/>
      <c r="AB126" s="657"/>
      <c r="AC126" s="642"/>
      <c r="AD126" s="555"/>
      <c r="AE126" s="555"/>
      <c r="AF126" s="555"/>
      <c r="AG126" s="606"/>
      <c r="AJ126" s="854"/>
      <c r="AK126" s="281" t="s">
        <v>88</v>
      </c>
      <c r="AL126" s="281">
        <v>1</v>
      </c>
      <c r="AM126" s="225"/>
      <c r="AN126" s="225">
        <f>DSUM($B115:$N129,F115,$AK125:$AL126)</f>
        <v>0</v>
      </c>
      <c r="AO126" s="225">
        <f>DSUM($B115:$N129,H115,$AK125:$AL126)</f>
        <v>0</v>
      </c>
      <c r="AP126" s="225">
        <f>DSUM($B115:$N129,J115,$AK125:$AL126)</f>
        <v>0</v>
      </c>
      <c r="AQ126" s="225">
        <f>DSUM($B115:$N129,L115,$AK125:$AL126)</f>
        <v>0</v>
      </c>
      <c r="AR126" s="225">
        <f>DSUM($B115:$N129,N115,$AK125:$AL126)</f>
        <v>0</v>
      </c>
      <c r="AS126" s="225"/>
      <c r="AT126" s="225">
        <f>AN126+AO126+AP126</f>
        <v>0</v>
      </c>
      <c r="AU126" s="225">
        <f>AQ126+AR126</f>
        <v>0</v>
      </c>
      <c r="AV126" s="225">
        <f>AT126+AU126</f>
        <v>0</v>
      </c>
      <c r="AW126" s="287">
        <f>(AT126*1)+(AU126*0.5)</f>
        <v>0</v>
      </c>
      <c r="AX126" s="284">
        <f>DCOUNT(B115:E129,D115,AK125:AL126)-AO160</f>
        <v>0</v>
      </c>
      <c r="AY126" s="854"/>
    </row>
    <row r="127" spans="1:51" ht="13.5" customHeight="1">
      <c r="A127" s="43"/>
      <c r="B127" s="635"/>
      <c r="C127" s="658"/>
      <c r="D127" s="636"/>
      <c r="E127" s="628" t="str">
        <f>IF(B127="","",VLOOKUP(B127,参照!$U$1:$Z$25,2,FALSE))</f>
        <v/>
      </c>
      <c r="F127" s="637"/>
      <c r="G127" s="638" t="str">
        <f>IF(B127="","",VLOOKUP(B127,参照!$U$1:$Z$25,3,FALSE))</f>
        <v/>
      </c>
      <c r="H127" s="637"/>
      <c r="I127" s="639" t="str">
        <f>IF(B127="","",VLOOKUP(B127,参照!$U$1:$Z$25,4,FALSE))</f>
        <v/>
      </c>
      <c r="J127" s="637"/>
      <c r="K127" s="640" t="str">
        <f>IF(B127="","",VLOOKUP(B127,参照!$U$1:$Z$25,5,FALSE))</f>
        <v/>
      </c>
      <c r="L127" s="637"/>
      <c r="M127" s="641" t="str">
        <f>IF(B127="","",VLOOKUP(B127,参照!$U$1:$Z$25,6,FALSE))</f>
        <v/>
      </c>
      <c r="N127" s="642"/>
      <c r="O127" s="642" t="str">
        <f t="shared" si="56"/>
        <v/>
      </c>
      <c r="P127" s="642" t="str">
        <f t="shared" si="57"/>
        <v/>
      </c>
      <c r="Q127" s="595"/>
      <c r="R127" s="627" t="str">
        <f>IF(ISERROR(VLOOKUP(Q127,参照!A:B,2,FALSE)),"",VLOOKUP(Q127,参照!A:B,2,FALSE))</f>
        <v/>
      </c>
      <c r="S127" s="628"/>
      <c r="T127" s="629"/>
      <c r="U127" s="628"/>
      <c r="V127" s="628" t="str">
        <f>IF(ISERROR(VLOOKUP(U127,参照!D:E,2,FALSE)),"",VLOOKUP(U127,参照!D:E,2,FALSE))</f>
        <v/>
      </c>
      <c r="W127" s="628"/>
      <c r="X127" s="630"/>
      <c r="Y127" s="555"/>
      <c r="Z127" s="627"/>
      <c r="AA127" s="654"/>
      <c r="AB127" s="657"/>
      <c r="AC127" s="642"/>
      <c r="AD127" s="555"/>
      <c r="AE127" s="555"/>
      <c r="AF127" s="596" t="s">
        <v>344</v>
      </c>
      <c r="AG127" s="597"/>
      <c r="AJ127" s="854"/>
      <c r="AK127" s="281" t="s">
        <v>104</v>
      </c>
      <c r="AL127" s="281" t="s">
        <v>4</v>
      </c>
      <c r="AM127" s="225"/>
      <c r="AN127" s="225"/>
      <c r="AO127" s="225"/>
      <c r="AP127" s="225"/>
      <c r="AQ127" s="225"/>
      <c r="AR127" s="225"/>
      <c r="AS127" s="225"/>
      <c r="AT127" s="225"/>
      <c r="AU127" s="225"/>
      <c r="AV127" s="225"/>
      <c r="AW127" s="225"/>
      <c r="AX127" s="282"/>
      <c r="AY127" s="854"/>
    </row>
    <row r="128" spans="1:51" ht="13.5" customHeight="1" thickBot="1">
      <c r="A128" s="43"/>
      <c r="B128" s="635"/>
      <c r="C128" s="658"/>
      <c r="D128" s="636"/>
      <c r="E128" s="628" t="str">
        <f>IF(B128="","",VLOOKUP(B128,参照!$U$1:$Z$25,2,FALSE))</f>
        <v/>
      </c>
      <c r="F128" s="637"/>
      <c r="G128" s="638" t="str">
        <f>IF(B128="","",VLOOKUP(B128,参照!$U$1:$Z$25,3,FALSE))</f>
        <v/>
      </c>
      <c r="H128" s="637"/>
      <c r="I128" s="639" t="str">
        <f>IF(B128="","",VLOOKUP(B128,参照!$U$1:$Z$25,4,FALSE))</f>
        <v/>
      </c>
      <c r="J128" s="637"/>
      <c r="K128" s="640" t="str">
        <f>IF(B128="","",VLOOKUP(B128,参照!$U$1:$Z$25,5,FALSE))</f>
        <v/>
      </c>
      <c r="L128" s="637"/>
      <c r="M128" s="641" t="str">
        <f>IF(B128="","",VLOOKUP(B128,参照!$U$1:$Z$25,6,FALSE))</f>
        <v/>
      </c>
      <c r="N128" s="642"/>
      <c r="O128" s="630" t="str">
        <f t="shared" si="56"/>
        <v/>
      </c>
      <c r="P128" s="642" t="str">
        <f t="shared" si="57"/>
        <v/>
      </c>
      <c r="Q128" s="595"/>
      <c r="R128" s="627" t="str">
        <f>IF(ISERROR(VLOOKUP(Q128,参照!A:B,2,FALSE)),"",VLOOKUP(Q128,参照!A:B,2,FALSE))</f>
        <v/>
      </c>
      <c r="S128" s="628"/>
      <c r="T128" s="629"/>
      <c r="U128" s="628"/>
      <c r="V128" s="628" t="str">
        <f>IF(ISERROR(VLOOKUP(U128,参照!D:E,2,FALSE)),"",VLOOKUP(U128,参照!D:E,2,FALSE))</f>
        <v/>
      </c>
      <c r="W128" s="628"/>
      <c r="X128" s="630"/>
      <c r="Y128" s="555"/>
      <c r="Z128" s="627"/>
      <c r="AA128" s="654"/>
      <c r="AB128" s="655"/>
      <c r="AC128" s="656"/>
      <c r="AD128" s="555"/>
      <c r="AE128" s="555"/>
      <c r="AF128" s="659"/>
      <c r="AG128" s="647"/>
      <c r="AJ128" s="855"/>
      <c r="AK128" s="9" t="s">
        <v>88</v>
      </c>
      <c r="AL128" s="9">
        <v>3</v>
      </c>
      <c r="AM128" s="283"/>
      <c r="AN128" s="283">
        <f>DSUM($B115:$N129,F115,$AK127:$AL128)</f>
        <v>0</v>
      </c>
      <c r="AO128" s="283">
        <f>DSUM($B115:$N129,H115,$AK127:$AL128)</f>
        <v>0</v>
      </c>
      <c r="AP128" s="283">
        <f>DSUM($B115:$N129,J115,$AK127:$AL128)</f>
        <v>0</v>
      </c>
      <c r="AQ128" s="283">
        <f>DSUM($B115:$N129,L115,$AK127:$AL128)</f>
        <v>0</v>
      </c>
      <c r="AR128" s="283">
        <f>DSUM($B115:$N129,N115,$AK127:$AL128)</f>
        <v>0</v>
      </c>
      <c r="AS128" s="283"/>
      <c r="AT128" s="283">
        <f>AN128+AO128+AP128</f>
        <v>0</v>
      </c>
      <c r="AU128" s="283">
        <f>AQ128+AR128</f>
        <v>0</v>
      </c>
      <c r="AV128" s="283">
        <f>AT128+AU128</f>
        <v>0</v>
      </c>
      <c r="AW128" s="286">
        <f>(AT128*1)+(AU128*0.5)</f>
        <v>0</v>
      </c>
      <c r="AX128" s="285">
        <f>DCOUNT(B115:E129,D115,AK127:AL128)-AO161</f>
        <v>0</v>
      </c>
      <c r="AY128" s="855"/>
    </row>
    <row r="129" spans="1:51" ht="13.5" customHeight="1" thickBot="1">
      <c r="A129" s="43"/>
      <c r="B129" s="635"/>
      <c r="C129" s="658"/>
      <c r="D129" s="636"/>
      <c r="E129" s="628" t="str">
        <f>IF(B129="","",VLOOKUP(B129,参照!$U$1:$Z$25,2,FALSE))</f>
        <v/>
      </c>
      <c r="F129" s="637"/>
      <c r="G129" s="638" t="str">
        <f>IF(B129="","",VLOOKUP(B129,参照!$U$1:$Z$25,3,FALSE))</f>
        <v/>
      </c>
      <c r="H129" s="637"/>
      <c r="I129" s="639" t="str">
        <f>IF(B129="","",VLOOKUP(B129,参照!$U$1:$Z$25,4,FALSE))</f>
        <v/>
      </c>
      <c r="J129" s="637"/>
      <c r="K129" s="640" t="str">
        <f>IF(B129="","",VLOOKUP(B129,参照!$U$1:$Z$25,5,FALSE))</f>
        <v/>
      </c>
      <c r="L129" s="637"/>
      <c r="M129" s="641" t="str">
        <f>IF(B129="","",VLOOKUP(B129,参照!$U$1:$Z$25,6,FALSE))</f>
        <v/>
      </c>
      <c r="N129" s="642"/>
      <c r="O129" s="642" t="str">
        <f>IF(SUM(F129+H129+J129+L129+N129)=0,"",SUM(F129+H129+J129+L129+N129))</f>
        <v/>
      </c>
      <c r="P129" s="642" t="str">
        <f>IF(ISERROR(SUM(E129*F129+G129*H129+I129*J129+K129*L129+M129*N129)),"",SUM(E129*F129+G129*H129+I129*J129+K129*L129+M129*N129))</f>
        <v/>
      </c>
      <c r="Q129" s="595"/>
      <c r="R129" s="627" t="str">
        <f>IF(ISERROR(VLOOKUP(Q129,参照!A:B,2,FALSE)),"",VLOOKUP(Q129,参照!A:B,2,FALSE))</f>
        <v/>
      </c>
      <c r="S129" s="628"/>
      <c r="T129" s="629"/>
      <c r="U129" s="628"/>
      <c r="V129" s="628" t="str">
        <f>IF(ISERROR(VLOOKUP(U129,参照!D:E,2,FALSE)),"",VLOOKUP(U129,参照!D:E,2,FALSE))</f>
        <v/>
      </c>
      <c r="W129" s="628"/>
      <c r="X129" s="630"/>
      <c r="Y129" s="555"/>
      <c r="Z129" s="627"/>
      <c r="AA129" s="654"/>
      <c r="AB129" s="655"/>
      <c r="AC129" s="642"/>
      <c r="AD129" s="555"/>
      <c r="AE129" s="555"/>
      <c r="AF129" s="660" t="s">
        <v>31</v>
      </c>
      <c r="AG129" s="661">
        <f>+T158-T135-AC139-T139</f>
        <v>0</v>
      </c>
      <c r="AJ129" s="289"/>
      <c r="AY129" s="289"/>
    </row>
    <row r="130" spans="1:51" ht="13.5" customHeight="1">
      <c r="B130" s="662"/>
      <c r="C130" s="663"/>
      <c r="D130" s="664"/>
      <c r="E130" s="590" t="str">
        <f>IF(B130="","",VLOOKUP(B130,参照!$U$1:$Z$25,2,FALSE))</f>
        <v/>
      </c>
      <c r="F130" s="665"/>
      <c r="G130" s="666"/>
      <c r="H130" s="665"/>
      <c r="I130" s="667"/>
      <c r="J130" s="665"/>
      <c r="K130" s="667"/>
      <c r="L130" s="665"/>
      <c r="M130" s="666"/>
      <c r="N130" s="647"/>
      <c r="O130" s="668"/>
      <c r="P130" s="647"/>
      <c r="Q130" s="595"/>
      <c r="R130" s="627" t="str">
        <f>IF(ISERROR(VLOOKUP(Q130,参照!A:B,2,FALSE)),"",VLOOKUP(Q130,参照!A:B,2,FALSE))</f>
        <v/>
      </c>
      <c r="S130" s="628"/>
      <c r="T130" s="629"/>
      <c r="U130" s="628"/>
      <c r="V130" s="628" t="str">
        <f>IF(ISERROR(VLOOKUP(U130,参照!D:E,2,FALSE)),"",VLOOKUP(U130,参照!D:E,2,FALSE))</f>
        <v/>
      </c>
      <c r="W130" s="628"/>
      <c r="X130" s="630"/>
      <c r="Y130" s="555"/>
      <c r="Z130" s="627"/>
      <c r="AA130" s="654"/>
      <c r="AB130" s="655"/>
      <c r="AC130" s="642"/>
      <c r="AD130" s="555"/>
      <c r="AE130" s="555"/>
      <c r="AF130" s="669"/>
      <c r="AG130" s="619"/>
      <c r="AJ130" s="853" t="s">
        <v>103</v>
      </c>
      <c r="AK130" s="277" t="s">
        <v>104</v>
      </c>
      <c r="AL130" s="277" t="s">
        <v>4</v>
      </c>
      <c r="AM130" s="278"/>
      <c r="AN130" s="279" t="s">
        <v>15</v>
      </c>
      <c r="AO130" s="279" t="s">
        <v>16</v>
      </c>
      <c r="AP130" s="277" t="s">
        <v>17</v>
      </c>
      <c r="AQ130" s="279" t="s">
        <v>18</v>
      </c>
      <c r="AR130" s="279" t="s">
        <v>19</v>
      </c>
      <c r="AS130" s="277"/>
      <c r="AT130" s="277" t="s">
        <v>117</v>
      </c>
      <c r="AU130" s="277" t="s">
        <v>118</v>
      </c>
      <c r="AV130" s="277" t="s">
        <v>123</v>
      </c>
      <c r="AW130" s="277" t="s">
        <v>124</v>
      </c>
      <c r="AX130" s="288" t="s">
        <v>122</v>
      </c>
      <c r="AY130" s="853" t="s">
        <v>103</v>
      </c>
    </row>
    <row r="131" spans="1:51" ht="13.5" customHeight="1">
      <c r="B131" s="928" t="s">
        <v>500</v>
      </c>
      <c r="C131" s="929"/>
      <c r="D131" s="930"/>
      <c r="E131" s="670"/>
      <c r="F131" s="671">
        <f t="shared" ref="F131:O131" si="58">SUM(F116:F129)</f>
        <v>0</v>
      </c>
      <c r="G131" s="672">
        <f t="shared" si="58"/>
        <v>0</v>
      </c>
      <c r="H131" s="671">
        <f t="shared" si="58"/>
        <v>0</v>
      </c>
      <c r="I131" s="673">
        <f t="shared" si="58"/>
        <v>0</v>
      </c>
      <c r="J131" s="671">
        <f t="shared" si="58"/>
        <v>0</v>
      </c>
      <c r="K131" s="673">
        <f t="shared" si="58"/>
        <v>0</v>
      </c>
      <c r="L131" s="671">
        <f t="shared" si="58"/>
        <v>0</v>
      </c>
      <c r="M131" s="672">
        <f t="shared" si="58"/>
        <v>0</v>
      </c>
      <c r="N131" s="672">
        <f t="shared" si="58"/>
        <v>0</v>
      </c>
      <c r="O131" s="674">
        <f t="shared" si="58"/>
        <v>0</v>
      </c>
      <c r="P131" s="674">
        <f>SUM(P116:P129)</f>
        <v>0</v>
      </c>
      <c r="Q131" s="595"/>
      <c r="R131" s="675" t="str">
        <f>IF(ISERROR(VLOOKUP(Q131,参照!A:B,2,FALSE)),"",VLOOKUP(Q131,参照!A:B,2,FALSE))</f>
        <v/>
      </c>
      <c r="S131" s="676"/>
      <c r="T131" s="677"/>
      <c r="U131" s="628"/>
      <c r="V131" s="628" t="str">
        <f>IF(ISERROR(VLOOKUP(U131,参照!D:E,2,FALSE)),"",VLOOKUP(U131,参照!D:E,2,FALSE))</f>
        <v/>
      </c>
      <c r="W131" s="628"/>
      <c r="X131" s="630"/>
      <c r="Y131" s="555"/>
      <c r="Z131" s="627"/>
      <c r="AA131" s="654"/>
      <c r="AB131" s="655"/>
      <c r="AC131" s="642"/>
      <c r="AD131" s="555"/>
      <c r="AE131" s="555"/>
      <c r="AF131" s="660" t="s">
        <v>32</v>
      </c>
      <c r="AG131" s="678"/>
      <c r="AJ131" s="854"/>
      <c r="AK131" s="281" t="s">
        <v>125</v>
      </c>
      <c r="AL131" s="281">
        <v>1</v>
      </c>
      <c r="AM131" s="225"/>
      <c r="AN131" s="225">
        <f>DSUM($B115:$N129,F115,$AK130:$AL131)</f>
        <v>0</v>
      </c>
      <c r="AO131" s="225">
        <f>DSUM($B115:$N129,H115,$AK130:$AL131)</f>
        <v>0</v>
      </c>
      <c r="AP131" s="225">
        <f>DSUM($B115:$N129,J115,$AK130:$AL131)</f>
        <v>0</v>
      </c>
      <c r="AQ131" s="225">
        <f>DSUM($B115:$N129,L115,$AK130:$AL131)</f>
        <v>0</v>
      </c>
      <c r="AR131" s="225">
        <f>DSUM($B115:$N129,N115,$AK130:$AL131)</f>
        <v>0</v>
      </c>
      <c r="AS131" s="225"/>
      <c r="AT131" s="225">
        <f>AN131+AO131+AP131</f>
        <v>0</v>
      </c>
      <c r="AU131" s="225">
        <f>AQ131+AR131</f>
        <v>0</v>
      </c>
      <c r="AV131" s="225">
        <f>AT131+AU131</f>
        <v>0</v>
      </c>
      <c r="AW131" s="287">
        <f>(AT131*1)+(AU131*0.5)</f>
        <v>0</v>
      </c>
      <c r="AX131" s="284">
        <f>DCOUNT(B115:E129,D115,AK130:AL131)-AP160</f>
        <v>0</v>
      </c>
      <c r="AY131" s="854"/>
    </row>
    <row r="132" spans="1:51" ht="13.5" customHeight="1">
      <c r="B132" s="554"/>
      <c r="C132" s="590"/>
      <c r="D132" s="554"/>
      <c r="E132" s="590"/>
      <c r="F132" s="666"/>
      <c r="G132" s="666"/>
      <c r="H132" s="666"/>
      <c r="I132" s="666"/>
      <c r="J132" s="666"/>
      <c r="K132" s="666"/>
      <c r="L132" s="666"/>
      <c r="M132" s="666"/>
      <c r="N132" s="666"/>
      <c r="O132" s="666"/>
      <c r="P132" s="666"/>
      <c r="Q132" s="595"/>
      <c r="R132" s="598" t="s">
        <v>89</v>
      </c>
      <c r="S132" s="679"/>
      <c r="T132" s="680">
        <f>SUM(T115:T131)</f>
        <v>0</v>
      </c>
      <c r="U132" s="628"/>
      <c r="V132" s="628" t="str">
        <f>IF(ISERROR(VLOOKUP(U132,参照!D:E,2,FALSE)),"",VLOOKUP(U132,参照!D:E,2,FALSE))</f>
        <v/>
      </c>
      <c r="W132" s="628"/>
      <c r="X132" s="630"/>
      <c r="Y132" s="555"/>
      <c r="Z132" s="627"/>
      <c r="AA132" s="654"/>
      <c r="AB132" s="657"/>
      <c r="AC132" s="642"/>
      <c r="AD132" s="555"/>
      <c r="AE132" s="555"/>
      <c r="AF132" s="669"/>
      <c r="AG132" s="619"/>
      <c r="AJ132" s="854"/>
      <c r="AK132" s="281" t="s">
        <v>104</v>
      </c>
      <c r="AL132" s="281" t="s">
        <v>4</v>
      </c>
      <c r="AM132" s="225"/>
      <c r="AN132" s="225"/>
      <c r="AO132" s="225"/>
      <c r="AP132" s="225"/>
      <c r="AQ132" s="225"/>
      <c r="AR132" s="225"/>
      <c r="AS132" s="225"/>
      <c r="AT132" s="225"/>
      <c r="AU132" s="225"/>
      <c r="AV132" s="225"/>
      <c r="AW132" s="225"/>
      <c r="AX132" s="282"/>
      <c r="AY132" s="854"/>
    </row>
    <row r="133" spans="1:51" ht="13.5" customHeight="1" thickBot="1">
      <c r="B133" s="881" t="s">
        <v>601</v>
      </c>
      <c r="C133" s="882"/>
      <c r="D133" s="882"/>
      <c r="E133" s="564" t="e">
        <f>IF(B133="","",VLOOKUP(B133,参照!$U$1:$Z$25,2,FALSE))</f>
        <v>#N/A</v>
      </c>
      <c r="F133" s="883" t="s">
        <v>603</v>
      </c>
      <c r="G133" s="884"/>
      <c r="H133" s="884"/>
      <c r="I133" s="884"/>
      <c r="J133" s="884"/>
      <c r="K133" s="884"/>
      <c r="L133" s="884"/>
      <c r="M133" s="884"/>
      <c r="N133" s="884"/>
      <c r="O133" s="884"/>
      <c r="P133" s="885"/>
      <c r="Q133" s="555"/>
      <c r="R133" s="598" t="s">
        <v>90</v>
      </c>
      <c r="S133" s="564"/>
      <c r="T133" s="681"/>
      <c r="U133" s="682"/>
      <c r="V133" s="682" t="str">
        <f>IF(ISERROR(VLOOKUP(U133,参照!D:E,2,FALSE)),"",VLOOKUP(U133,参照!D:E,2,FALSE))</f>
        <v/>
      </c>
      <c r="W133" s="682"/>
      <c r="X133" s="683"/>
      <c r="Y133" s="555"/>
      <c r="Z133" s="675"/>
      <c r="AA133" s="684"/>
      <c r="AB133" s="685"/>
      <c r="AC133" s="686"/>
      <c r="AD133" s="555"/>
      <c r="AE133" s="555"/>
      <c r="AF133" s="660" t="s">
        <v>343</v>
      </c>
      <c r="AG133" s="678"/>
      <c r="AJ133" s="855"/>
      <c r="AK133" s="9" t="s">
        <v>125</v>
      </c>
      <c r="AL133" s="9">
        <v>3</v>
      </c>
      <c r="AM133" s="283"/>
      <c r="AN133" s="283">
        <f>DSUM($B115:$N129,F115,$AK132:$AL133)</f>
        <v>0</v>
      </c>
      <c r="AO133" s="283">
        <f>DSUM($B115:$N129,H115,$AK132:$AL133)</f>
        <v>0</v>
      </c>
      <c r="AP133" s="283">
        <f>DSUM($B115:$N129,J115,$AK132:$AL133)</f>
        <v>0</v>
      </c>
      <c r="AQ133" s="283">
        <f>DSUM($B115:$N129,L115,$AK132:$AL133)</f>
        <v>0</v>
      </c>
      <c r="AR133" s="283">
        <f>DSUM($B115:$N129,N115,$AK132:$AL133)</f>
        <v>0</v>
      </c>
      <c r="AS133" s="283"/>
      <c r="AT133" s="283">
        <f>AN133+AO133+AP133</f>
        <v>0</v>
      </c>
      <c r="AU133" s="283">
        <f>AQ133+AR133</f>
        <v>0</v>
      </c>
      <c r="AV133" s="283">
        <f>AT133+AU133</f>
        <v>0</v>
      </c>
      <c r="AW133" s="286">
        <f>(AT133*1)+(AU133*0.5)</f>
        <v>0</v>
      </c>
      <c r="AX133" s="285">
        <f>DCOUNT(B115:E129,D115,AK132:AL133)-AP161</f>
        <v>0</v>
      </c>
      <c r="AY133" s="855"/>
    </row>
    <row r="134" spans="1:51" ht="13.5" customHeight="1" thickBot="1">
      <c r="B134" s="894" t="s">
        <v>602</v>
      </c>
      <c r="C134" s="894"/>
      <c r="D134" s="894"/>
      <c r="E134" s="555" t="e">
        <v>#N/A</v>
      </c>
      <c r="F134" s="687" t="s">
        <v>15</v>
      </c>
      <c r="G134" s="688"/>
      <c r="H134" s="687" t="s">
        <v>16</v>
      </c>
      <c r="I134" s="689"/>
      <c r="J134" s="559" t="s">
        <v>17</v>
      </c>
      <c r="K134" s="690"/>
      <c r="L134" s="687" t="s">
        <v>18</v>
      </c>
      <c r="M134" s="670"/>
      <c r="N134" s="670" t="s">
        <v>19</v>
      </c>
      <c r="O134" s="691" t="s">
        <v>6</v>
      </c>
      <c r="P134" s="613" t="s">
        <v>20</v>
      </c>
      <c r="Q134" s="555"/>
      <c r="R134" s="692" t="str">
        <f>IF(ISERROR(VLOOKUP(Q134,参照!A:B,2,FALSE)),"",VLOOKUP(Q134,参照!A:B,2,FALSE))</f>
        <v/>
      </c>
      <c r="S134" s="560"/>
      <c r="T134" s="693"/>
      <c r="U134" s="694"/>
      <c r="V134" s="695" t="str">
        <f>IF(ISERROR(VLOOKUP(U134,参照!D:E,2,FALSE)),"",VLOOKUP(U134,参照!D:E,2,FALSE))</f>
        <v/>
      </c>
      <c r="W134" s="695"/>
      <c r="X134" s="630"/>
      <c r="Y134" s="555"/>
      <c r="Z134" s="645"/>
      <c r="AA134" s="590"/>
      <c r="AB134" s="646"/>
      <c r="AC134" s="647"/>
      <c r="AD134" s="555"/>
      <c r="AE134" s="555"/>
      <c r="AF134" s="669"/>
      <c r="AG134" s="619"/>
      <c r="AJ134" s="289"/>
      <c r="AY134" s="289"/>
    </row>
    <row r="135" spans="1:51" ht="13.5" customHeight="1">
      <c r="A135" s="548" t="s">
        <v>498</v>
      </c>
      <c r="B135" s="873" t="s">
        <v>637</v>
      </c>
      <c r="C135" s="874"/>
      <c r="D135" s="875"/>
      <c r="E135" s="670"/>
      <c r="F135" s="765">
        <f ca="1">SUMIF($B116:$P129,$A135,F116:F129)</f>
        <v>0</v>
      </c>
      <c r="G135" s="757">
        <f t="shared" ref="G135:P135" ca="1" si="59">SUMIF($B116:$P129,$A135,G116:G129)</f>
        <v>0</v>
      </c>
      <c r="H135" s="758">
        <f t="shared" ca="1" si="59"/>
        <v>0</v>
      </c>
      <c r="I135" s="758">
        <f t="shared" ca="1" si="59"/>
        <v>0</v>
      </c>
      <c r="J135" s="758">
        <f t="shared" ca="1" si="59"/>
        <v>0</v>
      </c>
      <c r="K135" s="758">
        <f t="shared" ca="1" si="59"/>
        <v>0</v>
      </c>
      <c r="L135" s="758">
        <f t="shared" ca="1" si="59"/>
        <v>0</v>
      </c>
      <c r="M135" s="758">
        <f t="shared" ca="1" si="59"/>
        <v>0</v>
      </c>
      <c r="N135" s="758">
        <f t="shared" ca="1" si="59"/>
        <v>0</v>
      </c>
      <c r="O135" s="758">
        <f t="shared" ca="1" si="59"/>
        <v>0</v>
      </c>
      <c r="P135" s="759">
        <f t="shared" ca="1" si="59"/>
        <v>0</v>
      </c>
      <c r="Q135" s="555"/>
      <c r="R135" s="857" t="s">
        <v>91</v>
      </c>
      <c r="S135" s="858"/>
      <c r="T135" s="680">
        <f>SUM(T132+T134)</f>
        <v>0</v>
      </c>
      <c r="U135" s="696"/>
      <c r="V135" s="697" t="str">
        <f>IF(ISERROR(VLOOKUP(U135,参照!D:E,2,FALSE)),"",VLOOKUP(U135,参照!D:E,2,FALSE))</f>
        <v/>
      </c>
      <c r="W135" s="696"/>
      <c r="X135" s="630"/>
      <c r="Y135" s="555"/>
      <c r="Z135" s="648" t="s">
        <v>35</v>
      </c>
      <c r="AA135" s="649"/>
      <c r="AB135" s="650"/>
      <c r="AC135" s="651">
        <f>SUM(AC122:AC133)</f>
        <v>0</v>
      </c>
      <c r="AD135" s="555"/>
      <c r="AE135" s="555"/>
      <c r="AF135" s="698" t="s">
        <v>81</v>
      </c>
      <c r="AG135" s="699"/>
      <c r="AJ135" s="853" t="s">
        <v>686</v>
      </c>
      <c r="AK135" s="277" t="s">
        <v>104</v>
      </c>
      <c r="AL135" s="277" t="s">
        <v>4</v>
      </c>
      <c r="AM135" s="278"/>
      <c r="AN135" s="279" t="s">
        <v>15</v>
      </c>
      <c r="AO135" s="279" t="s">
        <v>16</v>
      </c>
      <c r="AP135" s="277" t="s">
        <v>17</v>
      </c>
      <c r="AQ135" s="279" t="s">
        <v>18</v>
      </c>
      <c r="AR135" s="279" t="s">
        <v>19</v>
      </c>
      <c r="AS135" s="277"/>
      <c r="AT135" s="277" t="s">
        <v>117</v>
      </c>
      <c r="AU135" s="277" t="s">
        <v>118</v>
      </c>
      <c r="AV135" s="277" t="s">
        <v>123</v>
      </c>
      <c r="AW135" s="277" t="s">
        <v>124</v>
      </c>
      <c r="AX135" s="288" t="s">
        <v>122</v>
      </c>
      <c r="AY135" s="853" t="s">
        <v>127</v>
      </c>
    </row>
    <row r="136" spans="1:51" ht="13.5" customHeight="1">
      <c r="A136" s="548"/>
      <c r="B136" s="870" t="s">
        <v>623</v>
      </c>
      <c r="C136" s="871"/>
      <c r="D136" s="872"/>
      <c r="E136" s="555" t="e">
        <v>#N/A</v>
      </c>
      <c r="F136" s="700">
        <f ca="1">SUM(F135)+F82</f>
        <v>26</v>
      </c>
      <c r="G136" s="701">
        <f t="shared" ref="G136:P136" ca="1" si="60">SUM(G135)+G82</f>
        <v>4750</v>
      </c>
      <c r="H136" s="702">
        <f t="shared" ca="1" si="60"/>
        <v>2</v>
      </c>
      <c r="I136" s="702">
        <f t="shared" ca="1" si="60"/>
        <v>3500</v>
      </c>
      <c r="J136" s="702">
        <f t="shared" ca="1" si="60"/>
        <v>0</v>
      </c>
      <c r="K136" s="702">
        <f t="shared" ca="1" si="60"/>
        <v>2500</v>
      </c>
      <c r="L136" s="702">
        <f t="shared" ca="1" si="60"/>
        <v>2</v>
      </c>
      <c r="M136" s="702">
        <f t="shared" ca="1" si="60"/>
        <v>2380</v>
      </c>
      <c r="N136" s="702">
        <f t="shared" ca="1" si="60"/>
        <v>0</v>
      </c>
      <c r="O136" s="702">
        <f t="shared" ca="1" si="60"/>
        <v>30</v>
      </c>
      <c r="P136" s="703">
        <f t="shared" ca="1" si="60"/>
        <v>144500</v>
      </c>
      <c r="Q136" s="555"/>
      <c r="R136" s="560"/>
      <c r="S136" s="560"/>
      <c r="T136" s="704"/>
      <c r="U136" s="628"/>
      <c r="V136" s="628" t="str">
        <f>IF(ISERROR(VLOOKUP(U136,参照!D:E,2,FALSE)),"",VLOOKUP(U136,参照!D:E,2,FALSE))</f>
        <v/>
      </c>
      <c r="W136" s="628"/>
      <c r="X136" s="630"/>
      <c r="Y136" s="555"/>
      <c r="Z136" s="596" t="s">
        <v>36</v>
      </c>
      <c r="AA136" s="555"/>
      <c r="AB136" s="555"/>
      <c r="AC136" s="555"/>
      <c r="AD136" s="555"/>
      <c r="AE136" s="555"/>
      <c r="AF136" s="669"/>
      <c r="AG136" s="619"/>
      <c r="AJ136" s="854"/>
      <c r="AK136" s="281" t="s">
        <v>126</v>
      </c>
      <c r="AL136" s="281">
        <v>1</v>
      </c>
      <c r="AM136" s="225"/>
      <c r="AN136" s="225">
        <f>DSUM($B115:$N129,F115,$AK135:$AL136)</f>
        <v>0</v>
      </c>
      <c r="AO136" s="225">
        <f>DSUM($B115:$N129,H115,$AK135:$AL136)</f>
        <v>0</v>
      </c>
      <c r="AP136" s="225">
        <f>DSUM($B115:$N129,J115,$AK135:$AL136)</f>
        <v>0</v>
      </c>
      <c r="AQ136" s="225">
        <f>DSUM($B115:$N129,L115,$AK135:$AL136)</f>
        <v>0</v>
      </c>
      <c r="AR136" s="225">
        <f>DSUM($B115:$N129,N115,$AK135:$AL136)</f>
        <v>0</v>
      </c>
      <c r="AS136" s="225"/>
      <c r="AT136" s="225">
        <f>AN136+AO136+AP136</f>
        <v>0</v>
      </c>
      <c r="AU136" s="225">
        <f>AQ136+AR136</f>
        <v>0</v>
      </c>
      <c r="AV136" s="225">
        <f>AT136+AU136</f>
        <v>0</v>
      </c>
      <c r="AW136" s="287">
        <f>(AT136*1)+(AU136*0.5)</f>
        <v>0</v>
      </c>
      <c r="AX136" s="284">
        <f>DCOUNT(B115:E129,D115,AK135:AL136)-AQ160</f>
        <v>0</v>
      </c>
      <c r="AY136" s="854"/>
    </row>
    <row r="137" spans="1:51" ht="13.5" customHeight="1">
      <c r="A137" s="548" t="s">
        <v>607</v>
      </c>
      <c r="B137" s="873" t="s">
        <v>107</v>
      </c>
      <c r="C137" s="874"/>
      <c r="D137" s="875"/>
      <c r="E137" s="670"/>
      <c r="F137" s="757">
        <f ca="1">SUMIF($B116:$P129,$A137,F116:F129)</f>
        <v>0</v>
      </c>
      <c r="G137" s="758">
        <f t="shared" ref="G137:P137" ca="1" si="61">SUMIF($B116:$P129,$A137,G116:G129)</f>
        <v>0</v>
      </c>
      <c r="H137" s="758">
        <f t="shared" ca="1" si="61"/>
        <v>0</v>
      </c>
      <c r="I137" s="758">
        <f t="shared" ca="1" si="61"/>
        <v>0</v>
      </c>
      <c r="J137" s="758">
        <f t="shared" ca="1" si="61"/>
        <v>0</v>
      </c>
      <c r="K137" s="758">
        <f t="shared" ca="1" si="61"/>
        <v>0</v>
      </c>
      <c r="L137" s="758">
        <f t="shared" ca="1" si="61"/>
        <v>0</v>
      </c>
      <c r="M137" s="758">
        <f t="shared" ca="1" si="61"/>
        <v>0</v>
      </c>
      <c r="N137" s="758">
        <f t="shared" ca="1" si="61"/>
        <v>0</v>
      </c>
      <c r="O137" s="758">
        <f t="shared" ca="1" si="61"/>
        <v>0</v>
      </c>
      <c r="P137" s="759">
        <f t="shared" ca="1" si="61"/>
        <v>0</v>
      </c>
      <c r="Q137" s="555"/>
      <c r="R137" s="857" t="s">
        <v>92</v>
      </c>
      <c r="S137" s="863"/>
      <c r="T137" s="864"/>
      <c r="U137" s="682"/>
      <c r="V137" s="682" t="str">
        <f>IF(ISERROR(VLOOKUP(U137,参照!D:E,2,FALSE)),"",VLOOKUP(U137,参照!D:E,2,FALSE))</f>
        <v/>
      </c>
      <c r="W137" s="682"/>
      <c r="X137" s="683"/>
      <c r="Y137" s="555"/>
      <c r="Z137" s="555"/>
      <c r="AA137" s="555"/>
      <c r="AB137" s="555"/>
      <c r="AC137" s="555"/>
      <c r="AD137" s="555"/>
      <c r="AE137" s="555"/>
      <c r="AF137" s="705" t="s">
        <v>34</v>
      </c>
      <c r="AG137" s="706"/>
      <c r="AJ137" s="854"/>
      <c r="AK137" s="281" t="s">
        <v>104</v>
      </c>
      <c r="AL137" s="281" t="s">
        <v>4</v>
      </c>
      <c r="AM137" s="225"/>
      <c r="AN137" s="225"/>
      <c r="AO137" s="225"/>
      <c r="AP137" s="225"/>
      <c r="AQ137" s="225"/>
      <c r="AR137" s="225"/>
      <c r="AS137" s="225"/>
      <c r="AT137" s="225"/>
      <c r="AU137" s="225"/>
      <c r="AV137" s="225"/>
      <c r="AW137" s="225"/>
      <c r="AX137" s="282"/>
      <c r="AY137" s="854"/>
    </row>
    <row r="138" spans="1:51" ht="13.5" customHeight="1" thickBot="1">
      <c r="A138" s="548"/>
      <c r="B138" s="870" t="s">
        <v>623</v>
      </c>
      <c r="C138" s="871"/>
      <c r="D138" s="872"/>
      <c r="E138" s="555" t="e">
        <v>#N/A</v>
      </c>
      <c r="F138" s="701">
        <f ca="1">SUM(F137)+F84</f>
        <v>0</v>
      </c>
      <c r="G138" s="702">
        <f t="shared" ref="G138:P138" ca="1" si="62">SUM(G137)+G84</f>
        <v>0</v>
      </c>
      <c r="H138" s="702">
        <f t="shared" ca="1" si="62"/>
        <v>0</v>
      </c>
      <c r="I138" s="702">
        <f t="shared" ca="1" si="62"/>
        <v>0</v>
      </c>
      <c r="J138" s="702">
        <f t="shared" ca="1" si="62"/>
        <v>0</v>
      </c>
      <c r="K138" s="702">
        <f t="shared" ca="1" si="62"/>
        <v>0</v>
      </c>
      <c r="L138" s="702">
        <f t="shared" ca="1" si="62"/>
        <v>0</v>
      </c>
      <c r="M138" s="702">
        <f t="shared" ca="1" si="62"/>
        <v>0</v>
      </c>
      <c r="N138" s="702">
        <f t="shared" ca="1" si="62"/>
        <v>0</v>
      </c>
      <c r="O138" s="702">
        <f t="shared" ca="1" si="62"/>
        <v>0</v>
      </c>
      <c r="P138" s="703">
        <f t="shared" ca="1" si="62"/>
        <v>0</v>
      </c>
      <c r="Q138" s="555"/>
      <c r="R138" s="692" t="str">
        <f>IF(ISERROR(VLOOKUP(Q138,参照!#REF!,2,FALSE)),"",VLOOKUP(Q138,参照!#REF!,2,FALSE))</f>
        <v/>
      </c>
      <c r="S138" s="560"/>
      <c r="T138" s="693"/>
      <c r="U138" s="707"/>
      <c r="V138" s="708" t="str">
        <f>IF(ISERROR(VLOOKUP(U138,参照!D:E,2,FALSE)),"",VLOOKUP(U138,参照!D:E,2,FALSE))</f>
        <v/>
      </c>
      <c r="W138" s="676"/>
      <c r="X138" s="709"/>
      <c r="Y138" s="555"/>
      <c r="Z138" s="645"/>
      <c r="AA138" s="590"/>
      <c r="AB138" s="646"/>
      <c r="AC138" s="647"/>
      <c r="AD138" s="555"/>
      <c r="AE138" s="555"/>
      <c r="AF138" s="669"/>
      <c r="AG138" s="619"/>
      <c r="AJ138" s="855"/>
      <c r="AK138" s="9" t="s">
        <v>126</v>
      </c>
      <c r="AL138" s="9">
        <v>3</v>
      </c>
      <c r="AM138" s="283"/>
      <c r="AN138" s="283">
        <f>DSUM($B115:$N129,F115,$AK137:$AL138)</f>
        <v>0</v>
      </c>
      <c r="AO138" s="283">
        <f>DSUM($B115:$N129,H115,$AK137:$AL138)</f>
        <v>0</v>
      </c>
      <c r="AP138" s="283">
        <f>DSUM($B115:$N129,J115,$AK137:$AL138)</f>
        <v>0</v>
      </c>
      <c r="AQ138" s="283">
        <f>DSUM($B115:$N129,L115,$AK137:$AL138)</f>
        <v>0</v>
      </c>
      <c r="AR138" s="283">
        <f>DSUM($B115:$N129,N115,$AK137:$AL138)</f>
        <v>0</v>
      </c>
      <c r="AS138" s="283"/>
      <c r="AT138" s="283">
        <f>AN138+AO138+AP138</f>
        <v>0</v>
      </c>
      <c r="AU138" s="283">
        <f>AQ138+AR138</f>
        <v>0</v>
      </c>
      <c r="AV138" s="283">
        <f>AT138+AU138</f>
        <v>0</v>
      </c>
      <c r="AW138" s="286">
        <f>(AT138*1)+(AU138*0.5)</f>
        <v>0</v>
      </c>
      <c r="AX138" s="285">
        <f>DCOUNT(B115:E129,D115,AK137:AL138)-AQ161</f>
        <v>0</v>
      </c>
      <c r="AY138" s="855"/>
    </row>
    <row r="139" spans="1:51" ht="13.5" customHeight="1" thickBot="1">
      <c r="A139" s="548" t="s">
        <v>608</v>
      </c>
      <c r="B139" s="873" t="s">
        <v>605</v>
      </c>
      <c r="C139" s="874"/>
      <c r="D139" s="875"/>
      <c r="E139" s="670"/>
      <c r="F139" s="757">
        <f ca="1">SUMIF($B116:$P129,$A139,F116:F129)</f>
        <v>0</v>
      </c>
      <c r="G139" s="758">
        <f t="shared" ref="G139:P139" ca="1" si="63">SUMIF($B116:$P129,$A139,G116:G129)</f>
        <v>0</v>
      </c>
      <c r="H139" s="758">
        <f t="shared" ca="1" si="63"/>
        <v>0</v>
      </c>
      <c r="I139" s="758">
        <f t="shared" ca="1" si="63"/>
        <v>0</v>
      </c>
      <c r="J139" s="758">
        <f t="shared" ca="1" si="63"/>
        <v>0</v>
      </c>
      <c r="K139" s="758">
        <f t="shared" ca="1" si="63"/>
        <v>0</v>
      </c>
      <c r="L139" s="758">
        <f t="shared" ca="1" si="63"/>
        <v>0</v>
      </c>
      <c r="M139" s="758">
        <f t="shared" ca="1" si="63"/>
        <v>0</v>
      </c>
      <c r="N139" s="758">
        <f t="shared" ca="1" si="63"/>
        <v>0</v>
      </c>
      <c r="O139" s="758">
        <f t="shared" ca="1" si="63"/>
        <v>0</v>
      </c>
      <c r="P139" s="759">
        <f t="shared" ca="1" si="63"/>
        <v>0</v>
      </c>
      <c r="Q139" s="555"/>
      <c r="R139" s="857" t="s">
        <v>93</v>
      </c>
      <c r="S139" s="858"/>
      <c r="T139" s="680">
        <f>SUM(X139+T138)</f>
        <v>0</v>
      </c>
      <c r="U139" s="710"/>
      <c r="V139" s="564" t="s">
        <v>82</v>
      </c>
      <c r="W139" s="564"/>
      <c r="X139" s="711">
        <f>SUM(X115:X138)</f>
        <v>0</v>
      </c>
      <c r="Y139" s="555"/>
      <c r="Z139" s="692" t="s">
        <v>76</v>
      </c>
      <c r="AA139" s="649"/>
      <c r="AB139" s="650"/>
      <c r="AC139" s="651">
        <f>+AB115*AC115+AB116*AC116+AB117*AC117+AB122*AC122+AB123*AC123+AB124*AC124+AB125*AC125+AB126*AC126+AB127*AC127+AB128*AC128+AB129*AC129+AB130*AC130+AB131*AC131+AB132*AC132+AB133*AC133</f>
        <v>0</v>
      </c>
      <c r="AD139" s="555"/>
      <c r="AE139" s="555"/>
      <c r="AF139" s="705" t="s">
        <v>5</v>
      </c>
      <c r="AG139" s="651">
        <f>SUM(AG129:AG138)</f>
        <v>0</v>
      </c>
      <c r="AJ139" s="289"/>
      <c r="AK139" s="4"/>
      <c r="AL139" s="4"/>
      <c r="AW139" s="340"/>
      <c r="AX139" s="340"/>
      <c r="AY139" s="289"/>
    </row>
    <row r="140" spans="1:51" ht="13.5" customHeight="1">
      <c r="A140" s="548"/>
      <c r="B140" s="870" t="s">
        <v>623</v>
      </c>
      <c r="C140" s="871"/>
      <c r="D140" s="872"/>
      <c r="E140" s="712"/>
      <c r="F140" s="701">
        <f ca="1">SUM(F139)+F86</f>
        <v>0</v>
      </c>
      <c r="G140" s="702">
        <f t="shared" ref="G140" ca="1" si="64">SUM(G139)+G86</f>
        <v>0</v>
      </c>
      <c r="H140" s="702">
        <f t="shared" ref="H140" ca="1" si="65">SUM(H139)+H86</f>
        <v>0</v>
      </c>
      <c r="I140" s="702">
        <f t="shared" ref="I140:P140" ca="1" si="66">SUM(I139)+I86</f>
        <v>0</v>
      </c>
      <c r="J140" s="702">
        <f t="shared" ca="1" si="66"/>
        <v>0</v>
      </c>
      <c r="K140" s="702">
        <f t="shared" ca="1" si="66"/>
        <v>0</v>
      </c>
      <c r="L140" s="702">
        <f t="shared" ca="1" si="66"/>
        <v>0</v>
      </c>
      <c r="M140" s="702">
        <f t="shared" ca="1" si="66"/>
        <v>0</v>
      </c>
      <c r="N140" s="702">
        <f t="shared" ca="1" si="66"/>
        <v>0</v>
      </c>
      <c r="O140" s="702">
        <f t="shared" ca="1" si="66"/>
        <v>0</v>
      </c>
      <c r="P140" s="703">
        <f t="shared" ca="1" si="66"/>
        <v>0</v>
      </c>
      <c r="Q140" s="555"/>
      <c r="R140" s="596"/>
      <c r="S140" s="555"/>
      <c r="T140" s="713"/>
      <c r="U140" s="555"/>
      <c r="V140" s="714"/>
      <c r="W140" s="555"/>
      <c r="X140" s="713"/>
      <c r="Y140" s="555"/>
      <c r="Z140" s="555"/>
      <c r="AA140" s="555"/>
      <c r="AB140" s="555"/>
      <c r="AC140" s="555"/>
      <c r="AD140" s="555"/>
      <c r="AE140" s="555"/>
      <c r="AF140" s="555"/>
      <c r="AG140" s="555"/>
      <c r="AJ140" s="853" t="s">
        <v>336</v>
      </c>
      <c r="AK140" s="277" t="s">
        <v>104</v>
      </c>
      <c r="AL140" s="277" t="s">
        <v>4</v>
      </c>
      <c r="AM140" s="278"/>
      <c r="AN140" s="279" t="s">
        <v>15</v>
      </c>
      <c r="AO140" s="279" t="s">
        <v>16</v>
      </c>
      <c r="AP140" s="277" t="s">
        <v>17</v>
      </c>
      <c r="AQ140" s="279" t="s">
        <v>18</v>
      </c>
      <c r="AR140" s="279" t="s">
        <v>19</v>
      </c>
      <c r="AS140" s="277"/>
      <c r="AT140" s="277" t="s">
        <v>117</v>
      </c>
      <c r="AU140" s="277" t="s">
        <v>118</v>
      </c>
      <c r="AV140" s="277" t="s">
        <v>123</v>
      </c>
      <c r="AW140" s="277" t="s">
        <v>124</v>
      </c>
      <c r="AX140" s="288" t="s">
        <v>122</v>
      </c>
      <c r="AY140" s="853" t="s">
        <v>336</v>
      </c>
    </row>
    <row r="141" spans="1:51" ht="13.5" customHeight="1">
      <c r="A141" s="548" t="s">
        <v>609</v>
      </c>
      <c r="B141" s="873" t="s">
        <v>103</v>
      </c>
      <c r="C141" s="874"/>
      <c r="D141" s="875"/>
      <c r="E141" s="560" t="e">
        <v>#N/A</v>
      </c>
      <c r="F141" s="757">
        <f ca="1">SUMIF($B116:$P129,$A141,F116:F129)</f>
        <v>0</v>
      </c>
      <c r="G141" s="758">
        <f t="shared" ref="G141:P141" ca="1" si="67">SUMIF($B116:$P129,$A141,G116:G129)</f>
        <v>0</v>
      </c>
      <c r="H141" s="758">
        <f t="shared" ca="1" si="67"/>
        <v>0</v>
      </c>
      <c r="I141" s="758">
        <f t="shared" ca="1" si="67"/>
        <v>0</v>
      </c>
      <c r="J141" s="758">
        <f t="shared" ca="1" si="67"/>
        <v>0</v>
      </c>
      <c r="K141" s="758">
        <f t="shared" ca="1" si="67"/>
        <v>0</v>
      </c>
      <c r="L141" s="758">
        <f t="shared" ca="1" si="67"/>
        <v>0</v>
      </c>
      <c r="M141" s="758">
        <f t="shared" ca="1" si="67"/>
        <v>0</v>
      </c>
      <c r="N141" s="758">
        <f t="shared" ca="1" si="67"/>
        <v>0</v>
      </c>
      <c r="O141" s="758">
        <f t="shared" ca="1" si="67"/>
        <v>0</v>
      </c>
      <c r="P141" s="759">
        <f t="shared" ca="1" si="67"/>
        <v>0</v>
      </c>
      <c r="Q141" s="555"/>
      <c r="R141" s="649" t="s">
        <v>425</v>
      </c>
      <c r="S141" s="555"/>
      <c r="T141" s="555"/>
      <c r="U141" s="555"/>
      <c r="V141" s="555"/>
      <c r="W141" s="555"/>
      <c r="X141" s="555"/>
      <c r="Y141" s="555"/>
      <c r="Z141" s="555"/>
      <c r="AA141" s="555"/>
      <c r="AB141" s="555"/>
      <c r="AC141" s="555"/>
      <c r="AD141" s="555"/>
      <c r="AE141" s="555"/>
      <c r="AF141" s="714" t="s">
        <v>342</v>
      </c>
      <c r="AG141" s="555"/>
      <c r="AJ141" s="854"/>
      <c r="AK141" s="281" t="s">
        <v>334</v>
      </c>
      <c r="AL141" s="281">
        <v>1</v>
      </c>
      <c r="AM141" s="225"/>
      <c r="AN141" s="225">
        <f>DSUM($B115:$N129,F115,$AK140:$AL141)</f>
        <v>0</v>
      </c>
      <c r="AO141" s="225">
        <f>DSUM($B115:$N129,H115,$AK140:$AL141)</f>
        <v>0</v>
      </c>
      <c r="AP141" s="225">
        <f>DSUM($B115:$N129,J115,$AK140:$AL141)</f>
        <v>0</v>
      </c>
      <c r="AQ141" s="225">
        <f>DSUM($B115:$N129,L115,$AK140:$AL141)</f>
        <v>0</v>
      </c>
      <c r="AR141" s="225">
        <f>DSUM($B115:$N129,N115,$AK140:$AL141)</f>
        <v>0</v>
      </c>
      <c r="AS141" s="225"/>
      <c r="AT141" s="225">
        <f>AN141+AO141+AP141</f>
        <v>0</v>
      </c>
      <c r="AU141" s="225">
        <f>AQ141+AR141</f>
        <v>0</v>
      </c>
      <c r="AV141" s="225">
        <f>AT141+AU141</f>
        <v>0</v>
      </c>
      <c r="AW141" s="287">
        <f>(AT141*1)+(AU141*0.5)</f>
        <v>0</v>
      </c>
      <c r="AX141" s="284">
        <f>DCOUNT(B115:E129,D115,AK140:AL141)-AR160</f>
        <v>0</v>
      </c>
      <c r="AY141" s="854"/>
    </row>
    <row r="142" spans="1:51" ht="13.5" customHeight="1">
      <c r="A142" s="548"/>
      <c r="B142" s="870" t="s">
        <v>623</v>
      </c>
      <c r="C142" s="871"/>
      <c r="D142" s="872"/>
      <c r="E142" s="555" t="e">
        <v>#N/A</v>
      </c>
      <c r="F142" s="701">
        <f ca="1">SUM(F141)+F88</f>
        <v>60</v>
      </c>
      <c r="G142" s="702">
        <f t="shared" ref="G142" ca="1" si="68">SUM(G141)+G88</f>
        <v>9500</v>
      </c>
      <c r="H142" s="702">
        <f t="shared" ref="H142" ca="1" si="69">SUM(H141)+H88</f>
        <v>9</v>
      </c>
      <c r="I142" s="702">
        <f t="shared" ref="I142:P142" ca="1" si="70">SUM(I141)+I88</f>
        <v>7000</v>
      </c>
      <c r="J142" s="702">
        <f t="shared" ca="1" si="70"/>
        <v>0</v>
      </c>
      <c r="K142" s="702">
        <f t="shared" ca="1" si="70"/>
        <v>5000</v>
      </c>
      <c r="L142" s="702">
        <f t="shared" ca="1" si="70"/>
        <v>2</v>
      </c>
      <c r="M142" s="702">
        <f t="shared" ca="1" si="70"/>
        <v>4750</v>
      </c>
      <c r="N142" s="702">
        <f t="shared" ca="1" si="70"/>
        <v>0</v>
      </c>
      <c r="O142" s="702">
        <f t="shared" ca="1" si="70"/>
        <v>71</v>
      </c>
      <c r="P142" s="703">
        <f t="shared" ca="1" si="70"/>
        <v>695500</v>
      </c>
      <c r="Q142" s="555"/>
      <c r="R142" s="774"/>
      <c r="S142" s="604"/>
      <c r="T142" s="603" t="s">
        <v>39</v>
      </c>
      <c r="U142" s="604"/>
      <c r="V142" s="715"/>
      <c r="W142" s="604"/>
      <c r="X142" s="603" t="s">
        <v>455</v>
      </c>
      <c r="Y142" s="604"/>
      <c r="Z142" s="715"/>
      <c r="AA142" s="604"/>
      <c r="AB142" s="604"/>
      <c r="AC142" s="603" t="s">
        <v>41</v>
      </c>
      <c r="AD142" s="715"/>
      <c r="AE142" s="555"/>
      <c r="AF142" s="645" t="s">
        <v>736</v>
      </c>
      <c r="AG142" s="716"/>
      <c r="AJ142" s="854"/>
      <c r="AK142" s="281" t="s">
        <v>104</v>
      </c>
      <c r="AL142" s="281" t="s">
        <v>4</v>
      </c>
      <c r="AM142" s="225"/>
      <c r="AN142" s="225"/>
      <c r="AO142" s="225"/>
      <c r="AP142" s="225"/>
      <c r="AQ142" s="225"/>
      <c r="AR142" s="225"/>
      <c r="AS142" s="225"/>
      <c r="AT142" s="225"/>
      <c r="AU142" s="225"/>
      <c r="AV142" s="225"/>
      <c r="AW142" s="225"/>
      <c r="AX142" s="282"/>
      <c r="AY142" s="854"/>
    </row>
    <row r="143" spans="1:51" ht="13.5" customHeight="1" thickBot="1">
      <c r="A143" s="548" t="s">
        <v>610</v>
      </c>
      <c r="B143" s="878" t="s">
        <v>661</v>
      </c>
      <c r="C143" s="879"/>
      <c r="D143" s="880"/>
      <c r="E143" s="670"/>
      <c r="F143" s="757">
        <f ca="1">SUMIF($B116:$P129,$A143,F116:F129)+SUMIF($B116:$P129,$A144,F116:F129)</f>
        <v>0</v>
      </c>
      <c r="G143" s="758">
        <f t="shared" ref="G143:M143" ca="1" si="71">SUMIF($B118:$P131,$A143,G118:G131)</f>
        <v>0</v>
      </c>
      <c r="H143" s="758">
        <f ca="1">SUMIF($B116:$P129,$A143,H116:H129)+SUMIF($B116:$P129,$A144,H116:H129)</f>
        <v>0</v>
      </c>
      <c r="I143" s="758">
        <f t="shared" ca="1" si="71"/>
        <v>0</v>
      </c>
      <c r="J143" s="758">
        <f ca="1">SUMIF($B116:$P129,$A143,J116:J129)+SUMIF($B116:$P129,$A144,J116:J129)</f>
        <v>0</v>
      </c>
      <c r="K143" s="758">
        <f t="shared" ca="1" si="71"/>
        <v>0</v>
      </c>
      <c r="L143" s="758">
        <f ca="1">SUMIF($B116:$P129,$A143,L116:L129)+SUMIF($B116:$P129,$A144,L116:L129)</f>
        <v>0</v>
      </c>
      <c r="M143" s="758">
        <f t="shared" ca="1" si="71"/>
        <v>0</v>
      </c>
      <c r="N143" s="758">
        <f ca="1">SUMIF($B116:$P129,$A143,N116:N129)+SUMIF($B116:$P129,$A144,N116:N129)</f>
        <v>0</v>
      </c>
      <c r="O143" s="758">
        <f ca="1">SUMIF($B116:$P129,$A143,O116:O129)+SUMIF($B116:$P129,$A144,O116:O129)</f>
        <v>0</v>
      </c>
      <c r="P143" s="759">
        <f ca="1">SUMIF($B116:$P129,$A143,P116:P129)+SUMIF($B116:$P129,$A144,P116:P129)</f>
        <v>0</v>
      </c>
      <c r="Q143" s="555"/>
      <c r="R143" s="775"/>
      <c r="S143" s="596" t="s">
        <v>2</v>
      </c>
      <c r="T143" s="717">
        <f>SUM(昨年日報!T144)</f>
        <v>91</v>
      </c>
      <c r="U143" s="555"/>
      <c r="V143" s="718"/>
      <c r="W143" s="596" t="s">
        <v>42</v>
      </c>
      <c r="X143" s="719">
        <f>+X89+T143</f>
        <v>91</v>
      </c>
      <c r="Y143" s="555"/>
      <c r="Z143" s="720"/>
      <c r="AA143" s="555" t="s">
        <v>2</v>
      </c>
      <c r="AB143" s="596"/>
      <c r="AC143" s="721">
        <f>+AC89+T143</f>
        <v>369</v>
      </c>
      <c r="AD143" s="720"/>
      <c r="AE143" s="555"/>
      <c r="AF143" s="631"/>
      <c r="AG143" s="561"/>
      <c r="AJ143" s="855"/>
      <c r="AK143" s="9" t="s">
        <v>335</v>
      </c>
      <c r="AL143" s="9">
        <v>3</v>
      </c>
      <c r="AM143" s="283"/>
      <c r="AN143" s="283">
        <f>DSUM($B115:$N129,F115,$AK142:$AL143)</f>
        <v>0</v>
      </c>
      <c r="AO143" s="283">
        <f>DSUM($B115:$N129,H115,$AK142:$AL143)</f>
        <v>0</v>
      </c>
      <c r="AP143" s="283">
        <f>DSUM($B115:$N129,J115,$AK142:$AL143)</f>
        <v>0</v>
      </c>
      <c r="AQ143" s="283">
        <f>DSUM($B115:$N129,L115,$AK142:$AL143)</f>
        <v>0</v>
      </c>
      <c r="AR143" s="283">
        <f>DSUM($B115:$N129,N115,$AK142:$AL143)</f>
        <v>0</v>
      </c>
      <c r="AS143" s="283"/>
      <c r="AT143" s="283">
        <f>AN143+AO143+AP143</f>
        <v>0</v>
      </c>
      <c r="AU143" s="283">
        <f>AQ143+AR143</f>
        <v>0</v>
      </c>
      <c r="AV143" s="283">
        <f>AT143+AU143</f>
        <v>0</v>
      </c>
      <c r="AW143" s="286">
        <f>(AT143*1)+(AU143*0.5)</f>
        <v>0</v>
      </c>
      <c r="AX143" s="285">
        <f>DCOUNT(B115:E129,D115,AK142:AL143)-AR161</f>
        <v>0</v>
      </c>
      <c r="AY143" s="855"/>
    </row>
    <row r="144" spans="1:51" ht="13.5" customHeight="1" thickBot="1">
      <c r="A144" s="548" t="s">
        <v>663</v>
      </c>
      <c r="B144" s="870" t="s">
        <v>623</v>
      </c>
      <c r="C144" s="871"/>
      <c r="D144" s="872"/>
      <c r="E144" s="555" t="e">
        <v>#N/A</v>
      </c>
      <c r="F144" s="701">
        <f ca="1">SUM(F143)+F90</f>
        <v>27</v>
      </c>
      <c r="G144" s="702">
        <f t="shared" ref="G144" ca="1" si="72">SUM(G143)+G90</f>
        <v>0</v>
      </c>
      <c r="H144" s="702">
        <f t="shared" ref="H144" ca="1" si="73">SUM(H143)+H90</f>
        <v>6</v>
      </c>
      <c r="I144" s="702">
        <f t="shared" ref="I144:P144" ca="1" si="74">SUM(I143)+I90</f>
        <v>0</v>
      </c>
      <c r="J144" s="702">
        <f t="shared" ca="1" si="74"/>
        <v>0</v>
      </c>
      <c r="K144" s="702">
        <f t="shared" ca="1" si="74"/>
        <v>0</v>
      </c>
      <c r="L144" s="702">
        <f t="shared" ca="1" si="74"/>
        <v>1</v>
      </c>
      <c r="M144" s="702">
        <f t="shared" ca="1" si="74"/>
        <v>0</v>
      </c>
      <c r="N144" s="702">
        <f t="shared" ca="1" si="74"/>
        <v>0</v>
      </c>
      <c r="O144" s="702">
        <f t="shared" ca="1" si="74"/>
        <v>34</v>
      </c>
      <c r="P144" s="703">
        <f t="shared" ca="1" si="74"/>
        <v>265600</v>
      </c>
      <c r="Q144" s="555"/>
      <c r="R144" s="776" t="s">
        <v>43</v>
      </c>
      <c r="S144" s="697" t="s">
        <v>3</v>
      </c>
      <c r="T144" s="722">
        <f>SUM(O131)</f>
        <v>0</v>
      </c>
      <c r="U144" s="696"/>
      <c r="V144" s="723">
        <f t="shared" ref="V144" si="75">+IF(ISERROR(T144/T143*100),"",(T144/T143*100))</f>
        <v>0</v>
      </c>
      <c r="W144" s="697" t="s">
        <v>44</v>
      </c>
      <c r="X144" s="724">
        <f t="shared" ref="X144:X146" si="76">+X90+T144</f>
        <v>135</v>
      </c>
      <c r="Y144" s="696"/>
      <c r="Z144" s="725">
        <f t="shared" ref="Z144" si="77">+IF(ISERROR(X144/X143*100),"",(X144/X143*100))</f>
        <v>148.35164835164835</v>
      </c>
      <c r="AA144" s="696" t="s">
        <v>3</v>
      </c>
      <c r="AB144" s="697"/>
      <c r="AC144" s="726">
        <f t="shared" ref="AC144:AC156" si="78">+AC90+T144</f>
        <v>273</v>
      </c>
      <c r="AD144" s="723">
        <f>+IF(ISERROR(AC144/AC143*100),"",(AC144/AC143*100))</f>
        <v>73.983739837398375</v>
      </c>
      <c r="AE144" s="555"/>
      <c r="AF144" s="558"/>
      <c r="AG144" s="561"/>
    </row>
    <row r="145" spans="1:50" ht="13.5" customHeight="1" thickBot="1">
      <c r="A145" s="43"/>
      <c r="B145" s="662"/>
      <c r="C145" s="663"/>
      <c r="D145" s="664"/>
      <c r="E145" s="590" t="str">
        <f>IF(B145="","",VLOOKUP(B145,参照!$U$1:$Z$25,2,FALSE))</f>
        <v/>
      </c>
      <c r="F145" s="760"/>
      <c r="G145" s="761"/>
      <c r="H145" s="760"/>
      <c r="I145" s="762"/>
      <c r="J145" s="760"/>
      <c r="K145" s="762"/>
      <c r="L145" s="760"/>
      <c r="M145" s="761"/>
      <c r="N145" s="761"/>
      <c r="O145" s="763"/>
      <c r="P145" s="764"/>
      <c r="Q145" s="555"/>
      <c r="R145" s="777"/>
      <c r="S145" s="728"/>
      <c r="T145" s="606">
        <f>SUM(昨年日報!T146)</f>
        <v>347710</v>
      </c>
      <c r="U145" s="555"/>
      <c r="V145" s="729"/>
      <c r="W145" s="555"/>
      <c r="X145" s="719">
        <f t="shared" si="76"/>
        <v>347710</v>
      </c>
      <c r="Y145" s="555"/>
      <c r="Z145" s="720"/>
      <c r="AA145" s="555"/>
      <c r="AB145" s="555"/>
      <c r="AC145" s="713">
        <f t="shared" si="78"/>
        <v>1531670</v>
      </c>
      <c r="AD145" s="720"/>
      <c r="AE145" s="555"/>
      <c r="AF145" s="730"/>
      <c r="AG145" s="561"/>
      <c r="AJ145" s="290" t="s">
        <v>128</v>
      </c>
      <c r="AK145" s="256"/>
      <c r="AL145" s="256"/>
      <c r="AM145" s="256"/>
      <c r="AN145" s="256">
        <f>AN116+AN118+AN121+AN123+AN126+AN128+AN131+AN133+AN136+AN138</f>
        <v>0</v>
      </c>
      <c r="AO145" s="256">
        <f>AO116+AO118+AO121+AO123+AO126+AO128+AO131+AO133+AO136+AO138</f>
        <v>0</v>
      </c>
      <c r="AP145" s="256">
        <f>AP116+AP118+AP121+AP123+AP126+AP128+AP131+AP133+AP136+AP138</f>
        <v>0</v>
      </c>
      <c r="AQ145" s="256">
        <f>AQ116+AQ118+AQ121+AQ123+AQ126+AQ128+AQ131+AQ133+AQ136+AQ138</f>
        <v>0</v>
      </c>
      <c r="AR145" s="256">
        <f>AR116+AR118+AR121+AR123+AR126+AR128+AR131+AR133+AR136+AR138</f>
        <v>0</v>
      </c>
      <c r="AS145" s="256"/>
      <c r="AT145" s="256">
        <f>AT116+AT118+AT121+AT123+AT126+AT128+AT131+AT133+AT136+AT138</f>
        <v>0</v>
      </c>
      <c r="AU145" s="256">
        <f>AU116+AU118+AU121+AU123+AU126+AU128+AU131+AU133+AU136+AU138</f>
        <v>0</v>
      </c>
      <c r="AV145" s="256">
        <f>AV116+AV118+AV121+AV123+AV126+AV128+AV131+AV133+AV136+AV138</f>
        <v>0</v>
      </c>
      <c r="AW145" s="256">
        <f>AW116+AW118+AW121+AW123+AW126+AW128+AW131+AW133+AW136+AW138</f>
        <v>0</v>
      </c>
      <c r="AX145" s="256">
        <f>AX116+AX118+AX121+AX123+AX126+AX128+AX131+AX133+AX136+AX138</f>
        <v>0</v>
      </c>
    </row>
    <row r="146" spans="1:50" ht="13.5" customHeight="1">
      <c r="A146" s="43"/>
      <c r="B146" s="870" t="s">
        <v>611</v>
      </c>
      <c r="C146" s="871"/>
      <c r="D146" s="872"/>
      <c r="E146" s="670"/>
      <c r="F146" s="731">
        <f ca="1">SUM(F136+F138+F140+F142+F144)</f>
        <v>113</v>
      </c>
      <c r="G146" s="732">
        <f t="shared" ref="G146:P146" ca="1" si="79">SUM(G136+G138+G140+G142+G144)</f>
        <v>14250</v>
      </c>
      <c r="H146" s="731">
        <f t="shared" ca="1" si="79"/>
        <v>17</v>
      </c>
      <c r="I146" s="733">
        <f t="shared" ca="1" si="79"/>
        <v>10500</v>
      </c>
      <c r="J146" s="731">
        <f t="shared" ca="1" si="79"/>
        <v>0</v>
      </c>
      <c r="K146" s="733">
        <f t="shared" ca="1" si="79"/>
        <v>7500</v>
      </c>
      <c r="L146" s="731">
        <f t="shared" ca="1" si="79"/>
        <v>5</v>
      </c>
      <c r="M146" s="732">
        <f t="shared" ca="1" si="79"/>
        <v>7130</v>
      </c>
      <c r="N146" s="732">
        <f t="shared" ca="1" si="79"/>
        <v>0</v>
      </c>
      <c r="O146" s="734">
        <f t="shared" ca="1" si="79"/>
        <v>135</v>
      </c>
      <c r="P146" s="735">
        <f t="shared" ca="1" si="79"/>
        <v>1105600</v>
      </c>
      <c r="Q146" s="555"/>
      <c r="R146" s="778" t="s">
        <v>45</v>
      </c>
      <c r="S146" s="660"/>
      <c r="T146" s="736">
        <f>SUM(P131)</f>
        <v>0</v>
      </c>
      <c r="U146" s="696"/>
      <c r="V146" s="723">
        <f t="shared" ref="V146" si="80">+IF(ISERROR(T146/T145*100),"",(T146/T145*100))</f>
        <v>0</v>
      </c>
      <c r="W146" s="696"/>
      <c r="X146" s="724">
        <f t="shared" si="76"/>
        <v>1105600</v>
      </c>
      <c r="Y146" s="696"/>
      <c r="Z146" s="723">
        <f t="shared" ref="Z146" si="81">+IF(ISERROR(X146/X145*100),"",(X146/X145*100))</f>
        <v>317.96612119294815</v>
      </c>
      <c r="AA146" s="696"/>
      <c r="AB146" s="696"/>
      <c r="AC146" s="736">
        <f t="shared" si="78"/>
        <v>1781360</v>
      </c>
      <c r="AD146" s="723">
        <f>+IF(ISERROR(AC146/AC145*100),"",(AC146/AC145*100))</f>
        <v>116.30181435948997</v>
      </c>
      <c r="AE146" s="555"/>
      <c r="AF146" s="558"/>
      <c r="AG146" s="561"/>
    </row>
    <row r="147" spans="1:50" ht="13.5" customHeight="1">
      <c r="A147" s="43"/>
      <c r="B147" s="895"/>
      <c r="C147" s="895"/>
      <c r="D147" s="895"/>
      <c r="E147" s="562"/>
      <c r="F147" s="666"/>
      <c r="G147" s="737"/>
      <c r="H147" s="666"/>
      <c r="I147" s="737"/>
      <c r="J147" s="666"/>
      <c r="K147" s="737"/>
      <c r="L147" s="666"/>
      <c r="M147" s="737"/>
      <c r="N147" s="666"/>
      <c r="O147" s="737"/>
      <c r="P147" s="737"/>
      <c r="Q147" s="555"/>
      <c r="R147" s="777" t="s">
        <v>46</v>
      </c>
      <c r="S147" s="738">
        <f>SUM(AC116:AC117)</f>
        <v>0</v>
      </c>
      <c r="T147" s="606">
        <f>SUM(昨年日報!T148)</f>
        <v>0</v>
      </c>
      <c r="U147" s="555"/>
      <c r="V147" s="729"/>
      <c r="W147" s="555"/>
      <c r="X147" s="719">
        <f>+X93+T147</f>
        <v>0</v>
      </c>
      <c r="Y147" s="555"/>
      <c r="Z147" s="739"/>
      <c r="AA147" s="555"/>
      <c r="AB147" s="555"/>
      <c r="AC147" s="713">
        <f t="shared" si="78"/>
        <v>0</v>
      </c>
      <c r="AD147" s="720"/>
      <c r="AE147" s="555"/>
      <c r="AF147" s="558"/>
      <c r="AG147" s="561"/>
      <c r="AJ147" s="856" t="s">
        <v>323</v>
      </c>
      <c r="AK147" s="856"/>
      <c r="AL147" s="856" t="s">
        <v>324</v>
      </c>
      <c r="AM147" s="856"/>
      <c r="AN147" s="859" t="s">
        <v>331</v>
      </c>
      <c r="AO147" s="859"/>
      <c r="AP147" s="856" t="s">
        <v>325</v>
      </c>
      <c r="AQ147" s="856"/>
    </row>
    <row r="148" spans="1:50" ht="13.5" customHeight="1">
      <c r="A148" s="43"/>
      <c r="B148" s="881" t="s">
        <v>618</v>
      </c>
      <c r="C148" s="882"/>
      <c r="D148" s="882"/>
      <c r="E148" s="564" t="e">
        <f>IF(B148="","",VLOOKUP(B148,参照!$U$1:$Z$25,2,FALSE))</f>
        <v>#N/A</v>
      </c>
      <c r="F148" s="883" t="s">
        <v>616</v>
      </c>
      <c r="G148" s="884"/>
      <c r="H148" s="884"/>
      <c r="I148" s="884"/>
      <c r="J148" s="884"/>
      <c r="K148" s="884"/>
      <c r="L148" s="884"/>
      <c r="M148" s="884"/>
      <c r="N148" s="884"/>
      <c r="O148" s="884"/>
      <c r="P148" s="885"/>
      <c r="Q148" s="555"/>
      <c r="R148" s="776" t="s">
        <v>47</v>
      </c>
      <c r="S148" s="740"/>
      <c r="T148" s="736">
        <f>SUM(T134+T138+S147+S148)</f>
        <v>0</v>
      </c>
      <c r="U148" s="696"/>
      <c r="V148" s="723" t="str">
        <f t="shared" ref="V148" si="82">+IF(ISERROR(T148/T147*100),"",(T148/T147*100))</f>
        <v/>
      </c>
      <c r="W148" s="696"/>
      <c r="X148" s="724">
        <f t="shared" ref="X148:X157" si="83">+X94+T148</f>
        <v>0</v>
      </c>
      <c r="Y148" s="696"/>
      <c r="Z148" s="725" t="str">
        <f t="shared" ref="Z148" si="84">+IF(ISERROR(X148/X147*100),"",(X148/X147*100))</f>
        <v/>
      </c>
      <c r="AA148" s="696"/>
      <c r="AB148" s="696"/>
      <c r="AC148" s="736">
        <f t="shared" si="78"/>
        <v>31216</v>
      </c>
      <c r="AD148" s="723" t="str">
        <f>+IF(ISERROR(AC148/AC147*100),"",(AC148/AC147*100))</f>
        <v/>
      </c>
      <c r="AE148" s="555"/>
      <c r="AF148" s="558"/>
      <c r="AG148" s="561"/>
      <c r="AJ148" s="931"/>
      <c r="AK148" s="931"/>
      <c r="AL148" s="869">
        <f>AJ148-AG139</f>
        <v>0</v>
      </c>
      <c r="AM148" s="856"/>
      <c r="AN148" s="869">
        <f>T150+T152+T154+T156</f>
        <v>0</v>
      </c>
      <c r="AO148" s="856"/>
      <c r="AP148" s="869">
        <f>(AJ148+AN148)-(AG139)</f>
        <v>0</v>
      </c>
      <c r="AQ148" s="856"/>
    </row>
    <row r="149" spans="1:50" ht="13.5" customHeight="1">
      <c r="A149" s="43"/>
      <c r="B149" s="894" t="s">
        <v>602</v>
      </c>
      <c r="C149" s="894"/>
      <c r="D149" s="894"/>
      <c r="E149" s="555" t="e">
        <v>#N/A</v>
      </c>
      <c r="F149" s="687" t="s">
        <v>15</v>
      </c>
      <c r="G149" s="688"/>
      <c r="H149" s="687" t="s">
        <v>16</v>
      </c>
      <c r="I149" s="689"/>
      <c r="J149" s="559" t="s">
        <v>17</v>
      </c>
      <c r="K149" s="690"/>
      <c r="L149" s="687" t="s">
        <v>18</v>
      </c>
      <c r="M149" s="670"/>
      <c r="N149" s="670" t="s">
        <v>19</v>
      </c>
      <c r="O149" s="691" t="s">
        <v>6</v>
      </c>
      <c r="P149" s="613" t="s">
        <v>20</v>
      </c>
      <c r="Q149" s="555"/>
      <c r="R149" s="773" t="s">
        <v>639</v>
      </c>
      <c r="S149" s="824">
        <f>AF154+AF156</f>
        <v>0</v>
      </c>
      <c r="T149" s="606">
        <f>SUM(昨年日報!T150)</f>
        <v>4530</v>
      </c>
      <c r="U149" s="555"/>
      <c r="V149" s="729"/>
      <c r="W149" s="555"/>
      <c r="X149" s="719">
        <f t="shared" si="83"/>
        <v>4530</v>
      </c>
      <c r="Y149" s="555"/>
      <c r="Z149" s="720"/>
      <c r="AA149" s="555"/>
      <c r="AB149" s="555"/>
      <c r="AC149" s="713">
        <f t="shared" si="78"/>
        <v>21930</v>
      </c>
      <c r="AD149" s="720"/>
      <c r="AE149" s="555"/>
      <c r="AF149" s="558"/>
      <c r="AG149" s="561"/>
    </row>
    <row r="150" spans="1:50" ht="13.5" customHeight="1" thickBot="1">
      <c r="A150" s="43"/>
      <c r="B150" s="873" t="s">
        <v>637</v>
      </c>
      <c r="C150" s="874"/>
      <c r="D150" s="875"/>
      <c r="E150" s="670"/>
      <c r="F150" s="665"/>
      <c r="G150" s="727"/>
      <c r="H150" s="727"/>
      <c r="I150" s="727"/>
      <c r="J150" s="727"/>
      <c r="K150" s="727"/>
      <c r="L150" s="727"/>
      <c r="M150" s="727"/>
      <c r="N150" s="727"/>
      <c r="O150" s="727"/>
      <c r="P150" s="742"/>
      <c r="Q150" s="555"/>
      <c r="R150" s="771" t="s">
        <v>682</v>
      </c>
      <c r="S150" s="825">
        <f>AF159+AF161</f>
        <v>0</v>
      </c>
      <c r="T150" s="736">
        <f>SUM(S149:S150)</f>
        <v>0</v>
      </c>
      <c r="U150" s="696"/>
      <c r="V150" s="723">
        <f t="shared" ref="V150" si="85">+IF(ISERROR(T150/T149*100),"",(T150/T149*100))</f>
        <v>0</v>
      </c>
      <c r="W150" s="696"/>
      <c r="X150" s="724">
        <f t="shared" si="83"/>
        <v>17960</v>
      </c>
      <c r="Y150" s="696"/>
      <c r="Z150" s="723">
        <f t="shared" ref="Z150" si="86">+IF(ISERROR(X150/X149*100),"",(X150/X149*100))</f>
        <v>396.46799116997789</v>
      </c>
      <c r="AA150" s="696"/>
      <c r="AB150" s="696"/>
      <c r="AC150" s="736">
        <f t="shared" si="78"/>
        <v>22970</v>
      </c>
      <c r="AD150" s="723">
        <f>+IF(ISERROR(AC150/AC149*100),"",(AC150/AC149*100))</f>
        <v>104.74236206110352</v>
      </c>
      <c r="AE150" s="555"/>
      <c r="AF150" s="558"/>
      <c r="AG150" s="561"/>
      <c r="AJ150" s="856" t="s">
        <v>326</v>
      </c>
      <c r="AK150" s="856"/>
      <c r="AL150" s="856"/>
      <c r="AM150" s="856"/>
    </row>
    <row r="151" spans="1:50" ht="13.5" customHeight="1" thickBot="1">
      <c r="A151" s="43"/>
      <c r="B151" s="870" t="s">
        <v>624</v>
      </c>
      <c r="C151" s="871"/>
      <c r="D151" s="872"/>
      <c r="E151" s="555" t="e">
        <v>#N/A</v>
      </c>
      <c r="F151" s="700">
        <f ca="1">SUM(F136)+F$43</f>
        <v>144</v>
      </c>
      <c r="G151" s="701">
        <f t="shared" ref="G151:P151" ca="1" si="87">SUM(G136)+G$43</f>
        <v>23750</v>
      </c>
      <c r="H151" s="702">
        <f t="shared" ca="1" si="87"/>
        <v>18</v>
      </c>
      <c r="I151" s="702">
        <f t="shared" ca="1" si="87"/>
        <v>17500</v>
      </c>
      <c r="J151" s="702">
        <f t="shared" ca="1" si="87"/>
        <v>0</v>
      </c>
      <c r="K151" s="702">
        <f t="shared" ca="1" si="87"/>
        <v>12500</v>
      </c>
      <c r="L151" s="702">
        <f t="shared" ca="1" si="87"/>
        <v>4</v>
      </c>
      <c r="M151" s="702">
        <f t="shared" ca="1" si="87"/>
        <v>11900</v>
      </c>
      <c r="N151" s="702">
        <f t="shared" ca="1" si="87"/>
        <v>2</v>
      </c>
      <c r="O151" s="702">
        <f t="shared" ca="1" si="87"/>
        <v>168</v>
      </c>
      <c r="P151" s="703">
        <f t="shared" ca="1" si="87"/>
        <v>820260</v>
      </c>
      <c r="Q151" s="555"/>
      <c r="R151" s="773" t="s">
        <v>640</v>
      </c>
      <c r="S151" s="741"/>
      <c r="T151" s="606">
        <f>SUM(昨年日報!T152)</f>
        <v>3000</v>
      </c>
      <c r="U151" s="555"/>
      <c r="V151" s="729"/>
      <c r="W151" s="555"/>
      <c r="X151" s="719">
        <f t="shared" si="83"/>
        <v>3000</v>
      </c>
      <c r="Y151" s="555"/>
      <c r="Z151" s="739"/>
      <c r="AA151" s="555"/>
      <c r="AB151" s="555"/>
      <c r="AC151" s="713">
        <f t="shared" si="78"/>
        <v>36000</v>
      </c>
      <c r="AD151" s="720"/>
      <c r="AE151" s="555"/>
      <c r="AF151" s="934" t="s">
        <v>664</v>
      </c>
      <c r="AG151" s="935"/>
      <c r="AJ151" s="886" t="s">
        <v>327</v>
      </c>
      <c r="AK151" s="887"/>
      <c r="AL151" s="856" t="s">
        <v>328</v>
      </c>
      <c r="AM151" s="856"/>
    </row>
    <row r="152" spans="1:50" ht="13.5" customHeight="1">
      <c r="B152" s="873" t="s">
        <v>107</v>
      </c>
      <c r="C152" s="874"/>
      <c r="D152" s="875"/>
      <c r="E152" s="670"/>
      <c r="F152" s="665"/>
      <c r="G152" s="727"/>
      <c r="H152" s="727"/>
      <c r="I152" s="727"/>
      <c r="J152" s="727"/>
      <c r="K152" s="727"/>
      <c r="L152" s="727"/>
      <c r="M152" s="727"/>
      <c r="N152" s="727"/>
      <c r="O152" s="727"/>
      <c r="P152" s="742"/>
      <c r="Q152" s="555"/>
      <c r="R152" s="772" t="s">
        <v>683</v>
      </c>
      <c r="S152" s="740"/>
      <c r="T152" s="736">
        <f>SUM(S151:S152)</f>
        <v>0</v>
      </c>
      <c r="U152" s="696"/>
      <c r="V152" s="723">
        <f t="shared" ref="V152" si="88">+IF(ISERROR(T152/T151*100),"",(T152/T151*100))</f>
        <v>0</v>
      </c>
      <c r="W152" s="696"/>
      <c r="X152" s="724">
        <f t="shared" si="83"/>
        <v>21200</v>
      </c>
      <c r="Y152" s="696"/>
      <c r="Z152" s="725">
        <f t="shared" ref="Z152" si="89">+IF(ISERROR(X152/X151*100),"",(X152/X151*100))</f>
        <v>706.66666666666663</v>
      </c>
      <c r="AA152" s="696"/>
      <c r="AB152" s="696"/>
      <c r="AC152" s="736">
        <f t="shared" si="78"/>
        <v>30200</v>
      </c>
      <c r="AD152" s="723">
        <f>+IF(ISERROR(AC152/AC151*100),"",(AC152/AC151*100))</f>
        <v>83.888888888888886</v>
      </c>
      <c r="AE152" s="555"/>
      <c r="AF152" s="936" t="s">
        <v>665</v>
      </c>
      <c r="AG152" s="937"/>
      <c r="AJ152" s="886" t="s">
        <v>329</v>
      </c>
      <c r="AK152" s="887"/>
      <c r="AL152" s="887"/>
      <c r="AM152" s="888"/>
    </row>
    <row r="153" spans="1:50" ht="13.5" customHeight="1">
      <c r="B153" s="870" t="s">
        <v>624</v>
      </c>
      <c r="C153" s="871"/>
      <c r="D153" s="872"/>
      <c r="E153" s="555" t="e">
        <v>#N/A</v>
      </c>
      <c r="F153" s="701">
        <f ca="1">SUM(F138)+F$45</f>
        <v>0</v>
      </c>
      <c r="G153" s="702">
        <f t="shared" ref="G153:P153" ca="1" si="90">SUM(G138)+G$45</f>
        <v>0</v>
      </c>
      <c r="H153" s="702">
        <f t="shared" ca="1" si="90"/>
        <v>0</v>
      </c>
      <c r="I153" s="702">
        <f t="shared" ca="1" si="90"/>
        <v>0</v>
      </c>
      <c r="J153" s="702">
        <f t="shared" ca="1" si="90"/>
        <v>0</v>
      </c>
      <c r="K153" s="702">
        <f t="shared" ca="1" si="90"/>
        <v>0</v>
      </c>
      <c r="L153" s="702">
        <f t="shared" ca="1" si="90"/>
        <v>0</v>
      </c>
      <c r="M153" s="702">
        <f t="shared" ca="1" si="90"/>
        <v>0</v>
      </c>
      <c r="N153" s="702">
        <f t="shared" ca="1" si="90"/>
        <v>0</v>
      </c>
      <c r="O153" s="702">
        <f t="shared" ca="1" si="90"/>
        <v>0</v>
      </c>
      <c r="P153" s="703">
        <f t="shared" ca="1" si="90"/>
        <v>0</v>
      </c>
      <c r="Q153" s="555"/>
      <c r="R153" s="777"/>
      <c r="S153" s="669"/>
      <c r="T153" s="606">
        <f>SUM(昨年日報!T154)</f>
        <v>0</v>
      </c>
      <c r="U153" s="555"/>
      <c r="V153" s="729"/>
      <c r="W153" s="555"/>
      <c r="X153" s="719">
        <f t="shared" si="83"/>
        <v>0</v>
      </c>
      <c r="Y153" s="555"/>
      <c r="Z153" s="720"/>
      <c r="AA153" s="555"/>
      <c r="AB153" s="555"/>
      <c r="AC153" s="713">
        <f t="shared" si="78"/>
        <v>0</v>
      </c>
      <c r="AD153" s="720"/>
      <c r="AE153" s="555"/>
      <c r="AF153" s="826" t="str">
        <f>$AF$99</f>
        <v>8%対象額</v>
      </c>
      <c r="AG153" s="827" t="str">
        <f>$AG$99</f>
        <v>税額</v>
      </c>
      <c r="AJ153" s="869">
        <f ca="1">SUM(INDIRECT(AS153))</f>
        <v>0</v>
      </c>
      <c r="AK153" s="856"/>
      <c r="AL153" s="869">
        <f ca="1">SUM(INDIRECT(AT153))</f>
        <v>273</v>
      </c>
      <c r="AM153" s="856"/>
      <c r="AN153" s="345" t="s">
        <v>619</v>
      </c>
      <c r="AO153" s="345" t="s">
        <v>621</v>
      </c>
      <c r="AP153" s="346">
        <f>SUM(AP99)+72</f>
        <v>201</v>
      </c>
      <c r="AQ153" s="347">
        <v>18</v>
      </c>
      <c r="AR153" s="347">
        <f>AP153+AQ153</f>
        <v>219</v>
      </c>
      <c r="AS153" s="345" t="str">
        <f>CONCATENATE(AN153,AR153)</f>
        <v>受払表!G219</v>
      </c>
      <c r="AT153" s="345" t="str">
        <f>CONCATENATE(AO153,AR153)</f>
        <v>受払表!K219</v>
      </c>
    </row>
    <row r="154" spans="1:50" ht="13.5" customHeight="1">
      <c r="B154" s="873" t="s">
        <v>605</v>
      </c>
      <c r="C154" s="874"/>
      <c r="D154" s="875"/>
      <c r="E154" s="670"/>
      <c r="F154" s="665"/>
      <c r="G154" s="727"/>
      <c r="H154" s="727"/>
      <c r="I154" s="727"/>
      <c r="J154" s="727"/>
      <c r="K154" s="727"/>
      <c r="L154" s="727"/>
      <c r="M154" s="727"/>
      <c r="N154" s="727"/>
      <c r="O154" s="727"/>
      <c r="P154" s="742"/>
      <c r="Q154" s="555"/>
      <c r="R154" s="776" t="s">
        <v>52</v>
      </c>
      <c r="S154" s="660"/>
      <c r="T154" s="736">
        <f>+AC135</f>
        <v>0</v>
      </c>
      <c r="U154" s="696"/>
      <c r="V154" s="723" t="str">
        <f t="shared" ref="V154" si="91">+IF(ISERROR(T154/T153*100),"",(T154/T153*100))</f>
        <v/>
      </c>
      <c r="W154" s="696"/>
      <c r="X154" s="724">
        <f t="shared" si="83"/>
        <v>0</v>
      </c>
      <c r="Y154" s="696"/>
      <c r="Z154" s="723" t="str">
        <f t="shared" ref="Z154" si="92">+IF(ISERROR(X154/X153*100),"",(X154/X153*100))</f>
        <v/>
      </c>
      <c r="AA154" s="696"/>
      <c r="AB154" s="696"/>
      <c r="AC154" s="736">
        <f t="shared" si="78"/>
        <v>0</v>
      </c>
      <c r="AD154" s="723" t="str">
        <f>+IF(ISERROR(AC154/AC153*100),"",(AC154/AC153*100))</f>
        <v/>
      </c>
      <c r="AE154" s="555"/>
      <c r="AF154" s="817"/>
      <c r="AG154" s="818" t="str">
        <f>IF(AF154="","0",AF154-(AF154/(参照!$V$13)))</f>
        <v>0</v>
      </c>
      <c r="AJ154" s="886" t="s">
        <v>330</v>
      </c>
      <c r="AK154" s="887"/>
      <c r="AL154" s="887"/>
      <c r="AM154" s="888"/>
      <c r="AN154" s="345"/>
      <c r="AO154" s="345"/>
      <c r="AP154" s="345"/>
      <c r="AQ154" s="345"/>
      <c r="AR154" s="345"/>
      <c r="AS154" s="345"/>
      <c r="AT154" s="345"/>
    </row>
    <row r="155" spans="1:50" ht="13.5" customHeight="1">
      <c r="B155" s="870" t="s">
        <v>624</v>
      </c>
      <c r="C155" s="871"/>
      <c r="D155" s="872"/>
      <c r="E155" s="712"/>
      <c r="F155" s="701">
        <f ca="1">SUM(F140)+F$47</f>
        <v>0</v>
      </c>
      <c r="G155" s="702">
        <f t="shared" ref="G155:P155" ca="1" si="93">SUM(G140)+G$47</f>
        <v>0</v>
      </c>
      <c r="H155" s="702">
        <f t="shared" ca="1" si="93"/>
        <v>0</v>
      </c>
      <c r="I155" s="702">
        <f t="shared" ca="1" si="93"/>
        <v>0</v>
      </c>
      <c r="J155" s="702">
        <f t="shared" ca="1" si="93"/>
        <v>0</v>
      </c>
      <c r="K155" s="702">
        <f t="shared" ca="1" si="93"/>
        <v>0</v>
      </c>
      <c r="L155" s="702">
        <f t="shared" ca="1" si="93"/>
        <v>0</v>
      </c>
      <c r="M155" s="702">
        <f t="shared" ca="1" si="93"/>
        <v>0</v>
      </c>
      <c r="N155" s="702">
        <f t="shared" ca="1" si="93"/>
        <v>0</v>
      </c>
      <c r="O155" s="702">
        <f t="shared" ca="1" si="93"/>
        <v>0</v>
      </c>
      <c r="P155" s="703">
        <f t="shared" ca="1" si="93"/>
        <v>0</v>
      </c>
      <c r="Q155" s="555"/>
      <c r="R155" s="773" t="s">
        <v>641</v>
      </c>
      <c r="S155" s="728"/>
      <c r="T155" s="743">
        <f>SUM(昨年日報!T156)</f>
        <v>1500</v>
      </c>
      <c r="U155" s="682"/>
      <c r="V155" s="744"/>
      <c r="W155" s="682"/>
      <c r="X155" s="719">
        <f t="shared" si="83"/>
        <v>1500</v>
      </c>
      <c r="Y155" s="682"/>
      <c r="Z155" s="744"/>
      <c r="AA155" s="682"/>
      <c r="AB155" s="682"/>
      <c r="AC155" s="745">
        <f t="shared" si="78"/>
        <v>9000</v>
      </c>
      <c r="AD155" s="744"/>
      <c r="AE155" s="555"/>
      <c r="AF155" s="828" t="str">
        <f>$AF$101</f>
        <v>10%対象額</v>
      </c>
      <c r="AG155" s="829" t="str">
        <f>$AG$101</f>
        <v>税額</v>
      </c>
      <c r="AJ155" s="869">
        <f ca="1">SUM(INDIRECT(AS155))</f>
        <v>0</v>
      </c>
      <c r="AK155" s="856"/>
      <c r="AL155" s="869">
        <f ca="1">SUM(INDIRECT(AT155))</f>
        <v>1781360</v>
      </c>
      <c r="AM155" s="856"/>
      <c r="AN155" s="345" t="s">
        <v>620</v>
      </c>
      <c r="AO155" s="345" t="s">
        <v>622</v>
      </c>
      <c r="AP155" s="345">
        <f>SUM(AP101)+72</f>
        <v>201</v>
      </c>
      <c r="AQ155" s="347">
        <v>18</v>
      </c>
      <c r="AR155" s="345">
        <f>AP155+AQ155</f>
        <v>219</v>
      </c>
      <c r="AS155" s="345" t="str">
        <f>CONCATENATE(AN155,AR155)</f>
        <v>受払表!H219</v>
      </c>
      <c r="AT155" s="345" t="str">
        <f>CONCATENATE(AO155,AR155)</f>
        <v>受払表!L219</v>
      </c>
    </row>
    <row r="156" spans="1:50" ht="13.5" customHeight="1" thickBot="1">
      <c r="B156" s="873" t="s">
        <v>103</v>
      </c>
      <c r="C156" s="874"/>
      <c r="D156" s="875"/>
      <c r="E156" s="560" t="e">
        <v>#N/A</v>
      </c>
      <c r="F156" s="665"/>
      <c r="G156" s="727"/>
      <c r="H156" s="727"/>
      <c r="I156" s="727"/>
      <c r="J156" s="727"/>
      <c r="K156" s="727"/>
      <c r="L156" s="727"/>
      <c r="M156" s="727"/>
      <c r="N156" s="727"/>
      <c r="O156" s="727"/>
      <c r="P156" s="742"/>
      <c r="Q156" s="555"/>
      <c r="R156" s="779" t="s">
        <v>684</v>
      </c>
      <c r="S156" s="746"/>
      <c r="T156" s="747">
        <f>S155+S156</f>
        <v>0</v>
      </c>
      <c r="U156" s="748"/>
      <c r="V156" s="749">
        <f t="shared" ref="V156" si="94">+IF(ISERROR(T156/T155*100),"",(T156/T155*100))</f>
        <v>0</v>
      </c>
      <c r="W156" s="748"/>
      <c r="X156" s="719">
        <f t="shared" si="83"/>
        <v>8000</v>
      </c>
      <c r="Y156" s="748"/>
      <c r="Z156" s="749">
        <f t="shared" ref="Z156" si="95">+IF(ISERROR(X156/X155*100),"",(X156/X155*100))</f>
        <v>533.33333333333326</v>
      </c>
      <c r="AA156" s="748"/>
      <c r="AB156" s="748"/>
      <c r="AC156" s="747">
        <f t="shared" si="78"/>
        <v>14500</v>
      </c>
      <c r="AD156" s="749">
        <f>+IF(ISERROR(AC156/AC155*100),"",(AC156/AC155*100))</f>
        <v>161.11111111111111</v>
      </c>
      <c r="AE156" s="555"/>
      <c r="AF156" s="821"/>
      <c r="AG156" s="822" t="str">
        <f>IF(AF156="","0",AF156-(AF156/(参照!$V$14)))</f>
        <v>0</v>
      </c>
    </row>
    <row r="157" spans="1:50" ht="13.5" customHeight="1">
      <c r="B157" s="870" t="s">
        <v>624</v>
      </c>
      <c r="C157" s="871"/>
      <c r="D157" s="872"/>
      <c r="E157" s="555" t="e">
        <v>#N/A</v>
      </c>
      <c r="F157" s="701">
        <f ca="1">SUM(F142)+F$49</f>
        <v>60</v>
      </c>
      <c r="G157" s="702">
        <f t="shared" ref="G157:P157" ca="1" si="96">SUM(G142)+G$49</f>
        <v>9500</v>
      </c>
      <c r="H157" s="702">
        <f t="shared" ca="1" si="96"/>
        <v>9</v>
      </c>
      <c r="I157" s="702">
        <f t="shared" ca="1" si="96"/>
        <v>7000</v>
      </c>
      <c r="J157" s="702">
        <f t="shared" ca="1" si="96"/>
        <v>0</v>
      </c>
      <c r="K157" s="702">
        <f t="shared" ca="1" si="96"/>
        <v>5000</v>
      </c>
      <c r="L157" s="702">
        <f t="shared" ca="1" si="96"/>
        <v>2</v>
      </c>
      <c r="M157" s="702">
        <f t="shared" ca="1" si="96"/>
        <v>4750</v>
      </c>
      <c r="N157" s="702">
        <f t="shared" ca="1" si="96"/>
        <v>0</v>
      </c>
      <c r="O157" s="702">
        <f t="shared" ca="1" si="96"/>
        <v>71</v>
      </c>
      <c r="P157" s="703">
        <f t="shared" ca="1" si="96"/>
        <v>695500</v>
      </c>
      <c r="Q157" s="555"/>
      <c r="R157" s="777"/>
      <c r="S157" s="669"/>
      <c r="T157" s="713">
        <f>SUM(昨年日報!T158)</f>
        <v>356740</v>
      </c>
      <c r="U157" s="555"/>
      <c r="V157" s="729"/>
      <c r="W157" s="555"/>
      <c r="X157" s="750">
        <f t="shared" si="83"/>
        <v>356740</v>
      </c>
      <c r="Y157" s="555"/>
      <c r="Z157" s="739"/>
      <c r="AA157" s="555"/>
      <c r="AB157" s="555"/>
      <c r="AC157" s="713">
        <f>+AC103+T157</f>
        <v>1598600</v>
      </c>
      <c r="AD157" s="739"/>
      <c r="AE157" s="555"/>
      <c r="AF157" s="932" t="s">
        <v>685</v>
      </c>
      <c r="AG157" s="933"/>
      <c r="AK157" s="225" t="s">
        <v>148</v>
      </c>
      <c r="AL157" s="225" t="s">
        <v>148</v>
      </c>
      <c r="AM157" s="225" t="s">
        <v>148</v>
      </c>
      <c r="AN157" s="225" t="s">
        <v>148</v>
      </c>
      <c r="AO157" s="225" t="s">
        <v>148</v>
      </c>
      <c r="AP157" s="225" t="s">
        <v>148</v>
      </c>
    </row>
    <row r="158" spans="1:50" ht="13.5" customHeight="1">
      <c r="B158" s="878" t="s">
        <v>661</v>
      </c>
      <c r="C158" s="879"/>
      <c r="D158" s="880"/>
      <c r="E158" s="670"/>
      <c r="F158" s="665"/>
      <c r="G158" s="727"/>
      <c r="H158" s="727"/>
      <c r="I158" s="727"/>
      <c r="J158" s="727"/>
      <c r="K158" s="727"/>
      <c r="L158" s="727"/>
      <c r="M158" s="727"/>
      <c r="N158" s="727"/>
      <c r="O158" s="727"/>
      <c r="P158" s="742"/>
      <c r="Q158" s="555"/>
      <c r="R158" s="780" t="s">
        <v>53</v>
      </c>
      <c r="S158" s="705"/>
      <c r="T158" s="751">
        <f>+T146+T148+T150+T152+T154+T156</f>
        <v>0</v>
      </c>
      <c r="U158" s="560"/>
      <c r="V158" s="752">
        <f t="shared" ref="V158" si="97">+IF(ISERROR(T158/T157*100),"",(T158/T157*100))</f>
        <v>0</v>
      </c>
      <c r="W158" s="560"/>
      <c r="X158" s="751">
        <f>+X146+X148+X150+X152+X154+X156</f>
        <v>1152760</v>
      </c>
      <c r="Y158" s="560"/>
      <c r="Z158" s="752">
        <f t="shared" ref="Z158" si="98">+IF(ISERROR(X158/X157*100),"",(X158/X157*100))</f>
        <v>323.13729887312888</v>
      </c>
      <c r="AA158" s="560"/>
      <c r="AB158" s="560"/>
      <c r="AC158" s="751">
        <f t="shared" ref="AC158" si="99">+AC104+T158</f>
        <v>1880246</v>
      </c>
      <c r="AD158" s="752">
        <f>+IF(ISERROR(AC158/AC157*100),"",(AC158/AC157*100))</f>
        <v>117.61829100462906</v>
      </c>
      <c r="AE158" s="555"/>
      <c r="AF158" s="826" t="str">
        <f>$AF$104</f>
        <v>8%対象額</v>
      </c>
      <c r="AG158" s="827" t="str">
        <f>$AG$104</f>
        <v>税額</v>
      </c>
      <c r="AK158" s="225" t="s">
        <v>152</v>
      </c>
      <c r="AL158" s="225" t="s">
        <v>153</v>
      </c>
      <c r="AM158" s="225" t="s">
        <v>154</v>
      </c>
      <c r="AN158" s="225" t="s">
        <v>155</v>
      </c>
      <c r="AO158" s="225" t="s">
        <v>156</v>
      </c>
      <c r="AP158" s="225" t="s">
        <v>332</v>
      </c>
    </row>
    <row r="159" spans="1:50" ht="13.5" customHeight="1">
      <c r="B159" s="870" t="s">
        <v>624</v>
      </c>
      <c r="C159" s="871"/>
      <c r="D159" s="872"/>
      <c r="E159" s="555" t="e">
        <v>#N/A</v>
      </c>
      <c r="F159" s="701">
        <f ca="1">SUM(F144)+F$51</f>
        <v>27</v>
      </c>
      <c r="G159" s="702">
        <f t="shared" ref="G159:P159" ca="1" si="100">SUM(G144)+G$51</f>
        <v>0</v>
      </c>
      <c r="H159" s="702">
        <f t="shared" ca="1" si="100"/>
        <v>6</v>
      </c>
      <c r="I159" s="702">
        <f t="shared" ca="1" si="100"/>
        <v>0</v>
      </c>
      <c r="J159" s="702">
        <f t="shared" ca="1" si="100"/>
        <v>0</v>
      </c>
      <c r="K159" s="702">
        <f t="shared" ca="1" si="100"/>
        <v>0</v>
      </c>
      <c r="L159" s="702">
        <f t="shared" ca="1" si="100"/>
        <v>1</v>
      </c>
      <c r="M159" s="702">
        <f t="shared" ca="1" si="100"/>
        <v>0</v>
      </c>
      <c r="N159" s="702">
        <f t="shared" ca="1" si="100"/>
        <v>0</v>
      </c>
      <c r="O159" s="702">
        <f t="shared" ca="1" si="100"/>
        <v>34</v>
      </c>
      <c r="P159" s="703">
        <f t="shared" ca="1" si="100"/>
        <v>265600</v>
      </c>
      <c r="Q159" s="555"/>
      <c r="R159" s="775"/>
      <c r="S159" s="669"/>
      <c r="T159" s="713">
        <f>SUM(昨年日報!T160)</f>
        <v>324345.11784511781</v>
      </c>
      <c r="U159" s="555"/>
      <c r="V159" s="729"/>
      <c r="W159" s="555"/>
      <c r="X159" s="713">
        <f t="shared" ref="X159:X160" si="101">+X105+T159</f>
        <v>324345.11784511781</v>
      </c>
      <c r="Y159" s="555"/>
      <c r="Z159" s="739"/>
      <c r="AA159" s="555"/>
      <c r="AB159" s="555"/>
      <c r="AC159" s="713">
        <f>+AC105+T159</f>
        <v>1453399.1582491579</v>
      </c>
      <c r="AD159" s="739"/>
      <c r="AE159" s="555"/>
      <c r="AF159" s="817"/>
      <c r="AG159" s="818" t="str">
        <f>IF(AF159="","0",AF159-(AF159/(参照!$V$13)))</f>
        <v>0</v>
      </c>
      <c r="AK159" s="856" t="s">
        <v>632</v>
      </c>
      <c r="AL159" s="856"/>
      <c r="AM159" s="281" t="s">
        <v>625</v>
      </c>
      <c r="AN159" s="281" t="s">
        <v>626</v>
      </c>
      <c r="AO159" s="281" t="s">
        <v>627</v>
      </c>
      <c r="AP159" s="281" t="s">
        <v>628</v>
      </c>
      <c r="AQ159" s="281" t="s">
        <v>630</v>
      </c>
      <c r="AR159" s="281" t="s">
        <v>631</v>
      </c>
    </row>
    <row r="160" spans="1:50" ht="13.5" customHeight="1">
      <c r="B160" s="662"/>
      <c r="C160" s="663"/>
      <c r="D160" s="664"/>
      <c r="E160" s="590" t="str">
        <f>IF(B160="","",VLOOKUP(B160,参照!$U$1:$Z$25,2,FALSE))</f>
        <v/>
      </c>
      <c r="F160" s="665"/>
      <c r="G160" s="666"/>
      <c r="H160" s="665"/>
      <c r="I160" s="667"/>
      <c r="J160" s="665"/>
      <c r="K160" s="667"/>
      <c r="L160" s="665"/>
      <c r="M160" s="666"/>
      <c r="N160" s="666"/>
      <c r="O160" s="727"/>
      <c r="P160" s="647"/>
      <c r="Q160" s="555"/>
      <c r="R160" s="777" t="s">
        <v>54</v>
      </c>
      <c r="S160" s="669"/>
      <c r="T160" s="713">
        <f>((+T146+T148+T152+T154+T156)/(参照!$V$14))+(AF154+AF156+AF159+AF161-AG154-AG156-AG159-AG161)</f>
        <v>0</v>
      </c>
      <c r="U160" s="555"/>
      <c r="V160" s="725"/>
      <c r="W160" s="555"/>
      <c r="X160" s="713">
        <f t="shared" si="101"/>
        <v>1048185.1851851851</v>
      </c>
      <c r="Y160" s="555"/>
      <c r="Z160" s="725">
        <f>+IF(ISERROR(X160/X159*100),"",(X160/X159*100))</f>
        <v>323.16971260400396</v>
      </c>
      <c r="AA160" s="555"/>
      <c r="AB160" s="555"/>
      <c r="AC160" s="713">
        <f t="shared" ref="AC160" si="102">+AC106+T160</f>
        <v>1709581.717171717</v>
      </c>
      <c r="AD160" s="753">
        <f>+IF(ISERROR(AC160/AC159*100),"",(AC160/AC159*100))</f>
        <v>117.62644194944836</v>
      </c>
      <c r="AE160" s="555"/>
      <c r="AF160" s="828" t="str">
        <f>$AF$106</f>
        <v>10%対象額</v>
      </c>
      <c r="AG160" s="829" t="str">
        <f>$AG$106</f>
        <v>税額</v>
      </c>
      <c r="AK160" s="856" t="s">
        <v>176</v>
      </c>
      <c r="AL160" s="856"/>
      <c r="AM160" s="225"/>
      <c r="AN160" s="225"/>
      <c r="AO160" s="225"/>
      <c r="AP160" s="225"/>
      <c r="AQ160" s="225"/>
      <c r="AR160" s="225"/>
    </row>
    <row r="161" spans="1:51" ht="13.5" customHeight="1" thickBot="1">
      <c r="B161" s="870" t="s">
        <v>617</v>
      </c>
      <c r="C161" s="871"/>
      <c r="D161" s="872"/>
      <c r="E161" s="670"/>
      <c r="F161" s="731">
        <f ca="1">SUM(F151+F153+F155+F157+F159)</f>
        <v>231</v>
      </c>
      <c r="G161" s="732">
        <f t="shared" ref="G161:P161" ca="1" si="103">SUM(G151+G153+G155+G157+G159)</f>
        <v>33250</v>
      </c>
      <c r="H161" s="731">
        <f t="shared" ca="1" si="103"/>
        <v>33</v>
      </c>
      <c r="I161" s="733">
        <f t="shared" ca="1" si="103"/>
        <v>24500</v>
      </c>
      <c r="J161" s="731">
        <f t="shared" ca="1" si="103"/>
        <v>0</v>
      </c>
      <c r="K161" s="733">
        <f t="shared" ca="1" si="103"/>
        <v>17500</v>
      </c>
      <c r="L161" s="731">
        <f t="shared" ca="1" si="103"/>
        <v>7</v>
      </c>
      <c r="M161" s="732">
        <f t="shared" ca="1" si="103"/>
        <v>16650</v>
      </c>
      <c r="N161" s="732">
        <f t="shared" ca="1" si="103"/>
        <v>2</v>
      </c>
      <c r="O161" s="734">
        <f t="shared" ca="1" si="103"/>
        <v>273</v>
      </c>
      <c r="P161" s="735">
        <f t="shared" ca="1" si="103"/>
        <v>1781360</v>
      </c>
      <c r="Q161" s="555"/>
      <c r="R161" s="781"/>
      <c r="S161" s="754" t="s">
        <v>0</v>
      </c>
      <c r="T161" s="751">
        <f>T158-T160</f>
        <v>0</v>
      </c>
      <c r="U161" s="560"/>
      <c r="V161" s="755"/>
      <c r="W161" s="649" t="s">
        <v>0</v>
      </c>
      <c r="X161" s="751">
        <f>X158-X160</f>
        <v>104574.81481481495</v>
      </c>
      <c r="Y161" s="560"/>
      <c r="Z161" s="756"/>
      <c r="AA161" s="560" t="s">
        <v>0</v>
      </c>
      <c r="AB161" s="649"/>
      <c r="AC161" s="751">
        <f>AC158-AC160</f>
        <v>170664.28282828303</v>
      </c>
      <c r="AD161" s="756"/>
      <c r="AE161" s="555"/>
      <c r="AF161" s="823"/>
      <c r="AG161" s="822" t="str">
        <f>IF(AF161="","0",AF161-(AF161/(参照!$V$14)))</f>
        <v>0</v>
      </c>
      <c r="AK161" s="856" t="s">
        <v>177</v>
      </c>
      <c r="AL161" s="856"/>
      <c r="AM161" s="225"/>
      <c r="AN161" s="225"/>
      <c r="AO161" s="225"/>
      <c r="AP161" s="225"/>
      <c r="AQ161" s="225"/>
      <c r="AR161" s="225"/>
    </row>
    <row r="162" spans="1:51" ht="9" customHeight="1">
      <c r="A162" s="22"/>
    </row>
    <row r="163" spans="1:51" ht="5.25" customHeight="1">
      <c r="A163" s="22"/>
    </row>
    <row r="164" spans="1:51" ht="16.5" customHeight="1">
      <c r="A164" s="1">
        <f>A110+1</f>
        <v>3</v>
      </c>
      <c r="B164" s="555"/>
      <c r="C164" s="555"/>
      <c r="D164" s="561"/>
      <c r="E164" s="564"/>
      <c r="F164" s="567" t="str">
        <f>F$56</f>
        <v>社　長</v>
      </c>
      <c r="G164" s="562">
        <f t="shared" ref="G164:O164" si="104">G$56</f>
        <v>0</v>
      </c>
      <c r="H164" s="563" t="str">
        <f t="shared" si="104"/>
        <v>常　務</v>
      </c>
      <c r="I164" s="564">
        <f t="shared" si="104"/>
        <v>0</v>
      </c>
      <c r="J164" s="565" t="str">
        <f t="shared" si="104"/>
        <v>部　長</v>
      </c>
      <c r="K164" s="566">
        <f t="shared" si="104"/>
        <v>0</v>
      </c>
      <c r="L164" s="567" t="str">
        <f t="shared" si="104"/>
        <v>次　長</v>
      </c>
      <c r="M164" s="566">
        <f t="shared" si="104"/>
        <v>0</v>
      </c>
      <c r="N164" s="567" t="str">
        <f t="shared" si="104"/>
        <v>課　長</v>
      </c>
      <c r="O164" s="568" t="str">
        <f t="shared" si="104"/>
        <v>係</v>
      </c>
      <c r="P164" s="557"/>
      <c r="Q164" s="24"/>
      <c r="R164" s="919" t="s">
        <v>99</v>
      </c>
      <c r="S164" s="919"/>
      <c r="T164" s="919"/>
      <c r="U164" s="919"/>
      <c r="V164" s="919"/>
      <c r="W164" s="919"/>
      <c r="X164" s="919"/>
      <c r="AD164" s="866" t="s">
        <v>116</v>
      </c>
      <c r="AE164" s="25"/>
      <c r="AF164" s="183" t="s">
        <v>8</v>
      </c>
      <c r="AG164" s="556" t="s">
        <v>9</v>
      </c>
    </row>
    <row r="165" spans="1:51" ht="15.75" customHeight="1">
      <c r="D165" s="561"/>
      <c r="E165" s="555"/>
      <c r="F165" s="920"/>
      <c r="H165" s="922"/>
      <c r="J165" s="924"/>
      <c r="K165" s="186"/>
      <c r="L165" s="926"/>
      <c r="M165" s="186"/>
      <c r="N165" s="926"/>
      <c r="O165" s="876" t="str">
        <f>IF(ISERROR(VLOOKUP(O167,参照!AB:AC,2,FALSE)),"",VLOOKUP(O167,参照!AB:AC,2,FALSE))</f>
        <v>田中</v>
      </c>
      <c r="P165" s="770">
        <v>2</v>
      </c>
      <c r="Q165" s="4"/>
      <c r="R165" s="269"/>
      <c r="S165" s="865">
        <f>SUM(S111)+1</f>
        <v>46145</v>
      </c>
      <c r="T165" s="865"/>
      <c r="U165" s="865"/>
      <c r="V165" s="865"/>
      <c r="W165" s="862" t="str">
        <f>TEXT(S165,"aaaa")</f>
        <v>日曜日</v>
      </c>
      <c r="X165" s="862"/>
      <c r="Y165" s="268"/>
      <c r="Z165" s="4"/>
      <c r="AA165" s="4"/>
      <c r="AB165" s="4"/>
      <c r="AC165" s="29"/>
      <c r="AD165" s="867"/>
      <c r="AE165" s="263"/>
      <c r="AF165" s="889" t="str">
        <f>IF(ISERROR(VLOOKUP(P165,参照!M:N,2,FALSE)),"",VLOOKUP(P165,参照!M:N,2,FALSE))</f>
        <v>くもり</v>
      </c>
      <c r="AG165" s="860" t="str">
        <f>IF(ISERROR(VLOOKUP(P166,参照!M:N,2,FALSE)),"",VLOOKUP(P166,参照!M:N,2,FALSE))</f>
        <v>晴　れ</v>
      </c>
    </row>
    <row r="166" spans="1:51" ht="15.75" customHeight="1">
      <c r="D166" s="561"/>
      <c r="E166" s="560"/>
      <c r="F166" s="921"/>
      <c r="G166" s="31"/>
      <c r="H166" s="923"/>
      <c r="I166" s="31"/>
      <c r="J166" s="925"/>
      <c r="K166" s="187"/>
      <c r="L166" s="927"/>
      <c r="M166" s="187"/>
      <c r="N166" s="927"/>
      <c r="O166" s="877" t="str">
        <f>IF(ISERROR(VLOOKUP(N166,参照!#REF!,2,FALSE)),"",VLOOKUP(N166,参照!#REF!,2,FALSE))</f>
        <v/>
      </c>
      <c r="P166" s="770">
        <v>1</v>
      </c>
      <c r="Q166" s="4"/>
      <c r="R166" s="269"/>
      <c r="S166" s="865"/>
      <c r="T166" s="865"/>
      <c r="U166" s="865"/>
      <c r="V166" s="865"/>
      <c r="W166" s="862"/>
      <c r="X166" s="862"/>
      <c r="Y166" s="268"/>
      <c r="Z166" s="4"/>
      <c r="AA166" s="4"/>
      <c r="AB166" s="4"/>
      <c r="AC166" s="29"/>
      <c r="AD166" s="868"/>
      <c r="AE166" s="187"/>
      <c r="AF166" s="890" t="str">
        <f>IF(ISERROR(VLOOKUP(AE166,参照!O:P,2,FALSE)),"",VLOOKUP(AE166,参照!O:P,2,FALSE))</f>
        <v/>
      </c>
      <c r="AG166" s="861" t="str">
        <f>IF(ISERROR(VLOOKUP(AF166,参照!P:Q,2,FALSE)),"",VLOOKUP(AF166,参照!P:Q,2,FALSE))</f>
        <v/>
      </c>
    </row>
    <row r="167" spans="1:51" ht="13.5" customHeight="1">
      <c r="B167" s="555" t="s">
        <v>447</v>
      </c>
      <c r="C167" s="555"/>
      <c r="D167" s="555"/>
      <c r="E167" s="555"/>
      <c r="F167" s="555"/>
      <c r="G167" s="555"/>
      <c r="H167" s="555"/>
      <c r="I167" s="555"/>
      <c r="J167" s="555"/>
      <c r="K167" s="555"/>
      <c r="L167" s="555"/>
      <c r="M167" s="555"/>
      <c r="N167" s="555"/>
      <c r="O167" s="595">
        <v>3</v>
      </c>
      <c r="P167" s="555"/>
      <c r="Q167" s="555"/>
      <c r="R167" s="596" t="s">
        <v>446</v>
      </c>
      <c r="S167" s="555"/>
      <c r="T167" s="555"/>
      <c r="U167" s="555"/>
      <c r="V167" s="596" t="s">
        <v>445</v>
      </c>
      <c r="W167" s="555"/>
      <c r="X167" s="555"/>
      <c r="Y167" s="555"/>
      <c r="Z167" s="596" t="s">
        <v>444</v>
      </c>
      <c r="AA167" s="596"/>
      <c r="AB167" s="555"/>
      <c r="AC167" s="597"/>
      <c r="AD167" s="555"/>
      <c r="AE167" s="555"/>
      <c r="AF167" s="596"/>
      <c r="AG167" s="597"/>
    </row>
    <row r="168" spans="1:51" ht="13.5" customHeight="1" thickBot="1">
      <c r="B168" s="908"/>
      <c r="C168" s="909"/>
      <c r="D168" s="598"/>
      <c r="E168" s="598"/>
      <c r="F168" s="891" t="s">
        <v>679</v>
      </c>
      <c r="G168" s="892"/>
      <c r="H168" s="892"/>
      <c r="I168" s="892"/>
      <c r="J168" s="892"/>
      <c r="K168" s="892"/>
      <c r="L168" s="892"/>
      <c r="M168" s="892"/>
      <c r="N168" s="892"/>
      <c r="O168" s="892"/>
      <c r="P168" s="893"/>
      <c r="Q168" s="555"/>
      <c r="R168" s="599" t="s">
        <v>78</v>
      </c>
      <c r="S168" s="564"/>
      <c r="T168" s="600" t="s">
        <v>79</v>
      </c>
      <c r="U168" s="564"/>
      <c r="V168" s="564" t="s">
        <v>80</v>
      </c>
      <c r="W168" s="564"/>
      <c r="X168" s="601" t="s">
        <v>79</v>
      </c>
      <c r="Y168" s="555"/>
      <c r="Z168" s="602" t="s">
        <v>30</v>
      </c>
      <c r="AA168" s="603"/>
      <c r="AB168" s="604"/>
      <c r="AC168" s="605"/>
      <c r="AD168" s="555"/>
      <c r="AE168" s="555"/>
      <c r="AF168" s="555"/>
      <c r="AG168" s="606"/>
      <c r="AJ168" s="1" t="s">
        <v>121</v>
      </c>
      <c r="AK168" s="922" t="s">
        <v>120</v>
      </c>
      <c r="AL168" s="922"/>
    </row>
    <row r="169" spans="1:51" ht="13.5" customHeight="1">
      <c r="B169" s="607" t="s">
        <v>104</v>
      </c>
      <c r="C169" s="608" t="s">
        <v>105</v>
      </c>
      <c r="D169" s="568" t="s">
        <v>4</v>
      </c>
      <c r="E169" s="563"/>
      <c r="F169" s="609" t="s">
        <v>15</v>
      </c>
      <c r="G169" s="610"/>
      <c r="H169" s="609" t="s">
        <v>16</v>
      </c>
      <c r="I169" s="566"/>
      <c r="J169" s="567" t="s">
        <v>17</v>
      </c>
      <c r="K169" s="611"/>
      <c r="L169" s="609" t="s">
        <v>18</v>
      </c>
      <c r="M169" s="562"/>
      <c r="N169" s="612" t="s">
        <v>19</v>
      </c>
      <c r="O169" s="613" t="s">
        <v>6</v>
      </c>
      <c r="P169" s="613" t="s">
        <v>20</v>
      </c>
      <c r="Q169" s="595"/>
      <c r="R169" s="614" t="str">
        <f>IF(ISERROR(VLOOKUP(Q169,参照!A:B,2,FALSE)),"",VLOOKUP(Q169,参照!A:B,2,FALSE))</f>
        <v/>
      </c>
      <c r="S169" s="604"/>
      <c r="T169" s="615"/>
      <c r="U169" s="604"/>
      <c r="V169" s="604" t="str">
        <f>IF(ISERROR(VLOOKUP(U169,参照!D:E,2,FALSE)),"",VLOOKUP(U169,参照!D:E,2,FALSE))</f>
        <v/>
      </c>
      <c r="W169" s="604"/>
      <c r="X169" s="616"/>
      <c r="Y169" s="555"/>
      <c r="Z169" s="558"/>
      <c r="AA169" s="617"/>
      <c r="AB169" s="618"/>
      <c r="AC169" s="619"/>
      <c r="AD169" s="555"/>
      <c r="AE169" s="555"/>
      <c r="AF169" s="555" t="s">
        <v>346</v>
      </c>
      <c r="AG169" s="606"/>
      <c r="AJ169" s="853" t="s">
        <v>635</v>
      </c>
      <c r="AK169" s="277" t="s">
        <v>104</v>
      </c>
      <c r="AL169" s="277" t="s">
        <v>4</v>
      </c>
      <c r="AM169" s="278"/>
      <c r="AN169" s="279" t="s">
        <v>15</v>
      </c>
      <c r="AO169" s="279" t="s">
        <v>16</v>
      </c>
      <c r="AP169" s="277" t="s">
        <v>17</v>
      </c>
      <c r="AQ169" s="279" t="s">
        <v>18</v>
      </c>
      <c r="AR169" s="279" t="s">
        <v>19</v>
      </c>
      <c r="AS169" s="279"/>
      <c r="AT169" s="278" t="s">
        <v>117</v>
      </c>
      <c r="AU169" s="278" t="s">
        <v>118</v>
      </c>
      <c r="AV169" s="278" t="s">
        <v>123</v>
      </c>
      <c r="AW169" s="278" t="s">
        <v>124</v>
      </c>
      <c r="AX169" s="280" t="s">
        <v>122</v>
      </c>
      <c r="AY169" s="853" t="s">
        <v>100</v>
      </c>
    </row>
    <row r="170" spans="1:51" ht="13.5" customHeight="1">
      <c r="A170" s="43"/>
      <c r="B170" s="620"/>
      <c r="C170" s="621"/>
      <c r="D170" s="621"/>
      <c r="E170" s="604" t="str">
        <f>IF(B170="","",VLOOKUP(B170,参照!$U$1:$Z$25,2,FALSE))</f>
        <v/>
      </c>
      <c r="F170" s="622"/>
      <c r="G170" s="623" t="str">
        <f>IF(B170="","",VLOOKUP(B170,参照!$U$1:$Z$25,3,FALSE))</f>
        <v/>
      </c>
      <c r="H170" s="622"/>
      <c r="I170" s="624" t="str">
        <f>IF(B170="","",VLOOKUP(B170,参照!$U$1:$Z$25,4,FALSE))</f>
        <v/>
      </c>
      <c r="J170" s="622"/>
      <c r="K170" s="625" t="str">
        <f>IF(B170="","",VLOOKUP(B170,参照!$U$1:$Z$25,5,FALSE))</f>
        <v/>
      </c>
      <c r="L170" s="622"/>
      <c r="M170" s="626" t="str">
        <f>IF(B170="","",VLOOKUP(B170,参照!$U$1:$Z$25,6,FALSE))</f>
        <v/>
      </c>
      <c r="N170" s="605"/>
      <c r="O170" s="616" t="str">
        <f t="shared" ref="O170:O182" si="105">IF(SUM(F170+H170+J170+L170+N170)=0,"",SUM(F170+H170+J170+L170+N170))</f>
        <v/>
      </c>
      <c r="P170" s="605" t="str">
        <f>IF(ISERROR(SUM(E170*F170+G170*H170+I170*J170+K170*L170+M170*N170)),"",SUM(E170*F170+G170*H170+I170*J170+K170*L170+M170*N170))</f>
        <v/>
      </c>
      <c r="Q170" s="595"/>
      <c r="R170" s="627" t="str">
        <f>IF(ISERROR(VLOOKUP(Q170,参照!A:B,2,FALSE)),"",VLOOKUP(Q170,参照!A:B,2,FALSE))</f>
        <v/>
      </c>
      <c r="S170" s="628"/>
      <c r="T170" s="629"/>
      <c r="U170" s="628"/>
      <c r="V170" s="628" t="str">
        <f>IF(ISERROR(VLOOKUP(U170,参照!D:E,2,FALSE)),"",VLOOKUP(U170,参照!D:E,2,FALSE))</f>
        <v/>
      </c>
      <c r="W170" s="628"/>
      <c r="X170" s="630"/>
      <c r="Y170" s="555"/>
      <c r="Z170" s="631"/>
      <c r="AA170" s="632"/>
      <c r="AB170" s="618"/>
      <c r="AC170" s="619"/>
      <c r="AD170" s="555"/>
      <c r="AE170" s="555"/>
      <c r="AF170" s="633" t="s">
        <v>164</v>
      </c>
      <c r="AG170" s="634">
        <f>AG116+S203</f>
        <v>17960</v>
      </c>
      <c r="AJ170" s="854"/>
      <c r="AK170" s="281" t="s">
        <v>83</v>
      </c>
      <c r="AL170" s="281">
        <v>1</v>
      </c>
      <c r="AM170" s="225"/>
      <c r="AN170" s="225">
        <f>DSUM($B169:$N183,F169,$AK169:$AL170)</f>
        <v>0</v>
      </c>
      <c r="AO170" s="225">
        <f>DSUM($B169:$N183,H169,$AK169:$AL170)</f>
        <v>0</v>
      </c>
      <c r="AP170" s="225">
        <f>DSUM($B169:$N183,J169,$AK169:$AL170)</f>
        <v>0</v>
      </c>
      <c r="AQ170" s="225">
        <f>DSUM($B169:$N183,L169,$AK169:$AL170)</f>
        <v>0</v>
      </c>
      <c r="AR170" s="225">
        <f>DSUM($B169:$N183,N169,$AK169:$AL170)</f>
        <v>0</v>
      </c>
      <c r="AS170" s="225"/>
      <c r="AT170" s="225">
        <f>AN170+AO170+AP170</f>
        <v>0</v>
      </c>
      <c r="AU170" s="225">
        <f>AQ170+AR170</f>
        <v>0</v>
      </c>
      <c r="AV170" s="225">
        <f>AT170+AU170</f>
        <v>0</v>
      </c>
      <c r="AW170" s="287">
        <f>(AT170*1)+(AU170*0.5)</f>
        <v>0</v>
      </c>
      <c r="AX170" s="284">
        <f>DCOUNT(B169:E183,D169,AK169:AL170)-AM214</f>
        <v>0</v>
      </c>
      <c r="AY170" s="854"/>
    </row>
    <row r="171" spans="1:51" ht="13.5" customHeight="1">
      <c r="A171" s="43"/>
      <c r="B171" s="635"/>
      <c r="C171" s="636"/>
      <c r="D171" s="636"/>
      <c r="E171" s="628" t="str">
        <f>IF(B171="","",VLOOKUP(B171,参照!$U$1:$Z$25,2,FALSE))</f>
        <v/>
      </c>
      <c r="F171" s="637"/>
      <c r="G171" s="638" t="str">
        <f>IF(B171="","",VLOOKUP(B171,参照!$U$1:$Z$25,3,FALSE))</f>
        <v/>
      </c>
      <c r="H171" s="637"/>
      <c r="I171" s="639" t="str">
        <f>IF(B171="","",VLOOKUP(B171,参照!$U$1:$Z$25,4,FALSE))</f>
        <v/>
      </c>
      <c r="J171" s="637"/>
      <c r="K171" s="640" t="str">
        <f>IF(B171="","",VLOOKUP(B171,参照!$U$1:$Z$25,5,FALSE))</f>
        <v/>
      </c>
      <c r="L171" s="637"/>
      <c r="M171" s="641" t="str">
        <f>IF(B171="","",VLOOKUP(B171,参照!$U$1:$Z$25,6,FALSE))</f>
        <v/>
      </c>
      <c r="N171" s="642"/>
      <c r="O171" s="642" t="str">
        <f t="shared" si="105"/>
        <v/>
      </c>
      <c r="P171" s="642" t="str">
        <f t="shared" ref="P171:P182" si="106">IF(ISERROR(SUM(E171*F171+G171*H171+I171*J171+K171*L171+M171*N171)),"",SUM(E171*F171+G171*H171+I171*J171+K171*L171+M171*N171))</f>
        <v/>
      </c>
      <c r="Q171" s="595"/>
      <c r="R171" s="627" t="str">
        <f>IF(ISERROR(VLOOKUP(Q171,参照!A:B,2,FALSE)),"",VLOOKUP(Q171,参照!A:B,2,FALSE))</f>
        <v/>
      </c>
      <c r="S171" s="628"/>
      <c r="T171" s="629"/>
      <c r="U171" s="628"/>
      <c r="V171" s="628" t="str">
        <f>IF(ISERROR(VLOOKUP(U171,参照!D:E,2,FALSE)),"",VLOOKUP(U171,参照!D:E,2,FALSE))</f>
        <v/>
      </c>
      <c r="W171" s="628"/>
      <c r="X171" s="630"/>
      <c r="Y171" s="555"/>
      <c r="Z171" s="631"/>
      <c r="AA171" s="632"/>
      <c r="AB171" s="618"/>
      <c r="AC171" s="619"/>
      <c r="AD171" s="555"/>
      <c r="AE171" s="555"/>
      <c r="AF171" s="643" t="s">
        <v>680</v>
      </c>
      <c r="AG171" s="644">
        <f>AG117+S204</f>
        <v>0</v>
      </c>
      <c r="AJ171" s="854"/>
      <c r="AK171" s="281" t="s">
        <v>104</v>
      </c>
      <c r="AL171" s="281" t="s">
        <v>4</v>
      </c>
      <c r="AM171" s="225"/>
      <c r="AN171" s="225"/>
      <c r="AO171" s="225"/>
      <c r="AP171" s="225"/>
      <c r="AQ171" s="225"/>
      <c r="AR171" s="225"/>
      <c r="AS171" s="225"/>
      <c r="AT171" s="225"/>
      <c r="AU171" s="225"/>
      <c r="AV171" s="225"/>
      <c r="AW171" s="225"/>
      <c r="AX171" s="282"/>
      <c r="AY171" s="854"/>
    </row>
    <row r="172" spans="1:51" ht="13.5" customHeight="1" thickBot="1">
      <c r="A172" s="43"/>
      <c r="B172" s="635"/>
      <c r="C172" s="636"/>
      <c r="D172" s="636"/>
      <c r="E172" s="628" t="str">
        <f>IF(B172="","",VLOOKUP(B172,参照!$U$1:$Z$25,2,FALSE))</f>
        <v/>
      </c>
      <c r="F172" s="637"/>
      <c r="G172" s="638" t="str">
        <f>IF(B172="","",VLOOKUP(B172,参照!$U$1:$Z$25,3,FALSE))</f>
        <v/>
      </c>
      <c r="H172" s="637"/>
      <c r="I172" s="639" t="str">
        <f>IF(B172="","",VLOOKUP(B172,参照!$U$1:$Z$25,4,FALSE))</f>
        <v/>
      </c>
      <c r="J172" s="637"/>
      <c r="K172" s="640" t="str">
        <f>IF(B172="","",VLOOKUP(B172,参照!$U$1:$Z$25,5,FALSE))</f>
        <v/>
      </c>
      <c r="L172" s="637"/>
      <c r="M172" s="641" t="str">
        <f>IF(B172="","",VLOOKUP(B172,参照!$U$1:$Z$25,6,FALSE))</f>
        <v/>
      </c>
      <c r="N172" s="642"/>
      <c r="O172" s="630" t="str">
        <f t="shared" si="105"/>
        <v/>
      </c>
      <c r="P172" s="642" t="str">
        <f t="shared" si="106"/>
        <v/>
      </c>
      <c r="Q172" s="595"/>
      <c r="R172" s="627" t="str">
        <f>IF(ISERROR(VLOOKUP(Q172,参照!A:B,2,FALSE)),"",VLOOKUP(Q172,参照!A:B,2,FALSE))</f>
        <v/>
      </c>
      <c r="S172" s="628"/>
      <c r="T172" s="629"/>
      <c r="U172" s="628"/>
      <c r="V172" s="628" t="str">
        <f>IF(ISERROR(VLOOKUP(U172,参照!D:E,2,FALSE)),"",VLOOKUP(U172,参照!D:E,2,FALSE))</f>
        <v/>
      </c>
      <c r="W172" s="628"/>
      <c r="X172" s="630"/>
      <c r="Y172" s="555"/>
      <c r="Z172" s="645"/>
      <c r="AA172" s="590"/>
      <c r="AB172" s="646"/>
      <c r="AC172" s="647"/>
      <c r="AD172" s="555"/>
      <c r="AE172" s="555"/>
      <c r="AF172" s="555"/>
      <c r="AG172" s="606"/>
      <c r="AJ172" s="855"/>
      <c r="AK172" s="9" t="s">
        <v>83</v>
      </c>
      <c r="AL172" s="9">
        <v>3</v>
      </c>
      <c r="AM172" s="283"/>
      <c r="AN172" s="283">
        <f>DSUM($B169:$N183,F169,$AK171:$AL172)</f>
        <v>0</v>
      </c>
      <c r="AO172" s="283">
        <f>DSUM($B169:$N183,H169,$AK171:$AL172)</f>
        <v>0</v>
      </c>
      <c r="AP172" s="283">
        <f>DSUM($B169:$N183,J169,$AK171:$AL172)</f>
        <v>0</v>
      </c>
      <c r="AQ172" s="283">
        <f>DSUM($B169:$N183,L169,$AK171:$AL172)</f>
        <v>0</v>
      </c>
      <c r="AR172" s="283">
        <f>DSUM($B169:$N183,N169,$AK171:$AL172)</f>
        <v>0</v>
      </c>
      <c r="AS172" s="283"/>
      <c r="AT172" s="283">
        <f>AN172+AO172+AP172</f>
        <v>0</v>
      </c>
      <c r="AU172" s="283">
        <f>AQ172+AR172</f>
        <v>0</v>
      </c>
      <c r="AV172" s="283">
        <f>AT172+AU172</f>
        <v>0</v>
      </c>
      <c r="AW172" s="286">
        <f>(AT172*1)+(AU172*0.5)</f>
        <v>0</v>
      </c>
      <c r="AX172" s="285">
        <f>DCOUNT(B169:E183,D169,AK171:AL172)-AM215</f>
        <v>0</v>
      </c>
      <c r="AY172" s="855"/>
    </row>
    <row r="173" spans="1:51" ht="13.5" customHeight="1" thickBot="1">
      <c r="A173" s="43"/>
      <c r="B173" s="635"/>
      <c r="C173" s="636"/>
      <c r="D173" s="636"/>
      <c r="E173" s="628" t="str">
        <f>IF(B173="","",VLOOKUP(B173,参照!$U$1:$Z$25,2,FALSE))</f>
        <v/>
      </c>
      <c r="F173" s="637"/>
      <c r="G173" s="638" t="str">
        <f>IF(B173="","",VLOOKUP(B173,参照!$U$1:$Z$25,3,FALSE))</f>
        <v/>
      </c>
      <c r="H173" s="637"/>
      <c r="I173" s="639" t="str">
        <f>IF(B173="","",VLOOKUP(B173,参照!$U$1:$Z$25,4,FALSE))</f>
        <v/>
      </c>
      <c r="J173" s="637"/>
      <c r="K173" s="640" t="str">
        <f>IF(B173="","",VLOOKUP(B173,参照!$U$1:$Z$25,5,FALSE))</f>
        <v/>
      </c>
      <c r="L173" s="637"/>
      <c r="M173" s="641" t="str">
        <f>IF(B173="","",VLOOKUP(B173,参照!$U$1:$Z$25,6,FALSE))</f>
        <v/>
      </c>
      <c r="N173" s="642"/>
      <c r="O173" s="642" t="str">
        <f t="shared" si="105"/>
        <v/>
      </c>
      <c r="P173" s="642" t="str">
        <f t="shared" si="106"/>
        <v/>
      </c>
      <c r="Q173" s="595"/>
      <c r="R173" s="627" t="str">
        <f>IF(ISERROR(VLOOKUP(Q173,参照!A:B,2,FALSE)),"",VLOOKUP(Q173,参照!A:B,2,FALSE))</f>
        <v/>
      </c>
      <c r="S173" s="628"/>
      <c r="T173" s="629"/>
      <c r="U173" s="628"/>
      <c r="V173" s="628" t="str">
        <f>IF(ISERROR(VLOOKUP(U173,参照!D:E,2,FALSE)),"",VLOOKUP(U173,参照!D:E,2,FALSE))</f>
        <v/>
      </c>
      <c r="W173" s="628"/>
      <c r="X173" s="630"/>
      <c r="Y173" s="555"/>
      <c r="Z173" s="648" t="s">
        <v>35</v>
      </c>
      <c r="AA173" s="649"/>
      <c r="AB173" s="650"/>
      <c r="AC173" s="651">
        <f>SUM(AC169:AC171)</f>
        <v>0</v>
      </c>
      <c r="AD173" s="555"/>
      <c r="AE173" s="555"/>
      <c r="AF173" s="555" t="s">
        <v>345</v>
      </c>
      <c r="AG173" s="606"/>
    </row>
    <row r="174" spans="1:51" ht="13.5" customHeight="1">
      <c r="A174" s="43"/>
      <c r="B174" s="635"/>
      <c r="C174" s="636"/>
      <c r="D174" s="636"/>
      <c r="E174" s="628" t="str">
        <f>IF(B174="","",VLOOKUP(B174,参照!$U$1:$Z$25,2,FALSE))</f>
        <v/>
      </c>
      <c r="F174" s="637"/>
      <c r="G174" s="638" t="str">
        <f>IF(B174="","",VLOOKUP(B174,参照!$U$1:$Z$25,3,FALSE))</f>
        <v/>
      </c>
      <c r="H174" s="637"/>
      <c r="I174" s="639" t="str">
        <f>IF(B174="","",VLOOKUP(B174,参照!$U$1:$Z$25,4,FALSE))</f>
        <v/>
      </c>
      <c r="J174" s="637"/>
      <c r="K174" s="640" t="str">
        <f>IF(B174="","",VLOOKUP(B174,参照!$U$1:$Z$25,5,FALSE))</f>
        <v/>
      </c>
      <c r="L174" s="637"/>
      <c r="M174" s="641" t="str">
        <f>IF(B174="","",VLOOKUP(B174,参照!$U$1:$Z$25,6,FALSE))</f>
        <v/>
      </c>
      <c r="N174" s="642"/>
      <c r="O174" s="630" t="str">
        <f t="shared" si="105"/>
        <v/>
      </c>
      <c r="P174" s="642" t="str">
        <f t="shared" si="106"/>
        <v/>
      </c>
      <c r="Q174" s="595"/>
      <c r="R174" s="627" t="str">
        <f>IF(ISERROR(VLOOKUP(Q174,参照!A:B,2,FALSE)),"",VLOOKUP(Q174,参照!A:B,2,FALSE))</f>
        <v/>
      </c>
      <c r="S174" s="628"/>
      <c r="T174" s="629"/>
      <c r="U174" s="628"/>
      <c r="V174" s="628" t="str">
        <f>IF(ISERROR(VLOOKUP(U174,参照!D:E,2,FALSE)),"",VLOOKUP(U174,参照!D:E,2,FALSE))</f>
        <v/>
      </c>
      <c r="W174" s="628"/>
      <c r="X174" s="630"/>
      <c r="Y174" s="555"/>
      <c r="Z174" s="555"/>
      <c r="AA174" s="555"/>
      <c r="AB174" s="555"/>
      <c r="AC174" s="555"/>
      <c r="AD174" s="555"/>
      <c r="AE174" s="555"/>
      <c r="AF174" s="633" t="s">
        <v>164</v>
      </c>
      <c r="AG174" s="634">
        <f>AG120+S205</f>
        <v>21200</v>
      </c>
      <c r="AJ174" s="853" t="s">
        <v>107</v>
      </c>
      <c r="AK174" s="277" t="s">
        <v>104</v>
      </c>
      <c r="AL174" s="277" t="s">
        <v>4</v>
      </c>
      <c r="AM174" s="278"/>
      <c r="AN174" s="279" t="s">
        <v>15</v>
      </c>
      <c r="AO174" s="279" t="s">
        <v>16</v>
      </c>
      <c r="AP174" s="277" t="s">
        <v>17</v>
      </c>
      <c r="AQ174" s="279" t="s">
        <v>18</v>
      </c>
      <c r="AR174" s="279" t="s">
        <v>19</v>
      </c>
      <c r="AS174" s="277"/>
      <c r="AT174" s="277" t="s">
        <v>117</v>
      </c>
      <c r="AU174" s="277" t="s">
        <v>118</v>
      </c>
      <c r="AV174" s="277" t="s">
        <v>123</v>
      </c>
      <c r="AW174" s="277" t="s">
        <v>124</v>
      </c>
      <c r="AX174" s="288" t="s">
        <v>122</v>
      </c>
      <c r="AY174" s="853" t="s">
        <v>107</v>
      </c>
    </row>
    <row r="175" spans="1:51" ht="13.5" customHeight="1">
      <c r="A175" s="43"/>
      <c r="B175" s="635"/>
      <c r="C175" s="636"/>
      <c r="D175" s="636"/>
      <c r="E175" s="628" t="str">
        <f>IF(B175="","",VLOOKUP(B175,参照!$U$1:$Z$25,2,FALSE))</f>
        <v/>
      </c>
      <c r="F175" s="637"/>
      <c r="G175" s="638" t="str">
        <f>IF(B175="","",VLOOKUP(B175,参照!$U$1:$Z$25,3,FALSE))</f>
        <v/>
      </c>
      <c r="H175" s="637"/>
      <c r="I175" s="639" t="str">
        <f>IF(B175="","",VLOOKUP(B175,参照!$U$1:$Z$25,4,FALSE))</f>
        <v/>
      </c>
      <c r="J175" s="637"/>
      <c r="K175" s="640" t="str">
        <f>IF(B175="","",VLOOKUP(B175,参照!$U$1:$Z$25,5,FALSE))</f>
        <v/>
      </c>
      <c r="L175" s="637"/>
      <c r="M175" s="641" t="str">
        <f>IF(B175="","",VLOOKUP(B175,参照!$U$1:$Z$25,6,FALSE))</f>
        <v/>
      </c>
      <c r="N175" s="642"/>
      <c r="O175" s="642" t="str">
        <f t="shared" si="105"/>
        <v/>
      </c>
      <c r="P175" s="642" t="str">
        <f t="shared" si="106"/>
        <v/>
      </c>
      <c r="Q175" s="595"/>
      <c r="R175" s="627" t="str">
        <f>IF(ISERROR(VLOOKUP(Q175,参照!A:B,2,FALSE)),"",VLOOKUP(Q175,参照!A:B,2,FALSE))</f>
        <v/>
      </c>
      <c r="S175" s="628"/>
      <c r="T175" s="629"/>
      <c r="U175" s="628"/>
      <c r="V175" s="628" t="str">
        <f>IF(ISERROR(VLOOKUP(U175,参照!D:E,2,FALSE)),"",VLOOKUP(U175,参照!D:E,2,FALSE))</f>
        <v/>
      </c>
      <c r="W175" s="628"/>
      <c r="X175" s="630"/>
      <c r="Y175" s="555"/>
      <c r="Z175" s="602" t="s">
        <v>33</v>
      </c>
      <c r="AA175" s="603"/>
      <c r="AB175" s="652"/>
      <c r="AC175" s="653"/>
      <c r="AD175" s="555"/>
      <c r="AE175" s="555"/>
      <c r="AF175" s="643" t="s">
        <v>681</v>
      </c>
      <c r="AG175" s="644">
        <f>AG121+S206</f>
        <v>0</v>
      </c>
      <c r="AJ175" s="854"/>
      <c r="AK175" s="281" t="s">
        <v>84</v>
      </c>
      <c r="AL175" s="281">
        <v>1</v>
      </c>
      <c r="AM175" s="225"/>
      <c r="AN175" s="225">
        <f>DSUM($B169:$N183,F169,$AK174:$AL175)</f>
        <v>0</v>
      </c>
      <c r="AO175" s="225">
        <f>DSUM($B169:$N183,H169,$AK174:$AL175)</f>
        <v>0</v>
      </c>
      <c r="AP175" s="225">
        <f>DSUM($B169:$N183,J169,$AK174:$AL175)</f>
        <v>0</v>
      </c>
      <c r="AQ175" s="225">
        <f>DSUM($B169:$N183,L169,$AK174:$AL175)</f>
        <v>0</v>
      </c>
      <c r="AR175" s="225">
        <f>DSUM($B169:$N183,N169,$AK174:$AL175)</f>
        <v>0</v>
      </c>
      <c r="AS175" s="225"/>
      <c r="AT175" s="225">
        <f>AN175+AO175+AP175</f>
        <v>0</v>
      </c>
      <c r="AU175" s="225">
        <f>AQ175+AR175</f>
        <v>0</v>
      </c>
      <c r="AV175" s="225">
        <f>AT175+AU175</f>
        <v>0</v>
      </c>
      <c r="AW175" s="287">
        <f>(AT175*1)+(AU175*0.5)</f>
        <v>0</v>
      </c>
      <c r="AX175" s="284">
        <f>DCOUNT(B169:E183,D169,AK174:AL175)-AN214</f>
        <v>0</v>
      </c>
      <c r="AY175" s="854"/>
    </row>
    <row r="176" spans="1:51" ht="13.5" customHeight="1">
      <c r="A176" s="43"/>
      <c r="B176" s="635"/>
      <c r="C176" s="636"/>
      <c r="D176" s="636"/>
      <c r="E176" s="628" t="str">
        <f>IF(B176="","",VLOOKUP(B176,参照!$U$1:$Z$25,2,FALSE))</f>
        <v/>
      </c>
      <c r="F176" s="637"/>
      <c r="G176" s="638" t="str">
        <f>IF(B176="","",VLOOKUP(B176,参照!$U$1:$Z$25,3,FALSE))</f>
        <v/>
      </c>
      <c r="H176" s="637"/>
      <c r="I176" s="639" t="str">
        <f>IF(B176="","",VLOOKUP(B176,参照!$U$1:$Z$25,4,FALSE))</f>
        <v/>
      </c>
      <c r="J176" s="637"/>
      <c r="K176" s="640" t="str">
        <f>IF(B176="","",VLOOKUP(B176,参照!$U$1:$Z$25,5,FALSE))</f>
        <v/>
      </c>
      <c r="L176" s="637"/>
      <c r="M176" s="641" t="str">
        <f>IF(B176="","",VLOOKUP(B176,参照!$U$1:$Z$25,6,FALSE))</f>
        <v/>
      </c>
      <c r="N176" s="642"/>
      <c r="O176" s="630" t="str">
        <f t="shared" si="105"/>
        <v/>
      </c>
      <c r="P176" s="642" t="str">
        <f t="shared" si="106"/>
        <v/>
      </c>
      <c r="Q176" s="595"/>
      <c r="R176" s="627" t="str">
        <f>IF(ISERROR(VLOOKUP(Q176,参照!A:B,2,FALSE)),"",VLOOKUP(Q176,参照!A:B,2,FALSE))</f>
        <v/>
      </c>
      <c r="S176" s="628"/>
      <c r="T176" s="629"/>
      <c r="U176" s="628"/>
      <c r="V176" s="628" t="str">
        <f>IF(ISERROR(VLOOKUP(U176,参照!D:E,2,FALSE)),"",VLOOKUP(U176,参照!D:E,2,FALSE))</f>
        <v/>
      </c>
      <c r="W176" s="628"/>
      <c r="X176" s="630"/>
      <c r="Y176" s="555"/>
      <c r="Z176" s="627"/>
      <c r="AA176" s="654"/>
      <c r="AB176" s="655"/>
      <c r="AC176" s="656"/>
      <c r="AD176" s="555"/>
      <c r="AE176" s="555"/>
      <c r="AF176" s="596"/>
      <c r="AG176" s="606"/>
      <c r="AJ176" s="854"/>
      <c r="AK176" s="281" t="s">
        <v>104</v>
      </c>
      <c r="AL176" s="281" t="s">
        <v>4</v>
      </c>
      <c r="AM176" s="225"/>
      <c r="AN176" s="225"/>
      <c r="AO176" s="225"/>
      <c r="AP176" s="225"/>
      <c r="AQ176" s="225"/>
      <c r="AR176" s="225"/>
      <c r="AS176" s="225"/>
      <c r="AT176" s="225"/>
      <c r="AU176" s="225"/>
      <c r="AV176" s="225"/>
      <c r="AW176" s="225"/>
      <c r="AX176" s="282"/>
      <c r="AY176" s="854"/>
    </row>
    <row r="177" spans="1:51" ht="13.5" customHeight="1" thickBot="1">
      <c r="A177" s="43"/>
      <c r="B177" s="635"/>
      <c r="C177" s="636"/>
      <c r="D177" s="636"/>
      <c r="E177" s="628" t="str">
        <f>IF(B177="","",VLOOKUP(B177,参照!$U$1:$Z$25,2,FALSE))</f>
        <v/>
      </c>
      <c r="F177" s="637"/>
      <c r="G177" s="638" t="str">
        <f>IF(B177="","",VLOOKUP(B177,参照!$U$1:$Z$25,3,FALSE))</f>
        <v/>
      </c>
      <c r="H177" s="637"/>
      <c r="I177" s="639" t="str">
        <f>IF(B177="","",VLOOKUP(B177,参照!$U$1:$Z$25,4,FALSE))</f>
        <v/>
      </c>
      <c r="J177" s="637"/>
      <c r="K177" s="640" t="str">
        <f>IF(B177="","",VLOOKUP(B177,参照!$U$1:$Z$25,5,FALSE))</f>
        <v/>
      </c>
      <c r="L177" s="637"/>
      <c r="M177" s="641" t="str">
        <f>IF(B177="","",VLOOKUP(B177,参照!$U$1:$Z$25,6,FALSE))</f>
        <v/>
      </c>
      <c r="N177" s="642"/>
      <c r="O177" s="642" t="str">
        <f t="shared" si="105"/>
        <v/>
      </c>
      <c r="P177" s="642" t="str">
        <f t="shared" si="106"/>
        <v/>
      </c>
      <c r="Q177" s="595"/>
      <c r="R177" s="627" t="str">
        <f>IF(ISERROR(VLOOKUP(Q177,参照!A:B,2,FALSE)),"",VLOOKUP(Q177,参照!A:B,2,FALSE))</f>
        <v/>
      </c>
      <c r="S177" s="628"/>
      <c r="T177" s="629"/>
      <c r="U177" s="628"/>
      <c r="V177" s="628" t="str">
        <f>IF(ISERROR(VLOOKUP(U177,参照!D:E,2,FALSE)),"",VLOOKUP(U177,参照!D:E,2,FALSE))</f>
        <v/>
      </c>
      <c r="W177" s="628"/>
      <c r="X177" s="630"/>
      <c r="Y177" s="555"/>
      <c r="Z177" s="627"/>
      <c r="AA177" s="654"/>
      <c r="AB177" s="655"/>
      <c r="AC177" s="642"/>
      <c r="AD177" s="555"/>
      <c r="AE177" s="555"/>
      <c r="AF177" s="555" t="s">
        <v>163</v>
      </c>
      <c r="AG177" s="606"/>
      <c r="AJ177" s="855"/>
      <c r="AK177" s="9" t="s">
        <v>84</v>
      </c>
      <c r="AL177" s="9">
        <v>3</v>
      </c>
      <c r="AM177" s="283"/>
      <c r="AN177" s="283">
        <f>DSUM($B169:$N183,F169,$AK176:$AL177)</f>
        <v>0</v>
      </c>
      <c r="AO177" s="283">
        <f>DSUM($B169:$N183,H169,$AK176:$AL177)</f>
        <v>0</v>
      </c>
      <c r="AP177" s="283">
        <f>DSUM($B169:$N183,J169,$AK176:$AL177)</f>
        <v>0</v>
      </c>
      <c r="AQ177" s="283">
        <f>DSUM($B169:$N183,L169,$AK176:$AL177)</f>
        <v>0</v>
      </c>
      <c r="AR177" s="283">
        <f>DSUM($B169:$N183,N169,$AK176:$AL177)</f>
        <v>0</v>
      </c>
      <c r="AS177" s="283"/>
      <c r="AT177" s="283">
        <f>AN177+AO177+AP177</f>
        <v>0</v>
      </c>
      <c r="AU177" s="283">
        <f>AQ177+AR177</f>
        <v>0</v>
      </c>
      <c r="AV177" s="283">
        <f>AT177+AU177</f>
        <v>0</v>
      </c>
      <c r="AW177" s="286">
        <f>(AT177*1)+(AU177*0.5)</f>
        <v>0</v>
      </c>
      <c r="AX177" s="285">
        <f>DCOUNT(B169:E183,D169,AK176:AL177)-AN215</f>
        <v>0</v>
      </c>
      <c r="AY177" s="855"/>
    </row>
    <row r="178" spans="1:51" ht="13.5" customHeight="1" thickBot="1">
      <c r="A178" s="43"/>
      <c r="B178" s="635"/>
      <c r="C178" s="636"/>
      <c r="D178" s="636"/>
      <c r="E178" s="628" t="str">
        <f>IF(B178="","",VLOOKUP(B178,参照!$U$1:$Z$25,2,FALSE))</f>
        <v/>
      </c>
      <c r="F178" s="637"/>
      <c r="G178" s="638" t="str">
        <f>IF(B178="","",VLOOKUP(B178,参照!$U$1:$Z$25,3,FALSE))</f>
        <v/>
      </c>
      <c r="H178" s="637"/>
      <c r="I178" s="639" t="str">
        <f>IF(B178="","",VLOOKUP(B178,参照!$U$1:$Z$25,4,FALSE))</f>
        <v/>
      </c>
      <c r="J178" s="637"/>
      <c r="K178" s="640" t="str">
        <f>IF(B178="","",VLOOKUP(B178,参照!$U$1:$Z$25,5,FALSE))</f>
        <v/>
      </c>
      <c r="L178" s="637"/>
      <c r="M178" s="641" t="str">
        <f>IF(B178="","",VLOOKUP(B178,参照!$U$1:$Z$25,6,FALSE))</f>
        <v/>
      </c>
      <c r="N178" s="642"/>
      <c r="O178" s="630" t="str">
        <f t="shared" si="105"/>
        <v/>
      </c>
      <c r="P178" s="642" t="str">
        <f t="shared" si="106"/>
        <v/>
      </c>
      <c r="Q178" s="595"/>
      <c r="R178" s="627" t="str">
        <f>IF(ISERROR(VLOOKUP(Q178,参照!A:B,2,FALSE)),"",VLOOKUP(Q178,参照!A:B,2,FALSE))</f>
        <v/>
      </c>
      <c r="S178" s="628"/>
      <c r="T178" s="629"/>
      <c r="U178" s="628"/>
      <c r="V178" s="628" t="str">
        <f>IF(ISERROR(VLOOKUP(U178,参照!D:E,2,FALSE)),"",VLOOKUP(U178,参照!D:E,2,FALSE))</f>
        <v/>
      </c>
      <c r="W178" s="628"/>
      <c r="X178" s="630"/>
      <c r="Y178" s="555"/>
      <c r="Z178" s="627"/>
      <c r="AA178" s="654"/>
      <c r="AB178" s="655"/>
      <c r="AC178" s="642"/>
      <c r="AD178" s="555"/>
      <c r="AE178" s="555"/>
      <c r="AF178" s="633" t="s">
        <v>164</v>
      </c>
      <c r="AG178" s="634">
        <f>AG124+S209</f>
        <v>8000</v>
      </c>
      <c r="AJ178" s="4"/>
      <c r="AY178" s="4"/>
    </row>
    <row r="179" spans="1:51" ht="13.5" customHeight="1">
      <c r="A179" s="43"/>
      <c r="B179" s="635"/>
      <c r="C179" s="636"/>
      <c r="D179" s="636"/>
      <c r="E179" s="628" t="str">
        <f>IF(B179="","",VLOOKUP(B179,参照!$U$1:$Z$25,2,FALSE))</f>
        <v/>
      </c>
      <c r="F179" s="637"/>
      <c r="G179" s="638" t="str">
        <f>IF(B179="","",VLOOKUP(B179,参照!$U$1:$Z$25,3,FALSE))</f>
        <v/>
      </c>
      <c r="H179" s="637"/>
      <c r="I179" s="639" t="str">
        <f>IF(B179="","",VLOOKUP(B179,参照!$U$1:$Z$25,4,FALSE))</f>
        <v/>
      </c>
      <c r="J179" s="637"/>
      <c r="K179" s="640" t="str">
        <f>IF(B179="","",VLOOKUP(B179,参照!$U$1:$Z$25,5,FALSE))</f>
        <v/>
      </c>
      <c r="L179" s="637"/>
      <c r="M179" s="641" t="str">
        <f>IF(B179="","",VLOOKUP(B179,参照!$U$1:$Z$25,6,FALSE))</f>
        <v/>
      </c>
      <c r="N179" s="642"/>
      <c r="O179" s="642" t="str">
        <f t="shared" si="105"/>
        <v/>
      </c>
      <c r="P179" s="642" t="str">
        <f t="shared" si="106"/>
        <v/>
      </c>
      <c r="Q179" s="595"/>
      <c r="R179" s="627" t="str">
        <f>IF(ISERROR(VLOOKUP(Q179,参照!A:B,2,FALSE)),"",VLOOKUP(Q179,参照!A:B,2,FALSE))</f>
        <v/>
      </c>
      <c r="S179" s="628"/>
      <c r="T179" s="629"/>
      <c r="U179" s="628"/>
      <c r="V179" s="628" t="str">
        <f>IF(ISERROR(VLOOKUP(U179,参照!D:E,2,FALSE)),"",VLOOKUP(U179,参照!D:E,2,FALSE))</f>
        <v/>
      </c>
      <c r="W179" s="628"/>
      <c r="X179" s="630"/>
      <c r="Y179" s="555"/>
      <c r="Z179" s="627"/>
      <c r="AA179" s="654"/>
      <c r="AB179" s="655"/>
      <c r="AC179" s="642"/>
      <c r="AD179" s="555"/>
      <c r="AE179" s="555"/>
      <c r="AF179" s="643" t="s">
        <v>681</v>
      </c>
      <c r="AG179" s="644">
        <f>AG125+S210</f>
        <v>0</v>
      </c>
      <c r="AJ179" s="853" t="s">
        <v>102</v>
      </c>
      <c r="AK179" s="277" t="s">
        <v>104</v>
      </c>
      <c r="AL179" s="277" t="s">
        <v>4</v>
      </c>
      <c r="AM179" s="278"/>
      <c r="AN179" s="279" t="s">
        <v>15</v>
      </c>
      <c r="AO179" s="279" t="s">
        <v>16</v>
      </c>
      <c r="AP179" s="277" t="s">
        <v>17</v>
      </c>
      <c r="AQ179" s="279" t="s">
        <v>18</v>
      </c>
      <c r="AR179" s="279" t="s">
        <v>19</v>
      </c>
      <c r="AS179" s="277"/>
      <c r="AT179" s="277" t="s">
        <v>117</v>
      </c>
      <c r="AU179" s="277" t="s">
        <v>118</v>
      </c>
      <c r="AV179" s="277" t="s">
        <v>123</v>
      </c>
      <c r="AW179" s="277" t="s">
        <v>124</v>
      </c>
      <c r="AX179" s="288" t="s">
        <v>122</v>
      </c>
      <c r="AY179" s="853" t="s">
        <v>102</v>
      </c>
    </row>
    <row r="180" spans="1:51" ht="13.5" customHeight="1">
      <c r="A180" s="43"/>
      <c r="B180" s="635"/>
      <c r="C180" s="636"/>
      <c r="D180" s="636"/>
      <c r="E180" s="628" t="str">
        <f>IF(B180="","",VLOOKUP(B180,参照!$U$1:$Z$25,2,FALSE))</f>
        <v/>
      </c>
      <c r="F180" s="637"/>
      <c r="G180" s="638" t="str">
        <f>IF(B180="","",VLOOKUP(B180,参照!$U$1:$Z$25,3,FALSE))</f>
        <v/>
      </c>
      <c r="H180" s="637"/>
      <c r="I180" s="639" t="str">
        <f>IF(B180="","",VLOOKUP(B180,参照!$U$1:$Z$25,4,FALSE))</f>
        <v/>
      </c>
      <c r="J180" s="637"/>
      <c r="K180" s="640" t="str">
        <f>IF(B180="","",VLOOKUP(B180,参照!$U$1:$Z$25,5,FALSE))</f>
        <v/>
      </c>
      <c r="L180" s="637"/>
      <c r="M180" s="641" t="str">
        <f>IF(B180="","",VLOOKUP(B180,参照!$U$1:$Z$25,6,FALSE))</f>
        <v/>
      </c>
      <c r="N180" s="642"/>
      <c r="O180" s="630" t="str">
        <f t="shared" si="105"/>
        <v/>
      </c>
      <c r="P180" s="642" t="str">
        <f t="shared" si="106"/>
        <v/>
      </c>
      <c r="Q180" s="595"/>
      <c r="R180" s="627" t="str">
        <f>IF(ISERROR(VLOOKUP(Q180,参照!A:B,2,FALSE)),"",VLOOKUP(Q180,参照!A:B,2,FALSE))</f>
        <v/>
      </c>
      <c r="S180" s="628"/>
      <c r="T180" s="629"/>
      <c r="U180" s="628"/>
      <c r="V180" s="628" t="str">
        <f>IF(ISERROR(VLOOKUP(U180,参照!D:E,2,FALSE)),"",VLOOKUP(U180,参照!D:E,2,FALSE))</f>
        <v/>
      </c>
      <c r="W180" s="628"/>
      <c r="X180" s="630"/>
      <c r="Y180" s="555"/>
      <c r="Z180" s="627"/>
      <c r="AA180" s="654"/>
      <c r="AB180" s="657"/>
      <c r="AC180" s="642"/>
      <c r="AD180" s="555"/>
      <c r="AE180" s="555"/>
      <c r="AF180" s="555"/>
      <c r="AG180" s="606"/>
      <c r="AJ180" s="854"/>
      <c r="AK180" s="281" t="s">
        <v>88</v>
      </c>
      <c r="AL180" s="281">
        <v>1</v>
      </c>
      <c r="AM180" s="225"/>
      <c r="AN180" s="225">
        <f>DSUM($B169:$N183,F169,$AK179:$AL180)</f>
        <v>0</v>
      </c>
      <c r="AO180" s="225">
        <f>DSUM($B169:$N183,H169,$AK179:$AL180)</f>
        <v>0</v>
      </c>
      <c r="AP180" s="225">
        <f>DSUM($B169:$N183,J169,$AK179:$AL180)</f>
        <v>0</v>
      </c>
      <c r="AQ180" s="225">
        <f>DSUM($B169:$N183,L169,$AK179:$AL180)</f>
        <v>0</v>
      </c>
      <c r="AR180" s="225">
        <f>DSUM($B169:$N183,N169,$AK179:$AL180)</f>
        <v>0</v>
      </c>
      <c r="AS180" s="225"/>
      <c r="AT180" s="225">
        <f>AN180+AO180+AP180</f>
        <v>0</v>
      </c>
      <c r="AU180" s="225">
        <f>AQ180+AR180</f>
        <v>0</v>
      </c>
      <c r="AV180" s="225">
        <f>AT180+AU180</f>
        <v>0</v>
      </c>
      <c r="AW180" s="287">
        <f>(AT180*1)+(AU180*0.5)</f>
        <v>0</v>
      </c>
      <c r="AX180" s="284">
        <f>DCOUNT(B169:E183,D169,AK179:AL180)-AO214</f>
        <v>0</v>
      </c>
      <c r="AY180" s="854"/>
    </row>
    <row r="181" spans="1:51" ht="13.5" customHeight="1">
      <c r="A181" s="43"/>
      <c r="B181" s="635"/>
      <c r="C181" s="658"/>
      <c r="D181" s="636"/>
      <c r="E181" s="628" t="str">
        <f>IF(B181="","",VLOOKUP(B181,参照!$U$1:$Z$25,2,FALSE))</f>
        <v/>
      </c>
      <c r="F181" s="637"/>
      <c r="G181" s="638" t="str">
        <f>IF(B181="","",VLOOKUP(B181,参照!$U$1:$Z$25,3,FALSE))</f>
        <v/>
      </c>
      <c r="H181" s="637"/>
      <c r="I181" s="639" t="str">
        <f>IF(B181="","",VLOOKUP(B181,参照!$U$1:$Z$25,4,FALSE))</f>
        <v/>
      </c>
      <c r="J181" s="637"/>
      <c r="K181" s="640" t="str">
        <f>IF(B181="","",VLOOKUP(B181,参照!$U$1:$Z$25,5,FALSE))</f>
        <v/>
      </c>
      <c r="L181" s="637"/>
      <c r="M181" s="641" t="str">
        <f>IF(B181="","",VLOOKUP(B181,参照!$U$1:$Z$25,6,FALSE))</f>
        <v/>
      </c>
      <c r="N181" s="642"/>
      <c r="O181" s="642" t="str">
        <f t="shared" si="105"/>
        <v/>
      </c>
      <c r="P181" s="642" t="str">
        <f t="shared" si="106"/>
        <v/>
      </c>
      <c r="Q181" s="595"/>
      <c r="R181" s="627" t="str">
        <f>IF(ISERROR(VLOOKUP(Q181,参照!A:B,2,FALSE)),"",VLOOKUP(Q181,参照!A:B,2,FALSE))</f>
        <v/>
      </c>
      <c r="S181" s="628"/>
      <c r="T181" s="629"/>
      <c r="U181" s="628"/>
      <c r="V181" s="628" t="str">
        <f>IF(ISERROR(VLOOKUP(U181,参照!D:E,2,FALSE)),"",VLOOKUP(U181,参照!D:E,2,FALSE))</f>
        <v/>
      </c>
      <c r="W181" s="628"/>
      <c r="X181" s="630"/>
      <c r="Y181" s="555"/>
      <c r="Z181" s="627"/>
      <c r="AA181" s="654"/>
      <c r="AB181" s="657"/>
      <c r="AC181" s="642"/>
      <c r="AD181" s="555"/>
      <c r="AE181" s="555"/>
      <c r="AF181" s="596" t="s">
        <v>344</v>
      </c>
      <c r="AG181" s="597"/>
      <c r="AJ181" s="854"/>
      <c r="AK181" s="281" t="s">
        <v>104</v>
      </c>
      <c r="AL181" s="281" t="s">
        <v>4</v>
      </c>
      <c r="AM181" s="225"/>
      <c r="AN181" s="225"/>
      <c r="AO181" s="225"/>
      <c r="AP181" s="225"/>
      <c r="AQ181" s="225"/>
      <c r="AR181" s="225"/>
      <c r="AS181" s="225"/>
      <c r="AT181" s="225"/>
      <c r="AU181" s="225"/>
      <c r="AV181" s="225"/>
      <c r="AW181" s="225"/>
      <c r="AX181" s="282"/>
      <c r="AY181" s="854"/>
    </row>
    <row r="182" spans="1:51" ht="13.5" customHeight="1" thickBot="1">
      <c r="A182" s="43"/>
      <c r="B182" s="635"/>
      <c r="C182" s="658"/>
      <c r="D182" s="636"/>
      <c r="E182" s="628" t="str">
        <f>IF(B182="","",VLOOKUP(B182,参照!$U$1:$Z$25,2,FALSE))</f>
        <v/>
      </c>
      <c r="F182" s="637"/>
      <c r="G182" s="638" t="str">
        <f>IF(B182="","",VLOOKUP(B182,参照!$U$1:$Z$25,3,FALSE))</f>
        <v/>
      </c>
      <c r="H182" s="637"/>
      <c r="I182" s="639" t="str">
        <f>IF(B182="","",VLOOKUP(B182,参照!$U$1:$Z$25,4,FALSE))</f>
        <v/>
      </c>
      <c r="J182" s="637"/>
      <c r="K182" s="640" t="str">
        <f>IF(B182="","",VLOOKUP(B182,参照!$U$1:$Z$25,5,FALSE))</f>
        <v/>
      </c>
      <c r="L182" s="637"/>
      <c r="M182" s="641" t="str">
        <f>IF(B182="","",VLOOKUP(B182,参照!$U$1:$Z$25,6,FALSE))</f>
        <v/>
      </c>
      <c r="N182" s="642"/>
      <c r="O182" s="630" t="str">
        <f t="shared" si="105"/>
        <v/>
      </c>
      <c r="P182" s="642" t="str">
        <f t="shared" si="106"/>
        <v/>
      </c>
      <c r="Q182" s="595"/>
      <c r="R182" s="627" t="str">
        <f>IF(ISERROR(VLOOKUP(Q182,参照!A:B,2,FALSE)),"",VLOOKUP(Q182,参照!A:B,2,FALSE))</f>
        <v/>
      </c>
      <c r="S182" s="628"/>
      <c r="T182" s="629"/>
      <c r="U182" s="628"/>
      <c r="V182" s="628" t="str">
        <f>IF(ISERROR(VLOOKUP(U182,参照!D:E,2,FALSE)),"",VLOOKUP(U182,参照!D:E,2,FALSE))</f>
        <v/>
      </c>
      <c r="W182" s="628"/>
      <c r="X182" s="630"/>
      <c r="Y182" s="555"/>
      <c r="Z182" s="627"/>
      <c r="AA182" s="654"/>
      <c r="AB182" s="655"/>
      <c r="AC182" s="656"/>
      <c r="AD182" s="555"/>
      <c r="AE182" s="555"/>
      <c r="AF182" s="659"/>
      <c r="AG182" s="647"/>
      <c r="AJ182" s="855"/>
      <c r="AK182" s="9" t="s">
        <v>88</v>
      </c>
      <c r="AL182" s="9">
        <v>3</v>
      </c>
      <c r="AM182" s="283"/>
      <c r="AN182" s="283">
        <f>DSUM($B169:$N183,F169,$AK181:$AL182)</f>
        <v>0</v>
      </c>
      <c r="AO182" s="283">
        <f>DSUM($B169:$N183,H169,$AK181:$AL182)</f>
        <v>0</v>
      </c>
      <c r="AP182" s="283">
        <f>DSUM($B169:$N183,J169,$AK181:$AL182)</f>
        <v>0</v>
      </c>
      <c r="AQ182" s="283">
        <f>DSUM($B169:$N183,L169,$AK181:$AL182)</f>
        <v>0</v>
      </c>
      <c r="AR182" s="283">
        <f>DSUM($B169:$N183,N169,$AK181:$AL182)</f>
        <v>0</v>
      </c>
      <c r="AS182" s="283"/>
      <c r="AT182" s="283">
        <f>AN182+AO182+AP182</f>
        <v>0</v>
      </c>
      <c r="AU182" s="283">
        <f>AQ182+AR182</f>
        <v>0</v>
      </c>
      <c r="AV182" s="283">
        <f>AT182+AU182</f>
        <v>0</v>
      </c>
      <c r="AW182" s="286">
        <f>(AT182*1)+(AU182*0.5)</f>
        <v>0</v>
      </c>
      <c r="AX182" s="285">
        <f>DCOUNT(B169:E183,D169,AK181:AL182)-AO215</f>
        <v>0</v>
      </c>
      <c r="AY182" s="855"/>
    </row>
    <row r="183" spans="1:51" ht="13.5" customHeight="1" thickBot="1">
      <c r="A183" s="43"/>
      <c r="B183" s="635"/>
      <c r="C183" s="658"/>
      <c r="D183" s="636"/>
      <c r="E183" s="628" t="str">
        <f>IF(B183="","",VLOOKUP(B183,参照!$U$1:$Z$25,2,FALSE))</f>
        <v/>
      </c>
      <c r="F183" s="637"/>
      <c r="G183" s="638" t="str">
        <f>IF(B183="","",VLOOKUP(B183,参照!$U$1:$Z$25,3,FALSE))</f>
        <v/>
      </c>
      <c r="H183" s="637"/>
      <c r="I183" s="639" t="str">
        <f>IF(B183="","",VLOOKUP(B183,参照!$U$1:$Z$25,4,FALSE))</f>
        <v/>
      </c>
      <c r="J183" s="637"/>
      <c r="K183" s="640" t="str">
        <f>IF(B183="","",VLOOKUP(B183,参照!$U$1:$Z$25,5,FALSE))</f>
        <v/>
      </c>
      <c r="L183" s="637"/>
      <c r="M183" s="641" t="str">
        <f>IF(B183="","",VLOOKUP(B183,参照!$U$1:$Z$25,6,FALSE))</f>
        <v/>
      </c>
      <c r="N183" s="642"/>
      <c r="O183" s="642" t="str">
        <f>IF(SUM(F183+H183+J183+L183+N183)=0,"",SUM(F183+H183+J183+L183+N183))</f>
        <v/>
      </c>
      <c r="P183" s="642" t="str">
        <f>IF(ISERROR(SUM(E183*F183+G183*H183+I183*J183+K183*L183+M183*N183)),"",SUM(E183*F183+G183*H183+I183*J183+K183*L183+M183*N183))</f>
        <v/>
      </c>
      <c r="Q183" s="595"/>
      <c r="R183" s="627" t="str">
        <f>IF(ISERROR(VLOOKUP(Q183,参照!A:B,2,FALSE)),"",VLOOKUP(Q183,参照!A:B,2,FALSE))</f>
        <v/>
      </c>
      <c r="S183" s="628"/>
      <c r="T183" s="629"/>
      <c r="U183" s="628"/>
      <c r="V183" s="628" t="str">
        <f>IF(ISERROR(VLOOKUP(U183,参照!D:E,2,FALSE)),"",VLOOKUP(U183,参照!D:E,2,FALSE))</f>
        <v/>
      </c>
      <c r="W183" s="628"/>
      <c r="X183" s="630"/>
      <c r="Y183" s="555"/>
      <c r="Z183" s="627"/>
      <c r="AA183" s="654"/>
      <c r="AB183" s="655"/>
      <c r="AC183" s="642"/>
      <c r="AD183" s="555"/>
      <c r="AE183" s="555"/>
      <c r="AF183" s="660" t="s">
        <v>31</v>
      </c>
      <c r="AG183" s="661">
        <f>+T212-T189-AC193-T193</f>
        <v>0</v>
      </c>
      <c r="AJ183" s="289"/>
      <c r="AY183" s="289"/>
    </row>
    <row r="184" spans="1:51" ht="13.5" customHeight="1">
      <c r="B184" s="662"/>
      <c r="C184" s="663"/>
      <c r="D184" s="664"/>
      <c r="E184" s="590" t="str">
        <f>IF(B184="","",VLOOKUP(B184,参照!$U$1:$Z$25,2,FALSE))</f>
        <v/>
      </c>
      <c r="F184" s="665"/>
      <c r="G184" s="666"/>
      <c r="H184" s="665"/>
      <c r="I184" s="667"/>
      <c r="J184" s="665"/>
      <c r="K184" s="667"/>
      <c r="L184" s="665"/>
      <c r="M184" s="666"/>
      <c r="N184" s="647"/>
      <c r="O184" s="668"/>
      <c r="P184" s="647"/>
      <c r="Q184" s="595"/>
      <c r="R184" s="627" t="str">
        <f>IF(ISERROR(VLOOKUP(Q184,参照!A:B,2,FALSE)),"",VLOOKUP(Q184,参照!A:B,2,FALSE))</f>
        <v/>
      </c>
      <c r="S184" s="628"/>
      <c r="T184" s="629"/>
      <c r="U184" s="628"/>
      <c r="V184" s="628" t="str">
        <f>IF(ISERROR(VLOOKUP(U184,参照!D:E,2,FALSE)),"",VLOOKUP(U184,参照!D:E,2,FALSE))</f>
        <v/>
      </c>
      <c r="W184" s="628"/>
      <c r="X184" s="630"/>
      <c r="Y184" s="555"/>
      <c r="Z184" s="627"/>
      <c r="AA184" s="654"/>
      <c r="AB184" s="655"/>
      <c r="AC184" s="642"/>
      <c r="AD184" s="555"/>
      <c r="AE184" s="555"/>
      <c r="AF184" s="669"/>
      <c r="AG184" s="619"/>
      <c r="AJ184" s="853" t="s">
        <v>103</v>
      </c>
      <c r="AK184" s="277" t="s">
        <v>104</v>
      </c>
      <c r="AL184" s="277" t="s">
        <v>4</v>
      </c>
      <c r="AM184" s="278"/>
      <c r="AN184" s="279" t="s">
        <v>15</v>
      </c>
      <c r="AO184" s="279" t="s">
        <v>16</v>
      </c>
      <c r="AP184" s="277" t="s">
        <v>17</v>
      </c>
      <c r="AQ184" s="279" t="s">
        <v>18</v>
      </c>
      <c r="AR184" s="279" t="s">
        <v>19</v>
      </c>
      <c r="AS184" s="277"/>
      <c r="AT184" s="277" t="s">
        <v>117</v>
      </c>
      <c r="AU184" s="277" t="s">
        <v>118</v>
      </c>
      <c r="AV184" s="277" t="s">
        <v>123</v>
      </c>
      <c r="AW184" s="277" t="s">
        <v>124</v>
      </c>
      <c r="AX184" s="288" t="s">
        <v>122</v>
      </c>
      <c r="AY184" s="853" t="s">
        <v>103</v>
      </c>
    </row>
    <row r="185" spans="1:51" ht="13.5" customHeight="1">
      <c r="B185" s="928" t="s">
        <v>500</v>
      </c>
      <c r="C185" s="929"/>
      <c r="D185" s="930"/>
      <c r="E185" s="670"/>
      <c r="F185" s="671">
        <f t="shared" ref="F185:O185" si="107">SUM(F170:F183)</f>
        <v>0</v>
      </c>
      <c r="G185" s="672">
        <f t="shared" si="107"/>
        <v>0</v>
      </c>
      <c r="H185" s="671">
        <f t="shared" si="107"/>
        <v>0</v>
      </c>
      <c r="I185" s="673">
        <f t="shared" si="107"/>
        <v>0</v>
      </c>
      <c r="J185" s="671">
        <f t="shared" si="107"/>
        <v>0</v>
      </c>
      <c r="K185" s="673">
        <f t="shared" si="107"/>
        <v>0</v>
      </c>
      <c r="L185" s="671">
        <f t="shared" si="107"/>
        <v>0</v>
      </c>
      <c r="M185" s="672">
        <f t="shared" si="107"/>
        <v>0</v>
      </c>
      <c r="N185" s="672">
        <f t="shared" si="107"/>
        <v>0</v>
      </c>
      <c r="O185" s="674">
        <f t="shared" si="107"/>
        <v>0</v>
      </c>
      <c r="P185" s="674">
        <f>SUM(P170:P183)</f>
        <v>0</v>
      </c>
      <c r="Q185" s="595"/>
      <c r="R185" s="675" t="str">
        <f>IF(ISERROR(VLOOKUP(Q185,参照!A:B,2,FALSE)),"",VLOOKUP(Q185,参照!A:B,2,FALSE))</f>
        <v/>
      </c>
      <c r="S185" s="676"/>
      <c r="T185" s="677"/>
      <c r="U185" s="628"/>
      <c r="V185" s="628" t="str">
        <f>IF(ISERROR(VLOOKUP(U185,参照!D:E,2,FALSE)),"",VLOOKUP(U185,参照!D:E,2,FALSE))</f>
        <v/>
      </c>
      <c r="W185" s="628"/>
      <c r="X185" s="630"/>
      <c r="Y185" s="555"/>
      <c r="Z185" s="627"/>
      <c r="AA185" s="654"/>
      <c r="AB185" s="655"/>
      <c r="AC185" s="642"/>
      <c r="AD185" s="555"/>
      <c r="AE185" s="555"/>
      <c r="AF185" s="660" t="s">
        <v>32</v>
      </c>
      <c r="AG185" s="678"/>
      <c r="AJ185" s="854"/>
      <c r="AK185" s="281" t="s">
        <v>125</v>
      </c>
      <c r="AL185" s="281">
        <v>1</v>
      </c>
      <c r="AM185" s="225"/>
      <c r="AN185" s="225">
        <f>DSUM($B169:$N183,F169,$AK184:$AL185)</f>
        <v>0</v>
      </c>
      <c r="AO185" s="225">
        <f>DSUM($B169:$N183,H169,$AK184:$AL185)</f>
        <v>0</v>
      </c>
      <c r="AP185" s="225">
        <f>DSUM($B169:$N183,J169,$AK184:$AL185)</f>
        <v>0</v>
      </c>
      <c r="AQ185" s="225">
        <f>DSUM($B169:$N183,L169,$AK184:$AL185)</f>
        <v>0</v>
      </c>
      <c r="AR185" s="225">
        <f>DSUM($B169:$N183,N169,$AK184:$AL185)</f>
        <v>0</v>
      </c>
      <c r="AS185" s="225"/>
      <c r="AT185" s="225">
        <f>AN185+AO185+AP185</f>
        <v>0</v>
      </c>
      <c r="AU185" s="225">
        <f>AQ185+AR185</f>
        <v>0</v>
      </c>
      <c r="AV185" s="225">
        <f>AT185+AU185</f>
        <v>0</v>
      </c>
      <c r="AW185" s="287">
        <f>(AT185*1)+(AU185*0.5)</f>
        <v>0</v>
      </c>
      <c r="AX185" s="284">
        <f>DCOUNT(B169:E183,D169,AK184:AL185)-AP214</f>
        <v>0</v>
      </c>
      <c r="AY185" s="854"/>
    </row>
    <row r="186" spans="1:51" ht="13.5" customHeight="1">
      <c r="B186" s="554"/>
      <c r="C186" s="590"/>
      <c r="D186" s="554"/>
      <c r="E186" s="590"/>
      <c r="F186" s="666"/>
      <c r="G186" s="666"/>
      <c r="H186" s="666"/>
      <c r="I186" s="666"/>
      <c r="J186" s="666"/>
      <c r="K186" s="666"/>
      <c r="L186" s="666"/>
      <c r="M186" s="666"/>
      <c r="N186" s="666"/>
      <c r="O186" s="666"/>
      <c r="P186" s="666"/>
      <c r="Q186" s="595"/>
      <c r="R186" s="598" t="s">
        <v>89</v>
      </c>
      <c r="S186" s="679"/>
      <c r="T186" s="680">
        <f>SUM(T169:T185)</f>
        <v>0</v>
      </c>
      <c r="U186" s="628"/>
      <c r="V186" s="628" t="str">
        <f>IF(ISERROR(VLOOKUP(U186,参照!D:E,2,FALSE)),"",VLOOKUP(U186,参照!D:E,2,FALSE))</f>
        <v/>
      </c>
      <c r="W186" s="628"/>
      <c r="X186" s="630"/>
      <c r="Y186" s="555"/>
      <c r="Z186" s="627"/>
      <c r="AA186" s="654"/>
      <c r="AB186" s="657"/>
      <c r="AC186" s="642"/>
      <c r="AD186" s="555"/>
      <c r="AE186" s="555"/>
      <c r="AF186" s="669"/>
      <c r="AG186" s="619"/>
      <c r="AJ186" s="854"/>
      <c r="AK186" s="281" t="s">
        <v>104</v>
      </c>
      <c r="AL186" s="281" t="s">
        <v>4</v>
      </c>
      <c r="AM186" s="225"/>
      <c r="AN186" s="225"/>
      <c r="AO186" s="225"/>
      <c r="AP186" s="225"/>
      <c r="AQ186" s="225"/>
      <c r="AR186" s="225"/>
      <c r="AS186" s="225"/>
      <c r="AT186" s="225"/>
      <c r="AU186" s="225"/>
      <c r="AV186" s="225"/>
      <c r="AW186" s="225"/>
      <c r="AX186" s="282"/>
      <c r="AY186" s="854"/>
    </row>
    <row r="187" spans="1:51" ht="13.5" customHeight="1" thickBot="1">
      <c r="B187" s="881" t="s">
        <v>601</v>
      </c>
      <c r="C187" s="882"/>
      <c r="D187" s="882"/>
      <c r="E187" s="564" t="e">
        <f>IF(B187="","",VLOOKUP(B187,参照!$U$1:$Z$25,2,FALSE))</f>
        <v>#N/A</v>
      </c>
      <c r="F187" s="883" t="s">
        <v>603</v>
      </c>
      <c r="G187" s="884"/>
      <c r="H187" s="884"/>
      <c r="I187" s="884"/>
      <c r="J187" s="884"/>
      <c r="K187" s="884"/>
      <c r="L187" s="884"/>
      <c r="M187" s="884"/>
      <c r="N187" s="884"/>
      <c r="O187" s="884"/>
      <c r="P187" s="885"/>
      <c r="Q187" s="555"/>
      <c r="R187" s="598" t="s">
        <v>90</v>
      </c>
      <c r="S187" s="564"/>
      <c r="T187" s="681"/>
      <c r="U187" s="682"/>
      <c r="V187" s="682" t="str">
        <f>IF(ISERROR(VLOOKUP(U187,参照!D:E,2,FALSE)),"",VLOOKUP(U187,参照!D:E,2,FALSE))</f>
        <v/>
      </c>
      <c r="W187" s="682"/>
      <c r="X187" s="683"/>
      <c r="Y187" s="555"/>
      <c r="Z187" s="675"/>
      <c r="AA187" s="684"/>
      <c r="AB187" s="685"/>
      <c r="AC187" s="686"/>
      <c r="AD187" s="555"/>
      <c r="AE187" s="555"/>
      <c r="AF187" s="660" t="s">
        <v>343</v>
      </c>
      <c r="AG187" s="678"/>
      <c r="AJ187" s="855"/>
      <c r="AK187" s="9" t="s">
        <v>125</v>
      </c>
      <c r="AL187" s="9">
        <v>3</v>
      </c>
      <c r="AM187" s="283"/>
      <c r="AN187" s="283">
        <f>DSUM($B169:$N183,F169,$AK186:$AL187)</f>
        <v>0</v>
      </c>
      <c r="AO187" s="283">
        <f>DSUM($B169:$N183,H169,$AK186:$AL187)</f>
        <v>0</v>
      </c>
      <c r="AP187" s="283">
        <f>DSUM($B169:$N183,J169,$AK186:$AL187)</f>
        <v>0</v>
      </c>
      <c r="AQ187" s="283">
        <f>DSUM($B169:$N183,L169,$AK186:$AL187)</f>
        <v>0</v>
      </c>
      <c r="AR187" s="283">
        <f>DSUM($B169:$N183,N169,$AK186:$AL187)</f>
        <v>0</v>
      </c>
      <c r="AS187" s="283"/>
      <c r="AT187" s="283">
        <f>AN187+AO187+AP187</f>
        <v>0</v>
      </c>
      <c r="AU187" s="283">
        <f>AQ187+AR187</f>
        <v>0</v>
      </c>
      <c r="AV187" s="283">
        <f>AT187+AU187</f>
        <v>0</v>
      </c>
      <c r="AW187" s="286">
        <f>(AT187*1)+(AU187*0.5)</f>
        <v>0</v>
      </c>
      <c r="AX187" s="285">
        <f>DCOUNT(B169:E183,D169,AK186:AL187)-AP215</f>
        <v>0</v>
      </c>
      <c r="AY187" s="855"/>
    </row>
    <row r="188" spans="1:51" ht="13.5" customHeight="1" thickBot="1">
      <c r="B188" s="894" t="s">
        <v>602</v>
      </c>
      <c r="C188" s="894"/>
      <c r="D188" s="894"/>
      <c r="E188" s="555" t="e">
        <v>#N/A</v>
      </c>
      <c r="F188" s="687" t="s">
        <v>15</v>
      </c>
      <c r="G188" s="688"/>
      <c r="H188" s="687" t="s">
        <v>16</v>
      </c>
      <c r="I188" s="689"/>
      <c r="J188" s="559" t="s">
        <v>17</v>
      </c>
      <c r="K188" s="690"/>
      <c r="L188" s="687" t="s">
        <v>18</v>
      </c>
      <c r="M188" s="670"/>
      <c r="N188" s="670" t="s">
        <v>19</v>
      </c>
      <c r="O188" s="691" t="s">
        <v>6</v>
      </c>
      <c r="P188" s="613" t="s">
        <v>20</v>
      </c>
      <c r="Q188" s="555"/>
      <c r="R188" s="692" t="str">
        <f>IF(ISERROR(VLOOKUP(Q188,参照!A:B,2,FALSE)),"",VLOOKUP(Q188,参照!A:B,2,FALSE))</f>
        <v/>
      </c>
      <c r="S188" s="560"/>
      <c r="T188" s="693"/>
      <c r="U188" s="694"/>
      <c r="V188" s="695" t="str">
        <f>IF(ISERROR(VLOOKUP(U188,参照!D:E,2,FALSE)),"",VLOOKUP(U188,参照!D:E,2,FALSE))</f>
        <v/>
      </c>
      <c r="W188" s="695"/>
      <c r="X188" s="630"/>
      <c r="Y188" s="555"/>
      <c r="Z188" s="645"/>
      <c r="AA188" s="590"/>
      <c r="AB188" s="646"/>
      <c r="AC188" s="647"/>
      <c r="AD188" s="555"/>
      <c r="AE188" s="555"/>
      <c r="AF188" s="669"/>
      <c r="AG188" s="619"/>
      <c r="AJ188" s="289"/>
      <c r="AY188" s="289"/>
    </row>
    <row r="189" spans="1:51" ht="13.5" customHeight="1">
      <c r="A189" s="548" t="s">
        <v>498</v>
      </c>
      <c r="B189" s="873" t="s">
        <v>637</v>
      </c>
      <c r="C189" s="874"/>
      <c r="D189" s="875"/>
      <c r="E189" s="670"/>
      <c r="F189" s="765">
        <f ca="1">SUMIF($B170:$P183,$A189,F170:F183)</f>
        <v>0</v>
      </c>
      <c r="G189" s="757">
        <f t="shared" ref="G189:P189" ca="1" si="108">SUMIF($B170:$P183,$A189,G170:G183)</f>
        <v>0</v>
      </c>
      <c r="H189" s="758">
        <f t="shared" ca="1" si="108"/>
        <v>0</v>
      </c>
      <c r="I189" s="758">
        <f t="shared" ca="1" si="108"/>
        <v>0</v>
      </c>
      <c r="J189" s="758">
        <f t="shared" ca="1" si="108"/>
        <v>0</v>
      </c>
      <c r="K189" s="758">
        <f t="shared" ca="1" si="108"/>
        <v>0</v>
      </c>
      <c r="L189" s="758">
        <f t="shared" ca="1" si="108"/>
        <v>0</v>
      </c>
      <c r="M189" s="758">
        <f t="shared" ca="1" si="108"/>
        <v>0</v>
      </c>
      <c r="N189" s="758">
        <f t="shared" ca="1" si="108"/>
        <v>0</v>
      </c>
      <c r="O189" s="758">
        <f t="shared" ca="1" si="108"/>
        <v>0</v>
      </c>
      <c r="P189" s="759">
        <f t="shared" ca="1" si="108"/>
        <v>0</v>
      </c>
      <c r="Q189" s="555"/>
      <c r="R189" s="857" t="s">
        <v>91</v>
      </c>
      <c r="S189" s="858"/>
      <c r="T189" s="680">
        <f>SUM(T186+T188)</f>
        <v>0</v>
      </c>
      <c r="U189" s="696"/>
      <c r="V189" s="697" t="str">
        <f>IF(ISERROR(VLOOKUP(U189,参照!D:E,2,FALSE)),"",VLOOKUP(U189,参照!D:E,2,FALSE))</f>
        <v/>
      </c>
      <c r="W189" s="696"/>
      <c r="X189" s="630"/>
      <c r="Y189" s="555"/>
      <c r="Z189" s="648" t="s">
        <v>35</v>
      </c>
      <c r="AA189" s="649"/>
      <c r="AB189" s="650"/>
      <c r="AC189" s="651">
        <f>SUM(AC176:AC187)</f>
        <v>0</v>
      </c>
      <c r="AD189" s="555"/>
      <c r="AE189" s="555"/>
      <c r="AF189" s="698" t="s">
        <v>81</v>
      </c>
      <c r="AG189" s="699"/>
      <c r="AJ189" s="853" t="s">
        <v>686</v>
      </c>
      <c r="AK189" s="277" t="s">
        <v>104</v>
      </c>
      <c r="AL189" s="277" t="s">
        <v>4</v>
      </c>
      <c r="AM189" s="278"/>
      <c r="AN189" s="279" t="s">
        <v>15</v>
      </c>
      <c r="AO189" s="279" t="s">
        <v>16</v>
      </c>
      <c r="AP189" s="277" t="s">
        <v>17</v>
      </c>
      <c r="AQ189" s="279" t="s">
        <v>18</v>
      </c>
      <c r="AR189" s="279" t="s">
        <v>19</v>
      </c>
      <c r="AS189" s="277"/>
      <c r="AT189" s="277" t="s">
        <v>117</v>
      </c>
      <c r="AU189" s="277" t="s">
        <v>118</v>
      </c>
      <c r="AV189" s="277" t="s">
        <v>123</v>
      </c>
      <c r="AW189" s="277" t="s">
        <v>124</v>
      </c>
      <c r="AX189" s="288" t="s">
        <v>122</v>
      </c>
      <c r="AY189" s="853" t="s">
        <v>127</v>
      </c>
    </row>
    <row r="190" spans="1:51" ht="13.5" customHeight="1">
      <c r="A190" s="548"/>
      <c r="B190" s="870" t="s">
        <v>623</v>
      </c>
      <c r="C190" s="871"/>
      <c r="D190" s="872"/>
      <c r="E190" s="555" t="e">
        <v>#N/A</v>
      </c>
      <c r="F190" s="700">
        <f ca="1">SUM(F189)+F136</f>
        <v>26</v>
      </c>
      <c r="G190" s="701">
        <f t="shared" ref="G190:P190" ca="1" si="109">SUM(G189)+G136</f>
        <v>4750</v>
      </c>
      <c r="H190" s="702">
        <f t="shared" ca="1" si="109"/>
        <v>2</v>
      </c>
      <c r="I190" s="702">
        <f t="shared" ca="1" si="109"/>
        <v>3500</v>
      </c>
      <c r="J190" s="702">
        <f t="shared" ca="1" si="109"/>
        <v>0</v>
      </c>
      <c r="K190" s="702">
        <f t="shared" ca="1" si="109"/>
        <v>2500</v>
      </c>
      <c r="L190" s="702">
        <f t="shared" ca="1" si="109"/>
        <v>2</v>
      </c>
      <c r="M190" s="702">
        <f t="shared" ca="1" si="109"/>
        <v>2380</v>
      </c>
      <c r="N190" s="702">
        <f t="shared" ca="1" si="109"/>
        <v>0</v>
      </c>
      <c r="O190" s="702">
        <f t="shared" ca="1" si="109"/>
        <v>30</v>
      </c>
      <c r="P190" s="703">
        <f t="shared" ca="1" si="109"/>
        <v>144500</v>
      </c>
      <c r="Q190" s="555"/>
      <c r="R190" s="560"/>
      <c r="S190" s="560"/>
      <c r="T190" s="704"/>
      <c r="U190" s="628"/>
      <c r="V190" s="628" t="str">
        <f>IF(ISERROR(VLOOKUP(U190,参照!D:E,2,FALSE)),"",VLOOKUP(U190,参照!D:E,2,FALSE))</f>
        <v/>
      </c>
      <c r="W190" s="628"/>
      <c r="X190" s="630"/>
      <c r="Y190" s="555"/>
      <c r="Z190" s="596" t="s">
        <v>36</v>
      </c>
      <c r="AA190" s="555"/>
      <c r="AB190" s="555"/>
      <c r="AC190" s="555"/>
      <c r="AD190" s="555"/>
      <c r="AE190" s="555"/>
      <c r="AF190" s="669"/>
      <c r="AG190" s="619"/>
      <c r="AJ190" s="854"/>
      <c r="AK190" s="281" t="s">
        <v>126</v>
      </c>
      <c r="AL190" s="281">
        <v>1</v>
      </c>
      <c r="AM190" s="225"/>
      <c r="AN190" s="225">
        <f>DSUM($B169:$N183,F169,$AK189:$AL190)</f>
        <v>0</v>
      </c>
      <c r="AO190" s="225">
        <f>DSUM($B169:$N183,H169,$AK189:$AL190)</f>
        <v>0</v>
      </c>
      <c r="AP190" s="225">
        <f>DSUM($B169:$N183,J169,$AK189:$AL190)</f>
        <v>0</v>
      </c>
      <c r="AQ190" s="225">
        <f>DSUM($B169:$N183,L169,$AK189:$AL190)</f>
        <v>0</v>
      </c>
      <c r="AR190" s="225">
        <f>DSUM($B169:$N183,N169,$AK189:$AL190)</f>
        <v>0</v>
      </c>
      <c r="AS190" s="225"/>
      <c r="AT190" s="225">
        <f>AN190+AO190+AP190</f>
        <v>0</v>
      </c>
      <c r="AU190" s="225">
        <f>AQ190+AR190</f>
        <v>0</v>
      </c>
      <c r="AV190" s="225">
        <f>AT190+AU190</f>
        <v>0</v>
      </c>
      <c r="AW190" s="287">
        <f>(AT190*1)+(AU190*0.5)</f>
        <v>0</v>
      </c>
      <c r="AX190" s="284">
        <f>DCOUNT(B169:E183,D169,AK189:AL190)-AQ214</f>
        <v>0</v>
      </c>
      <c r="AY190" s="854"/>
    </row>
    <row r="191" spans="1:51" ht="13.5" customHeight="1">
      <c r="A191" s="548" t="s">
        <v>607</v>
      </c>
      <c r="B191" s="873" t="s">
        <v>107</v>
      </c>
      <c r="C191" s="874"/>
      <c r="D191" s="875"/>
      <c r="E191" s="670"/>
      <c r="F191" s="757">
        <f ca="1">SUMIF($B170:$P183,$A191,F170:F183)</f>
        <v>0</v>
      </c>
      <c r="G191" s="758">
        <f t="shared" ref="G191:P191" ca="1" si="110">SUMIF($B170:$P183,$A191,G170:G183)</f>
        <v>0</v>
      </c>
      <c r="H191" s="758">
        <f t="shared" ca="1" si="110"/>
        <v>0</v>
      </c>
      <c r="I191" s="758">
        <f t="shared" ca="1" si="110"/>
        <v>0</v>
      </c>
      <c r="J191" s="758">
        <f t="shared" ca="1" si="110"/>
        <v>0</v>
      </c>
      <c r="K191" s="758">
        <f t="shared" ca="1" si="110"/>
        <v>0</v>
      </c>
      <c r="L191" s="758">
        <f t="shared" ca="1" si="110"/>
        <v>0</v>
      </c>
      <c r="M191" s="758">
        <f t="shared" ca="1" si="110"/>
        <v>0</v>
      </c>
      <c r="N191" s="758">
        <f t="shared" ca="1" si="110"/>
        <v>0</v>
      </c>
      <c r="O191" s="758">
        <f t="shared" ca="1" si="110"/>
        <v>0</v>
      </c>
      <c r="P191" s="759">
        <f t="shared" ca="1" si="110"/>
        <v>0</v>
      </c>
      <c r="Q191" s="555"/>
      <c r="R191" s="857" t="s">
        <v>92</v>
      </c>
      <c r="S191" s="863"/>
      <c r="T191" s="864"/>
      <c r="U191" s="682"/>
      <c r="V191" s="682" t="str">
        <f>IF(ISERROR(VLOOKUP(U191,参照!D:E,2,FALSE)),"",VLOOKUP(U191,参照!D:E,2,FALSE))</f>
        <v/>
      </c>
      <c r="W191" s="682"/>
      <c r="X191" s="683"/>
      <c r="Y191" s="555"/>
      <c r="Z191" s="555"/>
      <c r="AA191" s="555"/>
      <c r="AB191" s="555"/>
      <c r="AC191" s="555"/>
      <c r="AD191" s="555"/>
      <c r="AE191" s="555"/>
      <c r="AF191" s="705" t="s">
        <v>34</v>
      </c>
      <c r="AG191" s="706"/>
      <c r="AJ191" s="854"/>
      <c r="AK191" s="281" t="s">
        <v>104</v>
      </c>
      <c r="AL191" s="281" t="s">
        <v>4</v>
      </c>
      <c r="AM191" s="225"/>
      <c r="AN191" s="225"/>
      <c r="AO191" s="225"/>
      <c r="AP191" s="225"/>
      <c r="AQ191" s="225"/>
      <c r="AR191" s="225"/>
      <c r="AS191" s="225"/>
      <c r="AT191" s="225"/>
      <c r="AU191" s="225"/>
      <c r="AV191" s="225"/>
      <c r="AW191" s="225"/>
      <c r="AX191" s="282"/>
      <c r="AY191" s="854"/>
    </row>
    <row r="192" spans="1:51" ht="13.5" customHeight="1" thickBot="1">
      <c r="A192" s="548"/>
      <c r="B192" s="870" t="s">
        <v>623</v>
      </c>
      <c r="C192" s="871"/>
      <c r="D192" s="872"/>
      <c r="E192" s="555" t="e">
        <v>#N/A</v>
      </c>
      <c r="F192" s="701">
        <f ca="1">SUM(F191)+F138</f>
        <v>0</v>
      </c>
      <c r="G192" s="702">
        <f t="shared" ref="G192:P192" ca="1" si="111">SUM(G191)+G138</f>
        <v>0</v>
      </c>
      <c r="H192" s="702">
        <f t="shared" ca="1" si="111"/>
        <v>0</v>
      </c>
      <c r="I192" s="702">
        <f t="shared" ca="1" si="111"/>
        <v>0</v>
      </c>
      <c r="J192" s="702">
        <f t="shared" ca="1" si="111"/>
        <v>0</v>
      </c>
      <c r="K192" s="702">
        <f t="shared" ca="1" si="111"/>
        <v>0</v>
      </c>
      <c r="L192" s="702">
        <f t="shared" ca="1" si="111"/>
        <v>0</v>
      </c>
      <c r="M192" s="702">
        <f t="shared" ca="1" si="111"/>
        <v>0</v>
      </c>
      <c r="N192" s="702">
        <f t="shared" ca="1" si="111"/>
        <v>0</v>
      </c>
      <c r="O192" s="702">
        <f t="shared" ca="1" si="111"/>
        <v>0</v>
      </c>
      <c r="P192" s="703">
        <f t="shared" ca="1" si="111"/>
        <v>0</v>
      </c>
      <c r="Q192" s="555"/>
      <c r="R192" s="692" t="str">
        <f>IF(ISERROR(VLOOKUP(Q192,参照!#REF!,2,FALSE)),"",VLOOKUP(Q192,参照!#REF!,2,FALSE))</f>
        <v/>
      </c>
      <c r="S192" s="560"/>
      <c r="T192" s="693"/>
      <c r="U192" s="707"/>
      <c r="V192" s="708" t="str">
        <f>IF(ISERROR(VLOOKUP(U192,参照!D:E,2,FALSE)),"",VLOOKUP(U192,参照!D:E,2,FALSE))</f>
        <v/>
      </c>
      <c r="W192" s="676"/>
      <c r="X192" s="709"/>
      <c r="Y192" s="555"/>
      <c r="Z192" s="645"/>
      <c r="AA192" s="590"/>
      <c r="AB192" s="646"/>
      <c r="AC192" s="647"/>
      <c r="AD192" s="555"/>
      <c r="AE192" s="555"/>
      <c r="AF192" s="669"/>
      <c r="AG192" s="619"/>
      <c r="AJ192" s="855"/>
      <c r="AK192" s="9" t="s">
        <v>126</v>
      </c>
      <c r="AL192" s="9">
        <v>3</v>
      </c>
      <c r="AM192" s="283"/>
      <c r="AN192" s="283">
        <f>DSUM($B169:$N183,F169,$AK191:$AL192)</f>
        <v>0</v>
      </c>
      <c r="AO192" s="283">
        <f>DSUM($B169:$N183,H169,$AK191:$AL192)</f>
        <v>0</v>
      </c>
      <c r="AP192" s="283">
        <f>DSUM($B169:$N183,J169,$AK191:$AL192)</f>
        <v>0</v>
      </c>
      <c r="AQ192" s="283">
        <f>DSUM($B169:$N183,L169,$AK191:$AL192)</f>
        <v>0</v>
      </c>
      <c r="AR192" s="283">
        <f>DSUM($B169:$N183,N169,$AK191:$AL192)</f>
        <v>0</v>
      </c>
      <c r="AS192" s="283"/>
      <c r="AT192" s="283">
        <f>AN192+AO192+AP192</f>
        <v>0</v>
      </c>
      <c r="AU192" s="283">
        <f>AQ192+AR192</f>
        <v>0</v>
      </c>
      <c r="AV192" s="283">
        <f>AT192+AU192</f>
        <v>0</v>
      </c>
      <c r="AW192" s="286">
        <f>(AT192*1)+(AU192*0.5)</f>
        <v>0</v>
      </c>
      <c r="AX192" s="285">
        <f>DCOUNT(B169:E183,D169,AK191:AL192)-AQ215</f>
        <v>0</v>
      </c>
      <c r="AY192" s="855"/>
    </row>
    <row r="193" spans="1:51" ht="13.5" customHeight="1" thickBot="1">
      <c r="A193" s="548" t="s">
        <v>608</v>
      </c>
      <c r="B193" s="873" t="s">
        <v>605</v>
      </c>
      <c r="C193" s="874"/>
      <c r="D193" s="875"/>
      <c r="E193" s="670"/>
      <c r="F193" s="757">
        <f ca="1">SUMIF($B170:$P183,$A193,F170:F183)</f>
        <v>0</v>
      </c>
      <c r="G193" s="758">
        <f t="shared" ref="G193:P193" ca="1" si="112">SUMIF($B170:$P183,$A193,G170:G183)</f>
        <v>0</v>
      </c>
      <c r="H193" s="758">
        <f t="shared" ca="1" si="112"/>
        <v>0</v>
      </c>
      <c r="I193" s="758">
        <f t="shared" ca="1" si="112"/>
        <v>0</v>
      </c>
      <c r="J193" s="758">
        <f t="shared" ca="1" si="112"/>
        <v>0</v>
      </c>
      <c r="K193" s="758">
        <f t="shared" ca="1" si="112"/>
        <v>0</v>
      </c>
      <c r="L193" s="758">
        <f t="shared" ca="1" si="112"/>
        <v>0</v>
      </c>
      <c r="M193" s="758">
        <f t="shared" ca="1" si="112"/>
        <v>0</v>
      </c>
      <c r="N193" s="758">
        <f t="shared" ca="1" si="112"/>
        <v>0</v>
      </c>
      <c r="O193" s="758">
        <f t="shared" ca="1" si="112"/>
        <v>0</v>
      </c>
      <c r="P193" s="759">
        <f t="shared" ca="1" si="112"/>
        <v>0</v>
      </c>
      <c r="Q193" s="555"/>
      <c r="R193" s="857" t="s">
        <v>93</v>
      </c>
      <c r="S193" s="858"/>
      <c r="T193" s="680">
        <f>SUM(X193+T192)</f>
        <v>0</v>
      </c>
      <c r="U193" s="710"/>
      <c r="V193" s="564" t="s">
        <v>82</v>
      </c>
      <c r="W193" s="564"/>
      <c r="X193" s="711">
        <f>SUM(X169:X192)</f>
        <v>0</v>
      </c>
      <c r="Y193" s="555"/>
      <c r="Z193" s="692" t="s">
        <v>76</v>
      </c>
      <c r="AA193" s="649"/>
      <c r="AB193" s="650"/>
      <c r="AC193" s="651">
        <f>+AB169*AC169+AB170*AC170+AB171*AC171+AB176*AC176+AB177*AC177+AB178*AC178+AB179*AC179+AB180*AC180+AB181*AC181+AB182*AC182+AB183*AC183+AB184*AC184+AB185*AC185+AB186*AC186+AB187*AC187</f>
        <v>0</v>
      </c>
      <c r="AD193" s="555"/>
      <c r="AE193" s="555"/>
      <c r="AF193" s="705" t="s">
        <v>5</v>
      </c>
      <c r="AG193" s="651">
        <f>SUM(AG183:AG192)</f>
        <v>0</v>
      </c>
      <c r="AJ193" s="289"/>
      <c r="AK193" s="4"/>
      <c r="AL193" s="4"/>
      <c r="AW193" s="340"/>
      <c r="AX193" s="340"/>
      <c r="AY193" s="289"/>
    </row>
    <row r="194" spans="1:51" ht="13.5" customHeight="1">
      <c r="A194" s="548"/>
      <c r="B194" s="870" t="s">
        <v>623</v>
      </c>
      <c r="C194" s="871"/>
      <c r="D194" s="872"/>
      <c r="E194" s="712"/>
      <c r="F194" s="701">
        <f ca="1">SUM(F193)+F140</f>
        <v>0</v>
      </c>
      <c r="G194" s="702">
        <f t="shared" ref="G194" ca="1" si="113">SUM(G193)+G140</f>
        <v>0</v>
      </c>
      <c r="H194" s="702">
        <f t="shared" ref="H194" ca="1" si="114">SUM(H193)+H140</f>
        <v>0</v>
      </c>
      <c r="I194" s="702">
        <f t="shared" ref="I194:P194" ca="1" si="115">SUM(I193)+I140</f>
        <v>0</v>
      </c>
      <c r="J194" s="702">
        <f t="shared" ca="1" si="115"/>
        <v>0</v>
      </c>
      <c r="K194" s="702">
        <f t="shared" ca="1" si="115"/>
        <v>0</v>
      </c>
      <c r="L194" s="702">
        <f t="shared" ca="1" si="115"/>
        <v>0</v>
      </c>
      <c r="M194" s="702">
        <f t="shared" ca="1" si="115"/>
        <v>0</v>
      </c>
      <c r="N194" s="702">
        <f t="shared" ca="1" si="115"/>
        <v>0</v>
      </c>
      <c r="O194" s="702">
        <f t="shared" ca="1" si="115"/>
        <v>0</v>
      </c>
      <c r="P194" s="703">
        <f t="shared" ca="1" si="115"/>
        <v>0</v>
      </c>
      <c r="Q194" s="555"/>
      <c r="R194" s="596"/>
      <c r="S194" s="555"/>
      <c r="T194" s="713"/>
      <c r="U194" s="555"/>
      <c r="V194" s="714"/>
      <c r="W194" s="555"/>
      <c r="X194" s="713"/>
      <c r="Y194" s="555"/>
      <c r="Z194" s="555"/>
      <c r="AA194" s="555"/>
      <c r="AB194" s="555"/>
      <c r="AC194" s="555"/>
      <c r="AD194" s="555"/>
      <c r="AE194" s="555"/>
      <c r="AF194" s="555"/>
      <c r="AG194" s="555"/>
      <c r="AJ194" s="853" t="s">
        <v>336</v>
      </c>
      <c r="AK194" s="277" t="s">
        <v>104</v>
      </c>
      <c r="AL194" s="277" t="s">
        <v>4</v>
      </c>
      <c r="AM194" s="278"/>
      <c r="AN194" s="279" t="s">
        <v>15</v>
      </c>
      <c r="AO194" s="279" t="s">
        <v>16</v>
      </c>
      <c r="AP194" s="277" t="s">
        <v>17</v>
      </c>
      <c r="AQ194" s="279" t="s">
        <v>18</v>
      </c>
      <c r="AR194" s="279" t="s">
        <v>19</v>
      </c>
      <c r="AS194" s="277"/>
      <c r="AT194" s="277" t="s">
        <v>117</v>
      </c>
      <c r="AU194" s="277" t="s">
        <v>118</v>
      </c>
      <c r="AV194" s="277" t="s">
        <v>123</v>
      </c>
      <c r="AW194" s="277" t="s">
        <v>124</v>
      </c>
      <c r="AX194" s="288" t="s">
        <v>122</v>
      </c>
      <c r="AY194" s="853" t="s">
        <v>336</v>
      </c>
    </row>
    <row r="195" spans="1:51" ht="13.5" customHeight="1">
      <c r="A195" s="548" t="s">
        <v>609</v>
      </c>
      <c r="B195" s="873" t="s">
        <v>103</v>
      </c>
      <c r="C195" s="874"/>
      <c r="D195" s="875"/>
      <c r="E195" s="560" t="e">
        <v>#N/A</v>
      </c>
      <c r="F195" s="757">
        <f ca="1">SUMIF($B170:$P183,$A195,F170:F183)</f>
        <v>0</v>
      </c>
      <c r="G195" s="758">
        <f t="shared" ref="G195:P195" ca="1" si="116">SUMIF($B170:$P183,$A195,G170:G183)</f>
        <v>0</v>
      </c>
      <c r="H195" s="758">
        <f t="shared" ca="1" si="116"/>
        <v>0</v>
      </c>
      <c r="I195" s="758">
        <f t="shared" ca="1" si="116"/>
        <v>0</v>
      </c>
      <c r="J195" s="758">
        <f t="shared" ca="1" si="116"/>
        <v>0</v>
      </c>
      <c r="K195" s="758">
        <f t="shared" ca="1" si="116"/>
        <v>0</v>
      </c>
      <c r="L195" s="758">
        <f t="shared" ca="1" si="116"/>
        <v>0</v>
      </c>
      <c r="M195" s="758">
        <f t="shared" ca="1" si="116"/>
        <v>0</v>
      </c>
      <c r="N195" s="758">
        <f t="shared" ca="1" si="116"/>
        <v>0</v>
      </c>
      <c r="O195" s="758">
        <f t="shared" ca="1" si="116"/>
        <v>0</v>
      </c>
      <c r="P195" s="759">
        <f t="shared" ca="1" si="116"/>
        <v>0</v>
      </c>
      <c r="Q195" s="555"/>
      <c r="R195" s="649" t="s">
        <v>425</v>
      </c>
      <c r="S195" s="555"/>
      <c r="T195" s="555"/>
      <c r="U195" s="555"/>
      <c r="V195" s="555"/>
      <c r="W195" s="555"/>
      <c r="X195" s="555"/>
      <c r="Y195" s="555"/>
      <c r="Z195" s="555"/>
      <c r="AA195" s="555"/>
      <c r="AB195" s="555"/>
      <c r="AC195" s="555"/>
      <c r="AD195" s="555"/>
      <c r="AE195" s="555"/>
      <c r="AF195" s="714" t="s">
        <v>342</v>
      </c>
      <c r="AG195" s="555"/>
      <c r="AJ195" s="854"/>
      <c r="AK195" s="281" t="s">
        <v>334</v>
      </c>
      <c r="AL195" s="281">
        <v>1</v>
      </c>
      <c r="AM195" s="225"/>
      <c r="AN195" s="225">
        <f>DSUM($B169:$N183,F169,$AK194:$AL195)</f>
        <v>0</v>
      </c>
      <c r="AO195" s="225">
        <f>DSUM($B169:$N183,H169,$AK194:$AL195)</f>
        <v>0</v>
      </c>
      <c r="AP195" s="225">
        <f>DSUM($B169:$N183,J169,$AK194:$AL195)</f>
        <v>0</v>
      </c>
      <c r="AQ195" s="225">
        <f>DSUM($B169:$N183,L169,$AK194:$AL195)</f>
        <v>0</v>
      </c>
      <c r="AR195" s="225">
        <f>DSUM($B169:$N183,N169,$AK194:$AL195)</f>
        <v>0</v>
      </c>
      <c r="AS195" s="225"/>
      <c r="AT195" s="225">
        <f>AN195+AO195+AP195</f>
        <v>0</v>
      </c>
      <c r="AU195" s="225">
        <f>AQ195+AR195</f>
        <v>0</v>
      </c>
      <c r="AV195" s="225">
        <f>AT195+AU195</f>
        <v>0</v>
      </c>
      <c r="AW195" s="287">
        <f>(AT195*1)+(AU195*0.5)</f>
        <v>0</v>
      </c>
      <c r="AX195" s="284">
        <f>DCOUNT(B169:E183,D169,AK194:AL195)-AR214</f>
        <v>0</v>
      </c>
      <c r="AY195" s="854"/>
    </row>
    <row r="196" spans="1:51" ht="13.5" customHeight="1">
      <c r="A196" s="548"/>
      <c r="B196" s="870" t="s">
        <v>623</v>
      </c>
      <c r="C196" s="871"/>
      <c r="D196" s="872"/>
      <c r="E196" s="555" t="e">
        <v>#N/A</v>
      </c>
      <c r="F196" s="701">
        <f ca="1">SUM(F195)+F142</f>
        <v>60</v>
      </c>
      <c r="G196" s="702">
        <f t="shared" ref="G196" ca="1" si="117">SUM(G195)+G142</f>
        <v>9500</v>
      </c>
      <c r="H196" s="702">
        <f t="shared" ref="H196" ca="1" si="118">SUM(H195)+H142</f>
        <v>9</v>
      </c>
      <c r="I196" s="702">
        <f t="shared" ref="I196:P196" ca="1" si="119">SUM(I195)+I142</f>
        <v>7000</v>
      </c>
      <c r="J196" s="702">
        <f t="shared" ca="1" si="119"/>
        <v>0</v>
      </c>
      <c r="K196" s="702">
        <f t="shared" ca="1" si="119"/>
        <v>5000</v>
      </c>
      <c r="L196" s="702">
        <f t="shared" ca="1" si="119"/>
        <v>2</v>
      </c>
      <c r="M196" s="702">
        <f t="shared" ca="1" si="119"/>
        <v>4750</v>
      </c>
      <c r="N196" s="702">
        <f t="shared" ca="1" si="119"/>
        <v>0</v>
      </c>
      <c r="O196" s="702">
        <f t="shared" ca="1" si="119"/>
        <v>71</v>
      </c>
      <c r="P196" s="703">
        <f t="shared" ca="1" si="119"/>
        <v>695500</v>
      </c>
      <c r="Q196" s="555"/>
      <c r="R196" s="774"/>
      <c r="S196" s="604"/>
      <c r="T196" s="603" t="s">
        <v>39</v>
      </c>
      <c r="U196" s="604"/>
      <c r="V196" s="715"/>
      <c r="W196" s="604"/>
      <c r="X196" s="603" t="s">
        <v>455</v>
      </c>
      <c r="Y196" s="604"/>
      <c r="Z196" s="715"/>
      <c r="AA196" s="604"/>
      <c r="AB196" s="604"/>
      <c r="AC196" s="603" t="s">
        <v>41</v>
      </c>
      <c r="AD196" s="715"/>
      <c r="AE196" s="555"/>
      <c r="AF196" s="645" t="s">
        <v>775</v>
      </c>
      <c r="AG196" s="716"/>
      <c r="AJ196" s="854"/>
      <c r="AK196" s="281" t="s">
        <v>104</v>
      </c>
      <c r="AL196" s="281" t="s">
        <v>4</v>
      </c>
      <c r="AM196" s="225"/>
      <c r="AN196" s="225"/>
      <c r="AO196" s="225"/>
      <c r="AP196" s="225"/>
      <c r="AQ196" s="225"/>
      <c r="AR196" s="225"/>
      <c r="AS196" s="225"/>
      <c r="AT196" s="225"/>
      <c r="AU196" s="225"/>
      <c r="AV196" s="225"/>
      <c r="AW196" s="225"/>
      <c r="AX196" s="282"/>
      <c r="AY196" s="854"/>
    </row>
    <row r="197" spans="1:51" ht="13.5" customHeight="1" thickBot="1">
      <c r="A197" s="548" t="s">
        <v>610</v>
      </c>
      <c r="B197" s="878" t="s">
        <v>661</v>
      </c>
      <c r="C197" s="879"/>
      <c r="D197" s="880"/>
      <c r="E197" s="670"/>
      <c r="F197" s="757">
        <f ca="1">SUMIF($B170:$P183,$A197,F170:F183)+SUMIF($B170:$P183,$A198,F170:F183)</f>
        <v>0</v>
      </c>
      <c r="G197" s="758">
        <f t="shared" ref="G197" ca="1" si="120">SUMIF($B172:$P185,$A197,G172:G185)</f>
        <v>0</v>
      </c>
      <c r="H197" s="758">
        <f ca="1">SUMIF($B170:$P183,$A197,H170:H183)+SUMIF($B170:$P183,$A198,H170:H183)</f>
        <v>0</v>
      </c>
      <c r="I197" s="758">
        <f t="shared" ref="I197" ca="1" si="121">SUMIF($B172:$P185,$A197,I172:I185)</f>
        <v>0</v>
      </c>
      <c r="J197" s="758">
        <f ca="1">SUMIF($B170:$P183,$A197,J170:J183)+SUMIF($B170:$P183,$A198,J170:J183)</f>
        <v>0</v>
      </c>
      <c r="K197" s="758">
        <f t="shared" ref="K197" ca="1" si="122">SUMIF($B172:$P185,$A197,K172:K185)</f>
        <v>0</v>
      </c>
      <c r="L197" s="758">
        <f ca="1">SUMIF($B170:$P183,$A197,L170:L183)+SUMIF($B170:$P183,$A198,L170:L183)</f>
        <v>0</v>
      </c>
      <c r="M197" s="758">
        <f t="shared" ref="M197" ca="1" si="123">SUMIF($B172:$P185,$A197,M172:M185)</f>
        <v>0</v>
      </c>
      <c r="N197" s="758">
        <f ca="1">SUMIF($B170:$P183,$A197,N170:N183)+SUMIF($B170:$P183,$A198,N170:N183)</f>
        <v>0</v>
      </c>
      <c r="O197" s="758">
        <f ca="1">SUMIF($B170:$P183,$A197,O170:O183)+SUMIF($B170:$P183,$A198,O170:O183)</f>
        <v>0</v>
      </c>
      <c r="P197" s="759">
        <f ca="1">SUMIF($B170:$P183,$A197,P170:P183)+SUMIF($B170:$P183,$A198,P170:P183)</f>
        <v>0</v>
      </c>
      <c r="Q197" s="555"/>
      <c r="R197" s="775"/>
      <c r="S197" s="596" t="s">
        <v>2</v>
      </c>
      <c r="T197" s="717">
        <f>SUM(昨年日報!T198)</f>
        <v>0</v>
      </c>
      <c r="U197" s="555"/>
      <c r="V197" s="718"/>
      <c r="W197" s="596" t="s">
        <v>42</v>
      </c>
      <c r="X197" s="719">
        <f>+X143+T197</f>
        <v>91</v>
      </c>
      <c r="Y197" s="555"/>
      <c r="Z197" s="720"/>
      <c r="AA197" s="555" t="s">
        <v>2</v>
      </c>
      <c r="AB197" s="596"/>
      <c r="AC197" s="721">
        <f>+AC143+T197</f>
        <v>369</v>
      </c>
      <c r="AD197" s="720"/>
      <c r="AE197" s="555"/>
      <c r="AF197" s="631"/>
      <c r="AG197" s="561"/>
      <c r="AJ197" s="855"/>
      <c r="AK197" s="9" t="s">
        <v>335</v>
      </c>
      <c r="AL197" s="9">
        <v>3</v>
      </c>
      <c r="AM197" s="283"/>
      <c r="AN197" s="283">
        <f>DSUM($B169:$N183,F169,$AK196:$AL197)</f>
        <v>0</v>
      </c>
      <c r="AO197" s="283">
        <f>DSUM($B169:$N183,H169,$AK196:$AL197)</f>
        <v>0</v>
      </c>
      <c r="AP197" s="283">
        <f>DSUM($B169:$N183,J169,$AK196:$AL197)</f>
        <v>0</v>
      </c>
      <c r="AQ197" s="283">
        <f>DSUM($B169:$N183,L169,$AK196:$AL197)</f>
        <v>0</v>
      </c>
      <c r="AR197" s="283">
        <f>DSUM($B169:$N183,N169,$AK196:$AL197)</f>
        <v>0</v>
      </c>
      <c r="AS197" s="283"/>
      <c r="AT197" s="283">
        <f>AN197+AO197+AP197</f>
        <v>0</v>
      </c>
      <c r="AU197" s="283">
        <f>AQ197+AR197</f>
        <v>0</v>
      </c>
      <c r="AV197" s="283">
        <f>AT197+AU197</f>
        <v>0</v>
      </c>
      <c r="AW197" s="286">
        <f>(AT197*1)+(AU197*0.5)</f>
        <v>0</v>
      </c>
      <c r="AX197" s="285">
        <f>DCOUNT(B169:E183,D169,AK196:AL197)-AR215</f>
        <v>0</v>
      </c>
      <c r="AY197" s="855"/>
    </row>
    <row r="198" spans="1:51" ht="13.5" customHeight="1" thickBot="1">
      <c r="A198" s="548" t="s">
        <v>663</v>
      </c>
      <c r="B198" s="870" t="s">
        <v>623</v>
      </c>
      <c r="C198" s="871"/>
      <c r="D198" s="872"/>
      <c r="E198" s="555" t="e">
        <v>#N/A</v>
      </c>
      <c r="F198" s="701">
        <f ca="1">SUM(F197)+F144</f>
        <v>27</v>
      </c>
      <c r="G198" s="702">
        <f t="shared" ref="G198" ca="1" si="124">SUM(G197)+G144</f>
        <v>0</v>
      </c>
      <c r="H198" s="702">
        <f t="shared" ref="H198" ca="1" si="125">SUM(H197)+H144</f>
        <v>6</v>
      </c>
      <c r="I198" s="702">
        <f t="shared" ref="I198:P198" ca="1" si="126">SUM(I197)+I144</f>
        <v>0</v>
      </c>
      <c r="J198" s="702">
        <f t="shared" ca="1" si="126"/>
        <v>0</v>
      </c>
      <c r="K198" s="702">
        <f t="shared" ca="1" si="126"/>
        <v>0</v>
      </c>
      <c r="L198" s="702">
        <f t="shared" ca="1" si="126"/>
        <v>1</v>
      </c>
      <c r="M198" s="702">
        <f t="shared" ca="1" si="126"/>
        <v>0</v>
      </c>
      <c r="N198" s="702">
        <f t="shared" ca="1" si="126"/>
        <v>0</v>
      </c>
      <c r="O198" s="702">
        <f t="shared" ca="1" si="126"/>
        <v>34</v>
      </c>
      <c r="P198" s="703">
        <f t="shared" ca="1" si="126"/>
        <v>265600</v>
      </c>
      <c r="Q198" s="555"/>
      <c r="R198" s="776" t="s">
        <v>43</v>
      </c>
      <c r="S198" s="697" t="s">
        <v>3</v>
      </c>
      <c r="T198" s="722">
        <f>SUM(O185)</f>
        <v>0</v>
      </c>
      <c r="U198" s="696"/>
      <c r="V198" s="723" t="str">
        <f t="shared" ref="V198" si="127">+IF(ISERROR(T198/T197*100),"",(T198/T197*100))</f>
        <v/>
      </c>
      <c r="W198" s="697" t="s">
        <v>44</v>
      </c>
      <c r="X198" s="724">
        <f t="shared" ref="X198:X200" si="128">+X144+T198</f>
        <v>135</v>
      </c>
      <c r="Y198" s="696"/>
      <c r="Z198" s="725">
        <f t="shared" ref="Z198" si="129">+IF(ISERROR(X198/X197*100),"",(X198/X197*100))</f>
        <v>148.35164835164835</v>
      </c>
      <c r="AA198" s="696" t="s">
        <v>3</v>
      </c>
      <c r="AB198" s="697"/>
      <c r="AC198" s="726">
        <f t="shared" ref="AC198:AC210" si="130">+AC144+T198</f>
        <v>273</v>
      </c>
      <c r="AD198" s="723">
        <f>+IF(ISERROR(AC198/AC197*100),"",(AC198/AC197*100))</f>
        <v>73.983739837398375</v>
      </c>
      <c r="AE198" s="555"/>
      <c r="AF198" s="558"/>
      <c r="AG198" s="561"/>
    </row>
    <row r="199" spans="1:51" ht="13.5" customHeight="1" thickBot="1">
      <c r="A199" s="43"/>
      <c r="B199" s="662"/>
      <c r="C199" s="663"/>
      <c r="D199" s="664"/>
      <c r="E199" s="590" t="str">
        <f>IF(B199="","",VLOOKUP(B199,参照!$U$1:$Z$25,2,FALSE))</f>
        <v/>
      </c>
      <c r="F199" s="760"/>
      <c r="G199" s="761"/>
      <c r="H199" s="760"/>
      <c r="I199" s="762"/>
      <c r="J199" s="760"/>
      <c r="K199" s="762"/>
      <c r="L199" s="760"/>
      <c r="M199" s="761"/>
      <c r="N199" s="761"/>
      <c r="O199" s="763"/>
      <c r="P199" s="764"/>
      <c r="Q199" s="555"/>
      <c r="R199" s="777"/>
      <c r="S199" s="728"/>
      <c r="T199" s="606">
        <f>SUM(昨年日報!T200)</f>
        <v>0</v>
      </c>
      <c r="U199" s="555"/>
      <c r="V199" s="729"/>
      <c r="W199" s="555"/>
      <c r="X199" s="719">
        <f t="shared" si="128"/>
        <v>347710</v>
      </c>
      <c r="Y199" s="555"/>
      <c r="Z199" s="720"/>
      <c r="AA199" s="555"/>
      <c r="AB199" s="555"/>
      <c r="AC199" s="713">
        <f t="shared" si="130"/>
        <v>1531670</v>
      </c>
      <c r="AD199" s="720"/>
      <c r="AE199" s="555"/>
      <c r="AF199" s="730"/>
      <c r="AG199" s="561"/>
      <c r="AJ199" s="290" t="s">
        <v>128</v>
      </c>
      <c r="AK199" s="256"/>
      <c r="AL199" s="256"/>
      <c r="AM199" s="256"/>
      <c r="AN199" s="256">
        <f>AN170+AN172+AN175+AN177+AN180+AN182+AN185+AN187+AN190+AN192</f>
        <v>0</v>
      </c>
      <c r="AO199" s="256">
        <f>AO170+AO172+AO175+AO177+AO180+AO182+AO185+AO187+AO190+AO192</f>
        <v>0</v>
      </c>
      <c r="AP199" s="256">
        <f>AP170+AP172+AP175+AP177+AP180+AP182+AP185+AP187+AP190+AP192</f>
        <v>0</v>
      </c>
      <c r="AQ199" s="256">
        <f>AQ170+AQ172+AQ175+AQ177+AQ180+AQ182+AQ185+AQ187+AQ190+AQ192</f>
        <v>0</v>
      </c>
      <c r="AR199" s="256">
        <f>AR170+AR172+AR175+AR177+AR180+AR182+AR185+AR187+AR190+AR192</f>
        <v>0</v>
      </c>
      <c r="AS199" s="256"/>
      <c r="AT199" s="256">
        <f>AT170+AT172+AT175+AT177+AT180+AT182+AT185+AT187+AT190+AT192</f>
        <v>0</v>
      </c>
      <c r="AU199" s="256">
        <f>AU170+AU172+AU175+AU177+AU180+AU182+AU185+AU187+AU190+AU192</f>
        <v>0</v>
      </c>
      <c r="AV199" s="256">
        <f>AV170+AV172+AV175+AV177+AV180+AV182+AV185+AV187+AV190+AV192</f>
        <v>0</v>
      </c>
      <c r="AW199" s="256">
        <f>AW170+AW172+AW175+AW177+AW180+AW182+AW185+AW187+AW190+AW192</f>
        <v>0</v>
      </c>
      <c r="AX199" s="256">
        <f>AX170+AX172+AX175+AX177+AX180+AX182+AX185+AX187+AX190+AX192</f>
        <v>0</v>
      </c>
    </row>
    <row r="200" spans="1:51" ht="13.5" customHeight="1">
      <c r="A200" s="43"/>
      <c r="B200" s="870" t="s">
        <v>611</v>
      </c>
      <c r="C200" s="871"/>
      <c r="D200" s="872"/>
      <c r="E200" s="670"/>
      <c r="F200" s="731">
        <f ca="1">SUM(F190+F192+F194+F196+F198)</f>
        <v>113</v>
      </c>
      <c r="G200" s="732">
        <f t="shared" ref="G200:P200" ca="1" si="131">SUM(G190+G192+G194+G196+G198)</f>
        <v>14250</v>
      </c>
      <c r="H200" s="731">
        <f t="shared" ca="1" si="131"/>
        <v>17</v>
      </c>
      <c r="I200" s="733">
        <f t="shared" ca="1" si="131"/>
        <v>10500</v>
      </c>
      <c r="J200" s="731">
        <f t="shared" ca="1" si="131"/>
        <v>0</v>
      </c>
      <c r="K200" s="733">
        <f t="shared" ca="1" si="131"/>
        <v>7500</v>
      </c>
      <c r="L200" s="731">
        <f t="shared" ca="1" si="131"/>
        <v>5</v>
      </c>
      <c r="M200" s="732">
        <f t="shared" ca="1" si="131"/>
        <v>7130</v>
      </c>
      <c r="N200" s="732">
        <f t="shared" ca="1" si="131"/>
        <v>0</v>
      </c>
      <c r="O200" s="734">
        <f t="shared" ca="1" si="131"/>
        <v>135</v>
      </c>
      <c r="P200" s="735">
        <f t="shared" ca="1" si="131"/>
        <v>1105600</v>
      </c>
      <c r="Q200" s="555"/>
      <c r="R200" s="778" t="s">
        <v>45</v>
      </c>
      <c r="S200" s="660"/>
      <c r="T200" s="736">
        <f>SUM(P185)</f>
        <v>0</v>
      </c>
      <c r="U200" s="696"/>
      <c r="V200" s="723" t="str">
        <f t="shared" ref="V200" si="132">+IF(ISERROR(T200/T199*100),"",(T200/T199*100))</f>
        <v/>
      </c>
      <c r="W200" s="696"/>
      <c r="X200" s="724">
        <f t="shared" si="128"/>
        <v>1105600</v>
      </c>
      <c r="Y200" s="696"/>
      <c r="Z200" s="723">
        <f t="shared" ref="Z200" si="133">+IF(ISERROR(X200/X199*100),"",(X200/X199*100))</f>
        <v>317.96612119294815</v>
      </c>
      <c r="AA200" s="696"/>
      <c r="AB200" s="696"/>
      <c r="AC200" s="736">
        <f t="shared" si="130"/>
        <v>1781360</v>
      </c>
      <c r="AD200" s="723">
        <f>+IF(ISERROR(AC200/AC199*100),"",(AC200/AC199*100))</f>
        <v>116.30181435948997</v>
      </c>
      <c r="AE200" s="555"/>
      <c r="AF200" s="558"/>
      <c r="AG200" s="561"/>
    </row>
    <row r="201" spans="1:51" ht="13.5" customHeight="1">
      <c r="A201" s="43"/>
      <c r="B201" s="895"/>
      <c r="C201" s="895"/>
      <c r="D201" s="895"/>
      <c r="E201" s="562"/>
      <c r="F201" s="666"/>
      <c r="G201" s="737"/>
      <c r="H201" s="666"/>
      <c r="I201" s="737"/>
      <c r="J201" s="666"/>
      <c r="K201" s="737"/>
      <c r="L201" s="666"/>
      <c r="M201" s="737"/>
      <c r="N201" s="666"/>
      <c r="O201" s="737"/>
      <c r="P201" s="737"/>
      <c r="Q201" s="555"/>
      <c r="R201" s="777" t="s">
        <v>46</v>
      </c>
      <c r="S201" s="738">
        <f>SUM(AC170:AC171)</f>
        <v>0</v>
      </c>
      <c r="T201" s="606">
        <f>SUM(昨年日報!T202)</f>
        <v>0</v>
      </c>
      <c r="U201" s="555"/>
      <c r="V201" s="729"/>
      <c r="W201" s="555"/>
      <c r="X201" s="719">
        <f>+X147+T201</f>
        <v>0</v>
      </c>
      <c r="Y201" s="555"/>
      <c r="Z201" s="739"/>
      <c r="AA201" s="555"/>
      <c r="AB201" s="555"/>
      <c r="AC201" s="713">
        <f t="shared" si="130"/>
        <v>0</v>
      </c>
      <c r="AD201" s="720"/>
      <c r="AE201" s="555"/>
      <c r="AF201" s="558"/>
      <c r="AG201" s="561"/>
      <c r="AJ201" s="856" t="s">
        <v>323</v>
      </c>
      <c r="AK201" s="856"/>
      <c r="AL201" s="856" t="s">
        <v>324</v>
      </c>
      <c r="AM201" s="856"/>
      <c r="AN201" s="859" t="s">
        <v>331</v>
      </c>
      <c r="AO201" s="859"/>
      <c r="AP201" s="856" t="s">
        <v>325</v>
      </c>
      <c r="AQ201" s="856"/>
    </row>
    <row r="202" spans="1:51" ht="13.5" customHeight="1">
      <c r="A202" s="43"/>
      <c r="B202" s="881" t="s">
        <v>618</v>
      </c>
      <c r="C202" s="882"/>
      <c r="D202" s="882"/>
      <c r="E202" s="564" t="e">
        <f>IF(B202="","",VLOOKUP(B202,参照!$U$1:$Z$25,2,FALSE))</f>
        <v>#N/A</v>
      </c>
      <c r="F202" s="883" t="s">
        <v>616</v>
      </c>
      <c r="G202" s="884"/>
      <c r="H202" s="884"/>
      <c r="I202" s="884"/>
      <c r="J202" s="884"/>
      <c r="K202" s="884"/>
      <c r="L202" s="884"/>
      <c r="M202" s="884"/>
      <c r="N202" s="884"/>
      <c r="O202" s="884"/>
      <c r="P202" s="885"/>
      <c r="Q202" s="555"/>
      <c r="R202" s="776" t="s">
        <v>47</v>
      </c>
      <c r="S202" s="740"/>
      <c r="T202" s="736">
        <f>SUM(T188+T192+S201+S202)</f>
        <v>0</v>
      </c>
      <c r="U202" s="696"/>
      <c r="V202" s="723" t="str">
        <f t="shared" ref="V202" si="134">+IF(ISERROR(T202/T201*100),"",(T202/T201*100))</f>
        <v/>
      </c>
      <c r="W202" s="696"/>
      <c r="X202" s="724">
        <f t="shared" ref="X202:X211" si="135">+X148+T202</f>
        <v>0</v>
      </c>
      <c r="Y202" s="696"/>
      <c r="Z202" s="725" t="str">
        <f t="shared" ref="Z202" si="136">+IF(ISERROR(X202/X201*100),"",(X202/X201*100))</f>
        <v/>
      </c>
      <c r="AA202" s="696"/>
      <c r="AB202" s="696"/>
      <c r="AC202" s="736">
        <f t="shared" si="130"/>
        <v>31216</v>
      </c>
      <c r="AD202" s="723" t="str">
        <f>+IF(ISERROR(AC202/AC201*100),"",(AC202/AC201*100))</f>
        <v/>
      </c>
      <c r="AE202" s="555"/>
      <c r="AF202" s="558"/>
      <c r="AG202" s="561"/>
      <c r="AJ202" s="931"/>
      <c r="AK202" s="931"/>
      <c r="AL202" s="869">
        <f>AJ202-AG193</f>
        <v>0</v>
      </c>
      <c r="AM202" s="856"/>
      <c r="AN202" s="869">
        <f>T204+T206+T208+T210</f>
        <v>0</v>
      </c>
      <c r="AO202" s="856"/>
      <c r="AP202" s="869">
        <f>(AJ202+AN202)-(AG193)</f>
        <v>0</v>
      </c>
      <c r="AQ202" s="856"/>
    </row>
    <row r="203" spans="1:51" ht="13.5" customHeight="1">
      <c r="A203" s="43"/>
      <c r="B203" s="894" t="s">
        <v>602</v>
      </c>
      <c r="C203" s="894"/>
      <c r="D203" s="894"/>
      <c r="E203" s="555" t="e">
        <v>#N/A</v>
      </c>
      <c r="F203" s="687" t="s">
        <v>15</v>
      </c>
      <c r="G203" s="688"/>
      <c r="H203" s="687" t="s">
        <v>16</v>
      </c>
      <c r="I203" s="689"/>
      <c r="J203" s="559" t="s">
        <v>17</v>
      </c>
      <c r="K203" s="690"/>
      <c r="L203" s="687" t="s">
        <v>18</v>
      </c>
      <c r="M203" s="670"/>
      <c r="N203" s="670" t="s">
        <v>19</v>
      </c>
      <c r="O203" s="691" t="s">
        <v>6</v>
      </c>
      <c r="P203" s="613" t="s">
        <v>20</v>
      </c>
      <c r="Q203" s="555"/>
      <c r="R203" s="773" t="s">
        <v>639</v>
      </c>
      <c r="S203" s="824">
        <f>AF208+AF210</f>
        <v>0</v>
      </c>
      <c r="T203" s="606">
        <f>SUM(昨年日報!T204)</f>
        <v>0</v>
      </c>
      <c r="U203" s="555"/>
      <c r="V203" s="729"/>
      <c r="W203" s="555"/>
      <c r="X203" s="719">
        <f t="shared" si="135"/>
        <v>4530</v>
      </c>
      <c r="Y203" s="555"/>
      <c r="Z203" s="720"/>
      <c r="AA203" s="555"/>
      <c r="AB203" s="555"/>
      <c r="AC203" s="713">
        <f t="shared" si="130"/>
        <v>21930</v>
      </c>
      <c r="AD203" s="720"/>
      <c r="AE203" s="555"/>
      <c r="AF203" s="558"/>
      <c r="AG203" s="561"/>
    </row>
    <row r="204" spans="1:51" ht="13.5" customHeight="1" thickBot="1">
      <c r="A204" s="43"/>
      <c r="B204" s="873" t="s">
        <v>637</v>
      </c>
      <c r="C204" s="874"/>
      <c r="D204" s="875"/>
      <c r="E204" s="670"/>
      <c r="F204" s="665"/>
      <c r="G204" s="727"/>
      <c r="H204" s="727"/>
      <c r="I204" s="727"/>
      <c r="J204" s="727"/>
      <c r="K204" s="727"/>
      <c r="L204" s="727"/>
      <c r="M204" s="727"/>
      <c r="N204" s="727"/>
      <c r="O204" s="727"/>
      <c r="P204" s="742"/>
      <c r="Q204" s="555"/>
      <c r="R204" s="771" t="s">
        <v>682</v>
      </c>
      <c r="S204" s="825">
        <f>AF213+AF215</f>
        <v>0</v>
      </c>
      <c r="T204" s="736">
        <f>SUM(S203:S204)</f>
        <v>0</v>
      </c>
      <c r="U204" s="696"/>
      <c r="V204" s="723" t="str">
        <f t="shared" ref="V204" si="137">+IF(ISERROR(T204/T203*100),"",(T204/T203*100))</f>
        <v/>
      </c>
      <c r="W204" s="696"/>
      <c r="X204" s="724">
        <f t="shared" si="135"/>
        <v>17960</v>
      </c>
      <c r="Y204" s="696"/>
      <c r="Z204" s="723">
        <f t="shared" ref="Z204" si="138">+IF(ISERROR(X204/X203*100),"",(X204/X203*100))</f>
        <v>396.46799116997789</v>
      </c>
      <c r="AA204" s="696"/>
      <c r="AB204" s="696"/>
      <c r="AC204" s="736">
        <f t="shared" si="130"/>
        <v>22970</v>
      </c>
      <c r="AD204" s="723">
        <f>+IF(ISERROR(AC204/AC203*100),"",(AC204/AC203*100))</f>
        <v>104.74236206110352</v>
      </c>
      <c r="AE204" s="555"/>
      <c r="AF204" s="558"/>
      <c r="AG204" s="561"/>
      <c r="AJ204" s="856" t="s">
        <v>326</v>
      </c>
      <c r="AK204" s="856"/>
      <c r="AL204" s="856"/>
      <c r="AM204" s="856"/>
    </row>
    <row r="205" spans="1:51" ht="13.5" customHeight="1" thickBot="1">
      <c r="A205" s="43"/>
      <c r="B205" s="870" t="s">
        <v>624</v>
      </c>
      <c r="C205" s="871"/>
      <c r="D205" s="872"/>
      <c r="E205" s="555" t="e">
        <v>#N/A</v>
      </c>
      <c r="F205" s="700">
        <f ca="1">SUM(F190)+F$43</f>
        <v>144</v>
      </c>
      <c r="G205" s="701">
        <f t="shared" ref="G205:P205" ca="1" si="139">SUM(G190)+G$43</f>
        <v>23750</v>
      </c>
      <c r="H205" s="702">
        <f t="shared" ca="1" si="139"/>
        <v>18</v>
      </c>
      <c r="I205" s="702">
        <f t="shared" ca="1" si="139"/>
        <v>17500</v>
      </c>
      <c r="J205" s="702">
        <f t="shared" ca="1" si="139"/>
        <v>0</v>
      </c>
      <c r="K205" s="702">
        <f t="shared" ca="1" si="139"/>
        <v>12500</v>
      </c>
      <c r="L205" s="702">
        <f t="shared" ca="1" si="139"/>
        <v>4</v>
      </c>
      <c r="M205" s="702">
        <f t="shared" ca="1" si="139"/>
        <v>11900</v>
      </c>
      <c r="N205" s="702">
        <f t="shared" ca="1" si="139"/>
        <v>2</v>
      </c>
      <c r="O205" s="702">
        <f t="shared" ca="1" si="139"/>
        <v>168</v>
      </c>
      <c r="P205" s="703">
        <f t="shared" ca="1" si="139"/>
        <v>820260</v>
      </c>
      <c r="Q205" s="555"/>
      <c r="R205" s="773" t="s">
        <v>640</v>
      </c>
      <c r="S205" s="741"/>
      <c r="T205" s="606">
        <f>SUM(昨年日報!T206)</f>
        <v>0</v>
      </c>
      <c r="U205" s="555"/>
      <c r="V205" s="729"/>
      <c r="W205" s="555"/>
      <c r="X205" s="719">
        <f t="shared" si="135"/>
        <v>3000</v>
      </c>
      <c r="Y205" s="555"/>
      <c r="Z205" s="739"/>
      <c r="AA205" s="555"/>
      <c r="AB205" s="555"/>
      <c r="AC205" s="713">
        <f t="shared" si="130"/>
        <v>36000</v>
      </c>
      <c r="AD205" s="720"/>
      <c r="AE205" s="555"/>
      <c r="AF205" s="934" t="s">
        <v>664</v>
      </c>
      <c r="AG205" s="935"/>
      <c r="AJ205" s="886" t="s">
        <v>327</v>
      </c>
      <c r="AK205" s="887"/>
      <c r="AL205" s="856" t="s">
        <v>328</v>
      </c>
      <c r="AM205" s="856"/>
    </row>
    <row r="206" spans="1:51" ht="13.5" customHeight="1">
      <c r="B206" s="873" t="s">
        <v>107</v>
      </c>
      <c r="C206" s="874"/>
      <c r="D206" s="875"/>
      <c r="E206" s="670"/>
      <c r="F206" s="665"/>
      <c r="G206" s="727"/>
      <c r="H206" s="727"/>
      <c r="I206" s="727"/>
      <c r="J206" s="727"/>
      <c r="K206" s="727"/>
      <c r="L206" s="727"/>
      <c r="M206" s="727"/>
      <c r="N206" s="727"/>
      <c r="O206" s="727"/>
      <c r="P206" s="742"/>
      <c r="Q206" s="555"/>
      <c r="R206" s="772" t="s">
        <v>683</v>
      </c>
      <c r="S206" s="740"/>
      <c r="T206" s="736">
        <f>SUM(S205:S206)</f>
        <v>0</v>
      </c>
      <c r="U206" s="696"/>
      <c r="V206" s="723" t="str">
        <f t="shared" ref="V206" si="140">+IF(ISERROR(T206/T205*100),"",(T206/T205*100))</f>
        <v/>
      </c>
      <c r="W206" s="696"/>
      <c r="X206" s="724">
        <f t="shared" si="135"/>
        <v>21200</v>
      </c>
      <c r="Y206" s="696"/>
      <c r="Z206" s="725">
        <f t="shared" ref="Z206" si="141">+IF(ISERROR(X206/X205*100),"",(X206/X205*100))</f>
        <v>706.66666666666663</v>
      </c>
      <c r="AA206" s="696"/>
      <c r="AB206" s="696"/>
      <c r="AC206" s="736">
        <f t="shared" si="130"/>
        <v>30200</v>
      </c>
      <c r="AD206" s="723">
        <f>+IF(ISERROR(AC206/AC205*100),"",(AC206/AC205*100))</f>
        <v>83.888888888888886</v>
      </c>
      <c r="AE206" s="555"/>
      <c r="AF206" s="936" t="s">
        <v>665</v>
      </c>
      <c r="AG206" s="937"/>
      <c r="AJ206" s="886" t="s">
        <v>329</v>
      </c>
      <c r="AK206" s="887"/>
      <c r="AL206" s="887"/>
      <c r="AM206" s="888"/>
    </row>
    <row r="207" spans="1:51" ht="13.5" customHeight="1">
      <c r="B207" s="870" t="s">
        <v>624</v>
      </c>
      <c r="C207" s="871"/>
      <c r="D207" s="872"/>
      <c r="E207" s="555" t="e">
        <v>#N/A</v>
      </c>
      <c r="F207" s="701">
        <f ca="1">SUM(F192)+F$45</f>
        <v>0</v>
      </c>
      <c r="G207" s="702">
        <f t="shared" ref="G207:P207" ca="1" si="142">SUM(G192)+G$45</f>
        <v>0</v>
      </c>
      <c r="H207" s="702">
        <f t="shared" ca="1" si="142"/>
        <v>0</v>
      </c>
      <c r="I207" s="702">
        <f t="shared" ca="1" si="142"/>
        <v>0</v>
      </c>
      <c r="J207" s="702">
        <f t="shared" ca="1" si="142"/>
        <v>0</v>
      </c>
      <c r="K207" s="702">
        <f t="shared" ca="1" si="142"/>
        <v>0</v>
      </c>
      <c r="L207" s="702">
        <f t="shared" ca="1" si="142"/>
        <v>0</v>
      </c>
      <c r="M207" s="702">
        <f t="shared" ca="1" si="142"/>
        <v>0</v>
      </c>
      <c r="N207" s="702">
        <f t="shared" ca="1" si="142"/>
        <v>0</v>
      </c>
      <c r="O207" s="702">
        <f t="shared" ca="1" si="142"/>
        <v>0</v>
      </c>
      <c r="P207" s="703">
        <f t="shared" ca="1" si="142"/>
        <v>0</v>
      </c>
      <c r="Q207" s="555"/>
      <c r="R207" s="777"/>
      <c r="S207" s="669"/>
      <c r="T207" s="606">
        <f>SUM(昨年日報!T208)</f>
        <v>0</v>
      </c>
      <c r="U207" s="555"/>
      <c r="V207" s="729"/>
      <c r="W207" s="555"/>
      <c r="X207" s="719">
        <f t="shared" si="135"/>
        <v>0</v>
      </c>
      <c r="Y207" s="555"/>
      <c r="Z207" s="720"/>
      <c r="AA207" s="555"/>
      <c r="AB207" s="555"/>
      <c r="AC207" s="713">
        <f t="shared" si="130"/>
        <v>0</v>
      </c>
      <c r="AD207" s="720"/>
      <c r="AE207" s="555"/>
      <c r="AF207" s="826" t="str">
        <f>$AF$99</f>
        <v>8%対象額</v>
      </c>
      <c r="AG207" s="827" t="str">
        <f>$AG$99</f>
        <v>税額</v>
      </c>
      <c r="AJ207" s="869">
        <f ca="1">SUM(INDIRECT(AS207))</f>
        <v>0</v>
      </c>
      <c r="AK207" s="856"/>
      <c r="AL207" s="869">
        <f ca="1">SUM(INDIRECT(AT207))</f>
        <v>273</v>
      </c>
      <c r="AM207" s="856"/>
      <c r="AN207" s="345" t="s">
        <v>619</v>
      </c>
      <c r="AO207" s="345" t="s">
        <v>621</v>
      </c>
      <c r="AP207" s="346">
        <f>SUM(AP153)+72</f>
        <v>273</v>
      </c>
      <c r="AQ207" s="347">
        <v>18</v>
      </c>
      <c r="AR207" s="347">
        <f>AP207+AQ207</f>
        <v>291</v>
      </c>
      <c r="AS207" s="345" t="str">
        <f>CONCATENATE(AN207,AR207)</f>
        <v>受払表!G291</v>
      </c>
      <c r="AT207" s="345" t="str">
        <f>CONCATENATE(AO207,AR207)</f>
        <v>受払表!K291</v>
      </c>
    </row>
    <row r="208" spans="1:51" ht="13.5" customHeight="1">
      <c r="B208" s="873" t="s">
        <v>605</v>
      </c>
      <c r="C208" s="874"/>
      <c r="D208" s="875"/>
      <c r="E208" s="670"/>
      <c r="F208" s="665"/>
      <c r="G208" s="727"/>
      <c r="H208" s="727"/>
      <c r="I208" s="727"/>
      <c r="J208" s="727"/>
      <c r="K208" s="727"/>
      <c r="L208" s="727"/>
      <c r="M208" s="727"/>
      <c r="N208" s="727"/>
      <c r="O208" s="727"/>
      <c r="P208" s="742"/>
      <c r="Q208" s="555"/>
      <c r="R208" s="776" t="s">
        <v>52</v>
      </c>
      <c r="S208" s="660"/>
      <c r="T208" s="736">
        <f>+AC189</f>
        <v>0</v>
      </c>
      <c r="U208" s="696"/>
      <c r="V208" s="723" t="str">
        <f t="shared" ref="V208" si="143">+IF(ISERROR(T208/T207*100),"",(T208/T207*100))</f>
        <v/>
      </c>
      <c r="W208" s="696"/>
      <c r="X208" s="724">
        <f t="shared" si="135"/>
        <v>0</v>
      </c>
      <c r="Y208" s="696"/>
      <c r="Z208" s="723" t="str">
        <f t="shared" ref="Z208" si="144">+IF(ISERROR(X208/X207*100),"",(X208/X207*100))</f>
        <v/>
      </c>
      <c r="AA208" s="696"/>
      <c r="AB208" s="696"/>
      <c r="AC208" s="736">
        <f t="shared" si="130"/>
        <v>0</v>
      </c>
      <c r="AD208" s="723" t="str">
        <f>+IF(ISERROR(AC208/AC207*100),"",(AC208/AC207*100))</f>
        <v/>
      </c>
      <c r="AE208" s="555"/>
      <c r="AF208" s="817"/>
      <c r="AG208" s="818" t="str">
        <f>IF(AF208="","0",AF208-(AF208/(参照!$V$13)))</f>
        <v>0</v>
      </c>
      <c r="AJ208" s="886" t="s">
        <v>330</v>
      </c>
      <c r="AK208" s="887"/>
      <c r="AL208" s="887"/>
      <c r="AM208" s="888"/>
      <c r="AN208" s="345"/>
      <c r="AO208" s="345"/>
      <c r="AP208" s="345"/>
      <c r="AQ208" s="345"/>
      <c r="AR208" s="345"/>
      <c r="AS208" s="345"/>
      <c r="AT208" s="345"/>
    </row>
    <row r="209" spans="1:51" ht="13.5" customHeight="1">
      <c r="B209" s="870" t="s">
        <v>624</v>
      </c>
      <c r="C209" s="871"/>
      <c r="D209" s="872"/>
      <c r="E209" s="712"/>
      <c r="F209" s="701">
        <f ca="1">SUM(F194)+F$47</f>
        <v>0</v>
      </c>
      <c r="G209" s="702">
        <f t="shared" ref="G209:P209" ca="1" si="145">SUM(G194)+G$47</f>
        <v>0</v>
      </c>
      <c r="H209" s="702">
        <f t="shared" ca="1" si="145"/>
        <v>0</v>
      </c>
      <c r="I209" s="702">
        <f t="shared" ca="1" si="145"/>
        <v>0</v>
      </c>
      <c r="J209" s="702">
        <f t="shared" ca="1" si="145"/>
        <v>0</v>
      </c>
      <c r="K209" s="702">
        <f t="shared" ca="1" si="145"/>
        <v>0</v>
      </c>
      <c r="L209" s="702">
        <f t="shared" ca="1" si="145"/>
        <v>0</v>
      </c>
      <c r="M209" s="702">
        <f t="shared" ca="1" si="145"/>
        <v>0</v>
      </c>
      <c r="N209" s="702">
        <f t="shared" ca="1" si="145"/>
        <v>0</v>
      </c>
      <c r="O209" s="702">
        <f t="shared" ca="1" si="145"/>
        <v>0</v>
      </c>
      <c r="P209" s="703">
        <f t="shared" ca="1" si="145"/>
        <v>0</v>
      </c>
      <c r="Q209" s="555"/>
      <c r="R209" s="773" t="s">
        <v>641</v>
      </c>
      <c r="S209" s="728"/>
      <c r="T209" s="743">
        <f>SUM(昨年日報!T210)</f>
        <v>0</v>
      </c>
      <c r="U209" s="682"/>
      <c r="V209" s="744"/>
      <c r="W209" s="682"/>
      <c r="X209" s="719">
        <f t="shared" si="135"/>
        <v>1500</v>
      </c>
      <c r="Y209" s="682"/>
      <c r="Z209" s="744"/>
      <c r="AA209" s="682"/>
      <c r="AB209" s="682"/>
      <c r="AC209" s="745">
        <f t="shared" si="130"/>
        <v>9000</v>
      </c>
      <c r="AD209" s="744"/>
      <c r="AE209" s="555"/>
      <c r="AF209" s="828" t="str">
        <f>$AF$101</f>
        <v>10%対象額</v>
      </c>
      <c r="AG209" s="829" t="str">
        <f>$AG$101</f>
        <v>税額</v>
      </c>
      <c r="AJ209" s="869">
        <f ca="1">SUM(INDIRECT(AS209))</f>
        <v>0</v>
      </c>
      <c r="AK209" s="856"/>
      <c r="AL209" s="869">
        <f ca="1">SUM(INDIRECT(AT209))</f>
        <v>1781360</v>
      </c>
      <c r="AM209" s="856"/>
      <c r="AN209" s="345" t="s">
        <v>620</v>
      </c>
      <c r="AO209" s="345" t="s">
        <v>622</v>
      </c>
      <c r="AP209" s="345">
        <f>SUM(AP155)+72</f>
        <v>273</v>
      </c>
      <c r="AQ209" s="347">
        <v>18</v>
      </c>
      <c r="AR209" s="345">
        <f>AP209+AQ209</f>
        <v>291</v>
      </c>
      <c r="AS209" s="345" t="str">
        <f>CONCATENATE(AN209,AR209)</f>
        <v>受払表!H291</v>
      </c>
      <c r="AT209" s="345" t="str">
        <f>CONCATENATE(AO209,AR209)</f>
        <v>受払表!L291</v>
      </c>
    </row>
    <row r="210" spans="1:51" ht="13.5" customHeight="1" thickBot="1">
      <c r="B210" s="873" t="s">
        <v>103</v>
      </c>
      <c r="C210" s="874"/>
      <c r="D210" s="875"/>
      <c r="E210" s="560" t="e">
        <v>#N/A</v>
      </c>
      <c r="F210" s="665"/>
      <c r="G210" s="727"/>
      <c r="H210" s="727"/>
      <c r="I210" s="727"/>
      <c r="J210" s="727"/>
      <c r="K210" s="727"/>
      <c r="L210" s="727"/>
      <c r="M210" s="727"/>
      <c r="N210" s="727"/>
      <c r="O210" s="727"/>
      <c r="P210" s="742"/>
      <c r="Q210" s="555"/>
      <c r="R210" s="779" t="s">
        <v>684</v>
      </c>
      <c r="S210" s="746"/>
      <c r="T210" s="747">
        <f>S209+S210</f>
        <v>0</v>
      </c>
      <c r="U210" s="748"/>
      <c r="V210" s="749" t="str">
        <f t="shared" ref="V210" si="146">+IF(ISERROR(T210/T209*100),"",(T210/T209*100))</f>
        <v/>
      </c>
      <c r="W210" s="748"/>
      <c r="X210" s="719">
        <f t="shared" si="135"/>
        <v>8000</v>
      </c>
      <c r="Y210" s="748"/>
      <c r="Z210" s="749">
        <f t="shared" ref="Z210" si="147">+IF(ISERROR(X210/X209*100),"",(X210/X209*100))</f>
        <v>533.33333333333326</v>
      </c>
      <c r="AA210" s="748"/>
      <c r="AB210" s="748"/>
      <c r="AC210" s="747">
        <f t="shared" si="130"/>
        <v>14500</v>
      </c>
      <c r="AD210" s="749">
        <f>+IF(ISERROR(AC210/AC209*100),"",(AC210/AC209*100))</f>
        <v>161.11111111111111</v>
      </c>
      <c r="AE210" s="555"/>
      <c r="AF210" s="821"/>
      <c r="AG210" s="822" t="str">
        <f>IF(AF210="","0",AF210-(AF210/(参照!$V$14)))</f>
        <v>0</v>
      </c>
    </row>
    <row r="211" spans="1:51" ht="13.5" customHeight="1">
      <c r="B211" s="870" t="s">
        <v>624</v>
      </c>
      <c r="C211" s="871"/>
      <c r="D211" s="872"/>
      <c r="E211" s="555" t="e">
        <v>#N/A</v>
      </c>
      <c r="F211" s="701">
        <f ca="1">SUM(F196)+F$49</f>
        <v>60</v>
      </c>
      <c r="G211" s="702">
        <f t="shared" ref="G211:P211" ca="1" si="148">SUM(G196)+G$49</f>
        <v>9500</v>
      </c>
      <c r="H211" s="702">
        <f t="shared" ca="1" si="148"/>
        <v>9</v>
      </c>
      <c r="I211" s="702">
        <f t="shared" ca="1" si="148"/>
        <v>7000</v>
      </c>
      <c r="J211" s="702">
        <f t="shared" ca="1" si="148"/>
        <v>0</v>
      </c>
      <c r="K211" s="702">
        <f t="shared" ca="1" si="148"/>
        <v>5000</v>
      </c>
      <c r="L211" s="702">
        <f t="shared" ca="1" si="148"/>
        <v>2</v>
      </c>
      <c r="M211" s="702">
        <f t="shared" ca="1" si="148"/>
        <v>4750</v>
      </c>
      <c r="N211" s="702">
        <f t="shared" ca="1" si="148"/>
        <v>0</v>
      </c>
      <c r="O211" s="702">
        <f t="shared" ca="1" si="148"/>
        <v>71</v>
      </c>
      <c r="P211" s="703">
        <f t="shared" ca="1" si="148"/>
        <v>695500</v>
      </c>
      <c r="Q211" s="555"/>
      <c r="R211" s="777"/>
      <c r="S211" s="669"/>
      <c r="T211" s="713">
        <f>SUM(昨年日報!T212)</f>
        <v>0</v>
      </c>
      <c r="U211" s="555"/>
      <c r="V211" s="729"/>
      <c r="W211" s="555"/>
      <c r="X211" s="750">
        <f t="shared" si="135"/>
        <v>356740</v>
      </c>
      <c r="Y211" s="555"/>
      <c r="Z211" s="739"/>
      <c r="AA211" s="555"/>
      <c r="AB211" s="555"/>
      <c r="AC211" s="713">
        <f>+AC157+T211</f>
        <v>1598600</v>
      </c>
      <c r="AD211" s="739"/>
      <c r="AE211" s="555"/>
      <c r="AF211" s="932" t="s">
        <v>685</v>
      </c>
      <c r="AG211" s="933"/>
      <c r="AK211" s="225" t="s">
        <v>148</v>
      </c>
      <c r="AL211" s="225" t="s">
        <v>148</v>
      </c>
      <c r="AM211" s="225" t="s">
        <v>148</v>
      </c>
      <c r="AN211" s="225" t="s">
        <v>148</v>
      </c>
      <c r="AO211" s="225" t="s">
        <v>148</v>
      </c>
      <c r="AP211" s="225" t="s">
        <v>148</v>
      </c>
    </row>
    <row r="212" spans="1:51" ht="13.5" customHeight="1">
      <c r="B212" s="878" t="s">
        <v>661</v>
      </c>
      <c r="C212" s="879"/>
      <c r="D212" s="880"/>
      <c r="E212" s="670"/>
      <c r="F212" s="665"/>
      <c r="G212" s="727"/>
      <c r="H212" s="727"/>
      <c r="I212" s="727"/>
      <c r="J212" s="727"/>
      <c r="K212" s="727"/>
      <c r="L212" s="727"/>
      <c r="M212" s="727"/>
      <c r="N212" s="727"/>
      <c r="O212" s="727"/>
      <c r="P212" s="742"/>
      <c r="Q212" s="555"/>
      <c r="R212" s="780" t="s">
        <v>53</v>
      </c>
      <c r="S212" s="705"/>
      <c r="T212" s="751">
        <f>+T200+T202+T204+T206+T208+T210</f>
        <v>0</v>
      </c>
      <c r="U212" s="560"/>
      <c r="V212" s="752" t="str">
        <f t="shared" ref="V212" si="149">+IF(ISERROR(T212/T211*100),"",(T212/T211*100))</f>
        <v/>
      </c>
      <c r="W212" s="560"/>
      <c r="X212" s="751">
        <f>+X200+X202+X204+X206+X208+X210</f>
        <v>1152760</v>
      </c>
      <c r="Y212" s="560"/>
      <c r="Z212" s="752">
        <f t="shared" ref="Z212" si="150">+IF(ISERROR(X212/X211*100),"",(X212/X211*100))</f>
        <v>323.13729887312888</v>
      </c>
      <c r="AA212" s="560"/>
      <c r="AB212" s="560"/>
      <c r="AC212" s="751">
        <f t="shared" ref="AC212" si="151">+AC158+T212</f>
        <v>1880246</v>
      </c>
      <c r="AD212" s="752">
        <f>+IF(ISERROR(AC212/AC211*100),"",(AC212/AC211*100))</f>
        <v>117.61829100462906</v>
      </c>
      <c r="AE212" s="555"/>
      <c r="AF212" s="826" t="str">
        <f>$AF$104</f>
        <v>8%対象額</v>
      </c>
      <c r="AG212" s="827" t="str">
        <f>$AG$104</f>
        <v>税額</v>
      </c>
      <c r="AK212" s="225" t="s">
        <v>152</v>
      </c>
      <c r="AL212" s="225" t="s">
        <v>153</v>
      </c>
      <c r="AM212" s="225" t="s">
        <v>154</v>
      </c>
      <c r="AN212" s="225" t="s">
        <v>155</v>
      </c>
      <c r="AO212" s="225" t="s">
        <v>156</v>
      </c>
      <c r="AP212" s="225" t="s">
        <v>332</v>
      </c>
    </row>
    <row r="213" spans="1:51" ht="13.5" customHeight="1">
      <c r="B213" s="870" t="s">
        <v>624</v>
      </c>
      <c r="C213" s="871"/>
      <c r="D213" s="872"/>
      <c r="E213" s="555" t="e">
        <v>#N/A</v>
      </c>
      <c r="F213" s="701">
        <f ca="1">SUM(F198)+F$51</f>
        <v>27</v>
      </c>
      <c r="G213" s="702">
        <f t="shared" ref="G213:P213" ca="1" si="152">SUM(G198)+G$51</f>
        <v>0</v>
      </c>
      <c r="H213" s="702">
        <f t="shared" ca="1" si="152"/>
        <v>6</v>
      </c>
      <c r="I213" s="702">
        <f t="shared" ca="1" si="152"/>
        <v>0</v>
      </c>
      <c r="J213" s="702">
        <f t="shared" ca="1" si="152"/>
        <v>0</v>
      </c>
      <c r="K213" s="702">
        <f t="shared" ca="1" si="152"/>
        <v>0</v>
      </c>
      <c r="L213" s="702">
        <f t="shared" ca="1" si="152"/>
        <v>1</v>
      </c>
      <c r="M213" s="702">
        <f t="shared" ca="1" si="152"/>
        <v>0</v>
      </c>
      <c r="N213" s="702">
        <f t="shared" ca="1" si="152"/>
        <v>0</v>
      </c>
      <c r="O213" s="702">
        <f t="shared" ca="1" si="152"/>
        <v>34</v>
      </c>
      <c r="P213" s="703">
        <f t="shared" ca="1" si="152"/>
        <v>265600</v>
      </c>
      <c r="Q213" s="555"/>
      <c r="R213" s="775"/>
      <c r="S213" s="669"/>
      <c r="T213" s="713">
        <f>SUM(昨年日報!T214)</f>
        <v>0</v>
      </c>
      <c r="U213" s="555"/>
      <c r="V213" s="729"/>
      <c r="W213" s="555"/>
      <c r="X213" s="713">
        <f t="shared" ref="X213:X214" si="153">+X159+T213</f>
        <v>324345.11784511781</v>
      </c>
      <c r="Y213" s="555"/>
      <c r="Z213" s="739"/>
      <c r="AA213" s="555"/>
      <c r="AB213" s="555"/>
      <c r="AC213" s="713">
        <f>+AC159+T213</f>
        <v>1453399.1582491579</v>
      </c>
      <c r="AD213" s="739"/>
      <c r="AE213" s="555"/>
      <c r="AF213" s="817"/>
      <c r="AG213" s="818" t="str">
        <f>IF(AF213="","0",AF213-(AF213/(参照!$V$13)))</f>
        <v>0</v>
      </c>
      <c r="AK213" s="856" t="s">
        <v>632</v>
      </c>
      <c r="AL213" s="856"/>
      <c r="AM213" s="281" t="s">
        <v>625</v>
      </c>
      <c r="AN213" s="281" t="s">
        <v>626</v>
      </c>
      <c r="AO213" s="281" t="s">
        <v>627</v>
      </c>
      <c r="AP213" s="281" t="s">
        <v>628</v>
      </c>
      <c r="AQ213" s="281" t="s">
        <v>630</v>
      </c>
      <c r="AR213" s="281" t="s">
        <v>631</v>
      </c>
    </row>
    <row r="214" spans="1:51" ht="13.5" customHeight="1">
      <c r="B214" s="662"/>
      <c r="C214" s="663"/>
      <c r="D214" s="664"/>
      <c r="E214" s="590" t="str">
        <f>IF(B214="","",VLOOKUP(B214,参照!$U$1:$Z$25,2,FALSE))</f>
        <v/>
      </c>
      <c r="F214" s="665"/>
      <c r="G214" s="666"/>
      <c r="H214" s="665"/>
      <c r="I214" s="667"/>
      <c r="J214" s="665"/>
      <c r="K214" s="667"/>
      <c r="L214" s="665"/>
      <c r="M214" s="666"/>
      <c r="N214" s="666"/>
      <c r="O214" s="727"/>
      <c r="P214" s="647"/>
      <c r="Q214" s="555"/>
      <c r="R214" s="777" t="s">
        <v>54</v>
      </c>
      <c r="S214" s="669"/>
      <c r="T214" s="713">
        <f>((+T200+T202+T206+T208+T210)/(参照!$V$14))+(AF208+AF210+AF213+AF215-AG208-AG210-AG213-AG215)</f>
        <v>0</v>
      </c>
      <c r="U214" s="555"/>
      <c r="V214" s="725"/>
      <c r="W214" s="555"/>
      <c r="X214" s="713">
        <f t="shared" si="153"/>
        <v>1048185.1851851851</v>
      </c>
      <c r="Y214" s="555"/>
      <c r="Z214" s="725">
        <f>+IF(ISERROR(X214/X213*100),"",(X214/X213*100))</f>
        <v>323.16971260400396</v>
      </c>
      <c r="AA214" s="555"/>
      <c r="AB214" s="555"/>
      <c r="AC214" s="713">
        <f t="shared" ref="AC214" si="154">+AC160+T214</f>
        <v>1709581.717171717</v>
      </c>
      <c r="AD214" s="753">
        <f>+IF(ISERROR(AC214/AC213*100),"",(AC214/AC213*100))</f>
        <v>117.62644194944836</v>
      </c>
      <c r="AE214" s="555"/>
      <c r="AF214" s="828" t="str">
        <f>$AF$106</f>
        <v>10%対象額</v>
      </c>
      <c r="AG214" s="829" t="str">
        <f>$AG$106</f>
        <v>税額</v>
      </c>
      <c r="AK214" s="856" t="s">
        <v>176</v>
      </c>
      <c r="AL214" s="856"/>
      <c r="AM214" s="225"/>
      <c r="AN214" s="225"/>
      <c r="AO214" s="225"/>
      <c r="AP214" s="225"/>
      <c r="AQ214" s="225"/>
      <c r="AR214" s="225"/>
    </row>
    <row r="215" spans="1:51" ht="13.5" customHeight="1" thickBot="1">
      <c r="B215" s="870" t="s">
        <v>617</v>
      </c>
      <c r="C215" s="871"/>
      <c r="D215" s="872"/>
      <c r="E215" s="670"/>
      <c r="F215" s="731">
        <f ca="1">SUM(F205+F207+F209+F211+F213)</f>
        <v>231</v>
      </c>
      <c r="G215" s="732">
        <f t="shared" ref="G215:P215" ca="1" si="155">SUM(G205+G207+G209+G211+G213)</f>
        <v>33250</v>
      </c>
      <c r="H215" s="731">
        <f t="shared" ca="1" si="155"/>
        <v>33</v>
      </c>
      <c r="I215" s="733">
        <f t="shared" ca="1" si="155"/>
        <v>24500</v>
      </c>
      <c r="J215" s="731">
        <f t="shared" ca="1" si="155"/>
        <v>0</v>
      </c>
      <c r="K215" s="733">
        <f t="shared" ca="1" si="155"/>
        <v>17500</v>
      </c>
      <c r="L215" s="731">
        <f t="shared" ca="1" si="155"/>
        <v>7</v>
      </c>
      <c r="M215" s="732">
        <f t="shared" ca="1" si="155"/>
        <v>16650</v>
      </c>
      <c r="N215" s="732">
        <f t="shared" ca="1" si="155"/>
        <v>2</v>
      </c>
      <c r="O215" s="734">
        <f t="shared" ca="1" si="155"/>
        <v>273</v>
      </c>
      <c r="P215" s="735">
        <f t="shared" ca="1" si="155"/>
        <v>1781360</v>
      </c>
      <c r="Q215" s="555"/>
      <c r="R215" s="781"/>
      <c r="S215" s="754" t="s">
        <v>0</v>
      </c>
      <c r="T215" s="751">
        <f>T212-T214</f>
        <v>0</v>
      </c>
      <c r="U215" s="560"/>
      <c r="V215" s="755"/>
      <c r="W215" s="649" t="s">
        <v>0</v>
      </c>
      <c r="X215" s="751">
        <f>X212-X214</f>
        <v>104574.81481481495</v>
      </c>
      <c r="Y215" s="560"/>
      <c r="Z215" s="756"/>
      <c r="AA215" s="560" t="s">
        <v>0</v>
      </c>
      <c r="AB215" s="649"/>
      <c r="AC215" s="751">
        <f>AC212-AC214</f>
        <v>170664.28282828303</v>
      </c>
      <c r="AD215" s="756"/>
      <c r="AE215" s="555"/>
      <c r="AF215" s="823"/>
      <c r="AG215" s="822" t="str">
        <f>IF(AF215="","0",AF215-(AF215/(参照!$V$14)))</f>
        <v>0</v>
      </c>
      <c r="AK215" s="856" t="s">
        <v>177</v>
      </c>
      <c r="AL215" s="856"/>
      <c r="AM215" s="225"/>
      <c r="AN215" s="225"/>
      <c r="AO215" s="225"/>
      <c r="AP215" s="225"/>
      <c r="AQ215" s="225"/>
      <c r="AR215" s="225"/>
    </row>
    <row r="216" spans="1:51" ht="9" customHeight="1">
      <c r="A216" s="22"/>
    </row>
    <row r="217" spans="1:51" ht="5.25" customHeight="1">
      <c r="A217" s="22"/>
    </row>
    <row r="218" spans="1:51" ht="16.5" customHeight="1">
      <c r="A218" s="1">
        <f>A164+1</f>
        <v>4</v>
      </c>
      <c r="B218" s="555"/>
      <c r="C218" s="555"/>
      <c r="D218" s="561"/>
      <c r="E218" s="564"/>
      <c r="F218" s="567" t="str">
        <f>F$56</f>
        <v>社　長</v>
      </c>
      <c r="G218" s="562">
        <f t="shared" ref="G218:O218" si="156">G$56</f>
        <v>0</v>
      </c>
      <c r="H218" s="563" t="str">
        <f t="shared" si="156"/>
        <v>常　務</v>
      </c>
      <c r="I218" s="564">
        <f t="shared" si="156"/>
        <v>0</v>
      </c>
      <c r="J218" s="565" t="str">
        <f t="shared" si="156"/>
        <v>部　長</v>
      </c>
      <c r="K218" s="566">
        <f t="shared" si="156"/>
        <v>0</v>
      </c>
      <c r="L218" s="567" t="str">
        <f t="shared" si="156"/>
        <v>次　長</v>
      </c>
      <c r="M218" s="566">
        <f t="shared" si="156"/>
        <v>0</v>
      </c>
      <c r="N218" s="567" t="str">
        <f t="shared" si="156"/>
        <v>課　長</v>
      </c>
      <c r="O218" s="568" t="str">
        <f t="shared" si="156"/>
        <v>係</v>
      </c>
      <c r="P218" s="557"/>
      <c r="Q218" s="24"/>
      <c r="R218" s="919" t="s">
        <v>99</v>
      </c>
      <c r="S218" s="919"/>
      <c r="T218" s="919"/>
      <c r="U218" s="919"/>
      <c r="V218" s="919"/>
      <c r="W218" s="919"/>
      <c r="X218" s="919"/>
      <c r="AD218" s="866" t="s">
        <v>116</v>
      </c>
      <c r="AE218" s="25"/>
      <c r="AF218" s="183" t="s">
        <v>8</v>
      </c>
      <c r="AG218" s="556" t="s">
        <v>9</v>
      </c>
    </row>
    <row r="219" spans="1:51" ht="15.75" customHeight="1">
      <c r="D219" s="561"/>
      <c r="E219" s="555"/>
      <c r="F219" s="920"/>
      <c r="H219" s="922"/>
      <c r="J219" s="924"/>
      <c r="K219" s="186"/>
      <c r="L219" s="926"/>
      <c r="M219" s="186"/>
      <c r="N219" s="926"/>
      <c r="O219" s="876" t="str">
        <f>IF(ISERROR(VLOOKUP(O221,参照!AB:AC,2,FALSE)),"",VLOOKUP(O221,参照!AB:AC,2,FALSE))</f>
        <v>小森</v>
      </c>
      <c r="P219" s="770">
        <v>3</v>
      </c>
      <c r="Q219" s="4"/>
      <c r="R219" s="269"/>
      <c r="S219" s="865">
        <f>SUM(S165)+1</f>
        <v>46146</v>
      </c>
      <c r="T219" s="865"/>
      <c r="U219" s="865"/>
      <c r="V219" s="865"/>
      <c r="W219" s="862" t="str">
        <f>TEXT(S219,"aaaa")</f>
        <v>月曜日</v>
      </c>
      <c r="X219" s="862"/>
      <c r="Y219" s="268"/>
      <c r="Z219" s="4"/>
      <c r="AA219" s="4"/>
      <c r="AB219" s="4"/>
      <c r="AC219" s="29"/>
      <c r="AD219" s="867"/>
      <c r="AE219" s="263"/>
      <c r="AF219" s="889" t="str">
        <f>IF(ISERROR(VLOOKUP(P219,参照!M:N,2,FALSE)),"",VLOOKUP(P219,参照!M:N,2,FALSE))</f>
        <v>雨</v>
      </c>
      <c r="AG219" s="860" t="str">
        <f>IF(ISERROR(VLOOKUP(P220,参照!M:N,2,FALSE)),"",VLOOKUP(P220,参照!M:N,2,FALSE))</f>
        <v>くもり</v>
      </c>
    </row>
    <row r="220" spans="1:51" ht="15.75" customHeight="1">
      <c r="D220" s="561"/>
      <c r="E220" s="560"/>
      <c r="F220" s="921"/>
      <c r="G220" s="31"/>
      <c r="H220" s="923"/>
      <c r="I220" s="31"/>
      <c r="J220" s="925"/>
      <c r="K220" s="187"/>
      <c r="L220" s="927"/>
      <c r="M220" s="187"/>
      <c r="N220" s="927"/>
      <c r="O220" s="877" t="str">
        <f>IF(ISERROR(VLOOKUP(N220,参照!#REF!,2,FALSE)),"",VLOOKUP(N220,参照!#REF!,2,FALSE))</f>
        <v/>
      </c>
      <c r="P220" s="770">
        <v>2</v>
      </c>
      <c r="Q220" s="4"/>
      <c r="R220" s="269"/>
      <c r="S220" s="865"/>
      <c r="T220" s="865"/>
      <c r="U220" s="865"/>
      <c r="V220" s="865"/>
      <c r="W220" s="862"/>
      <c r="X220" s="862"/>
      <c r="Y220" s="268"/>
      <c r="Z220" s="4"/>
      <c r="AA220" s="4"/>
      <c r="AB220" s="4"/>
      <c r="AC220" s="29"/>
      <c r="AD220" s="868"/>
      <c r="AE220" s="187"/>
      <c r="AF220" s="890" t="str">
        <f>IF(ISERROR(VLOOKUP(AE220,参照!O:P,2,FALSE)),"",VLOOKUP(AE220,参照!O:P,2,FALSE))</f>
        <v/>
      </c>
      <c r="AG220" s="861" t="str">
        <f>IF(ISERROR(VLOOKUP(AF220,参照!P:Q,2,FALSE)),"",VLOOKUP(AF220,参照!P:Q,2,FALSE))</f>
        <v/>
      </c>
    </row>
    <row r="221" spans="1:51" ht="13.5" customHeight="1">
      <c r="B221" s="555" t="s">
        <v>447</v>
      </c>
      <c r="C221" s="555"/>
      <c r="D221" s="555"/>
      <c r="E221" s="555"/>
      <c r="F221" s="555"/>
      <c r="G221" s="555"/>
      <c r="H221" s="555"/>
      <c r="I221" s="555"/>
      <c r="J221" s="555"/>
      <c r="K221" s="555"/>
      <c r="L221" s="555"/>
      <c r="M221" s="555"/>
      <c r="N221" s="555"/>
      <c r="O221" s="595">
        <v>4</v>
      </c>
      <c r="P221" s="555"/>
      <c r="Q221" s="555"/>
      <c r="R221" s="596" t="s">
        <v>446</v>
      </c>
      <c r="S221" s="555"/>
      <c r="T221" s="555"/>
      <c r="U221" s="555"/>
      <c r="V221" s="596" t="s">
        <v>445</v>
      </c>
      <c r="W221" s="555"/>
      <c r="X221" s="555"/>
      <c r="Y221" s="555"/>
      <c r="Z221" s="596" t="s">
        <v>444</v>
      </c>
      <c r="AA221" s="596"/>
      <c r="AB221" s="555"/>
      <c r="AC221" s="597"/>
      <c r="AD221" s="555"/>
      <c r="AE221" s="555"/>
      <c r="AF221" s="596"/>
      <c r="AG221" s="597"/>
    </row>
    <row r="222" spans="1:51" ht="13.5" customHeight="1" thickBot="1">
      <c r="B222" s="908"/>
      <c r="C222" s="909"/>
      <c r="D222" s="598"/>
      <c r="E222" s="598"/>
      <c r="F222" s="891" t="s">
        <v>679</v>
      </c>
      <c r="G222" s="892"/>
      <c r="H222" s="892"/>
      <c r="I222" s="892"/>
      <c r="J222" s="892"/>
      <c r="K222" s="892"/>
      <c r="L222" s="892"/>
      <c r="M222" s="892"/>
      <c r="N222" s="892"/>
      <c r="O222" s="892"/>
      <c r="P222" s="893"/>
      <c r="Q222" s="555"/>
      <c r="R222" s="599" t="s">
        <v>78</v>
      </c>
      <c r="S222" s="564"/>
      <c r="T222" s="600" t="s">
        <v>79</v>
      </c>
      <c r="U222" s="564"/>
      <c r="V222" s="564" t="s">
        <v>80</v>
      </c>
      <c r="W222" s="564"/>
      <c r="X222" s="601" t="s">
        <v>79</v>
      </c>
      <c r="Y222" s="555"/>
      <c r="Z222" s="602" t="s">
        <v>30</v>
      </c>
      <c r="AA222" s="603"/>
      <c r="AB222" s="604"/>
      <c r="AC222" s="605"/>
      <c r="AD222" s="555"/>
      <c r="AE222" s="555"/>
      <c r="AF222" s="555"/>
      <c r="AG222" s="606"/>
      <c r="AJ222" s="1" t="s">
        <v>121</v>
      </c>
      <c r="AK222" s="922" t="s">
        <v>120</v>
      </c>
      <c r="AL222" s="922"/>
    </row>
    <row r="223" spans="1:51" ht="13.5" customHeight="1">
      <c r="B223" s="607" t="s">
        <v>104</v>
      </c>
      <c r="C223" s="608" t="s">
        <v>105</v>
      </c>
      <c r="D223" s="568" t="s">
        <v>4</v>
      </c>
      <c r="E223" s="563"/>
      <c r="F223" s="609" t="s">
        <v>15</v>
      </c>
      <c r="G223" s="610"/>
      <c r="H223" s="609" t="s">
        <v>16</v>
      </c>
      <c r="I223" s="566"/>
      <c r="J223" s="567" t="s">
        <v>17</v>
      </c>
      <c r="K223" s="611"/>
      <c r="L223" s="609" t="s">
        <v>18</v>
      </c>
      <c r="M223" s="562"/>
      <c r="N223" s="612" t="s">
        <v>19</v>
      </c>
      <c r="O223" s="613" t="s">
        <v>6</v>
      </c>
      <c r="P223" s="613" t="s">
        <v>20</v>
      </c>
      <c r="Q223" s="595"/>
      <c r="R223" s="614" t="str">
        <f>IF(ISERROR(VLOOKUP(Q223,参照!A:B,2,FALSE)),"",VLOOKUP(Q223,参照!A:B,2,FALSE))</f>
        <v/>
      </c>
      <c r="S223" s="604"/>
      <c r="T223" s="615"/>
      <c r="U223" s="604"/>
      <c r="V223" s="604" t="str">
        <f>IF(ISERROR(VLOOKUP(U223,参照!D:E,2,FALSE)),"",VLOOKUP(U223,参照!D:E,2,FALSE))</f>
        <v/>
      </c>
      <c r="W223" s="604"/>
      <c r="X223" s="616"/>
      <c r="Y223" s="555"/>
      <c r="Z223" s="558"/>
      <c r="AA223" s="617"/>
      <c r="AB223" s="618"/>
      <c r="AC223" s="619"/>
      <c r="AD223" s="555"/>
      <c r="AE223" s="555"/>
      <c r="AF223" s="555" t="s">
        <v>346</v>
      </c>
      <c r="AG223" s="606"/>
      <c r="AJ223" s="853" t="s">
        <v>635</v>
      </c>
      <c r="AK223" s="277" t="s">
        <v>104</v>
      </c>
      <c r="AL223" s="277" t="s">
        <v>4</v>
      </c>
      <c r="AM223" s="278"/>
      <c r="AN223" s="279" t="s">
        <v>15</v>
      </c>
      <c r="AO223" s="279" t="s">
        <v>16</v>
      </c>
      <c r="AP223" s="277" t="s">
        <v>17</v>
      </c>
      <c r="AQ223" s="279" t="s">
        <v>18</v>
      </c>
      <c r="AR223" s="279" t="s">
        <v>19</v>
      </c>
      <c r="AS223" s="279"/>
      <c r="AT223" s="278" t="s">
        <v>117</v>
      </c>
      <c r="AU223" s="278" t="s">
        <v>118</v>
      </c>
      <c r="AV223" s="278" t="s">
        <v>123</v>
      </c>
      <c r="AW223" s="278" t="s">
        <v>124</v>
      </c>
      <c r="AX223" s="280" t="s">
        <v>122</v>
      </c>
      <c r="AY223" s="853" t="s">
        <v>100</v>
      </c>
    </row>
    <row r="224" spans="1:51" ht="13.5" customHeight="1">
      <c r="A224" s="43"/>
      <c r="B224" s="620"/>
      <c r="C224" s="621"/>
      <c r="D224" s="621"/>
      <c r="E224" s="604" t="str">
        <f>IF(B224="","",VLOOKUP(B224,参照!$U$1:$Z$25,2,FALSE))</f>
        <v/>
      </c>
      <c r="F224" s="622"/>
      <c r="G224" s="623" t="str">
        <f>IF(B224="","",VLOOKUP(B224,参照!$U$1:$Z$25,3,FALSE))</f>
        <v/>
      </c>
      <c r="H224" s="622"/>
      <c r="I224" s="624" t="str">
        <f>IF(B224="","",VLOOKUP(B224,参照!$U$1:$Z$25,4,FALSE))</f>
        <v/>
      </c>
      <c r="J224" s="622"/>
      <c r="K224" s="625" t="str">
        <f>IF(B224="","",VLOOKUP(B224,参照!$U$1:$Z$25,5,FALSE))</f>
        <v/>
      </c>
      <c r="L224" s="622"/>
      <c r="M224" s="626" t="str">
        <f>IF(B224="","",VLOOKUP(B224,参照!$U$1:$Z$25,6,FALSE))</f>
        <v/>
      </c>
      <c r="N224" s="605"/>
      <c r="O224" s="616" t="str">
        <f t="shared" ref="O224:O236" si="157">IF(SUM(F224+H224+J224+L224+N224)=0,"",SUM(F224+H224+J224+L224+N224))</f>
        <v/>
      </c>
      <c r="P224" s="605" t="str">
        <f>IF(ISERROR(SUM(E224*F224+G224*H224+I224*J224+K224*L224+M224*N224)),"",SUM(E224*F224+G224*H224+I224*J224+K224*L224+M224*N224))</f>
        <v/>
      </c>
      <c r="Q224" s="595"/>
      <c r="R224" s="627" t="str">
        <f>IF(ISERROR(VLOOKUP(Q224,参照!A:B,2,FALSE)),"",VLOOKUP(Q224,参照!A:B,2,FALSE))</f>
        <v/>
      </c>
      <c r="S224" s="628"/>
      <c r="T224" s="629"/>
      <c r="U224" s="628"/>
      <c r="V224" s="628" t="str">
        <f>IF(ISERROR(VLOOKUP(U224,参照!D:E,2,FALSE)),"",VLOOKUP(U224,参照!D:E,2,FALSE))</f>
        <v/>
      </c>
      <c r="W224" s="628"/>
      <c r="X224" s="630"/>
      <c r="Y224" s="555"/>
      <c r="Z224" s="631"/>
      <c r="AA224" s="632"/>
      <c r="AB224" s="618"/>
      <c r="AC224" s="619"/>
      <c r="AD224" s="555"/>
      <c r="AE224" s="555"/>
      <c r="AF224" s="633" t="s">
        <v>164</v>
      </c>
      <c r="AG224" s="634">
        <f>AG170+S257</f>
        <v>17960</v>
      </c>
      <c r="AJ224" s="854"/>
      <c r="AK224" s="281" t="s">
        <v>83</v>
      </c>
      <c r="AL224" s="281">
        <v>1</v>
      </c>
      <c r="AM224" s="225"/>
      <c r="AN224" s="225">
        <f>DSUM($B223:$N237,F223,$AK223:$AL224)</f>
        <v>0</v>
      </c>
      <c r="AO224" s="225">
        <f>DSUM($B223:$N237,H223,$AK223:$AL224)</f>
        <v>0</v>
      </c>
      <c r="AP224" s="225">
        <f>DSUM($B223:$N237,J223,$AK223:$AL224)</f>
        <v>0</v>
      </c>
      <c r="AQ224" s="225">
        <f>DSUM($B223:$N237,L223,$AK223:$AL224)</f>
        <v>0</v>
      </c>
      <c r="AR224" s="225">
        <f>DSUM($B223:$N237,N223,$AK223:$AL224)</f>
        <v>0</v>
      </c>
      <c r="AS224" s="225"/>
      <c r="AT224" s="225">
        <f>AN224+AO224+AP224</f>
        <v>0</v>
      </c>
      <c r="AU224" s="225">
        <f>AQ224+AR224</f>
        <v>0</v>
      </c>
      <c r="AV224" s="225">
        <f>AT224+AU224</f>
        <v>0</v>
      </c>
      <c r="AW224" s="287">
        <f>(AT224*1)+(AU224*0.5)</f>
        <v>0</v>
      </c>
      <c r="AX224" s="284">
        <f>DCOUNT(B223:E237,D223,AK223:AL224)-AM268</f>
        <v>0</v>
      </c>
      <c r="AY224" s="854"/>
    </row>
    <row r="225" spans="1:51" ht="13.5" customHeight="1">
      <c r="A225" s="43"/>
      <c r="B225" s="635"/>
      <c r="C225" s="636"/>
      <c r="D225" s="636"/>
      <c r="E225" s="628" t="str">
        <f>IF(B225="","",VLOOKUP(B225,参照!$U$1:$Z$25,2,FALSE))</f>
        <v/>
      </c>
      <c r="F225" s="637"/>
      <c r="G225" s="638" t="str">
        <f>IF(B225="","",VLOOKUP(B225,参照!$U$1:$Z$25,3,FALSE))</f>
        <v/>
      </c>
      <c r="H225" s="637"/>
      <c r="I225" s="639" t="str">
        <f>IF(B225="","",VLOOKUP(B225,参照!$U$1:$Z$25,4,FALSE))</f>
        <v/>
      </c>
      <c r="J225" s="637"/>
      <c r="K225" s="640" t="str">
        <f>IF(B225="","",VLOOKUP(B225,参照!$U$1:$Z$25,5,FALSE))</f>
        <v/>
      </c>
      <c r="L225" s="637"/>
      <c r="M225" s="641" t="str">
        <f>IF(B225="","",VLOOKUP(B225,参照!$U$1:$Z$25,6,FALSE))</f>
        <v/>
      </c>
      <c r="N225" s="642"/>
      <c r="O225" s="642" t="str">
        <f t="shared" si="157"/>
        <v/>
      </c>
      <c r="P225" s="642" t="str">
        <f t="shared" ref="P225:P236" si="158">IF(ISERROR(SUM(E225*F225+G225*H225+I225*J225+K225*L225+M225*N225)),"",SUM(E225*F225+G225*H225+I225*J225+K225*L225+M225*N225))</f>
        <v/>
      </c>
      <c r="Q225" s="595"/>
      <c r="R225" s="627" t="str">
        <f>IF(ISERROR(VLOOKUP(Q225,参照!A:B,2,FALSE)),"",VLOOKUP(Q225,参照!A:B,2,FALSE))</f>
        <v/>
      </c>
      <c r="S225" s="628"/>
      <c r="T225" s="629"/>
      <c r="U225" s="628"/>
      <c r="V225" s="628" t="str">
        <f>IF(ISERROR(VLOOKUP(U225,参照!D:E,2,FALSE)),"",VLOOKUP(U225,参照!D:E,2,FALSE))</f>
        <v/>
      </c>
      <c r="W225" s="628"/>
      <c r="X225" s="630"/>
      <c r="Y225" s="555"/>
      <c r="Z225" s="631"/>
      <c r="AA225" s="632"/>
      <c r="AB225" s="618"/>
      <c r="AC225" s="619"/>
      <c r="AD225" s="555"/>
      <c r="AE225" s="555"/>
      <c r="AF225" s="643" t="s">
        <v>680</v>
      </c>
      <c r="AG225" s="644">
        <f>AG171+S258</f>
        <v>0</v>
      </c>
      <c r="AJ225" s="854"/>
      <c r="AK225" s="281" t="s">
        <v>104</v>
      </c>
      <c r="AL225" s="281" t="s">
        <v>4</v>
      </c>
      <c r="AM225" s="225"/>
      <c r="AN225" s="225"/>
      <c r="AO225" s="225"/>
      <c r="AP225" s="225"/>
      <c r="AQ225" s="225"/>
      <c r="AR225" s="225"/>
      <c r="AS225" s="225"/>
      <c r="AT225" s="225"/>
      <c r="AU225" s="225"/>
      <c r="AV225" s="225"/>
      <c r="AW225" s="225"/>
      <c r="AX225" s="282"/>
      <c r="AY225" s="854"/>
    </row>
    <row r="226" spans="1:51" ht="13.5" customHeight="1" thickBot="1">
      <c r="A226" s="43"/>
      <c r="B226" s="635"/>
      <c r="C226" s="636"/>
      <c r="D226" s="636"/>
      <c r="E226" s="628" t="str">
        <f>IF(B226="","",VLOOKUP(B226,参照!$U$1:$Z$25,2,FALSE))</f>
        <v/>
      </c>
      <c r="F226" s="637"/>
      <c r="G226" s="638" t="str">
        <f>IF(B226="","",VLOOKUP(B226,参照!$U$1:$Z$25,3,FALSE))</f>
        <v/>
      </c>
      <c r="H226" s="637"/>
      <c r="I226" s="639" t="str">
        <f>IF(B226="","",VLOOKUP(B226,参照!$U$1:$Z$25,4,FALSE))</f>
        <v/>
      </c>
      <c r="J226" s="637"/>
      <c r="K226" s="640" t="str">
        <f>IF(B226="","",VLOOKUP(B226,参照!$U$1:$Z$25,5,FALSE))</f>
        <v/>
      </c>
      <c r="L226" s="637"/>
      <c r="M226" s="641" t="str">
        <f>IF(B226="","",VLOOKUP(B226,参照!$U$1:$Z$25,6,FALSE))</f>
        <v/>
      </c>
      <c r="N226" s="642"/>
      <c r="O226" s="630" t="str">
        <f t="shared" si="157"/>
        <v/>
      </c>
      <c r="P226" s="642" t="str">
        <f t="shared" si="158"/>
        <v/>
      </c>
      <c r="Q226" s="595"/>
      <c r="R226" s="627" t="str">
        <f>IF(ISERROR(VLOOKUP(Q226,参照!A:B,2,FALSE)),"",VLOOKUP(Q226,参照!A:B,2,FALSE))</f>
        <v/>
      </c>
      <c r="S226" s="628"/>
      <c r="T226" s="629"/>
      <c r="U226" s="628"/>
      <c r="V226" s="628" t="str">
        <f>IF(ISERROR(VLOOKUP(U226,参照!D:E,2,FALSE)),"",VLOOKUP(U226,参照!D:E,2,FALSE))</f>
        <v/>
      </c>
      <c r="W226" s="628"/>
      <c r="X226" s="630"/>
      <c r="Y226" s="555"/>
      <c r="Z226" s="645"/>
      <c r="AA226" s="590"/>
      <c r="AB226" s="646"/>
      <c r="AC226" s="647"/>
      <c r="AD226" s="555"/>
      <c r="AE226" s="555"/>
      <c r="AF226" s="555"/>
      <c r="AG226" s="606"/>
      <c r="AJ226" s="855"/>
      <c r="AK226" s="9" t="s">
        <v>83</v>
      </c>
      <c r="AL226" s="9">
        <v>3</v>
      </c>
      <c r="AM226" s="283"/>
      <c r="AN226" s="283">
        <f>DSUM($B223:$N237,F223,$AK225:$AL226)</f>
        <v>0</v>
      </c>
      <c r="AO226" s="283">
        <f>DSUM($B223:$N237,H223,$AK225:$AL226)</f>
        <v>0</v>
      </c>
      <c r="AP226" s="283">
        <f>DSUM($B223:$N237,J223,$AK225:$AL226)</f>
        <v>0</v>
      </c>
      <c r="AQ226" s="283">
        <f>DSUM($B223:$N237,L223,$AK225:$AL226)</f>
        <v>0</v>
      </c>
      <c r="AR226" s="283">
        <f>DSUM($B223:$N237,N223,$AK225:$AL226)</f>
        <v>0</v>
      </c>
      <c r="AS226" s="283"/>
      <c r="AT226" s="283">
        <f>AN226+AO226+AP226</f>
        <v>0</v>
      </c>
      <c r="AU226" s="283">
        <f>AQ226+AR226</f>
        <v>0</v>
      </c>
      <c r="AV226" s="283">
        <f>AT226+AU226</f>
        <v>0</v>
      </c>
      <c r="AW226" s="286">
        <f>(AT226*1)+(AU226*0.5)</f>
        <v>0</v>
      </c>
      <c r="AX226" s="285">
        <f>DCOUNT(B223:E237,D223,AK225:AL226)-AM269</f>
        <v>0</v>
      </c>
      <c r="AY226" s="855"/>
    </row>
    <row r="227" spans="1:51" ht="13.5" customHeight="1" thickBot="1">
      <c r="A227" s="43"/>
      <c r="B227" s="635"/>
      <c r="C227" s="636"/>
      <c r="D227" s="636"/>
      <c r="E227" s="628" t="str">
        <f>IF(B227="","",VLOOKUP(B227,参照!$U$1:$Z$25,2,FALSE))</f>
        <v/>
      </c>
      <c r="F227" s="637"/>
      <c r="G227" s="638" t="str">
        <f>IF(B227="","",VLOOKUP(B227,参照!$U$1:$Z$25,3,FALSE))</f>
        <v/>
      </c>
      <c r="H227" s="637"/>
      <c r="I227" s="639" t="str">
        <f>IF(B227="","",VLOOKUP(B227,参照!$U$1:$Z$25,4,FALSE))</f>
        <v/>
      </c>
      <c r="J227" s="637"/>
      <c r="K227" s="640" t="str">
        <f>IF(B227="","",VLOOKUP(B227,参照!$U$1:$Z$25,5,FALSE))</f>
        <v/>
      </c>
      <c r="L227" s="637"/>
      <c r="M227" s="641" t="str">
        <f>IF(B227="","",VLOOKUP(B227,参照!$U$1:$Z$25,6,FALSE))</f>
        <v/>
      </c>
      <c r="N227" s="642"/>
      <c r="O227" s="642" t="str">
        <f t="shared" si="157"/>
        <v/>
      </c>
      <c r="P227" s="642" t="str">
        <f t="shared" si="158"/>
        <v/>
      </c>
      <c r="Q227" s="595"/>
      <c r="R227" s="627" t="str">
        <f>IF(ISERROR(VLOOKUP(Q227,参照!A:B,2,FALSE)),"",VLOOKUP(Q227,参照!A:B,2,FALSE))</f>
        <v/>
      </c>
      <c r="S227" s="628"/>
      <c r="T227" s="629"/>
      <c r="U227" s="628"/>
      <c r="V227" s="628" t="str">
        <f>IF(ISERROR(VLOOKUP(U227,参照!D:E,2,FALSE)),"",VLOOKUP(U227,参照!D:E,2,FALSE))</f>
        <v/>
      </c>
      <c r="W227" s="628"/>
      <c r="X227" s="630"/>
      <c r="Y227" s="555"/>
      <c r="Z227" s="648" t="s">
        <v>35</v>
      </c>
      <c r="AA227" s="649"/>
      <c r="AB227" s="650"/>
      <c r="AC227" s="651">
        <f>SUM(AC223:AC225)</f>
        <v>0</v>
      </c>
      <c r="AD227" s="555"/>
      <c r="AE227" s="555"/>
      <c r="AF227" s="555" t="s">
        <v>345</v>
      </c>
      <c r="AG227" s="606"/>
    </row>
    <row r="228" spans="1:51" ht="13.5" customHeight="1">
      <c r="A228" s="43"/>
      <c r="B228" s="635"/>
      <c r="C228" s="636"/>
      <c r="D228" s="636"/>
      <c r="E228" s="628" t="str">
        <f>IF(B228="","",VLOOKUP(B228,参照!$U$1:$Z$25,2,FALSE))</f>
        <v/>
      </c>
      <c r="F228" s="637"/>
      <c r="G228" s="638" t="str">
        <f>IF(B228="","",VLOOKUP(B228,参照!$U$1:$Z$25,3,FALSE))</f>
        <v/>
      </c>
      <c r="H228" s="637"/>
      <c r="I228" s="639" t="str">
        <f>IF(B228="","",VLOOKUP(B228,参照!$U$1:$Z$25,4,FALSE))</f>
        <v/>
      </c>
      <c r="J228" s="637"/>
      <c r="K228" s="640" t="str">
        <f>IF(B228="","",VLOOKUP(B228,参照!$U$1:$Z$25,5,FALSE))</f>
        <v/>
      </c>
      <c r="L228" s="637"/>
      <c r="M228" s="641" t="str">
        <f>IF(B228="","",VLOOKUP(B228,参照!$U$1:$Z$25,6,FALSE))</f>
        <v/>
      </c>
      <c r="N228" s="642"/>
      <c r="O228" s="630" t="str">
        <f t="shared" si="157"/>
        <v/>
      </c>
      <c r="P228" s="642" t="str">
        <f t="shared" si="158"/>
        <v/>
      </c>
      <c r="Q228" s="595"/>
      <c r="R228" s="627" t="str">
        <f>IF(ISERROR(VLOOKUP(Q228,参照!A:B,2,FALSE)),"",VLOOKUP(Q228,参照!A:B,2,FALSE))</f>
        <v/>
      </c>
      <c r="S228" s="628"/>
      <c r="T228" s="629"/>
      <c r="U228" s="628"/>
      <c r="V228" s="628" t="str">
        <f>IF(ISERROR(VLOOKUP(U228,参照!D:E,2,FALSE)),"",VLOOKUP(U228,参照!D:E,2,FALSE))</f>
        <v/>
      </c>
      <c r="W228" s="628"/>
      <c r="X228" s="630"/>
      <c r="Y228" s="555"/>
      <c r="Z228" s="555"/>
      <c r="AA228" s="555"/>
      <c r="AB228" s="555"/>
      <c r="AC228" s="555"/>
      <c r="AD228" s="555"/>
      <c r="AE228" s="555"/>
      <c r="AF228" s="633" t="s">
        <v>164</v>
      </c>
      <c r="AG228" s="634">
        <f>AG174+S259</f>
        <v>21200</v>
      </c>
      <c r="AJ228" s="853" t="s">
        <v>107</v>
      </c>
      <c r="AK228" s="277" t="s">
        <v>104</v>
      </c>
      <c r="AL228" s="277" t="s">
        <v>4</v>
      </c>
      <c r="AM228" s="278"/>
      <c r="AN228" s="279" t="s">
        <v>15</v>
      </c>
      <c r="AO228" s="279" t="s">
        <v>16</v>
      </c>
      <c r="AP228" s="277" t="s">
        <v>17</v>
      </c>
      <c r="AQ228" s="279" t="s">
        <v>18</v>
      </c>
      <c r="AR228" s="279" t="s">
        <v>19</v>
      </c>
      <c r="AS228" s="277"/>
      <c r="AT228" s="277" t="s">
        <v>117</v>
      </c>
      <c r="AU228" s="277" t="s">
        <v>118</v>
      </c>
      <c r="AV228" s="277" t="s">
        <v>123</v>
      </c>
      <c r="AW228" s="277" t="s">
        <v>124</v>
      </c>
      <c r="AX228" s="288" t="s">
        <v>122</v>
      </c>
      <c r="AY228" s="853" t="s">
        <v>107</v>
      </c>
    </row>
    <row r="229" spans="1:51" ht="13.5" customHeight="1">
      <c r="A229" s="43"/>
      <c r="B229" s="635"/>
      <c r="C229" s="636"/>
      <c r="D229" s="636"/>
      <c r="E229" s="628" t="str">
        <f>IF(B229="","",VLOOKUP(B229,参照!$U$1:$Z$25,2,FALSE))</f>
        <v/>
      </c>
      <c r="F229" s="637"/>
      <c r="G229" s="638" t="str">
        <f>IF(B229="","",VLOOKUP(B229,参照!$U$1:$Z$25,3,FALSE))</f>
        <v/>
      </c>
      <c r="H229" s="637"/>
      <c r="I229" s="639" t="str">
        <f>IF(B229="","",VLOOKUP(B229,参照!$U$1:$Z$25,4,FALSE))</f>
        <v/>
      </c>
      <c r="J229" s="637"/>
      <c r="K229" s="640" t="str">
        <f>IF(B229="","",VLOOKUP(B229,参照!$U$1:$Z$25,5,FALSE))</f>
        <v/>
      </c>
      <c r="L229" s="637"/>
      <c r="M229" s="641" t="str">
        <f>IF(B229="","",VLOOKUP(B229,参照!$U$1:$Z$25,6,FALSE))</f>
        <v/>
      </c>
      <c r="N229" s="642"/>
      <c r="O229" s="642" t="str">
        <f t="shared" si="157"/>
        <v/>
      </c>
      <c r="P229" s="642" t="str">
        <f t="shared" si="158"/>
        <v/>
      </c>
      <c r="Q229" s="595"/>
      <c r="R229" s="627" t="str">
        <f>IF(ISERROR(VLOOKUP(Q229,参照!A:B,2,FALSE)),"",VLOOKUP(Q229,参照!A:B,2,FALSE))</f>
        <v/>
      </c>
      <c r="S229" s="628"/>
      <c r="T229" s="629"/>
      <c r="U229" s="628"/>
      <c r="V229" s="628" t="str">
        <f>IF(ISERROR(VLOOKUP(U229,参照!D:E,2,FALSE)),"",VLOOKUP(U229,参照!D:E,2,FALSE))</f>
        <v/>
      </c>
      <c r="W229" s="628"/>
      <c r="X229" s="630"/>
      <c r="Y229" s="555"/>
      <c r="Z229" s="602" t="s">
        <v>33</v>
      </c>
      <c r="AA229" s="603"/>
      <c r="AB229" s="652"/>
      <c r="AC229" s="653"/>
      <c r="AD229" s="555"/>
      <c r="AE229" s="555"/>
      <c r="AF229" s="643" t="s">
        <v>681</v>
      </c>
      <c r="AG229" s="644">
        <f>AG175+S260</f>
        <v>0</v>
      </c>
      <c r="AJ229" s="854"/>
      <c r="AK229" s="281" t="s">
        <v>84</v>
      </c>
      <c r="AL229" s="281">
        <v>1</v>
      </c>
      <c r="AM229" s="225"/>
      <c r="AN229" s="225">
        <f>DSUM($B223:$N237,F223,$AK228:$AL229)</f>
        <v>0</v>
      </c>
      <c r="AO229" s="225">
        <f>DSUM($B223:$N237,H223,$AK228:$AL229)</f>
        <v>0</v>
      </c>
      <c r="AP229" s="225">
        <f>DSUM($B223:$N237,J223,$AK228:$AL229)</f>
        <v>0</v>
      </c>
      <c r="AQ229" s="225">
        <f>DSUM($B223:$N237,L223,$AK228:$AL229)</f>
        <v>0</v>
      </c>
      <c r="AR229" s="225">
        <f>DSUM($B223:$N237,N223,$AK228:$AL229)</f>
        <v>0</v>
      </c>
      <c r="AS229" s="225"/>
      <c r="AT229" s="225">
        <f>AN229+AO229+AP229</f>
        <v>0</v>
      </c>
      <c r="AU229" s="225">
        <f>AQ229+AR229</f>
        <v>0</v>
      </c>
      <c r="AV229" s="225">
        <f>AT229+AU229</f>
        <v>0</v>
      </c>
      <c r="AW229" s="287">
        <f>(AT229*1)+(AU229*0.5)</f>
        <v>0</v>
      </c>
      <c r="AX229" s="284">
        <f>DCOUNT(B223:E237,D223,AK228:AL229)-AN268</f>
        <v>0</v>
      </c>
      <c r="AY229" s="854"/>
    </row>
    <row r="230" spans="1:51" ht="13.5" customHeight="1">
      <c r="A230" s="43"/>
      <c r="B230" s="635"/>
      <c r="C230" s="636"/>
      <c r="D230" s="636"/>
      <c r="E230" s="628" t="str">
        <f>IF(B230="","",VLOOKUP(B230,参照!$U$1:$Z$25,2,FALSE))</f>
        <v/>
      </c>
      <c r="F230" s="637"/>
      <c r="G230" s="638" t="str">
        <f>IF(B230="","",VLOOKUP(B230,参照!$U$1:$Z$25,3,FALSE))</f>
        <v/>
      </c>
      <c r="H230" s="637"/>
      <c r="I230" s="639" t="str">
        <f>IF(B230="","",VLOOKUP(B230,参照!$U$1:$Z$25,4,FALSE))</f>
        <v/>
      </c>
      <c r="J230" s="637"/>
      <c r="K230" s="640" t="str">
        <f>IF(B230="","",VLOOKUP(B230,参照!$U$1:$Z$25,5,FALSE))</f>
        <v/>
      </c>
      <c r="L230" s="637"/>
      <c r="M230" s="641" t="str">
        <f>IF(B230="","",VLOOKUP(B230,参照!$U$1:$Z$25,6,FALSE))</f>
        <v/>
      </c>
      <c r="N230" s="642"/>
      <c r="O230" s="630" t="str">
        <f t="shared" si="157"/>
        <v/>
      </c>
      <c r="P230" s="642" t="str">
        <f t="shared" si="158"/>
        <v/>
      </c>
      <c r="Q230" s="595"/>
      <c r="R230" s="627" t="str">
        <f>IF(ISERROR(VLOOKUP(Q230,参照!A:B,2,FALSE)),"",VLOOKUP(Q230,参照!A:B,2,FALSE))</f>
        <v/>
      </c>
      <c r="S230" s="628"/>
      <c r="T230" s="629"/>
      <c r="U230" s="628"/>
      <c r="V230" s="628" t="str">
        <f>IF(ISERROR(VLOOKUP(U230,参照!D:E,2,FALSE)),"",VLOOKUP(U230,参照!D:E,2,FALSE))</f>
        <v/>
      </c>
      <c r="W230" s="628"/>
      <c r="X230" s="630"/>
      <c r="Y230" s="555"/>
      <c r="Z230" s="627"/>
      <c r="AA230" s="654"/>
      <c r="AB230" s="655"/>
      <c r="AC230" s="656"/>
      <c r="AD230" s="555"/>
      <c r="AE230" s="555"/>
      <c r="AF230" s="596"/>
      <c r="AG230" s="606"/>
      <c r="AJ230" s="854"/>
      <c r="AK230" s="281" t="s">
        <v>104</v>
      </c>
      <c r="AL230" s="281" t="s">
        <v>4</v>
      </c>
      <c r="AM230" s="225"/>
      <c r="AN230" s="225"/>
      <c r="AO230" s="225"/>
      <c r="AP230" s="225"/>
      <c r="AQ230" s="225"/>
      <c r="AR230" s="225"/>
      <c r="AS230" s="225"/>
      <c r="AT230" s="225"/>
      <c r="AU230" s="225"/>
      <c r="AV230" s="225"/>
      <c r="AW230" s="225"/>
      <c r="AX230" s="282"/>
      <c r="AY230" s="854"/>
    </row>
    <row r="231" spans="1:51" ht="13.5" customHeight="1" thickBot="1">
      <c r="A231" s="43"/>
      <c r="B231" s="635"/>
      <c r="C231" s="636"/>
      <c r="D231" s="636"/>
      <c r="E231" s="628" t="str">
        <f>IF(B231="","",VLOOKUP(B231,参照!$U$1:$Z$25,2,FALSE))</f>
        <v/>
      </c>
      <c r="F231" s="637"/>
      <c r="G231" s="638" t="str">
        <f>IF(B231="","",VLOOKUP(B231,参照!$U$1:$Z$25,3,FALSE))</f>
        <v/>
      </c>
      <c r="H231" s="637"/>
      <c r="I231" s="639" t="str">
        <f>IF(B231="","",VLOOKUP(B231,参照!$U$1:$Z$25,4,FALSE))</f>
        <v/>
      </c>
      <c r="J231" s="637"/>
      <c r="K231" s="640" t="str">
        <f>IF(B231="","",VLOOKUP(B231,参照!$U$1:$Z$25,5,FALSE))</f>
        <v/>
      </c>
      <c r="L231" s="637"/>
      <c r="M231" s="641" t="str">
        <f>IF(B231="","",VLOOKUP(B231,参照!$U$1:$Z$25,6,FALSE))</f>
        <v/>
      </c>
      <c r="N231" s="642"/>
      <c r="O231" s="642" t="str">
        <f t="shared" si="157"/>
        <v/>
      </c>
      <c r="P231" s="642" t="str">
        <f t="shared" si="158"/>
        <v/>
      </c>
      <c r="Q231" s="595"/>
      <c r="R231" s="627" t="str">
        <f>IF(ISERROR(VLOOKUP(Q231,参照!A:B,2,FALSE)),"",VLOOKUP(Q231,参照!A:B,2,FALSE))</f>
        <v/>
      </c>
      <c r="S231" s="628"/>
      <c r="T231" s="629"/>
      <c r="U231" s="628"/>
      <c r="V231" s="628" t="str">
        <f>IF(ISERROR(VLOOKUP(U231,参照!D:E,2,FALSE)),"",VLOOKUP(U231,参照!D:E,2,FALSE))</f>
        <v/>
      </c>
      <c r="W231" s="628"/>
      <c r="X231" s="630"/>
      <c r="Y231" s="555"/>
      <c r="Z231" s="627"/>
      <c r="AA231" s="654"/>
      <c r="AB231" s="655"/>
      <c r="AC231" s="642"/>
      <c r="AD231" s="555"/>
      <c r="AE231" s="555"/>
      <c r="AF231" s="555" t="s">
        <v>163</v>
      </c>
      <c r="AG231" s="606"/>
      <c r="AJ231" s="855"/>
      <c r="AK231" s="9" t="s">
        <v>84</v>
      </c>
      <c r="AL231" s="9">
        <v>3</v>
      </c>
      <c r="AM231" s="283"/>
      <c r="AN231" s="283">
        <f>DSUM($B223:$N237,F223,$AK230:$AL231)</f>
        <v>0</v>
      </c>
      <c r="AO231" s="283">
        <f>DSUM($B223:$N237,H223,$AK230:$AL231)</f>
        <v>0</v>
      </c>
      <c r="AP231" s="283">
        <f>DSUM($B223:$N237,J223,$AK230:$AL231)</f>
        <v>0</v>
      </c>
      <c r="AQ231" s="283">
        <f>DSUM($B223:$N237,L223,$AK230:$AL231)</f>
        <v>0</v>
      </c>
      <c r="AR231" s="283">
        <f>DSUM($B223:$N237,N223,$AK230:$AL231)</f>
        <v>0</v>
      </c>
      <c r="AS231" s="283"/>
      <c r="AT231" s="283">
        <f>AN231+AO231+AP231</f>
        <v>0</v>
      </c>
      <c r="AU231" s="283">
        <f>AQ231+AR231</f>
        <v>0</v>
      </c>
      <c r="AV231" s="283">
        <f>AT231+AU231</f>
        <v>0</v>
      </c>
      <c r="AW231" s="286">
        <f>(AT231*1)+(AU231*0.5)</f>
        <v>0</v>
      </c>
      <c r="AX231" s="285">
        <f>DCOUNT(B223:E237,D223,AK230:AL231)-AN269</f>
        <v>0</v>
      </c>
      <c r="AY231" s="855"/>
    </row>
    <row r="232" spans="1:51" ht="13.5" customHeight="1" thickBot="1">
      <c r="A232" s="43"/>
      <c r="B232" s="635"/>
      <c r="C232" s="636"/>
      <c r="D232" s="636"/>
      <c r="E232" s="628" t="str">
        <f>IF(B232="","",VLOOKUP(B232,参照!$U$1:$Z$25,2,FALSE))</f>
        <v/>
      </c>
      <c r="F232" s="637"/>
      <c r="G232" s="638" t="str">
        <f>IF(B232="","",VLOOKUP(B232,参照!$U$1:$Z$25,3,FALSE))</f>
        <v/>
      </c>
      <c r="H232" s="637"/>
      <c r="I232" s="639" t="str">
        <f>IF(B232="","",VLOOKUP(B232,参照!$U$1:$Z$25,4,FALSE))</f>
        <v/>
      </c>
      <c r="J232" s="637"/>
      <c r="K232" s="640" t="str">
        <f>IF(B232="","",VLOOKUP(B232,参照!$U$1:$Z$25,5,FALSE))</f>
        <v/>
      </c>
      <c r="L232" s="637"/>
      <c r="M232" s="641" t="str">
        <f>IF(B232="","",VLOOKUP(B232,参照!$U$1:$Z$25,6,FALSE))</f>
        <v/>
      </c>
      <c r="N232" s="642"/>
      <c r="O232" s="630" t="str">
        <f t="shared" si="157"/>
        <v/>
      </c>
      <c r="P232" s="642" t="str">
        <f t="shared" si="158"/>
        <v/>
      </c>
      <c r="Q232" s="595"/>
      <c r="R232" s="627" t="str">
        <f>IF(ISERROR(VLOOKUP(Q232,参照!A:B,2,FALSE)),"",VLOOKUP(Q232,参照!A:B,2,FALSE))</f>
        <v/>
      </c>
      <c r="S232" s="628"/>
      <c r="T232" s="629"/>
      <c r="U232" s="628"/>
      <c r="V232" s="628" t="str">
        <f>IF(ISERROR(VLOOKUP(U232,参照!D:E,2,FALSE)),"",VLOOKUP(U232,参照!D:E,2,FALSE))</f>
        <v/>
      </c>
      <c r="W232" s="628"/>
      <c r="X232" s="630"/>
      <c r="Y232" s="555"/>
      <c r="Z232" s="627"/>
      <c r="AA232" s="654"/>
      <c r="AB232" s="655"/>
      <c r="AC232" s="642"/>
      <c r="AD232" s="555"/>
      <c r="AE232" s="555"/>
      <c r="AF232" s="633" t="s">
        <v>164</v>
      </c>
      <c r="AG232" s="634">
        <f>AG178+S263</f>
        <v>8000</v>
      </c>
      <c r="AJ232" s="4"/>
      <c r="AY232" s="4"/>
    </row>
    <row r="233" spans="1:51" ht="13.5" customHeight="1">
      <c r="A233" s="43"/>
      <c r="B233" s="635"/>
      <c r="C233" s="636"/>
      <c r="D233" s="636"/>
      <c r="E233" s="628" t="str">
        <f>IF(B233="","",VLOOKUP(B233,参照!$U$1:$Z$25,2,FALSE))</f>
        <v/>
      </c>
      <c r="F233" s="637"/>
      <c r="G233" s="638" t="str">
        <f>IF(B233="","",VLOOKUP(B233,参照!$U$1:$Z$25,3,FALSE))</f>
        <v/>
      </c>
      <c r="H233" s="637"/>
      <c r="I233" s="639" t="str">
        <f>IF(B233="","",VLOOKUP(B233,参照!$U$1:$Z$25,4,FALSE))</f>
        <v/>
      </c>
      <c r="J233" s="637"/>
      <c r="K233" s="640" t="str">
        <f>IF(B233="","",VLOOKUP(B233,参照!$U$1:$Z$25,5,FALSE))</f>
        <v/>
      </c>
      <c r="L233" s="637"/>
      <c r="M233" s="641" t="str">
        <f>IF(B233="","",VLOOKUP(B233,参照!$U$1:$Z$25,6,FALSE))</f>
        <v/>
      </c>
      <c r="N233" s="642"/>
      <c r="O233" s="642" t="str">
        <f t="shared" si="157"/>
        <v/>
      </c>
      <c r="P233" s="642" t="str">
        <f t="shared" si="158"/>
        <v/>
      </c>
      <c r="Q233" s="595"/>
      <c r="R233" s="627" t="str">
        <f>IF(ISERROR(VLOOKUP(Q233,参照!A:B,2,FALSE)),"",VLOOKUP(Q233,参照!A:B,2,FALSE))</f>
        <v/>
      </c>
      <c r="S233" s="628"/>
      <c r="T233" s="629"/>
      <c r="U233" s="628"/>
      <c r="V233" s="628" t="str">
        <f>IF(ISERROR(VLOOKUP(U233,参照!D:E,2,FALSE)),"",VLOOKUP(U233,参照!D:E,2,FALSE))</f>
        <v/>
      </c>
      <c r="W233" s="628"/>
      <c r="X233" s="630"/>
      <c r="Y233" s="555"/>
      <c r="Z233" s="627"/>
      <c r="AA233" s="654"/>
      <c r="AB233" s="655"/>
      <c r="AC233" s="642"/>
      <c r="AD233" s="555"/>
      <c r="AE233" s="555"/>
      <c r="AF233" s="643" t="s">
        <v>681</v>
      </c>
      <c r="AG233" s="644">
        <f>AG179+S264</f>
        <v>0</v>
      </c>
      <c r="AJ233" s="853" t="s">
        <v>102</v>
      </c>
      <c r="AK233" s="277" t="s">
        <v>104</v>
      </c>
      <c r="AL233" s="277" t="s">
        <v>4</v>
      </c>
      <c r="AM233" s="278"/>
      <c r="AN233" s="279" t="s">
        <v>15</v>
      </c>
      <c r="AO233" s="279" t="s">
        <v>16</v>
      </c>
      <c r="AP233" s="277" t="s">
        <v>17</v>
      </c>
      <c r="AQ233" s="279" t="s">
        <v>18</v>
      </c>
      <c r="AR233" s="279" t="s">
        <v>19</v>
      </c>
      <c r="AS233" s="277"/>
      <c r="AT233" s="277" t="s">
        <v>117</v>
      </c>
      <c r="AU233" s="277" t="s">
        <v>118</v>
      </c>
      <c r="AV233" s="277" t="s">
        <v>123</v>
      </c>
      <c r="AW233" s="277" t="s">
        <v>124</v>
      </c>
      <c r="AX233" s="288" t="s">
        <v>122</v>
      </c>
      <c r="AY233" s="853" t="s">
        <v>102</v>
      </c>
    </row>
    <row r="234" spans="1:51" ht="13.5" customHeight="1">
      <c r="A234" s="43"/>
      <c r="B234" s="635"/>
      <c r="C234" s="636"/>
      <c r="D234" s="636"/>
      <c r="E234" s="628" t="str">
        <f>IF(B234="","",VLOOKUP(B234,参照!$U$1:$Z$25,2,FALSE))</f>
        <v/>
      </c>
      <c r="F234" s="637"/>
      <c r="G234" s="638" t="str">
        <f>IF(B234="","",VLOOKUP(B234,参照!$U$1:$Z$25,3,FALSE))</f>
        <v/>
      </c>
      <c r="H234" s="637"/>
      <c r="I234" s="639" t="str">
        <f>IF(B234="","",VLOOKUP(B234,参照!$U$1:$Z$25,4,FALSE))</f>
        <v/>
      </c>
      <c r="J234" s="637"/>
      <c r="K234" s="640" t="str">
        <f>IF(B234="","",VLOOKUP(B234,参照!$U$1:$Z$25,5,FALSE))</f>
        <v/>
      </c>
      <c r="L234" s="637"/>
      <c r="M234" s="641" t="str">
        <f>IF(B234="","",VLOOKUP(B234,参照!$U$1:$Z$25,6,FALSE))</f>
        <v/>
      </c>
      <c r="N234" s="642"/>
      <c r="O234" s="630" t="str">
        <f t="shared" si="157"/>
        <v/>
      </c>
      <c r="P234" s="642" t="str">
        <f t="shared" si="158"/>
        <v/>
      </c>
      <c r="Q234" s="595"/>
      <c r="R234" s="627" t="str">
        <f>IF(ISERROR(VLOOKUP(Q234,参照!A:B,2,FALSE)),"",VLOOKUP(Q234,参照!A:B,2,FALSE))</f>
        <v/>
      </c>
      <c r="S234" s="628"/>
      <c r="T234" s="629"/>
      <c r="U234" s="628"/>
      <c r="V234" s="628" t="str">
        <f>IF(ISERROR(VLOOKUP(U234,参照!D:E,2,FALSE)),"",VLOOKUP(U234,参照!D:E,2,FALSE))</f>
        <v/>
      </c>
      <c r="W234" s="628"/>
      <c r="X234" s="630"/>
      <c r="Y234" s="555"/>
      <c r="Z234" s="627"/>
      <c r="AA234" s="654"/>
      <c r="AB234" s="657"/>
      <c r="AC234" s="642"/>
      <c r="AD234" s="555"/>
      <c r="AE234" s="555"/>
      <c r="AF234" s="555"/>
      <c r="AG234" s="606"/>
      <c r="AJ234" s="854"/>
      <c r="AK234" s="281" t="s">
        <v>88</v>
      </c>
      <c r="AL234" s="281">
        <v>1</v>
      </c>
      <c r="AM234" s="225"/>
      <c r="AN234" s="225">
        <f>DSUM($B223:$N237,F223,$AK233:$AL234)</f>
        <v>0</v>
      </c>
      <c r="AO234" s="225">
        <f>DSUM($B223:$N237,H223,$AK233:$AL234)</f>
        <v>0</v>
      </c>
      <c r="AP234" s="225">
        <f>DSUM($B223:$N237,J223,$AK233:$AL234)</f>
        <v>0</v>
      </c>
      <c r="AQ234" s="225">
        <f>DSUM($B223:$N237,L223,$AK233:$AL234)</f>
        <v>0</v>
      </c>
      <c r="AR234" s="225">
        <f>DSUM($B223:$N237,N223,$AK233:$AL234)</f>
        <v>0</v>
      </c>
      <c r="AS234" s="225"/>
      <c r="AT234" s="225">
        <f>AN234+AO234+AP234</f>
        <v>0</v>
      </c>
      <c r="AU234" s="225">
        <f>AQ234+AR234</f>
        <v>0</v>
      </c>
      <c r="AV234" s="225">
        <f>AT234+AU234</f>
        <v>0</v>
      </c>
      <c r="AW234" s="287">
        <f>(AT234*1)+(AU234*0.5)</f>
        <v>0</v>
      </c>
      <c r="AX234" s="284">
        <f>DCOUNT(B223:E237,D223,AK233:AL234)-AO268</f>
        <v>0</v>
      </c>
      <c r="AY234" s="854"/>
    </row>
    <row r="235" spans="1:51" ht="13.5" customHeight="1">
      <c r="A235" s="43"/>
      <c r="B235" s="635"/>
      <c r="C235" s="658"/>
      <c r="D235" s="636"/>
      <c r="E235" s="628" t="str">
        <f>IF(B235="","",VLOOKUP(B235,参照!$U$1:$Z$25,2,FALSE))</f>
        <v/>
      </c>
      <c r="F235" s="637"/>
      <c r="G235" s="638" t="str">
        <f>IF(B235="","",VLOOKUP(B235,参照!$U$1:$Z$25,3,FALSE))</f>
        <v/>
      </c>
      <c r="H235" s="637"/>
      <c r="I235" s="639" t="str">
        <f>IF(B235="","",VLOOKUP(B235,参照!$U$1:$Z$25,4,FALSE))</f>
        <v/>
      </c>
      <c r="J235" s="637"/>
      <c r="K235" s="640" t="str">
        <f>IF(B235="","",VLOOKUP(B235,参照!$U$1:$Z$25,5,FALSE))</f>
        <v/>
      </c>
      <c r="L235" s="637"/>
      <c r="M235" s="641" t="str">
        <f>IF(B235="","",VLOOKUP(B235,参照!$U$1:$Z$25,6,FALSE))</f>
        <v/>
      </c>
      <c r="N235" s="642"/>
      <c r="O235" s="642" t="str">
        <f t="shared" si="157"/>
        <v/>
      </c>
      <c r="P235" s="642" t="str">
        <f t="shared" si="158"/>
        <v/>
      </c>
      <c r="Q235" s="595"/>
      <c r="R235" s="627" t="str">
        <f>IF(ISERROR(VLOOKUP(Q235,参照!A:B,2,FALSE)),"",VLOOKUP(Q235,参照!A:B,2,FALSE))</f>
        <v/>
      </c>
      <c r="S235" s="628"/>
      <c r="T235" s="629"/>
      <c r="U235" s="628"/>
      <c r="V235" s="628" t="str">
        <f>IF(ISERROR(VLOOKUP(U235,参照!D:E,2,FALSE)),"",VLOOKUP(U235,参照!D:E,2,FALSE))</f>
        <v/>
      </c>
      <c r="W235" s="628"/>
      <c r="X235" s="630"/>
      <c r="Y235" s="555"/>
      <c r="Z235" s="627"/>
      <c r="AA235" s="654"/>
      <c r="AB235" s="657"/>
      <c r="AC235" s="642"/>
      <c r="AD235" s="555"/>
      <c r="AE235" s="555"/>
      <c r="AF235" s="596" t="s">
        <v>344</v>
      </c>
      <c r="AG235" s="597"/>
      <c r="AJ235" s="854"/>
      <c r="AK235" s="281" t="s">
        <v>104</v>
      </c>
      <c r="AL235" s="281" t="s">
        <v>4</v>
      </c>
      <c r="AM235" s="225"/>
      <c r="AN235" s="225"/>
      <c r="AO235" s="225"/>
      <c r="AP235" s="225"/>
      <c r="AQ235" s="225"/>
      <c r="AR235" s="225"/>
      <c r="AS235" s="225"/>
      <c r="AT235" s="225"/>
      <c r="AU235" s="225"/>
      <c r="AV235" s="225"/>
      <c r="AW235" s="225"/>
      <c r="AX235" s="282"/>
      <c r="AY235" s="854"/>
    </row>
    <row r="236" spans="1:51" ht="13.5" customHeight="1" thickBot="1">
      <c r="A236" s="43"/>
      <c r="B236" s="635"/>
      <c r="C236" s="658"/>
      <c r="D236" s="636"/>
      <c r="E236" s="628" t="str">
        <f>IF(B236="","",VLOOKUP(B236,参照!$U$1:$Z$25,2,FALSE))</f>
        <v/>
      </c>
      <c r="F236" s="637"/>
      <c r="G236" s="638" t="str">
        <f>IF(B236="","",VLOOKUP(B236,参照!$U$1:$Z$25,3,FALSE))</f>
        <v/>
      </c>
      <c r="H236" s="637"/>
      <c r="I236" s="639" t="str">
        <f>IF(B236="","",VLOOKUP(B236,参照!$U$1:$Z$25,4,FALSE))</f>
        <v/>
      </c>
      <c r="J236" s="637"/>
      <c r="K236" s="640" t="str">
        <f>IF(B236="","",VLOOKUP(B236,参照!$U$1:$Z$25,5,FALSE))</f>
        <v/>
      </c>
      <c r="L236" s="637"/>
      <c r="M236" s="641" t="str">
        <f>IF(B236="","",VLOOKUP(B236,参照!$U$1:$Z$25,6,FALSE))</f>
        <v/>
      </c>
      <c r="N236" s="642"/>
      <c r="O236" s="630" t="str">
        <f t="shared" si="157"/>
        <v/>
      </c>
      <c r="P236" s="642" t="str">
        <f t="shared" si="158"/>
        <v/>
      </c>
      <c r="Q236" s="595"/>
      <c r="R236" s="627" t="str">
        <f>IF(ISERROR(VLOOKUP(Q236,参照!A:B,2,FALSE)),"",VLOOKUP(Q236,参照!A:B,2,FALSE))</f>
        <v/>
      </c>
      <c r="S236" s="628"/>
      <c r="T236" s="629"/>
      <c r="U236" s="628"/>
      <c r="V236" s="628" t="str">
        <f>IF(ISERROR(VLOOKUP(U236,参照!D:E,2,FALSE)),"",VLOOKUP(U236,参照!D:E,2,FALSE))</f>
        <v/>
      </c>
      <c r="W236" s="628"/>
      <c r="X236" s="630"/>
      <c r="Y236" s="555"/>
      <c r="Z236" s="627"/>
      <c r="AA236" s="654"/>
      <c r="AB236" s="655"/>
      <c r="AC236" s="656"/>
      <c r="AD236" s="555"/>
      <c r="AE236" s="555"/>
      <c r="AF236" s="659"/>
      <c r="AG236" s="647"/>
      <c r="AJ236" s="855"/>
      <c r="AK236" s="9" t="s">
        <v>88</v>
      </c>
      <c r="AL236" s="9">
        <v>3</v>
      </c>
      <c r="AM236" s="283"/>
      <c r="AN236" s="283">
        <f>DSUM($B223:$N237,F223,$AK235:$AL236)</f>
        <v>0</v>
      </c>
      <c r="AO236" s="283">
        <f>DSUM($B223:$N237,H223,$AK235:$AL236)</f>
        <v>0</v>
      </c>
      <c r="AP236" s="283">
        <f>DSUM($B223:$N237,J223,$AK235:$AL236)</f>
        <v>0</v>
      </c>
      <c r="AQ236" s="283">
        <f>DSUM($B223:$N237,L223,$AK235:$AL236)</f>
        <v>0</v>
      </c>
      <c r="AR236" s="283">
        <f>DSUM($B223:$N237,N223,$AK235:$AL236)</f>
        <v>0</v>
      </c>
      <c r="AS236" s="283"/>
      <c r="AT236" s="283">
        <f>AN236+AO236+AP236</f>
        <v>0</v>
      </c>
      <c r="AU236" s="283">
        <f>AQ236+AR236</f>
        <v>0</v>
      </c>
      <c r="AV236" s="283">
        <f>AT236+AU236</f>
        <v>0</v>
      </c>
      <c r="AW236" s="286">
        <f>(AT236*1)+(AU236*0.5)</f>
        <v>0</v>
      </c>
      <c r="AX236" s="285">
        <f>DCOUNT(B223:E237,D223,AK235:AL236)-AO269</f>
        <v>0</v>
      </c>
      <c r="AY236" s="855"/>
    </row>
    <row r="237" spans="1:51" ht="13.5" customHeight="1" thickBot="1">
      <c r="A237" s="43"/>
      <c r="B237" s="635"/>
      <c r="C237" s="658"/>
      <c r="D237" s="636"/>
      <c r="E237" s="628" t="str">
        <f>IF(B237="","",VLOOKUP(B237,参照!$U$1:$Z$25,2,FALSE))</f>
        <v/>
      </c>
      <c r="F237" s="637"/>
      <c r="G237" s="638" t="str">
        <f>IF(B237="","",VLOOKUP(B237,参照!$U$1:$Z$25,3,FALSE))</f>
        <v/>
      </c>
      <c r="H237" s="637"/>
      <c r="I237" s="639" t="str">
        <f>IF(B237="","",VLOOKUP(B237,参照!$U$1:$Z$25,4,FALSE))</f>
        <v/>
      </c>
      <c r="J237" s="637"/>
      <c r="K237" s="640" t="str">
        <f>IF(B237="","",VLOOKUP(B237,参照!$U$1:$Z$25,5,FALSE))</f>
        <v/>
      </c>
      <c r="L237" s="637"/>
      <c r="M237" s="641" t="str">
        <f>IF(B237="","",VLOOKUP(B237,参照!$U$1:$Z$25,6,FALSE))</f>
        <v/>
      </c>
      <c r="N237" s="642"/>
      <c r="O237" s="642" t="str">
        <f>IF(SUM(F237+H237+J237+L237+N237)=0,"",SUM(F237+H237+J237+L237+N237))</f>
        <v/>
      </c>
      <c r="P237" s="642" t="str">
        <f>IF(ISERROR(SUM(E237*F237+G237*H237+I237*J237+K237*L237+M237*N237)),"",SUM(E237*F237+G237*H237+I237*J237+K237*L237+M237*N237))</f>
        <v/>
      </c>
      <c r="Q237" s="595"/>
      <c r="R237" s="627" t="str">
        <f>IF(ISERROR(VLOOKUP(Q237,参照!A:B,2,FALSE)),"",VLOOKUP(Q237,参照!A:B,2,FALSE))</f>
        <v/>
      </c>
      <c r="S237" s="628"/>
      <c r="T237" s="629"/>
      <c r="U237" s="628"/>
      <c r="V237" s="628" t="str">
        <f>IF(ISERROR(VLOOKUP(U237,参照!D:E,2,FALSE)),"",VLOOKUP(U237,参照!D:E,2,FALSE))</f>
        <v/>
      </c>
      <c r="W237" s="628"/>
      <c r="X237" s="630"/>
      <c r="Y237" s="555"/>
      <c r="Z237" s="627"/>
      <c r="AA237" s="654"/>
      <c r="AB237" s="655"/>
      <c r="AC237" s="642"/>
      <c r="AD237" s="555"/>
      <c r="AE237" s="555"/>
      <c r="AF237" s="660" t="s">
        <v>31</v>
      </c>
      <c r="AG237" s="661">
        <f>+T266-T243-AC247-T247</f>
        <v>0</v>
      </c>
      <c r="AJ237" s="289"/>
      <c r="AY237" s="289"/>
    </row>
    <row r="238" spans="1:51" ht="13.5" customHeight="1">
      <c r="B238" s="662"/>
      <c r="C238" s="663"/>
      <c r="D238" s="664"/>
      <c r="E238" s="590" t="str">
        <f>IF(B238="","",VLOOKUP(B238,参照!$U$1:$Z$25,2,FALSE))</f>
        <v/>
      </c>
      <c r="F238" s="665"/>
      <c r="G238" s="666"/>
      <c r="H238" s="665"/>
      <c r="I238" s="667"/>
      <c r="J238" s="665"/>
      <c r="K238" s="667"/>
      <c r="L238" s="665"/>
      <c r="M238" s="666"/>
      <c r="N238" s="647"/>
      <c r="O238" s="668"/>
      <c r="P238" s="647"/>
      <c r="Q238" s="595"/>
      <c r="R238" s="627" t="str">
        <f>IF(ISERROR(VLOOKUP(Q238,参照!A:B,2,FALSE)),"",VLOOKUP(Q238,参照!A:B,2,FALSE))</f>
        <v/>
      </c>
      <c r="S238" s="628"/>
      <c r="T238" s="629"/>
      <c r="U238" s="628"/>
      <c r="V238" s="628" t="str">
        <f>IF(ISERROR(VLOOKUP(U238,参照!D:E,2,FALSE)),"",VLOOKUP(U238,参照!D:E,2,FALSE))</f>
        <v/>
      </c>
      <c r="W238" s="628"/>
      <c r="X238" s="630"/>
      <c r="Y238" s="555"/>
      <c r="Z238" s="627"/>
      <c r="AA238" s="654"/>
      <c r="AB238" s="655"/>
      <c r="AC238" s="642"/>
      <c r="AD238" s="555"/>
      <c r="AE238" s="555"/>
      <c r="AF238" s="669"/>
      <c r="AG238" s="619"/>
      <c r="AJ238" s="853" t="s">
        <v>103</v>
      </c>
      <c r="AK238" s="277" t="s">
        <v>104</v>
      </c>
      <c r="AL238" s="277" t="s">
        <v>4</v>
      </c>
      <c r="AM238" s="278"/>
      <c r="AN238" s="279" t="s">
        <v>15</v>
      </c>
      <c r="AO238" s="279" t="s">
        <v>16</v>
      </c>
      <c r="AP238" s="277" t="s">
        <v>17</v>
      </c>
      <c r="AQ238" s="279" t="s">
        <v>18</v>
      </c>
      <c r="AR238" s="279" t="s">
        <v>19</v>
      </c>
      <c r="AS238" s="277"/>
      <c r="AT238" s="277" t="s">
        <v>117</v>
      </c>
      <c r="AU238" s="277" t="s">
        <v>118</v>
      </c>
      <c r="AV238" s="277" t="s">
        <v>123</v>
      </c>
      <c r="AW238" s="277" t="s">
        <v>124</v>
      </c>
      <c r="AX238" s="288" t="s">
        <v>122</v>
      </c>
      <c r="AY238" s="853" t="s">
        <v>103</v>
      </c>
    </row>
    <row r="239" spans="1:51" ht="13.5" customHeight="1">
      <c r="B239" s="928" t="s">
        <v>500</v>
      </c>
      <c r="C239" s="929"/>
      <c r="D239" s="930"/>
      <c r="E239" s="670"/>
      <c r="F239" s="671">
        <f t="shared" ref="F239:O239" si="159">SUM(F224:F237)</f>
        <v>0</v>
      </c>
      <c r="G239" s="672">
        <f t="shared" si="159"/>
        <v>0</v>
      </c>
      <c r="H239" s="671">
        <f t="shared" si="159"/>
        <v>0</v>
      </c>
      <c r="I239" s="673">
        <f t="shared" si="159"/>
        <v>0</v>
      </c>
      <c r="J239" s="671">
        <f t="shared" si="159"/>
        <v>0</v>
      </c>
      <c r="K239" s="673">
        <f t="shared" si="159"/>
        <v>0</v>
      </c>
      <c r="L239" s="671">
        <f t="shared" si="159"/>
        <v>0</v>
      </c>
      <c r="M239" s="672">
        <f t="shared" si="159"/>
        <v>0</v>
      </c>
      <c r="N239" s="672">
        <f t="shared" si="159"/>
        <v>0</v>
      </c>
      <c r="O239" s="674">
        <f t="shared" si="159"/>
        <v>0</v>
      </c>
      <c r="P239" s="674">
        <f>SUM(P224:P237)</f>
        <v>0</v>
      </c>
      <c r="Q239" s="595"/>
      <c r="R239" s="675" t="str">
        <f>IF(ISERROR(VLOOKUP(Q239,参照!A:B,2,FALSE)),"",VLOOKUP(Q239,参照!A:B,2,FALSE))</f>
        <v/>
      </c>
      <c r="S239" s="676"/>
      <c r="T239" s="677"/>
      <c r="U239" s="628"/>
      <c r="V239" s="628" t="str">
        <f>IF(ISERROR(VLOOKUP(U239,参照!D:E,2,FALSE)),"",VLOOKUP(U239,参照!D:E,2,FALSE))</f>
        <v/>
      </c>
      <c r="W239" s="628"/>
      <c r="X239" s="630"/>
      <c r="Y239" s="555"/>
      <c r="Z239" s="627"/>
      <c r="AA239" s="654"/>
      <c r="AB239" s="655"/>
      <c r="AC239" s="642"/>
      <c r="AD239" s="555"/>
      <c r="AE239" s="555"/>
      <c r="AF239" s="660" t="s">
        <v>32</v>
      </c>
      <c r="AG239" s="678"/>
      <c r="AJ239" s="854"/>
      <c r="AK239" s="281" t="s">
        <v>125</v>
      </c>
      <c r="AL239" s="281">
        <v>1</v>
      </c>
      <c r="AM239" s="225"/>
      <c r="AN239" s="225">
        <f>DSUM($B223:$N237,F223,$AK238:$AL239)</f>
        <v>0</v>
      </c>
      <c r="AO239" s="225">
        <f>DSUM($B223:$N237,H223,$AK238:$AL239)</f>
        <v>0</v>
      </c>
      <c r="AP239" s="225">
        <f>DSUM($B223:$N237,J223,$AK238:$AL239)</f>
        <v>0</v>
      </c>
      <c r="AQ239" s="225">
        <f>DSUM($B223:$N237,L223,$AK238:$AL239)</f>
        <v>0</v>
      </c>
      <c r="AR239" s="225">
        <f>DSUM($B223:$N237,N223,$AK238:$AL239)</f>
        <v>0</v>
      </c>
      <c r="AS239" s="225"/>
      <c r="AT239" s="225">
        <f>AN239+AO239+AP239</f>
        <v>0</v>
      </c>
      <c r="AU239" s="225">
        <f>AQ239+AR239</f>
        <v>0</v>
      </c>
      <c r="AV239" s="225">
        <f>AT239+AU239</f>
        <v>0</v>
      </c>
      <c r="AW239" s="287">
        <f>(AT239*1)+(AU239*0.5)</f>
        <v>0</v>
      </c>
      <c r="AX239" s="284">
        <f>DCOUNT(B223:E237,D223,AK238:AL239)-AP268</f>
        <v>0</v>
      </c>
      <c r="AY239" s="854"/>
    </row>
    <row r="240" spans="1:51" ht="13.5" customHeight="1">
      <c r="B240" s="554"/>
      <c r="C240" s="590"/>
      <c r="D240" s="554"/>
      <c r="E240" s="590"/>
      <c r="F240" s="666"/>
      <c r="G240" s="666"/>
      <c r="H240" s="666"/>
      <c r="I240" s="666"/>
      <c r="J240" s="666"/>
      <c r="K240" s="666"/>
      <c r="L240" s="666"/>
      <c r="M240" s="666"/>
      <c r="N240" s="666"/>
      <c r="O240" s="666"/>
      <c r="P240" s="666"/>
      <c r="Q240" s="595"/>
      <c r="R240" s="598" t="s">
        <v>89</v>
      </c>
      <c r="S240" s="679"/>
      <c r="T240" s="680">
        <f>SUM(T223:T239)</f>
        <v>0</v>
      </c>
      <c r="U240" s="628"/>
      <c r="V240" s="628" t="str">
        <f>IF(ISERROR(VLOOKUP(U240,参照!D:E,2,FALSE)),"",VLOOKUP(U240,参照!D:E,2,FALSE))</f>
        <v/>
      </c>
      <c r="W240" s="628"/>
      <c r="X240" s="630"/>
      <c r="Y240" s="555"/>
      <c r="Z240" s="627"/>
      <c r="AA240" s="654"/>
      <c r="AB240" s="657"/>
      <c r="AC240" s="642"/>
      <c r="AD240" s="555"/>
      <c r="AE240" s="555"/>
      <c r="AF240" s="669"/>
      <c r="AG240" s="619"/>
      <c r="AJ240" s="854"/>
      <c r="AK240" s="281" t="s">
        <v>104</v>
      </c>
      <c r="AL240" s="281" t="s">
        <v>4</v>
      </c>
      <c r="AM240" s="225"/>
      <c r="AN240" s="225"/>
      <c r="AO240" s="225"/>
      <c r="AP240" s="225"/>
      <c r="AQ240" s="225"/>
      <c r="AR240" s="225"/>
      <c r="AS240" s="225"/>
      <c r="AT240" s="225"/>
      <c r="AU240" s="225"/>
      <c r="AV240" s="225"/>
      <c r="AW240" s="225"/>
      <c r="AX240" s="282"/>
      <c r="AY240" s="854"/>
    </row>
    <row r="241" spans="1:51" ht="13.5" customHeight="1" thickBot="1">
      <c r="B241" s="881" t="s">
        <v>601</v>
      </c>
      <c r="C241" s="882"/>
      <c r="D241" s="882"/>
      <c r="E241" s="564" t="e">
        <f>IF(B241="","",VLOOKUP(B241,参照!$U$1:$Z$25,2,FALSE))</f>
        <v>#N/A</v>
      </c>
      <c r="F241" s="883" t="s">
        <v>603</v>
      </c>
      <c r="G241" s="884"/>
      <c r="H241" s="884"/>
      <c r="I241" s="884"/>
      <c r="J241" s="884"/>
      <c r="K241" s="884"/>
      <c r="L241" s="884"/>
      <c r="M241" s="884"/>
      <c r="N241" s="884"/>
      <c r="O241" s="884"/>
      <c r="P241" s="885"/>
      <c r="Q241" s="555"/>
      <c r="R241" s="598" t="s">
        <v>90</v>
      </c>
      <c r="S241" s="564"/>
      <c r="T241" s="681"/>
      <c r="U241" s="682"/>
      <c r="V241" s="682" t="str">
        <f>IF(ISERROR(VLOOKUP(U241,参照!D:E,2,FALSE)),"",VLOOKUP(U241,参照!D:E,2,FALSE))</f>
        <v/>
      </c>
      <c r="W241" s="682"/>
      <c r="X241" s="683"/>
      <c r="Y241" s="555"/>
      <c r="Z241" s="675"/>
      <c r="AA241" s="684"/>
      <c r="AB241" s="685"/>
      <c r="AC241" s="686"/>
      <c r="AD241" s="555"/>
      <c r="AE241" s="555"/>
      <c r="AF241" s="660" t="s">
        <v>343</v>
      </c>
      <c r="AG241" s="678"/>
      <c r="AJ241" s="855"/>
      <c r="AK241" s="9" t="s">
        <v>125</v>
      </c>
      <c r="AL241" s="9">
        <v>3</v>
      </c>
      <c r="AM241" s="283"/>
      <c r="AN241" s="283">
        <f>DSUM($B223:$N237,F223,$AK240:$AL241)</f>
        <v>0</v>
      </c>
      <c r="AO241" s="283">
        <f>DSUM($B223:$N237,H223,$AK240:$AL241)</f>
        <v>0</v>
      </c>
      <c r="AP241" s="283">
        <f>DSUM($B223:$N237,J223,$AK240:$AL241)</f>
        <v>0</v>
      </c>
      <c r="AQ241" s="283">
        <f>DSUM($B223:$N237,L223,$AK240:$AL241)</f>
        <v>0</v>
      </c>
      <c r="AR241" s="283">
        <f>DSUM($B223:$N237,N223,$AK240:$AL241)</f>
        <v>0</v>
      </c>
      <c r="AS241" s="283"/>
      <c r="AT241" s="283">
        <f>AN241+AO241+AP241</f>
        <v>0</v>
      </c>
      <c r="AU241" s="283">
        <f>AQ241+AR241</f>
        <v>0</v>
      </c>
      <c r="AV241" s="283">
        <f>AT241+AU241</f>
        <v>0</v>
      </c>
      <c r="AW241" s="286">
        <f>(AT241*1)+(AU241*0.5)</f>
        <v>0</v>
      </c>
      <c r="AX241" s="285">
        <f>DCOUNT(B223:E237,D223,AK240:AL241)-AP269</f>
        <v>0</v>
      </c>
      <c r="AY241" s="855"/>
    </row>
    <row r="242" spans="1:51" ht="13.5" customHeight="1" thickBot="1">
      <c r="B242" s="894" t="s">
        <v>602</v>
      </c>
      <c r="C242" s="894"/>
      <c r="D242" s="894"/>
      <c r="E242" s="555" t="e">
        <v>#N/A</v>
      </c>
      <c r="F242" s="687" t="s">
        <v>15</v>
      </c>
      <c r="G242" s="688"/>
      <c r="H242" s="687" t="s">
        <v>16</v>
      </c>
      <c r="I242" s="689"/>
      <c r="J242" s="559" t="s">
        <v>17</v>
      </c>
      <c r="K242" s="690"/>
      <c r="L242" s="687" t="s">
        <v>18</v>
      </c>
      <c r="M242" s="670"/>
      <c r="N242" s="670" t="s">
        <v>19</v>
      </c>
      <c r="O242" s="691" t="s">
        <v>6</v>
      </c>
      <c r="P242" s="613" t="s">
        <v>20</v>
      </c>
      <c r="Q242" s="555"/>
      <c r="R242" s="692" t="str">
        <f>IF(ISERROR(VLOOKUP(Q242,参照!A:B,2,FALSE)),"",VLOOKUP(Q242,参照!A:B,2,FALSE))</f>
        <v/>
      </c>
      <c r="S242" s="560"/>
      <c r="T242" s="693"/>
      <c r="U242" s="694"/>
      <c r="V242" s="695" t="str">
        <f>IF(ISERROR(VLOOKUP(U242,参照!D:E,2,FALSE)),"",VLOOKUP(U242,参照!D:E,2,FALSE))</f>
        <v/>
      </c>
      <c r="W242" s="695"/>
      <c r="X242" s="630"/>
      <c r="Y242" s="555"/>
      <c r="Z242" s="645"/>
      <c r="AA242" s="590"/>
      <c r="AB242" s="646"/>
      <c r="AC242" s="647"/>
      <c r="AD242" s="555"/>
      <c r="AE242" s="555"/>
      <c r="AF242" s="669"/>
      <c r="AG242" s="619"/>
      <c r="AJ242" s="289"/>
      <c r="AY242" s="289"/>
    </row>
    <row r="243" spans="1:51" ht="13.5" customHeight="1">
      <c r="A243" s="548" t="s">
        <v>498</v>
      </c>
      <c r="B243" s="873" t="s">
        <v>637</v>
      </c>
      <c r="C243" s="874"/>
      <c r="D243" s="875"/>
      <c r="E243" s="670"/>
      <c r="F243" s="765">
        <f ca="1">SUMIF($B224:$P237,$A243,F224:F237)</f>
        <v>0</v>
      </c>
      <c r="G243" s="757">
        <f t="shared" ref="G243:P243" ca="1" si="160">SUMIF($B224:$P237,$A243,G224:G237)</f>
        <v>0</v>
      </c>
      <c r="H243" s="758">
        <f t="shared" ca="1" si="160"/>
        <v>0</v>
      </c>
      <c r="I243" s="758">
        <f t="shared" ca="1" si="160"/>
        <v>0</v>
      </c>
      <c r="J243" s="758">
        <f t="shared" ca="1" si="160"/>
        <v>0</v>
      </c>
      <c r="K243" s="758">
        <f t="shared" ca="1" si="160"/>
        <v>0</v>
      </c>
      <c r="L243" s="758">
        <f t="shared" ca="1" si="160"/>
        <v>0</v>
      </c>
      <c r="M243" s="758">
        <f t="shared" ca="1" si="160"/>
        <v>0</v>
      </c>
      <c r="N243" s="758">
        <f t="shared" ca="1" si="160"/>
        <v>0</v>
      </c>
      <c r="O243" s="758">
        <f t="shared" ca="1" si="160"/>
        <v>0</v>
      </c>
      <c r="P243" s="759">
        <f t="shared" ca="1" si="160"/>
        <v>0</v>
      </c>
      <c r="Q243" s="555"/>
      <c r="R243" s="857" t="s">
        <v>91</v>
      </c>
      <c r="S243" s="858"/>
      <c r="T243" s="680">
        <f>SUM(T240+T242)</f>
        <v>0</v>
      </c>
      <c r="U243" s="696"/>
      <c r="V243" s="697" t="str">
        <f>IF(ISERROR(VLOOKUP(U243,参照!D:E,2,FALSE)),"",VLOOKUP(U243,参照!D:E,2,FALSE))</f>
        <v/>
      </c>
      <c r="W243" s="696"/>
      <c r="X243" s="630"/>
      <c r="Y243" s="555"/>
      <c r="Z243" s="648" t="s">
        <v>35</v>
      </c>
      <c r="AA243" s="649"/>
      <c r="AB243" s="650"/>
      <c r="AC243" s="651">
        <f>SUM(AC230:AC241)</f>
        <v>0</v>
      </c>
      <c r="AD243" s="555"/>
      <c r="AE243" s="555"/>
      <c r="AF243" s="698" t="s">
        <v>81</v>
      </c>
      <c r="AG243" s="699"/>
      <c r="AJ243" s="853" t="s">
        <v>686</v>
      </c>
      <c r="AK243" s="277" t="s">
        <v>104</v>
      </c>
      <c r="AL243" s="277" t="s">
        <v>4</v>
      </c>
      <c r="AM243" s="278"/>
      <c r="AN243" s="279" t="s">
        <v>15</v>
      </c>
      <c r="AO243" s="279" t="s">
        <v>16</v>
      </c>
      <c r="AP243" s="277" t="s">
        <v>17</v>
      </c>
      <c r="AQ243" s="279" t="s">
        <v>18</v>
      </c>
      <c r="AR243" s="279" t="s">
        <v>19</v>
      </c>
      <c r="AS243" s="277"/>
      <c r="AT243" s="277" t="s">
        <v>117</v>
      </c>
      <c r="AU243" s="277" t="s">
        <v>118</v>
      </c>
      <c r="AV243" s="277" t="s">
        <v>123</v>
      </c>
      <c r="AW243" s="277" t="s">
        <v>124</v>
      </c>
      <c r="AX243" s="288" t="s">
        <v>122</v>
      </c>
      <c r="AY243" s="853" t="s">
        <v>127</v>
      </c>
    </row>
    <row r="244" spans="1:51" ht="13.5" customHeight="1">
      <c r="A244" s="548"/>
      <c r="B244" s="870" t="s">
        <v>623</v>
      </c>
      <c r="C244" s="871"/>
      <c r="D244" s="872"/>
      <c r="E244" s="555" t="e">
        <v>#N/A</v>
      </c>
      <c r="F244" s="700">
        <f ca="1">SUM(F243)+F190</f>
        <v>26</v>
      </c>
      <c r="G244" s="701">
        <f t="shared" ref="G244:P244" ca="1" si="161">SUM(G243)+G190</f>
        <v>4750</v>
      </c>
      <c r="H244" s="702">
        <f t="shared" ca="1" si="161"/>
        <v>2</v>
      </c>
      <c r="I244" s="702">
        <f t="shared" ca="1" si="161"/>
        <v>3500</v>
      </c>
      <c r="J244" s="702">
        <f t="shared" ca="1" si="161"/>
        <v>0</v>
      </c>
      <c r="K244" s="702">
        <f t="shared" ca="1" si="161"/>
        <v>2500</v>
      </c>
      <c r="L244" s="702">
        <f t="shared" ca="1" si="161"/>
        <v>2</v>
      </c>
      <c r="M244" s="702">
        <f t="shared" ca="1" si="161"/>
        <v>2380</v>
      </c>
      <c r="N244" s="702">
        <f t="shared" ca="1" si="161"/>
        <v>0</v>
      </c>
      <c r="O244" s="702">
        <f t="shared" ca="1" si="161"/>
        <v>30</v>
      </c>
      <c r="P244" s="703">
        <f t="shared" ca="1" si="161"/>
        <v>144500</v>
      </c>
      <c r="Q244" s="555"/>
      <c r="R244" s="560"/>
      <c r="S244" s="560"/>
      <c r="T244" s="704"/>
      <c r="U244" s="628"/>
      <c r="V244" s="628" t="str">
        <f>IF(ISERROR(VLOOKUP(U244,参照!D:E,2,FALSE)),"",VLOOKUP(U244,参照!D:E,2,FALSE))</f>
        <v/>
      </c>
      <c r="W244" s="628"/>
      <c r="X244" s="630"/>
      <c r="Y244" s="555"/>
      <c r="Z244" s="596" t="s">
        <v>36</v>
      </c>
      <c r="AA244" s="555"/>
      <c r="AB244" s="555"/>
      <c r="AC244" s="555"/>
      <c r="AD244" s="555"/>
      <c r="AE244" s="555"/>
      <c r="AF244" s="669"/>
      <c r="AG244" s="619"/>
      <c r="AJ244" s="854"/>
      <c r="AK244" s="281" t="s">
        <v>126</v>
      </c>
      <c r="AL244" s="281">
        <v>1</v>
      </c>
      <c r="AM244" s="225"/>
      <c r="AN244" s="225">
        <f>DSUM($B223:$N237,F223,$AK243:$AL244)</f>
        <v>0</v>
      </c>
      <c r="AO244" s="225">
        <f>DSUM($B223:$N237,H223,$AK243:$AL244)</f>
        <v>0</v>
      </c>
      <c r="AP244" s="225">
        <f>DSUM($B223:$N237,J223,$AK243:$AL244)</f>
        <v>0</v>
      </c>
      <c r="AQ244" s="225">
        <f>DSUM($B223:$N237,L223,$AK243:$AL244)</f>
        <v>0</v>
      </c>
      <c r="AR244" s="225">
        <f>DSUM($B223:$N237,N223,$AK243:$AL244)</f>
        <v>0</v>
      </c>
      <c r="AS244" s="225"/>
      <c r="AT244" s="225">
        <f>AN244+AO244+AP244</f>
        <v>0</v>
      </c>
      <c r="AU244" s="225">
        <f>AQ244+AR244</f>
        <v>0</v>
      </c>
      <c r="AV244" s="225">
        <f>AT244+AU244</f>
        <v>0</v>
      </c>
      <c r="AW244" s="287">
        <f>(AT244*1)+(AU244*0.5)</f>
        <v>0</v>
      </c>
      <c r="AX244" s="284">
        <f>DCOUNT(B223:E237,D223,AK243:AL244)-AQ268</f>
        <v>0</v>
      </c>
      <c r="AY244" s="854"/>
    </row>
    <row r="245" spans="1:51" ht="13.5" customHeight="1">
      <c r="A245" s="548" t="s">
        <v>607</v>
      </c>
      <c r="B245" s="873" t="s">
        <v>107</v>
      </c>
      <c r="C245" s="874"/>
      <c r="D245" s="875"/>
      <c r="E245" s="670"/>
      <c r="F245" s="757">
        <f ca="1">SUMIF($B224:$P237,$A245,F224:F237)</f>
        <v>0</v>
      </c>
      <c r="G245" s="758">
        <f t="shared" ref="G245:P245" ca="1" si="162">SUMIF($B224:$P237,$A245,G224:G237)</f>
        <v>0</v>
      </c>
      <c r="H245" s="758">
        <f t="shared" ca="1" si="162"/>
        <v>0</v>
      </c>
      <c r="I245" s="758">
        <f t="shared" ca="1" si="162"/>
        <v>0</v>
      </c>
      <c r="J245" s="758">
        <f t="shared" ca="1" si="162"/>
        <v>0</v>
      </c>
      <c r="K245" s="758">
        <f t="shared" ca="1" si="162"/>
        <v>0</v>
      </c>
      <c r="L245" s="758">
        <f t="shared" ca="1" si="162"/>
        <v>0</v>
      </c>
      <c r="M245" s="758">
        <f t="shared" ca="1" si="162"/>
        <v>0</v>
      </c>
      <c r="N245" s="758">
        <f t="shared" ca="1" si="162"/>
        <v>0</v>
      </c>
      <c r="O245" s="758">
        <f t="shared" ca="1" si="162"/>
        <v>0</v>
      </c>
      <c r="P245" s="759">
        <f t="shared" ca="1" si="162"/>
        <v>0</v>
      </c>
      <c r="Q245" s="555"/>
      <c r="R245" s="857" t="s">
        <v>92</v>
      </c>
      <c r="S245" s="863"/>
      <c r="T245" s="864"/>
      <c r="U245" s="682"/>
      <c r="V245" s="682" t="str">
        <f>IF(ISERROR(VLOOKUP(U245,参照!D:E,2,FALSE)),"",VLOOKUP(U245,参照!D:E,2,FALSE))</f>
        <v/>
      </c>
      <c r="W245" s="682"/>
      <c r="X245" s="683"/>
      <c r="Y245" s="555"/>
      <c r="Z245" s="555"/>
      <c r="AA245" s="555"/>
      <c r="AB245" s="555"/>
      <c r="AC245" s="555"/>
      <c r="AD245" s="555"/>
      <c r="AE245" s="555"/>
      <c r="AF245" s="705" t="s">
        <v>34</v>
      </c>
      <c r="AG245" s="706"/>
      <c r="AJ245" s="854"/>
      <c r="AK245" s="281" t="s">
        <v>104</v>
      </c>
      <c r="AL245" s="281" t="s">
        <v>4</v>
      </c>
      <c r="AM245" s="225"/>
      <c r="AN245" s="225"/>
      <c r="AO245" s="225"/>
      <c r="AP245" s="225"/>
      <c r="AQ245" s="225"/>
      <c r="AR245" s="225"/>
      <c r="AS245" s="225"/>
      <c r="AT245" s="225"/>
      <c r="AU245" s="225"/>
      <c r="AV245" s="225"/>
      <c r="AW245" s="225"/>
      <c r="AX245" s="282"/>
      <c r="AY245" s="854"/>
    </row>
    <row r="246" spans="1:51" ht="13.5" customHeight="1" thickBot="1">
      <c r="A246" s="548"/>
      <c r="B246" s="870" t="s">
        <v>623</v>
      </c>
      <c r="C246" s="871"/>
      <c r="D246" s="872"/>
      <c r="E246" s="555" t="e">
        <v>#N/A</v>
      </c>
      <c r="F246" s="701">
        <f ca="1">SUM(F245)+F192</f>
        <v>0</v>
      </c>
      <c r="G246" s="702">
        <f t="shared" ref="G246:P246" ca="1" si="163">SUM(G245)+G192</f>
        <v>0</v>
      </c>
      <c r="H246" s="702">
        <f t="shared" ca="1" si="163"/>
        <v>0</v>
      </c>
      <c r="I246" s="702">
        <f t="shared" ca="1" si="163"/>
        <v>0</v>
      </c>
      <c r="J246" s="702">
        <f t="shared" ca="1" si="163"/>
        <v>0</v>
      </c>
      <c r="K246" s="702">
        <f t="shared" ca="1" si="163"/>
        <v>0</v>
      </c>
      <c r="L246" s="702">
        <f t="shared" ca="1" si="163"/>
        <v>0</v>
      </c>
      <c r="M246" s="702">
        <f t="shared" ca="1" si="163"/>
        <v>0</v>
      </c>
      <c r="N246" s="702">
        <f t="shared" ca="1" si="163"/>
        <v>0</v>
      </c>
      <c r="O246" s="702">
        <f t="shared" ca="1" si="163"/>
        <v>0</v>
      </c>
      <c r="P246" s="703">
        <f t="shared" ca="1" si="163"/>
        <v>0</v>
      </c>
      <c r="Q246" s="555"/>
      <c r="R246" s="692" t="str">
        <f>IF(ISERROR(VLOOKUP(Q246,参照!#REF!,2,FALSE)),"",VLOOKUP(Q246,参照!#REF!,2,FALSE))</f>
        <v/>
      </c>
      <c r="S246" s="560"/>
      <c r="T246" s="693"/>
      <c r="U246" s="707"/>
      <c r="V246" s="708" t="str">
        <f>IF(ISERROR(VLOOKUP(U246,参照!D:E,2,FALSE)),"",VLOOKUP(U246,参照!D:E,2,FALSE))</f>
        <v/>
      </c>
      <c r="W246" s="676"/>
      <c r="X246" s="709"/>
      <c r="Y246" s="555"/>
      <c r="Z246" s="645"/>
      <c r="AA246" s="590"/>
      <c r="AB246" s="646"/>
      <c r="AC246" s="647"/>
      <c r="AD246" s="555"/>
      <c r="AE246" s="555"/>
      <c r="AF246" s="669"/>
      <c r="AG246" s="619"/>
      <c r="AJ246" s="855"/>
      <c r="AK246" s="9" t="s">
        <v>126</v>
      </c>
      <c r="AL246" s="9">
        <v>3</v>
      </c>
      <c r="AM246" s="283"/>
      <c r="AN246" s="283">
        <f>DSUM($B223:$N237,F223,$AK245:$AL246)</f>
        <v>0</v>
      </c>
      <c r="AO246" s="283">
        <f>DSUM($B223:$N237,H223,$AK245:$AL246)</f>
        <v>0</v>
      </c>
      <c r="AP246" s="283">
        <f>DSUM($B223:$N237,J223,$AK245:$AL246)</f>
        <v>0</v>
      </c>
      <c r="AQ246" s="283">
        <f>DSUM($B223:$N237,L223,$AK245:$AL246)</f>
        <v>0</v>
      </c>
      <c r="AR246" s="283">
        <f>DSUM($B223:$N237,N223,$AK245:$AL246)</f>
        <v>0</v>
      </c>
      <c r="AS246" s="283"/>
      <c r="AT246" s="283">
        <f>AN246+AO246+AP246</f>
        <v>0</v>
      </c>
      <c r="AU246" s="283">
        <f>AQ246+AR246</f>
        <v>0</v>
      </c>
      <c r="AV246" s="283">
        <f>AT246+AU246</f>
        <v>0</v>
      </c>
      <c r="AW246" s="286">
        <f>(AT246*1)+(AU246*0.5)</f>
        <v>0</v>
      </c>
      <c r="AX246" s="285">
        <f>DCOUNT(B223:E237,D223,AK245:AL246)-AQ269</f>
        <v>0</v>
      </c>
      <c r="AY246" s="855"/>
    </row>
    <row r="247" spans="1:51" ht="13.5" customHeight="1" thickBot="1">
      <c r="A247" s="548" t="s">
        <v>608</v>
      </c>
      <c r="B247" s="873" t="s">
        <v>605</v>
      </c>
      <c r="C247" s="874"/>
      <c r="D247" s="875"/>
      <c r="E247" s="670"/>
      <c r="F247" s="757">
        <f ca="1">SUMIF($B224:$P237,$A247,F224:F237)</f>
        <v>0</v>
      </c>
      <c r="G247" s="758">
        <f t="shared" ref="G247:P247" ca="1" si="164">SUMIF($B224:$P237,$A247,G224:G237)</f>
        <v>0</v>
      </c>
      <c r="H247" s="758">
        <f t="shared" ca="1" si="164"/>
        <v>0</v>
      </c>
      <c r="I247" s="758">
        <f t="shared" ca="1" si="164"/>
        <v>0</v>
      </c>
      <c r="J247" s="758">
        <f t="shared" ca="1" si="164"/>
        <v>0</v>
      </c>
      <c r="K247" s="758">
        <f t="shared" ca="1" si="164"/>
        <v>0</v>
      </c>
      <c r="L247" s="758">
        <f t="shared" ca="1" si="164"/>
        <v>0</v>
      </c>
      <c r="M247" s="758">
        <f t="shared" ca="1" si="164"/>
        <v>0</v>
      </c>
      <c r="N247" s="758">
        <f t="shared" ca="1" si="164"/>
        <v>0</v>
      </c>
      <c r="O247" s="758">
        <f t="shared" ca="1" si="164"/>
        <v>0</v>
      </c>
      <c r="P247" s="759">
        <f t="shared" ca="1" si="164"/>
        <v>0</v>
      </c>
      <c r="Q247" s="555"/>
      <c r="R247" s="857" t="s">
        <v>93</v>
      </c>
      <c r="S247" s="858"/>
      <c r="T247" s="680">
        <f>SUM(X247+T246)</f>
        <v>0</v>
      </c>
      <c r="U247" s="710"/>
      <c r="V247" s="564" t="s">
        <v>82</v>
      </c>
      <c r="W247" s="564"/>
      <c r="X247" s="711">
        <f>SUM(X223:X246)</f>
        <v>0</v>
      </c>
      <c r="Y247" s="555"/>
      <c r="Z247" s="692" t="s">
        <v>76</v>
      </c>
      <c r="AA247" s="649"/>
      <c r="AB247" s="650"/>
      <c r="AC247" s="651">
        <f>+AB223*AC223+AB224*AC224+AB225*AC225+AB230*AC230+AB231*AC231+AB232*AC232+AB233*AC233+AB234*AC234+AB235*AC235+AB236*AC236+AB237*AC237+AB238*AC238+AB239*AC239+AB240*AC240+AB241*AC241</f>
        <v>0</v>
      </c>
      <c r="AD247" s="555"/>
      <c r="AE247" s="555"/>
      <c r="AF247" s="705" t="s">
        <v>5</v>
      </c>
      <c r="AG247" s="651">
        <f>SUM(AG237:AG246)</f>
        <v>0</v>
      </c>
      <c r="AJ247" s="289"/>
      <c r="AK247" s="4"/>
      <c r="AL247" s="4"/>
      <c r="AW247" s="340"/>
      <c r="AX247" s="340"/>
      <c r="AY247" s="289"/>
    </row>
    <row r="248" spans="1:51" ht="13.5" customHeight="1">
      <c r="A248" s="548"/>
      <c r="B248" s="870" t="s">
        <v>623</v>
      </c>
      <c r="C248" s="871"/>
      <c r="D248" s="872"/>
      <c r="E248" s="712"/>
      <c r="F248" s="701">
        <f ca="1">SUM(F247)+F194</f>
        <v>0</v>
      </c>
      <c r="G248" s="702">
        <f t="shared" ref="G248" ca="1" si="165">SUM(G247)+G194</f>
        <v>0</v>
      </c>
      <c r="H248" s="702">
        <f t="shared" ref="H248" ca="1" si="166">SUM(H247)+H194</f>
        <v>0</v>
      </c>
      <c r="I248" s="702">
        <f t="shared" ref="I248:P248" ca="1" si="167">SUM(I247)+I194</f>
        <v>0</v>
      </c>
      <c r="J248" s="702">
        <f t="shared" ca="1" si="167"/>
        <v>0</v>
      </c>
      <c r="K248" s="702">
        <f t="shared" ca="1" si="167"/>
        <v>0</v>
      </c>
      <c r="L248" s="702">
        <f t="shared" ca="1" si="167"/>
        <v>0</v>
      </c>
      <c r="M248" s="702">
        <f t="shared" ca="1" si="167"/>
        <v>0</v>
      </c>
      <c r="N248" s="702">
        <f t="shared" ca="1" si="167"/>
        <v>0</v>
      </c>
      <c r="O248" s="702">
        <f t="shared" ca="1" si="167"/>
        <v>0</v>
      </c>
      <c r="P248" s="703">
        <f t="shared" ca="1" si="167"/>
        <v>0</v>
      </c>
      <c r="Q248" s="555"/>
      <c r="R248" s="596"/>
      <c r="S248" s="555"/>
      <c r="T248" s="713"/>
      <c r="U248" s="555"/>
      <c r="V248" s="714"/>
      <c r="W248" s="555"/>
      <c r="X248" s="713"/>
      <c r="Y248" s="555"/>
      <c r="Z248" s="555"/>
      <c r="AA248" s="555"/>
      <c r="AB248" s="555"/>
      <c r="AC248" s="555"/>
      <c r="AD248" s="555"/>
      <c r="AE248" s="555"/>
      <c r="AF248" s="555"/>
      <c r="AG248" s="555"/>
      <c r="AJ248" s="853" t="s">
        <v>336</v>
      </c>
      <c r="AK248" s="277" t="s">
        <v>104</v>
      </c>
      <c r="AL248" s="277" t="s">
        <v>4</v>
      </c>
      <c r="AM248" s="278"/>
      <c r="AN248" s="279" t="s">
        <v>15</v>
      </c>
      <c r="AO248" s="279" t="s">
        <v>16</v>
      </c>
      <c r="AP248" s="277" t="s">
        <v>17</v>
      </c>
      <c r="AQ248" s="279" t="s">
        <v>18</v>
      </c>
      <c r="AR248" s="279" t="s">
        <v>19</v>
      </c>
      <c r="AS248" s="277"/>
      <c r="AT248" s="277" t="s">
        <v>117</v>
      </c>
      <c r="AU248" s="277" t="s">
        <v>118</v>
      </c>
      <c r="AV248" s="277" t="s">
        <v>123</v>
      </c>
      <c r="AW248" s="277" t="s">
        <v>124</v>
      </c>
      <c r="AX248" s="288" t="s">
        <v>122</v>
      </c>
      <c r="AY248" s="853" t="s">
        <v>336</v>
      </c>
    </row>
    <row r="249" spans="1:51" ht="13.5" customHeight="1">
      <c r="A249" s="548" t="s">
        <v>609</v>
      </c>
      <c r="B249" s="873" t="s">
        <v>103</v>
      </c>
      <c r="C249" s="874"/>
      <c r="D249" s="875"/>
      <c r="E249" s="560" t="e">
        <v>#N/A</v>
      </c>
      <c r="F249" s="757">
        <f ca="1">SUMIF($B224:$P237,$A249,F224:F237)</f>
        <v>0</v>
      </c>
      <c r="G249" s="758">
        <f t="shared" ref="G249:P249" ca="1" si="168">SUMIF($B224:$P237,$A249,G224:G237)</f>
        <v>0</v>
      </c>
      <c r="H249" s="758">
        <f t="shared" ca="1" si="168"/>
        <v>0</v>
      </c>
      <c r="I249" s="758">
        <f t="shared" ca="1" si="168"/>
        <v>0</v>
      </c>
      <c r="J249" s="758">
        <f t="shared" ca="1" si="168"/>
        <v>0</v>
      </c>
      <c r="K249" s="758">
        <f t="shared" ca="1" si="168"/>
        <v>0</v>
      </c>
      <c r="L249" s="758">
        <f t="shared" ca="1" si="168"/>
        <v>0</v>
      </c>
      <c r="M249" s="758">
        <f t="shared" ca="1" si="168"/>
        <v>0</v>
      </c>
      <c r="N249" s="758">
        <f t="shared" ca="1" si="168"/>
        <v>0</v>
      </c>
      <c r="O249" s="758">
        <f t="shared" ca="1" si="168"/>
        <v>0</v>
      </c>
      <c r="P249" s="759">
        <f t="shared" ca="1" si="168"/>
        <v>0</v>
      </c>
      <c r="Q249" s="555"/>
      <c r="R249" s="649" t="s">
        <v>425</v>
      </c>
      <c r="S249" s="555"/>
      <c r="T249" s="555"/>
      <c r="U249" s="555"/>
      <c r="V249" s="555"/>
      <c r="W249" s="555"/>
      <c r="X249" s="555"/>
      <c r="Y249" s="555"/>
      <c r="Z249" s="555"/>
      <c r="AA249" s="555"/>
      <c r="AB249" s="555"/>
      <c r="AC249" s="555"/>
      <c r="AD249" s="555"/>
      <c r="AE249" s="555"/>
      <c r="AF249" s="714" t="s">
        <v>342</v>
      </c>
      <c r="AG249" s="555"/>
      <c r="AJ249" s="854"/>
      <c r="AK249" s="281" t="s">
        <v>334</v>
      </c>
      <c r="AL249" s="281">
        <v>1</v>
      </c>
      <c r="AM249" s="225"/>
      <c r="AN249" s="225">
        <f>DSUM($B223:$N237,F223,$AK248:$AL249)</f>
        <v>0</v>
      </c>
      <c r="AO249" s="225">
        <f>DSUM($B223:$N237,H223,$AK248:$AL249)</f>
        <v>0</v>
      </c>
      <c r="AP249" s="225">
        <f>DSUM($B223:$N237,J223,$AK248:$AL249)</f>
        <v>0</v>
      </c>
      <c r="AQ249" s="225">
        <f>DSUM($B223:$N237,L223,$AK248:$AL249)</f>
        <v>0</v>
      </c>
      <c r="AR249" s="225">
        <f>DSUM($B223:$N237,N223,$AK248:$AL249)</f>
        <v>0</v>
      </c>
      <c r="AS249" s="225"/>
      <c r="AT249" s="225">
        <f>AN249+AO249+AP249</f>
        <v>0</v>
      </c>
      <c r="AU249" s="225">
        <f>AQ249+AR249</f>
        <v>0</v>
      </c>
      <c r="AV249" s="225">
        <f>AT249+AU249</f>
        <v>0</v>
      </c>
      <c r="AW249" s="287">
        <f>(AT249*1)+(AU249*0.5)</f>
        <v>0</v>
      </c>
      <c r="AX249" s="284">
        <f>DCOUNT(B223:E237,D223,AK248:AL249)-AR268</f>
        <v>0</v>
      </c>
      <c r="AY249" s="854"/>
    </row>
    <row r="250" spans="1:51" ht="13.5" customHeight="1">
      <c r="A250" s="548"/>
      <c r="B250" s="870" t="s">
        <v>623</v>
      </c>
      <c r="C250" s="871"/>
      <c r="D250" s="872"/>
      <c r="E250" s="555" t="e">
        <v>#N/A</v>
      </c>
      <c r="F250" s="701">
        <f ca="1">SUM(F249)+F196</f>
        <v>60</v>
      </c>
      <c r="G250" s="702">
        <f t="shared" ref="G250" ca="1" si="169">SUM(G249)+G196</f>
        <v>9500</v>
      </c>
      <c r="H250" s="702">
        <f t="shared" ref="H250" ca="1" si="170">SUM(H249)+H196</f>
        <v>9</v>
      </c>
      <c r="I250" s="702">
        <f t="shared" ref="I250:P250" ca="1" si="171">SUM(I249)+I196</f>
        <v>7000</v>
      </c>
      <c r="J250" s="702">
        <f t="shared" ca="1" si="171"/>
        <v>0</v>
      </c>
      <c r="K250" s="702">
        <f t="shared" ca="1" si="171"/>
        <v>5000</v>
      </c>
      <c r="L250" s="702">
        <f t="shared" ca="1" si="171"/>
        <v>2</v>
      </c>
      <c r="M250" s="702">
        <f t="shared" ca="1" si="171"/>
        <v>4750</v>
      </c>
      <c r="N250" s="702">
        <f t="shared" ca="1" si="171"/>
        <v>0</v>
      </c>
      <c r="O250" s="702">
        <f t="shared" ca="1" si="171"/>
        <v>71</v>
      </c>
      <c r="P250" s="703">
        <f t="shared" ca="1" si="171"/>
        <v>695500</v>
      </c>
      <c r="Q250" s="555"/>
      <c r="R250" s="774"/>
      <c r="S250" s="604"/>
      <c r="T250" s="603" t="s">
        <v>39</v>
      </c>
      <c r="U250" s="604"/>
      <c r="V250" s="715"/>
      <c r="W250" s="604"/>
      <c r="X250" s="603" t="s">
        <v>455</v>
      </c>
      <c r="Y250" s="604"/>
      <c r="Z250" s="715"/>
      <c r="AA250" s="604"/>
      <c r="AB250" s="604"/>
      <c r="AC250" s="603" t="s">
        <v>41</v>
      </c>
      <c r="AD250" s="715"/>
      <c r="AE250" s="555"/>
      <c r="AF250" s="645" t="s">
        <v>775</v>
      </c>
      <c r="AG250" s="716"/>
      <c r="AJ250" s="854"/>
      <c r="AK250" s="281" t="s">
        <v>104</v>
      </c>
      <c r="AL250" s="281" t="s">
        <v>4</v>
      </c>
      <c r="AM250" s="225"/>
      <c r="AN250" s="225"/>
      <c r="AO250" s="225"/>
      <c r="AP250" s="225"/>
      <c r="AQ250" s="225"/>
      <c r="AR250" s="225"/>
      <c r="AS250" s="225"/>
      <c r="AT250" s="225"/>
      <c r="AU250" s="225"/>
      <c r="AV250" s="225"/>
      <c r="AW250" s="225"/>
      <c r="AX250" s="282"/>
      <c r="AY250" s="854"/>
    </row>
    <row r="251" spans="1:51" ht="13.5" customHeight="1" thickBot="1">
      <c r="A251" s="548" t="s">
        <v>610</v>
      </c>
      <c r="B251" s="878" t="s">
        <v>661</v>
      </c>
      <c r="C251" s="879"/>
      <c r="D251" s="880"/>
      <c r="E251" s="670"/>
      <c r="F251" s="757">
        <f ca="1">SUMIF($B224:$P237,$A251,F224:F237)+SUMIF($B224:$P237,$A252,F224:F237)</f>
        <v>0</v>
      </c>
      <c r="G251" s="758">
        <f t="shared" ref="G251" ca="1" si="172">SUMIF($B226:$P239,$A251,G226:G239)</f>
        <v>0</v>
      </c>
      <c r="H251" s="758">
        <f ca="1">SUMIF($B224:$P237,$A251,H224:H237)+SUMIF($B224:$P237,$A252,H224:H237)</f>
        <v>0</v>
      </c>
      <c r="I251" s="758">
        <f t="shared" ref="I251" ca="1" si="173">SUMIF($B226:$P239,$A251,I226:I239)</f>
        <v>0</v>
      </c>
      <c r="J251" s="758">
        <f ca="1">SUMIF($B224:$P237,$A251,J224:J237)+SUMIF($B224:$P237,$A252,J224:J237)</f>
        <v>0</v>
      </c>
      <c r="K251" s="758">
        <f t="shared" ref="K251" ca="1" si="174">SUMIF($B226:$P239,$A251,K226:K239)</f>
        <v>0</v>
      </c>
      <c r="L251" s="758">
        <f ca="1">SUMIF($B224:$P237,$A251,L224:L237)+SUMIF($B224:$P237,$A252,L224:L237)</f>
        <v>0</v>
      </c>
      <c r="M251" s="758">
        <f t="shared" ref="M251" ca="1" si="175">SUMIF($B226:$P239,$A251,M226:M239)</f>
        <v>0</v>
      </c>
      <c r="N251" s="758">
        <f ca="1">SUMIF($B224:$P237,$A251,N224:N237)+SUMIF($B224:$P237,$A252,N224:N237)</f>
        <v>0</v>
      </c>
      <c r="O251" s="758">
        <f ca="1">SUMIF($B224:$P237,$A251,O224:O237)+SUMIF($B224:$P237,$A252,O224:O237)</f>
        <v>0</v>
      </c>
      <c r="P251" s="759">
        <f ca="1">SUMIF($B224:$P237,$A251,P224:P237)+SUMIF($B224:$P237,$A252,P224:P237)</f>
        <v>0</v>
      </c>
      <c r="Q251" s="555"/>
      <c r="R251" s="775"/>
      <c r="S251" s="596" t="s">
        <v>2</v>
      </c>
      <c r="T251" s="717">
        <f>SUM(昨年日報!T252)</f>
        <v>474</v>
      </c>
      <c r="U251" s="555"/>
      <c r="V251" s="718"/>
      <c r="W251" s="596" t="s">
        <v>42</v>
      </c>
      <c r="X251" s="719">
        <f>+X197+T251</f>
        <v>565</v>
      </c>
      <c r="Y251" s="555"/>
      <c r="Z251" s="720"/>
      <c r="AA251" s="555" t="s">
        <v>2</v>
      </c>
      <c r="AB251" s="596"/>
      <c r="AC251" s="721">
        <f>+AC197+T251</f>
        <v>843</v>
      </c>
      <c r="AD251" s="720"/>
      <c r="AE251" s="555"/>
      <c r="AF251" s="631"/>
      <c r="AG251" s="561"/>
      <c r="AJ251" s="855"/>
      <c r="AK251" s="9" t="s">
        <v>335</v>
      </c>
      <c r="AL251" s="9">
        <v>3</v>
      </c>
      <c r="AM251" s="283"/>
      <c r="AN251" s="283">
        <f>DSUM($B223:$N237,F223,$AK250:$AL251)</f>
        <v>0</v>
      </c>
      <c r="AO251" s="283">
        <f>DSUM($B223:$N237,H223,$AK250:$AL251)</f>
        <v>0</v>
      </c>
      <c r="AP251" s="283">
        <f>DSUM($B223:$N237,J223,$AK250:$AL251)</f>
        <v>0</v>
      </c>
      <c r="AQ251" s="283">
        <f>DSUM($B223:$N237,L223,$AK250:$AL251)</f>
        <v>0</v>
      </c>
      <c r="AR251" s="283">
        <f>DSUM($B223:$N237,N223,$AK250:$AL251)</f>
        <v>0</v>
      </c>
      <c r="AS251" s="283"/>
      <c r="AT251" s="283">
        <f>AN251+AO251+AP251</f>
        <v>0</v>
      </c>
      <c r="AU251" s="283">
        <f>AQ251+AR251</f>
        <v>0</v>
      </c>
      <c r="AV251" s="283">
        <f>AT251+AU251</f>
        <v>0</v>
      </c>
      <c r="AW251" s="286">
        <f>(AT251*1)+(AU251*0.5)</f>
        <v>0</v>
      </c>
      <c r="AX251" s="285">
        <f>DCOUNT(B223:E237,D223,AK250:AL251)-AR269</f>
        <v>0</v>
      </c>
      <c r="AY251" s="855"/>
    </row>
    <row r="252" spans="1:51" ht="13.5" customHeight="1" thickBot="1">
      <c r="A252" s="548" t="s">
        <v>663</v>
      </c>
      <c r="B252" s="870" t="s">
        <v>623</v>
      </c>
      <c r="C252" s="871"/>
      <c r="D252" s="872"/>
      <c r="E252" s="555" t="e">
        <v>#N/A</v>
      </c>
      <c r="F252" s="701">
        <f ca="1">SUM(F251)+F198</f>
        <v>27</v>
      </c>
      <c r="G252" s="702">
        <f t="shared" ref="G252" ca="1" si="176">SUM(G251)+G198</f>
        <v>0</v>
      </c>
      <c r="H252" s="702">
        <f t="shared" ref="H252" ca="1" si="177">SUM(H251)+H198</f>
        <v>6</v>
      </c>
      <c r="I252" s="702">
        <f t="shared" ref="I252:P252" ca="1" si="178">SUM(I251)+I198</f>
        <v>0</v>
      </c>
      <c r="J252" s="702">
        <f t="shared" ca="1" si="178"/>
        <v>0</v>
      </c>
      <c r="K252" s="702">
        <f t="shared" ca="1" si="178"/>
        <v>0</v>
      </c>
      <c r="L252" s="702">
        <f t="shared" ca="1" si="178"/>
        <v>1</v>
      </c>
      <c r="M252" s="702">
        <f t="shared" ca="1" si="178"/>
        <v>0</v>
      </c>
      <c r="N252" s="702">
        <f t="shared" ca="1" si="178"/>
        <v>0</v>
      </c>
      <c r="O252" s="702">
        <f t="shared" ca="1" si="178"/>
        <v>34</v>
      </c>
      <c r="P252" s="703">
        <f t="shared" ca="1" si="178"/>
        <v>265600</v>
      </c>
      <c r="Q252" s="555"/>
      <c r="R252" s="776" t="s">
        <v>43</v>
      </c>
      <c r="S252" s="697" t="s">
        <v>3</v>
      </c>
      <c r="T252" s="722">
        <f>SUM(O239)</f>
        <v>0</v>
      </c>
      <c r="U252" s="696"/>
      <c r="V252" s="723">
        <f t="shared" ref="V252" si="179">+IF(ISERROR(T252/T251*100),"",(T252/T251*100))</f>
        <v>0</v>
      </c>
      <c r="W252" s="697" t="s">
        <v>44</v>
      </c>
      <c r="X252" s="724">
        <f t="shared" ref="X252:X254" si="180">+X198+T252</f>
        <v>135</v>
      </c>
      <c r="Y252" s="696"/>
      <c r="Z252" s="725">
        <f t="shared" ref="Z252" si="181">+IF(ISERROR(X252/X251*100),"",(X252/X251*100))</f>
        <v>23.893805309734514</v>
      </c>
      <c r="AA252" s="696" t="s">
        <v>3</v>
      </c>
      <c r="AB252" s="697"/>
      <c r="AC252" s="726">
        <f t="shared" ref="AC252:AC264" si="182">+AC198+T252</f>
        <v>273</v>
      </c>
      <c r="AD252" s="723">
        <f>+IF(ISERROR(AC252/AC251*100),"",(AC252/AC251*100))</f>
        <v>32.384341637010678</v>
      </c>
      <c r="AE252" s="555"/>
      <c r="AF252" s="631"/>
      <c r="AG252" s="561"/>
    </row>
    <row r="253" spans="1:51" ht="13.5" customHeight="1" thickBot="1">
      <c r="A253" s="43"/>
      <c r="B253" s="662"/>
      <c r="C253" s="663"/>
      <c r="D253" s="664"/>
      <c r="E253" s="590" t="str">
        <f>IF(B253="","",VLOOKUP(B253,参照!$U$1:$Z$25,2,FALSE))</f>
        <v/>
      </c>
      <c r="F253" s="760"/>
      <c r="G253" s="761"/>
      <c r="H253" s="760"/>
      <c r="I253" s="762"/>
      <c r="J253" s="760"/>
      <c r="K253" s="762"/>
      <c r="L253" s="760"/>
      <c r="M253" s="761"/>
      <c r="N253" s="761"/>
      <c r="O253" s="763"/>
      <c r="P253" s="764"/>
      <c r="Q253" s="555"/>
      <c r="R253" s="777"/>
      <c r="S253" s="728"/>
      <c r="T253" s="606">
        <f>SUM(昨年日報!T254)</f>
        <v>2776590</v>
      </c>
      <c r="U253" s="555"/>
      <c r="V253" s="729"/>
      <c r="W253" s="555"/>
      <c r="X253" s="719">
        <f t="shared" si="180"/>
        <v>3124300</v>
      </c>
      <c r="Y253" s="555"/>
      <c r="Z253" s="720"/>
      <c r="AA253" s="555"/>
      <c r="AB253" s="555"/>
      <c r="AC253" s="713">
        <f t="shared" si="182"/>
        <v>4308260</v>
      </c>
      <c r="AD253" s="720"/>
      <c r="AE253" s="555"/>
      <c r="AF253" s="730"/>
      <c r="AG253" s="561"/>
      <c r="AJ253" s="290" t="s">
        <v>128</v>
      </c>
      <c r="AK253" s="256"/>
      <c r="AL253" s="256"/>
      <c r="AM253" s="256"/>
      <c r="AN253" s="256">
        <f>AN224+AN226+AN229+AN231+AN234+AN236+AN239+AN241+AN244+AN246</f>
        <v>0</v>
      </c>
      <c r="AO253" s="256">
        <f>AO224+AO226+AO229+AO231+AO234+AO236+AO239+AO241+AO244+AO246</f>
        <v>0</v>
      </c>
      <c r="AP253" s="256">
        <f>AP224+AP226+AP229+AP231+AP234+AP236+AP239+AP241+AP244+AP246</f>
        <v>0</v>
      </c>
      <c r="AQ253" s="256">
        <f>AQ224+AQ226+AQ229+AQ231+AQ234+AQ236+AQ239+AQ241+AQ244+AQ246</f>
        <v>0</v>
      </c>
      <c r="AR253" s="256">
        <f>AR224+AR226+AR229+AR231+AR234+AR236+AR239+AR241+AR244+AR246</f>
        <v>0</v>
      </c>
      <c r="AS253" s="256"/>
      <c r="AT253" s="256">
        <f>AT224+AT226+AT229+AT231+AT234+AT236+AT239+AT241+AT244+AT246</f>
        <v>0</v>
      </c>
      <c r="AU253" s="256">
        <f>AU224+AU226+AU229+AU231+AU234+AU236+AU239+AU241+AU244+AU246</f>
        <v>0</v>
      </c>
      <c r="AV253" s="256">
        <f>AV224+AV226+AV229+AV231+AV234+AV236+AV239+AV241+AV244+AV246</f>
        <v>0</v>
      </c>
      <c r="AW253" s="256">
        <f>AW224+AW226+AW229+AW231+AW234+AW236+AW239+AW241+AW244+AW246</f>
        <v>0</v>
      </c>
      <c r="AX253" s="256">
        <f>AX224+AX226+AX229+AX231+AX234+AX236+AX239+AX241+AX244+AX246</f>
        <v>0</v>
      </c>
    </row>
    <row r="254" spans="1:51" ht="13.5" customHeight="1">
      <c r="A254" s="43"/>
      <c r="B254" s="870" t="s">
        <v>611</v>
      </c>
      <c r="C254" s="871"/>
      <c r="D254" s="872"/>
      <c r="E254" s="670"/>
      <c r="F254" s="731">
        <f ca="1">SUM(F244+F246+F248+F250+F252)</f>
        <v>113</v>
      </c>
      <c r="G254" s="732">
        <f t="shared" ref="G254:P254" ca="1" si="183">SUM(G244+G246+G248+G250+G252)</f>
        <v>14250</v>
      </c>
      <c r="H254" s="731">
        <f t="shared" ca="1" si="183"/>
        <v>17</v>
      </c>
      <c r="I254" s="733">
        <f t="shared" ca="1" si="183"/>
        <v>10500</v>
      </c>
      <c r="J254" s="731">
        <f t="shared" ca="1" si="183"/>
        <v>0</v>
      </c>
      <c r="K254" s="733">
        <f t="shared" ca="1" si="183"/>
        <v>7500</v>
      </c>
      <c r="L254" s="731">
        <f t="shared" ca="1" si="183"/>
        <v>5</v>
      </c>
      <c r="M254" s="732">
        <f t="shared" ca="1" si="183"/>
        <v>7130</v>
      </c>
      <c r="N254" s="732">
        <f t="shared" ca="1" si="183"/>
        <v>0</v>
      </c>
      <c r="O254" s="734">
        <f t="shared" ca="1" si="183"/>
        <v>135</v>
      </c>
      <c r="P254" s="735">
        <f t="shared" ca="1" si="183"/>
        <v>1105600</v>
      </c>
      <c r="Q254" s="555"/>
      <c r="R254" s="778" t="s">
        <v>45</v>
      </c>
      <c r="S254" s="660"/>
      <c r="T254" s="736">
        <f>SUM(P239)</f>
        <v>0</v>
      </c>
      <c r="U254" s="696"/>
      <c r="V254" s="723">
        <f t="shared" ref="V254" si="184">+IF(ISERROR(T254/T253*100),"",(T254/T253*100))</f>
        <v>0</v>
      </c>
      <c r="W254" s="696"/>
      <c r="X254" s="724">
        <f t="shared" si="180"/>
        <v>1105600</v>
      </c>
      <c r="Y254" s="696"/>
      <c r="Z254" s="723">
        <f t="shared" ref="Z254" si="185">+IF(ISERROR(X254/X253*100),"",(X254/X253*100))</f>
        <v>35.387126716384472</v>
      </c>
      <c r="AA254" s="696"/>
      <c r="AB254" s="696"/>
      <c r="AC254" s="736">
        <f t="shared" si="182"/>
        <v>1781360</v>
      </c>
      <c r="AD254" s="723">
        <f>+IF(ISERROR(AC254/AC253*100),"",(AC254/AC253*100))</f>
        <v>41.347550983459683</v>
      </c>
      <c r="AE254" s="555"/>
      <c r="AF254" s="558"/>
      <c r="AG254" s="561"/>
    </row>
    <row r="255" spans="1:51" ht="13.5" customHeight="1">
      <c r="A255" s="43"/>
      <c r="B255" s="895"/>
      <c r="C255" s="895"/>
      <c r="D255" s="895"/>
      <c r="E255" s="562"/>
      <c r="F255" s="666"/>
      <c r="G255" s="737"/>
      <c r="H255" s="666"/>
      <c r="I255" s="737"/>
      <c r="J255" s="666"/>
      <c r="K255" s="737"/>
      <c r="L255" s="666"/>
      <c r="M255" s="737"/>
      <c r="N255" s="666"/>
      <c r="O255" s="737"/>
      <c r="P255" s="737"/>
      <c r="Q255" s="555"/>
      <c r="R255" s="777" t="s">
        <v>46</v>
      </c>
      <c r="S255" s="738">
        <f>SUM(AC224:AC225)</f>
        <v>0</v>
      </c>
      <c r="T255" s="606">
        <f>SUM(昨年日報!T256)</f>
        <v>0</v>
      </c>
      <c r="U255" s="555"/>
      <c r="V255" s="729"/>
      <c r="W255" s="555"/>
      <c r="X255" s="719">
        <f>+X201+T255</f>
        <v>0</v>
      </c>
      <c r="Y255" s="555"/>
      <c r="Z255" s="739"/>
      <c r="AA255" s="555"/>
      <c r="AB255" s="555"/>
      <c r="AC255" s="713">
        <f t="shared" si="182"/>
        <v>0</v>
      </c>
      <c r="AD255" s="720"/>
      <c r="AE255" s="555"/>
      <c r="AF255" s="558"/>
      <c r="AG255" s="561"/>
      <c r="AJ255" s="856" t="s">
        <v>323</v>
      </c>
      <c r="AK255" s="856"/>
      <c r="AL255" s="856" t="s">
        <v>324</v>
      </c>
      <c r="AM255" s="856"/>
      <c r="AN255" s="859" t="s">
        <v>331</v>
      </c>
      <c r="AO255" s="859"/>
      <c r="AP255" s="856" t="s">
        <v>325</v>
      </c>
      <c r="AQ255" s="856"/>
    </row>
    <row r="256" spans="1:51" ht="13.5" customHeight="1">
      <c r="A256" s="43"/>
      <c r="B256" s="881" t="s">
        <v>618</v>
      </c>
      <c r="C256" s="882"/>
      <c r="D256" s="882"/>
      <c r="E256" s="564" t="e">
        <f>IF(B256="","",VLOOKUP(B256,参照!$U$1:$Z$25,2,FALSE))</f>
        <v>#N/A</v>
      </c>
      <c r="F256" s="883" t="s">
        <v>616</v>
      </c>
      <c r="G256" s="884"/>
      <c r="H256" s="884"/>
      <c r="I256" s="884"/>
      <c r="J256" s="884"/>
      <c r="K256" s="884"/>
      <c r="L256" s="884"/>
      <c r="M256" s="884"/>
      <c r="N256" s="884"/>
      <c r="O256" s="884"/>
      <c r="P256" s="885"/>
      <c r="Q256" s="555"/>
      <c r="R256" s="776" t="s">
        <v>47</v>
      </c>
      <c r="S256" s="740"/>
      <c r="T256" s="736">
        <f>SUM(T242+T246+S255+S256)</f>
        <v>0</v>
      </c>
      <c r="U256" s="696"/>
      <c r="V256" s="723" t="str">
        <f t="shared" ref="V256" si="186">+IF(ISERROR(T256/T255*100),"",(T256/T255*100))</f>
        <v/>
      </c>
      <c r="W256" s="696"/>
      <c r="X256" s="724">
        <f t="shared" ref="X256:X265" si="187">+X202+T256</f>
        <v>0</v>
      </c>
      <c r="Y256" s="696"/>
      <c r="Z256" s="725" t="str">
        <f t="shared" ref="Z256" si="188">+IF(ISERROR(X256/X255*100),"",(X256/X255*100))</f>
        <v/>
      </c>
      <c r="AA256" s="696"/>
      <c r="AB256" s="696"/>
      <c r="AC256" s="736">
        <f t="shared" si="182"/>
        <v>31216</v>
      </c>
      <c r="AD256" s="723" t="str">
        <f>+IF(ISERROR(AC256/AC255*100),"",(AC256/AC255*100))</f>
        <v/>
      </c>
      <c r="AE256" s="555"/>
      <c r="AF256" s="558"/>
      <c r="AG256" s="561"/>
      <c r="AJ256" s="931"/>
      <c r="AK256" s="931"/>
      <c r="AL256" s="869">
        <f>AJ256-AG247</f>
        <v>0</v>
      </c>
      <c r="AM256" s="856"/>
      <c r="AN256" s="869">
        <f>T258+T260+T262+T264</f>
        <v>0</v>
      </c>
      <c r="AO256" s="856"/>
      <c r="AP256" s="869">
        <f>(AJ256+AN256)-(AG247)</f>
        <v>0</v>
      </c>
      <c r="AQ256" s="856"/>
    </row>
    <row r="257" spans="1:46" ht="13.5" customHeight="1">
      <c r="A257" s="43"/>
      <c r="B257" s="894" t="s">
        <v>602</v>
      </c>
      <c r="C257" s="894"/>
      <c r="D257" s="894"/>
      <c r="E257" s="555" t="e">
        <v>#N/A</v>
      </c>
      <c r="F257" s="687" t="s">
        <v>15</v>
      </c>
      <c r="G257" s="688"/>
      <c r="H257" s="687" t="s">
        <v>16</v>
      </c>
      <c r="I257" s="689"/>
      <c r="J257" s="559" t="s">
        <v>17</v>
      </c>
      <c r="K257" s="690"/>
      <c r="L257" s="687" t="s">
        <v>18</v>
      </c>
      <c r="M257" s="670"/>
      <c r="N257" s="670" t="s">
        <v>19</v>
      </c>
      <c r="O257" s="691" t="s">
        <v>6</v>
      </c>
      <c r="P257" s="613" t="s">
        <v>20</v>
      </c>
      <c r="Q257" s="555"/>
      <c r="R257" s="773" t="s">
        <v>639</v>
      </c>
      <c r="S257" s="824">
        <f>AF262+AF264</f>
        <v>0</v>
      </c>
      <c r="T257" s="606">
        <f>SUM(昨年日報!T258)</f>
        <v>52630</v>
      </c>
      <c r="U257" s="555"/>
      <c r="V257" s="729"/>
      <c r="W257" s="555"/>
      <c r="X257" s="719">
        <f t="shared" si="187"/>
        <v>57160</v>
      </c>
      <c r="Y257" s="555"/>
      <c r="Z257" s="720"/>
      <c r="AA257" s="555"/>
      <c r="AB257" s="555"/>
      <c r="AC257" s="713">
        <f t="shared" si="182"/>
        <v>74560</v>
      </c>
      <c r="AD257" s="720"/>
      <c r="AE257" s="555"/>
      <c r="AF257" s="558"/>
      <c r="AG257" s="561"/>
    </row>
    <row r="258" spans="1:46" ht="13.5" customHeight="1" thickBot="1">
      <c r="A258" s="43"/>
      <c r="B258" s="873" t="s">
        <v>637</v>
      </c>
      <c r="C258" s="874"/>
      <c r="D258" s="875"/>
      <c r="E258" s="670"/>
      <c r="F258" s="665"/>
      <c r="G258" s="727"/>
      <c r="H258" s="727"/>
      <c r="I258" s="727"/>
      <c r="J258" s="727"/>
      <c r="K258" s="727"/>
      <c r="L258" s="727"/>
      <c r="M258" s="727"/>
      <c r="N258" s="727"/>
      <c r="O258" s="727"/>
      <c r="P258" s="742"/>
      <c r="Q258" s="555"/>
      <c r="R258" s="771" t="s">
        <v>682</v>
      </c>
      <c r="S258" s="825">
        <f>AF267+AF269</f>
        <v>0</v>
      </c>
      <c r="T258" s="736">
        <f>SUM(S257:S258)</f>
        <v>0</v>
      </c>
      <c r="U258" s="696"/>
      <c r="V258" s="723">
        <f t="shared" ref="V258" si="189">+IF(ISERROR(T258/T257*100),"",(T258/T257*100))</f>
        <v>0</v>
      </c>
      <c r="W258" s="696"/>
      <c r="X258" s="724">
        <f t="shared" si="187"/>
        <v>17960</v>
      </c>
      <c r="Y258" s="696"/>
      <c r="Z258" s="723">
        <f t="shared" ref="Z258" si="190">+IF(ISERROR(X258/X257*100),"",(X258/X257*100))</f>
        <v>31.420573827851644</v>
      </c>
      <c r="AA258" s="696"/>
      <c r="AB258" s="696"/>
      <c r="AC258" s="736">
        <f t="shared" si="182"/>
        <v>22970</v>
      </c>
      <c r="AD258" s="723">
        <f>+IF(ISERROR(AC258/AC257*100),"",(AC258/AC257*100))</f>
        <v>30.807403433476395</v>
      </c>
      <c r="AE258" s="555"/>
      <c r="AF258" s="558"/>
      <c r="AG258" s="561"/>
      <c r="AJ258" s="856" t="s">
        <v>326</v>
      </c>
      <c r="AK258" s="856"/>
      <c r="AL258" s="856"/>
      <c r="AM258" s="856"/>
    </row>
    <row r="259" spans="1:46" ht="13.5" customHeight="1" thickBot="1">
      <c r="A259" s="43"/>
      <c r="B259" s="870" t="s">
        <v>624</v>
      </c>
      <c r="C259" s="871"/>
      <c r="D259" s="872"/>
      <c r="E259" s="555" t="e">
        <v>#N/A</v>
      </c>
      <c r="F259" s="700">
        <f ca="1">SUM(F244)+F$43</f>
        <v>144</v>
      </c>
      <c r="G259" s="701">
        <f t="shared" ref="G259:P259" ca="1" si="191">SUM(G244)+G$43</f>
        <v>23750</v>
      </c>
      <c r="H259" s="702">
        <f t="shared" ca="1" si="191"/>
        <v>18</v>
      </c>
      <c r="I259" s="702">
        <f t="shared" ca="1" si="191"/>
        <v>17500</v>
      </c>
      <c r="J259" s="702">
        <f t="shared" ca="1" si="191"/>
        <v>0</v>
      </c>
      <c r="K259" s="702">
        <f t="shared" ca="1" si="191"/>
        <v>12500</v>
      </c>
      <c r="L259" s="702">
        <f t="shared" ca="1" si="191"/>
        <v>4</v>
      </c>
      <c r="M259" s="702">
        <f t="shared" ca="1" si="191"/>
        <v>11900</v>
      </c>
      <c r="N259" s="702">
        <f t="shared" ca="1" si="191"/>
        <v>2</v>
      </c>
      <c r="O259" s="702">
        <f t="shared" ca="1" si="191"/>
        <v>168</v>
      </c>
      <c r="P259" s="703">
        <f t="shared" ca="1" si="191"/>
        <v>820260</v>
      </c>
      <c r="Q259" s="555"/>
      <c r="R259" s="773" t="s">
        <v>640</v>
      </c>
      <c r="S259" s="741"/>
      <c r="T259" s="606">
        <f>SUM(昨年日報!T260)</f>
        <v>44000</v>
      </c>
      <c r="U259" s="555"/>
      <c r="V259" s="729"/>
      <c r="W259" s="555"/>
      <c r="X259" s="719">
        <f t="shared" si="187"/>
        <v>47000</v>
      </c>
      <c r="Y259" s="555"/>
      <c r="Z259" s="739"/>
      <c r="AA259" s="555"/>
      <c r="AB259" s="555"/>
      <c r="AC259" s="713">
        <f t="shared" si="182"/>
        <v>80000</v>
      </c>
      <c r="AD259" s="720"/>
      <c r="AE259" s="555"/>
      <c r="AF259" s="934" t="s">
        <v>664</v>
      </c>
      <c r="AG259" s="935"/>
      <c r="AJ259" s="886" t="s">
        <v>327</v>
      </c>
      <c r="AK259" s="887"/>
      <c r="AL259" s="856" t="s">
        <v>328</v>
      </c>
      <c r="AM259" s="856"/>
    </row>
    <row r="260" spans="1:46" ht="13.5" customHeight="1">
      <c r="B260" s="873" t="s">
        <v>107</v>
      </c>
      <c r="C260" s="874"/>
      <c r="D260" s="875"/>
      <c r="E260" s="670"/>
      <c r="F260" s="665"/>
      <c r="G260" s="727"/>
      <c r="H260" s="727"/>
      <c r="I260" s="727"/>
      <c r="J260" s="727"/>
      <c r="K260" s="727"/>
      <c r="L260" s="727"/>
      <c r="M260" s="727"/>
      <c r="N260" s="727"/>
      <c r="O260" s="727"/>
      <c r="P260" s="742"/>
      <c r="Q260" s="555"/>
      <c r="R260" s="772" t="s">
        <v>683</v>
      </c>
      <c r="S260" s="740"/>
      <c r="T260" s="736">
        <f>SUM(S259:S260)</f>
        <v>0</v>
      </c>
      <c r="U260" s="696"/>
      <c r="V260" s="723">
        <f t="shared" ref="V260" si="192">+IF(ISERROR(T260/T259*100),"",(T260/T259*100))</f>
        <v>0</v>
      </c>
      <c r="W260" s="696"/>
      <c r="X260" s="724">
        <f t="shared" si="187"/>
        <v>21200</v>
      </c>
      <c r="Y260" s="696"/>
      <c r="Z260" s="725">
        <f t="shared" ref="Z260" si="193">+IF(ISERROR(X260/X259*100),"",(X260/X259*100))</f>
        <v>45.106382978723403</v>
      </c>
      <c r="AA260" s="696"/>
      <c r="AB260" s="696"/>
      <c r="AC260" s="736">
        <f t="shared" si="182"/>
        <v>30200</v>
      </c>
      <c r="AD260" s="723">
        <f>+IF(ISERROR(AC260/AC259*100),"",(AC260/AC259*100))</f>
        <v>37.75</v>
      </c>
      <c r="AE260" s="555"/>
      <c r="AF260" s="936" t="s">
        <v>665</v>
      </c>
      <c r="AG260" s="937"/>
      <c r="AJ260" s="886" t="s">
        <v>329</v>
      </c>
      <c r="AK260" s="887"/>
      <c r="AL260" s="887"/>
      <c r="AM260" s="888"/>
    </row>
    <row r="261" spans="1:46" ht="13.5" customHeight="1">
      <c r="B261" s="870" t="s">
        <v>624</v>
      </c>
      <c r="C261" s="871"/>
      <c r="D261" s="872"/>
      <c r="E261" s="555" t="e">
        <v>#N/A</v>
      </c>
      <c r="F261" s="701">
        <f ca="1">SUM(F246)+F$45</f>
        <v>0</v>
      </c>
      <c r="G261" s="702">
        <f t="shared" ref="G261:P261" ca="1" si="194">SUM(G246)+G$45</f>
        <v>0</v>
      </c>
      <c r="H261" s="702">
        <f t="shared" ca="1" si="194"/>
        <v>0</v>
      </c>
      <c r="I261" s="702">
        <f t="shared" ca="1" si="194"/>
        <v>0</v>
      </c>
      <c r="J261" s="702">
        <f t="shared" ca="1" si="194"/>
        <v>0</v>
      </c>
      <c r="K261" s="702">
        <f t="shared" ca="1" si="194"/>
        <v>0</v>
      </c>
      <c r="L261" s="702">
        <f t="shared" ca="1" si="194"/>
        <v>0</v>
      </c>
      <c r="M261" s="702">
        <f t="shared" ca="1" si="194"/>
        <v>0</v>
      </c>
      <c r="N261" s="702">
        <f t="shared" ca="1" si="194"/>
        <v>0</v>
      </c>
      <c r="O261" s="702">
        <f t="shared" ca="1" si="194"/>
        <v>0</v>
      </c>
      <c r="P261" s="703">
        <f t="shared" ca="1" si="194"/>
        <v>0</v>
      </c>
      <c r="Q261" s="555"/>
      <c r="R261" s="777"/>
      <c r="S261" s="669"/>
      <c r="T261" s="606">
        <f>SUM(昨年日報!T262)</f>
        <v>0</v>
      </c>
      <c r="U261" s="555"/>
      <c r="V261" s="729"/>
      <c r="W261" s="555"/>
      <c r="X261" s="719">
        <f t="shared" si="187"/>
        <v>0</v>
      </c>
      <c r="Y261" s="555"/>
      <c r="Z261" s="720"/>
      <c r="AA261" s="555"/>
      <c r="AB261" s="555"/>
      <c r="AC261" s="713">
        <f t="shared" si="182"/>
        <v>0</v>
      </c>
      <c r="AD261" s="720"/>
      <c r="AE261" s="555"/>
      <c r="AF261" s="826" t="str">
        <f>$AF$99</f>
        <v>8%対象額</v>
      </c>
      <c r="AG261" s="827" t="str">
        <f>$AG$99</f>
        <v>税額</v>
      </c>
      <c r="AJ261" s="869">
        <f ca="1">SUM(INDIRECT(AS261))</f>
        <v>0</v>
      </c>
      <c r="AK261" s="856"/>
      <c r="AL261" s="869">
        <f ca="1">SUM(INDIRECT(AT261))</f>
        <v>273</v>
      </c>
      <c r="AM261" s="856"/>
      <c r="AN261" s="345" t="s">
        <v>619</v>
      </c>
      <c r="AO261" s="345" t="s">
        <v>621</v>
      </c>
      <c r="AP261" s="346">
        <f>SUM(AP207)+72</f>
        <v>345</v>
      </c>
      <c r="AQ261" s="347">
        <v>18</v>
      </c>
      <c r="AR261" s="347">
        <f>AP261+AQ261</f>
        <v>363</v>
      </c>
      <c r="AS261" s="345" t="str">
        <f>CONCATENATE(AN261,AR261)</f>
        <v>受払表!G363</v>
      </c>
      <c r="AT261" s="345" t="str">
        <f>CONCATENATE(AO261,AR261)</f>
        <v>受払表!K363</v>
      </c>
    </row>
    <row r="262" spans="1:46" ht="13.5" customHeight="1">
      <c r="B262" s="873" t="s">
        <v>605</v>
      </c>
      <c r="C262" s="874"/>
      <c r="D262" s="875"/>
      <c r="E262" s="670"/>
      <c r="F262" s="665"/>
      <c r="G262" s="727"/>
      <c r="H262" s="727"/>
      <c r="I262" s="727"/>
      <c r="J262" s="727"/>
      <c r="K262" s="727"/>
      <c r="L262" s="727"/>
      <c r="M262" s="727"/>
      <c r="N262" s="727"/>
      <c r="O262" s="727"/>
      <c r="P262" s="742"/>
      <c r="Q262" s="555"/>
      <c r="R262" s="776" t="s">
        <v>52</v>
      </c>
      <c r="S262" s="660"/>
      <c r="T262" s="736">
        <f>+AC243</f>
        <v>0</v>
      </c>
      <c r="U262" s="696"/>
      <c r="V262" s="723" t="str">
        <f t="shared" ref="V262" si="195">+IF(ISERROR(T262/T261*100),"",(T262/T261*100))</f>
        <v/>
      </c>
      <c r="W262" s="696"/>
      <c r="X262" s="724">
        <f t="shared" si="187"/>
        <v>0</v>
      </c>
      <c r="Y262" s="696"/>
      <c r="Z262" s="723" t="str">
        <f t="shared" ref="Z262" si="196">+IF(ISERROR(X262/X261*100),"",(X262/X261*100))</f>
        <v/>
      </c>
      <c r="AA262" s="696"/>
      <c r="AB262" s="696"/>
      <c r="AC262" s="736">
        <f t="shared" si="182"/>
        <v>0</v>
      </c>
      <c r="AD262" s="723" t="str">
        <f>+IF(ISERROR(AC262/AC261*100),"",(AC262/AC261*100))</f>
        <v/>
      </c>
      <c r="AE262" s="555"/>
      <c r="AF262" s="817"/>
      <c r="AG262" s="818" t="str">
        <f>IF(AF262="","0",AF262-(AF262/(参照!$V$13)))</f>
        <v>0</v>
      </c>
      <c r="AJ262" s="886" t="s">
        <v>330</v>
      </c>
      <c r="AK262" s="887"/>
      <c r="AL262" s="887"/>
      <c r="AM262" s="888"/>
      <c r="AN262" s="345"/>
      <c r="AO262" s="345"/>
      <c r="AP262" s="345"/>
      <c r="AQ262" s="345"/>
      <c r="AR262" s="345"/>
      <c r="AS262" s="345"/>
      <c r="AT262" s="345"/>
    </row>
    <row r="263" spans="1:46" ht="13.5" customHeight="1">
      <c r="B263" s="870" t="s">
        <v>624</v>
      </c>
      <c r="C263" s="871"/>
      <c r="D263" s="872"/>
      <c r="E263" s="712"/>
      <c r="F263" s="701">
        <f ca="1">SUM(F248)+F$47</f>
        <v>0</v>
      </c>
      <c r="G263" s="702">
        <f t="shared" ref="G263:P263" ca="1" si="197">SUM(G248)+G$47</f>
        <v>0</v>
      </c>
      <c r="H263" s="702">
        <f t="shared" ca="1" si="197"/>
        <v>0</v>
      </c>
      <c r="I263" s="702">
        <f t="shared" ca="1" si="197"/>
        <v>0</v>
      </c>
      <c r="J263" s="702">
        <f t="shared" ca="1" si="197"/>
        <v>0</v>
      </c>
      <c r="K263" s="702">
        <f t="shared" ca="1" si="197"/>
        <v>0</v>
      </c>
      <c r="L263" s="702">
        <f t="shared" ca="1" si="197"/>
        <v>0</v>
      </c>
      <c r="M263" s="702">
        <f t="shared" ca="1" si="197"/>
        <v>0</v>
      </c>
      <c r="N263" s="702">
        <f t="shared" ca="1" si="197"/>
        <v>0</v>
      </c>
      <c r="O263" s="702">
        <f t="shared" ca="1" si="197"/>
        <v>0</v>
      </c>
      <c r="P263" s="703">
        <f t="shared" ca="1" si="197"/>
        <v>0</v>
      </c>
      <c r="Q263" s="555"/>
      <c r="R263" s="773" t="s">
        <v>641</v>
      </c>
      <c r="S263" s="728"/>
      <c r="T263" s="743">
        <f>SUM(昨年日報!T264)</f>
        <v>30000</v>
      </c>
      <c r="U263" s="682"/>
      <c r="V263" s="744"/>
      <c r="W263" s="682"/>
      <c r="X263" s="719">
        <f t="shared" si="187"/>
        <v>31500</v>
      </c>
      <c r="Y263" s="682"/>
      <c r="Z263" s="744"/>
      <c r="AA263" s="682"/>
      <c r="AB263" s="682"/>
      <c r="AC263" s="745">
        <f t="shared" si="182"/>
        <v>39000</v>
      </c>
      <c r="AD263" s="744"/>
      <c r="AE263" s="555"/>
      <c r="AF263" s="828" t="str">
        <f>$AF$101</f>
        <v>10%対象額</v>
      </c>
      <c r="AG263" s="829" t="str">
        <f>$AG$101</f>
        <v>税額</v>
      </c>
      <c r="AJ263" s="869">
        <f ca="1">SUM(INDIRECT(AS263))</f>
        <v>0</v>
      </c>
      <c r="AK263" s="856"/>
      <c r="AL263" s="869">
        <f ca="1">SUM(INDIRECT(AT263))</f>
        <v>1781360</v>
      </c>
      <c r="AM263" s="856"/>
      <c r="AN263" s="345" t="s">
        <v>620</v>
      </c>
      <c r="AO263" s="345" t="s">
        <v>622</v>
      </c>
      <c r="AP263" s="345">
        <f>SUM(AP209)+72</f>
        <v>345</v>
      </c>
      <c r="AQ263" s="347">
        <v>18</v>
      </c>
      <c r="AR263" s="345">
        <f>AP263+AQ263</f>
        <v>363</v>
      </c>
      <c r="AS263" s="345" t="str">
        <f>CONCATENATE(AN263,AR263)</f>
        <v>受払表!H363</v>
      </c>
      <c r="AT263" s="345" t="str">
        <f>CONCATENATE(AO263,AR263)</f>
        <v>受払表!L363</v>
      </c>
    </row>
    <row r="264" spans="1:46" ht="13.5" customHeight="1" thickBot="1">
      <c r="B264" s="873" t="s">
        <v>103</v>
      </c>
      <c r="C264" s="874"/>
      <c r="D264" s="875"/>
      <c r="E264" s="560" t="e">
        <v>#N/A</v>
      </c>
      <c r="F264" s="665"/>
      <c r="G264" s="727"/>
      <c r="H264" s="727"/>
      <c r="I264" s="727"/>
      <c r="J264" s="727"/>
      <c r="K264" s="727"/>
      <c r="L264" s="727"/>
      <c r="M264" s="727"/>
      <c r="N264" s="727"/>
      <c r="O264" s="727"/>
      <c r="P264" s="742"/>
      <c r="Q264" s="555"/>
      <c r="R264" s="779" t="s">
        <v>684</v>
      </c>
      <c r="S264" s="746"/>
      <c r="T264" s="747">
        <f>S263+S264</f>
        <v>0</v>
      </c>
      <c r="U264" s="748"/>
      <c r="V264" s="749">
        <f t="shared" ref="V264" si="198">+IF(ISERROR(T264/T263*100),"",(T264/T263*100))</f>
        <v>0</v>
      </c>
      <c r="W264" s="748"/>
      <c r="X264" s="719">
        <f t="shared" si="187"/>
        <v>8000</v>
      </c>
      <c r="Y264" s="748"/>
      <c r="Z264" s="749">
        <f t="shared" ref="Z264" si="199">+IF(ISERROR(X264/X263*100),"",(X264/X263*100))</f>
        <v>25.396825396825395</v>
      </c>
      <c r="AA264" s="748"/>
      <c r="AB264" s="748"/>
      <c r="AC264" s="747">
        <f t="shared" si="182"/>
        <v>14500</v>
      </c>
      <c r="AD264" s="749">
        <f>+IF(ISERROR(AC264/AC263*100),"",(AC264/AC263*100))</f>
        <v>37.179487179487182</v>
      </c>
      <c r="AE264" s="555"/>
      <c r="AF264" s="821"/>
      <c r="AG264" s="822" t="str">
        <f>IF(AF264="","0",AF264-(AF264/(参照!$V$14)))</f>
        <v>0</v>
      </c>
    </row>
    <row r="265" spans="1:46" ht="13.5" customHeight="1">
      <c r="B265" s="870" t="s">
        <v>624</v>
      </c>
      <c r="C265" s="871"/>
      <c r="D265" s="872"/>
      <c r="E265" s="555" t="e">
        <v>#N/A</v>
      </c>
      <c r="F265" s="701">
        <f ca="1">SUM(F250)+F$49</f>
        <v>60</v>
      </c>
      <c r="G265" s="702">
        <f t="shared" ref="G265:P265" ca="1" si="200">SUM(G250)+G$49</f>
        <v>9500</v>
      </c>
      <c r="H265" s="702">
        <f t="shared" ca="1" si="200"/>
        <v>9</v>
      </c>
      <c r="I265" s="702">
        <f t="shared" ca="1" si="200"/>
        <v>7000</v>
      </c>
      <c r="J265" s="702">
        <f t="shared" ca="1" si="200"/>
        <v>0</v>
      </c>
      <c r="K265" s="702">
        <f t="shared" ca="1" si="200"/>
        <v>5000</v>
      </c>
      <c r="L265" s="702">
        <f t="shared" ca="1" si="200"/>
        <v>2</v>
      </c>
      <c r="M265" s="702">
        <f t="shared" ca="1" si="200"/>
        <v>4750</v>
      </c>
      <c r="N265" s="702">
        <f t="shared" ca="1" si="200"/>
        <v>0</v>
      </c>
      <c r="O265" s="702">
        <f t="shared" ca="1" si="200"/>
        <v>71</v>
      </c>
      <c r="P265" s="703">
        <f t="shared" ca="1" si="200"/>
        <v>695500</v>
      </c>
      <c r="Q265" s="555"/>
      <c r="R265" s="777"/>
      <c r="S265" s="669"/>
      <c r="T265" s="713">
        <f>SUM(昨年日報!T266)</f>
        <v>2903220</v>
      </c>
      <c r="U265" s="555"/>
      <c r="V265" s="729"/>
      <c r="W265" s="555"/>
      <c r="X265" s="750">
        <f t="shared" si="187"/>
        <v>3259960</v>
      </c>
      <c r="Y265" s="555"/>
      <c r="Z265" s="739"/>
      <c r="AA265" s="555"/>
      <c r="AB265" s="555"/>
      <c r="AC265" s="713">
        <f>+AC211+T265</f>
        <v>4501820</v>
      </c>
      <c r="AD265" s="739"/>
      <c r="AE265" s="555"/>
      <c r="AF265" s="932" t="s">
        <v>685</v>
      </c>
      <c r="AG265" s="933"/>
      <c r="AK265" s="225" t="s">
        <v>148</v>
      </c>
      <c r="AL265" s="225" t="s">
        <v>148</v>
      </c>
      <c r="AM265" s="225" t="s">
        <v>148</v>
      </c>
      <c r="AN265" s="225" t="s">
        <v>148</v>
      </c>
      <c r="AO265" s="225" t="s">
        <v>148</v>
      </c>
      <c r="AP265" s="225" t="s">
        <v>148</v>
      </c>
    </row>
    <row r="266" spans="1:46" ht="13.5" customHeight="1">
      <c r="B266" s="878" t="s">
        <v>661</v>
      </c>
      <c r="C266" s="879"/>
      <c r="D266" s="880"/>
      <c r="E266" s="670"/>
      <c r="F266" s="665"/>
      <c r="G266" s="727"/>
      <c r="H266" s="727"/>
      <c r="I266" s="727"/>
      <c r="J266" s="727"/>
      <c r="K266" s="727"/>
      <c r="L266" s="727"/>
      <c r="M266" s="727"/>
      <c r="N266" s="727"/>
      <c r="O266" s="727"/>
      <c r="P266" s="742"/>
      <c r="Q266" s="555"/>
      <c r="R266" s="780" t="s">
        <v>53</v>
      </c>
      <c r="S266" s="705"/>
      <c r="T266" s="751">
        <f>+T254+T256+T258+T260+T262+T264</f>
        <v>0</v>
      </c>
      <c r="U266" s="560"/>
      <c r="V266" s="752">
        <f t="shared" ref="V266" si="201">+IF(ISERROR(T266/T265*100),"",(T266/T265*100))</f>
        <v>0</v>
      </c>
      <c r="W266" s="560"/>
      <c r="X266" s="751">
        <f>+X254+X256+X258+X260+X262+X264</f>
        <v>1152760</v>
      </c>
      <c r="Y266" s="560"/>
      <c r="Z266" s="752">
        <f t="shared" ref="Z266" si="202">+IF(ISERROR(X266/X265*100),"",(X266/X265*100))</f>
        <v>35.361170075706447</v>
      </c>
      <c r="AA266" s="560"/>
      <c r="AB266" s="560"/>
      <c r="AC266" s="751">
        <f t="shared" ref="AC266" si="203">+AC212+T266</f>
        <v>1880246</v>
      </c>
      <c r="AD266" s="752">
        <f>+IF(ISERROR(AC266/AC265*100),"",(AC266/AC265*100))</f>
        <v>41.76635227530199</v>
      </c>
      <c r="AE266" s="555"/>
      <c r="AF266" s="826" t="str">
        <f>$AF$104</f>
        <v>8%対象額</v>
      </c>
      <c r="AG266" s="827" t="str">
        <f>$AG$104</f>
        <v>税額</v>
      </c>
      <c r="AK266" s="225" t="s">
        <v>152</v>
      </c>
      <c r="AL266" s="225" t="s">
        <v>153</v>
      </c>
      <c r="AM266" s="225" t="s">
        <v>154</v>
      </c>
      <c r="AN266" s="225" t="s">
        <v>155</v>
      </c>
      <c r="AO266" s="225" t="s">
        <v>156</v>
      </c>
      <c r="AP266" s="225" t="s">
        <v>332</v>
      </c>
    </row>
    <row r="267" spans="1:46" ht="13.5" customHeight="1">
      <c r="B267" s="870" t="s">
        <v>624</v>
      </c>
      <c r="C267" s="871"/>
      <c r="D267" s="872"/>
      <c r="E267" s="555" t="e">
        <v>#N/A</v>
      </c>
      <c r="F267" s="701">
        <f ca="1">SUM(F252)+F$51</f>
        <v>27</v>
      </c>
      <c r="G267" s="702">
        <f t="shared" ref="G267:P267" ca="1" si="204">SUM(G252)+G$51</f>
        <v>0</v>
      </c>
      <c r="H267" s="702">
        <f t="shared" ca="1" si="204"/>
        <v>6</v>
      </c>
      <c r="I267" s="702">
        <f t="shared" ca="1" si="204"/>
        <v>0</v>
      </c>
      <c r="J267" s="702">
        <f t="shared" ca="1" si="204"/>
        <v>0</v>
      </c>
      <c r="K267" s="702">
        <f t="shared" ca="1" si="204"/>
        <v>0</v>
      </c>
      <c r="L267" s="702">
        <f t="shared" ca="1" si="204"/>
        <v>1</v>
      </c>
      <c r="M267" s="702">
        <f t="shared" ca="1" si="204"/>
        <v>0</v>
      </c>
      <c r="N267" s="702">
        <f t="shared" ca="1" si="204"/>
        <v>0</v>
      </c>
      <c r="O267" s="702">
        <f t="shared" ca="1" si="204"/>
        <v>34</v>
      </c>
      <c r="P267" s="703">
        <f t="shared" ca="1" si="204"/>
        <v>265600</v>
      </c>
      <c r="Q267" s="555"/>
      <c r="R267" s="775"/>
      <c r="S267" s="669"/>
      <c r="T267" s="713">
        <f>SUM(昨年日報!T268)</f>
        <v>2639881.9865319859</v>
      </c>
      <c r="U267" s="555"/>
      <c r="V267" s="729"/>
      <c r="W267" s="555"/>
      <c r="X267" s="713">
        <f t="shared" ref="X267:X268" si="205">+X213+T267</f>
        <v>2964227.104377104</v>
      </c>
      <c r="Y267" s="555"/>
      <c r="Z267" s="739"/>
      <c r="AA267" s="555"/>
      <c r="AB267" s="555"/>
      <c r="AC267" s="713">
        <f>+AC213+T267</f>
        <v>4093281.1447811439</v>
      </c>
      <c r="AD267" s="739"/>
      <c r="AE267" s="555"/>
      <c r="AF267" s="817"/>
      <c r="AG267" s="818" t="str">
        <f>IF(AF267="","0",AF267-(AF267/(参照!$V$13)))</f>
        <v>0</v>
      </c>
      <c r="AK267" s="856" t="s">
        <v>632</v>
      </c>
      <c r="AL267" s="856"/>
      <c r="AM267" s="281" t="s">
        <v>625</v>
      </c>
      <c r="AN267" s="281" t="s">
        <v>626</v>
      </c>
      <c r="AO267" s="281" t="s">
        <v>627</v>
      </c>
      <c r="AP267" s="281" t="s">
        <v>628</v>
      </c>
      <c r="AQ267" s="281" t="s">
        <v>630</v>
      </c>
      <c r="AR267" s="281" t="s">
        <v>631</v>
      </c>
    </row>
    <row r="268" spans="1:46" ht="13.5" customHeight="1">
      <c r="B268" s="662"/>
      <c r="C268" s="663"/>
      <c r="D268" s="664"/>
      <c r="E268" s="590" t="str">
        <f>IF(B268="","",VLOOKUP(B268,参照!$U$1:$Z$25,2,FALSE))</f>
        <v/>
      </c>
      <c r="F268" s="665"/>
      <c r="G268" s="666"/>
      <c r="H268" s="665"/>
      <c r="I268" s="667"/>
      <c r="J268" s="665"/>
      <c r="K268" s="667"/>
      <c r="L268" s="665"/>
      <c r="M268" s="666"/>
      <c r="N268" s="666"/>
      <c r="O268" s="727"/>
      <c r="P268" s="647"/>
      <c r="Q268" s="555"/>
      <c r="R268" s="777" t="s">
        <v>54</v>
      </c>
      <c r="S268" s="669"/>
      <c r="T268" s="713">
        <f>((+T254+T256+T260+T262+T264)/(参照!$V$14))+(AF262+AF264+AF267+AF269-AG262-AG264-AG267-AG269)</f>
        <v>0</v>
      </c>
      <c r="U268" s="555"/>
      <c r="V268" s="725"/>
      <c r="W268" s="555"/>
      <c r="X268" s="713">
        <f t="shared" si="205"/>
        <v>1048185.1851851851</v>
      </c>
      <c r="Y268" s="555"/>
      <c r="Z268" s="725">
        <f>+IF(ISERROR(X268/X267*100),"",(X268/X267*100))</f>
        <v>35.361163240069907</v>
      </c>
      <c r="AA268" s="555"/>
      <c r="AB268" s="555"/>
      <c r="AC268" s="713">
        <f t="shared" ref="AC268" si="206">+AC214+T268</f>
        <v>1709581.717171717</v>
      </c>
      <c r="AD268" s="753">
        <f>+IF(ISERROR(AC268/AC267*100),"",(AC268/AC267*100))</f>
        <v>41.765558159898234</v>
      </c>
      <c r="AE268" s="555"/>
      <c r="AF268" s="828" t="str">
        <f>$AF$106</f>
        <v>10%対象額</v>
      </c>
      <c r="AG268" s="829" t="str">
        <f>$AG$106</f>
        <v>税額</v>
      </c>
      <c r="AK268" s="856" t="s">
        <v>176</v>
      </c>
      <c r="AL268" s="856"/>
      <c r="AM268" s="225"/>
      <c r="AN268" s="225"/>
      <c r="AO268" s="225"/>
      <c r="AP268" s="225"/>
      <c r="AQ268" s="225"/>
      <c r="AR268" s="225"/>
    </row>
    <row r="269" spans="1:46" ht="13.5" customHeight="1" thickBot="1">
      <c r="B269" s="870" t="s">
        <v>617</v>
      </c>
      <c r="C269" s="871"/>
      <c r="D269" s="872"/>
      <c r="E269" s="670"/>
      <c r="F269" s="731">
        <f ca="1">SUM(F259+F261+F263+F265+F267)</f>
        <v>231</v>
      </c>
      <c r="G269" s="732">
        <f t="shared" ref="G269:P269" ca="1" si="207">SUM(G259+G261+G263+G265+G267)</f>
        <v>33250</v>
      </c>
      <c r="H269" s="731">
        <f t="shared" ca="1" si="207"/>
        <v>33</v>
      </c>
      <c r="I269" s="733">
        <f t="shared" ca="1" si="207"/>
        <v>24500</v>
      </c>
      <c r="J269" s="731">
        <f t="shared" ca="1" si="207"/>
        <v>0</v>
      </c>
      <c r="K269" s="733">
        <f t="shared" ca="1" si="207"/>
        <v>17500</v>
      </c>
      <c r="L269" s="731">
        <f t="shared" ca="1" si="207"/>
        <v>7</v>
      </c>
      <c r="M269" s="732">
        <f t="shared" ca="1" si="207"/>
        <v>16650</v>
      </c>
      <c r="N269" s="732">
        <f t="shared" ca="1" si="207"/>
        <v>2</v>
      </c>
      <c r="O269" s="734">
        <f t="shared" ca="1" si="207"/>
        <v>273</v>
      </c>
      <c r="P269" s="735">
        <f t="shared" ca="1" si="207"/>
        <v>1781360</v>
      </c>
      <c r="Q269" s="555"/>
      <c r="R269" s="781"/>
      <c r="S269" s="754" t="s">
        <v>0</v>
      </c>
      <c r="T269" s="751">
        <f>T266-T268</f>
        <v>0</v>
      </c>
      <c r="U269" s="560"/>
      <c r="V269" s="755"/>
      <c r="W269" s="649" t="s">
        <v>0</v>
      </c>
      <c r="X269" s="751">
        <f>X266-X268</f>
        <v>104574.81481481495</v>
      </c>
      <c r="Y269" s="560"/>
      <c r="Z269" s="756"/>
      <c r="AA269" s="560" t="s">
        <v>0</v>
      </c>
      <c r="AB269" s="649"/>
      <c r="AC269" s="751">
        <f>AC266-AC268</f>
        <v>170664.28282828303</v>
      </c>
      <c r="AD269" s="756"/>
      <c r="AE269" s="555"/>
      <c r="AF269" s="823"/>
      <c r="AG269" s="822" t="str">
        <f>IF(AF269="","0",AF269-(AF269/(参照!$V$14)))</f>
        <v>0</v>
      </c>
      <c r="AK269" s="856" t="s">
        <v>177</v>
      </c>
      <c r="AL269" s="856"/>
      <c r="AM269" s="225"/>
      <c r="AN269" s="225"/>
      <c r="AO269" s="225"/>
      <c r="AP269" s="225"/>
      <c r="AQ269" s="225"/>
      <c r="AR269" s="225"/>
    </row>
    <row r="270" spans="1:46" ht="9" customHeight="1">
      <c r="A270" s="22"/>
    </row>
    <row r="271" spans="1:46" ht="5.25" customHeight="1">
      <c r="A271" s="22"/>
    </row>
    <row r="272" spans="1:46" ht="16.5" customHeight="1">
      <c r="A272" s="1">
        <f>A218+1</f>
        <v>5</v>
      </c>
      <c r="B272" s="555"/>
      <c r="C272" s="555"/>
      <c r="D272" s="561"/>
      <c r="E272" s="564"/>
      <c r="F272" s="567" t="str">
        <f>F$56</f>
        <v>社　長</v>
      </c>
      <c r="G272" s="562">
        <f t="shared" ref="G272:O272" si="208">G$56</f>
        <v>0</v>
      </c>
      <c r="H272" s="563" t="str">
        <f t="shared" si="208"/>
        <v>常　務</v>
      </c>
      <c r="I272" s="564">
        <f t="shared" si="208"/>
        <v>0</v>
      </c>
      <c r="J272" s="565" t="str">
        <f t="shared" si="208"/>
        <v>部　長</v>
      </c>
      <c r="K272" s="566">
        <f t="shared" si="208"/>
        <v>0</v>
      </c>
      <c r="L272" s="567" t="str">
        <f t="shared" si="208"/>
        <v>次　長</v>
      </c>
      <c r="M272" s="566">
        <f t="shared" si="208"/>
        <v>0</v>
      </c>
      <c r="N272" s="567" t="str">
        <f t="shared" si="208"/>
        <v>課　長</v>
      </c>
      <c r="O272" s="568" t="str">
        <f t="shared" si="208"/>
        <v>係</v>
      </c>
      <c r="P272" s="557"/>
      <c r="Q272" s="24"/>
      <c r="R272" s="919" t="s">
        <v>99</v>
      </c>
      <c r="S272" s="919"/>
      <c r="T272" s="919"/>
      <c r="U272" s="919"/>
      <c r="V272" s="919"/>
      <c r="W272" s="919"/>
      <c r="X272" s="919"/>
      <c r="AD272" s="866" t="s">
        <v>116</v>
      </c>
      <c r="AE272" s="25"/>
      <c r="AF272" s="183" t="s">
        <v>8</v>
      </c>
      <c r="AG272" s="556" t="s">
        <v>9</v>
      </c>
    </row>
    <row r="273" spans="1:51" ht="15.75" customHeight="1">
      <c r="D273" s="561"/>
      <c r="E273" s="555"/>
      <c r="F273" s="920"/>
      <c r="H273" s="922"/>
      <c r="J273" s="924"/>
      <c r="K273" s="186"/>
      <c r="L273" s="926"/>
      <c r="M273" s="186"/>
      <c r="N273" s="926"/>
      <c r="O273" s="876" t="str">
        <f>IF(ISERROR(VLOOKUP(O275,参照!AB:AC,2,FALSE)),"",VLOOKUP(O275,参照!AB:AC,2,FALSE))</f>
        <v>小森</v>
      </c>
      <c r="P273" s="770">
        <v>1</v>
      </c>
      <c r="Q273" s="4"/>
      <c r="R273" s="269"/>
      <c r="S273" s="865">
        <f>SUM(S219)+1</f>
        <v>46147</v>
      </c>
      <c r="T273" s="865"/>
      <c r="U273" s="865"/>
      <c r="V273" s="865"/>
      <c r="W273" s="862" t="str">
        <f>TEXT(S273,"aaaa")</f>
        <v>火曜日</v>
      </c>
      <c r="X273" s="862"/>
      <c r="Y273" s="268"/>
      <c r="Z273" s="4"/>
      <c r="AA273" s="4"/>
      <c r="AB273" s="4"/>
      <c r="AC273" s="29"/>
      <c r="AD273" s="867"/>
      <c r="AE273" s="263"/>
      <c r="AF273" s="889" t="str">
        <f>IF(ISERROR(VLOOKUP(P273,参照!M:N,2,FALSE)),"",VLOOKUP(P273,参照!M:N,2,FALSE))</f>
        <v>晴　れ</v>
      </c>
      <c r="AG273" s="860" t="str">
        <f>IF(ISERROR(VLOOKUP(P274,参照!M:N,2,FALSE)),"",VLOOKUP(P274,参照!M:N,2,FALSE))</f>
        <v>晴　れ</v>
      </c>
    </row>
    <row r="274" spans="1:51" ht="15.75" customHeight="1">
      <c r="D274" s="561"/>
      <c r="E274" s="560"/>
      <c r="F274" s="921"/>
      <c r="G274" s="31"/>
      <c r="H274" s="923"/>
      <c r="I274" s="31"/>
      <c r="J274" s="925"/>
      <c r="K274" s="187"/>
      <c r="L274" s="927"/>
      <c r="M274" s="187"/>
      <c r="N274" s="927"/>
      <c r="O274" s="877" t="str">
        <f>IF(ISERROR(VLOOKUP(N274,参照!#REF!,2,FALSE)),"",VLOOKUP(N274,参照!#REF!,2,FALSE))</f>
        <v/>
      </c>
      <c r="P274" s="770">
        <v>1</v>
      </c>
      <c r="Q274" s="4"/>
      <c r="R274" s="269"/>
      <c r="S274" s="865"/>
      <c r="T274" s="865"/>
      <c r="U274" s="865"/>
      <c r="V274" s="865"/>
      <c r="W274" s="862"/>
      <c r="X274" s="862"/>
      <c r="Y274" s="268"/>
      <c r="Z274" s="4"/>
      <c r="AA274" s="4"/>
      <c r="AB274" s="4"/>
      <c r="AC274" s="29"/>
      <c r="AD274" s="868"/>
      <c r="AE274" s="187"/>
      <c r="AF274" s="890" t="str">
        <f>IF(ISERROR(VLOOKUP(AE274,参照!O:P,2,FALSE)),"",VLOOKUP(AE274,参照!O:P,2,FALSE))</f>
        <v/>
      </c>
      <c r="AG274" s="861" t="str">
        <f>IF(ISERROR(VLOOKUP(AF274,参照!P:Q,2,FALSE)),"",VLOOKUP(AF274,参照!P:Q,2,FALSE))</f>
        <v/>
      </c>
    </row>
    <row r="275" spans="1:51" ht="13.5" customHeight="1">
      <c r="B275" s="555" t="s">
        <v>447</v>
      </c>
      <c r="C275" s="555"/>
      <c r="D275" s="555"/>
      <c r="E275" s="555"/>
      <c r="F275" s="555"/>
      <c r="G275" s="555"/>
      <c r="H275" s="555"/>
      <c r="I275" s="555"/>
      <c r="J275" s="555"/>
      <c r="K275" s="555"/>
      <c r="L275" s="555"/>
      <c r="M275" s="555"/>
      <c r="N275" s="555"/>
      <c r="O275" s="595">
        <v>4</v>
      </c>
      <c r="P275" s="555"/>
      <c r="Q275" s="555"/>
      <c r="R275" s="596" t="s">
        <v>446</v>
      </c>
      <c r="S275" s="555"/>
      <c r="T275" s="555"/>
      <c r="U275" s="555"/>
      <c r="V275" s="596" t="s">
        <v>445</v>
      </c>
      <c r="W275" s="555"/>
      <c r="X275" s="555"/>
      <c r="Y275" s="555"/>
      <c r="Z275" s="596" t="s">
        <v>444</v>
      </c>
      <c r="AA275" s="596"/>
      <c r="AB275" s="555"/>
      <c r="AC275" s="597"/>
      <c r="AD275" s="555"/>
      <c r="AE275" s="555"/>
      <c r="AF275" s="596"/>
      <c r="AG275" s="597"/>
    </row>
    <row r="276" spans="1:51" ht="13.5" customHeight="1" thickBot="1">
      <c r="B276" s="908"/>
      <c r="C276" s="909"/>
      <c r="D276" s="598"/>
      <c r="E276" s="598"/>
      <c r="F276" s="891" t="s">
        <v>679</v>
      </c>
      <c r="G276" s="892"/>
      <c r="H276" s="892"/>
      <c r="I276" s="892"/>
      <c r="J276" s="892"/>
      <c r="K276" s="892"/>
      <c r="L276" s="892"/>
      <c r="M276" s="892"/>
      <c r="N276" s="892"/>
      <c r="O276" s="892"/>
      <c r="P276" s="893"/>
      <c r="Q276" s="555"/>
      <c r="R276" s="599" t="s">
        <v>78</v>
      </c>
      <c r="S276" s="564"/>
      <c r="T276" s="600" t="s">
        <v>79</v>
      </c>
      <c r="U276" s="564"/>
      <c r="V276" s="564" t="s">
        <v>80</v>
      </c>
      <c r="W276" s="564"/>
      <c r="X276" s="601" t="s">
        <v>79</v>
      </c>
      <c r="Y276" s="555"/>
      <c r="Z276" s="602" t="s">
        <v>30</v>
      </c>
      <c r="AA276" s="603"/>
      <c r="AB276" s="604"/>
      <c r="AC276" s="605"/>
      <c r="AD276" s="555"/>
      <c r="AE276" s="555"/>
      <c r="AF276" s="555"/>
      <c r="AG276" s="606"/>
      <c r="AJ276" s="1" t="s">
        <v>121</v>
      </c>
      <c r="AK276" s="922" t="s">
        <v>120</v>
      </c>
      <c r="AL276" s="922"/>
    </row>
    <row r="277" spans="1:51" ht="13.5" customHeight="1">
      <c r="B277" s="607" t="s">
        <v>104</v>
      </c>
      <c r="C277" s="608" t="s">
        <v>105</v>
      </c>
      <c r="D277" s="568" t="s">
        <v>4</v>
      </c>
      <c r="E277" s="563"/>
      <c r="F277" s="609" t="s">
        <v>15</v>
      </c>
      <c r="G277" s="610"/>
      <c r="H277" s="609" t="s">
        <v>16</v>
      </c>
      <c r="I277" s="566"/>
      <c r="J277" s="567" t="s">
        <v>17</v>
      </c>
      <c r="K277" s="611"/>
      <c r="L277" s="609" t="s">
        <v>18</v>
      </c>
      <c r="M277" s="562"/>
      <c r="N277" s="612" t="s">
        <v>19</v>
      </c>
      <c r="O277" s="613" t="s">
        <v>6</v>
      </c>
      <c r="P277" s="613" t="s">
        <v>20</v>
      </c>
      <c r="Q277" s="595"/>
      <c r="R277" s="614" t="str">
        <f>IF(ISERROR(VLOOKUP(Q277,参照!A:B,2,FALSE)),"",VLOOKUP(Q277,参照!A:B,2,FALSE))</f>
        <v/>
      </c>
      <c r="S277" s="604"/>
      <c r="T277" s="615"/>
      <c r="U277" s="604"/>
      <c r="V277" s="604" t="str">
        <f>IF(ISERROR(VLOOKUP(U277,参照!D:E,2,FALSE)),"",VLOOKUP(U277,参照!D:E,2,FALSE))</f>
        <v/>
      </c>
      <c r="W277" s="604"/>
      <c r="X277" s="616"/>
      <c r="Y277" s="555"/>
      <c r="Z277" s="558"/>
      <c r="AA277" s="617"/>
      <c r="AB277" s="618"/>
      <c r="AC277" s="619"/>
      <c r="AD277" s="555"/>
      <c r="AE277" s="555"/>
      <c r="AF277" s="555" t="s">
        <v>346</v>
      </c>
      <c r="AG277" s="606"/>
      <c r="AJ277" s="853" t="s">
        <v>635</v>
      </c>
      <c r="AK277" s="277" t="s">
        <v>104</v>
      </c>
      <c r="AL277" s="277" t="s">
        <v>4</v>
      </c>
      <c r="AM277" s="278"/>
      <c r="AN277" s="279" t="s">
        <v>15</v>
      </c>
      <c r="AO277" s="279" t="s">
        <v>16</v>
      </c>
      <c r="AP277" s="277" t="s">
        <v>17</v>
      </c>
      <c r="AQ277" s="279" t="s">
        <v>18</v>
      </c>
      <c r="AR277" s="279" t="s">
        <v>19</v>
      </c>
      <c r="AS277" s="279"/>
      <c r="AT277" s="278" t="s">
        <v>117</v>
      </c>
      <c r="AU277" s="278" t="s">
        <v>118</v>
      </c>
      <c r="AV277" s="278" t="s">
        <v>123</v>
      </c>
      <c r="AW277" s="278" t="s">
        <v>124</v>
      </c>
      <c r="AX277" s="280" t="s">
        <v>122</v>
      </c>
      <c r="AY277" s="853" t="s">
        <v>100</v>
      </c>
    </row>
    <row r="278" spans="1:51" ht="13.5" customHeight="1">
      <c r="A278" s="43"/>
      <c r="B278" s="620"/>
      <c r="C278" s="621"/>
      <c r="D278" s="621"/>
      <c r="E278" s="604" t="str">
        <f>IF(B278="","",VLOOKUP(B278,参照!$U$1:$Z$25,2,FALSE))</f>
        <v/>
      </c>
      <c r="F278" s="622"/>
      <c r="G278" s="623" t="str">
        <f>IF(B278="","",VLOOKUP(B278,参照!$U$1:$Z$25,3,FALSE))</f>
        <v/>
      </c>
      <c r="H278" s="622"/>
      <c r="I278" s="624" t="str">
        <f>IF(B278="","",VLOOKUP(B278,参照!$U$1:$Z$25,4,FALSE))</f>
        <v/>
      </c>
      <c r="J278" s="622"/>
      <c r="K278" s="625" t="str">
        <f>IF(B278="","",VLOOKUP(B278,参照!$U$1:$Z$25,5,FALSE))</f>
        <v/>
      </c>
      <c r="L278" s="622"/>
      <c r="M278" s="626" t="str">
        <f>IF(B278="","",VLOOKUP(B278,参照!$U$1:$Z$25,6,FALSE))</f>
        <v/>
      </c>
      <c r="N278" s="605"/>
      <c r="O278" s="616" t="str">
        <f t="shared" ref="O278:O290" si="209">IF(SUM(F278+H278+J278+L278+N278)=0,"",SUM(F278+H278+J278+L278+N278))</f>
        <v/>
      </c>
      <c r="P278" s="605" t="str">
        <f>IF(ISERROR(SUM(E278*F278+G278*H278+I278*J278+K278*L278+M278*N278)),"",SUM(E278*F278+G278*H278+I278*J278+K278*L278+M278*N278))</f>
        <v/>
      </c>
      <c r="Q278" s="595"/>
      <c r="R278" s="627" t="str">
        <f>IF(ISERROR(VLOOKUP(Q278,参照!A:B,2,FALSE)),"",VLOOKUP(Q278,参照!A:B,2,FALSE))</f>
        <v/>
      </c>
      <c r="S278" s="628"/>
      <c r="T278" s="629"/>
      <c r="U278" s="628"/>
      <c r="V278" s="628" t="str">
        <f>IF(ISERROR(VLOOKUP(U278,参照!D:E,2,FALSE)),"",VLOOKUP(U278,参照!D:E,2,FALSE))</f>
        <v/>
      </c>
      <c r="W278" s="628"/>
      <c r="X278" s="630"/>
      <c r="Y278" s="555"/>
      <c r="Z278" s="631"/>
      <c r="AA278" s="632"/>
      <c r="AB278" s="618"/>
      <c r="AC278" s="619"/>
      <c r="AD278" s="555"/>
      <c r="AE278" s="555"/>
      <c r="AF278" s="633" t="s">
        <v>164</v>
      </c>
      <c r="AG278" s="634">
        <f>AG224+S311</f>
        <v>17960</v>
      </c>
      <c r="AJ278" s="854"/>
      <c r="AK278" s="281" t="s">
        <v>83</v>
      </c>
      <c r="AL278" s="281">
        <v>1</v>
      </c>
      <c r="AM278" s="225"/>
      <c r="AN278" s="225">
        <f>DSUM($B277:$N291,F277,$AK277:$AL278)</f>
        <v>0</v>
      </c>
      <c r="AO278" s="225">
        <f>DSUM($B277:$N291,H277,$AK277:$AL278)</f>
        <v>0</v>
      </c>
      <c r="AP278" s="225">
        <f>DSUM($B277:$N291,J277,$AK277:$AL278)</f>
        <v>0</v>
      </c>
      <c r="AQ278" s="225">
        <f>DSUM($B277:$N291,L277,$AK277:$AL278)</f>
        <v>0</v>
      </c>
      <c r="AR278" s="225">
        <f>DSUM($B277:$N291,N277,$AK277:$AL278)</f>
        <v>0</v>
      </c>
      <c r="AS278" s="225"/>
      <c r="AT278" s="225">
        <f>AN278+AO278+AP278</f>
        <v>0</v>
      </c>
      <c r="AU278" s="225">
        <f>AQ278+AR278</f>
        <v>0</v>
      </c>
      <c r="AV278" s="225">
        <f>AT278+AU278</f>
        <v>0</v>
      </c>
      <c r="AW278" s="287">
        <f>(AT278*1)+(AU278*0.5)</f>
        <v>0</v>
      </c>
      <c r="AX278" s="284">
        <f>DCOUNT(B277:E291,D277,AK277:AL278)-AM322</f>
        <v>0</v>
      </c>
      <c r="AY278" s="854"/>
    </row>
    <row r="279" spans="1:51" ht="13.5" customHeight="1">
      <c r="A279" s="43"/>
      <c r="B279" s="635"/>
      <c r="C279" s="636"/>
      <c r="D279" s="636"/>
      <c r="E279" s="628" t="str">
        <f>IF(B279="","",VLOOKUP(B279,参照!$U$1:$Z$25,2,FALSE))</f>
        <v/>
      </c>
      <c r="F279" s="637"/>
      <c r="G279" s="638" t="str">
        <f>IF(B279="","",VLOOKUP(B279,参照!$U$1:$Z$25,3,FALSE))</f>
        <v/>
      </c>
      <c r="H279" s="637"/>
      <c r="I279" s="639" t="str">
        <f>IF(B279="","",VLOOKUP(B279,参照!$U$1:$Z$25,4,FALSE))</f>
        <v/>
      </c>
      <c r="J279" s="637"/>
      <c r="K279" s="640" t="str">
        <f>IF(B279="","",VLOOKUP(B279,参照!$U$1:$Z$25,5,FALSE))</f>
        <v/>
      </c>
      <c r="L279" s="637"/>
      <c r="M279" s="641" t="str">
        <f>IF(B279="","",VLOOKUP(B279,参照!$U$1:$Z$25,6,FALSE))</f>
        <v/>
      </c>
      <c r="N279" s="642"/>
      <c r="O279" s="642" t="str">
        <f t="shared" si="209"/>
        <v/>
      </c>
      <c r="P279" s="642" t="str">
        <f t="shared" ref="P279:P290" si="210">IF(ISERROR(SUM(E279*F279+G279*H279+I279*J279+K279*L279+M279*N279)),"",SUM(E279*F279+G279*H279+I279*J279+K279*L279+M279*N279))</f>
        <v/>
      </c>
      <c r="Q279" s="595"/>
      <c r="R279" s="627" t="str">
        <f>IF(ISERROR(VLOOKUP(Q279,参照!A:B,2,FALSE)),"",VLOOKUP(Q279,参照!A:B,2,FALSE))</f>
        <v/>
      </c>
      <c r="S279" s="628"/>
      <c r="T279" s="629"/>
      <c r="U279" s="628"/>
      <c r="V279" s="628" t="str">
        <f>IF(ISERROR(VLOOKUP(U279,参照!D:E,2,FALSE)),"",VLOOKUP(U279,参照!D:E,2,FALSE))</f>
        <v/>
      </c>
      <c r="W279" s="628"/>
      <c r="X279" s="630"/>
      <c r="Y279" s="555"/>
      <c r="Z279" s="631"/>
      <c r="AA279" s="632"/>
      <c r="AB279" s="618"/>
      <c r="AC279" s="619"/>
      <c r="AD279" s="555"/>
      <c r="AE279" s="555"/>
      <c r="AF279" s="643" t="s">
        <v>680</v>
      </c>
      <c r="AG279" s="644">
        <f>AG225+S312</f>
        <v>0</v>
      </c>
      <c r="AJ279" s="854"/>
      <c r="AK279" s="281" t="s">
        <v>104</v>
      </c>
      <c r="AL279" s="281" t="s">
        <v>4</v>
      </c>
      <c r="AM279" s="225"/>
      <c r="AN279" s="225"/>
      <c r="AO279" s="225"/>
      <c r="AP279" s="225"/>
      <c r="AQ279" s="225"/>
      <c r="AR279" s="225"/>
      <c r="AS279" s="225"/>
      <c r="AT279" s="225"/>
      <c r="AU279" s="225"/>
      <c r="AV279" s="225"/>
      <c r="AW279" s="225"/>
      <c r="AX279" s="282"/>
      <c r="AY279" s="854"/>
    </row>
    <row r="280" spans="1:51" ht="13.5" customHeight="1" thickBot="1">
      <c r="A280" s="43"/>
      <c r="B280" s="635"/>
      <c r="C280" s="636"/>
      <c r="D280" s="636"/>
      <c r="E280" s="628" t="str">
        <f>IF(B280="","",VLOOKUP(B280,参照!$U$1:$Z$25,2,FALSE))</f>
        <v/>
      </c>
      <c r="F280" s="637"/>
      <c r="G280" s="638" t="str">
        <f>IF(B280="","",VLOOKUP(B280,参照!$U$1:$Z$25,3,FALSE))</f>
        <v/>
      </c>
      <c r="H280" s="637"/>
      <c r="I280" s="639" t="str">
        <f>IF(B280="","",VLOOKUP(B280,参照!$U$1:$Z$25,4,FALSE))</f>
        <v/>
      </c>
      <c r="J280" s="637"/>
      <c r="K280" s="640" t="str">
        <f>IF(B280="","",VLOOKUP(B280,参照!$U$1:$Z$25,5,FALSE))</f>
        <v/>
      </c>
      <c r="L280" s="637"/>
      <c r="M280" s="641" t="str">
        <f>IF(B280="","",VLOOKUP(B280,参照!$U$1:$Z$25,6,FALSE))</f>
        <v/>
      </c>
      <c r="N280" s="642"/>
      <c r="O280" s="630" t="str">
        <f t="shared" si="209"/>
        <v/>
      </c>
      <c r="P280" s="642" t="str">
        <f t="shared" si="210"/>
        <v/>
      </c>
      <c r="Q280" s="595"/>
      <c r="R280" s="627" t="str">
        <f>IF(ISERROR(VLOOKUP(Q280,参照!A:B,2,FALSE)),"",VLOOKUP(Q280,参照!A:B,2,FALSE))</f>
        <v/>
      </c>
      <c r="S280" s="628"/>
      <c r="T280" s="629"/>
      <c r="U280" s="628"/>
      <c r="V280" s="628" t="str">
        <f>IF(ISERROR(VLOOKUP(U280,参照!D:E,2,FALSE)),"",VLOOKUP(U280,参照!D:E,2,FALSE))</f>
        <v/>
      </c>
      <c r="W280" s="628"/>
      <c r="X280" s="630"/>
      <c r="Y280" s="555"/>
      <c r="Z280" s="645"/>
      <c r="AA280" s="590"/>
      <c r="AB280" s="646"/>
      <c r="AC280" s="647"/>
      <c r="AD280" s="555"/>
      <c r="AE280" s="555"/>
      <c r="AF280" s="555"/>
      <c r="AG280" s="606"/>
      <c r="AJ280" s="855"/>
      <c r="AK280" s="9" t="s">
        <v>83</v>
      </c>
      <c r="AL280" s="9">
        <v>3</v>
      </c>
      <c r="AM280" s="283"/>
      <c r="AN280" s="283">
        <f>DSUM($B277:$N291,F277,$AK279:$AL280)</f>
        <v>0</v>
      </c>
      <c r="AO280" s="283">
        <f>DSUM($B277:$N291,H277,$AK279:$AL280)</f>
        <v>0</v>
      </c>
      <c r="AP280" s="283">
        <f>DSUM($B277:$N291,J277,$AK279:$AL280)</f>
        <v>0</v>
      </c>
      <c r="AQ280" s="283">
        <f>DSUM($B277:$N291,L277,$AK279:$AL280)</f>
        <v>0</v>
      </c>
      <c r="AR280" s="283">
        <f>DSUM($B277:$N291,N277,$AK279:$AL280)</f>
        <v>0</v>
      </c>
      <c r="AS280" s="283"/>
      <c r="AT280" s="283">
        <f>AN280+AO280+AP280</f>
        <v>0</v>
      </c>
      <c r="AU280" s="283">
        <f>AQ280+AR280</f>
        <v>0</v>
      </c>
      <c r="AV280" s="283">
        <f>AT280+AU280</f>
        <v>0</v>
      </c>
      <c r="AW280" s="286">
        <f>(AT280*1)+(AU280*0.5)</f>
        <v>0</v>
      </c>
      <c r="AX280" s="285">
        <f>DCOUNT(B277:E291,D277,AK279:AL280)-AM323</f>
        <v>0</v>
      </c>
      <c r="AY280" s="855"/>
    </row>
    <row r="281" spans="1:51" ht="13.5" customHeight="1" thickBot="1">
      <c r="A281" s="43"/>
      <c r="B281" s="635"/>
      <c r="C281" s="636"/>
      <c r="D281" s="636"/>
      <c r="E281" s="628" t="str">
        <f>IF(B281="","",VLOOKUP(B281,参照!$U$1:$Z$25,2,FALSE))</f>
        <v/>
      </c>
      <c r="F281" s="637"/>
      <c r="G281" s="638" t="str">
        <f>IF(B281="","",VLOOKUP(B281,参照!$U$1:$Z$25,3,FALSE))</f>
        <v/>
      </c>
      <c r="H281" s="637"/>
      <c r="I281" s="639" t="str">
        <f>IF(B281="","",VLOOKUP(B281,参照!$U$1:$Z$25,4,FALSE))</f>
        <v/>
      </c>
      <c r="J281" s="637"/>
      <c r="K281" s="640" t="str">
        <f>IF(B281="","",VLOOKUP(B281,参照!$U$1:$Z$25,5,FALSE))</f>
        <v/>
      </c>
      <c r="L281" s="637"/>
      <c r="M281" s="641" t="str">
        <f>IF(B281="","",VLOOKUP(B281,参照!$U$1:$Z$25,6,FALSE))</f>
        <v/>
      </c>
      <c r="N281" s="642"/>
      <c r="O281" s="642" t="str">
        <f t="shared" si="209"/>
        <v/>
      </c>
      <c r="P281" s="642" t="str">
        <f t="shared" si="210"/>
        <v/>
      </c>
      <c r="Q281" s="595"/>
      <c r="R281" s="627" t="str">
        <f>IF(ISERROR(VLOOKUP(Q281,参照!A:B,2,FALSE)),"",VLOOKUP(Q281,参照!A:B,2,FALSE))</f>
        <v/>
      </c>
      <c r="S281" s="628"/>
      <c r="T281" s="629"/>
      <c r="U281" s="628"/>
      <c r="V281" s="628" t="str">
        <f>IF(ISERROR(VLOOKUP(U281,参照!D:E,2,FALSE)),"",VLOOKUP(U281,参照!D:E,2,FALSE))</f>
        <v/>
      </c>
      <c r="W281" s="628"/>
      <c r="X281" s="630"/>
      <c r="Y281" s="555"/>
      <c r="Z281" s="648" t="s">
        <v>35</v>
      </c>
      <c r="AA281" s="649"/>
      <c r="AB281" s="650"/>
      <c r="AC281" s="651">
        <f>SUM(AC277:AC279)</f>
        <v>0</v>
      </c>
      <c r="AD281" s="555"/>
      <c r="AE281" s="555"/>
      <c r="AF281" s="555" t="s">
        <v>345</v>
      </c>
      <c r="AG281" s="606"/>
    </row>
    <row r="282" spans="1:51" ht="13.5" customHeight="1">
      <c r="A282" s="43"/>
      <c r="B282" s="635"/>
      <c r="C282" s="636"/>
      <c r="D282" s="636"/>
      <c r="E282" s="628" t="str">
        <f>IF(B282="","",VLOOKUP(B282,参照!$U$1:$Z$25,2,FALSE))</f>
        <v/>
      </c>
      <c r="F282" s="637"/>
      <c r="G282" s="638" t="str">
        <f>IF(B282="","",VLOOKUP(B282,参照!$U$1:$Z$25,3,FALSE))</f>
        <v/>
      </c>
      <c r="H282" s="637"/>
      <c r="I282" s="639" t="str">
        <f>IF(B282="","",VLOOKUP(B282,参照!$U$1:$Z$25,4,FALSE))</f>
        <v/>
      </c>
      <c r="J282" s="637"/>
      <c r="K282" s="640" t="str">
        <f>IF(B282="","",VLOOKUP(B282,参照!$U$1:$Z$25,5,FALSE))</f>
        <v/>
      </c>
      <c r="L282" s="637"/>
      <c r="M282" s="641" t="str">
        <f>IF(B282="","",VLOOKUP(B282,参照!$U$1:$Z$25,6,FALSE))</f>
        <v/>
      </c>
      <c r="N282" s="642"/>
      <c r="O282" s="630" t="str">
        <f t="shared" si="209"/>
        <v/>
      </c>
      <c r="P282" s="642" t="str">
        <f t="shared" si="210"/>
        <v/>
      </c>
      <c r="Q282" s="595"/>
      <c r="R282" s="627" t="str">
        <f>IF(ISERROR(VLOOKUP(Q282,参照!A:B,2,FALSE)),"",VLOOKUP(Q282,参照!A:B,2,FALSE))</f>
        <v/>
      </c>
      <c r="S282" s="628"/>
      <c r="T282" s="629"/>
      <c r="U282" s="628"/>
      <c r="V282" s="628" t="str">
        <f>IF(ISERROR(VLOOKUP(U282,参照!D:E,2,FALSE)),"",VLOOKUP(U282,参照!D:E,2,FALSE))</f>
        <v/>
      </c>
      <c r="W282" s="628"/>
      <c r="X282" s="630"/>
      <c r="Y282" s="555"/>
      <c r="Z282" s="555"/>
      <c r="AA282" s="555"/>
      <c r="AB282" s="555"/>
      <c r="AC282" s="555"/>
      <c r="AD282" s="555"/>
      <c r="AE282" s="555"/>
      <c r="AF282" s="633" t="s">
        <v>164</v>
      </c>
      <c r="AG282" s="634">
        <f>AG228+S313</f>
        <v>21200</v>
      </c>
      <c r="AJ282" s="853" t="s">
        <v>107</v>
      </c>
      <c r="AK282" s="277" t="s">
        <v>104</v>
      </c>
      <c r="AL282" s="277" t="s">
        <v>4</v>
      </c>
      <c r="AM282" s="278"/>
      <c r="AN282" s="279" t="s">
        <v>15</v>
      </c>
      <c r="AO282" s="279" t="s">
        <v>16</v>
      </c>
      <c r="AP282" s="277" t="s">
        <v>17</v>
      </c>
      <c r="AQ282" s="279" t="s">
        <v>18</v>
      </c>
      <c r="AR282" s="279" t="s">
        <v>19</v>
      </c>
      <c r="AS282" s="277"/>
      <c r="AT282" s="277" t="s">
        <v>117</v>
      </c>
      <c r="AU282" s="277" t="s">
        <v>118</v>
      </c>
      <c r="AV282" s="277" t="s">
        <v>123</v>
      </c>
      <c r="AW282" s="277" t="s">
        <v>124</v>
      </c>
      <c r="AX282" s="288" t="s">
        <v>122</v>
      </c>
      <c r="AY282" s="853" t="s">
        <v>107</v>
      </c>
    </row>
    <row r="283" spans="1:51" ht="13.5" customHeight="1">
      <c r="A283" s="43"/>
      <c r="B283" s="635"/>
      <c r="C283" s="636"/>
      <c r="D283" s="636"/>
      <c r="E283" s="628" t="str">
        <f>IF(B283="","",VLOOKUP(B283,参照!$U$1:$Z$25,2,FALSE))</f>
        <v/>
      </c>
      <c r="F283" s="637"/>
      <c r="G283" s="638" t="str">
        <f>IF(B283="","",VLOOKUP(B283,参照!$U$1:$Z$25,3,FALSE))</f>
        <v/>
      </c>
      <c r="H283" s="637"/>
      <c r="I283" s="639" t="str">
        <f>IF(B283="","",VLOOKUP(B283,参照!$U$1:$Z$25,4,FALSE))</f>
        <v/>
      </c>
      <c r="J283" s="637"/>
      <c r="K283" s="640" t="str">
        <f>IF(B283="","",VLOOKUP(B283,参照!$U$1:$Z$25,5,FALSE))</f>
        <v/>
      </c>
      <c r="L283" s="637"/>
      <c r="M283" s="641" t="str">
        <f>IF(B283="","",VLOOKUP(B283,参照!$U$1:$Z$25,6,FALSE))</f>
        <v/>
      </c>
      <c r="N283" s="642"/>
      <c r="O283" s="642" t="str">
        <f t="shared" si="209"/>
        <v/>
      </c>
      <c r="P283" s="642" t="str">
        <f t="shared" si="210"/>
        <v/>
      </c>
      <c r="Q283" s="595"/>
      <c r="R283" s="627" t="str">
        <f>IF(ISERROR(VLOOKUP(Q283,参照!A:B,2,FALSE)),"",VLOOKUP(Q283,参照!A:B,2,FALSE))</f>
        <v/>
      </c>
      <c r="S283" s="628"/>
      <c r="T283" s="629"/>
      <c r="U283" s="628"/>
      <c r="V283" s="628" t="str">
        <f>IF(ISERROR(VLOOKUP(U283,参照!D:E,2,FALSE)),"",VLOOKUP(U283,参照!D:E,2,FALSE))</f>
        <v/>
      </c>
      <c r="W283" s="628"/>
      <c r="X283" s="630"/>
      <c r="Y283" s="555"/>
      <c r="Z283" s="602" t="s">
        <v>33</v>
      </c>
      <c r="AA283" s="603"/>
      <c r="AB283" s="652"/>
      <c r="AC283" s="653"/>
      <c r="AD283" s="555"/>
      <c r="AE283" s="555"/>
      <c r="AF283" s="643" t="s">
        <v>681</v>
      </c>
      <c r="AG283" s="644">
        <f>AG229+S314</f>
        <v>0</v>
      </c>
      <c r="AJ283" s="854"/>
      <c r="AK283" s="281" t="s">
        <v>84</v>
      </c>
      <c r="AL283" s="281">
        <v>1</v>
      </c>
      <c r="AM283" s="225"/>
      <c r="AN283" s="225">
        <f>DSUM($B277:$N291,F277,$AK282:$AL283)</f>
        <v>0</v>
      </c>
      <c r="AO283" s="225">
        <f>DSUM($B277:$N291,H277,$AK282:$AL283)</f>
        <v>0</v>
      </c>
      <c r="AP283" s="225">
        <f>DSUM($B277:$N291,J277,$AK282:$AL283)</f>
        <v>0</v>
      </c>
      <c r="AQ283" s="225">
        <f>DSUM($B277:$N291,L277,$AK282:$AL283)</f>
        <v>0</v>
      </c>
      <c r="AR283" s="225">
        <f>DSUM($B277:$N291,N277,$AK282:$AL283)</f>
        <v>0</v>
      </c>
      <c r="AS283" s="225"/>
      <c r="AT283" s="225">
        <f>AN283+AO283+AP283</f>
        <v>0</v>
      </c>
      <c r="AU283" s="225">
        <f>AQ283+AR283</f>
        <v>0</v>
      </c>
      <c r="AV283" s="225">
        <f>AT283+AU283</f>
        <v>0</v>
      </c>
      <c r="AW283" s="287">
        <f>(AT283*1)+(AU283*0.5)</f>
        <v>0</v>
      </c>
      <c r="AX283" s="284">
        <f>DCOUNT(B277:E291,D277,AK282:AL283)-AN322</f>
        <v>0</v>
      </c>
      <c r="AY283" s="854"/>
    </row>
    <row r="284" spans="1:51" ht="13.5" customHeight="1">
      <c r="A284" s="43"/>
      <c r="B284" s="635"/>
      <c r="C284" s="636"/>
      <c r="D284" s="636"/>
      <c r="E284" s="628" t="str">
        <f>IF(B284="","",VLOOKUP(B284,参照!$U$1:$Z$25,2,FALSE))</f>
        <v/>
      </c>
      <c r="F284" s="637"/>
      <c r="G284" s="638" t="str">
        <f>IF(B284="","",VLOOKUP(B284,参照!$U$1:$Z$25,3,FALSE))</f>
        <v/>
      </c>
      <c r="H284" s="637"/>
      <c r="I284" s="639" t="str">
        <f>IF(B284="","",VLOOKUP(B284,参照!$U$1:$Z$25,4,FALSE))</f>
        <v/>
      </c>
      <c r="J284" s="637"/>
      <c r="K284" s="640" t="str">
        <f>IF(B284="","",VLOOKUP(B284,参照!$U$1:$Z$25,5,FALSE))</f>
        <v/>
      </c>
      <c r="L284" s="637"/>
      <c r="M284" s="641" t="str">
        <f>IF(B284="","",VLOOKUP(B284,参照!$U$1:$Z$25,6,FALSE))</f>
        <v/>
      </c>
      <c r="N284" s="642"/>
      <c r="O284" s="630" t="str">
        <f t="shared" si="209"/>
        <v/>
      </c>
      <c r="P284" s="642" t="str">
        <f t="shared" si="210"/>
        <v/>
      </c>
      <c r="Q284" s="595"/>
      <c r="R284" s="627" t="str">
        <f>IF(ISERROR(VLOOKUP(Q284,参照!A:B,2,FALSE)),"",VLOOKUP(Q284,参照!A:B,2,FALSE))</f>
        <v/>
      </c>
      <c r="S284" s="628"/>
      <c r="T284" s="629"/>
      <c r="U284" s="628"/>
      <c r="V284" s="628" t="str">
        <f>IF(ISERROR(VLOOKUP(U284,参照!D:E,2,FALSE)),"",VLOOKUP(U284,参照!D:E,2,FALSE))</f>
        <v/>
      </c>
      <c r="W284" s="628"/>
      <c r="X284" s="630"/>
      <c r="Y284" s="555"/>
      <c r="Z284" s="627"/>
      <c r="AA284" s="654"/>
      <c r="AB284" s="655"/>
      <c r="AC284" s="656"/>
      <c r="AD284" s="555"/>
      <c r="AE284" s="555"/>
      <c r="AF284" s="596"/>
      <c r="AG284" s="606"/>
      <c r="AJ284" s="854"/>
      <c r="AK284" s="281" t="s">
        <v>104</v>
      </c>
      <c r="AL284" s="281" t="s">
        <v>4</v>
      </c>
      <c r="AM284" s="225"/>
      <c r="AN284" s="225"/>
      <c r="AO284" s="225"/>
      <c r="AP284" s="225"/>
      <c r="AQ284" s="225"/>
      <c r="AR284" s="225"/>
      <c r="AS284" s="225"/>
      <c r="AT284" s="225"/>
      <c r="AU284" s="225"/>
      <c r="AV284" s="225"/>
      <c r="AW284" s="225"/>
      <c r="AX284" s="282"/>
      <c r="AY284" s="854"/>
    </row>
    <row r="285" spans="1:51" ht="13.5" customHeight="1" thickBot="1">
      <c r="A285" s="43"/>
      <c r="B285" s="635"/>
      <c r="C285" s="636"/>
      <c r="D285" s="636"/>
      <c r="E285" s="628" t="str">
        <f>IF(B285="","",VLOOKUP(B285,参照!$U$1:$Z$25,2,FALSE))</f>
        <v/>
      </c>
      <c r="F285" s="637"/>
      <c r="G285" s="638" t="str">
        <f>IF(B285="","",VLOOKUP(B285,参照!$U$1:$Z$25,3,FALSE))</f>
        <v/>
      </c>
      <c r="H285" s="637"/>
      <c r="I285" s="639" t="str">
        <f>IF(B285="","",VLOOKUP(B285,参照!$U$1:$Z$25,4,FALSE))</f>
        <v/>
      </c>
      <c r="J285" s="637"/>
      <c r="K285" s="640" t="str">
        <f>IF(B285="","",VLOOKUP(B285,参照!$U$1:$Z$25,5,FALSE))</f>
        <v/>
      </c>
      <c r="L285" s="637"/>
      <c r="M285" s="641" t="str">
        <f>IF(B285="","",VLOOKUP(B285,参照!$U$1:$Z$25,6,FALSE))</f>
        <v/>
      </c>
      <c r="N285" s="642"/>
      <c r="O285" s="642" t="str">
        <f t="shared" si="209"/>
        <v/>
      </c>
      <c r="P285" s="642" t="str">
        <f t="shared" si="210"/>
        <v/>
      </c>
      <c r="Q285" s="595"/>
      <c r="R285" s="627" t="str">
        <f>IF(ISERROR(VLOOKUP(Q285,参照!A:B,2,FALSE)),"",VLOOKUP(Q285,参照!A:B,2,FALSE))</f>
        <v/>
      </c>
      <c r="S285" s="628"/>
      <c r="T285" s="629"/>
      <c r="U285" s="628"/>
      <c r="V285" s="628" t="str">
        <f>IF(ISERROR(VLOOKUP(U285,参照!D:E,2,FALSE)),"",VLOOKUP(U285,参照!D:E,2,FALSE))</f>
        <v/>
      </c>
      <c r="W285" s="628"/>
      <c r="X285" s="630"/>
      <c r="Y285" s="555"/>
      <c r="Z285" s="627"/>
      <c r="AA285" s="654"/>
      <c r="AB285" s="655"/>
      <c r="AC285" s="642"/>
      <c r="AD285" s="555"/>
      <c r="AE285" s="555"/>
      <c r="AF285" s="555" t="s">
        <v>163</v>
      </c>
      <c r="AG285" s="606"/>
      <c r="AJ285" s="855"/>
      <c r="AK285" s="9" t="s">
        <v>84</v>
      </c>
      <c r="AL285" s="9">
        <v>3</v>
      </c>
      <c r="AM285" s="283"/>
      <c r="AN285" s="283">
        <f>DSUM($B277:$N291,F277,$AK284:$AL285)</f>
        <v>0</v>
      </c>
      <c r="AO285" s="283">
        <f>DSUM($B277:$N291,H277,$AK284:$AL285)</f>
        <v>0</v>
      </c>
      <c r="AP285" s="283">
        <f>DSUM($B277:$N291,J277,$AK284:$AL285)</f>
        <v>0</v>
      </c>
      <c r="AQ285" s="283">
        <f>DSUM($B277:$N291,L277,$AK284:$AL285)</f>
        <v>0</v>
      </c>
      <c r="AR285" s="283">
        <f>DSUM($B277:$N291,N277,$AK284:$AL285)</f>
        <v>0</v>
      </c>
      <c r="AS285" s="283"/>
      <c r="AT285" s="283">
        <f>AN285+AO285+AP285</f>
        <v>0</v>
      </c>
      <c r="AU285" s="283">
        <f>AQ285+AR285</f>
        <v>0</v>
      </c>
      <c r="AV285" s="283">
        <f>AT285+AU285</f>
        <v>0</v>
      </c>
      <c r="AW285" s="286">
        <f>(AT285*1)+(AU285*0.5)</f>
        <v>0</v>
      </c>
      <c r="AX285" s="285">
        <f>DCOUNT(B277:E291,D277,AK284:AL285)-AN323</f>
        <v>0</v>
      </c>
      <c r="AY285" s="855"/>
    </row>
    <row r="286" spans="1:51" ht="13.5" customHeight="1" thickBot="1">
      <c r="A286" s="43"/>
      <c r="B286" s="635"/>
      <c r="C286" s="636"/>
      <c r="D286" s="636"/>
      <c r="E286" s="628" t="str">
        <f>IF(B286="","",VLOOKUP(B286,参照!$U$1:$Z$25,2,FALSE))</f>
        <v/>
      </c>
      <c r="F286" s="637"/>
      <c r="G286" s="638" t="str">
        <f>IF(B286="","",VLOOKUP(B286,参照!$U$1:$Z$25,3,FALSE))</f>
        <v/>
      </c>
      <c r="H286" s="637"/>
      <c r="I286" s="639" t="str">
        <f>IF(B286="","",VLOOKUP(B286,参照!$U$1:$Z$25,4,FALSE))</f>
        <v/>
      </c>
      <c r="J286" s="637"/>
      <c r="K286" s="640" t="str">
        <f>IF(B286="","",VLOOKUP(B286,参照!$U$1:$Z$25,5,FALSE))</f>
        <v/>
      </c>
      <c r="L286" s="637"/>
      <c r="M286" s="641" t="str">
        <f>IF(B286="","",VLOOKUP(B286,参照!$U$1:$Z$25,6,FALSE))</f>
        <v/>
      </c>
      <c r="N286" s="642"/>
      <c r="O286" s="630" t="str">
        <f t="shared" si="209"/>
        <v/>
      </c>
      <c r="P286" s="642" t="str">
        <f t="shared" si="210"/>
        <v/>
      </c>
      <c r="Q286" s="595"/>
      <c r="R286" s="627" t="str">
        <f>IF(ISERROR(VLOOKUP(Q286,参照!A:B,2,FALSE)),"",VLOOKUP(Q286,参照!A:B,2,FALSE))</f>
        <v/>
      </c>
      <c r="S286" s="628"/>
      <c r="T286" s="629"/>
      <c r="U286" s="628"/>
      <c r="V286" s="628" t="str">
        <f>IF(ISERROR(VLOOKUP(U286,参照!D:E,2,FALSE)),"",VLOOKUP(U286,参照!D:E,2,FALSE))</f>
        <v/>
      </c>
      <c r="W286" s="628"/>
      <c r="X286" s="630"/>
      <c r="Y286" s="555"/>
      <c r="Z286" s="627"/>
      <c r="AA286" s="654"/>
      <c r="AB286" s="655"/>
      <c r="AC286" s="642"/>
      <c r="AD286" s="555"/>
      <c r="AE286" s="555"/>
      <c r="AF286" s="633" t="s">
        <v>164</v>
      </c>
      <c r="AG286" s="634">
        <f>AG232+S317</f>
        <v>8000</v>
      </c>
      <c r="AJ286" s="4"/>
      <c r="AY286" s="4"/>
    </row>
    <row r="287" spans="1:51" ht="13.5" customHeight="1">
      <c r="A287" s="43"/>
      <c r="B287" s="635"/>
      <c r="C287" s="636"/>
      <c r="D287" s="636"/>
      <c r="E287" s="628" t="str">
        <f>IF(B287="","",VLOOKUP(B287,参照!$U$1:$Z$25,2,FALSE))</f>
        <v/>
      </c>
      <c r="F287" s="637"/>
      <c r="G287" s="638" t="str">
        <f>IF(B287="","",VLOOKUP(B287,参照!$U$1:$Z$25,3,FALSE))</f>
        <v/>
      </c>
      <c r="H287" s="637"/>
      <c r="I287" s="639" t="str">
        <f>IF(B287="","",VLOOKUP(B287,参照!$U$1:$Z$25,4,FALSE))</f>
        <v/>
      </c>
      <c r="J287" s="637"/>
      <c r="K287" s="640" t="str">
        <f>IF(B287="","",VLOOKUP(B287,参照!$U$1:$Z$25,5,FALSE))</f>
        <v/>
      </c>
      <c r="L287" s="637"/>
      <c r="M287" s="641" t="str">
        <f>IF(B287="","",VLOOKUP(B287,参照!$U$1:$Z$25,6,FALSE))</f>
        <v/>
      </c>
      <c r="N287" s="642"/>
      <c r="O287" s="642" t="str">
        <f t="shared" si="209"/>
        <v/>
      </c>
      <c r="P287" s="642" t="str">
        <f t="shared" si="210"/>
        <v/>
      </c>
      <c r="Q287" s="595"/>
      <c r="R287" s="627" t="str">
        <f>IF(ISERROR(VLOOKUP(Q287,参照!A:B,2,FALSE)),"",VLOOKUP(Q287,参照!A:B,2,FALSE))</f>
        <v/>
      </c>
      <c r="S287" s="628"/>
      <c r="T287" s="629"/>
      <c r="U287" s="628"/>
      <c r="V287" s="628" t="str">
        <f>IF(ISERROR(VLOOKUP(U287,参照!D:E,2,FALSE)),"",VLOOKUP(U287,参照!D:E,2,FALSE))</f>
        <v/>
      </c>
      <c r="W287" s="628"/>
      <c r="X287" s="630"/>
      <c r="Y287" s="555"/>
      <c r="Z287" s="627"/>
      <c r="AA287" s="654"/>
      <c r="AB287" s="655"/>
      <c r="AC287" s="642"/>
      <c r="AD287" s="555"/>
      <c r="AE287" s="555"/>
      <c r="AF287" s="643" t="s">
        <v>681</v>
      </c>
      <c r="AG287" s="644">
        <f>AG233+S318</f>
        <v>0</v>
      </c>
      <c r="AJ287" s="853" t="s">
        <v>102</v>
      </c>
      <c r="AK287" s="277" t="s">
        <v>104</v>
      </c>
      <c r="AL287" s="277" t="s">
        <v>4</v>
      </c>
      <c r="AM287" s="278"/>
      <c r="AN287" s="279" t="s">
        <v>15</v>
      </c>
      <c r="AO287" s="279" t="s">
        <v>16</v>
      </c>
      <c r="AP287" s="277" t="s">
        <v>17</v>
      </c>
      <c r="AQ287" s="279" t="s">
        <v>18</v>
      </c>
      <c r="AR287" s="279" t="s">
        <v>19</v>
      </c>
      <c r="AS287" s="277"/>
      <c r="AT287" s="277" t="s">
        <v>117</v>
      </c>
      <c r="AU287" s="277" t="s">
        <v>118</v>
      </c>
      <c r="AV287" s="277" t="s">
        <v>123</v>
      </c>
      <c r="AW287" s="277" t="s">
        <v>124</v>
      </c>
      <c r="AX287" s="288" t="s">
        <v>122</v>
      </c>
      <c r="AY287" s="853" t="s">
        <v>102</v>
      </c>
    </row>
    <row r="288" spans="1:51" ht="13.5" customHeight="1">
      <c r="A288" s="43"/>
      <c r="B288" s="635"/>
      <c r="C288" s="636"/>
      <c r="D288" s="636"/>
      <c r="E288" s="628" t="str">
        <f>IF(B288="","",VLOOKUP(B288,参照!$U$1:$Z$25,2,FALSE))</f>
        <v/>
      </c>
      <c r="F288" s="637"/>
      <c r="G288" s="638" t="str">
        <f>IF(B288="","",VLOOKUP(B288,参照!$U$1:$Z$25,3,FALSE))</f>
        <v/>
      </c>
      <c r="H288" s="637"/>
      <c r="I288" s="639" t="str">
        <f>IF(B288="","",VLOOKUP(B288,参照!$U$1:$Z$25,4,FALSE))</f>
        <v/>
      </c>
      <c r="J288" s="637"/>
      <c r="K288" s="640" t="str">
        <f>IF(B288="","",VLOOKUP(B288,参照!$U$1:$Z$25,5,FALSE))</f>
        <v/>
      </c>
      <c r="L288" s="637"/>
      <c r="M288" s="641" t="str">
        <f>IF(B288="","",VLOOKUP(B288,参照!$U$1:$Z$25,6,FALSE))</f>
        <v/>
      </c>
      <c r="N288" s="642"/>
      <c r="O288" s="630" t="str">
        <f t="shared" si="209"/>
        <v/>
      </c>
      <c r="P288" s="642" t="str">
        <f t="shared" si="210"/>
        <v/>
      </c>
      <c r="Q288" s="595"/>
      <c r="R288" s="627" t="str">
        <f>IF(ISERROR(VLOOKUP(Q288,参照!A:B,2,FALSE)),"",VLOOKUP(Q288,参照!A:B,2,FALSE))</f>
        <v/>
      </c>
      <c r="S288" s="628"/>
      <c r="T288" s="629"/>
      <c r="U288" s="628"/>
      <c r="V288" s="628" t="str">
        <f>IF(ISERROR(VLOOKUP(U288,参照!D:E,2,FALSE)),"",VLOOKUP(U288,参照!D:E,2,FALSE))</f>
        <v/>
      </c>
      <c r="W288" s="628"/>
      <c r="X288" s="630"/>
      <c r="Y288" s="555"/>
      <c r="Z288" s="627"/>
      <c r="AA288" s="654"/>
      <c r="AB288" s="657"/>
      <c r="AC288" s="642"/>
      <c r="AD288" s="555"/>
      <c r="AE288" s="555"/>
      <c r="AF288" s="555"/>
      <c r="AG288" s="606"/>
      <c r="AJ288" s="854"/>
      <c r="AK288" s="281" t="s">
        <v>88</v>
      </c>
      <c r="AL288" s="281">
        <v>1</v>
      </c>
      <c r="AM288" s="225"/>
      <c r="AN288" s="225">
        <f>DSUM($B277:$N291,F277,$AK287:$AL288)</f>
        <v>0</v>
      </c>
      <c r="AO288" s="225">
        <f>DSUM($B277:$N291,H277,$AK287:$AL288)</f>
        <v>0</v>
      </c>
      <c r="AP288" s="225">
        <f>DSUM($B277:$N291,J277,$AK287:$AL288)</f>
        <v>0</v>
      </c>
      <c r="AQ288" s="225">
        <f>DSUM($B277:$N291,L277,$AK287:$AL288)</f>
        <v>0</v>
      </c>
      <c r="AR288" s="225">
        <f>DSUM($B277:$N291,N277,$AK287:$AL288)</f>
        <v>0</v>
      </c>
      <c r="AS288" s="225"/>
      <c r="AT288" s="225">
        <f>AN288+AO288+AP288</f>
        <v>0</v>
      </c>
      <c r="AU288" s="225">
        <f>AQ288+AR288</f>
        <v>0</v>
      </c>
      <c r="AV288" s="225">
        <f>AT288+AU288</f>
        <v>0</v>
      </c>
      <c r="AW288" s="287">
        <f>(AT288*1)+(AU288*0.5)</f>
        <v>0</v>
      </c>
      <c r="AX288" s="284">
        <f>DCOUNT(B277:E291,D277,AK287:AL288)-AO322</f>
        <v>0</v>
      </c>
      <c r="AY288" s="854"/>
    </row>
    <row r="289" spans="1:51" ht="13.5" customHeight="1">
      <c r="A289" s="43"/>
      <c r="B289" s="635"/>
      <c r="C289" s="658"/>
      <c r="D289" s="636"/>
      <c r="E289" s="628" t="str">
        <f>IF(B289="","",VLOOKUP(B289,参照!$U$1:$Z$25,2,FALSE))</f>
        <v/>
      </c>
      <c r="F289" s="637"/>
      <c r="G289" s="638" t="str">
        <f>IF(B289="","",VLOOKUP(B289,参照!$U$1:$Z$25,3,FALSE))</f>
        <v/>
      </c>
      <c r="H289" s="637"/>
      <c r="I289" s="639" t="str">
        <f>IF(B289="","",VLOOKUP(B289,参照!$U$1:$Z$25,4,FALSE))</f>
        <v/>
      </c>
      <c r="J289" s="637"/>
      <c r="K289" s="640" t="str">
        <f>IF(B289="","",VLOOKUP(B289,参照!$U$1:$Z$25,5,FALSE))</f>
        <v/>
      </c>
      <c r="L289" s="637"/>
      <c r="M289" s="641" t="str">
        <f>IF(B289="","",VLOOKUP(B289,参照!$U$1:$Z$25,6,FALSE))</f>
        <v/>
      </c>
      <c r="N289" s="642"/>
      <c r="O289" s="642" t="str">
        <f t="shared" si="209"/>
        <v/>
      </c>
      <c r="P289" s="642" t="str">
        <f t="shared" si="210"/>
        <v/>
      </c>
      <c r="Q289" s="595"/>
      <c r="R289" s="627" t="str">
        <f>IF(ISERROR(VLOOKUP(Q289,参照!A:B,2,FALSE)),"",VLOOKUP(Q289,参照!A:B,2,FALSE))</f>
        <v/>
      </c>
      <c r="S289" s="628"/>
      <c r="T289" s="629"/>
      <c r="U289" s="628"/>
      <c r="V289" s="628" t="str">
        <f>IF(ISERROR(VLOOKUP(U289,参照!D:E,2,FALSE)),"",VLOOKUP(U289,参照!D:E,2,FALSE))</f>
        <v/>
      </c>
      <c r="W289" s="628"/>
      <c r="X289" s="630"/>
      <c r="Y289" s="555"/>
      <c r="Z289" s="627"/>
      <c r="AA289" s="654"/>
      <c r="AB289" s="657"/>
      <c r="AC289" s="642"/>
      <c r="AD289" s="555"/>
      <c r="AE289" s="555"/>
      <c r="AF289" s="596" t="s">
        <v>344</v>
      </c>
      <c r="AG289" s="597"/>
      <c r="AJ289" s="854"/>
      <c r="AK289" s="281" t="s">
        <v>104</v>
      </c>
      <c r="AL289" s="281" t="s">
        <v>4</v>
      </c>
      <c r="AM289" s="225"/>
      <c r="AN289" s="225"/>
      <c r="AO289" s="225"/>
      <c r="AP289" s="225"/>
      <c r="AQ289" s="225"/>
      <c r="AR289" s="225"/>
      <c r="AS289" s="225"/>
      <c r="AT289" s="225"/>
      <c r="AU289" s="225"/>
      <c r="AV289" s="225"/>
      <c r="AW289" s="225"/>
      <c r="AX289" s="282"/>
      <c r="AY289" s="854"/>
    </row>
    <row r="290" spans="1:51" ht="13.5" customHeight="1" thickBot="1">
      <c r="A290" s="43"/>
      <c r="B290" s="635"/>
      <c r="C290" s="658"/>
      <c r="D290" s="636"/>
      <c r="E290" s="628" t="str">
        <f>IF(B290="","",VLOOKUP(B290,参照!$U$1:$Z$25,2,FALSE))</f>
        <v/>
      </c>
      <c r="F290" s="637"/>
      <c r="G290" s="638" t="str">
        <f>IF(B290="","",VLOOKUP(B290,参照!$U$1:$Z$25,3,FALSE))</f>
        <v/>
      </c>
      <c r="H290" s="637"/>
      <c r="I290" s="639" t="str">
        <f>IF(B290="","",VLOOKUP(B290,参照!$U$1:$Z$25,4,FALSE))</f>
        <v/>
      </c>
      <c r="J290" s="637"/>
      <c r="K290" s="640" t="str">
        <f>IF(B290="","",VLOOKUP(B290,参照!$U$1:$Z$25,5,FALSE))</f>
        <v/>
      </c>
      <c r="L290" s="637"/>
      <c r="M290" s="641" t="str">
        <f>IF(B290="","",VLOOKUP(B290,参照!$U$1:$Z$25,6,FALSE))</f>
        <v/>
      </c>
      <c r="N290" s="642"/>
      <c r="O290" s="630" t="str">
        <f t="shared" si="209"/>
        <v/>
      </c>
      <c r="P290" s="642" t="str">
        <f t="shared" si="210"/>
        <v/>
      </c>
      <c r="Q290" s="595"/>
      <c r="R290" s="627" t="str">
        <f>IF(ISERROR(VLOOKUP(Q290,参照!A:B,2,FALSE)),"",VLOOKUP(Q290,参照!A:B,2,FALSE))</f>
        <v/>
      </c>
      <c r="S290" s="628"/>
      <c r="T290" s="629"/>
      <c r="U290" s="628"/>
      <c r="V290" s="628" t="str">
        <f>IF(ISERROR(VLOOKUP(U290,参照!D:E,2,FALSE)),"",VLOOKUP(U290,参照!D:E,2,FALSE))</f>
        <v/>
      </c>
      <c r="W290" s="628"/>
      <c r="X290" s="630"/>
      <c r="Y290" s="555"/>
      <c r="Z290" s="627"/>
      <c r="AA290" s="654"/>
      <c r="AB290" s="655"/>
      <c r="AC290" s="656"/>
      <c r="AD290" s="555"/>
      <c r="AE290" s="555"/>
      <c r="AF290" s="659"/>
      <c r="AG290" s="647"/>
      <c r="AJ290" s="855"/>
      <c r="AK290" s="9" t="s">
        <v>88</v>
      </c>
      <c r="AL290" s="9">
        <v>3</v>
      </c>
      <c r="AM290" s="283"/>
      <c r="AN290" s="283">
        <f>DSUM($B277:$N291,F277,$AK289:$AL290)</f>
        <v>0</v>
      </c>
      <c r="AO290" s="283">
        <f>DSUM($B277:$N291,H277,$AK289:$AL290)</f>
        <v>0</v>
      </c>
      <c r="AP290" s="283">
        <f>DSUM($B277:$N291,J277,$AK289:$AL290)</f>
        <v>0</v>
      </c>
      <c r="AQ290" s="283">
        <f>DSUM($B277:$N291,L277,$AK289:$AL290)</f>
        <v>0</v>
      </c>
      <c r="AR290" s="283">
        <f>DSUM($B277:$N291,N277,$AK289:$AL290)</f>
        <v>0</v>
      </c>
      <c r="AS290" s="283"/>
      <c r="AT290" s="283">
        <f>AN290+AO290+AP290</f>
        <v>0</v>
      </c>
      <c r="AU290" s="283">
        <f>AQ290+AR290</f>
        <v>0</v>
      </c>
      <c r="AV290" s="283">
        <f>AT290+AU290</f>
        <v>0</v>
      </c>
      <c r="AW290" s="286">
        <f>(AT290*1)+(AU290*0.5)</f>
        <v>0</v>
      </c>
      <c r="AX290" s="285">
        <f>DCOUNT(B277:E291,D277,AK289:AL290)-AO323</f>
        <v>0</v>
      </c>
      <c r="AY290" s="855"/>
    </row>
    <row r="291" spans="1:51" ht="13.5" customHeight="1" thickBot="1">
      <c r="A291" s="43"/>
      <c r="B291" s="635"/>
      <c r="C291" s="658"/>
      <c r="D291" s="636"/>
      <c r="E291" s="628" t="str">
        <f>IF(B291="","",VLOOKUP(B291,参照!$U$1:$Z$25,2,FALSE))</f>
        <v/>
      </c>
      <c r="F291" s="637"/>
      <c r="G291" s="638" t="str">
        <f>IF(B291="","",VLOOKUP(B291,参照!$U$1:$Z$25,3,FALSE))</f>
        <v/>
      </c>
      <c r="H291" s="637"/>
      <c r="I291" s="639" t="str">
        <f>IF(B291="","",VLOOKUP(B291,参照!$U$1:$Z$25,4,FALSE))</f>
        <v/>
      </c>
      <c r="J291" s="637"/>
      <c r="K291" s="640" t="str">
        <f>IF(B291="","",VLOOKUP(B291,参照!$U$1:$Z$25,5,FALSE))</f>
        <v/>
      </c>
      <c r="L291" s="637"/>
      <c r="M291" s="641" t="str">
        <f>IF(B291="","",VLOOKUP(B291,参照!$U$1:$Z$25,6,FALSE))</f>
        <v/>
      </c>
      <c r="N291" s="642"/>
      <c r="O291" s="642" t="str">
        <f>IF(SUM(F291+H291+J291+L291+N291)=0,"",SUM(F291+H291+J291+L291+N291))</f>
        <v/>
      </c>
      <c r="P291" s="642" t="str">
        <f>IF(ISERROR(SUM(E291*F291+G291*H291+I291*J291+K291*L291+M291*N291)),"",SUM(E291*F291+G291*H291+I291*J291+K291*L291+M291*N291))</f>
        <v/>
      </c>
      <c r="Q291" s="595"/>
      <c r="R291" s="627" t="str">
        <f>IF(ISERROR(VLOOKUP(Q291,参照!A:B,2,FALSE)),"",VLOOKUP(Q291,参照!A:B,2,FALSE))</f>
        <v/>
      </c>
      <c r="S291" s="628"/>
      <c r="T291" s="629"/>
      <c r="U291" s="628"/>
      <c r="V291" s="628" t="str">
        <f>IF(ISERROR(VLOOKUP(U291,参照!D:E,2,FALSE)),"",VLOOKUP(U291,参照!D:E,2,FALSE))</f>
        <v/>
      </c>
      <c r="W291" s="628"/>
      <c r="X291" s="630"/>
      <c r="Y291" s="555"/>
      <c r="Z291" s="627"/>
      <c r="AA291" s="654"/>
      <c r="AB291" s="655"/>
      <c r="AC291" s="642"/>
      <c r="AD291" s="555"/>
      <c r="AE291" s="555"/>
      <c r="AF291" s="660" t="s">
        <v>31</v>
      </c>
      <c r="AG291" s="661">
        <f>+T320-T297-AC301-T301</f>
        <v>0</v>
      </c>
      <c r="AJ291" s="289"/>
      <c r="AY291" s="289"/>
    </row>
    <row r="292" spans="1:51" ht="13.5" customHeight="1">
      <c r="B292" s="662"/>
      <c r="C292" s="663"/>
      <c r="D292" s="664"/>
      <c r="E292" s="590" t="str">
        <f>IF(B292="","",VLOOKUP(B292,参照!$U$1:$Z$25,2,FALSE))</f>
        <v/>
      </c>
      <c r="F292" s="665"/>
      <c r="G292" s="666"/>
      <c r="H292" s="665"/>
      <c r="I292" s="667"/>
      <c r="J292" s="665"/>
      <c r="K292" s="667"/>
      <c r="L292" s="665"/>
      <c r="M292" s="666"/>
      <c r="N292" s="647"/>
      <c r="O292" s="668"/>
      <c r="P292" s="647"/>
      <c r="Q292" s="595"/>
      <c r="R292" s="627" t="str">
        <f>IF(ISERROR(VLOOKUP(Q292,参照!A:B,2,FALSE)),"",VLOOKUP(Q292,参照!A:B,2,FALSE))</f>
        <v/>
      </c>
      <c r="S292" s="628"/>
      <c r="T292" s="629"/>
      <c r="U292" s="628"/>
      <c r="V292" s="628" t="str">
        <f>IF(ISERROR(VLOOKUP(U292,参照!D:E,2,FALSE)),"",VLOOKUP(U292,参照!D:E,2,FALSE))</f>
        <v/>
      </c>
      <c r="W292" s="628"/>
      <c r="X292" s="630"/>
      <c r="Y292" s="555"/>
      <c r="Z292" s="627"/>
      <c r="AA292" s="654"/>
      <c r="AB292" s="655"/>
      <c r="AC292" s="642"/>
      <c r="AD292" s="555"/>
      <c r="AE292" s="555"/>
      <c r="AF292" s="669"/>
      <c r="AG292" s="619"/>
      <c r="AJ292" s="853" t="s">
        <v>103</v>
      </c>
      <c r="AK292" s="277" t="s">
        <v>104</v>
      </c>
      <c r="AL292" s="277" t="s">
        <v>4</v>
      </c>
      <c r="AM292" s="278"/>
      <c r="AN292" s="279" t="s">
        <v>15</v>
      </c>
      <c r="AO292" s="279" t="s">
        <v>16</v>
      </c>
      <c r="AP292" s="277" t="s">
        <v>17</v>
      </c>
      <c r="AQ292" s="279" t="s">
        <v>18</v>
      </c>
      <c r="AR292" s="279" t="s">
        <v>19</v>
      </c>
      <c r="AS292" s="277"/>
      <c r="AT292" s="277" t="s">
        <v>117</v>
      </c>
      <c r="AU292" s="277" t="s">
        <v>118</v>
      </c>
      <c r="AV292" s="277" t="s">
        <v>123</v>
      </c>
      <c r="AW292" s="277" t="s">
        <v>124</v>
      </c>
      <c r="AX292" s="288" t="s">
        <v>122</v>
      </c>
      <c r="AY292" s="853" t="s">
        <v>103</v>
      </c>
    </row>
    <row r="293" spans="1:51" ht="13.5" customHeight="1">
      <c r="B293" s="928" t="s">
        <v>500</v>
      </c>
      <c r="C293" s="929"/>
      <c r="D293" s="930"/>
      <c r="E293" s="670"/>
      <c r="F293" s="671">
        <f t="shared" ref="F293:O293" si="211">SUM(F278:F291)</f>
        <v>0</v>
      </c>
      <c r="G293" s="672">
        <f t="shared" si="211"/>
        <v>0</v>
      </c>
      <c r="H293" s="671">
        <f t="shared" si="211"/>
        <v>0</v>
      </c>
      <c r="I293" s="673">
        <f t="shared" si="211"/>
        <v>0</v>
      </c>
      <c r="J293" s="671">
        <f t="shared" si="211"/>
        <v>0</v>
      </c>
      <c r="K293" s="673">
        <f t="shared" si="211"/>
        <v>0</v>
      </c>
      <c r="L293" s="671">
        <f t="shared" si="211"/>
        <v>0</v>
      </c>
      <c r="M293" s="672">
        <f t="shared" si="211"/>
        <v>0</v>
      </c>
      <c r="N293" s="672">
        <f t="shared" si="211"/>
        <v>0</v>
      </c>
      <c r="O293" s="674">
        <f t="shared" si="211"/>
        <v>0</v>
      </c>
      <c r="P293" s="674">
        <f>SUM(P278:P291)</f>
        <v>0</v>
      </c>
      <c r="Q293" s="595"/>
      <c r="R293" s="675" t="str">
        <f>IF(ISERROR(VLOOKUP(Q293,参照!A:B,2,FALSE)),"",VLOOKUP(Q293,参照!A:B,2,FALSE))</f>
        <v/>
      </c>
      <c r="S293" s="676"/>
      <c r="T293" s="677"/>
      <c r="U293" s="628"/>
      <c r="V293" s="628" t="str">
        <f>IF(ISERROR(VLOOKUP(U293,参照!D:E,2,FALSE)),"",VLOOKUP(U293,参照!D:E,2,FALSE))</f>
        <v/>
      </c>
      <c r="W293" s="628"/>
      <c r="X293" s="630"/>
      <c r="Y293" s="555"/>
      <c r="Z293" s="627"/>
      <c r="AA293" s="654"/>
      <c r="AB293" s="655"/>
      <c r="AC293" s="642"/>
      <c r="AD293" s="555"/>
      <c r="AE293" s="555"/>
      <c r="AF293" s="660" t="s">
        <v>32</v>
      </c>
      <c r="AG293" s="678"/>
      <c r="AJ293" s="854"/>
      <c r="AK293" s="281" t="s">
        <v>125</v>
      </c>
      <c r="AL293" s="281">
        <v>1</v>
      </c>
      <c r="AM293" s="225"/>
      <c r="AN293" s="225">
        <f>DSUM($B277:$N291,F277,$AK292:$AL293)</f>
        <v>0</v>
      </c>
      <c r="AO293" s="225">
        <f>DSUM($B277:$N291,H277,$AK292:$AL293)</f>
        <v>0</v>
      </c>
      <c r="AP293" s="225">
        <f>DSUM($B277:$N291,J277,$AK292:$AL293)</f>
        <v>0</v>
      </c>
      <c r="AQ293" s="225">
        <f>DSUM($B277:$N291,L277,$AK292:$AL293)</f>
        <v>0</v>
      </c>
      <c r="AR293" s="225">
        <f>DSUM($B277:$N291,N277,$AK292:$AL293)</f>
        <v>0</v>
      </c>
      <c r="AS293" s="225"/>
      <c r="AT293" s="225">
        <f>AN293+AO293+AP293</f>
        <v>0</v>
      </c>
      <c r="AU293" s="225">
        <f>AQ293+AR293</f>
        <v>0</v>
      </c>
      <c r="AV293" s="225">
        <f>AT293+AU293</f>
        <v>0</v>
      </c>
      <c r="AW293" s="287">
        <f>(AT293*1)+(AU293*0.5)</f>
        <v>0</v>
      </c>
      <c r="AX293" s="284">
        <f>DCOUNT(B277:E291,D277,AK292:AL293)-AP322</f>
        <v>0</v>
      </c>
      <c r="AY293" s="854"/>
    </row>
    <row r="294" spans="1:51" ht="13.5" customHeight="1">
      <c r="B294" s="554"/>
      <c r="C294" s="590"/>
      <c r="D294" s="554"/>
      <c r="E294" s="590"/>
      <c r="F294" s="666"/>
      <c r="G294" s="666"/>
      <c r="H294" s="666"/>
      <c r="I294" s="666"/>
      <c r="J294" s="666"/>
      <c r="K294" s="666"/>
      <c r="L294" s="666"/>
      <c r="M294" s="666"/>
      <c r="N294" s="666"/>
      <c r="O294" s="666"/>
      <c r="P294" s="666"/>
      <c r="Q294" s="595"/>
      <c r="R294" s="598" t="s">
        <v>89</v>
      </c>
      <c r="S294" s="679"/>
      <c r="T294" s="680">
        <f>SUM(T277:T293)</f>
        <v>0</v>
      </c>
      <c r="U294" s="628"/>
      <c r="V294" s="628" t="str">
        <f>IF(ISERROR(VLOOKUP(U294,参照!D:E,2,FALSE)),"",VLOOKUP(U294,参照!D:E,2,FALSE))</f>
        <v/>
      </c>
      <c r="W294" s="628"/>
      <c r="X294" s="630"/>
      <c r="Y294" s="555"/>
      <c r="Z294" s="627"/>
      <c r="AA294" s="654"/>
      <c r="AB294" s="657"/>
      <c r="AC294" s="642"/>
      <c r="AD294" s="555"/>
      <c r="AE294" s="555"/>
      <c r="AF294" s="669"/>
      <c r="AG294" s="619"/>
      <c r="AJ294" s="854"/>
      <c r="AK294" s="281" t="s">
        <v>104</v>
      </c>
      <c r="AL294" s="281" t="s">
        <v>4</v>
      </c>
      <c r="AM294" s="225"/>
      <c r="AN294" s="225"/>
      <c r="AO294" s="225"/>
      <c r="AP294" s="225"/>
      <c r="AQ294" s="225"/>
      <c r="AR294" s="225"/>
      <c r="AS294" s="225"/>
      <c r="AT294" s="225"/>
      <c r="AU294" s="225"/>
      <c r="AV294" s="225"/>
      <c r="AW294" s="225"/>
      <c r="AX294" s="282"/>
      <c r="AY294" s="854"/>
    </row>
    <row r="295" spans="1:51" ht="13.5" customHeight="1" thickBot="1">
      <c r="B295" s="881" t="s">
        <v>601</v>
      </c>
      <c r="C295" s="882"/>
      <c r="D295" s="882"/>
      <c r="E295" s="564" t="e">
        <f>IF(B295="","",VLOOKUP(B295,参照!$U$1:$Z$25,2,FALSE))</f>
        <v>#N/A</v>
      </c>
      <c r="F295" s="883" t="s">
        <v>603</v>
      </c>
      <c r="G295" s="884"/>
      <c r="H295" s="884"/>
      <c r="I295" s="884"/>
      <c r="J295" s="884"/>
      <c r="K295" s="884"/>
      <c r="L295" s="884"/>
      <c r="M295" s="884"/>
      <c r="N295" s="884"/>
      <c r="O295" s="884"/>
      <c r="P295" s="885"/>
      <c r="Q295" s="555"/>
      <c r="R295" s="598" t="s">
        <v>90</v>
      </c>
      <c r="S295" s="564"/>
      <c r="T295" s="681"/>
      <c r="U295" s="682"/>
      <c r="V295" s="682" t="str">
        <f>IF(ISERROR(VLOOKUP(U295,参照!D:E,2,FALSE)),"",VLOOKUP(U295,参照!D:E,2,FALSE))</f>
        <v/>
      </c>
      <c r="W295" s="682"/>
      <c r="X295" s="683"/>
      <c r="Y295" s="555"/>
      <c r="Z295" s="675"/>
      <c r="AA295" s="684"/>
      <c r="AB295" s="685"/>
      <c r="AC295" s="686"/>
      <c r="AD295" s="555"/>
      <c r="AE295" s="555"/>
      <c r="AF295" s="660" t="s">
        <v>343</v>
      </c>
      <c r="AG295" s="678"/>
      <c r="AJ295" s="855"/>
      <c r="AK295" s="9" t="s">
        <v>125</v>
      </c>
      <c r="AL295" s="9">
        <v>3</v>
      </c>
      <c r="AM295" s="283"/>
      <c r="AN295" s="283">
        <f>DSUM($B277:$N291,F277,$AK294:$AL295)</f>
        <v>0</v>
      </c>
      <c r="AO295" s="283">
        <f>DSUM($B277:$N291,H277,$AK294:$AL295)</f>
        <v>0</v>
      </c>
      <c r="AP295" s="283">
        <f>DSUM($B277:$N291,J277,$AK294:$AL295)</f>
        <v>0</v>
      </c>
      <c r="AQ295" s="283">
        <f>DSUM($B277:$N291,L277,$AK294:$AL295)</f>
        <v>0</v>
      </c>
      <c r="AR295" s="283">
        <f>DSUM($B277:$N291,N277,$AK294:$AL295)</f>
        <v>0</v>
      </c>
      <c r="AS295" s="283"/>
      <c r="AT295" s="283">
        <f>AN295+AO295+AP295</f>
        <v>0</v>
      </c>
      <c r="AU295" s="283">
        <f>AQ295+AR295</f>
        <v>0</v>
      </c>
      <c r="AV295" s="283">
        <f>AT295+AU295</f>
        <v>0</v>
      </c>
      <c r="AW295" s="286">
        <f>(AT295*1)+(AU295*0.5)</f>
        <v>0</v>
      </c>
      <c r="AX295" s="285">
        <f>DCOUNT(B277:E291,D277,AK294:AL295)-AP323</f>
        <v>0</v>
      </c>
      <c r="AY295" s="855"/>
    </row>
    <row r="296" spans="1:51" ht="13.5" customHeight="1" thickBot="1">
      <c r="B296" s="894" t="s">
        <v>602</v>
      </c>
      <c r="C296" s="894"/>
      <c r="D296" s="894"/>
      <c r="E296" s="555" t="e">
        <v>#N/A</v>
      </c>
      <c r="F296" s="687" t="s">
        <v>15</v>
      </c>
      <c r="G296" s="688"/>
      <c r="H296" s="687" t="s">
        <v>16</v>
      </c>
      <c r="I296" s="689"/>
      <c r="J296" s="559" t="s">
        <v>17</v>
      </c>
      <c r="K296" s="690"/>
      <c r="L296" s="687" t="s">
        <v>18</v>
      </c>
      <c r="M296" s="670"/>
      <c r="N296" s="670" t="s">
        <v>19</v>
      </c>
      <c r="O296" s="691" t="s">
        <v>6</v>
      </c>
      <c r="P296" s="613" t="s">
        <v>20</v>
      </c>
      <c r="Q296" s="555"/>
      <c r="R296" s="692" t="str">
        <f>IF(ISERROR(VLOOKUP(Q296,参照!A:B,2,FALSE)),"",VLOOKUP(Q296,参照!A:B,2,FALSE))</f>
        <v/>
      </c>
      <c r="S296" s="560"/>
      <c r="T296" s="693"/>
      <c r="U296" s="694"/>
      <c r="V296" s="695" t="str">
        <f>IF(ISERROR(VLOOKUP(U296,参照!D:E,2,FALSE)),"",VLOOKUP(U296,参照!D:E,2,FALSE))</f>
        <v/>
      </c>
      <c r="W296" s="695"/>
      <c r="X296" s="630"/>
      <c r="Y296" s="555"/>
      <c r="Z296" s="645"/>
      <c r="AA296" s="590"/>
      <c r="AB296" s="646"/>
      <c r="AC296" s="647"/>
      <c r="AD296" s="555"/>
      <c r="AE296" s="555"/>
      <c r="AF296" s="669"/>
      <c r="AG296" s="619"/>
      <c r="AJ296" s="289"/>
      <c r="AY296" s="289"/>
    </row>
    <row r="297" spans="1:51" ht="13.5" customHeight="1">
      <c r="A297" s="548" t="s">
        <v>498</v>
      </c>
      <c r="B297" s="873" t="s">
        <v>637</v>
      </c>
      <c r="C297" s="874"/>
      <c r="D297" s="875"/>
      <c r="E297" s="670"/>
      <c r="F297" s="765">
        <f ca="1">SUMIF($B278:$P291,$A297,F278:F291)</f>
        <v>0</v>
      </c>
      <c r="G297" s="757">
        <f t="shared" ref="G297:P297" ca="1" si="212">SUMIF($B278:$P291,$A297,G278:G291)</f>
        <v>0</v>
      </c>
      <c r="H297" s="758">
        <f t="shared" ca="1" si="212"/>
        <v>0</v>
      </c>
      <c r="I297" s="758">
        <f t="shared" ca="1" si="212"/>
        <v>0</v>
      </c>
      <c r="J297" s="758">
        <f t="shared" ca="1" si="212"/>
        <v>0</v>
      </c>
      <c r="K297" s="758">
        <f t="shared" ca="1" si="212"/>
        <v>0</v>
      </c>
      <c r="L297" s="758">
        <f t="shared" ca="1" si="212"/>
        <v>0</v>
      </c>
      <c r="M297" s="758">
        <f t="shared" ca="1" si="212"/>
        <v>0</v>
      </c>
      <c r="N297" s="758">
        <f t="shared" ca="1" si="212"/>
        <v>0</v>
      </c>
      <c r="O297" s="758">
        <f t="shared" ca="1" si="212"/>
        <v>0</v>
      </c>
      <c r="P297" s="759">
        <f t="shared" ca="1" si="212"/>
        <v>0</v>
      </c>
      <c r="Q297" s="555"/>
      <c r="R297" s="857" t="s">
        <v>91</v>
      </c>
      <c r="S297" s="858"/>
      <c r="T297" s="680">
        <f>SUM(T294+T296)</f>
        <v>0</v>
      </c>
      <c r="U297" s="696"/>
      <c r="V297" s="697" t="str">
        <f>IF(ISERROR(VLOOKUP(U297,参照!D:E,2,FALSE)),"",VLOOKUP(U297,参照!D:E,2,FALSE))</f>
        <v/>
      </c>
      <c r="W297" s="696"/>
      <c r="X297" s="630"/>
      <c r="Y297" s="555"/>
      <c r="Z297" s="648" t="s">
        <v>35</v>
      </c>
      <c r="AA297" s="649"/>
      <c r="AB297" s="650"/>
      <c r="AC297" s="651">
        <f>SUM(AC284:AC295)</f>
        <v>0</v>
      </c>
      <c r="AD297" s="555"/>
      <c r="AE297" s="555"/>
      <c r="AF297" s="698" t="s">
        <v>81</v>
      </c>
      <c r="AG297" s="699"/>
      <c r="AJ297" s="853" t="s">
        <v>686</v>
      </c>
      <c r="AK297" s="277" t="s">
        <v>104</v>
      </c>
      <c r="AL297" s="277" t="s">
        <v>4</v>
      </c>
      <c r="AM297" s="278"/>
      <c r="AN297" s="279" t="s">
        <v>15</v>
      </c>
      <c r="AO297" s="279" t="s">
        <v>16</v>
      </c>
      <c r="AP297" s="277" t="s">
        <v>17</v>
      </c>
      <c r="AQ297" s="279" t="s">
        <v>18</v>
      </c>
      <c r="AR297" s="279" t="s">
        <v>19</v>
      </c>
      <c r="AS297" s="277"/>
      <c r="AT297" s="277" t="s">
        <v>117</v>
      </c>
      <c r="AU297" s="277" t="s">
        <v>118</v>
      </c>
      <c r="AV297" s="277" t="s">
        <v>123</v>
      </c>
      <c r="AW297" s="277" t="s">
        <v>124</v>
      </c>
      <c r="AX297" s="288" t="s">
        <v>122</v>
      </c>
      <c r="AY297" s="853" t="s">
        <v>127</v>
      </c>
    </row>
    <row r="298" spans="1:51" ht="13.5" customHeight="1">
      <c r="A298" s="548"/>
      <c r="B298" s="870" t="s">
        <v>623</v>
      </c>
      <c r="C298" s="871"/>
      <c r="D298" s="872"/>
      <c r="E298" s="555" t="e">
        <v>#N/A</v>
      </c>
      <c r="F298" s="700">
        <f ca="1">SUM(F297)+F244</f>
        <v>26</v>
      </c>
      <c r="G298" s="701">
        <f t="shared" ref="G298:P298" ca="1" si="213">SUM(G297)+G244</f>
        <v>4750</v>
      </c>
      <c r="H298" s="702">
        <f t="shared" ca="1" si="213"/>
        <v>2</v>
      </c>
      <c r="I298" s="702">
        <f t="shared" ca="1" si="213"/>
        <v>3500</v>
      </c>
      <c r="J298" s="702">
        <f t="shared" ca="1" si="213"/>
        <v>0</v>
      </c>
      <c r="K298" s="702">
        <f t="shared" ca="1" si="213"/>
        <v>2500</v>
      </c>
      <c r="L298" s="702">
        <f t="shared" ca="1" si="213"/>
        <v>2</v>
      </c>
      <c r="M298" s="702">
        <f t="shared" ca="1" si="213"/>
        <v>2380</v>
      </c>
      <c r="N298" s="702">
        <f t="shared" ca="1" si="213"/>
        <v>0</v>
      </c>
      <c r="O298" s="702">
        <f t="shared" ca="1" si="213"/>
        <v>30</v>
      </c>
      <c r="P298" s="703">
        <f t="shared" ca="1" si="213"/>
        <v>144500</v>
      </c>
      <c r="Q298" s="555"/>
      <c r="R298" s="560"/>
      <c r="S298" s="560"/>
      <c r="T298" s="704"/>
      <c r="U298" s="628"/>
      <c r="V298" s="628" t="str">
        <f>IF(ISERROR(VLOOKUP(U298,参照!D:E,2,FALSE)),"",VLOOKUP(U298,参照!D:E,2,FALSE))</f>
        <v/>
      </c>
      <c r="W298" s="628"/>
      <c r="X298" s="630"/>
      <c r="Y298" s="555"/>
      <c r="Z298" s="596" t="s">
        <v>36</v>
      </c>
      <c r="AA298" s="555"/>
      <c r="AB298" s="555"/>
      <c r="AC298" s="555"/>
      <c r="AD298" s="555"/>
      <c r="AE298" s="555"/>
      <c r="AF298" s="669"/>
      <c r="AG298" s="619"/>
      <c r="AJ298" s="854"/>
      <c r="AK298" s="281" t="s">
        <v>126</v>
      </c>
      <c r="AL298" s="281">
        <v>1</v>
      </c>
      <c r="AM298" s="225"/>
      <c r="AN298" s="225">
        <f>DSUM($B277:$N291,F277,$AK297:$AL298)</f>
        <v>0</v>
      </c>
      <c r="AO298" s="225">
        <f>DSUM($B277:$N291,H277,$AK297:$AL298)</f>
        <v>0</v>
      </c>
      <c r="AP298" s="225">
        <f>DSUM($B277:$N291,J277,$AK297:$AL298)</f>
        <v>0</v>
      </c>
      <c r="AQ298" s="225">
        <f>DSUM($B277:$N291,L277,$AK297:$AL298)</f>
        <v>0</v>
      </c>
      <c r="AR298" s="225">
        <f>DSUM($B277:$N291,N277,$AK297:$AL298)</f>
        <v>0</v>
      </c>
      <c r="AS298" s="225"/>
      <c r="AT298" s="225">
        <f>AN298+AO298+AP298</f>
        <v>0</v>
      </c>
      <c r="AU298" s="225">
        <f>AQ298+AR298</f>
        <v>0</v>
      </c>
      <c r="AV298" s="225">
        <f>AT298+AU298</f>
        <v>0</v>
      </c>
      <c r="AW298" s="287">
        <f>(AT298*1)+(AU298*0.5)</f>
        <v>0</v>
      </c>
      <c r="AX298" s="284">
        <f>DCOUNT(B277:E291,D277,AK297:AL298)-AQ322</f>
        <v>0</v>
      </c>
      <c r="AY298" s="854"/>
    </row>
    <row r="299" spans="1:51" ht="13.5" customHeight="1">
      <c r="A299" s="548" t="s">
        <v>607</v>
      </c>
      <c r="B299" s="873" t="s">
        <v>107</v>
      </c>
      <c r="C299" s="874"/>
      <c r="D299" s="875"/>
      <c r="E299" s="670"/>
      <c r="F299" s="757">
        <f ca="1">SUMIF($B278:$P291,$A299,F278:F291)</f>
        <v>0</v>
      </c>
      <c r="G299" s="758">
        <f t="shared" ref="G299:P299" ca="1" si="214">SUMIF($B278:$P291,$A299,G278:G291)</f>
        <v>0</v>
      </c>
      <c r="H299" s="758">
        <f t="shared" ca="1" si="214"/>
        <v>0</v>
      </c>
      <c r="I299" s="758">
        <f t="shared" ca="1" si="214"/>
        <v>0</v>
      </c>
      <c r="J299" s="758">
        <f t="shared" ca="1" si="214"/>
        <v>0</v>
      </c>
      <c r="K299" s="758">
        <f t="shared" ca="1" si="214"/>
        <v>0</v>
      </c>
      <c r="L299" s="758">
        <f t="shared" ca="1" si="214"/>
        <v>0</v>
      </c>
      <c r="M299" s="758">
        <f t="shared" ca="1" si="214"/>
        <v>0</v>
      </c>
      <c r="N299" s="758">
        <f t="shared" ca="1" si="214"/>
        <v>0</v>
      </c>
      <c r="O299" s="758">
        <f t="shared" ca="1" si="214"/>
        <v>0</v>
      </c>
      <c r="P299" s="759">
        <f t="shared" ca="1" si="214"/>
        <v>0</v>
      </c>
      <c r="Q299" s="555"/>
      <c r="R299" s="857" t="s">
        <v>92</v>
      </c>
      <c r="S299" s="863"/>
      <c r="T299" s="864"/>
      <c r="U299" s="682"/>
      <c r="V299" s="682" t="str">
        <f>IF(ISERROR(VLOOKUP(U299,参照!D:E,2,FALSE)),"",VLOOKUP(U299,参照!D:E,2,FALSE))</f>
        <v/>
      </c>
      <c r="W299" s="682"/>
      <c r="X299" s="683"/>
      <c r="Y299" s="555"/>
      <c r="Z299" s="555"/>
      <c r="AA299" s="555"/>
      <c r="AB299" s="555"/>
      <c r="AC299" s="555"/>
      <c r="AD299" s="555"/>
      <c r="AE299" s="555"/>
      <c r="AF299" s="705" t="s">
        <v>34</v>
      </c>
      <c r="AG299" s="706"/>
      <c r="AJ299" s="854"/>
      <c r="AK299" s="281" t="s">
        <v>104</v>
      </c>
      <c r="AL299" s="281" t="s">
        <v>4</v>
      </c>
      <c r="AM299" s="225"/>
      <c r="AN299" s="225"/>
      <c r="AO299" s="225"/>
      <c r="AP299" s="225"/>
      <c r="AQ299" s="225"/>
      <c r="AR299" s="225"/>
      <c r="AS299" s="225"/>
      <c r="AT299" s="225"/>
      <c r="AU299" s="225"/>
      <c r="AV299" s="225"/>
      <c r="AW299" s="225"/>
      <c r="AX299" s="282"/>
      <c r="AY299" s="854"/>
    </row>
    <row r="300" spans="1:51" ht="13.5" customHeight="1" thickBot="1">
      <c r="A300" s="548"/>
      <c r="B300" s="870" t="s">
        <v>623</v>
      </c>
      <c r="C300" s="871"/>
      <c r="D300" s="872"/>
      <c r="E300" s="555" t="e">
        <v>#N/A</v>
      </c>
      <c r="F300" s="701">
        <f ca="1">SUM(F299)+F246</f>
        <v>0</v>
      </c>
      <c r="G300" s="702">
        <f t="shared" ref="G300:P300" ca="1" si="215">SUM(G299)+G246</f>
        <v>0</v>
      </c>
      <c r="H300" s="702">
        <f t="shared" ca="1" si="215"/>
        <v>0</v>
      </c>
      <c r="I300" s="702">
        <f t="shared" ca="1" si="215"/>
        <v>0</v>
      </c>
      <c r="J300" s="702">
        <f t="shared" ca="1" si="215"/>
        <v>0</v>
      </c>
      <c r="K300" s="702">
        <f t="shared" ca="1" si="215"/>
        <v>0</v>
      </c>
      <c r="L300" s="702">
        <f t="shared" ca="1" si="215"/>
        <v>0</v>
      </c>
      <c r="M300" s="702">
        <f t="shared" ca="1" si="215"/>
        <v>0</v>
      </c>
      <c r="N300" s="702">
        <f t="shared" ca="1" si="215"/>
        <v>0</v>
      </c>
      <c r="O300" s="702">
        <f t="shared" ca="1" si="215"/>
        <v>0</v>
      </c>
      <c r="P300" s="703">
        <f t="shared" ca="1" si="215"/>
        <v>0</v>
      </c>
      <c r="Q300" s="555"/>
      <c r="R300" s="692" t="str">
        <f>IF(ISERROR(VLOOKUP(Q300,参照!#REF!,2,FALSE)),"",VLOOKUP(Q300,参照!#REF!,2,FALSE))</f>
        <v/>
      </c>
      <c r="S300" s="560"/>
      <c r="T300" s="693"/>
      <c r="U300" s="707"/>
      <c r="V300" s="708" t="str">
        <f>IF(ISERROR(VLOOKUP(U300,参照!D:E,2,FALSE)),"",VLOOKUP(U300,参照!D:E,2,FALSE))</f>
        <v/>
      </c>
      <c r="W300" s="676"/>
      <c r="X300" s="709"/>
      <c r="Y300" s="555"/>
      <c r="Z300" s="645"/>
      <c r="AA300" s="590"/>
      <c r="AB300" s="646"/>
      <c r="AC300" s="647"/>
      <c r="AD300" s="555"/>
      <c r="AE300" s="555"/>
      <c r="AF300" s="669"/>
      <c r="AG300" s="619"/>
      <c r="AJ300" s="855"/>
      <c r="AK300" s="9" t="s">
        <v>126</v>
      </c>
      <c r="AL300" s="9">
        <v>3</v>
      </c>
      <c r="AM300" s="283"/>
      <c r="AN300" s="283">
        <f>DSUM($B277:$N291,F277,$AK299:$AL300)</f>
        <v>0</v>
      </c>
      <c r="AO300" s="283">
        <f>DSUM($B277:$N291,H277,$AK299:$AL300)</f>
        <v>0</v>
      </c>
      <c r="AP300" s="283">
        <f>DSUM($B277:$N291,J277,$AK299:$AL300)</f>
        <v>0</v>
      </c>
      <c r="AQ300" s="283">
        <f>DSUM($B277:$N291,L277,$AK299:$AL300)</f>
        <v>0</v>
      </c>
      <c r="AR300" s="283">
        <f>DSUM($B277:$N291,N277,$AK299:$AL300)</f>
        <v>0</v>
      </c>
      <c r="AS300" s="283"/>
      <c r="AT300" s="283">
        <f>AN300+AO300+AP300</f>
        <v>0</v>
      </c>
      <c r="AU300" s="283">
        <f>AQ300+AR300</f>
        <v>0</v>
      </c>
      <c r="AV300" s="283">
        <f>AT300+AU300</f>
        <v>0</v>
      </c>
      <c r="AW300" s="286">
        <f>(AT300*1)+(AU300*0.5)</f>
        <v>0</v>
      </c>
      <c r="AX300" s="285">
        <f>DCOUNT(B277:E291,D277,AK299:AL300)-AQ323</f>
        <v>0</v>
      </c>
      <c r="AY300" s="855"/>
    </row>
    <row r="301" spans="1:51" ht="13.5" customHeight="1" thickBot="1">
      <c r="A301" s="548" t="s">
        <v>608</v>
      </c>
      <c r="B301" s="873" t="s">
        <v>605</v>
      </c>
      <c r="C301" s="874"/>
      <c r="D301" s="875"/>
      <c r="E301" s="670"/>
      <c r="F301" s="757">
        <f ca="1">SUMIF($B278:$P291,$A301,F278:F291)</f>
        <v>0</v>
      </c>
      <c r="G301" s="758">
        <f t="shared" ref="G301:P301" ca="1" si="216">SUMIF($B278:$P291,$A301,G278:G291)</f>
        <v>0</v>
      </c>
      <c r="H301" s="758">
        <f t="shared" ca="1" si="216"/>
        <v>0</v>
      </c>
      <c r="I301" s="758">
        <f t="shared" ca="1" si="216"/>
        <v>0</v>
      </c>
      <c r="J301" s="758">
        <f t="shared" ca="1" si="216"/>
        <v>0</v>
      </c>
      <c r="K301" s="758">
        <f t="shared" ca="1" si="216"/>
        <v>0</v>
      </c>
      <c r="L301" s="758">
        <f t="shared" ca="1" si="216"/>
        <v>0</v>
      </c>
      <c r="M301" s="758">
        <f t="shared" ca="1" si="216"/>
        <v>0</v>
      </c>
      <c r="N301" s="758">
        <f t="shared" ca="1" si="216"/>
        <v>0</v>
      </c>
      <c r="O301" s="758">
        <f t="shared" ca="1" si="216"/>
        <v>0</v>
      </c>
      <c r="P301" s="759">
        <f t="shared" ca="1" si="216"/>
        <v>0</v>
      </c>
      <c r="Q301" s="555"/>
      <c r="R301" s="857" t="s">
        <v>93</v>
      </c>
      <c r="S301" s="858"/>
      <c r="T301" s="680">
        <f>SUM(X301+T300)</f>
        <v>0</v>
      </c>
      <c r="U301" s="710"/>
      <c r="V301" s="564" t="s">
        <v>82</v>
      </c>
      <c r="W301" s="564"/>
      <c r="X301" s="711">
        <f>SUM(X277:X300)</f>
        <v>0</v>
      </c>
      <c r="Y301" s="555"/>
      <c r="Z301" s="692" t="s">
        <v>76</v>
      </c>
      <c r="AA301" s="649"/>
      <c r="AB301" s="650"/>
      <c r="AC301" s="651">
        <f>+AB277*AC277+AB278*AC278+AB279*AC279+AB284*AC284+AB285*AC285+AB286*AC286+AB287*AC287+AB288*AC288+AB289*AC289+AB290*AC290+AB291*AC291+AB292*AC292+AB293*AC293+AB294*AC294+AB295*AC295</f>
        <v>0</v>
      </c>
      <c r="AD301" s="555"/>
      <c r="AE301" s="555"/>
      <c r="AF301" s="705" t="s">
        <v>5</v>
      </c>
      <c r="AG301" s="651">
        <f>SUM(AG291:AG300)</f>
        <v>0</v>
      </c>
      <c r="AJ301" s="289"/>
      <c r="AK301" s="4"/>
      <c r="AL301" s="4"/>
      <c r="AW301" s="340"/>
      <c r="AX301" s="340"/>
      <c r="AY301" s="289"/>
    </row>
    <row r="302" spans="1:51" ht="13.5" customHeight="1">
      <c r="A302" s="548"/>
      <c r="B302" s="870" t="s">
        <v>623</v>
      </c>
      <c r="C302" s="871"/>
      <c r="D302" s="872"/>
      <c r="E302" s="712"/>
      <c r="F302" s="701">
        <f ca="1">SUM(F301)+F248</f>
        <v>0</v>
      </c>
      <c r="G302" s="702">
        <f t="shared" ref="G302" ca="1" si="217">SUM(G301)+G248</f>
        <v>0</v>
      </c>
      <c r="H302" s="702">
        <f t="shared" ref="H302" ca="1" si="218">SUM(H301)+H248</f>
        <v>0</v>
      </c>
      <c r="I302" s="702">
        <f t="shared" ref="I302:P302" ca="1" si="219">SUM(I301)+I248</f>
        <v>0</v>
      </c>
      <c r="J302" s="702">
        <f t="shared" ca="1" si="219"/>
        <v>0</v>
      </c>
      <c r="K302" s="702">
        <f t="shared" ca="1" si="219"/>
        <v>0</v>
      </c>
      <c r="L302" s="702">
        <f t="shared" ca="1" si="219"/>
        <v>0</v>
      </c>
      <c r="M302" s="702">
        <f t="shared" ca="1" si="219"/>
        <v>0</v>
      </c>
      <c r="N302" s="702">
        <f t="shared" ca="1" si="219"/>
        <v>0</v>
      </c>
      <c r="O302" s="702">
        <f t="shared" ca="1" si="219"/>
        <v>0</v>
      </c>
      <c r="P302" s="703">
        <f t="shared" ca="1" si="219"/>
        <v>0</v>
      </c>
      <c r="Q302" s="555"/>
      <c r="R302" s="596"/>
      <c r="S302" s="555"/>
      <c r="T302" s="713"/>
      <c r="U302" s="555"/>
      <c r="V302" s="714"/>
      <c r="W302" s="555"/>
      <c r="X302" s="713"/>
      <c r="Y302" s="555"/>
      <c r="Z302" s="555"/>
      <c r="AA302" s="555"/>
      <c r="AB302" s="555"/>
      <c r="AC302" s="555"/>
      <c r="AD302" s="555"/>
      <c r="AE302" s="555"/>
      <c r="AF302" s="555"/>
      <c r="AG302" s="555"/>
      <c r="AJ302" s="853" t="s">
        <v>336</v>
      </c>
      <c r="AK302" s="277" t="s">
        <v>104</v>
      </c>
      <c r="AL302" s="277" t="s">
        <v>4</v>
      </c>
      <c r="AM302" s="278"/>
      <c r="AN302" s="279" t="s">
        <v>15</v>
      </c>
      <c r="AO302" s="279" t="s">
        <v>16</v>
      </c>
      <c r="AP302" s="277" t="s">
        <v>17</v>
      </c>
      <c r="AQ302" s="279" t="s">
        <v>18</v>
      </c>
      <c r="AR302" s="279" t="s">
        <v>19</v>
      </c>
      <c r="AS302" s="277"/>
      <c r="AT302" s="277" t="s">
        <v>117</v>
      </c>
      <c r="AU302" s="277" t="s">
        <v>118</v>
      </c>
      <c r="AV302" s="277" t="s">
        <v>123</v>
      </c>
      <c r="AW302" s="277" t="s">
        <v>124</v>
      </c>
      <c r="AX302" s="288" t="s">
        <v>122</v>
      </c>
      <c r="AY302" s="853" t="s">
        <v>336</v>
      </c>
    </row>
    <row r="303" spans="1:51" ht="13.5" customHeight="1">
      <c r="A303" s="548" t="s">
        <v>609</v>
      </c>
      <c r="B303" s="873" t="s">
        <v>103</v>
      </c>
      <c r="C303" s="874"/>
      <c r="D303" s="875"/>
      <c r="E303" s="560" t="e">
        <v>#N/A</v>
      </c>
      <c r="F303" s="757">
        <f ca="1">SUMIF($B278:$P291,$A303,F278:F291)</f>
        <v>0</v>
      </c>
      <c r="G303" s="758">
        <f t="shared" ref="G303:P303" ca="1" si="220">SUMIF($B278:$P291,$A303,G278:G291)</f>
        <v>0</v>
      </c>
      <c r="H303" s="758">
        <f t="shared" ca="1" si="220"/>
        <v>0</v>
      </c>
      <c r="I303" s="758">
        <f t="shared" ca="1" si="220"/>
        <v>0</v>
      </c>
      <c r="J303" s="758">
        <f t="shared" ca="1" si="220"/>
        <v>0</v>
      </c>
      <c r="K303" s="758">
        <f t="shared" ca="1" si="220"/>
        <v>0</v>
      </c>
      <c r="L303" s="758">
        <f t="shared" ca="1" si="220"/>
        <v>0</v>
      </c>
      <c r="M303" s="758">
        <f t="shared" ca="1" si="220"/>
        <v>0</v>
      </c>
      <c r="N303" s="758">
        <f t="shared" ca="1" si="220"/>
        <v>0</v>
      </c>
      <c r="O303" s="758">
        <f t="shared" ca="1" si="220"/>
        <v>0</v>
      </c>
      <c r="P303" s="759">
        <f t="shared" ca="1" si="220"/>
        <v>0</v>
      </c>
      <c r="Q303" s="555"/>
      <c r="R303" s="649" t="s">
        <v>425</v>
      </c>
      <c r="S303" s="555"/>
      <c r="T303" s="555"/>
      <c r="U303" s="555"/>
      <c r="V303" s="555"/>
      <c r="W303" s="555"/>
      <c r="X303" s="555"/>
      <c r="Y303" s="555"/>
      <c r="Z303" s="555"/>
      <c r="AA303" s="555"/>
      <c r="AB303" s="555"/>
      <c r="AC303" s="555"/>
      <c r="AD303" s="555"/>
      <c r="AE303" s="555"/>
      <c r="AF303" s="714" t="s">
        <v>342</v>
      </c>
      <c r="AG303" s="555"/>
      <c r="AJ303" s="854"/>
      <c r="AK303" s="281" t="s">
        <v>334</v>
      </c>
      <c r="AL303" s="281">
        <v>1</v>
      </c>
      <c r="AM303" s="225"/>
      <c r="AN303" s="225">
        <f>DSUM($B277:$N291,F277,$AK302:$AL303)</f>
        <v>0</v>
      </c>
      <c r="AO303" s="225">
        <f>DSUM($B277:$N291,H277,$AK302:$AL303)</f>
        <v>0</v>
      </c>
      <c r="AP303" s="225">
        <f>DSUM($B277:$N291,J277,$AK302:$AL303)</f>
        <v>0</v>
      </c>
      <c r="AQ303" s="225">
        <f>DSUM($B277:$N291,L277,$AK302:$AL303)</f>
        <v>0</v>
      </c>
      <c r="AR303" s="225">
        <f>DSUM($B277:$N291,N277,$AK302:$AL303)</f>
        <v>0</v>
      </c>
      <c r="AS303" s="225"/>
      <c r="AT303" s="225">
        <f>AN303+AO303+AP303</f>
        <v>0</v>
      </c>
      <c r="AU303" s="225">
        <f>AQ303+AR303</f>
        <v>0</v>
      </c>
      <c r="AV303" s="225">
        <f>AT303+AU303</f>
        <v>0</v>
      </c>
      <c r="AW303" s="287">
        <f>(AT303*1)+(AU303*0.5)</f>
        <v>0</v>
      </c>
      <c r="AX303" s="284">
        <f>DCOUNT(B277:E291,D277,AK302:AL303)-AR322</f>
        <v>0</v>
      </c>
      <c r="AY303" s="854"/>
    </row>
    <row r="304" spans="1:51" ht="13.5" customHeight="1">
      <c r="A304" s="548"/>
      <c r="B304" s="870" t="s">
        <v>623</v>
      </c>
      <c r="C304" s="871"/>
      <c r="D304" s="872"/>
      <c r="E304" s="555" t="e">
        <v>#N/A</v>
      </c>
      <c r="F304" s="701">
        <f ca="1">SUM(F303)+F250</f>
        <v>60</v>
      </c>
      <c r="G304" s="702">
        <f t="shared" ref="G304" ca="1" si="221">SUM(G303)+G250</f>
        <v>9500</v>
      </c>
      <c r="H304" s="702">
        <f t="shared" ref="H304" ca="1" si="222">SUM(H303)+H250</f>
        <v>9</v>
      </c>
      <c r="I304" s="702">
        <f t="shared" ref="I304:P304" ca="1" si="223">SUM(I303)+I250</f>
        <v>7000</v>
      </c>
      <c r="J304" s="702">
        <f t="shared" ca="1" si="223"/>
        <v>0</v>
      </c>
      <c r="K304" s="702">
        <f t="shared" ca="1" si="223"/>
        <v>5000</v>
      </c>
      <c r="L304" s="702">
        <f t="shared" ca="1" si="223"/>
        <v>2</v>
      </c>
      <c r="M304" s="702">
        <f t="shared" ca="1" si="223"/>
        <v>4750</v>
      </c>
      <c r="N304" s="702">
        <f t="shared" ca="1" si="223"/>
        <v>0</v>
      </c>
      <c r="O304" s="702">
        <f t="shared" ca="1" si="223"/>
        <v>71</v>
      </c>
      <c r="P304" s="703">
        <f t="shared" ca="1" si="223"/>
        <v>695500</v>
      </c>
      <c r="Q304" s="555"/>
      <c r="R304" s="774"/>
      <c r="S304" s="604"/>
      <c r="T304" s="603" t="s">
        <v>39</v>
      </c>
      <c r="U304" s="604"/>
      <c r="V304" s="715"/>
      <c r="W304" s="604"/>
      <c r="X304" s="603" t="s">
        <v>455</v>
      </c>
      <c r="Y304" s="604"/>
      <c r="Z304" s="715"/>
      <c r="AA304" s="604"/>
      <c r="AB304" s="604"/>
      <c r="AC304" s="603" t="s">
        <v>41</v>
      </c>
      <c r="AD304" s="715"/>
      <c r="AE304" s="555"/>
      <c r="AF304" s="645" t="s">
        <v>775</v>
      </c>
      <c r="AG304" s="716"/>
      <c r="AJ304" s="854"/>
      <c r="AK304" s="281" t="s">
        <v>104</v>
      </c>
      <c r="AL304" s="281" t="s">
        <v>4</v>
      </c>
      <c r="AM304" s="225"/>
      <c r="AN304" s="225"/>
      <c r="AO304" s="225"/>
      <c r="AP304" s="225"/>
      <c r="AQ304" s="225"/>
      <c r="AR304" s="225"/>
      <c r="AS304" s="225"/>
      <c r="AT304" s="225"/>
      <c r="AU304" s="225"/>
      <c r="AV304" s="225"/>
      <c r="AW304" s="225"/>
      <c r="AX304" s="282"/>
      <c r="AY304" s="854"/>
    </row>
    <row r="305" spans="1:51" ht="13.5" customHeight="1" thickBot="1">
      <c r="A305" s="548" t="s">
        <v>610</v>
      </c>
      <c r="B305" s="878" t="s">
        <v>661</v>
      </c>
      <c r="C305" s="879"/>
      <c r="D305" s="880"/>
      <c r="E305" s="670"/>
      <c r="F305" s="757">
        <f ca="1">SUMIF($B278:$P291,$A305,F278:F291)+SUMIF($B278:$P291,$A306,F278:F291)</f>
        <v>0</v>
      </c>
      <c r="G305" s="758">
        <f t="shared" ref="G305" ca="1" si="224">SUMIF($B280:$P293,$A305,G280:G293)</f>
        <v>0</v>
      </c>
      <c r="H305" s="758">
        <f ca="1">SUMIF($B278:$P291,$A305,H278:H291)+SUMIF($B278:$P291,$A306,H278:H291)</f>
        <v>0</v>
      </c>
      <c r="I305" s="758">
        <f t="shared" ref="I305" ca="1" si="225">SUMIF($B280:$P293,$A305,I280:I293)</f>
        <v>0</v>
      </c>
      <c r="J305" s="758">
        <f ca="1">SUMIF($B278:$P291,$A305,J278:J291)+SUMIF($B278:$P291,$A306,J278:J291)</f>
        <v>0</v>
      </c>
      <c r="K305" s="758">
        <f t="shared" ref="K305" ca="1" si="226">SUMIF($B280:$P293,$A305,K280:K293)</f>
        <v>0</v>
      </c>
      <c r="L305" s="758">
        <f ca="1">SUMIF($B278:$P291,$A305,L278:L291)+SUMIF($B278:$P291,$A306,L278:L291)</f>
        <v>0</v>
      </c>
      <c r="M305" s="758">
        <f t="shared" ref="M305" ca="1" si="227">SUMIF($B280:$P293,$A305,M280:M293)</f>
        <v>0</v>
      </c>
      <c r="N305" s="758">
        <f ca="1">SUMIF($B278:$P291,$A305,N278:N291)+SUMIF($B278:$P291,$A306,N278:N291)</f>
        <v>0</v>
      </c>
      <c r="O305" s="758">
        <f ca="1">SUMIF($B278:$P291,$A305,O278:O291)+SUMIF($B278:$P291,$A306,O278:O291)</f>
        <v>0</v>
      </c>
      <c r="P305" s="759">
        <f ca="1">SUMIF($B278:$P291,$A305,P278:P291)+SUMIF($B278:$P291,$A306,P278:P291)</f>
        <v>0</v>
      </c>
      <c r="Q305" s="555"/>
      <c r="R305" s="775"/>
      <c r="S305" s="596" t="s">
        <v>2</v>
      </c>
      <c r="T305" s="717">
        <f>SUM(昨年日報!T306)</f>
        <v>279</v>
      </c>
      <c r="U305" s="555"/>
      <c r="V305" s="718"/>
      <c r="W305" s="596" t="s">
        <v>42</v>
      </c>
      <c r="X305" s="719">
        <f>+X251+T305</f>
        <v>844</v>
      </c>
      <c r="Y305" s="555"/>
      <c r="Z305" s="720"/>
      <c r="AA305" s="555" t="s">
        <v>2</v>
      </c>
      <c r="AB305" s="596"/>
      <c r="AC305" s="721">
        <f>+AC251+T305</f>
        <v>1122</v>
      </c>
      <c r="AD305" s="720"/>
      <c r="AE305" s="555"/>
      <c r="AF305" s="631"/>
      <c r="AG305" s="561"/>
      <c r="AJ305" s="855"/>
      <c r="AK305" s="9" t="s">
        <v>335</v>
      </c>
      <c r="AL305" s="9">
        <v>3</v>
      </c>
      <c r="AM305" s="283"/>
      <c r="AN305" s="283">
        <f>DSUM($B277:$N291,F277,$AK304:$AL305)</f>
        <v>0</v>
      </c>
      <c r="AO305" s="283">
        <f>DSUM($B277:$N291,H277,$AK304:$AL305)</f>
        <v>0</v>
      </c>
      <c r="AP305" s="283">
        <f>DSUM($B277:$N291,J277,$AK304:$AL305)</f>
        <v>0</v>
      </c>
      <c r="AQ305" s="283">
        <f>DSUM($B277:$N291,L277,$AK304:$AL305)</f>
        <v>0</v>
      </c>
      <c r="AR305" s="283">
        <f>DSUM($B277:$N291,N277,$AK304:$AL305)</f>
        <v>0</v>
      </c>
      <c r="AS305" s="283"/>
      <c r="AT305" s="283">
        <f>AN305+AO305+AP305</f>
        <v>0</v>
      </c>
      <c r="AU305" s="283">
        <f>AQ305+AR305</f>
        <v>0</v>
      </c>
      <c r="AV305" s="283">
        <f>AT305+AU305</f>
        <v>0</v>
      </c>
      <c r="AW305" s="286">
        <f>(AT305*1)+(AU305*0.5)</f>
        <v>0</v>
      </c>
      <c r="AX305" s="285">
        <f>DCOUNT(B277:E291,D277,AK304:AL305)-AR323</f>
        <v>0</v>
      </c>
      <c r="AY305" s="855"/>
    </row>
    <row r="306" spans="1:51" ht="13.5" customHeight="1" thickBot="1">
      <c r="A306" s="548" t="s">
        <v>663</v>
      </c>
      <c r="B306" s="870" t="s">
        <v>623</v>
      </c>
      <c r="C306" s="871"/>
      <c r="D306" s="872"/>
      <c r="E306" s="555" t="e">
        <v>#N/A</v>
      </c>
      <c r="F306" s="701">
        <f ca="1">SUM(F305)+F252</f>
        <v>27</v>
      </c>
      <c r="G306" s="702">
        <f t="shared" ref="G306" ca="1" si="228">SUM(G305)+G252</f>
        <v>0</v>
      </c>
      <c r="H306" s="702">
        <f t="shared" ref="H306" ca="1" si="229">SUM(H305)+H252</f>
        <v>6</v>
      </c>
      <c r="I306" s="702">
        <f t="shared" ref="I306:P306" ca="1" si="230">SUM(I305)+I252</f>
        <v>0</v>
      </c>
      <c r="J306" s="702">
        <f t="shared" ca="1" si="230"/>
        <v>0</v>
      </c>
      <c r="K306" s="702">
        <f t="shared" ca="1" si="230"/>
        <v>0</v>
      </c>
      <c r="L306" s="702">
        <f t="shared" ca="1" si="230"/>
        <v>1</v>
      </c>
      <c r="M306" s="702">
        <f t="shared" ca="1" si="230"/>
        <v>0</v>
      </c>
      <c r="N306" s="702">
        <f t="shared" ca="1" si="230"/>
        <v>0</v>
      </c>
      <c r="O306" s="702">
        <f t="shared" ca="1" si="230"/>
        <v>34</v>
      </c>
      <c r="P306" s="703">
        <f t="shared" ca="1" si="230"/>
        <v>265600</v>
      </c>
      <c r="Q306" s="555"/>
      <c r="R306" s="776" t="s">
        <v>43</v>
      </c>
      <c r="S306" s="697" t="s">
        <v>3</v>
      </c>
      <c r="T306" s="722">
        <f>SUM(O293)</f>
        <v>0</v>
      </c>
      <c r="U306" s="696"/>
      <c r="V306" s="723">
        <f t="shared" ref="V306" si="231">+IF(ISERROR(T306/T305*100),"",(T306/T305*100))</f>
        <v>0</v>
      </c>
      <c r="W306" s="697" t="s">
        <v>44</v>
      </c>
      <c r="X306" s="724">
        <f t="shared" ref="X306:X308" si="232">+X252+T306</f>
        <v>135</v>
      </c>
      <c r="Y306" s="696"/>
      <c r="Z306" s="725">
        <f t="shared" ref="Z306" si="233">+IF(ISERROR(X306/X305*100),"",(X306/X305*100))</f>
        <v>15.995260663507107</v>
      </c>
      <c r="AA306" s="696" t="s">
        <v>3</v>
      </c>
      <c r="AB306" s="697"/>
      <c r="AC306" s="726">
        <f t="shared" ref="AC306:AC318" si="234">+AC252+T306</f>
        <v>273</v>
      </c>
      <c r="AD306" s="723">
        <f>+IF(ISERROR(AC306/AC305*100),"",(AC306/AC305*100))</f>
        <v>24.331550802139038</v>
      </c>
      <c r="AE306" s="555"/>
      <c r="AF306" s="558"/>
      <c r="AG306" s="561"/>
    </row>
    <row r="307" spans="1:51" ht="13.5" customHeight="1" thickBot="1">
      <c r="A307" s="43"/>
      <c r="B307" s="662"/>
      <c r="C307" s="663"/>
      <c r="D307" s="664"/>
      <c r="E307" s="590" t="str">
        <f>IF(B307="","",VLOOKUP(B307,参照!$U$1:$Z$25,2,FALSE))</f>
        <v/>
      </c>
      <c r="F307" s="760"/>
      <c r="G307" s="761"/>
      <c r="H307" s="760"/>
      <c r="I307" s="762"/>
      <c r="J307" s="760"/>
      <c r="K307" s="762"/>
      <c r="L307" s="760"/>
      <c r="M307" s="761"/>
      <c r="N307" s="761"/>
      <c r="O307" s="763"/>
      <c r="P307" s="764"/>
      <c r="Q307" s="555"/>
      <c r="R307" s="777"/>
      <c r="S307" s="728"/>
      <c r="T307" s="606">
        <f>SUM(昨年日報!T308)</f>
        <v>1850200</v>
      </c>
      <c r="U307" s="555"/>
      <c r="V307" s="729"/>
      <c r="W307" s="555"/>
      <c r="X307" s="719">
        <f t="shared" si="232"/>
        <v>4974500</v>
      </c>
      <c r="Y307" s="555"/>
      <c r="Z307" s="720"/>
      <c r="AA307" s="555"/>
      <c r="AB307" s="555"/>
      <c r="AC307" s="713">
        <f t="shared" si="234"/>
        <v>6158460</v>
      </c>
      <c r="AD307" s="720"/>
      <c r="AE307" s="555"/>
      <c r="AF307" s="730"/>
      <c r="AG307" s="561"/>
      <c r="AJ307" s="290" t="s">
        <v>128</v>
      </c>
      <c r="AK307" s="256"/>
      <c r="AL307" s="256"/>
      <c r="AM307" s="256"/>
      <c r="AN307" s="256">
        <f>AN278+AN280+AN283+AN285+AN288+AN290+AN293+AN295+AN298+AN300</f>
        <v>0</v>
      </c>
      <c r="AO307" s="256">
        <f>AO278+AO280+AO283+AO285+AO288+AO290+AO293+AO295+AO298+AO300</f>
        <v>0</v>
      </c>
      <c r="AP307" s="256">
        <f>AP278+AP280+AP283+AP285+AP288+AP290+AP293+AP295+AP298+AP300</f>
        <v>0</v>
      </c>
      <c r="AQ307" s="256">
        <f>AQ278+AQ280+AQ283+AQ285+AQ288+AQ290+AQ293+AQ295+AQ298+AQ300</f>
        <v>0</v>
      </c>
      <c r="AR307" s="256">
        <f>AR278+AR280+AR283+AR285+AR288+AR290+AR293+AR295+AR298+AR300</f>
        <v>0</v>
      </c>
      <c r="AS307" s="256"/>
      <c r="AT307" s="256">
        <f>AT278+AT280+AT283+AT285+AT288+AT290+AT293+AT295+AT298+AT300</f>
        <v>0</v>
      </c>
      <c r="AU307" s="256">
        <f>AU278+AU280+AU283+AU285+AU288+AU290+AU293+AU295+AU298+AU300</f>
        <v>0</v>
      </c>
      <c r="AV307" s="256">
        <f>AV278+AV280+AV283+AV285+AV288+AV290+AV293+AV295+AV298+AV300</f>
        <v>0</v>
      </c>
      <c r="AW307" s="256">
        <f>AW278+AW280+AW283+AW285+AW288+AW290+AW293+AW295+AW298+AW300</f>
        <v>0</v>
      </c>
      <c r="AX307" s="256">
        <f>AX278+AX280+AX283+AX285+AX288+AX290+AX293+AX295+AX298+AX300</f>
        <v>0</v>
      </c>
    </row>
    <row r="308" spans="1:51" ht="13.5" customHeight="1">
      <c r="A308" s="43"/>
      <c r="B308" s="870" t="s">
        <v>611</v>
      </c>
      <c r="C308" s="871"/>
      <c r="D308" s="872"/>
      <c r="E308" s="670"/>
      <c r="F308" s="731">
        <f ca="1">SUM(F298+F300+F302+F304+F306)</f>
        <v>113</v>
      </c>
      <c r="G308" s="732">
        <f t="shared" ref="G308:P308" ca="1" si="235">SUM(G298+G300+G302+G304+G306)</f>
        <v>14250</v>
      </c>
      <c r="H308" s="731">
        <f t="shared" ca="1" si="235"/>
        <v>17</v>
      </c>
      <c r="I308" s="733">
        <f t="shared" ca="1" si="235"/>
        <v>10500</v>
      </c>
      <c r="J308" s="731">
        <f t="shared" ca="1" si="235"/>
        <v>0</v>
      </c>
      <c r="K308" s="733">
        <f t="shared" ca="1" si="235"/>
        <v>7500</v>
      </c>
      <c r="L308" s="731">
        <f t="shared" ca="1" si="235"/>
        <v>5</v>
      </c>
      <c r="M308" s="732">
        <f t="shared" ca="1" si="235"/>
        <v>7130</v>
      </c>
      <c r="N308" s="732">
        <f t="shared" ca="1" si="235"/>
        <v>0</v>
      </c>
      <c r="O308" s="734">
        <f t="shared" ca="1" si="235"/>
        <v>135</v>
      </c>
      <c r="P308" s="735">
        <f t="shared" ca="1" si="235"/>
        <v>1105600</v>
      </c>
      <c r="Q308" s="555"/>
      <c r="R308" s="778" t="s">
        <v>45</v>
      </c>
      <c r="S308" s="660"/>
      <c r="T308" s="736">
        <f>SUM(P293)</f>
        <v>0</v>
      </c>
      <c r="U308" s="696"/>
      <c r="V308" s="723">
        <f t="shared" ref="V308" si="236">+IF(ISERROR(T308/T307*100),"",(T308/T307*100))</f>
        <v>0</v>
      </c>
      <c r="W308" s="696"/>
      <c r="X308" s="724">
        <f t="shared" si="232"/>
        <v>1105600</v>
      </c>
      <c r="Y308" s="696"/>
      <c r="Z308" s="723">
        <f t="shared" ref="Z308" si="237">+IF(ISERROR(X308/X307*100),"",(X308/X307*100))</f>
        <v>22.225349281334807</v>
      </c>
      <c r="AA308" s="696"/>
      <c r="AB308" s="696"/>
      <c r="AC308" s="736">
        <f t="shared" si="234"/>
        <v>1781360</v>
      </c>
      <c r="AD308" s="723">
        <f>+IF(ISERROR(AC308/AC307*100),"",(AC308/AC307*100))</f>
        <v>28.925413171474684</v>
      </c>
      <c r="AE308" s="555"/>
      <c r="AF308" s="558"/>
      <c r="AG308" s="561"/>
    </row>
    <row r="309" spans="1:51" ht="13.5" customHeight="1">
      <c r="A309" s="43"/>
      <c r="B309" s="895"/>
      <c r="C309" s="895"/>
      <c r="D309" s="895"/>
      <c r="E309" s="562"/>
      <c r="F309" s="666"/>
      <c r="G309" s="737"/>
      <c r="H309" s="666"/>
      <c r="I309" s="737"/>
      <c r="J309" s="666"/>
      <c r="K309" s="737"/>
      <c r="L309" s="666"/>
      <c r="M309" s="737"/>
      <c r="N309" s="666"/>
      <c r="O309" s="737"/>
      <c r="P309" s="737"/>
      <c r="Q309" s="555"/>
      <c r="R309" s="777" t="s">
        <v>46</v>
      </c>
      <c r="S309" s="738">
        <f>SUM(AC278:AC279)</f>
        <v>0</v>
      </c>
      <c r="T309" s="606">
        <f>SUM(昨年日報!T310)</f>
        <v>0</v>
      </c>
      <c r="U309" s="555"/>
      <c r="V309" s="729"/>
      <c r="W309" s="555"/>
      <c r="X309" s="719">
        <f>+X255+T309</f>
        <v>0</v>
      </c>
      <c r="Y309" s="555"/>
      <c r="Z309" s="739"/>
      <c r="AA309" s="555"/>
      <c r="AB309" s="555"/>
      <c r="AC309" s="713">
        <f t="shared" si="234"/>
        <v>0</v>
      </c>
      <c r="AD309" s="720"/>
      <c r="AE309" s="555"/>
      <c r="AF309" s="558"/>
      <c r="AG309" s="561"/>
      <c r="AJ309" s="856" t="s">
        <v>323</v>
      </c>
      <c r="AK309" s="856"/>
      <c r="AL309" s="856" t="s">
        <v>324</v>
      </c>
      <c r="AM309" s="856"/>
      <c r="AN309" s="859" t="s">
        <v>331</v>
      </c>
      <c r="AO309" s="859"/>
      <c r="AP309" s="856" t="s">
        <v>325</v>
      </c>
      <c r="AQ309" s="856"/>
    </row>
    <row r="310" spans="1:51" ht="13.5" customHeight="1">
      <c r="A310" s="43"/>
      <c r="B310" s="881" t="s">
        <v>618</v>
      </c>
      <c r="C310" s="882"/>
      <c r="D310" s="882"/>
      <c r="E310" s="564" t="e">
        <f>IF(B310="","",VLOOKUP(B310,参照!$U$1:$Z$25,2,FALSE))</f>
        <v>#N/A</v>
      </c>
      <c r="F310" s="883" t="s">
        <v>616</v>
      </c>
      <c r="G310" s="884"/>
      <c r="H310" s="884"/>
      <c r="I310" s="884"/>
      <c r="J310" s="884"/>
      <c r="K310" s="884"/>
      <c r="L310" s="884"/>
      <c r="M310" s="884"/>
      <c r="N310" s="884"/>
      <c r="O310" s="884"/>
      <c r="P310" s="885"/>
      <c r="Q310" s="555"/>
      <c r="R310" s="776" t="s">
        <v>47</v>
      </c>
      <c r="S310" s="740"/>
      <c r="T310" s="736">
        <f>SUM(T296+T300+S309+S310)</f>
        <v>0</v>
      </c>
      <c r="U310" s="696"/>
      <c r="V310" s="723" t="str">
        <f t="shared" ref="V310" si="238">+IF(ISERROR(T310/T309*100),"",(T310/T309*100))</f>
        <v/>
      </c>
      <c r="W310" s="696"/>
      <c r="X310" s="724">
        <f t="shared" ref="X310:X319" si="239">+X256+T310</f>
        <v>0</v>
      </c>
      <c r="Y310" s="696"/>
      <c r="Z310" s="725" t="str">
        <f t="shared" ref="Z310" si="240">+IF(ISERROR(X310/X309*100),"",(X310/X309*100))</f>
        <v/>
      </c>
      <c r="AA310" s="696"/>
      <c r="AB310" s="696"/>
      <c r="AC310" s="736">
        <f t="shared" si="234"/>
        <v>31216</v>
      </c>
      <c r="AD310" s="723" t="str">
        <f>+IF(ISERROR(AC310/AC309*100),"",(AC310/AC309*100))</f>
        <v/>
      </c>
      <c r="AE310" s="555"/>
      <c r="AF310" s="558"/>
      <c r="AG310" s="561"/>
      <c r="AJ310" s="931"/>
      <c r="AK310" s="931"/>
      <c r="AL310" s="869">
        <f>AJ310-AG301</f>
        <v>0</v>
      </c>
      <c r="AM310" s="856"/>
      <c r="AN310" s="869">
        <f>T312+T314+T316+T318</f>
        <v>0</v>
      </c>
      <c r="AO310" s="856"/>
      <c r="AP310" s="869">
        <f>(AJ310+AN310)-(AG301)</f>
        <v>0</v>
      </c>
      <c r="AQ310" s="856"/>
    </row>
    <row r="311" spans="1:51" ht="13.5" customHeight="1">
      <c r="A311" s="43"/>
      <c r="B311" s="894" t="s">
        <v>602</v>
      </c>
      <c r="C311" s="894"/>
      <c r="D311" s="894"/>
      <c r="E311" s="555" t="e">
        <v>#N/A</v>
      </c>
      <c r="F311" s="687" t="s">
        <v>15</v>
      </c>
      <c r="G311" s="688"/>
      <c r="H311" s="687" t="s">
        <v>16</v>
      </c>
      <c r="I311" s="689"/>
      <c r="J311" s="559" t="s">
        <v>17</v>
      </c>
      <c r="K311" s="690"/>
      <c r="L311" s="687" t="s">
        <v>18</v>
      </c>
      <c r="M311" s="670"/>
      <c r="N311" s="670" t="s">
        <v>19</v>
      </c>
      <c r="O311" s="691" t="s">
        <v>6</v>
      </c>
      <c r="P311" s="613" t="s">
        <v>20</v>
      </c>
      <c r="Q311" s="555"/>
      <c r="R311" s="773" t="s">
        <v>639</v>
      </c>
      <c r="S311" s="824">
        <f>AF316+AF318</f>
        <v>0</v>
      </c>
      <c r="T311" s="606">
        <f>SUM(昨年日報!T312)</f>
        <v>40940</v>
      </c>
      <c r="U311" s="555"/>
      <c r="V311" s="729"/>
      <c r="W311" s="555"/>
      <c r="X311" s="719">
        <f t="shared" si="239"/>
        <v>98100</v>
      </c>
      <c r="Y311" s="555"/>
      <c r="Z311" s="720"/>
      <c r="AA311" s="555"/>
      <c r="AB311" s="555"/>
      <c r="AC311" s="713">
        <f t="shared" si="234"/>
        <v>115500</v>
      </c>
      <c r="AD311" s="720"/>
      <c r="AE311" s="555"/>
      <c r="AF311" s="558"/>
      <c r="AG311" s="561"/>
    </row>
    <row r="312" spans="1:51" ht="13.5" customHeight="1" thickBot="1">
      <c r="A312" s="43"/>
      <c r="B312" s="873" t="s">
        <v>637</v>
      </c>
      <c r="C312" s="874"/>
      <c r="D312" s="875"/>
      <c r="E312" s="670"/>
      <c r="F312" s="665"/>
      <c r="G312" s="727"/>
      <c r="H312" s="727"/>
      <c r="I312" s="727"/>
      <c r="J312" s="727"/>
      <c r="K312" s="727"/>
      <c r="L312" s="727"/>
      <c r="M312" s="727"/>
      <c r="N312" s="727"/>
      <c r="O312" s="727"/>
      <c r="P312" s="742"/>
      <c r="Q312" s="555"/>
      <c r="R312" s="771" t="s">
        <v>682</v>
      </c>
      <c r="S312" s="825">
        <f>AF321+AF323</f>
        <v>0</v>
      </c>
      <c r="T312" s="736">
        <f>SUM(S311:S312)</f>
        <v>0</v>
      </c>
      <c r="U312" s="696"/>
      <c r="V312" s="723">
        <f t="shared" ref="V312" si="241">+IF(ISERROR(T312/T311*100),"",(T312/T311*100))</f>
        <v>0</v>
      </c>
      <c r="W312" s="696"/>
      <c r="X312" s="724">
        <f t="shared" si="239"/>
        <v>17960</v>
      </c>
      <c r="Y312" s="696"/>
      <c r="Z312" s="723">
        <f t="shared" ref="Z312" si="242">+IF(ISERROR(X312/X311*100),"",(X312/X311*100))</f>
        <v>18.307849133537207</v>
      </c>
      <c r="AA312" s="696"/>
      <c r="AB312" s="696"/>
      <c r="AC312" s="736">
        <f t="shared" si="234"/>
        <v>22970</v>
      </c>
      <c r="AD312" s="723">
        <f>+IF(ISERROR(AC312/AC311*100),"",(AC312/AC311*100))</f>
        <v>19.887445887445885</v>
      </c>
      <c r="AE312" s="555"/>
      <c r="AF312" s="558"/>
      <c r="AG312" s="561"/>
      <c r="AJ312" s="856" t="s">
        <v>326</v>
      </c>
      <c r="AK312" s="856"/>
      <c r="AL312" s="856"/>
      <c r="AM312" s="856"/>
    </row>
    <row r="313" spans="1:51" ht="13.5" customHeight="1" thickBot="1">
      <c r="A313" s="43"/>
      <c r="B313" s="870" t="s">
        <v>624</v>
      </c>
      <c r="C313" s="871"/>
      <c r="D313" s="872"/>
      <c r="E313" s="555" t="e">
        <v>#N/A</v>
      </c>
      <c r="F313" s="700">
        <f ca="1">SUM(F298)+F$43</f>
        <v>144</v>
      </c>
      <c r="G313" s="701">
        <f t="shared" ref="G313:P313" ca="1" si="243">SUM(G298)+G$43</f>
        <v>23750</v>
      </c>
      <c r="H313" s="702">
        <f t="shared" ca="1" si="243"/>
        <v>18</v>
      </c>
      <c r="I313" s="702">
        <f t="shared" ca="1" si="243"/>
        <v>17500</v>
      </c>
      <c r="J313" s="702">
        <f t="shared" ca="1" si="243"/>
        <v>0</v>
      </c>
      <c r="K313" s="702">
        <f t="shared" ca="1" si="243"/>
        <v>12500</v>
      </c>
      <c r="L313" s="702">
        <f t="shared" ca="1" si="243"/>
        <v>4</v>
      </c>
      <c r="M313" s="702">
        <f t="shared" ca="1" si="243"/>
        <v>11900</v>
      </c>
      <c r="N313" s="702">
        <f t="shared" ca="1" si="243"/>
        <v>2</v>
      </c>
      <c r="O313" s="702">
        <f t="shared" ca="1" si="243"/>
        <v>168</v>
      </c>
      <c r="P313" s="703">
        <f t="shared" ca="1" si="243"/>
        <v>820260</v>
      </c>
      <c r="Q313" s="555"/>
      <c r="R313" s="773" t="s">
        <v>640</v>
      </c>
      <c r="S313" s="741"/>
      <c r="T313" s="606">
        <f>SUM(昨年日報!T314)</f>
        <v>25100</v>
      </c>
      <c r="U313" s="555"/>
      <c r="V313" s="729"/>
      <c r="W313" s="555"/>
      <c r="X313" s="719">
        <f t="shared" si="239"/>
        <v>72100</v>
      </c>
      <c r="Y313" s="555"/>
      <c r="Z313" s="739"/>
      <c r="AA313" s="555"/>
      <c r="AB313" s="555"/>
      <c r="AC313" s="713">
        <f t="shared" si="234"/>
        <v>105100</v>
      </c>
      <c r="AD313" s="720"/>
      <c r="AE313" s="555"/>
      <c r="AF313" s="934" t="s">
        <v>664</v>
      </c>
      <c r="AG313" s="935"/>
      <c r="AJ313" s="886" t="s">
        <v>327</v>
      </c>
      <c r="AK313" s="887"/>
      <c r="AL313" s="856" t="s">
        <v>328</v>
      </c>
      <c r="AM313" s="856"/>
    </row>
    <row r="314" spans="1:51" ht="13.5" customHeight="1">
      <c r="B314" s="873" t="s">
        <v>107</v>
      </c>
      <c r="C314" s="874"/>
      <c r="D314" s="875"/>
      <c r="E314" s="670"/>
      <c r="F314" s="665"/>
      <c r="G314" s="727"/>
      <c r="H314" s="727"/>
      <c r="I314" s="727"/>
      <c r="J314" s="727"/>
      <c r="K314" s="727"/>
      <c r="L314" s="727"/>
      <c r="M314" s="727"/>
      <c r="N314" s="727"/>
      <c r="O314" s="727"/>
      <c r="P314" s="742"/>
      <c r="Q314" s="555"/>
      <c r="R314" s="772" t="s">
        <v>683</v>
      </c>
      <c r="S314" s="740"/>
      <c r="T314" s="736">
        <f>SUM(S313:S314)</f>
        <v>0</v>
      </c>
      <c r="U314" s="696"/>
      <c r="V314" s="723">
        <f t="shared" ref="V314" si="244">+IF(ISERROR(T314/T313*100),"",(T314/T313*100))</f>
        <v>0</v>
      </c>
      <c r="W314" s="696"/>
      <c r="X314" s="724">
        <f t="shared" si="239"/>
        <v>21200</v>
      </c>
      <c r="Y314" s="696"/>
      <c r="Z314" s="725">
        <f t="shared" ref="Z314" si="245">+IF(ISERROR(X314/X313*100),"",(X314/X313*100))</f>
        <v>29.403606102635226</v>
      </c>
      <c r="AA314" s="696"/>
      <c r="AB314" s="696"/>
      <c r="AC314" s="736">
        <f t="shared" si="234"/>
        <v>30200</v>
      </c>
      <c r="AD314" s="723">
        <f>+IF(ISERROR(AC314/AC313*100),"",(AC314/AC313*100))</f>
        <v>28.734538534728831</v>
      </c>
      <c r="AE314" s="555"/>
      <c r="AF314" s="936" t="s">
        <v>665</v>
      </c>
      <c r="AG314" s="937"/>
      <c r="AJ314" s="886" t="s">
        <v>329</v>
      </c>
      <c r="AK314" s="887"/>
      <c r="AL314" s="887"/>
      <c r="AM314" s="888"/>
    </row>
    <row r="315" spans="1:51" ht="13.5" customHeight="1">
      <c r="B315" s="870" t="s">
        <v>624</v>
      </c>
      <c r="C315" s="871"/>
      <c r="D315" s="872"/>
      <c r="E315" s="555" t="e">
        <v>#N/A</v>
      </c>
      <c r="F315" s="701">
        <f ca="1">SUM(F300)+F$45</f>
        <v>0</v>
      </c>
      <c r="G315" s="702">
        <f t="shared" ref="G315:P315" ca="1" si="246">SUM(G300)+G$45</f>
        <v>0</v>
      </c>
      <c r="H315" s="702">
        <f t="shared" ca="1" si="246"/>
        <v>0</v>
      </c>
      <c r="I315" s="702">
        <f t="shared" ca="1" si="246"/>
        <v>0</v>
      </c>
      <c r="J315" s="702">
        <f t="shared" ca="1" si="246"/>
        <v>0</v>
      </c>
      <c r="K315" s="702">
        <f t="shared" ca="1" si="246"/>
        <v>0</v>
      </c>
      <c r="L315" s="702">
        <f t="shared" ca="1" si="246"/>
        <v>0</v>
      </c>
      <c r="M315" s="702">
        <f t="shared" ca="1" si="246"/>
        <v>0</v>
      </c>
      <c r="N315" s="702">
        <f t="shared" ca="1" si="246"/>
        <v>0</v>
      </c>
      <c r="O315" s="702">
        <f t="shared" ca="1" si="246"/>
        <v>0</v>
      </c>
      <c r="P315" s="703">
        <f t="shared" ca="1" si="246"/>
        <v>0</v>
      </c>
      <c r="Q315" s="555"/>
      <c r="R315" s="777"/>
      <c r="S315" s="669"/>
      <c r="T315" s="606">
        <f>SUM(昨年日報!T316)</f>
        <v>0</v>
      </c>
      <c r="U315" s="555"/>
      <c r="V315" s="729"/>
      <c r="W315" s="555"/>
      <c r="X315" s="719">
        <f t="shared" si="239"/>
        <v>0</v>
      </c>
      <c r="Y315" s="555"/>
      <c r="Z315" s="720"/>
      <c r="AA315" s="555"/>
      <c r="AB315" s="555"/>
      <c r="AC315" s="713">
        <f t="shared" si="234"/>
        <v>0</v>
      </c>
      <c r="AD315" s="720"/>
      <c r="AE315" s="555"/>
      <c r="AF315" s="826" t="str">
        <f>$AF$99</f>
        <v>8%対象額</v>
      </c>
      <c r="AG315" s="827" t="str">
        <f>$AG$99</f>
        <v>税額</v>
      </c>
      <c r="AJ315" s="869">
        <f ca="1">SUM(INDIRECT(AS315))</f>
        <v>0</v>
      </c>
      <c r="AK315" s="856"/>
      <c r="AL315" s="869">
        <f ca="1">SUM(INDIRECT(AT315))</f>
        <v>273</v>
      </c>
      <c r="AM315" s="856"/>
      <c r="AN315" s="345" t="s">
        <v>619</v>
      </c>
      <c r="AO315" s="345" t="s">
        <v>621</v>
      </c>
      <c r="AP315" s="346">
        <f>SUM(AP261)+72</f>
        <v>417</v>
      </c>
      <c r="AQ315" s="347">
        <v>18</v>
      </c>
      <c r="AR315" s="347">
        <f>AP315+AQ315</f>
        <v>435</v>
      </c>
      <c r="AS315" s="345" t="str">
        <f>CONCATENATE(AN315,AR315)</f>
        <v>受払表!G435</v>
      </c>
      <c r="AT315" s="345" t="str">
        <f>CONCATENATE(AO315,AR315)</f>
        <v>受払表!K435</v>
      </c>
    </row>
    <row r="316" spans="1:51" ht="13.5" customHeight="1">
      <c r="B316" s="873" t="s">
        <v>605</v>
      </c>
      <c r="C316" s="874"/>
      <c r="D316" s="875"/>
      <c r="E316" s="670"/>
      <c r="F316" s="665"/>
      <c r="G316" s="727"/>
      <c r="H316" s="727"/>
      <c r="I316" s="727"/>
      <c r="J316" s="727"/>
      <c r="K316" s="727"/>
      <c r="L316" s="727"/>
      <c r="M316" s="727"/>
      <c r="N316" s="727"/>
      <c r="O316" s="727"/>
      <c r="P316" s="742"/>
      <c r="Q316" s="555"/>
      <c r="R316" s="776" t="s">
        <v>52</v>
      </c>
      <c r="S316" s="660"/>
      <c r="T316" s="736">
        <f>+AC297</f>
        <v>0</v>
      </c>
      <c r="U316" s="696"/>
      <c r="V316" s="723" t="str">
        <f t="shared" ref="V316" si="247">+IF(ISERROR(T316/T315*100),"",(T316/T315*100))</f>
        <v/>
      </c>
      <c r="W316" s="696"/>
      <c r="X316" s="724">
        <f t="shared" si="239"/>
        <v>0</v>
      </c>
      <c r="Y316" s="696"/>
      <c r="Z316" s="723" t="str">
        <f t="shared" ref="Z316" si="248">+IF(ISERROR(X316/X315*100),"",(X316/X315*100))</f>
        <v/>
      </c>
      <c r="AA316" s="696"/>
      <c r="AB316" s="696"/>
      <c r="AC316" s="736">
        <f t="shared" si="234"/>
        <v>0</v>
      </c>
      <c r="AD316" s="723" t="str">
        <f>+IF(ISERROR(AC316/AC315*100),"",(AC316/AC315*100))</f>
        <v/>
      </c>
      <c r="AE316" s="555"/>
      <c r="AF316" s="817"/>
      <c r="AG316" s="818" t="str">
        <f>IF(AF316="","0",AF316-(AF316/(参照!$V$13)))</f>
        <v>0</v>
      </c>
      <c r="AJ316" s="886" t="s">
        <v>330</v>
      </c>
      <c r="AK316" s="887"/>
      <c r="AL316" s="887"/>
      <c r="AM316" s="888"/>
      <c r="AN316" s="345"/>
      <c r="AO316" s="345"/>
      <c r="AP316" s="345"/>
      <c r="AQ316" s="345"/>
      <c r="AR316" s="345"/>
      <c r="AS316" s="345"/>
      <c r="AT316" s="345"/>
    </row>
    <row r="317" spans="1:51" ht="13.5" customHeight="1">
      <c r="B317" s="870" t="s">
        <v>624</v>
      </c>
      <c r="C317" s="871"/>
      <c r="D317" s="872"/>
      <c r="E317" s="712"/>
      <c r="F317" s="701">
        <f ca="1">SUM(F302)+F$47</f>
        <v>0</v>
      </c>
      <c r="G317" s="702">
        <f t="shared" ref="G317:P317" ca="1" si="249">SUM(G302)+G$47</f>
        <v>0</v>
      </c>
      <c r="H317" s="702">
        <f t="shared" ca="1" si="249"/>
        <v>0</v>
      </c>
      <c r="I317" s="702">
        <f t="shared" ca="1" si="249"/>
        <v>0</v>
      </c>
      <c r="J317" s="702">
        <f t="shared" ca="1" si="249"/>
        <v>0</v>
      </c>
      <c r="K317" s="702">
        <f t="shared" ca="1" si="249"/>
        <v>0</v>
      </c>
      <c r="L317" s="702">
        <f t="shared" ca="1" si="249"/>
        <v>0</v>
      </c>
      <c r="M317" s="702">
        <f t="shared" ca="1" si="249"/>
        <v>0</v>
      </c>
      <c r="N317" s="702">
        <f t="shared" ca="1" si="249"/>
        <v>0</v>
      </c>
      <c r="O317" s="702">
        <f t="shared" ca="1" si="249"/>
        <v>0</v>
      </c>
      <c r="P317" s="703">
        <f t="shared" ca="1" si="249"/>
        <v>0</v>
      </c>
      <c r="Q317" s="555"/>
      <c r="R317" s="773" t="s">
        <v>641</v>
      </c>
      <c r="S317" s="728"/>
      <c r="T317" s="743">
        <f>SUM(昨年日報!T318)</f>
        <v>9500</v>
      </c>
      <c r="U317" s="682"/>
      <c r="V317" s="744"/>
      <c r="W317" s="682"/>
      <c r="X317" s="719">
        <f t="shared" si="239"/>
        <v>41000</v>
      </c>
      <c r="Y317" s="682"/>
      <c r="Z317" s="744"/>
      <c r="AA317" s="682"/>
      <c r="AB317" s="682"/>
      <c r="AC317" s="745">
        <f t="shared" si="234"/>
        <v>48500</v>
      </c>
      <c r="AD317" s="744"/>
      <c r="AE317" s="555"/>
      <c r="AF317" s="828" t="str">
        <f>$AF$101</f>
        <v>10%対象額</v>
      </c>
      <c r="AG317" s="829" t="str">
        <f>$AG$101</f>
        <v>税額</v>
      </c>
      <c r="AJ317" s="869">
        <f ca="1">SUM(INDIRECT(AS317))</f>
        <v>0</v>
      </c>
      <c r="AK317" s="856"/>
      <c r="AL317" s="869">
        <f ca="1">SUM(INDIRECT(AT317))</f>
        <v>1781360</v>
      </c>
      <c r="AM317" s="856"/>
      <c r="AN317" s="345" t="s">
        <v>620</v>
      </c>
      <c r="AO317" s="345" t="s">
        <v>622</v>
      </c>
      <c r="AP317" s="345">
        <f>SUM(AP263)+72</f>
        <v>417</v>
      </c>
      <c r="AQ317" s="347">
        <v>18</v>
      </c>
      <c r="AR317" s="345">
        <f>AP317+AQ317</f>
        <v>435</v>
      </c>
      <c r="AS317" s="345" t="str">
        <f>CONCATENATE(AN317,AR317)</f>
        <v>受払表!H435</v>
      </c>
      <c r="AT317" s="345" t="str">
        <f>CONCATENATE(AO317,AR317)</f>
        <v>受払表!L435</v>
      </c>
    </row>
    <row r="318" spans="1:51" ht="13.5" customHeight="1" thickBot="1">
      <c r="B318" s="873" t="s">
        <v>103</v>
      </c>
      <c r="C318" s="874"/>
      <c r="D318" s="875"/>
      <c r="E318" s="560" t="e">
        <v>#N/A</v>
      </c>
      <c r="F318" s="665"/>
      <c r="G318" s="727"/>
      <c r="H318" s="727"/>
      <c r="I318" s="727"/>
      <c r="J318" s="727"/>
      <c r="K318" s="727"/>
      <c r="L318" s="727"/>
      <c r="M318" s="727"/>
      <c r="N318" s="727"/>
      <c r="O318" s="727"/>
      <c r="P318" s="742"/>
      <c r="Q318" s="555"/>
      <c r="R318" s="779" t="s">
        <v>684</v>
      </c>
      <c r="S318" s="746"/>
      <c r="T318" s="747">
        <f>S317+S318</f>
        <v>0</v>
      </c>
      <c r="U318" s="748"/>
      <c r="V318" s="749">
        <f t="shared" ref="V318" si="250">+IF(ISERROR(T318/T317*100),"",(T318/T317*100))</f>
        <v>0</v>
      </c>
      <c r="W318" s="748"/>
      <c r="X318" s="719">
        <f t="shared" si="239"/>
        <v>8000</v>
      </c>
      <c r="Y318" s="748"/>
      <c r="Z318" s="749">
        <f t="shared" ref="Z318" si="251">+IF(ISERROR(X318/X317*100),"",(X318/X317*100))</f>
        <v>19.512195121951219</v>
      </c>
      <c r="AA318" s="748"/>
      <c r="AB318" s="748"/>
      <c r="AC318" s="747">
        <f t="shared" si="234"/>
        <v>14500</v>
      </c>
      <c r="AD318" s="749">
        <f>+IF(ISERROR(AC318/AC317*100),"",(AC318/AC317*100))</f>
        <v>29.896907216494846</v>
      </c>
      <c r="AE318" s="555"/>
      <c r="AF318" s="821"/>
      <c r="AG318" s="822" t="str">
        <f>IF(AF318="","0",AF318-(AF318/(参照!$V$14)))</f>
        <v>0</v>
      </c>
    </row>
    <row r="319" spans="1:51" ht="13.5" customHeight="1">
      <c r="B319" s="870" t="s">
        <v>624</v>
      </c>
      <c r="C319" s="871"/>
      <c r="D319" s="872"/>
      <c r="E319" s="555" t="e">
        <v>#N/A</v>
      </c>
      <c r="F319" s="701">
        <f ca="1">SUM(F304)+F$49</f>
        <v>60</v>
      </c>
      <c r="G319" s="702">
        <f t="shared" ref="G319:P319" ca="1" si="252">SUM(G304)+G$49</f>
        <v>9500</v>
      </c>
      <c r="H319" s="702">
        <f t="shared" ca="1" si="252"/>
        <v>9</v>
      </c>
      <c r="I319" s="702">
        <f t="shared" ca="1" si="252"/>
        <v>7000</v>
      </c>
      <c r="J319" s="702">
        <f t="shared" ca="1" si="252"/>
        <v>0</v>
      </c>
      <c r="K319" s="702">
        <f t="shared" ca="1" si="252"/>
        <v>5000</v>
      </c>
      <c r="L319" s="702">
        <f t="shared" ca="1" si="252"/>
        <v>2</v>
      </c>
      <c r="M319" s="702">
        <f t="shared" ca="1" si="252"/>
        <v>4750</v>
      </c>
      <c r="N319" s="702">
        <f t="shared" ca="1" si="252"/>
        <v>0</v>
      </c>
      <c r="O319" s="702">
        <f t="shared" ca="1" si="252"/>
        <v>71</v>
      </c>
      <c r="P319" s="703">
        <f t="shared" ca="1" si="252"/>
        <v>695500</v>
      </c>
      <c r="Q319" s="555"/>
      <c r="R319" s="777"/>
      <c r="S319" s="669"/>
      <c r="T319" s="713">
        <f>SUM(昨年日報!T320)</f>
        <v>1925740</v>
      </c>
      <c r="U319" s="555"/>
      <c r="V319" s="729"/>
      <c r="W319" s="555"/>
      <c r="X319" s="750">
        <f t="shared" si="239"/>
        <v>5185700</v>
      </c>
      <c r="Y319" s="555"/>
      <c r="Z319" s="739"/>
      <c r="AA319" s="555"/>
      <c r="AB319" s="555"/>
      <c r="AC319" s="713">
        <f>+AC265+T319</f>
        <v>6427560</v>
      </c>
      <c r="AD319" s="739"/>
      <c r="AE319" s="555"/>
      <c r="AF319" s="932" t="s">
        <v>685</v>
      </c>
      <c r="AG319" s="933"/>
      <c r="AK319" s="225" t="s">
        <v>148</v>
      </c>
      <c r="AL319" s="225" t="s">
        <v>148</v>
      </c>
      <c r="AM319" s="225" t="s">
        <v>148</v>
      </c>
      <c r="AN319" s="225" t="s">
        <v>148</v>
      </c>
      <c r="AO319" s="225" t="s">
        <v>148</v>
      </c>
      <c r="AP319" s="225" t="s">
        <v>148</v>
      </c>
    </row>
    <row r="320" spans="1:51" ht="13.5" customHeight="1">
      <c r="B320" s="878" t="s">
        <v>661</v>
      </c>
      <c r="C320" s="879"/>
      <c r="D320" s="880"/>
      <c r="E320" s="670"/>
      <c r="F320" s="665"/>
      <c r="G320" s="727"/>
      <c r="H320" s="727"/>
      <c r="I320" s="727"/>
      <c r="J320" s="727"/>
      <c r="K320" s="727"/>
      <c r="L320" s="727"/>
      <c r="M320" s="727"/>
      <c r="N320" s="727"/>
      <c r="O320" s="727"/>
      <c r="P320" s="742"/>
      <c r="Q320" s="555"/>
      <c r="R320" s="780" t="s">
        <v>53</v>
      </c>
      <c r="S320" s="705"/>
      <c r="T320" s="751">
        <f>+T308+T310+T312+T314+T316+T318</f>
        <v>0</v>
      </c>
      <c r="U320" s="560"/>
      <c r="V320" s="752">
        <f t="shared" ref="V320" si="253">+IF(ISERROR(T320/T319*100),"",(T320/T319*100))</f>
        <v>0</v>
      </c>
      <c r="W320" s="560"/>
      <c r="X320" s="751">
        <f>+X308+X310+X312+X314+X316+X318</f>
        <v>1152760</v>
      </c>
      <c r="Y320" s="560"/>
      <c r="Z320" s="752">
        <f t="shared" ref="Z320" si="254">+IF(ISERROR(X320/X319*100),"",(X320/X319*100))</f>
        <v>22.229592918988757</v>
      </c>
      <c r="AA320" s="560"/>
      <c r="AB320" s="560"/>
      <c r="AC320" s="751">
        <f t="shared" ref="AC320" si="255">+AC266+T320</f>
        <v>1880246</v>
      </c>
      <c r="AD320" s="752">
        <f>+IF(ISERROR(AC320/AC319*100),"",(AC320/AC319*100))</f>
        <v>29.25287356321839</v>
      </c>
      <c r="AE320" s="555"/>
      <c r="AF320" s="826" t="str">
        <f>$AF$104</f>
        <v>8%対象額</v>
      </c>
      <c r="AG320" s="827" t="str">
        <f>$AG$104</f>
        <v>税額</v>
      </c>
      <c r="AK320" s="225" t="s">
        <v>152</v>
      </c>
      <c r="AL320" s="225" t="s">
        <v>153</v>
      </c>
      <c r="AM320" s="225" t="s">
        <v>154</v>
      </c>
      <c r="AN320" s="225" t="s">
        <v>155</v>
      </c>
      <c r="AO320" s="225" t="s">
        <v>156</v>
      </c>
      <c r="AP320" s="225" t="s">
        <v>332</v>
      </c>
    </row>
    <row r="321" spans="1:51" ht="13.5" customHeight="1">
      <c r="B321" s="870" t="s">
        <v>624</v>
      </c>
      <c r="C321" s="871"/>
      <c r="D321" s="872"/>
      <c r="E321" s="555" t="e">
        <v>#N/A</v>
      </c>
      <c r="F321" s="701">
        <f ca="1">SUM(F306)+F$51</f>
        <v>27</v>
      </c>
      <c r="G321" s="702">
        <f t="shared" ref="G321:P321" ca="1" si="256">SUM(G306)+G$51</f>
        <v>0</v>
      </c>
      <c r="H321" s="702">
        <f t="shared" ca="1" si="256"/>
        <v>6</v>
      </c>
      <c r="I321" s="702">
        <f t="shared" ca="1" si="256"/>
        <v>0</v>
      </c>
      <c r="J321" s="702">
        <f t="shared" ca="1" si="256"/>
        <v>0</v>
      </c>
      <c r="K321" s="702">
        <f t="shared" ca="1" si="256"/>
        <v>0</v>
      </c>
      <c r="L321" s="702">
        <f t="shared" ca="1" si="256"/>
        <v>1</v>
      </c>
      <c r="M321" s="702">
        <f t="shared" ca="1" si="256"/>
        <v>0</v>
      </c>
      <c r="N321" s="702">
        <f t="shared" ca="1" si="256"/>
        <v>0</v>
      </c>
      <c r="O321" s="702">
        <f t="shared" ca="1" si="256"/>
        <v>34</v>
      </c>
      <c r="P321" s="703">
        <f t="shared" ca="1" si="256"/>
        <v>265600</v>
      </c>
      <c r="Q321" s="555"/>
      <c r="R321" s="775"/>
      <c r="S321" s="669"/>
      <c r="T321" s="713">
        <f>SUM(昨年日報!T322)</f>
        <v>1750996.9696969697</v>
      </c>
      <c r="U321" s="555"/>
      <c r="V321" s="729"/>
      <c r="W321" s="555"/>
      <c r="X321" s="713">
        <f t="shared" ref="X321:X322" si="257">+X267+T321</f>
        <v>4715224.0740740737</v>
      </c>
      <c r="Y321" s="555"/>
      <c r="Z321" s="739"/>
      <c r="AA321" s="555"/>
      <c r="AB321" s="555"/>
      <c r="AC321" s="713">
        <f>+AC267+T321</f>
        <v>5844278.1144781131</v>
      </c>
      <c r="AD321" s="739"/>
      <c r="AE321" s="555"/>
      <c r="AF321" s="817"/>
      <c r="AG321" s="818" t="str">
        <f>IF(AF321="","0",AF321-(AF321/(参照!$V$13)))</f>
        <v>0</v>
      </c>
      <c r="AK321" s="856" t="s">
        <v>632</v>
      </c>
      <c r="AL321" s="856"/>
      <c r="AM321" s="281" t="s">
        <v>625</v>
      </c>
      <c r="AN321" s="281" t="s">
        <v>626</v>
      </c>
      <c r="AO321" s="281" t="s">
        <v>627</v>
      </c>
      <c r="AP321" s="281" t="s">
        <v>628</v>
      </c>
      <c r="AQ321" s="281" t="s">
        <v>630</v>
      </c>
      <c r="AR321" s="281" t="s">
        <v>631</v>
      </c>
    </row>
    <row r="322" spans="1:51" ht="13.5" customHeight="1">
      <c r="B322" s="662"/>
      <c r="C322" s="663"/>
      <c r="D322" s="664"/>
      <c r="E322" s="590" t="str">
        <f>IF(B322="","",VLOOKUP(B322,参照!$U$1:$Z$25,2,FALSE))</f>
        <v/>
      </c>
      <c r="F322" s="665"/>
      <c r="G322" s="666"/>
      <c r="H322" s="665"/>
      <c r="I322" s="667"/>
      <c r="J322" s="665"/>
      <c r="K322" s="667"/>
      <c r="L322" s="665"/>
      <c r="M322" s="666"/>
      <c r="N322" s="666"/>
      <c r="O322" s="727"/>
      <c r="P322" s="647"/>
      <c r="Q322" s="555"/>
      <c r="R322" s="777" t="s">
        <v>54</v>
      </c>
      <c r="S322" s="669"/>
      <c r="T322" s="713">
        <f>((+T308+T310+T314+T316+T318)/(参照!$V$14))+(AF316+AF318+AF321+AF323-AG316-AG318-AG321-AG323)</f>
        <v>0</v>
      </c>
      <c r="U322" s="555"/>
      <c r="V322" s="725"/>
      <c r="W322" s="555"/>
      <c r="X322" s="713">
        <f t="shared" si="257"/>
        <v>1048185.1851851851</v>
      </c>
      <c r="Y322" s="555"/>
      <c r="Z322" s="725">
        <f>+IF(ISERROR(X322/X321*100),"",(X322/X321*100))</f>
        <v>22.229806446494628</v>
      </c>
      <c r="AA322" s="555"/>
      <c r="AB322" s="555"/>
      <c r="AC322" s="713">
        <f t="shared" ref="AC322" si="258">+AC268+T322</f>
        <v>1709581.717171717</v>
      </c>
      <c r="AD322" s="753">
        <f>+IF(ISERROR(AC322/AC321*100),"",(AC322/AC321*100))</f>
        <v>29.252230706416004</v>
      </c>
      <c r="AE322" s="555"/>
      <c r="AF322" s="828" t="str">
        <f>$AF$106</f>
        <v>10%対象額</v>
      </c>
      <c r="AG322" s="829" t="str">
        <f>$AG$106</f>
        <v>税額</v>
      </c>
      <c r="AK322" s="856" t="s">
        <v>176</v>
      </c>
      <c r="AL322" s="856"/>
      <c r="AM322" s="225"/>
      <c r="AN322" s="225"/>
      <c r="AO322" s="225"/>
      <c r="AP322" s="225"/>
      <c r="AQ322" s="225"/>
      <c r="AR322" s="225"/>
    </row>
    <row r="323" spans="1:51" ht="13.5" customHeight="1" thickBot="1">
      <c r="B323" s="870" t="s">
        <v>617</v>
      </c>
      <c r="C323" s="871"/>
      <c r="D323" s="872"/>
      <c r="E323" s="670"/>
      <c r="F323" s="731">
        <f ca="1">SUM(F313+F315+F317+F319+F321)</f>
        <v>231</v>
      </c>
      <c r="G323" s="732">
        <f t="shared" ref="G323:P323" ca="1" si="259">SUM(G313+G315+G317+G319+G321)</f>
        <v>33250</v>
      </c>
      <c r="H323" s="731">
        <f t="shared" ca="1" si="259"/>
        <v>33</v>
      </c>
      <c r="I323" s="733">
        <f t="shared" ca="1" si="259"/>
        <v>24500</v>
      </c>
      <c r="J323" s="731">
        <f t="shared" ca="1" si="259"/>
        <v>0</v>
      </c>
      <c r="K323" s="733">
        <f t="shared" ca="1" si="259"/>
        <v>17500</v>
      </c>
      <c r="L323" s="731">
        <f t="shared" ca="1" si="259"/>
        <v>7</v>
      </c>
      <c r="M323" s="732">
        <f t="shared" ca="1" si="259"/>
        <v>16650</v>
      </c>
      <c r="N323" s="732">
        <f t="shared" ca="1" si="259"/>
        <v>2</v>
      </c>
      <c r="O323" s="734">
        <f t="shared" ca="1" si="259"/>
        <v>273</v>
      </c>
      <c r="P323" s="735">
        <f t="shared" ca="1" si="259"/>
        <v>1781360</v>
      </c>
      <c r="Q323" s="555"/>
      <c r="R323" s="781"/>
      <c r="S323" s="754" t="s">
        <v>0</v>
      </c>
      <c r="T323" s="751">
        <f>T320-T322</f>
        <v>0</v>
      </c>
      <c r="U323" s="560"/>
      <c r="V323" s="755"/>
      <c r="W323" s="649" t="s">
        <v>0</v>
      </c>
      <c r="X323" s="751">
        <f>X320-X322</f>
        <v>104574.81481481495</v>
      </c>
      <c r="Y323" s="560"/>
      <c r="Z323" s="756"/>
      <c r="AA323" s="560" t="s">
        <v>0</v>
      </c>
      <c r="AB323" s="649"/>
      <c r="AC323" s="751">
        <f>AC320-AC322</f>
        <v>170664.28282828303</v>
      </c>
      <c r="AD323" s="756"/>
      <c r="AE323" s="555"/>
      <c r="AF323" s="823"/>
      <c r="AG323" s="822" t="str">
        <f>IF(AF323="","0",AF323-(AF323/(参照!$V$14)))</f>
        <v>0</v>
      </c>
      <c r="AK323" s="856" t="s">
        <v>177</v>
      </c>
      <c r="AL323" s="856"/>
      <c r="AM323" s="225"/>
      <c r="AN323" s="225"/>
      <c r="AO323" s="225"/>
      <c r="AP323" s="225"/>
      <c r="AQ323" s="225"/>
      <c r="AR323" s="225"/>
    </row>
    <row r="324" spans="1:51" ht="9" customHeight="1">
      <c r="A324" s="22"/>
    </row>
    <row r="325" spans="1:51" ht="5.25" customHeight="1">
      <c r="A325" s="22"/>
    </row>
    <row r="326" spans="1:51" ht="16.5" customHeight="1">
      <c r="A326" s="1">
        <f>A272+1</f>
        <v>6</v>
      </c>
      <c r="B326" s="555"/>
      <c r="C326" s="555"/>
      <c r="D326" s="561"/>
      <c r="E326" s="564"/>
      <c r="F326" s="567" t="str">
        <f>F$56</f>
        <v>社　長</v>
      </c>
      <c r="G326" s="562">
        <f t="shared" ref="G326:O326" si="260">G$56</f>
        <v>0</v>
      </c>
      <c r="H326" s="563" t="str">
        <f t="shared" si="260"/>
        <v>常　務</v>
      </c>
      <c r="I326" s="564">
        <f t="shared" si="260"/>
        <v>0</v>
      </c>
      <c r="J326" s="565" t="str">
        <f t="shared" si="260"/>
        <v>部　長</v>
      </c>
      <c r="K326" s="566">
        <f t="shared" si="260"/>
        <v>0</v>
      </c>
      <c r="L326" s="567" t="str">
        <f t="shared" si="260"/>
        <v>次　長</v>
      </c>
      <c r="M326" s="566">
        <f t="shared" si="260"/>
        <v>0</v>
      </c>
      <c r="N326" s="567" t="str">
        <f t="shared" si="260"/>
        <v>課　長</v>
      </c>
      <c r="O326" s="568" t="str">
        <f t="shared" si="260"/>
        <v>係</v>
      </c>
      <c r="P326" s="557"/>
      <c r="Q326" s="24"/>
      <c r="R326" s="919" t="s">
        <v>99</v>
      </c>
      <c r="S326" s="919"/>
      <c r="T326" s="919"/>
      <c r="U326" s="919"/>
      <c r="V326" s="919"/>
      <c r="W326" s="919"/>
      <c r="X326" s="919"/>
      <c r="AD326" s="866" t="s">
        <v>116</v>
      </c>
      <c r="AE326" s="25"/>
      <c r="AF326" s="183" t="s">
        <v>8</v>
      </c>
      <c r="AG326" s="556" t="s">
        <v>9</v>
      </c>
    </row>
    <row r="327" spans="1:51" ht="15.75" customHeight="1">
      <c r="D327" s="561"/>
      <c r="E327" s="555"/>
      <c r="F327" s="920"/>
      <c r="H327" s="922"/>
      <c r="J327" s="924"/>
      <c r="K327" s="186"/>
      <c r="L327" s="926"/>
      <c r="M327" s="186"/>
      <c r="N327" s="926"/>
      <c r="O327" s="876" t="str">
        <f>IF(ISERROR(VLOOKUP(O329,参照!AB:AC,2,FALSE)),"",VLOOKUP(O329,参照!AB:AC,2,FALSE))</f>
        <v>菅原</v>
      </c>
      <c r="P327" s="770">
        <v>1</v>
      </c>
      <c r="Q327" s="4"/>
      <c r="R327" s="269"/>
      <c r="S327" s="865">
        <f>SUM(S273)+1</f>
        <v>46148</v>
      </c>
      <c r="T327" s="865"/>
      <c r="U327" s="865"/>
      <c r="V327" s="865"/>
      <c r="W327" s="862" t="str">
        <f>TEXT(S327,"aaaa")</f>
        <v>水曜日</v>
      </c>
      <c r="X327" s="862"/>
      <c r="Y327" s="268"/>
      <c r="Z327" s="4"/>
      <c r="AA327" s="4"/>
      <c r="AB327" s="4"/>
      <c r="AC327" s="29"/>
      <c r="AD327" s="867"/>
      <c r="AE327" s="263"/>
      <c r="AF327" s="889" t="str">
        <f>IF(ISERROR(VLOOKUP(P327,参照!M:N,2,FALSE)),"",VLOOKUP(P327,参照!M:N,2,FALSE))</f>
        <v>晴　れ</v>
      </c>
      <c r="AG327" s="860" t="str">
        <f>IF(ISERROR(VLOOKUP(P328,参照!M:N,2,FALSE)),"",VLOOKUP(P328,参照!M:N,2,FALSE))</f>
        <v>晴　れ</v>
      </c>
    </row>
    <row r="328" spans="1:51" ht="15.75" customHeight="1">
      <c r="D328" s="561"/>
      <c r="E328" s="560"/>
      <c r="F328" s="921"/>
      <c r="G328" s="31"/>
      <c r="H328" s="923"/>
      <c r="I328" s="31"/>
      <c r="J328" s="925"/>
      <c r="K328" s="187"/>
      <c r="L328" s="927"/>
      <c r="M328" s="187"/>
      <c r="N328" s="927"/>
      <c r="O328" s="877" t="str">
        <f>IF(ISERROR(VLOOKUP(N328,参照!#REF!,2,FALSE)),"",VLOOKUP(N328,参照!#REF!,2,FALSE))</f>
        <v/>
      </c>
      <c r="P328" s="770">
        <v>1</v>
      </c>
      <c r="Q328" s="4"/>
      <c r="R328" s="269"/>
      <c r="S328" s="865"/>
      <c r="T328" s="865"/>
      <c r="U328" s="865"/>
      <c r="V328" s="865"/>
      <c r="W328" s="862"/>
      <c r="X328" s="862"/>
      <c r="Y328" s="268"/>
      <c r="Z328" s="4"/>
      <c r="AA328" s="4"/>
      <c r="AB328" s="4"/>
      <c r="AC328" s="29"/>
      <c r="AD328" s="868"/>
      <c r="AE328" s="187"/>
      <c r="AF328" s="890" t="str">
        <f>IF(ISERROR(VLOOKUP(AE328,参照!O:P,2,FALSE)),"",VLOOKUP(AE328,参照!O:P,2,FALSE))</f>
        <v/>
      </c>
      <c r="AG328" s="861" t="str">
        <f>IF(ISERROR(VLOOKUP(AF328,参照!P:Q,2,FALSE)),"",VLOOKUP(AF328,参照!P:Q,2,FALSE))</f>
        <v/>
      </c>
    </row>
    <row r="329" spans="1:51" ht="13.5" customHeight="1">
      <c r="B329" s="555" t="s">
        <v>447</v>
      </c>
      <c r="C329" s="555"/>
      <c r="D329" s="555"/>
      <c r="E329" s="555"/>
      <c r="F329" s="555"/>
      <c r="G329" s="555"/>
      <c r="H329" s="555"/>
      <c r="I329" s="555"/>
      <c r="J329" s="555"/>
      <c r="K329" s="555"/>
      <c r="L329" s="555"/>
      <c r="M329" s="555"/>
      <c r="N329" s="555"/>
      <c r="O329" s="595">
        <v>5</v>
      </c>
      <c r="P329" s="555"/>
      <c r="Q329" s="555"/>
      <c r="R329" s="596" t="s">
        <v>446</v>
      </c>
      <c r="S329" s="555"/>
      <c r="T329" s="555"/>
      <c r="U329" s="555"/>
      <c r="V329" s="596" t="s">
        <v>445</v>
      </c>
      <c r="W329" s="555"/>
      <c r="X329" s="555"/>
      <c r="Y329" s="555"/>
      <c r="Z329" s="596" t="s">
        <v>444</v>
      </c>
      <c r="AA329" s="596"/>
      <c r="AB329" s="555"/>
      <c r="AC329" s="597"/>
      <c r="AD329" s="555"/>
      <c r="AE329" s="555"/>
      <c r="AF329" s="596"/>
      <c r="AG329" s="597"/>
    </row>
    <row r="330" spans="1:51" ht="13.5" customHeight="1" thickBot="1">
      <c r="B330" s="908"/>
      <c r="C330" s="909"/>
      <c r="D330" s="598"/>
      <c r="E330" s="598"/>
      <c r="F330" s="891" t="s">
        <v>679</v>
      </c>
      <c r="G330" s="892"/>
      <c r="H330" s="892"/>
      <c r="I330" s="892"/>
      <c r="J330" s="892"/>
      <c r="K330" s="892"/>
      <c r="L330" s="892"/>
      <c r="M330" s="892"/>
      <c r="N330" s="892"/>
      <c r="O330" s="892"/>
      <c r="P330" s="893"/>
      <c r="Q330" s="555"/>
      <c r="R330" s="599" t="s">
        <v>78</v>
      </c>
      <c r="S330" s="564"/>
      <c r="T330" s="600" t="s">
        <v>79</v>
      </c>
      <c r="U330" s="564"/>
      <c r="V330" s="564" t="s">
        <v>80</v>
      </c>
      <c r="W330" s="564"/>
      <c r="X330" s="601" t="s">
        <v>79</v>
      </c>
      <c r="Y330" s="555"/>
      <c r="Z330" s="602" t="s">
        <v>30</v>
      </c>
      <c r="AA330" s="603"/>
      <c r="AB330" s="604"/>
      <c r="AC330" s="605"/>
      <c r="AD330" s="555"/>
      <c r="AE330" s="555"/>
      <c r="AF330" s="555"/>
      <c r="AG330" s="606"/>
      <c r="AJ330" s="1" t="s">
        <v>121</v>
      </c>
      <c r="AK330" s="922" t="s">
        <v>120</v>
      </c>
      <c r="AL330" s="922"/>
    </row>
    <row r="331" spans="1:51" ht="13.5" customHeight="1">
      <c r="B331" s="607" t="s">
        <v>104</v>
      </c>
      <c r="C331" s="608" t="s">
        <v>105</v>
      </c>
      <c r="D331" s="568" t="s">
        <v>4</v>
      </c>
      <c r="E331" s="563"/>
      <c r="F331" s="609" t="s">
        <v>15</v>
      </c>
      <c r="G331" s="610"/>
      <c r="H331" s="609" t="s">
        <v>16</v>
      </c>
      <c r="I331" s="566"/>
      <c r="J331" s="567" t="s">
        <v>17</v>
      </c>
      <c r="K331" s="611"/>
      <c r="L331" s="609" t="s">
        <v>18</v>
      </c>
      <c r="M331" s="562"/>
      <c r="N331" s="612" t="s">
        <v>19</v>
      </c>
      <c r="O331" s="613" t="s">
        <v>6</v>
      </c>
      <c r="P331" s="613" t="s">
        <v>20</v>
      </c>
      <c r="Q331" s="595"/>
      <c r="R331" s="614" t="str">
        <f>IF(ISERROR(VLOOKUP(Q331,参照!A:B,2,FALSE)),"",VLOOKUP(Q331,参照!A:B,2,FALSE))</f>
        <v/>
      </c>
      <c r="S331" s="604"/>
      <c r="T331" s="615"/>
      <c r="U331" s="604">
        <v>500</v>
      </c>
      <c r="V331" s="604" t="str">
        <f>IF(ISERROR(VLOOKUP(U331,参照!D:E,2,FALSE)),"",VLOOKUP(U331,参照!D:E,2,FALSE))</f>
        <v>じゃらん</v>
      </c>
      <c r="W331" s="604"/>
      <c r="X331" s="616">
        <v>4750</v>
      </c>
      <c r="Y331" s="555"/>
      <c r="Z331" s="558"/>
      <c r="AA331" s="617"/>
      <c r="AB331" s="618"/>
      <c r="AC331" s="619"/>
      <c r="AD331" s="555"/>
      <c r="AE331" s="555"/>
      <c r="AF331" s="555" t="s">
        <v>346</v>
      </c>
      <c r="AG331" s="606"/>
      <c r="AJ331" s="853" t="s">
        <v>635</v>
      </c>
      <c r="AK331" s="277" t="s">
        <v>104</v>
      </c>
      <c r="AL331" s="277" t="s">
        <v>4</v>
      </c>
      <c r="AM331" s="278"/>
      <c r="AN331" s="279" t="s">
        <v>15</v>
      </c>
      <c r="AO331" s="279" t="s">
        <v>16</v>
      </c>
      <c r="AP331" s="277" t="s">
        <v>17</v>
      </c>
      <c r="AQ331" s="279" t="s">
        <v>18</v>
      </c>
      <c r="AR331" s="279" t="s">
        <v>19</v>
      </c>
      <c r="AS331" s="279"/>
      <c r="AT331" s="278" t="s">
        <v>117</v>
      </c>
      <c r="AU331" s="278" t="s">
        <v>118</v>
      </c>
      <c r="AV331" s="278" t="s">
        <v>123</v>
      </c>
      <c r="AW331" s="278" t="s">
        <v>124</v>
      </c>
      <c r="AX331" s="280" t="s">
        <v>122</v>
      </c>
      <c r="AY331" s="853" t="s">
        <v>100</v>
      </c>
    </row>
    <row r="332" spans="1:51" ht="13.5" customHeight="1">
      <c r="A332" s="43"/>
      <c r="B332" s="620" t="s">
        <v>83</v>
      </c>
      <c r="C332" s="621">
        <v>1</v>
      </c>
      <c r="D332" s="621">
        <v>1</v>
      </c>
      <c r="E332" s="604">
        <f>IF(B332="","",VLOOKUP(B332,参照!$U$1:$Z$25,2,FALSE))</f>
        <v>5000</v>
      </c>
      <c r="F332" s="622">
        <v>28</v>
      </c>
      <c r="G332" s="623">
        <f>IF(B332="","",VLOOKUP(B332,参照!$U$1:$Z$25,3,FALSE))</f>
        <v>4750</v>
      </c>
      <c r="H332" s="622">
        <v>3</v>
      </c>
      <c r="I332" s="624">
        <f>IF(B332="","",VLOOKUP(B332,参照!$U$1:$Z$25,4,FALSE))</f>
        <v>3500</v>
      </c>
      <c r="J332" s="622"/>
      <c r="K332" s="625">
        <f>IF(B332="","",VLOOKUP(B332,参照!$U$1:$Z$25,5,FALSE))</f>
        <v>2500</v>
      </c>
      <c r="L332" s="622">
        <v>2</v>
      </c>
      <c r="M332" s="626">
        <f>IF(B332="","",VLOOKUP(B332,参照!$U$1:$Z$25,6,FALSE))</f>
        <v>2380</v>
      </c>
      <c r="N332" s="605"/>
      <c r="O332" s="616">
        <f t="shared" ref="O332:O344" si="261">IF(SUM(F332+H332+J332+L332+N332)=0,"",SUM(F332+H332+J332+L332+N332))</f>
        <v>33</v>
      </c>
      <c r="P332" s="605">
        <f>IF(ISERROR(SUM(E332*F332+G332*H332+I332*J332+K332*L332+M332*N332)),"",SUM(E332*F332+G332*H332+I332*J332+K332*L332+M332*N332))</f>
        <v>159250</v>
      </c>
      <c r="Q332" s="595"/>
      <c r="R332" s="627" t="str">
        <f>IF(ISERROR(VLOOKUP(Q332,参照!A:B,2,FALSE)),"",VLOOKUP(Q332,参照!A:B,2,FALSE))</f>
        <v/>
      </c>
      <c r="S332" s="628"/>
      <c r="T332" s="629"/>
      <c r="U332" s="628">
        <v>726</v>
      </c>
      <c r="V332" s="628" t="str">
        <f>IF(ISERROR(VLOOKUP(U332,参照!D:E,2,FALSE)),"",VLOOKUP(U332,参照!D:E,2,FALSE))</f>
        <v>ベルトラ</v>
      </c>
      <c r="W332" s="628"/>
      <c r="X332" s="630">
        <v>9500</v>
      </c>
      <c r="Y332" s="555"/>
      <c r="Z332" s="631"/>
      <c r="AA332" s="632"/>
      <c r="AB332" s="618"/>
      <c r="AC332" s="619"/>
      <c r="AD332" s="555"/>
      <c r="AE332" s="555"/>
      <c r="AF332" s="633" t="s">
        <v>164</v>
      </c>
      <c r="AG332" s="634">
        <f>AG278+S365</f>
        <v>28090</v>
      </c>
      <c r="AJ332" s="854"/>
      <c r="AK332" s="281" t="s">
        <v>83</v>
      </c>
      <c r="AL332" s="281">
        <v>1</v>
      </c>
      <c r="AM332" s="225"/>
      <c r="AN332" s="225">
        <f>DSUM($B331:$N345,F331,$AK331:$AL332)</f>
        <v>28</v>
      </c>
      <c r="AO332" s="225">
        <f>DSUM($B331:$N345,H331,$AK331:$AL332)</f>
        <v>3</v>
      </c>
      <c r="AP332" s="225">
        <f>DSUM($B331:$N345,J331,$AK331:$AL332)</f>
        <v>0</v>
      </c>
      <c r="AQ332" s="225">
        <f>DSUM($B331:$N345,L331,$AK331:$AL332)</f>
        <v>2</v>
      </c>
      <c r="AR332" s="225">
        <f>DSUM($B331:$N345,N331,$AK331:$AL332)</f>
        <v>0</v>
      </c>
      <c r="AS332" s="225"/>
      <c r="AT332" s="225">
        <f>AN332+AO332+AP332</f>
        <v>31</v>
      </c>
      <c r="AU332" s="225">
        <f>AQ332+AR332</f>
        <v>2</v>
      </c>
      <c r="AV332" s="225">
        <f>AT332+AU332</f>
        <v>33</v>
      </c>
      <c r="AW332" s="287">
        <f>(AT332*1)+(AU332*0.5)</f>
        <v>32</v>
      </c>
      <c r="AX332" s="284">
        <f>DCOUNT(B331:E345,D331,AK331:AL332)-AM376</f>
        <v>1</v>
      </c>
      <c r="AY332" s="854"/>
    </row>
    <row r="333" spans="1:51" ht="13.5" customHeight="1">
      <c r="A333" s="43"/>
      <c r="B333" s="635"/>
      <c r="C333" s="636"/>
      <c r="D333" s="636"/>
      <c r="E333" s="628" t="str">
        <f>IF(B333="","",VLOOKUP(B333,参照!$U$1:$Z$25,2,FALSE))</f>
        <v/>
      </c>
      <c r="F333" s="637"/>
      <c r="G333" s="638" t="str">
        <f>IF(B333="","",VLOOKUP(B333,参照!$U$1:$Z$25,3,FALSE))</f>
        <v/>
      </c>
      <c r="H333" s="637"/>
      <c r="I333" s="639" t="str">
        <f>IF(B333="","",VLOOKUP(B333,参照!$U$1:$Z$25,4,FALSE))</f>
        <v/>
      </c>
      <c r="J333" s="637"/>
      <c r="K333" s="640" t="str">
        <f>IF(B333="","",VLOOKUP(B333,参照!$U$1:$Z$25,5,FALSE))</f>
        <v/>
      </c>
      <c r="L333" s="637"/>
      <c r="M333" s="641" t="str">
        <f>IF(B333="","",VLOOKUP(B333,参照!$U$1:$Z$25,6,FALSE))</f>
        <v/>
      </c>
      <c r="N333" s="642"/>
      <c r="O333" s="642" t="str">
        <f t="shared" si="261"/>
        <v/>
      </c>
      <c r="P333" s="642" t="str">
        <f t="shared" ref="P333:P344" si="262">IF(ISERROR(SUM(E333*F333+G333*H333+I333*J333+K333*L333+M333*N333)),"",SUM(E333*F333+G333*H333+I333*J333+K333*L333+M333*N333))</f>
        <v/>
      </c>
      <c r="Q333" s="595"/>
      <c r="R333" s="627" t="str">
        <f>IF(ISERROR(VLOOKUP(Q333,参照!A:B,2,FALSE)),"",VLOOKUP(Q333,参照!A:B,2,FALSE))</f>
        <v/>
      </c>
      <c r="S333" s="628"/>
      <c r="T333" s="629"/>
      <c r="U333" s="628">
        <v>732</v>
      </c>
      <c r="V333" s="628" t="str">
        <f>IF(ISERROR(VLOOKUP(U333,参照!D:E,2,FALSE)),"",VLOOKUP(U333,参照!D:E,2,FALSE))</f>
        <v>ｵﾝﾗｲﾝﾄﾗﾍﾞﾙ</v>
      </c>
      <c r="W333" s="628"/>
      <c r="X333" s="630">
        <v>16000</v>
      </c>
      <c r="Y333" s="555"/>
      <c r="Z333" s="631"/>
      <c r="AA333" s="632"/>
      <c r="AB333" s="618"/>
      <c r="AC333" s="619"/>
      <c r="AD333" s="555"/>
      <c r="AE333" s="555"/>
      <c r="AF333" s="643" t="s">
        <v>680</v>
      </c>
      <c r="AG333" s="644">
        <f>AG279+S366</f>
        <v>0</v>
      </c>
      <c r="AJ333" s="854"/>
      <c r="AK333" s="281" t="s">
        <v>104</v>
      </c>
      <c r="AL333" s="281" t="s">
        <v>4</v>
      </c>
      <c r="AM333" s="225"/>
      <c r="AN333" s="225"/>
      <c r="AO333" s="225"/>
      <c r="AP333" s="225"/>
      <c r="AQ333" s="225"/>
      <c r="AR333" s="225"/>
      <c r="AS333" s="225"/>
      <c r="AT333" s="225"/>
      <c r="AU333" s="225"/>
      <c r="AV333" s="225"/>
      <c r="AW333" s="225"/>
      <c r="AX333" s="282"/>
      <c r="AY333" s="854"/>
    </row>
    <row r="334" spans="1:51" ht="13.5" customHeight="1" thickBot="1">
      <c r="A334" s="43"/>
      <c r="B334" s="635"/>
      <c r="C334" s="636"/>
      <c r="D334" s="636"/>
      <c r="E334" s="628" t="str">
        <f>IF(B334="","",VLOOKUP(B334,参照!$U$1:$Z$25,2,FALSE))</f>
        <v/>
      </c>
      <c r="F334" s="637"/>
      <c r="G334" s="638" t="str">
        <f>IF(B334="","",VLOOKUP(B334,参照!$U$1:$Z$25,3,FALSE))</f>
        <v/>
      </c>
      <c r="H334" s="637"/>
      <c r="I334" s="639" t="str">
        <f>IF(B334="","",VLOOKUP(B334,参照!$U$1:$Z$25,4,FALSE))</f>
        <v/>
      </c>
      <c r="J334" s="637"/>
      <c r="K334" s="640" t="str">
        <f>IF(B334="","",VLOOKUP(B334,参照!$U$1:$Z$25,5,FALSE))</f>
        <v/>
      </c>
      <c r="L334" s="637"/>
      <c r="M334" s="641" t="str">
        <f>IF(B334="","",VLOOKUP(B334,参照!$U$1:$Z$25,6,FALSE))</f>
        <v/>
      </c>
      <c r="N334" s="642"/>
      <c r="O334" s="630" t="str">
        <f t="shared" si="261"/>
        <v/>
      </c>
      <c r="P334" s="642" t="str">
        <f t="shared" si="262"/>
        <v/>
      </c>
      <c r="Q334" s="595"/>
      <c r="R334" s="627" t="str">
        <f>IF(ISERROR(VLOOKUP(Q334,参照!A:B,2,FALSE)),"",VLOOKUP(Q334,参照!A:B,2,FALSE))</f>
        <v/>
      </c>
      <c r="S334" s="628"/>
      <c r="T334" s="629"/>
      <c r="U334" s="628">
        <v>800</v>
      </c>
      <c r="V334" s="628" t="str">
        <f>IF(ISERROR(VLOOKUP(U334,参照!D:E,2,FALSE)),"",VLOOKUP(U334,参照!D:E,2,FALSE))</f>
        <v>ANA Digital Gate</v>
      </c>
      <c r="W334" s="628"/>
      <c r="X334" s="630">
        <v>142500</v>
      </c>
      <c r="Y334" s="555"/>
      <c r="Z334" s="645"/>
      <c r="AA334" s="590"/>
      <c r="AB334" s="646"/>
      <c r="AC334" s="647"/>
      <c r="AD334" s="555"/>
      <c r="AE334" s="555"/>
      <c r="AF334" s="555"/>
      <c r="AG334" s="606"/>
      <c r="AJ334" s="855"/>
      <c r="AK334" s="9" t="s">
        <v>83</v>
      </c>
      <c r="AL334" s="9">
        <v>3</v>
      </c>
      <c r="AM334" s="283"/>
      <c r="AN334" s="283">
        <f>DSUM($B331:$N345,F331,$AK333:$AL334)</f>
        <v>0</v>
      </c>
      <c r="AO334" s="283">
        <f>DSUM($B331:$N345,H331,$AK333:$AL334)</f>
        <v>0</v>
      </c>
      <c r="AP334" s="283">
        <f>DSUM($B331:$N345,J331,$AK333:$AL334)</f>
        <v>0</v>
      </c>
      <c r="AQ334" s="283">
        <f>DSUM($B331:$N345,L331,$AK333:$AL334)</f>
        <v>0</v>
      </c>
      <c r="AR334" s="283">
        <f>DSUM($B331:$N345,N331,$AK333:$AL334)</f>
        <v>0</v>
      </c>
      <c r="AS334" s="283"/>
      <c r="AT334" s="283">
        <f>AN334+AO334+AP334</f>
        <v>0</v>
      </c>
      <c r="AU334" s="283">
        <f>AQ334+AR334</f>
        <v>0</v>
      </c>
      <c r="AV334" s="283">
        <f>AT334+AU334</f>
        <v>0</v>
      </c>
      <c r="AW334" s="286">
        <f>(AT334*1)+(AU334*0.5)</f>
        <v>0</v>
      </c>
      <c r="AX334" s="285">
        <f>DCOUNT(B331:E345,D331,AK333:AL334)-AM377</f>
        <v>0</v>
      </c>
      <c r="AY334" s="855"/>
    </row>
    <row r="335" spans="1:51" ht="13.5" customHeight="1" thickBot="1">
      <c r="A335" s="43"/>
      <c r="B335" s="635"/>
      <c r="C335" s="636"/>
      <c r="D335" s="636"/>
      <c r="E335" s="628" t="str">
        <f>IF(B335="","",VLOOKUP(B335,参照!$U$1:$Z$25,2,FALSE))</f>
        <v/>
      </c>
      <c r="F335" s="637"/>
      <c r="G335" s="638" t="str">
        <f>IF(B335="","",VLOOKUP(B335,参照!$U$1:$Z$25,3,FALSE))</f>
        <v/>
      </c>
      <c r="H335" s="637"/>
      <c r="I335" s="639" t="str">
        <f>IF(B335="","",VLOOKUP(B335,参照!$U$1:$Z$25,4,FALSE))</f>
        <v/>
      </c>
      <c r="J335" s="637"/>
      <c r="K335" s="640" t="str">
        <f>IF(B335="","",VLOOKUP(B335,参照!$U$1:$Z$25,5,FALSE))</f>
        <v/>
      </c>
      <c r="L335" s="637"/>
      <c r="M335" s="641" t="str">
        <f>IF(B335="","",VLOOKUP(B335,参照!$U$1:$Z$25,6,FALSE))</f>
        <v/>
      </c>
      <c r="N335" s="642"/>
      <c r="O335" s="642" t="str">
        <f t="shared" si="261"/>
        <v/>
      </c>
      <c r="P335" s="642" t="str">
        <f t="shared" si="262"/>
        <v/>
      </c>
      <c r="Q335" s="595"/>
      <c r="R335" s="627" t="str">
        <f>IF(ISERROR(VLOOKUP(Q335,参照!A:B,2,FALSE)),"",VLOOKUP(Q335,参照!A:B,2,FALSE))</f>
        <v/>
      </c>
      <c r="S335" s="628"/>
      <c r="T335" s="629"/>
      <c r="U335" s="628"/>
      <c r="V335" s="628" t="str">
        <f>IF(ISERROR(VLOOKUP(U335,参照!D:E,2,FALSE)),"",VLOOKUP(U335,参照!D:E,2,FALSE))</f>
        <v/>
      </c>
      <c r="W335" s="628"/>
      <c r="X335" s="630"/>
      <c r="Y335" s="555"/>
      <c r="Z335" s="648" t="s">
        <v>35</v>
      </c>
      <c r="AA335" s="649"/>
      <c r="AB335" s="650"/>
      <c r="AC335" s="651">
        <f>SUM(AC331:AC333)</f>
        <v>0</v>
      </c>
      <c r="AD335" s="555"/>
      <c r="AE335" s="555"/>
      <c r="AF335" s="555" t="s">
        <v>345</v>
      </c>
      <c r="AG335" s="606"/>
    </row>
    <row r="336" spans="1:51" ht="13.5" customHeight="1">
      <c r="A336" s="43"/>
      <c r="B336" s="635"/>
      <c r="C336" s="636"/>
      <c r="D336" s="636"/>
      <c r="E336" s="628" t="str">
        <f>IF(B336="","",VLOOKUP(B336,参照!$U$1:$Z$25,2,FALSE))</f>
        <v/>
      </c>
      <c r="F336" s="637"/>
      <c r="G336" s="638" t="str">
        <f>IF(B336="","",VLOOKUP(B336,参照!$U$1:$Z$25,3,FALSE))</f>
        <v/>
      </c>
      <c r="H336" s="637"/>
      <c r="I336" s="639" t="str">
        <f>IF(B336="","",VLOOKUP(B336,参照!$U$1:$Z$25,4,FALSE))</f>
        <v/>
      </c>
      <c r="J336" s="637"/>
      <c r="K336" s="640" t="str">
        <f>IF(B336="","",VLOOKUP(B336,参照!$U$1:$Z$25,5,FALSE))</f>
        <v/>
      </c>
      <c r="L336" s="637"/>
      <c r="M336" s="641" t="str">
        <f>IF(B336="","",VLOOKUP(B336,参照!$U$1:$Z$25,6,FALSE))</f>
        <v/>
      </c>
      <c r="N336" s="642"/>
      <c r="O336" s="630" t="str">
        <f t="shared" si="261"/>
        <v/>
      </c>
      <c r="P336" s="642" t="str">
        <f t="shared" si="262"/>
        <v/>
      </c>
      <c r="Q336" s="595"/>
      <c r="R336" s="627" t="str">
        <f>IF(ISERROR(VLOOKUP(Q336,参照!A:B,2,FALSE)),"",VLOOKUP(Q336,参照!A:B,2,FALSE))</f>
        <v/>
      </c>
      <c r="S336" s="628"/>
      <c r="T336" s="629"/>
      <c r="U336" s="628"/>
      <c r="V336" s="628" t="str">
        <f>IF(ISERROR(VLOOKUP(U336,参照!D:E,2,FALSE)),"",VLOOKUP(U336,参照!D:E,2,FALSE))</f>
        <v/>
      </c>
      <c r="W336" s="628"/>
      <c r="X336" s="630"/>
      <c r="Y336" s="555"/>
      <c r="Z336" s="555"/>
      <c r="AA336" s="555"/>
      <c r="AB336" s="555"/>
      <c r="AC336" s="555"/>
      <c r="AD336" s="555"/>
      <c r="AE336" s="555"/>
      <c r="AF336" s="633" t="s">
        <v>164</v>
      </c>
      <c r="AG336" s="634">
        <f>AG282+S367</f>
        <v>24200</v>
      </c>
      <c r="AJ336" s="853" t="s">
        <v>107</v>
      </c>
      <c r="AK336" s="277" t="s">
        <v>104</v>
      </c>
      <c r="AL336" s="277" t="s">
        <v>4</v>
      </c>
      <c r="AM336" s="278"/>
      <c r="AN336" s="279" t="s">
        <v>15</v>
      </c>
      <c r="AO336" s="279" t="s">
        <v>16</v>
      </c>
      <c r="AP336" s="277" t="s">
        <v>17</v>
      </c>
      <c r="AQ336" s="279" t="s">
        <v>18</v>
      </c>
      <c r="AR336" s="279" t="s">
        <v>19</v>
      </c>
      <c r="AS336" s="277"/>
      <c r="AT336" s="277" t="s">
        <v>117</v>
      </c>
      <c r="AU336" s="277" t="s">
        <v>118</v>
      </c>
      <c r="AV336" s="277" t="s">
        <v>123</v>
      </c>
      <c r="AW336" s="277" t="s">
        <v>124</v>
      </c>
      <c r="AX336" s="288" t="s">
        <v>122</v>
      </c>
      <c r="AY336" s="853" t="s">
        <v>107</v>
      </c>
    </row>
    <row r="337" spans="1:51" ht="13.5" customHeight="1">
      <c r="A337" s="43"/>
      <c r="B337" s="635"/>
      <c r="C337" s="636"/>
      <c r="D337" s="636"/>
      <c r="E337" s="628" t="str">
        <f>IF(B337="","",VLOOKUP(B337,参照!$U$1:$Z$25,2,FALSE))</f>
        <v/>
      </c>
      <c r="F337" s="637"/>
      <c r="G337" s="638" t="str">
        <f>IF(B337="","",VLOOKUP(B337,参照!$U$1:$Z$25,3,FALSE))</f>
        <v/>
      </c>
      <c r="H337" s="637"/>
      <c r="I337" s="639" t="str">
        <f>IF(B337="","",VLOOKUP(B337,参照!$U$1:$Z$25,4,FALSE))</f>
        <v/>
      </c>
      <c r="J337" s="637"/>
      <c r="K337" s="640" t="str">
        <f>IF(B337="","",VLOOKUP(B337,参照!$U$1:$Z$25,5,FALSE))</f>
        <v/>
      </c>
      <c r="L337" s="637"/>
      <c r="M337" s="641" t="str">
        <f>IF(B337="","",VLOOKUP(B337,参照!$U$1:$Z$25,6,FALSE))</f>
        <v/>
      </c>
      <c r="N337" s="642"/>
      <c r="O337" s="642" t="str">
        <f t="shared" si="261"/>
        <v/>
      </c>
      <c r="P337" s="642" t="str">
        <f t="shared" si="262"/>
        <v/>
      </c>
      <c r="Q337" s="595"/>
      <c r="R337" s="627" t="str">
        <f>IF(ISERROR(VLOOKUP(Q337,参照!A:B,2,FALSE)),"",VLOOKUP(Q337,参照!A:B,2,FALSE))</f>
        <v/>
      </c>
      <c r="S337" s="628"/>
      <c r="T337" s="629"/>
      <c r="U337" s="628"/>
      <c r="V337" s="628" t="str">
        <f>IF(ISERROR(VLOOKUP(U337,参照!D:E,2,FALSE)),"",VLOOKUP(U337,参照!D:E,2,FALSE))</f>
        <v/>
      </c>
      <c r="W337" s="628"/>
      <c r="X337" s="630"/>
      <c r="Y337" s="555"/>
      <c r="Z337" s="602" t="s">
        <v>33</v>
      </c>
      <c r="AA337" s="603"/>
      <c r="AB337" s="652"/>
      <c r="AC337" s="653"/>
      <c r="AD337" s="555"/>
      <c r="AE337" s="555"/>
      <c r="AF337" s="643" t="s">
        <v>681</v>
      </c>
      <c r="AG337" s="644">
        <f>AG283+S368</f>
        <v>0</v>
      </c>
      <c r="AJ337" s="854"/>
      <c r="AK337" s="281" t="s">
        <v>84</v>
      </c>
      <c r="AL337" s="281">
        <v>1</v>
      </c>
      <c r="AM337" s="225"/>
      <c r="AN337" s="225">
        <f>DSUM($B331:$N345,F331,$AK336:$AL337)</f>
        <v>0</v>
      </c>
      <c r="AO337" s="225">
        <f>DSUM($B331:$N345,H331,$AK336:$AL337)</f>
        <v>0</v>
      </c>
      <c r="AP337" s="225">
        <f>DSUM($B331:$N345,J331,$AK336:$AL337)</f>
        <v>0</v>
      </c>
      <c r="AQ337" s="225">
        <f>DSUM($B331:$N345,L331,$AK336:$AL337)</f>
        <v>0</v>
      </c>
      <c r="AR337" s="225">
        <f>DSUM($B331:$N345,N331,$AK336:$AL337)</f>
        <v>0</v>
      </c>
      <c r="AS337" s="225"/>
      <c r="AT337" s="225">
        <f>AN337+AO337+AP337</f>
        <v>0</v>
      </c>
      <c r="AU337" s="225">
        <f>AQ337+AR337</f>
        <v>0</v>
      </c>
      <c r="AV337" s="225">
        <f>AT337+AU337</f>
        <v>0</v>
      </c>
      <c r="AW337" s="287">
        <f>(AT337*1)+(AU337*0.5)</f>
        <v>0</v>
      </c>
      <c r="AX337" s="284">
        <f>DCOUNT(B331:E345,D331,AK336:AL337)-AN376</f>
        <v>0</v>
      </c>
      <c r="AY337" s="854"/>
    </row>
    <row r="338" spans="1:51" ht="13.5" customHeight="1">
      <c r="A338" s="43"/>
      <c r="B338" s="635"/>
      <c r="C338" s="636"/>
      <c r="D338" s="636"/>
      <c r="E338" s="628" t="str">
        <f>IF(B338="","",VLOOKUP(B338,参照!$U$1:$Z$25,2,FALSE))</f>
        <v/>
      </c>
      <c r="F338" s="637"/>
      <c r="G338" s="638" t="str">
        <f>IF(B338="","",VLOOKUP(B338,参照!$U$1:$Z$25,3,FALSE))</f>
        <v/>
      </c>
      <c r="H338" s="637"/>
      <c r="I338" s="639" t="str">
        <f>IF(B338="","",VLOOKUP(B338,参照!$U$1:$Z$25,4,FALSE))</f>
        <v/>
      </c>
      <c r="J338" s="637"/>
      <c r="K338" s="640" t="str">
        <f>IF(B338="","",VLOOKUP(B338,参照!$U$1:$Z$25,5,FALSE))</f>
        <v/>
      </c>
      <c r="L338" s="637"/>
      <c r="M338" s="641" t="str">
        <f>IF(B338="","",VLOOKUP(B338,参照!$U$1:$Z$25,6,FALSE))</f>
        <v/>
      </c>
      <c r="N338" s="642"/>
      <c r="O338" s="630" t="str">
        <f t="shared" si="261"/>
        <v/>
      </c>
      <c r="P338" s="642" t="str">
        <f t="shared" si="262"/>
        <v/>
      </c>
      <c r="Q338" s="595"/>
      <c r="R338" s="627" t="str">
        <f>IF(ISERROR(VLOOKUP(Q338,参照!A:B,2,FALSE)),"",VLOOKUP(Q338,参照!A:B,2,FALSE))</f>
        <v/>
      </c>
      <c r="S338" s="628"/>
      <c r="T338" s="629"/>
      <c r="U338" s="628"/>
      <c r="V338" s="628" t="str">
        <f>IF(ISERROR(VLOOKUP(U338,参照!D:E,2,FALSE)),"",VLOOKUP(U338,参照!D:E,2,FALSE))</f>
        <v/>
      </c>
      <c r="W338" s="628"/>
      <c r="X338" s="630"/>
      <c r="Y338" s="555"/>
      <c r="Z338" s="627"/>
      <c r="AA338" s="654"/>
      <c r="AB338" s="655"/>
      <c r="AC338" s="656"/>
      <c r="AD338" s="555"/>
      <c r="AE338" s="555"/>
      <c r="AF338" s="596"/>
      <c r="AG338" s="606"/>
      <c r="AJ338" s="854"/>
      <c r="AK338" s="281" t="s">
        <v>104</v>
      </c>
      <c r="AL338" s="281" t="s">
        <v>4</v>
      </c>
      <c r="AM338" s="225"/>
      <c r="AN338" s="225"/>
      <c r="AO338" s="225"/>
      <c r="AP338" s="225"/>
      <c r="AQ338" s="225"/>
      <c r="AR338" s="225"/>
      <c r="AS338" s="225"/>
      <c r="AT338" s="225"/>
      <c r="AU338" s="225"/>
      <c r="AV338" s="225"/>
      <c r="AW338" s="225"/>
      <c r="AX338" s="282"/>
      <c r="AY338" s="854"/>
    </row>
    <row r="339" spans="1:51" ht="13.5" customHeight="1" thickBot="1">
      <c r="A339" s="43"/>
      <c r="B339" s="635"/>
      <c r="C339" s="636"/>
      <c r="D339" s="636"/>
      <c r="E339" s="628" t="str">
        <f>IF(B339="","",VLOOKUP(B339,参照!$U$1:$Z$25,2,FALSE))</f>
        <v/>
      </c>
      <c r="F339" s="637"/>
      <c r="G339" s="638" t="str">
        <f>IF(B339="","",VLOOKUP(B339,参照!$U$1:$Z$25,3,FALSE))</f>
        <v/>
      </c>
      <c r="H339" s="637"/>
      <c r="I339" s="639" t="str">
        <f>IF(B339="","",VLOOKUP(B339,参照!$U$1:$Z$25,4,FALSE))</f>
        <v/>
      </c>
      <c r="J339" s="637"/>
      <c r="K339" s="640" t="str">
        <f>IF(B339="","",VLOOKUP(B339,参照!$U$1:$Z$25,5,FALSE))</f>
        <v/>
      </c>
      <c r="L339" s="637"/>
      <c r="M339" s="641" t="str">
        <f>IF(B339="","",VLOOKUP(B339,参照!$U$1:$Z$25,6,FALSE))</f>
        <v/>
      </c>
      <c r="N339" s="642"/>
      <c r="O339" s="642" t="str">
        <f t="shared" si="261"/>
        <v/>
      </c>
      <c r="P339" s="642" t="str">
        <f t="shared" si="262"/>
        <v/>
      </c>
      <c r="Q339" s="595"/>
      <c r="R339" s="627" t="str">
        <f>IF(ISERROR(VLOOKUP(Q339,参照!A:B,2,FALSE)),"",VLOOKUP(Q339,参照!A:B,2,FALSE))</f>
        <v/>
      </c>
      <c r="S339" s="628"/>
      <c r="T339" s="629"/>
      <c r="U339" s="628"/>
      <c r="V339" s="628" t="str">
        <f>IF(ISERROR(VLOOKUP(U339,参照!D:E,2,FALSE)),"",VLOOKUP(U339,参照!D:E,2,FALSE))</f>
        <v/>
      </c>
      <c r="W339" s="628"/>
      <c r="X339" s="630"/>
      <c r="Y339" s="555"/>
      <c r="Z339" s="627"/>
      <c r="AA339" s="654"/>
      <c r="AB339" s="655"/>
      <c r="AC339" s="642"/>
      <c r="AD339" s="555"/>
      <c r="AE339" s="555"/>
      <c r="AF339" s="555" t="s">
        <v>163</v>
      </c>
      <c r="AG339" s="606"/>
      <c r="AJ339" s="855"/>
      <c r="AK339" s="9" t="s">
        <v>84</v>
      </c>
      <c r="AL339" s="9">
        <v>3</v>
      </c>
      <c r="AM339" s="283"/>
      <c r="AN339" s="283">
        <f>DSUM($B331:$N345,F331,$AK338:$AL339)</f>
        <v>0</v>
      </c>
      <c r="AO339" s="283">
        <f>DSUM($B331:$N345,H331,$AK338:$AL339)</f>
        <v>0</v>
      </c>
      <c r="AP339" s="283">
        <f>DSUM($B331:$N345,J331,$AK338:$AL339)</f>
        <v>0</v>
      </c>
      <c r="AQ339" s="283">
        <f>DSUM($B331:$N345,L331,$AK338:$AL339)</f>
        <v>0</v>
      </c>
      <c r="AR339" s="283">
        <f>DSUM($B331:$N345,N331,$AK338:$AL339)</f>
        <v>0</v>
      </c>
      <c r="AS339" s="283"/>
      <c r="AT339" s="283">
        <f>AN339+AO339+AP339</f>
        <v>0</v>
      </c>
      <c r="AU339" s="283">
        <f>AQ339+AR339</f>
        <v>0</v>
      </c>
      <c r="AV339" s="283">
        <f>AT339+AU339</f>
        <v>0</v>
      </c>
      <c r="AW339" s="286">
        <f>(AT339*1)+(AU339*0.5)</f>
        <v>0</v>
      </c>
      <c r="AX339" s="285">
        <f>DCOUNT(B331:E345,D331,AK338:AL339)-AN377</f>
        <v>0</v>
      </c>
      <c r="AY339" s="855"/>
    </row>
    <row r="340" spans="1:51" ht="13.5" customHeight="1" thickBot="1">
      <c r="A340" s="43"/>
      <c r="B340" s="635"/>
      <c r="C340" s="636"/>
      <c r="D340" s="636"/>
      <c r="E340" s="628" t="str">
        <f>IF(B340="","",VLOOKUP(B340,参照!$U$1:$Z$25,2,FALSE))</f>
        <v/>
      </c>
      <c r="F340" s="637"/>
      <c r="G340" s="638" t="str">
        <f>IF(B340="","",VLOOKUP(B340,参照!$U$1:$Z$25,3,FALSE))</f>
        <v/>
      </c>
      <c r="H340" s="637"/>
      <c r="I340" s="639" t="str">
        <f>IF(B340="","",VLOOKUP(B340,参照!$U$1:$Z$25,4,FALSE))</f>
        <v/>
      </c>
      <c r="J340" s="637"/>
      <c r="K340" s="640" t="str">
        <f>IF(B340="","",VLOOKUP(B340,参照!$U$1:$Z$25,5,FALSE))</f>
        <v/>
      </c>
      <c r="L340" s="637"/>
      <c r="M340" s="641" t="str">
        <f>IF(B340="","",VLOOKUP(B340,参照!$U$1:$Z$25,6,FALSE))</f>
        <v/>
      </c>
      <c r="N340" s="642"/>
      <c r="O340" s="630" t="str">
        <f t="shared" si="261"/>
        <v/>
      </c>
      <c r="P340" s="642" t="str">
        <f t="shared" si="262"/>
        <v/>
      </c>
      <c r="Q340" s="595"/>
      <c r="R340" s="627" t="str">
        <f>IF(ISERROR(VLOOKUP(Q340,参照!A:B,2,FALSE)),"",VLOOKUP(Q340,参照!A:B,2,FALSE))</f>
        <v/>
      </c>
      <c r="S340" s="628"/>
      <c r="T340" s="629"/>
      <c r="U340" s="628"/>
      <c r="V340" s="628" t="str">
        <f>IF(ISERROR(VLOOKUP(U340,参照!D:E,2,FALSE)),"",VLOOKUP(U340,参照!D:E,2,FALSE))</f>
        <v/>
      </c>
      <c r="W340" s="628"/>
      <c r="X340" s="630"/>
      <c r="Y340" s="555"/>
      <c r="Z340" s="627"/>
      <c r="AA340" s="654"/>
      <c r="AB340" s="655"/>
      <c r="AC340" s="642"/>
      <c r="AD340" s="555"/>
      <c r="AE340" s="555"/>
      <c r="AF340" s="633" t="s">
        <v>164</v>
      </c>
      <c r="AG340" s="634">
        <f>AG286+S371</f>
        <v>12500</v>
      </c>
      <c r="AJ340" s="4"/>
      <c r="AY340" s="4"/>
    </row>
    <row r="341" spans="1:51" ht="13.5" customHeight="1">
      <c r="A341" s="43"/>
      <c r="B341" s="635"/>
      <c r="C341" s="636"/>
      <c r="D341" s="636"/>
      <c r="E341" s="628" t="str">
        <f>IF(B341="","",VLOOKUP(B341,参照!$U$1:$Z$25,2,FALSE))</f>
        <v/>
      </c>
      <c r="F341" s="637"/>
      <c r="G341" s="638" t="str">
        <f>IF(B341="","",VLOOKUP(B341,参照!$U$1:$Z$25,3,FALSE))</f>
        <v/>
      </c>
      <c r="H341" s="637"/>
      <c r="I341" s="639" t="str">
        <f>IF(B341="","",VLOOKUP(B341,参照!$U$1:$Z$25,4,FALSE))</f>
        <v/>
      </c>
      <c r="J341" s="637"/>
      <c r="K341" s="640" t="str">
        <f>IF(B341="","",VLOOKUP(B341,参照!$U$1:$Z$25,5,FALSE))</f>
        <v/>
      </c>
      <c r="L341" s="637"/>
      <c r="M341" s="641" t="str">
        <f>IF(B341="","",VLOOKUP(B341,参照!$U$1:$Z$25,6,FALSE))</f>
        <v/>
      </c>
      <c r="N341" s="642"/>
      <c r="O341" s="642" t="str">
        <f t="shared" si="261"/>
        <v/>
      </c>
      <c r="P341" s="642" t="str">
        <f t="shared" si="262"/>
        <v/>
      </c>
      <c r="Q341" s="595"/>
      <c r="R341" s="627" t="str">
        <f>IF(ISERROR(VLOOKUP(Q341,参照!A:B,2,FALSE)),"",VLOOKUP(Q341,参照!A:B,2,FALSE))</f>
        <v/>
      </c>
      <c r="S341" s="628"/>
      <c r="T341" s="629"/>
      <c r="U341" s="628"/>
      <c r="V341" s="628" t="str">
        <f>IF(ISERROR(VLOOKUP(U341,参照!D:E,2,FALSE)),"",VLOOKUP(U341,参照!D:E,2,FALSE))</f>
        <v/>
      </c>
      <c r="W341" s="628"/>
      <c r="X341" s="630"/>
      <c r="Y341" s="555"/>
      <c r="Z341" s="627"/>
      <c r="AA341" s="654"/>
      <c r="AB341" s="655"/>
      <c r="AC341" s="642"/>
      <c r="AD341" s="555"/>
      <c r="AE341" s="555"/>
      <c r="AF341" s="643" t="s">
        <v>681</v>
      </c>
      <c r="AG341" s="644">
        <f>AG287+S372</f>
        <v>0</v>
      </c>
      <c r="AJ341" s="853" t="s">
        <v>102</v>
      </c>
      <c r="AK341" s="277" t="s">
        <v>104</v>
      </c>
      <c r="AL341" s="277" t="s">
        <v>4</v>
      </c>
      <c r="AM341" s="278"/>
      <c r="AN341" s="279" t="s">
        <v>15</v>
      </c>
      <c r="AO341" s="279" t="s">
        <v>16</v>
      </c>
      <c r="AP341" s="277" t="s">
        <v>17</v>
      </c>
      <c r="AQ341" s="279" t="s">
        <v>18</v>
      </c>
      <c r="AR341" s="279" t="s">
        <v>19</v>
      </c>
      <c r="AS341" s="277"/>
      <c r="AT341" s="277" t="s">
        <v>117</v>
      </c>
      <c r="AU341" s="277" t="s">
        <v>118</v>
      </c>
      <c r="AV341" s="277" t="s">
        <v>123</v>
      </c>
      <c r="AW341" s="277" t="s">
        <v>124</v>
      </c>
      <c r="AX341" s="288" t="s">
        <v>122</v>
      </c>
      <c r="AY341" s="853" t="s">
        <v>102</v>
      </c>
    </row>
    <row r="342" spans="1:51" ht="13.5" customHeight="1">
      <c r="A342" s="43"/>
      <c r="B342" s="635"/>
      <c r="C342" s="636"/>
      <c r="D342" s="636"/>
      <c r="E342" s="628" t="str">
        <f>IF(B342="","",VLOOKUP(B342,参照!$U$1:$Z$25,2,FALSE))</f>
        <v/>
      </c>
      <c r="F342" s="637"/>
      <c r="G342" s="638" t="str">
        <f>IF(B342="","",VLOOKUP(B342,参照!$U$1:$Z$25,3,FALSE))</f>
        <v/>
      </c>
      <c r="H342" s="637"/>
      <c r="I342" s="639" t="str">
        <f>IF(B342="","",VLOOKUP(B342,参照!$U$1:$Z$25,4,FALSE))</f>
        <v/>
      </c>
      <c r="J342" s="637"/>
      <c r="K342" s="640" t="str">
        <f>IF(B342="","",VLOOKUP(B342,参照!$U$1:$Z$25,5,FALSE))</f>
        <v/>
      </c>
      <c r="L342" s="637"/>
      <c r="M342" s="641" t="str">
        <f>IF(B342="","",VLOOKUP(B342,参照!$U$1:$Z$25,6,FALSE))</f>
        <v/>
      </c>
      <c r="N342" s="642"/>
      <c r="O342" s="630" t="str">
        <f t="shared" si="261"/>
        <v/>
      </c>
      <c r="P342" s="642" t="str">
        <f t="shared" si="262"/>
        <v/>
      </c>
      <c r="Q342" s="595"/>
      <c r="R342" s="627" t="str">
        <f>IF(ISERROR(VLOOKUP(Q342,参照!A:B,2,FALSE)),"",VLOOKUP(Q342,参照!A:B,2,FALSE))</f>
        <v/>
      </c>
      <c r="S342" s="628"/>
      <c r="T342" s="629"/>
      <c r="U342" s="628"/>
      <c r="V342" s="628" t="str">
        <f>IF(ISERROR(VLOOKUP(U342,参照!D:E,2,FALSE)),"",VLOOKUP(U342,参照!D:E,2,FALSE))</f>
        <v/>
      </c>
      <c r="W342" s="628"/>
      <c r="X342" s="630"/>
      <c r="Y342" s="555"/>
      <c r="Z342" s="627"/>
      <c r="AA342" s="654"/>
      <c r="AB342" s="657"/>
      <c r="AC342" s="642"/>
      <c r="AD342" s="555"/>
      <c r="AE342" s="555"/>
      <c r="AF342" s="555"/>
      <c r="AG342" s="606"/>
      <c r="AJ342" s="854"/>
      <c r="AK342" s="281" t="s">
        <v>88</v>
      </c>
      <c r="AL342" s="281">
        <v>1</v>
      </c>
      <c r="AM342" s="225"/>
      <c r="AN342" s="225">
        <f>DSUM($B331:$N345,F331,$AK341:$AL342)</f>
        <v>0</v>
      </c>
      <c r="AO342" s="225">
        <f>DSUM($B331:$N345,H331,$AK341:$AL342)</f>
        <v>0</v>
      </c>
      <c r="AP342" s="225">
        <f>DSUM($B331:$N345,J331,$AK341:$AL342)</f>
        <v>0</v>
      </c>
      <c r="AQ342" s="225">
        <f>DSUM($B331:$N345,L331,$AK341:$AL342)</f>
        <v>0</v>
      </c>
      <c r="AR342" s="225">
        <f>DSUM($B331:$N345,N331,$AK341:$AL342)</f>
        <v>0</v>
      </c>
      <c r="AS342" s="225"/>
      <c r="AT342" s="225">
        <f>AN342+AO342+AP342</f>
        <v>0</v>
      </c>
      <c r="AU342" s="225">
        <f>AQ342+AR342</f>
        <v>0</v>
      </c>
      <c r="AV342" s="225">
        <f>AT342+AU342</f>
        <v>0</v>
      </c>
      <c r="AW342" s="287">
        <f>(AT342*1)+(AU342*0.5)</f>
        <v>0</v>
      </c>
      <c r="AX342" s="284">
        <f>DCOUNT(B331:E345,D331,AK341:AL342)-AO376</f>
        <v>0</v>
      </c>
      <c r="AY342" s="854"/>
    </row>
    <row r="343" spans="1:51" ht="13.5" customHeight="1">
      <c r="A343" s="43"/>
      <c r="B343" s="635"/>
      <c r="C343" s="658"/>
      <c r="D343" s="636"/>
      <c r="E343" s="628" t="str">
        <f>IF(B343="","",VLOOKUP(B343,参照!$U$1:$Z$25,2,FALSE))</f>
        <v/>
      </c>
      <c r="F343" s="637"/>
      <c r="G343" s="638" t="str">
        <f>IF(B343="","",VLOOKUP(B343,参照!$U$1:$Z$25,3,FALSE))</f>
        <v/>
      </c>
      <c r="H343" s="637"/>
      <c r="I343" s="639" t="str">
        <f>IF(B343="","",VLOOKUP(B343,参照!$U$1:$Z$25,4,FALSE))</f>
        <v/>
      </c>
      <c r="J343" s="637"/>
      <c r="K343" s="640" t="str">
        <f>IF(B343="","",VLOOKUP(B343,参照!$U$1:$Z$25,5,FALSE))</f>
        <v/>
      </c>
      <c r="L343" s="637"/>
      <c r="M343" s="641" t="str">
        <f>IF(B343="","",VLOOKUP(B343,参照!$U$1:$Z$25,6,FALSE))</f>
        <v/>
      </c>
      <c r="N343" s="642"/>
      <c r="O343" s="642" t="str">
        <f t="shared" si="261"/>
        <v/>
      </c>
      <c r="P343" s="642" t="str">
        <f t="shared" si="262"/>
        <v/>
      </c>
      <c r="Q343" s="595"/>
      <c r="R343" s="627" t="str">
        <f>IF(ISERROR(VLOOKUP(Q343,参照!A:B,2,FALSE)),"",VLOOKUP(Q343,参照!A:B,2,FALSE))</f>
        <v/>
      </c>
      <c r="S343" s="628"/>
      <c r="T343" s="629"/>
      <c r="U343" s="628"/>
      <c r="V343" s="628" t="str">
        <f>IF(ISERROR(VLOOKUP(U343,参照!D:E,2,FALSE)),"",VLOOKUP(U343,参照!D:E,2,FALSE))</f>
        <v/>
      </c>
      <c r="W343" s="628"/>
      <c r="X343" s="630"/>
      <c r="Y343" s="555"/>
      <c r="Z343" s="627"/>
      <c r="AA343" s="654"/>
      <c r="AB343" s="657"/>
      <c r="AC343" s="642"/>
      <c r="AD343" s="555"/>
      <c r="AE343" s="555"/>
      <c r="AF343" s="596" t="s">
        <v>344</v>
      </c>
      <c r="AG343" s="597"/>
      <c r="AJ343" s="854"/>
      <c r="AK343" s="281" t="s">
        <v>104</v>
      </c>
      <c r="AL343" s="281" t="s">
        <v>4</v>
      </c>
      <c r="AM343" s="225"/>
      <c r="AN343" s="225"/>
      <c r="AO343" s="225"/>
      <c r="AP343" s="225"/>
      <c r="AQ343" s="225"/>
      <c r="AR343" s="225"/>
      <c r="AS343" s="225"/>
      <c r="AT343" s="225"/>
      <c r="AU343" s="225"/>
      <c r="AV343" s="225"/>
      <c r="AW343" s="225"/>
      <c r="AX343" s="282"/>
      <c r="AY343" s="854"/>
    </row>
    <row r="344" spans="1:51" ht="13.5" customHeight="1" thickBot="1">
      <c r="A344" s="43"/>
      <c r="B344" s="635"/>
      <c r="C344" s="658"/>
      <c r="D344" s="636"/>
      <c r="E344" s="628" t="str">
        <f>IF(B344="","",VLOOKUP(B344,参照!$U$1:$Z$25,2,FALSE))</f>
        <v/>
      </c>
      <c r="F344" s="637"/>
      <c r="G344" s="638" t="str">
        <f>IF(B344="","",VLOOKUP(B344,参照!$U$1:$Z$25,3,FALSE))</f>
        <v/>
      </c>
      <c r="H344" s="637"/>
      <c r="I344" s="639" t="str">
        <f>IF(B344="","",VLOOKUP(B344,参照!$U$1:$Z$25,4,FALSE))</f>
        <v/>
      </c>
      <c r="J344" s="637"/>
      <c r="K344" s="640" t="str">
        <f>IF(B344="","",VLOOKUP(B344,参照!$U$1:$Z$25,5,FALSE))</f>
        <v/>
      </c>
      <c r="L344" s="637"/>
      <c r="M344" s="641" t="str">
        <f>IF(B344="","",VLOOKUP(B344,参照!$U$1:$Z$25,6,FALSE))</f>
        <v/>
      </c>
      <c r="N344" s="642"/>
      <c r="O344" s="630" t="str">
        <f t="shared" si="261"/>
        <v/>
      </c>
      <c r="P344" s="642" t="str">
        <f t="shared" si="262"/>
        <v/>
      </c>
      <c r="Q344" s="595"/>
      <c r="R344" s="627" t="str">
        <f>IF(ISERROR(VLOOKUP(Q344,参照!A:B,2,FALSE)),"",VLOOKUP(Q344,参照!A:B,2,FALSE))</f>
        <v/>
      </c>
      <c r="S344" s="628"/>
      <c r="T344" s="629"/>
      <c r="U344" s="628"/>
      <c r="V344" s="628" t="str">
        <f>IF(ISERROR(VLOOKUP(U344,参照!D:E,2,FALSE)),"",VLOOKUP(U344,参照!D:E,2,FALSE))</f>
        <v/>
      </c>
      <c r="W344" s="628"/>
      <c r="X344" s="630"/>
      <c r="Y344" s="555"/>
      <c r="Z344" s="627"/>
      <c r="AA344" s="654"/>
      <c r="AB344" s="655"/>
      <c r="AC344" s="656"/>
      <c r="AD344" s="555"/>
      <c r="AE344" s="555"/>
      <c r="AF344" s="659"/>
      <c r="AG344" s="647"/>
      <c r="AJ344" s="855"/>
      <c r="AK344" s="9" t="s">
        <v>88</v>
      </c>
      <c r="AL344" s="9">
        <v>3</v>
      </c>
      <c r="AM344" s="283"/>
      <c r="AN344" s="283">
        <f>DSUM($B331:$N345,F331,$AK343:$AL344)</f>
        <v>0</v>
      </c>
      <c r="AO344" s="283">
        <f>DSUM($B331:$N345,H331,$AK343:$AL344)</f>
        <v>0</v>
      </c>
      <c r="AP344" s="283">
        <f>DSUM($B331:$N345,J331,$AK343:$AL344)</f>
        <v>0</v>
      </c>
      <c r="AQ344" s="283">
        <f>DSUM($B331:$N345,L331,$AK343:$AL344)</f>
        <v>0</v>
      </c>
      <c r="AR344" s="283">
        <f>DSUM($B331:$N345,N331,$AK343:$AL344)</f>
        <v>0</v>
      </c>
      <c r="AS344" s="283"/>
      <c r="AT344" s="283">
        <f>AN344+AO344+AP344</f>
        <v>0</v>
      </c>
      <c r="AU344" s="283">
        <f>AQ344+AR344</f>
        <v>0</v>
      </c>
      <c r="AV344" s="283">
        <f>AT344+AU344</f>
        <v>0</v>
      </c>
      <c r="AW344" s="286">
        <f>(AT344*1)+(AU344*0.5)</f>
        <v>0</v>
      </c>
      <c r="AX344" s="285">
        <f>DCOUNT(B331:E345,D331,AK343:AL344)-AO377</f>
        <v>0</v>
      </c>
      <c r="AY344" s="855"/>
    </row>
    <row r="345" spans="1:51" ht="13.5" customHeight="1" thickBot="1">
      <c r="A345" s="43"/>
      <c r="B345" s="635"/>
      <c r="C345" s="658"/>
      <c r="D345" s="636"/>
      <c r="E345" s="628" t="str">
        <f>IF(B345="","",VLOOKUP(B345,参照!$U$1:$Z$25,2,FALSE))</f>
        <v/>
      </c>
      <c r="F345" s="637"/>
      <c r="G345" s="638" t="str">
        <f>IF(B345="","",VLOOKUP(B345,参照!$U$1:$Z$25,3,FALSE))</f>
        <v/>
      </c>
      <c r="H345" s="637"/>
      <c r="I345" s="639" t="str">
        <f>IF(B345="","",VLOOKUP(B345,参照!$U$1:$Z$25,4,FALSE))</f>
        <v/>
      </c>
      <c r="J345" s="637"/>
      <c r="K345" s="640" t="str">
        <f>IF(B345="","",VLOOKUP(B345,参照!$U$1:$Z$25,5,FALSE))</f>
        <v/>
      </c>
      <c r="L345" s="637"/>
      <c r="M345" s="641" t="str">
        <f>IF(B345="","",VLOOKUP(B345,参照!$U$1:$Z$25,6,FALSE))</f>
        <v/>
      </c>
      <c r="N345" s="642"/>
      <c r="O345" s="642" t="str">
        <f>IF(SUM(F345+H345+J345+L345+N345)=0,"",SUM(F345+H345+J345+L345+N345))</f>
        <v/>
      </c>
      <c r="P345" s="642" t="str">
        <f>IF(ISERROR(SUM(E345*F345+G345*H345+I345*J345+K345*L345+M345*N345)),"",SUM(E345*F345+G345*H345+I345*J345+K345*L345+M345*N345))</f>
        <v/>
      </c>
      <c r="Q345" s="595"/>
      <c r="R345" s="627" t="str">
        <f>IF(ISERROR(VLOOKUP(Q345,参照!A:B,2,FALSE)),"",VLOOKUP(Q345,参照!A:B,2,FALSE))</f>
        <v/>
      </c>
      <c r="S345" s="628"/>
      <c r="T345" s="629"/>
      <c r="U345" s="628"/>
      <c r="V345" s="628" t="str">
        <f>IF(ISERROR(VLOOKUP(U345,参照!D:E,2,FALSE)),"",VLOOKUP(U345,参照!D:E,2,FALSE))</f>
        <v/>
      </c>
      <c r="W345" s="628"/>
      <c r="X345" s="630"/>
      <c r="Y345" s="555"/>
      <c r="Z345" s="627"/>
      <c r="AA345" s="654"/>
      <c r="AB345" s="655"/>
      <c r="AC345" s="642"/>
      <c r="AD345" s="555"/>
      <c r="AE345" s="555"/>
      <c r="AF345" s="660" t="s">
        <v>31</v>
      </c>
      <c r="AG345" s="661">
        <f>+T374-T351-AC355-T355</f>
        <v>4130</v>
      </c>
      <c r="AJ345" s="289"/>
      <c r="AY345" s="289"/>
    </row>
    <row r="346" spans="1:51" ht="13.5" customHeight="1">
      <c r="B346" s="662"/>
      <c r="C346" s="663"/>
      <c r="D346" s="664"/>
      <c r="E346" s="590" t="str">
        <f>IF(B346="","",VLOOKUP(B346,参照!$U$1:$Z$25,2,FALSE))</f>
        <v/>
      </c>
      <c r="F346" s="665"/>
      <c r="G346" s="666"/>
      <c r="H346" s="665"/>
      <c r="I346" s="667"/>
      <c r="J346" s="665"/>
      <c r="K346" s="667"/>
      <c r="L346" s="665"/>
      <c r="M346" s="666"/>
      <c r="N346" s="647"/>
      <c r="O346" s="668"/>
      <c r="P346" s="647"/>
      <c r="Q346" s="595"/>
      <c r="R346" s="627" t="str">
        <f>IF(ISERROR(VLOOKUP(Q346,参照!A:B,2,FALSE)),"",VLOOKUP(Q346,参照!A:B,2,FALSE))</f>
        <v/>
      </c>
      <c r="S346" s="628"/>
      <c r="T346" s="629"/>
      <c r="U346" s="628"/>
      <c r="V346" s="628" t="str">
        <f>IF(ISERROR(VLOOKUP(U346,参照!D:E,2,FALSE)),"",VLOOKUP(U346,参照!D:E,2,FALSE))</f>
        <v/>
      </c>
      <c r="W346" s="628"/>
      <c r="X346" s="630"/>
      <c r="Y346" s="555"/>
      <c r="Z346" s="627"/>
      <c r="AA346" s="654"/>
      <c r="AB346" s="655"/>
      <c r="AC346" s="642"/>
      <c r="AD346" s="555"/>
      <c r="AE346" s="555"/>
      <c r="AF346" s="669"/>
      <c r="AG346" s="619"/>
      <c r="AJ346" s="853" t="s">
        <v>103</v>
      </c>
      <c r="AK346" s="277" t="s">
        <v>104</v>
      </c>
      <c r="AL346" s="277" t="s">
        <v>4</v>
      </c>
      <c r="AM346" s="278"/>
      <c r="AN346" s="279" t="s">
        <v>15</v>
      </c>
      <c r="AO346" s="279" t="s">
        <v>16</v>
      </c>
      <c r="AP346" s="277" t="s">
        <v>17</v>
      </c>
      <c r="AQ346" s="279" t="s">
        <v>18</v>
      </c>
      <c r="AR346" s="279" t="s">
        <v>19</v>
      </c>
      <c r="AS346" s="277"/>
      <c r="AT346" s="277" t="s">
        <v>117</v>
      </c>
      <c r="AU346" s="277" t="s">
        <v>118</v>
      </c>
      <c r="AV346" s="277" t="s">
        <v>123</v>
      </c>
      <c r="AW346" s="277" t="s">
        <v>124</v>
      </c>
      <c r="AX346" s="288" t="s">
        <v>122</v>
      </c>
      <c r="AY346" s="853" t="s">
        <v>103</v>
      </c>
    </row>
    <row r="347" spans="1:51" ht="13.5" customHeight="1">
      <c r="B347" s="928" t="s">
        <v>500</v>
      </c>
      <c r="C347" s="929"/>
      <c r="D347" s="930"/>
      <c r="E347" s="670"/>
      <c r="F347" s="671">
        <f t="shared" ref="F347:O347" si="263">SUM(F332:F345)</f>
        <v>28</v>
      </c>
      <c r="G347" s="672">
        <f t="shared" si="263"/>
        <v>4750</v>
      </c>
      <c r="H347" s="671">
        <f t="shared" si="263"/>
        <v>3</v>
      </c>
      <c r="I347" s="673">
        <f t="shared" si="263"/>
        <v>3500</v>
      </c>
      <c r="J347" s="671">
        <f t="shared" si="263"/>
        <v>0</v>
      </c>
      <c r="K347" s="673">
        <f t="shared" si="263"/>
        <v>2500</v>
      </c>
      <c r="L347" s="671">
        <f t="shared" si="263"/>
        <v>2</v>
      </c>
      <c r="M347" s="672">
        <f t="shared" si="263"/>
        <v>2380</v>
      </c>
      <c r="N347" s="672">
        <f t="shared" si="263"/>
        <v>0</v>
      </c>
      <c r="O347" s="674">
        <f t="shared" si="263"/>
        <v>33</v>
      </c>
      <c r="P347" s="674">
        <f>SUM(P332:P345)</f>
        <v>159250</v>
      </c>
      <c r="Q347" s="595"/>
      <c r="R347" s="675" t="str">
        <f>IF(ISERROR(VLOOKUP(Q347,参照!A:B,2,FALSE)),"",VLOOKUP(Q347,参照!A:B,2,FALSE))</f>
        <v/>
      </c>
      <c r="S347" s="676"/>
      <c r="T347" s="677"/>
      <c r="U347" s="628"/>
      <c r="V347" s="628" t="str">
        <f>IF(ISERROR(VLOOKUP(U347,参照!D:E,2,FALSE)),"",VLOOKUP(U347,参照!D:E,2,FALSE))</f>
        <v/>
      </c>
      <c r="W347" s="628"/>
      <c r="X347" s="630"/>
      <c r="Y347" s="555"/>
      <c r="Z347" s="627"/>
      <c r="AA347" s="654"/>
      <c r="AB347" s="655"/>
      <c r="AC347" s="642"/>
      <c r="AD347" s="555"/>
      <c r="AE347" s="555"/>
      <c r="AF347" s="660" t="s">
        <v>32</v>
      </c>
      <c r="AG347" s="678"/>
      <c r="AJ347" s="854"/>
      <c r="AK347" s="281" t="s">
        <v>125</v>
      </c>
      <c r="AL347" s="281">
        <v>1</v>
      </c>
      <c r="AM347" s="225"/>
      <c r="AN347" s="225">
        <f>DSUM($B331:$N345,F331,$AK346:$AL347)</f>
        <v>0</v>
      </c>
      <c r="AO347" s="225">
        <f>DSUM($B331:$N345,H331,$AK346:$AL347)</f>
        <v>0</v>
      </c>
      <c r="AP347" s="225">
        <f>DSUM($B331:$N345,J331,$AK346:$AL347)</f>
        <v>0</v>
      </c>
      <c r="AQ347" s="225">
        <f>DSUM($B331:$N345,L331,$AK346:$AL347)</f>
        <v>0</v>
      </c>
      <c r="AR347" s="225">
        <f>DSUM($B331:$N345,N331,$AK346:$AL347)</f>
        <v>0</v>
      </c>
      <c r="AS347" s="225"/>
      <c r="AT347" s="225">
        <f>AN347+AO347+AP347</f>
        <v>0</v>
      </c>
      <c r="AU347" s="225">
        <f>AQ347+AR347</f>
        <v>0</v>
      </c>
      <c r="AV347" s="225">
        <f>AT347+AU347</f>
        <v>0</v>
      </c>
      <c r="AW347" s="287">
        <f>(AT347*1)+(AU347*0.5)</f>
        <v>0</v>
      </c>
      <c r="AX347" s="284">
        <f>DCOUNT(B331:E345,D331,AK346:AL347)-AP376</f>
        <v>0</v>
      </c>
      <c r="AY347" s="854"/>
    </row>
    <row r="348" spans="1:51" ht="13.5" customHeight="1">
      <c r="B348" s="554"/>
      <c r="C348" s="590"/>
      <c r="D348" s="554"/>
      <c r="E348" s="590"/>
      <c r="F348" s="666"/>
      <c r="G348" s="666"/>
      <c r="H348" s="666"/>
      <c r="I348" s="666"/>
      <c r="J348" s="666"/>
      <c r="K348" s="666"/>
      <c r="L348" s="666"/>
      <c r="M348" s="666"/>
      <c r="N348" s="666"/>
      <c r="O348" s="666"/>
      <c r="P348" s="666"/>
      <c r="Q348" s="595"/>
      <c r="R348" s="598" t="s">
        <v>89</v>
      </c>
      <c r="S348" s="679"/>
      <c r="T348" s="680">
        <f>SUM(T331:T347)</f>
        <v>0</v>
      </c>
      <c r="U348" s="628"/>
      <c r="V348" s="628" t="str">
        <f>IF(ISERROR(VLOOKUP(U348,参照!D:E,2,FALSE)),"",VLOOKUP(U348,参照!D:E,2,FALSE))</f>
        <v/>
      </c>
      <c r="W348" s="628"/>
      <c r="X348" s="630"/>
      <c r="Y348" s="555"/>
      <c r="Z348" s="627"/>
      <c r="AA348" s="654"/>
      <c r="AB348" s="657"/>
      <c r="AC348" s="642"/>
      <c r="AD348" s="555"/>
      <c r="AE348" s="555"/>
      <c r="AF348" s="669"/>
      <c r="AG348" s="619"/>
      <c r="AJ348" s="854"/>
      <c r="AK348" s="281" t="s">
        <v>104</v>
      </c>
      <c r="AL348" s="281" t="s">
        <v>4</v>
      </c>
      <c r="AM348" s="225"/>
      <c r="AN348" s="225"/>
      <c r="AO348" s="225"/>
      <c r="AP348" s="225"/>
      <c r="AQ348" s="225"/>
      <c r="AR348" s="225"/>
      <c r="AS348" s="225"/>
      <c r="AT348" s="225"/>
      <c r="AU348" s="225"/>
      <c r="AV348" s="225"/>
      <c r="AW348" s="225"/>
      <c r="AX348" s="282"/>
      <c r="AY348" s="854"/>
    </row>
    <row r="349" spans="1:51" ht="13.5" customHeight="1" thickBot="1">
      <c r="B349" s="881" t="s">
        <v>601</v>
      </c>
      <c r="C349" s="882"/>
      <c r="D349" s="882"/>
      <c r="E349" s="564" t="e">
        <f>IF(B349="","",VLOOKUP(B349,参照!$U$1:$Z$25,2,FALSE))</f>
        <v>#N/A</v>
      </c>
      <c r="F349" s="883" t="s">
        <v>603</v>
      </c>
      <c r="G349" s="884"/>
      <c r="H349" s="884"/>
      <c r="I349" s="884"/>
      <c r="J349" s="884"/>
      <c r="K349" s="884"/>
      <c r="L349" s="884"/>
      <c r="M349" s="884"/>
      <c r="N349" s="884"/>
      <c r="O349" s="884"/>
      <c r="P349" s="885"/>
      <c r="Q349" s="555"/>
      <c r="R349" s="598" t="s">
        <v>90</v>
      </c>
      <c r="S349" s="564"/>
      <c r="T349" s="681"/>
      <c r="U349" s="682"/>
      <c r="V349" s="682" t="str">
        <f>IF(ISERROR(VLOOKUP(U349,参照!D:E,2,FALSE)),"",VLOOKUP(U349,参照!D:E,2,FALSE))</f>
        <v/>
      </c>
      <c r="W349" s="682"/>
      <c r="X349" s="683"/>
      <c r="Y349" s="555"/>
      <c r="Z349" s="675"/>
      <c r="AA349" s="684"/>
      <c r="AB349" s="685"/>
      <c r="AC349" s="686"/>
      <c r="AD349" s="555"/>
      <c r="AE349" s="555"/>
      <c r="AF349" s="660" t="s">
        <v>343</v>
      </c>
      <c r="AG349" s="678"/>
      <c r="AJ349" s="855"/>
      <c r="AK349" s="9" t="s">
        <v>125</v>
      </c>
      <c r="AL349" s="9">
        <v>3</v>
      </c>
      <c r="AM349" s="283"/>
      <c r="AN349" s="283">
        <f>DSUM($B331:$N345,F331,$AK348:$AL349)</f>
        <v>0</v>
      </c>
      <c r="AO349" s="283">
        <f>DSUM($B331:$N345,H331,$AK348:$AL349)</f>
        <v>0</v>
      </c>
      <c r="AP349" s="283">
        <f>DSUM($B331:$N345,J331,$AK348:$AL349)</f>
        <v>0</v>
      </c>
      <c r="AQ349" s="283">
        <f>DSUM($B331:$N345,L331,$AK348:$AL349)</f>
        <v>0</v>
      </c>
      <c r="AR349" s="283">
        <f>DSUM($B331:$N345,N331,$AK348:$AL349)</f>
        <v>0</v>
      </c>
      <c r="AS349" s="283"/>
      <c r="AT349" s="283">
        <f>AN349+AO349+AP349</f>
        <v>0</v>
      </c>
      <c r="AU349" s="283">
        <f>AQ349+AR349</f>
        <v>0</v>
      </c>
      <c r="AV349" s="283">
        <f>AT349+AU349</f>
        <v>0</v>
      </c>
      <c r="AW349" s="286">
        <f>(AT349*1)+(AU349*0.5)</f>
        <v>0</v>
      </c>
      <c r="AX349" s="285">
        <f>DCOUNT(B331:E345,D331,AK348:AL349)-AP377</f>
        <v>0</v>
      </c>
      <c r="AY349" s="855"/>
    </row>
    <row r="350" spans="1:51" ht="13.5" customHeight="1" thickBot="1">
      <c r="B350" s="894" t="s">
        <v>602</v>
      </c>
      <c r="C350" s="894"/>
      <c r="D350" s="894"/>
      <c r="E350" s="555" t="e">
        <v>#N/A</v>
      </c>
      <c r="F350" s="687" t="s">
        <v>15</v>
      </c>
      <c r="G350" s="688"/>
      <c r="H350" s="687" t="s">
        <v>16</v>
      </c>
      <c r="I350" s="689"/>
      <c r="J350" s="559" t="s">
        <v>17</v>
      </c>
      <c r="K350" s="690"/>
      <c r="L350" s="687" t="s">
        <v>18</v>
      </c>
      <c r="M350" s="670"/>
      <c r="N350" s="670" t="s">
        <v>19</v>
      </c>
      <c r="O350" s="691" t="s">
        <v>6</v>
      </c>
      <c r="P350" s="613" t="s">
        <v>20</v>
      </c>
      <c r="Q350" s="555"/>
      <c r="R350" s="692" t="str">
        <f>IF(ISERROR(VLOOKUP(Q350,参照!A:B,2,FALSE)),"",VLOOKUP(Q350,参照!A:B,2,FALSE))</f>
        <v/>
      </c>
      <c r="S350" s="560"/>
      <c r="T350" s="693"/>
      <c r="U350" s="694"/>
      <c r="V350" s="695" t="str">
        <f>IF(ISERROR(VLOOKUP(U350,参照!D:E,2,FALSE)),"",VLOOKUP(U350,参照!D:E,2,FALSE))</f>
        <v/>
      </c>
      <c r="W350" s="695"/>
      <c r="X350" s="630"/>
      <c r="Y350" s="555"/>
      <c r="Z350" s="645"/>
      <c r="AA350" s="590"/>
      <c r="AB350" s="646"/>
      <c r="AC350" s="647"/>
      <c r="AD350" s="555"/>
      <c r="AE350" s="555"/>
      <c r="AF350" s="669"/>
      <c r="AG350" s="619"/>
      <c r="AJ350" s="289"/>
      <c r="AY350" s="289"/>
    </row>
    <row r="351" spans="1:51" ht="13.5" customHeight="1">
      <c r="A351" s="548" t="s">
        <v>498</v>
      </c>
      <c r="B351" s="873" t="s">
        <v>637</v>
      </c>
      <c r="C351" s="874"/>
      <c r="D351" s="875"/>
      <c r="E351" s="670"/>
      <c r="F351" s="765">
        <f ca="1">SUMIF($B332:$P345,$A351,F332:F345)</f>
        <v>28</v>
      </c>
      <c r="G351" s="757">
        <f t="shared" ref="G351:P351" ca="1" si="264">SUMIF($B332:$P345,$A351,G332:G345)</f>
        <v>4750</v>
      </c>
      <c r="H351" s="758">
        <f t="shared" ca="1" si="264"/>
        <v>3</v>
      </c>
      <c r="I351" s="758">
        <f t="shared" ca="1" si="264"/>
        <v>3500</v>
      </c>
      <c r="J351" s="758">
        <f t="shared" ca="1" si="264"/>
        <v>0</v>
      </c>
      <c r="K351" s="758">
        <f t="shared" ca="1" si="264"/>
        <v>2500</v>
      </c>
      <c r="L351" s="758">
        <f t="shared" ca="1" si="264"/>
        <v>2</v>
      </c>
      <c r="M351" s="758">
        <f t="shared" ca="1" si="264"/>
        <v>2380</v>
      </c>
      <c r="N351" s="758">
        <f t="shared" ca="1" si="264"/>
        <v>0</v>
      </c>
      <c r="O351" s="758">
        <f t="shared" ca="1" si="264"/>
        <v>33</v>
      </c>
      <c r="P351" s="759">
        <f t="shared" ca="1" si="264"/>
        <v>159250</v>
      </c>
      <c r="Q351" s="555"/>
      <c r="R351" s="857" t="s">
        <v>91</v>
      </c>
      <c r="S351" s="858"/>
      <c r="T351" s="680">
        <f>SUM(T348+T350)</f>
        <v>0</v>
      </c>
      <c r="U351" s="696"/>
      <c r="V351" s="697" t="str">
        <f>IF(ISERROR(VLOOKUP(U351,参照!D:E,2,FALSE)),"",VLOOKUP(U351,参照!D:E,2,FALSE))</f>
        <v/>
      </c>
      <c r="W351" s="696"/>
      <c r="X351" s="630"/>
      <c r="Y351" s="555"/>
      <c r="Z351" s="648" t="s">
        <v>35</v>
      </c>
      <c r="AA351" s="649"/>
      <c r="AB351" s="650"/>
      <c r="AC351" s="651">
        <f>SUM(AC338:AC349)</f>
        <v>0</v>
      </c>
      <c r="AD351" s="555"/>
      <c r="AE351" s="555"/>
      <c r="AF351" s="698" t="s">
        <v>81</v>
      </c>
      <c r="AG351" s="699"/>
      <c r="AJ351" s="853" t="s">
        <v>686</v>
      </c>
      <c r="AK351" s="277" t="s">
        <v>104</v>
      </c>
      <c r="AL351" s="277" t="s">
        <v>4</v>
      </c>
      <c r="AM351" s="278"/>
      <c r="AN351" s="279" t="s">
        <v>15</v>
      </c>
      <c r="AO351" s="279" t="s">
        <v>16</v>
      </c>
      <c r="AP351" s="277" t="s">
        <v>17</v>
      </c>
      <c r="AQ351" s="279" t="s">
        <v>18</v>
      </c>
      <c r="AR351" s="279" t="s">
        <v>19</v>
      </c>
      <c r="AS351" s="277"/>
      <c r="AT351" s="277" t="s">
        <v>117</v>
      </c>
      <c r="AU351" s="277" t="s">
        <v>118</v>
      </c>
      <c r="AV351" s="277" t="s">
        <v>123</v>
      </c>
      <c r="AW351" s="277" t="s">
        <v>124</v>
      </c>
      <c r="AX351" s="288" t="s">
        <v>122</v>
      </c>
      <c r="AY351" s="853" t="s">
        <v>127</v>
      </c>
    </row>
    <row r="352" spans="1:51" ht="13.5" customHeight="1">
      <c r="A352" s="548"/>
      <c r="B352" s="870" t="s">
        <v>623</v>
      </c>
      <c r="C352" s="871"/>
      <c r="D352" s="872"/>
      <c r="E352" s="555" t="e">
        <v>#N/A</v>
      </c>
      <c r="F352" s="700">
        <f ca="1">SUM(F351)+F298</f>
        <v>54</v>
      </c>
      <c r="G352" s="701">
        <f t="shared" ref="G352:P352" ca="1" si="265">SUM(G351)+G298</f>
        <v>9500</v>
      </c>
      <c r="H352" s="702">
        <f t="shared" ca="1" si="265"/>
        <v>5</v>
      </c>
      <c r="I352" s="702">
        <f t="shared" ca="1" si="265"/>
        <v>7000</v>
      </c>
      <c r="J352" s="702">
        <f t="shared" ca="1" si="265"/>
        <v>0</v>
      </c>
      <c r="K352" s="702">
        <f t="shared" ca="1" si="265"/>
        <v>5000</v>
      </c>
      <c r="L352" s="702">
        <f t="shared" ca="1" si="265"/>
        <v>4</v>
      </c>
      <c r="M352" s="702">
        <f t="shared" ca="1" si="265"/>
        <v>4760</v>
      </c>
      <c r="N352" s="702">
        <f t="shared" ca="1" si="265"/>
        <v>0</v>
      </c>
      <c r="O352" s="702">
        <f t="shared" ca="1" si="265"/>
        <v>63</v>
      </c>
      <c r="P352" s="703">
        <f t="shared" ca="1" si="265"/>
        <v>303750</v>
      </c>
      <c r="Q352" s="555"/>
      <c r="R352" s="560"/>
      <c r="S352" s="560"/>
      <c r="T352" s="704"/>
      <c r="U352" s="628"/>
      <c r="V352" s="628" t="str">
        <f>IF(ISERROR(VLOOKUP(U352,参照!D:E,2,FALSE)),"",VLOOKUP(U352,参照!D:E,2,FALSE))</f>
        <v/>
      </c>
      <c r="W352" s="628"/>
      <c r="X352" s="630"/>
      <c r="Y352" s="555"/>
      <c r="Z352" s="596" t="s">
        <v>36</v>
      </c>
      <c r="AA352" s="555"/>
      <c r="AB352" s="555"/>
      <c r="AC352" s="555"/>
      <c r="AD352" s="555"/>
      <c r="AE352" s="555"/>
      <c r="AF352" s="669"/>
      <c r="AG352" s="619"/>
      <c r="AJ352" s="854"/>
      <c r="AK352" s="281" t="s">
        <v>126</v>
      </c>
      <c r="AL352" s="281">
        <v>1</v>
      </c>
      <c r="AM352" s="225"/>
      <c r="AN352" s="225">
        <f>DSUM($B331:$N345,F331,$AK351:$AL352)</f>
        <v>0</v>
      </c>
      <c r="AO352" s="225">
        <f>DSUM($B331:$N345,H331,$AK351:$AL352)</f>
        <v>0</v>
      </c>
      <c r="AP352" s="225">
        <f>DSUM($B331:$N345,J331,$AK351:$AL352)</f>
        <v>0</v>
      </c>
      <c r="AQ352" s="225">
        <f>DSUM($B331:$N345,L331,$AK351:$AL352)</f>
        <v>0</v>
      </c>
      <c r="AR352" s="225">
        <f>DSUM($B331:$N345,N331,$AK351:$AL352)</f>
        <v>0</v>
      </c>
      <c r="AS352" s="225"/>
      <c r="AT352" s="225">
        <f>AN352+AO352+AP352</f>
        <v>0</v>
      </c>
      <c r="AU352" s="225">
        <f>AQ352+AR352</f>
        <v>0</v>
      </c>
      <c r="AV352" s="225">
        <f>AT352+AU352</f>
        <v>0</v>
      </c>
      <c r="AW352" s="287">
        <f>(AT352*1)+(AU352*0.5)</f>
        <v>0</v>
      </c>
      <c r="AX352" s="284">
        <f>DCOUNT(B331:E345,D331,AK351:AL352)-AQ376</f>
        <v>0</v>
      </c>
      <c r="AY352" s="854"/>
    </row>
    <row r="353" spans="1:51" ht="13.5" customHeight="1">
      <c r="A353" s="548" t="s">
        <v>607</v>
      </c>
      <c r="B353" s="873" t="s">
        <v>107</v>
      </c>
      <c r="C353" s="874"/>
      <c r="D353" s="875"/>
      <c r="E353" s="670"/>
      <c r="F353" s="757">
        <f ca="1">SUMIF($B332:$P345,$A353,F332:F345)</f>
        <v>0</v>
      </c>
      <c r="G353" s="758">
        <f t="shared" ref="G353:P353" ca="1" si="266">SUMIF($B332:$P345,$A353,G332:G345)</f>
        <v>0</v>
      </c>
      <c r="H353" s="758">
        <f t="shared" ca="1" si="266"/>
        <v>0</v>
      </c>
      <c r="I353" s="758">
        <f t="shared" ca="1" si="266"/>
        <v>0</v>
      </c>
      <c r="J353" s="758">
        <f t="shared" ca="1" si="266"/>
        <v>0</v>
      </c>
      <c r="K353" s="758">
        <f t="shared" ca="1" si="266"/>
        <v>0</v>
      </c>
      <c r="L353" s="758">
        <f t="shared" ca="1" si="266"/>
        <v>0</v>
      </c>
      <c r="M353" s="758">
        <f t="shared" ca="1" si="266"/>
        <v>0</v>
      </c>
      <c r="N353" s="758">
        <f t="shared" ca="1" si="266"/>
        <v>0</v>
      </c>
      <c r="O353" s="758">
        <f t="shared" ca="1" si="266"/>
        <v>0</v>
      </c>
      <c r="P353" s="759">
        <f t="shared" ca="1" si="266"/>
        <v>0</v>
      </c>
      <c r="Q353" s="555"/>
      <c r="R353" s="857" t="s">
        <v>92</v>
      </c>
      <c r="S353" s="863"/>
      <c r="T353" s="864"/>
      <c r="U353" s="682"/>
      <c r="V353" s="682" t="str">
        <f>IF(ISERROR(VLOOKUP(U353,参照!D:E,2,FALSE)),"",VLOOKUP(U353,参照!D:E,2,FALSE))</f>
        <v/>
      </c>
      <c r="W353" s="682"/>
      <c r="X353" s="683"/>
      <c r="Y353" s="555"/>
      <c r="Z353" s="555"/>
      <c r="AA353" s="555"/>
      <c r="AB353" s="555"/>
      <c r="AC353" s="555"/>
      <c r="AD353" s="555"/>
      <c r="AE353" s="555"/>
      <c r="AF353" s="705" t="s">
        <v>34</v>
      </c>
      <c r="AG353" s="706"/>
      <c r="AJ353" s="854"/>
      <c r="AK353" s="281" t="s">
        <v>104</v>
      </c>
      <c r="AL353" s="281" t="s">
        <v>4</v>
      </c>
      <c r="AM353" s="225"/>
      <c r="AN353" s="225"/>
      <c r="AO353" s="225"/>
      <c r="AP353" s="225"/>
      <c r="AQ353" s="225"/>
      <c r="AR353" s="225"/>
      <c r="AS353" s="225"/>
      <c r="AT353" s="225"/>
      <c r="AU353" s="225"/>
      <c r="AV353" s="225"/>
      <c r="AW353" s="225"/>
      <c r="AX353" s="282"/>
      <c r="AY353" s="854"/>
    </row>
    <row r="354" spans="1:51" ht="13.5" customHeight="1" thickBot="1">
      <c r="A354" s="548"/>
      <c r="B354" s="870" t="s">
        <v>623</v>
      </c>
      <c r="C354" s="871"/>
      <c r="D354" s="872"/>
      <c r="E354" s="555" t="e">
        <v>#N/A</v>
      </c>
      <c r="F354" s="701">
        <f ca="1">SUM(F353)+F300</f>
        <v>0</v>
      </c>
      <c r="G354" s="702">
        <f t="shared" ref="G354:P354" ca="1" si="267">SUM(G353)+G300</f>
        <v>0</v>
      </c>
      <c r="H354" s="702">
        <f t="shared" ca="1" si="267"/>
        <v>0</v>
      </c>
      <c r="I354" s="702">
        <f t="shared" ca="1" si="267"/>
        <v>0</v>
      </c>
      <c r="J354" s="702">
        <f t="shared" ca="1" si="267"/>
        <v>0</v>
      </c>
      <c r="K354" s="702">
        <f t="shared" ca="1" si="267"/>
        <v>0</v>
      </c>
      <c r="L354" s="702">
        <f t="shared" ca="1" si="267"/>
        <v>0</v>
      </c>
      <c r="M354" s="702">
        <f t="shared" ca="1" si="267"/>
        <v>0</v>
      </c>
      <c r="N354" s="702">
        <f t="shared" ca="1" si="267"/>
        <v>0</v>
      </c>
      <c r="O354" s="702">
        <f t="shared" ca="1" si="267"/>
        <v>0</v>
      </c>
      <c r="P354" s="703">
        <f t="shared" ca="1" si="267"/>
        <v>0</v>
      </c>
      <c r="Q354" s="555"/>
      <c r="R354" s="692" t="s">
        <v>780</v>
      </c>
      <c r="S354" s="560"/>
      <c r="T354" s="693">
        <v>504</v>
      </c>
      <c r="U354" s="707"/>
      <c r="V354" s="708" t="str">
        <f>IF(ISERROR(VLOOKUP(U354,参照!D:E,2,FALSE)),"",VLOOKUP(U354,参照!D:E,2,FALSE))</f>
        <v/>
      </c>
      <c r="W354" s="676"/>
      <c r="X354" s="709"/>
      <c r="Y354" s="555"/>
      <c r="Z354" s="645"/>
      <c r="AA354" s="590"/>
      <c r="AB354" s="646"/>
      <c r="AC354" s="647"/>
      <c r="AD354" s="555"/>
      <c r="AE354" s="555"/>
      <c r="AF354" s="669"/>
      <c r="AG354" s="619"/>
      <c r="AJ354" s="855"/>
      <c r="AK354" s="9" t="s">
        <v>126</v>
      </c>
      <c r="AL354" s="9">
        <v>3</v>
      </c>
      <c r="AM354" s="283"/>
      <c r="AN354" s="283">
        <f>DSUM($B331:$N345,F331,$AK353:$AL354)</f>
        <v>0</v>
      </c>
      <c r="AO354" s="283">
        <f>DSUM($B331:$N345,H331,$AK353:$AL354)</f>
        <v>0</v>
      </c>
      <c r="AP354" s="283">
        <f>DSUM($B331:$N345,J331,$AK353:$AL354)</f>
        <v>0</v>
      </c>
      <c r="AQ354" s="283">
        <f>DSUM($B331:$N345,L331,$AK353:$AL354)</f>
        <v>0</v>
      </c>
      <c r="AR354" s="283">
        <f>DSUM($B331:$N345,N331,$AK353:$AL354)</f>
        <v>0</v>
      </c>
      <c r="AS354" s="283"/>
      <c r="AT354" s="283">
        <f>AN354+AO354+AP354</f>
        <v>0</v>
      </c>
      <c r="AU354" s="283">
        <f>AQ354+AR354</f>
        <v>0</v>
      </c>
      <c r="AV354" s="283">
        <f>AT354+AU354</f>
        <v>0</v>
      </c>
      <c r="AW354" s="286">
        <f>(AT354*1)+(AU354*0.5)</f>
        <v>0</v>
      </c>
      <c r="AX354" s="285">
        <f>DCOUNT(B331:E345,D331,AK353:AL354)-AQ377</f>
        <v>0</v>
      </c>
      <c r="AY354" s="855"/>
    </row>
    <row r="355" spans="1:51" ht="13.5" customHeight="1" thickBot="1">
      <c r="A355" s="548" t="s">
        <v>608</v>
      </c>
      <c r="B355" s="873" t="s">
        <v>605</v>
      </c>
      <c r="C355" s="874"/>
      <c r="D355" s="875"/>
      <c r="E355" s="670"/>
      <c r="F355" s="757">
        <f ca="1">SUMIF($B332:$P345,$A355,F332:F345)</f>
        <v>0</v>
      </c>
      <c r="G355" s="758">
        <f t="shared" ref="G355:P355" ca="1" si="268">SUMIF($B332:$P345,$A355,G332:G345)</f>
        <v>0</v>
      </c>
      <c r="H355" s="758">
        <f t="shared" ca="1" si="268"/>
        <v>0</v>
      </c>
      <c r="I355" s="758">
        <f t="shared" ca="1" si="268"/>
        <v>0</v>
      </c>
      <c r="J355" s="758">
        <f t="shared" ca="1" si="268"/>
        <v>0</v>
      </c>
      <c r="K355" s="758">
        <f t="shared" ca="1" si="268"/>
        <v>0</v>
      </c>
      <c r="L355" s="758">
        <f t="shared" ca="1" si="268"/>
        <v>0</v>
      </c>
      <c r="M355" s="758">
        <f t="shared" ca="1" si="268"/>
        <v>0</v>
      </c>
      <c r="N355" s="758">
        <f t="shared" ca="1" si="268"/>
        <v>0</v>
      </c>
      <c r="O355" s="758">
        <f t="shared" ca="1" si="268"/>
        <v>0</v>
      </c>
      <c r="P355" s="759">
        <f t="shared" ca="1" si="268"/>
        <v>0</v>
      </c>
      <c r="Q355" s="555"/>
      <c r="R355" s="857" t="s">
        <v>93</v>
      </c>
      <c r="S355" s="858"/>
      <c r="T355" s="680">
        <f>SUM(X355+T354)</f>
        <v>173254</v>
      </c>
      <c r="U355" s="710"/>
      <c r="V355" s="564" t="s">
        <v>82</v>
      </c>
      <c r="W355" s="564"/>
      <c r="X355" s="711">
        <f>SUM(X331:X354)</f>
        <v>172750</v>
      </c>
      <c r="Y355" s="555"/>
      <c r="Z355" s="692" t="s">
        <v>76</v>
      </c>
      <c r="AA355" s="649"/>
      <c r="AB355" s="650"/>
      <c r="AC355" s="651">
        <f>+AB331*AC331+AB332*AC332+AB333*AC333+AB338*AC338+AB339*AC339+AB340*AC340+AB341*AC341+AB342*AC342+AB343*AC343+AB344*AC344+AB345*AC345+AB346*AC346+AB347*AC347+AB348*AC348+AB349*AC349</f>
        <v>0</v>
      </c>
      <c r="AD355" s="555"/>
      <c r="AE355" s="555"/>
      <c r="AF355" s="705" t="s">
        <v>5</v>
      </c>
      <c r="AG355" s="651">
        <f>SUM(AG345:AG354)</f>
        <v>4130</v>
      </c>
      <c r="AJ355" s="289"/>
      <c r="AK355" s="4"/>
      <c r="AL355" s="4"/>
      <c r="AW355" s="340"/>
      <c r="AX355" s="340"/>
      <c r="AY355" s="289"/>
    </row>
    <row r="356" spans="1:51" ht="13.5" customHeight="1">
      <c r="A356" s="548"/>
      <c r="B356" s="870" t="s">
        <v>623</v>
      </c>
      <c r="C356" s="871"/>
      <c r="D356" s="872"/>
      <c r="E356" s="712"/>
      <c r="F356" s="701">
        <f ca="1">SUM(F355)+F302</f>
        <v>0</v>
      </c>
      <c r="G356" s="702">
        <f t="shared" ref="G356" ca="1" si="269">SUM(G355)+G302</f>
        <v>0</v>
      </c>
      <c r="H356" s="702">
        <f t="shared" ref="H356" ca="1" si="270">SUM(H355)+H302</f>
        <v>0</v>
      </c>
      <c r="I356" s="702">
        <f t="shared" ref="I356:P356" ca="1" si="271">SUM(I355)+I302</f>
        <v>0</v>
      </c>
      <c r="J356" s="702">
        <f t="shared" ca="1" si="271"/>
        <v>0</v>
      </c>
      <c r="K356" s="702">
        <f t="shared" ca="1" si="271"/>
        <v>0</v>
      </c>
      <c r="L356" s="702">
        <f t="shared" ca="1" si="271"/>
        <v>0</v>
      </c>
      <c r="M356" s="702">
        <f t="shared" ca="1" si="271"/>
        <v>0</v>
      </c>
      <c r="N356" s="702">
        <f t="shared" ca="1" si="271"/>
        <v>0</v>
      </c>
      <c r="O356" s="702">
        <f t="shared" ca="1" si="271"/>
        <v>0</v>
      </c>
      <c r="P356" s="703">
        <f t="shared" ca="1" si="271"/>
        <v>0</v>
      </c>
      <c r="Q356" s="555"/>
      <c r="R356" s="596"/>
      <c r="S356" s="555"/>
      <c r="T356" s="713"/>
      <c r="U356" s="555"/>
      <c r="V356" s="714"/>
      <c r="W356" s="555"/>
      <c r="X356" s="713"/>
      <c r="Y356" s="555"/>
      <c r="Z356" s="555"/>
      <c r="AA356" s="555"/>
      <c r="AB356" s="555"/>
      <c r="AC356" s="555"/>
      <c r="AD356" s="555"/>
      <c r="AE356" s="555"/>
      <c r="AF356" s="555"/>
      <c r="AG356" s="555"/>
      <c r="AJ356" s="853" t="s">
        <v>336</v>
      </c>
      <c r="AK356" s="277" t="s">
        <v>104</v>
      </c>
      <c r="AL356" s="277" t="s">
        <v>4</v>
      </c>
      <c r="AM356" s="278"/>
      <c r="AN356" s="279" t="s">
        <v>15</v>
      </c>
      <c r="AO356" s="279" t="s">
        <v>16</v>
      </c>
      <c r="AP356" s="277" t="s">
        <v>17</v>
      </c>
      <c r="AQ356" s="279" t="s">
        <v>18</v>
      </c>
      <c r="AR356" s="279" t="s">
        <v>19</v>
      </c>
      <c r="AS356" s="277"/>
      <c r="AT356" s="277" t="s">
        <v>117</v>
      </c>
      <c r="AU356" s="277" t="s">
        <v>118</v>
      </c>
      <c r="AV356" s="277" t="s">
        <v>123</v>
      </c>
      <c r="AW356" s="277" t="s">
        <v>124</v>
      </c>
      <c r="AX356" s="288" t="s">
        <v>122</v>
      </c>
      <c r="AY356" s="853" t="s">
        <v>336</v>
      </c>
    </row>
    <row r="357" spans="1:51" ht="13.5" customHeight="1">
      <c r="A357" s="548" t="s">
        <v>609</v>
      </c>
      <c r="B357" s="873" t="s">
        <v>103</v>
      </c>
      <c r="C357" s="874"/>
      <c r="D357" s="875"/>
      <c r="E357" s="560" t="e">
        <v>#N/A</v>
      </c>
      <c r="F357" s="757">
        <f ca="1">SUMIF($B332:$P345,$A357,F332:F345)</f>
        <v>0</v>
      </c>
      <c r="G357" s="758">
        <f t="shared" ref="G357:P357" ca="1" si="272">SUMIF($B332:$P345,$A357,G332:G345)</f>
        <v>0</v>
      </c>
      <c r="H357" s="758">
        <f t="shared" ca="1" si="272"/>
        <v>0</v>
      </c>
      <c r="I357" s="758">
        <f t="shared" ca="1" si="272"/>
        <v>0</v>
      </c>
      <c r="J357" s="758">
        <f t="shared" ca="1" si="272"/>
        <v>0</v>
      </c>
      <c r="K357" s="758">
        <f t="shared" ca="1" si="272"/>
        <v>0</v>
      </c>
      <c r="L357" s="758">
        <f t="shared" ca="1" si="272"/>
        <v>0</v>
      </c>
      <c r="M357" s="758">
        <f t="shared" ca="1" si="272"/>
        <v>0</v>
      </c>
      <c r="N357" s="758">
        <f t="shared" ca="1" si="272"/>
        <v>0</v>
      </c>
      <c r="O357" s="758">
        <f t="shared" ca="1" si="272"/>
        <v>0</v>
      </c>
      <c r="P357" s="759">
        <f t="shared" ca="1" si="272"/>
        <v>0</v>
      </c>
      <c r="Q357" s="555"/>
      <c r="R357" s="649" t="s">
        <v>425</v>
      </c>
      <c r="S357" s="555"/>
      <c r="T357" s="555"/>
      <c r="U357" s="555"/>
      <c r="V357" s="555"/>
      <c r="W357" s="555"/>
      <c r="X357" s="555"/>
      <c r="Y357" s="555"/>
      <c r="Z357" s="555"/>
      <c r="AA357" s="555"/>
      <c r="AB357" s="555"/>
      <c r="AC357" s="555"/>
      <c r="AD357" s="555"/>
      <c r="AE357" s="555"/>
      <c r="AF357" s="714" t="s">
        <v>342</v>
      </c>
      <c r="AG357" s="555"/>
      <c r="AJ357" s="854"/>
      <c r="AK357" s="281" t="s">
        <v>334</v>
      </c>
      <c r="AL357" s="281">
        <v>1</v>
      </c>
      <c r="AM357" s="225"/>
      <c r="AN357" s="225">
        <f>DSUM($B331:$N345,F331,$AK356:$AL357)</f>
        <v>0</v>
      </c>
      <c r="AO357" s="225">
        <f>DSUM($B331:$N345,H331,$AK356:$AL357)</f>
        <v>0</v>
      </c>
      <c r="AP357" s="225">
        <f>DSUM($B331:$N345,J331,$AK356:$AL357)</f>
        <v>0</v>
      </c>
      <c r="AQ357" s="225">
        <f>DSUM($B331:$N345,L331,$AK356:$AL357)</f>
        <v>0</v>
      </c>
      <c r="AR357" s="225">
        <f>DSUM($B331:$N345,N331,$AK356:$AL357)</f>
        <v>0</v>
      </c>
      <c r="AS357" s="225"/>
      <c r="AT357" s="225">
        <f>AN357+AO357+AP357</f>
        <v>0</v>
      </c>
      <c r="AU357" s="225">
        <f>AQ357+AR357</f>
        <v>0</v>
      </c>
      <c r="AV357" s="225">
        <f>AT357+AU357</f>
        <v>0</v>
      </c>
      <c r="AW357" s="287">
        <f>(AT357*1)+(AU357*0.5)</f>
        <v>0</v>
      </c>
      <c r="AX357" s="284">
        <f>DCOUNT(B331:E345,D331,AK356:AL357)-AR376</f>
        <v>0</v>
      </c>
      <c r="AY357" s="854"/>
    </row>
    <row r="358" spans="1:51" ht="13.5" customHeight="1">
      <c r="A358" s="548"/>
      <c r="B358" s="870" t="s">
        <v>623</v>
      </c>
      <c r="C358" s="871"/>
      <c r="D358" s="872"/>
      <c r="E358" s="555" t="e">
        <v>#N/A</v>
      </c>
      <c r="F358" s="701">
        <f ca="1">SUM(F357)+F304</f>
        <v>60</v>
      </c>
      <c r="G358" s="702">
        <f t="shared" ref="G358" ca="1" si="273">SUM(G357)+G304</f>
        <v>9500</v>
      </c>
      <c r="H358" s="702">
        <f t="shared" ref="H358" ca="1" si="274">SUM(H357)+H304</f>
        <v>9</v>
      </c>
      <c r="I358" s="702">
        <f t="shared" ref="I358:P358" ca="1" si="275">SUM(I357)+I304</f>
        <v>7000</v>
      </c>
      <c r="J358" s="702">
        <f t="shared" ca="1" si="275"/>
        <v>0</v>
      </c>
      <c r="K358" s="702">
        <f t="shared" ca="1" si="275"/>
        <v>5000</v>
      </c>
      <c r="L358" s="702">
        <f t="shared" ca="1" si="275"/>
        <v>2</v>
      </c>
      <c r="M358" s="702">
        <f t="shared" ca="1" si="275"/>
        <v>4750</v>
      </c>
      <c r="N358" s="702">
        <f t="shared" ca="1" si="275"/>
        <v>0</v>
      </c>
      <c r="O358" s="702">
        <f t="shared" ca="1" si="275"/>
        <v>71</v>
      </c>
      <c r="P358" s="703">
        <f t="shared" ca="1" si="275"/>
        <v>695500</v>
      </c>
      <c r="Q358" s="555"/>
      <c r="R358" s="774"/>
      <c r="S358" s="604"/>
      <c r="T358" s="603" t="s">
        <v>39</v>
      </c>
      <c r="U358" s="604"/>
      <c r="V358" s="715"/>
      <c r="W358" s="604"/>
      <c r="X358" s="603" t="s">
        <v>455</v>
      </c>
      <c r="Y358" s="604"/>
      <c r="Z358" s="715"/>
      <c r="AA358" s="604"/>
      <c r="AB358" s="604"/>
      <c r="AC358" s="603" t="s">
        <v>41</v>
      </c>
      <c r="AD358" s="715"/>
      <c r="AE358" s="555"/>
      <c r="AF358" s="841" t="s">
        <v>776</v>
      </c>
      <c r="AG358" s="842"/>
      <c r="AJ358" s="854"/>
      <c r="AK358" s="281" t="s">
        <v>104</v>
      </c>
      <c r="AL358" s="281" t="s">
        <v>4</v>
      </c>
      <c r="AM358" s="225"/>
      <c r="AN358" s="225"/>
      <c r="AO358" s="225"/>
      <c r="AP358" s="225"/>
      <c r="AQ358" s="225"/>
      <c r="AR358" s="225"/>
      <c r="AS358" s="225"/>
      <c r="AT358" s="225"/>
      <c r="AU358" s="225"/>
      <c r="AV358" s="225"/>
      <c r="AW358" s="225"/>
      <c r="AX358" s="282"/>
      <c r="AY358" s="854"/>
    </row>
    <row r="359" spans="1:51" ht="13.5" customHeight="1" thickBot="1">
      <c r="A359" s="548" t="s">
        <v>610</v>
      </c>
      <c r="B359" s="878" t="s">
        <v>661</v>
      </c>
      <c r="C359" s="879"/>
      <c r="D359" s="880"/>
      <c r="E359" s="670"/>
      <c r="F359" s="757">
        <f ca="1">SUMIF($B332:$P345,$A359,F332:F345)+SUMIF($B332:$P345,$A360,F332:F345)</f>
        <v>0</v>
      </c>
      <c r="G359" s="758">
        <f t="shared" ref="G359" ca="1" si="276">SUMIF($B334:$P347,$A359,G334:G347)</f>
        <v>0</v>
      </c>
      <c r="H359" s="758">
        <f ca="1">SUMIF($B332:$P345,$A359,H332:H345)+SUMIF($B332:$P345,$A360,H332:H345)</f>
        <v>0</v>
      </c>
      <c r="I359" s="758">
        <f t="shared" ref="I359" ca="1" si="277">SUMIF($B334:$P347,$A359,I334:I347)</f>
        <v>0</v>
      </c>
      <c r="J359" s="758">
        <f ca="1">SUMIF($B332:$P345,$A359,J332:J345)+SUMIF($B332:$P345,$A360,J332:J345)</f>
        <v>0</v>
      </c>
      <c r="K359" s="758">
        <f t="shared" ref="K359" ca="1" si="278">SUMIF($B334:$P347,$A359,K334:K347)</f>
        <v>0</v>
      </c>
      <c r="L359" s="758">
        <f ca="1">SUMIF($B332:$P345,$A359,L332:L345)+SUMIF($B332:$P345,$A360,L332:L345)</f>
        <v>0</v>
      </c>
      <c r="M359" s="758">
        <f t="shared" ref="M359" ca="1" si="279">SUMIF($B334:$P347,$A359,M334:M347)</f>
        <v>0</v>
      </c>
      <c r="N359" s="758">
        <f ca="1">SUMIF($B332:$P345,$A359,N332:N345)+SUMIF($B332:$P345,$A360,N332:N345)</f>
        <v>0</v>
      </c>
      <c r="O359" s="758">
        <f ca="1">SUMIF($B332:$P345,$A359,O332:O345)+SUMIF($B332:$P345,$A360,O332:O345)</f>
        <v>0</v>
      </c>
      <c r="P359" s="759">
        <f ca="1">SUMIF($B332:$P345,$A359,P332:P345)+SUMIF($B332:$P345,$A360,P332:P345)</f>
        <v>0</v>
      </c>
      <c r="Q359" s="555"/>
      <c r="R359" s="775"/>
      <c r="S359" s="596" t="s">
        <v>2</v>
      </c>
      <c r="T359" s="717">
        <f>SUM(昨年日報!T360)</f>
        <v>117</v>
      </c>
      <c r="U359" s="555"/>
      <c r="V359" s="718"/>
      <c r="W359" s="596" t="s">
        <v>42</v>
      </c>
      <c r="X359" s="719">
        <f>+X305+T359</f>
        <v>961</v>
      </c>
      <c r="Y359" s="555"/>
      <c r="Z359" s="720"/>
      <c r="AA359" s="555" t="s">
        <v>2</v>
      </c>
      <c r="AB359" s="596"/>
      <c r="AC359" s="721">
        <f>+AC305+T359</f>
        <v>1239</v>
      </c>
      <c r="AD359" s="720"/>
      <c r="AE359" s="555"/>
      <c r="AF359" s="843" t="s">
        <v>785</v>
      </c>
      <c r="AG359" s="844"/>
      <c r="AJ359" s="855"/>
      <c r="AK359" s="9" t="s">
        <v>335</v>
      </c>
      <c r="AL359" s="9">
        <v>3</v>
      </c>
      <c r="AM359" s="283"/>
      <c r="AN359" s="283">
        <f>DSUM($B331:$N345,F331,$AK358:$AL359)</f>
        <v>0</v>
      </c>
      <c r="AO359" s="283">
        <f>DSUM($B331:$N345,H331,$AK358:$AL359)</f>
        <v>0</v>
      </c>
      <c r="AP359" s="283">
        <f>DSUM($B331:$N345,J331,$AK358:$AL359)</f>
        <v>0</v>
      </c>
      <c r="AQ359" s="283">
        <f>DSUM($B331:$N345,L331,$AK358:$AL359)</f>
        <v>0</v>
      </c>
      <c r="AR359" s="283">
        <f>DSUM($B331:$N345,N331,$AK358:$AL359)</f>
        <v>0</v>
      </c>
      <c r="AS359" s="283"/>
      <c r="AT359" s="283">
        <f>AN359+AO359+AP359</f>
        <v>0</v>
      </c>
      <c r="AU359" s="283">
        <f>AQ359+AR359</f>
        <v>0</v>
      </c>
      <c r="AV359" s="283">
        <f>AT359+AU359</f>
        <v>0</v>
      </c>
      <c r="AW359" s="286">
        <f>(AT359*1)+(AU359*0.5)</f>
        <v>0</v>
      </c>
      <c r="AX359" s="285">
        <f>DCOUNT(B331:E345,D331,AK358:AL359)-AR377</f>
        <v>0</v>
      </c>
      <c r="AY359" s="855"/>
    </row>
    <row r="360" spans="1:51" ht="13.5" customHeight="1" thickBot="1">
      <c r="A360" s="548" t="s">
        <v>663</v>
      </c>
      <c r="B360" s="870" t="s">
        <v>623</v>
      </c>
      <c r="C360" s="871"/>
      <c r="D360" s="872"/>
      <c r="E360" s="555" t="e">
        <v>#N/A</v>
      </c>
      <c r="F360" s="701">
        <f ca="1">SUM(F359)+F306</f>
        <v>27</v>
      </c>
      <c r="G360" s="702">
        <f t="shared" ref="G360" ca="1" si="280">SUM(G359)+G306</f>
        <v>0</v>
      </c>
      <c r="H360" s="702">
        <f t="shared" ref="H360" ca="1" si="281">SUM(H359)+H306</f>
        <v>6</v>
      </c>
      <c r="I360" s="702">
        <f t="shared" ref="I360:P360" ca="1" si="282">SUM(I359)+I306</f>
        <v>0</v>
      </c>
      <c r="J360" s="702">
        <f t="shared" ca="1" si="282"/>
        <v>0</v>
      </c>
      <c r="K360" s="702">
        <f t="shared" ca="1" si="282"/>
        <v>0</v>
      </c>
      <c r="L360" s="702">
        <f t="shared" ca="1" si="282"/>
        <v>1</v>
      </c>
      <c r="M360" s="702">
        <f t="shared" ca="1" si="282"/>
        <v>0</v>
      </c>
      <c r="N360" s="702">
        <f t="shared" ca="1" si="282"/>
        <v>0</v>
      </c>
      <c r="O360" s="702">
        <f t="shared" ca="1" si="282"/>
        <v>34</v>
      </c>
      <c r="P360" s="703">
        <f t="shared" ca="1" si="282"/>
        <v>265600</v>
      </c>
      <c r="Q360" s="555"/>
      <c r="R360" s="776" t="s">
        <v>43</v>
      </c>
      <c r="S360" s="697" t="s">
        <v>3</v>
      </c>
      <c r="T360" s="722">
        <f>SUM(O347)</f>
        <v>33</v>
      </c>
      <c r="U360" s="696"/>
      <c r="V360" s="723">
        <f t="shared" ref="V360" si="283">+IF(ISERROR(T360/T359*100),"",(T360/T359*100))</f>
        <v>28.205128205128204</v>
      </c>
      <c r="W360" s="697" t="s">
        <v>44</v>
      </c>
      <c r="X360" s="724">
        <f t="shared" ref="X360:X362" si="284">+X306+T360</f>
        <v>168</v>
      </c>
      <c r="Y360" s="696"/>
      <c r="Z360" s="725">
        <f t="shared" ref="Z360" si="285">+IF(ISERROR(X360/X359*100),"",(X360/X359*100))</f>
        <v>17.481789802289281</v>
      </c>
      <c r="AA360" s="696" t="s">
        <v>3</v>
      </c>
      <c r="AB360" s="697"/>
      <c r="AC360" s="726">
        <f t="shared" ref="AC360:AC372" si="286">+AC306+T360</f>
        <v>306</v>
      </c>
      <c r="AD360" s="723">
        <f>+IF(ISERROR(AC360/AC359*100),"",(AC360/AC359*100))</f>
        <v>24.697336561743342</v>
      </c>
      <c r="AE360" s="555"/>
      <c r="AF360" s="558"/>
      <c r="AG360" s="561"/>
    </row>
    <row r="361" spans="1:51" ht="13.5" customHeight="1" thickBot="1">
      <c r="A361" s="43"/>
      <c r="B361" s="662"/>
      <c r="C361" s="663"/>
      <c r="D361" s="664"/>
      <c r="E361" s="590" t="str">
        <f>IF(B361="","",VLOOKUP(B361,参照!$U$1:$Z$25,2,FALSE))</f>
        <v/>
      </c>
      <c r="F361" s="760"/>
      <c r="G361" s="761"/>
      <c r="H361" s="760"/>
      <c r="I361" s="762"/>
      <c r="J361" s="760"/>
      <c r="K361" s="762"/>
      <c r="L361" s="760"/>
      <c r="M361" s="761"/>
      <c r="N361" s="761"/>
      <c r="O361" s="763"/>
      <c r="P361" s="764"/>
      <c r="Q361" s="555"/>
      <c r="R361" s="777"/>
      <c r="S361" s="728"/>
      <c r="T361" s="606">
        <f>SUM(昨年日報!T362)</f>
        <v>795080</v>
      </c>
      <c r="U361" s="555"/>
      <c r="V361" s="729"/>
      <c r="W361" s="555"/>
      <c r="X361" s="719">
        <f t="shared" si="284"/>
        <v>5769580</v>
      </c>
      <c r="Y361" s="555"/>
      <c r="Z361" s="720"/>
      <c r="AA361" s="555"/>
      <c r="AB361" s="555"/>
      <c r="AC361" s="713">
        <f t="shared" si="286"/>
        <v>6953540</v>
      </c>
      <c r="AD361" s="720"/>
      <c r="AE361" s="555"/>
      <c r="AF361" s="730" t="s">
        <v>777</v>
      </c>
      <c r="AG361" s="561"/>
      <c r="AJ361" s="290" t="s">
        <v>128</v>
      </c>
      <c r="AK361" s="256"/>
      <c r="AL361" s="256"/>
      <c r="AM361" s="256"/>
      <c r="AN361" s="256">
        <f>AN332+AN334+AN337+AN339+AN342+AN344+AN347+AN349+AN352+AN354</f>
        <v>28</v>
      </c>
      <c r="AO361" s="256">
        <f>AO332+AO334+AO337+AO339+AO342+AO344+AO347+AO349+AO352+AO354</f>
        <v>3</v>
      </c>
      <c r="AP361" s="256">
        <f>AP332+AP334+AP337+AP339+AP342+AP344+AP347+AP349+AP352+AP354</f>
        <v>0</v>
      </c>
      <c r="AQ361" s="256">
        <f>AQ332+AQ334+AQ337+AQ339+AQ342+AQ344+AQ347+AQ349+AQ352+AQ354</f>
        <v>2</v>
      </c>
      <c r="AR361" s="256">
        <f>AR332+AR334+AR337+AR339+AR342+AR344+AR347+AR349+AR352+AR354</f>
        <v>0</v>
      </c>
      <c r="AS361" s="256"/>
      <c r="AT361" s="256">
        <f>AT332+AT334+AT337+AT339+AT342+AT344+AT347+AT349+AT352+AT354</f>
        <v>31</v>
      </c>
      <c r="AU361" s="256">
        <f>AU332+AU334+AU337+AU339+AU342+AU344+AU347+AU349+AU352+AU354</f>
        <v>2</v>
      </c>
      <c r="AV361" s="256">
        <f>AV332+AV334+AV337+AV339+AV342+AV344+AV347+AV349+AV352+AV354</f>
        <v>33</v>
      </c>
      <c r="AW361" s="256">
        <f>AW332+AW334+AW337+AW339+AW342+AW344+AW347+AW349+AW352+AW354</f>
        <v>32</v>
      </c>
      <c r="AX361" s="256">
        <f>AX332+AX334+AX337+AX339+AX342+AX344+AX347+AX349+AX352+AX354</f>
        <v>1</v>
      </c>
    </row>
    <row r="362" spans="1:51" ht="13.5" customHeight="1">
      <c r="A362" s="43"/>
      <c r="B362" s="870" t="s">
        <v>611</v>
      </c>
      <c r="C362" s="871"/>
      <c r="D362" s="872"/>
      <c r="E362" s="670"/>
      <c r="F362" s="731">
        <f ca="1">SUM(F352+F354+F356+F358+F360)</f>
        <v>141</v>
      </c>
      <c r="G362" s="732">
        <f t="shared" ref="G362:P362" ca="1" si="287">SUM(G352+G354+G356+G358+G360)</f>
        <v>19000</v>
      </c>
      <c r="H362" s="731">
        <f t="shared" ca="1" si="287"/>
        <v>20</v>
      </c>
      <c r="I362" s="733">
        <f t="shared" ca="1" si="287"/>
        <v>14000</v>
      </c>
      <c r="J362" s="731">
        <f t="shared" ca="1" si="287"/>
        <v>0</v>
      </c>
      <c r="K362" s="733">
        <f t="shared" ca="1" si="287"/>
        <v>10000</v>
      </c>
      <c r="L362" s="731">
        <f t="shared" ca="1" si="287"/>
        <v>7</v>
      </c>
      <c r="M362" s="732">
        <f t="shared" ca="1" si="287"/>
        <v>9510</v>
      </c>
      <c r="N362" s="732">
        <f t="shared" ca="1" si="287"/>
        <v>0</v>
      </c>
      <c r="O362" s="734">
        <f t="shared" ca="1" si="287"/>
        <v>168</v>
      </c>
      <c r="P362" s="735">
        <f t="shared" ca="1" si="287"/>
        <v>1264850</v>
      </c>
      <c r="Q362" s="555"/>
      <c r="R362" s="778" t="s">
        <v>45</v>
      </c>
      <c r="S362" s="660"/>
      <c r="T362" s="736">
        <f>SUM(P347)</f>
        <v>159250</v>
      </c>
      <c r="U362" s="696"/>
      <c r="V362" s="723">
        <f t="shared" ref="V362" si="288">+IF(ISERROR(T362/T361*100),"",(T362/T361*100))</f>
        <v>20.029431000654021</v>
      </c>
      <c r="W362" s="696"/>
      <c r="X362" s="724">
        <f t="shared" si="284"/>
        <v>1264850</v>
      </c>
      <c r="Y362" s="696"/>
      <c r="Z362" s="723">
        <f t="shared" ref="Z362" si="289">+IF(ISERROR(X362/X361*100),"",(X362/X361*100))</f>
        <v>21.922739610162264</v>
      </c>
      <c r="AA362" s="696"/>
      <c r="AB362" s="696"/>
      <c r="AC362" s="736">
        <f t="shared" si="286"/>
        <v>1940610</v>
      </c>
      <c r="AD362" s="723">
        <f>+IF(ISERROR(AC362/AC361*100),"",(AC362/AC361*100))</f>
        <v>27.908230915476146</v>
      </c>
      <c r="AE362" s="555"/>
      <c r="AF362" s="558" t="s">
        <v>778</v>
      </c>
      <c r="AG362" s="561"/>
    </row>
    <row r="363" spans="1:51" ht="13.5" customHeight="1">
      <c r="A363" s="43"/>
      <c r="B363" s="895"/>
      <c r="C363" s="895"/>
      <c r="D363" s="895"/>
      <c r="E363" s="562"/>
      <c r="F363" s="666"/>
      <c r="G363" s="737"/>
      <c r="H363" s="666"/>
      <c r="I363" s="737"/>
      <c r="J363" s="666"/>
      <c r="K363" s="737"/>
      <c r="L363" s="666"/>
      <c r="M363" s="737"/>
      <c r="N363" s="666"/>
      <c r="O363" s="737"/>
      <c r="P363" s="737"/>
      <c r="Q363" s="555"/>
      <c r="R363" s="777" t="s">
        <v>46</v>
      </c>
      <c r="S363" s="738">
        <f>SUM(AC332:AC333)</f>
        <v>0</v>
      </c>
      <c r="T363" s="606">
        <f>SUM(昨年日報!T364)</f>
        <v>0</v>
      </c>
      <c r="U363" s="555"/>
      <c r="V363" s="729"/>
      <c r="W363" s="555"/>
      <c r="X363" s="719">
        <f>+X309+T363</f>
        <v>0</v>
      </c>
      <c r="Y363" s="555"/>
      <c r="Z363" s="739"/>
      <c r="AA363" s="555"/>
      <c r="AB363" s="555"/>
      <c r="AC363" s="713">
        <f t="shared" si="286"/>
        <v>0</v>
      </c>
      <c r="AD363" s="720"/>
      <c r="AE363" s="555"/>
      <c r="AF363" s="558" t="s">
        <v>779</v>
      </c>
      <c r="AG363" s="561"/>
      <c r="AJ363" s="856" t="s">
        <v>323</v>
      </c>
      <c r="AK363" s="856"/>
      <c r="AL363" s="856" t="s">
        <v>324</v>
      </c>
      <c r="AM363" s="856"/>
      <c r="AN363" s="859" t="s">
        <v>331</v>
      </c>
      <c r="AO363" s="859"/>
      <c r="AP363" s="856" t="s">
        <v>325</v>
      </c>
      <c r="AQ363" s="856"/>
    </row>
    <row r="364" spans="1:51" ht="13.5" customHeight="1">
      <c r="A364" s="43"/>
      <c r="B364" s="881" t="s">
        <v>618</v>
      </c>
      <c r="C364" s="882"/>
      <c r="D364" s="882"/>
      <c r="E364" s="564" t="e">
        <f>IF(B364="","",VLOOKUP(B364,参照!$U$1:$Z$25,2,FALSE))</f>
        <v>#N/A</v>
      </c>
      <c r="F364" s="883" t="s">
        <v>616</v>
      </c>
      <c r="G364" s="884"/>
      <c r="H364" s="884"/>
      <c r="I364" s="884"/>
      <c r="J364" s="884"/>
      <c r="K364" s="884"/>
      <c r="L364" s="884"/>
      <c r="M364" s="884"/>
      <c r="N364" s="884"/>
      <c r="O364" s="884"/>
      <c r="P364" s="885"/>
      <c r="Q364" s="555"/>
      <c r="R364" s="776" t="s">
        <v>47</v>
      </c>
      <c r="S364" s="740"/>
      <c r="T364" s="736">
        <f>SUM(T350+T354+S363+S364)</f>
        <v>504</v>
      </c>
      <c r="U364" s="696"/>
      <c r="V364" s="723" t="str">
        <f t="shared" ref="V364" si="290">+IF(ISERROR(T364/T363*100),"",(T364/T363*100))</f>
        <v/>
      </c>
      <c r="W364" s="696"/>
      <c r="X364" s="724">
        <f t="shared" ref="X364:X373" si="291">+X310+T364</f>
        <v>504</v>
      </c>
      <c r="Y364" s="696"/>
      <c r="Z364" s="725" t="str">
        <f t="shared" ref="Z364" si="292">+IF(ISERROR(X364/X363*100),"",(X364/X363*100))</f>
        <v/>
      </c>
      <c r="AA364" s="696"/>
      <c r="AB364" s="696"/>
      <c r="AC364" s="736">
        <f t="shared" si="286"/>
        <v>31720</v>
      </c>
      <c r="AD364" s="723" t="str">
        <f>+IF(ISERROR(AC364/AC363*100),"",(AC364/AC363*100))</f>
        <v/>
      </c>
      <c r="AE364" s="555"/>
      <c r="AF364" s="558" t="s">
        <v>781</v>
      </c>
      <c r="AG364" s="561"/>
      <c r="AJ364" s="931">
        <v>-13500</v>
      </c>
      <c r="AK364" s="931"/>
      <c r="AL364" s="869">
        <f>AJ364-AG355</f>
        <v>-17630</v>
      </c>
      <c r="AM364" s="856"/>
      <c r="AN364" s="869">
        <f>T366+T368+T370+T372</f>
        <v>17630</v>
      </c>
      <c r="AO364" s="856"/>
      <c r="AP364" s="869">
        <f>(AJ364+AN364)-(AG355)</f>
        <v>0</v>
      </c>
      <c r="AQ364" s="856"/>
    </row>
    <row r="365" spans="1:51" ht="13.5" customHeight="1">
      <c r="A365" s="43"/>
      <c r="B365" s="894" t="s">
        <v>602</v>
      </c>
      <c r="C365" s="894"/>
      <c r="D365" s="894"/>
      <c r="E365" s="555" t="e">
        <v>#N/A</v>
      </c>
      <c r="F365" s="687" t="s">
        <v>15</v>
      </c>
      <c r="G365" s="688"/>
      <c r="H365" s="687" t="s">
        <v>16</v>
      </c>
      <c r="I365" s="689"/>
      <c r="J365" s="559" t="s">
        <v>17</v>
      </c>
      <c r="K365" s="690"/>
      <c r="L365" s="687" t="s">
        <v>18</v>
      </c>
      <c r="M365" s="670"/>
      <c r="N365" s="670" t="s">
        <v>19</v>
      </c>
      <c r="O365" s="691" t="s">
        <v>6</v>
      </c>
      <c r="P365" s="613" t="s">
        <v>20</v>
      </c>
      <c r="Q365" s="555"/>
      <c r="R365" s="773" t="s">
        <v>639</v>
      </c>
      <c r="S365" s="824">
        <f>AF370+AF372</f>
        <v>10130</v>
      </c>
      <c r="T365" s="606">
        <f>SUM(昨年日報!T366)</f>
        <v>8380</v>
      </c>
      <c r="U365" s="555"/>
      <c r="V365" s="729"/>
      <c r="W365" s="555"/>
      <c r="X365" s="719">
        <f t="shared" si="291"/>
        <v>106480</v>
      </c>
      <c r="Y365" s="555"/>
      <c r="Z365" s="720"/>
      <c r="AA365" s="555"/>
      <c r="AB365" s="555"/>
      <c r="AC365" s="713">
        <f t="shared" si="286"/>
        <v>123880</v>
      </c>
      <c r="AD365" s="720"/>
      <c r="AE365" s="555"/>
      <c r="AF365" s="558" t="s">
        <v>782</v>
      </c>
      <c r="AG365" s="561"/>
    </row>
    <row r="366" spans="1:51" ht="13.5" customHeight="1" thickBot="1">
      <c r="A366" s="43"/>
      <c r="B366" s="873" t="s">
        <v>637</v>
      </c>
      <c r="C366" s="874"/>
      <c r="D366" s="875"/>
      <c r="E366" s="670"/>
      <c r="F366" s="665"/>
      <c r="G366" s="727"/>
      <c r="H366" s="727"/>
      <c r="I366" s="727"/>
      <c r="J366" s="727"/>
      <c r="K366" s="727"/>
      <c r="L366" s="727"/>
      <c r="M366" s="727"/>
      <c r="N366" s="727"/>
      <c r="O366" s="727"/>
      <c r="P366" s="742"/>
      <c r="Q366" s="555"/>
      <c r="R366" s="771" t="s">
        <v>682</v>
      </c>
      <c r="S366" s="825">
        <f>AF375+AF377</f>
        <v>0</v>
      </c>
      <c r="T366" s="736">
        <f>SUM(S365:S366)</f>
        <v>10130</v>
      </c>
      <c r="U366" s="696"/>
      <c r="V366" s="723">
        <f t="shared" ref="V366" si="293">+IF(ISERROR(T366/T365*100),"",(T366/T365*100))</f>
        <v>120.88305489260142</v>
      </c>
      <c r="W366" s="696"/>
      <c r="X366" s="724">
        <f t="shared" si="291"/>
        <v>28090</v>
      </c>
      <c r="Y366" s="696"/>
      <c r="Z366" s="723">
        <f t="shared" ref="Z366" si="294">+IF(ISERROR(X366/X365*100),"",(X366/X365*100))</f>
        <v>26.380540946656652</v>
      </c>
      <c r="AA366" s="696"/>
      <c r="AB366" s="696"/>
      <c r="AC366" s="736">
        <f t="shared" si="286"/>
        <v>33100</v>
      </c>
      <c r="AD366" s="723">
        <f>+IF(ISERROR(AC366/AC365*100),"",(AC366/AC365*100))</f>
        <v>26.719405876654829</v>
      </c>
      <c r="AE366" s="555"/>
      <c r="AF366" s="558" t="s">
        <v>783</v>
      </c>
      <c r="AG366" s="561" t="s">
        <v>784</v>
      </c>
      <c r="AJ366" s="856" t="s">
        <v>326</v>
      </c>
      <c r="AK366" s="856"/>
      <c r="AL366" s="856"/>
      <c r="AM366" s="856"/>
    </row>
    <row r="367" spans="1:51" ht="13.5" customHeight="1" thickBot="1">
      <c r="A367" s="43"/>
      <c r="B367" s="870" t="s">
        <v>624</v>
      </c>
      <c r="C367" s="871"/>
      <c r="D367" s="872"/>
      <c r="E367" s="555" t="e">
        <v>#N/A</v>
      </c>
      <c r="F367" s="700">
        <f ca="1">SUM(F352)+F$43</f>
        <v>172</v>
      </c>
      <c r="G367" s="701">
        <f t="shared" ref="G367:P367" ca="1" si="295">SUM(G352)+G$43</f>
        <v>28500</v>
      </c>
      <c r="H367" s="702">
        <f t="shared" ca="1" si="295"/>
        <v>21</v>
      </c>
      <c r="I367" s="702">
        <f t="shared" ca="1" si="295"/>
        <v>21000</v>
      </c>
      <c r="J367" s="702">
        <f t="shared" ca="1" si="295"/>
        <v>0</v>
      </c>
      <c r="K367" s="702">
        <f t="shared" ca="1" si="295"/>
        <v>15000</v>
      </c>
      <c r="L367" s="702">
        <f t="shared" ca="1" si="295"/>
        <v>6</v>
      </c>
      <c r="M367" s="702">
        <f t="shared" ca="1" si="295"/>
        <v>14280</v>
      </c>
      <c r="N367" s="702">
        <f t="shared" ca="1" si="295"/>
        <v>2</v>
      </c>
      <c r="O367" s="702">
        <f t="shared" ca="1" si="295"/>
        <v>201</v>
      </c>
      <c r="P367" s="703">
        <f t="shared" ca="1" si="295"/>
        <v>979510</v>
      </c>
      <c r="Q367" s="555"/>
      <c r="R367" s="773" t="s">
        <v>640</v>
      </c>
      <c r="S367" s="741">
        <v>3000</v>
      </c>
      <c r="T367" s="606">
        <f>SUM(昨年日報!T368)</f>
        <v>4200</v>
      </c>
      <c r="U367" s="555"/>
      <c r="V367" s="729"/>
      <c r="W367" s="555"/>
      <c r="X367" s="719">
        <f t="shared" si="291"/>
        <v>76300</v>
      </c>
      <c r="Y367" s="555"/>
      <c r="Z367" s="739"/>
      <c r="AA367" s="555"/>
      <c r="AB367" s="555"/>
      <c r="AC367" s="713">
        <f t="shared" si="286"/>
        <v>109300</v>
      </c>
      <c r="AD367" s="720"/>
      <c r="AE367" s="555"/>
      <c r="AF367" s="934" t="s">
        <v>664</v>
      </c>
      <c r="AG367" s="935"/>
      <c r="AJ367" s="886" t="s">
        <v>327</v>
      </c>
      <c r="AK367" s="887"/>
      <c r="AL367" s="856" t="s">
        <v>328</v>
      </c>
      <c r="AM367" s="856"/>
    </row>
    <row r="368" spans="1:51" ht="13.5" customHeight="1">
      <c r="B368" s="873" t="s">
        <v>107</v>
      </c>
      <c r="C368" s="874"/>
      <c r="D368" s="875"/>
      <c r="E368" s="670"/>
      <c r="F368" s="665"/>
      <c r="G368" s="727"/>
      <c r="H368" s="727"/>
      <c r="I368" s="727"/>
      <c r="J368" s="727"/>
      <c r="K368" s="727"/>
      <c r="L368" s="727"/>
      <c r="M368" s="727"/>
      <c r="N368" s="727"/>
      <c r="O368" s="727"/>
      <c r="P368" s="742"/>
      <c r="Q368" s="555"/>
      <c r="R368" s="772" t="s">
        <v>683</v>
      </c>
      <c r="S368" s="740"/>
      <c r="T368" s="736">
        <f>SUM(S367:S368)</f>
        <v>3000</v>
      </c>
      <c r="U368" s="696"/>
      <c r="V368" s="723">
        <f t="shared" ref="V368" si="296">+IF(ISERROR(T368/T367*100),"",(T368/T367*100))</f>
        <v>71.428571428571431</v>
      </c>
      <c r="W368" s="696"/>
      <c r="X368" s="724">
        <f t="shared" si="291"/>
        <v>24200</v>
      </c>
      <c r="Y368" s="696"/>
      <c r="Z368" s="725">
        <f t="shared" ref="Z368" si="297">+IF(ISERROR(X368/X367*100),"",(X368/X367*100))</f>
        <v>31.716906946264743</v>
      </c>
      <c r="AA368" s="696"/>
      <c r="AB368" s="696"/>
      <c r="AC368" s="736">
        <f t="shared" si="286"/>
        <v>33200</v>
      </c>
      <c r="AD368" s="723">
        <f>+IF(ISERROR(AC368/AC367*100),"",(AC368/AC367*100))</f>
        <v>30.37511436413541</v>
      </c>
      <c r="AE368" s="555"/>
      <c r="AF368" s="936" t="s">
        <v>665</v>
      </c>
      <c r="AG368" s="937"/>
      <c r="AJ368" s="886" t="s">
        <v>329</v>
      </c>
      <c r="AK368" s="887"/>
      <c r="AL368" s="887"/>
      <c r="AM368" s="888"/>
    </row>
    <row r="369" spans="1:46" ht="13.5" customHeight="1">
      <c r="B369" s="870" t="s">
        <v>624</v>
      </c>
      <c r="C369" s="871"/>
      <c r="D369" s="872"/>
      <c r="E369" s="555" t="e">
        <v>#N/A</v>
      </c>
      <c r="F369" s="701">
        <f ca="1">SUM(F354)+F$45</f>
        <v>0</v>
      </c>
      <c r="G369" s="702">
        <f t="shared" ref="G369:P369" ca="1" si="298">SUM(G354)+G$45</f>
        <v>0</v>
      </c>
      <c r="H369" s="702">
        <f t="shared" ca="1" si="298"/>
        <v>0</v>
      </c>
      <c r="I369" s="702">
        <f t="shared" ca="1" si="298"/>
        <v>0</v>
      </c>
      <c r="J369" s="702">
        <f t="shared" ca="1" si="298"/>
        <v>0</v>
      </c>
      <c r="K369" s="702">
        <f t="shared" ca="1" si="298"/>
        <v>0</v>
      </c>
      <c r="L369" s="702">
        <f t="shared" ca="1" si="298"/>
        <v>0</v>
      </c>
      <c r="M369" s="702">
        <f t="shared" ca="1" si="298"/>
        <v>0</v>
      </c>
      <c r="N369" s="702">
        <f t="shared" ca="1" si="298"/>
        <v>0</v>
      </c>
      <c r="O369" s="702">
        <f t="shared" ca="1" si="298"/>
        <v>0</v>
      </c>
      <c r="P369" s="703">
        <f t="shared" ca="1" si="298"/>
        <v>0</v>
      </c>
      <c r="Q369" s="555"/>
      <c r="R369" s="777"/>
      <c r="S369" s="669"/>
      <c r="T369" s="606">
        <f>SUM(昨年日報!T370)</f>
        <v>0</v>
      </c>
      <c r="U369" s="555"/>
      <c r="V369" s="729"/>
      <c r="W369" s="555"/>
      <c r="X369" s="719">
        <f t="shared" si="291"/>
        <v>0</v>
      </c>
      <c r="Y369" s="555"/>
      <c r="Z369" s="720"/>
      <c r="AA369" s="555"/>
      <c r="AB369" s="555"/>
      <c r="AC369" s="713">
        <f t="shared" si="286"/>
        <v>0</v>
      </c>
      <c r="AD369" s="720"/>
      <c r="AE369" s="555"/>
      <c r="AF369" s="826" t="str">
        <f>$AF$99</f>
        <v>8%対象額</v>
      </c>
      <c r="AG369" s="827" t="str">
        <f>$AG$99</f>
        <v>税額</v>
      </c>
      <c r="AJ369" s="869">
        <f ca="1">SUM(INDIRECT(AS369))</f>
        <v>33</v>
      </c>
      <c r="AK369" s="856"/>
      <c r="AL369" s="869">
        <f ca="1">SUM(INDIRECT(AT369))</f>
        <v>306</v>
      </c>
      <c r="AM369" s="856"/>
      <c r="AN369" s="345" t="s">
        <v>619</v>
      </c>
      <c r="AO369" s="345" t="s">
        <v>621</v>
      </c>
      <c r="AP369" s="346">
        <f>SUM(AP315)+72</f>
        <v>489</v>
      </c>
      <c r="AQ369" s="347">
        <v>18</v>
      </c>
      <c r="AR369" s="347">
        <f>AP369+AQ369</f>
        <v>507</v>
      </c>
      <c r="AS369" s="345" t="str">
        <f>CONCATENATE(AN369,AR369)</f>
        <v>受払表!G507</v>
      </c>
      <c r="AT369" s="345" t="str">
        <f>CONCATENATE(AO369,AR369)</f>
        <v>受払表!K507</v>
      </c>
    </row>
    <row r="370" spans="1:46" ht="13.5" customHeight="1">
      <c r="B370" s="873" t="s">
        <v>605</v>
      </c>
      <c r="C370" s="874"/>
      <c r="D370" s="875"/>
      <c r="E370" s="670"/>
      <c r="F370" s="665"/>
      <c r="G370" s="727"/>
      <c r="H370" s="727"/>
      <c r="I370" s="727"/>
      <c r="J370" s="727"/>
      <c r="K370" s="727"/>
      <c r="L370" s="727"/>
      <c r="M370" s="727"/>
      <c r="N370" s="727"/>
      <c r="O370" s="727"/>
      <c r="P370" s="742"/>
      <c r="Q370" s="555"/>
      <c r="R370" s="776" t="s">
        <v>52</v>
      </c>
      <c r="S370" s="660"/>
      <c r="T370" s="736">
        <f>+AC351</f>
        <v>0</v>
      </c>
      <c r="U370" s="696"/>
      <c r="V370" s="723" t="str">
        <f t="shared" ref="V370" si="299">+IF(ISERROR(T370/T369*100),"",(T370/T369*100))</f>
        <v/>
      </c>
      <c r="W370" s="696"/>
      <c r="X370" s="724">
        <f t="shared" si="291"/>
        <v>0</v>
      </c>
      <c r="Y370" s="696"/>
      <c r="Z370" s="723" t="str">
        <f t="shared" ref="Z370" si="300">+IF(ISERROR(X370/X369*100),"",(X370/X369*100))</f>
        <v/>
      </c>
      <c r="AA370" s="696"/>
      <c r="AB370" s="696"/>
      <c r="AC370" s="736">
        <f t="shared" si="286"/>
        <v>0</v>
      </c>
      <c r="AD370" s="723" t="str">
        <f>+IF(ISERROR(AC370/AC369*100),"",(AC370/AC369*100))</f>
        <v/>
      </c>
      <c r="AE370" s="555"/>
      <c r="AF370" s="817">
        <v>2920</v>
      </c>
      <c r="AG370" s="818">
        <f>IF(AF370="","0",AF370-(AF370/(参照!$V$13)))</f>
        <v>216.29629629629653</v>
      </c>
      <c r="AJ370" s="886" t="s">
        <v>330</v>
      </c>
      <c r="AK370" s="887"/>
      <c r="AL370" s="887"/>
      <c r="AM370" s="888"/>
      <c r="AN370" s="345"/>
      <c r="AO370" s="345"/>
      <c r="AP370" s="345"/>
      <c r="AQ370" s="345"/>
      <c r="AR370" s="345"/>
      <c r="AS370" s="345"/>
      <c r="AT370" s="345"/>
    </row>
    <row r="371" spans="1:46" ht="13.5" customHeight="1">
      <c r="B371" s="870" t="s">
        <v>624</v>
      </c>
      <c r="C371" s="871"/>
      <c r="D371" s="872"/>
      <c r="E371" s="712"/>
      <c r="F371" s="701">
        <f ca="1">SUM(F356)+F$47</f>
        <v>0</v>
      </c>
      <c r="G371" s="702">
        <f t="shared" ref="G371:P371" ca="1" si="301">SUM(G356)+G$47</f>
        <v>0</v>
      </c>
      <c r="H371" s="702">
        <f t="shared" ca="1" si="301"/>
        <v>0</v>
      </c>
      <c r="I371" s="702">
        <f t="shared" ca="1" si="301"/>
        <v>0</v>
      </c>
      <c r="J371" s="702">
        <f t="shared" ca="1" si="301"/>
        <v>0</v>
      </c>
      <c r="K371" s="702">
        <f t="shared" ca="1" si="301"/>
        <v>0</v>
      </c>
      <c r="L371" s="702">
        <f t="shared" ca="1" si="301"/>
        <v>0</v>
      </c>
      <c r="M371" s="702">
        <f t="shared" ca="1" si="301"/>
        <v>0</v>
      </c>
      <c r="N371" s="702">
        <f t="shared" ca="1" si="301"/>
        <v>0</v>
      </c>
      <c r="O371" s="702">
        <f t="shared" ca="1" si="301"/>
        <v>0</v>
      </c>
      <c r="P371" s="703">
        <f t="shared" ca="1" si="301"/>
        <v>0</v>
      </c>
      <c r="Q371" s="555"/>
      <c r="R371" s="773" t="s">
        <v>641</v>
      </c>
      <c r="S371" s="728">
        <v>4500</v>
      </c>
      <c r="T371" s="743">
        <f>SUM(昨年日報!T372)</f>
        <v>8000</v>
      </c>
      <c r="U371" s="682"/>
      <c r="V371" s="744"/>
      <c r="W371" s="682"/>
      <c r="X371" s="719">
        <f t="shared" si="291"/>
        <v>49000</v>
      </c>
      <c r="Y371" s="682"/>
      <c r="Z371" s="744"/>
      <c r="AA371" s="682"/>
      <c r="AB371" s="682"/>
      <c r="AC371" s="745">
        <f t="shared" si="286"/>
        <v>56500</v>
      </c>
      <c r="AD371" s="744"/>
      <c r="AE371" s="555"/>
      <c r="AF371" s="828" t="str">
        <f>$AF$101</f>
        <v>10%対象額</v>
      </c>
      <c r="AG371" s="829" t="str">
        <f>$AG$101</f>
        <v>税額</v>
      </c>
      <c r="AJ371" s="869">
        <f ca="1">SUM(INDIRECT(AS371))</f>
        <v>159250</v>
      </c>
      <c r="AK371" s="856"/>
      <c r="AL371" s="869">
        <f ca="1">SUM(INDIRECT(AT371))</f>
        <v>1940610</v>
      </c>
      <c r="AM371" s="856"/>
      <c r="AN371" s="345" t="s">
        <v>620</v>
      </c>
      <c r="AO371" s="345" t="s">
        <v>622</v>
      </c>
      <c r="AP371" s="345">
        <f>SUM(AP317)+72</f>
        <v>489</v>
      </c>
      <c r="AQ371" s="347">
        <v>18</v>
      </c>
      <c r="AR371" s="345">
        <f>AP371+AQ371</f>
        <v>507</v>
      </c>
      <c r="AS371" s="345" t="str">
        <f>CONCATENATE(AN371,AR371)</f>
        <v>受払表!H507</v>
      </c>
      <c r="AT371" s="345" t="str">
        <f>CONCATENATE(AO371,AR371)</f>
        <v>受払表!L507</v>
      </c>
    </row>
    <row r="372" spans="1:46" ht="13.5" customHeight="1" thickBot="1">
      <c r="B372" s="873" t="s">
        <v>103</v>
      </c>
      <c r="C372" s="874"/>
      <c r="D372" s="875"/>
      <c r="E372" s="560" t="e">
        <v>#N/A</v>
      </c>
      <c r="F372" s="665"/>
      <c r="G372" s="727"/>
      <c r="H372" s="727"/>
      <c r="I372" s="727"/>
      <c r="J372" s="727"/>
      <c r="K372" s="727"/>
      <c r="L372" s="727"/>
      <c r="M372" s="727"/>
      <c r="N372" s="727"/>
      <c r="O372" s="727"/>
      <c r="P372" s="742"/>
      <c r="Q372" s="555"/>
      <c r="R372" s="779" t="s">
        <v>684</v>
      </c>
      <c r="S372" s="746"/>
      <c r="T372" s="747">
        <f>S371+S372</f>
        <v>4500</v>
      </c>
      <c r="U372" s="748"/>
      <c r="V372" s="749">
        <f t="shared" ref="V372" si="302">+IF(ISERROR(T372/T371*100),"",(T372/T371*100))</f>
        <v>56.25</v>
      </c>
      <c r="W372" s="748"/>
      <c r="X372" s="719">
        <f t="shared" si="291"/>
        <v>12500</v>
      </c>
      <c r="Y372" s="748"/>
      <c r="Z372" s="749">
        <f t="shared" ref="Z372" si="303">+IF(ISERROR(X372/X371*100),"",(X372/X371*100))</f>
        <v>25.510204081632654</v>
      </c>
      <c r="AA372" s="748"/>
      <c r="AB372" s="748"/>
      <c r="AC372" s="747">
        <f t="shared" si="286"/>
        <v>19000</v>
      </c>
      <c r="AD372" s="749">
        <f>+IF(ISERROR(AC372/AC371*100),"",(AC372/AC371*100))</f>
        <v>33.628318584070797</v>
      </c>
      <c r="AE372" s="555"/>
      <c r="AF372" s="821">
        <v>7210</v>
      </c>
      <c r="AG372" s="822">
        <f>IF(AF372="","0",AF372-(AF372/(参照!$V$14)))</f>
        <v>655.45454545454595</v>
      </c>
    </row>
    <row r="373" spans="1:46" ht="13.5" customHeight="1">
      <c r="B373" s="870" t="s">
        <v>624</v>
      </c>
      <c r="C373" s="871"/>
      <c r="D373" s="872"/>
      <c r="E373" s="555" t="e">
        <v>#N/A</v>
      </c>
      <c r="F373" s="701">
        <f ca="1">SUM(F358)+F$49</f>
        <v>60</v>
      </c>
      <c r="G373" s="702">
        <f t="shared" ref="G373:P373" ca="1" si="304">SUM(G358)+G$49</f>
        <v>9500</v>
      </c>
      <c r="H373" s="702">
        <f t="shared" ca="1" si="304"/>
        <v>9</v>
      </c>
      <c r="I373" s="702">
        <f t="shared" ca="1" si="304"/>
        <v>7000</v>
      </c>
      <c r="J373" s="702">
        <f t="shared" ca="1" si="304"/>
        <v>0</v>
      </c>
      <c r="K373" s="702">
        <f t="shared" ca="1" si="304"/>
        <v>5000</v>
      </c>
      <c r="L373" s="702">
        <f t="shared" ca="1" si="304"/>
        <v>2</v>
      </c>
      <c r="M373" s="702">
        <f t="shared" ca="1" si="304"/>
        <v>4750</v>
      </c>
      <c r="N373" s="702">
        <f t="shared" ca="1" si="304"/>
        <v>0</v>
      </c>
      <c r="O373" s="702">
        <f t="shared" ca="1" si="304"/>
        <v>71</v>
      </c>
      <c r="P373" s="703">
        <f t="shared" ca="1" si="304"/>
        <v>695500</v>
      </c>
      <c r="Q373" s="555"/>
      <c r="R373" s="777"/>
      <c r="S373" s="669"/>
      <c r="T373" s="713">
        <f>SUM(昨年日報!T374)</f>
        <v>815660</v>
      </c>
      <c r="U373" s="555"/>
      <c r="V373" s="729"/>
      <c r="W373" s="555"/>
      <c r="X373" s="750">
        <f t="shared" si="291"/>
        <v>6001360</v>
      </c>
      <c r="Y373" s="555"/>
      <c r="Z373" s="739"/>
      <c r="AA373" s="555"/>
      <c r="AB373" s="555"/>
      <c r="AC373" s="713">
        <f>+AC319+T373</f>
        <v>7243220</v>
      </c>
      <c r="AD373" s="739"/>
      <c r="AE373" s="555"/>
      <c r="AF373" s="932" t="s">
        <v>685</v>
      </c>
      <c r="AG373" s="933"/>
      <c r="AK373" s="225" t="s">
        <v>148</v>
      </c>
      <c r="AL373" s="225" t="s">
        <v>148</v>
      </c>
      <c r="AM373" s="225" t="s">
        <v>148</v>
      </c>
      <c r="AN373" s="225" t="s">
        <v>148</v>
      </c>
      <c r="AO373" s="225" t="s">
        <v>148</v>
      </c>
      <c r="AP373" s="225" t="s">
        <v>148</v>
      </c>
    </row>
    <row r="374" spans="1:46" ht="13.5" customHeight="1">
      <c r="B374" s="878" t="s">
        <v>661</v>
      </c>
      <c r="C374" s="879"/>
      <c r="D374" s="880"/>
      <c r="E374" s="670"/>
      <c r="F374" s="665"/>
      <c r="G374" s="727"/>
      <c r="H374" s="727"/>
      <c r="I374" s="727"/>
      <c r="J374" s="727"/>
      <c r="K374" s="727"/>
      <c r="L374" s="727"/>
      <c r="M374" s="727"/>
      <c r="N374" s="727"/>
      <c r="O374" s="727"/>
      <c r="P374" s="742"/>
      <c r="Q374" s="555"/>
      <c r="R374" s="780" t="s">
        <v>53</v>
      </c>
      <c r="S374" s="705"/>
      <c r="T374" s="751">
        <f>+T362+T364+T366+T368+T370+T372</f>
        <v>177384</v>
      </c>
      <c r="U374" s="560"/>
      <c r="V374" s="752">
        <f t="shared" ref="V374" si="305">+IF(ISERROR(T374/T373*100),"",(T374/T373*100))</f>
        <v>21.747296667729202</v>
      </c>
      <c r="W374" s="560"/>
      <c r="X374" s="751">
        <f>+X362+X364+X366+X368+X370+X372</f>
        <v>1330144</v>
      </c>
      <c r="Y374" s="560"/>
      <c r="Z374" s="752">
        <f t="shared" ref="Z374" si="306">+IF(ISERROR(X374/X373*100),"",(X374/X373*100))</f>
        <v>22.164042816961487</v>
      </c>
      <c r="AA374" s="560"/>
      <c r="AB374" s="560"/>
      <c r="AC374" s="751">
        <f t="shared" ref="AC374" si="307">+AC320+T374</f>
        <v>2057630</v>
      </c>
      <c r="AD374" s="752">
        <f>+IF(ISERROR(AC374/AC373*100),"",(AC374/AC373*100))</f>
        <v>28.407669517148449</v>
      </c>
      <c r="AE374" s="555"/>
      <c r="AF374" s="826" t="str">
        <f>$AF$104</f>
        <v>8%対象額</v>
      </c>
      <c r="AG374" s="827" t="str">
        <f>$AG$104</f>
        <v>税額</v>
      </c>
      <c r="AK374" s="225" t="s">
        <v>152</v>
      </c>
      <c r="AL374" s="225" t="s">
        <v>153</v>
      </c>
      <c r="AM374" s="225" t="s">
        <v>154</v>
      </c>
      <c r="AN374" s="225" t="s">
        <v>155</v>
      </c>
      <c r="AO374" s="225" t="s">
        <v>156</v>
      </c>
      <c r="AP374" s="225" t="s">
        <v>332</v>
      </c>
    </row>
    <row r="375" spans="1:46" ht="13.5" customHeight="1">
      <c r="B375" s="870" t="s">
        <v>624</v>
      </c>
      <c r="C375" s="871"/>
      <c r="D375" s="872"/>
      <c r="E375" s="555" t="e">
        <v>#N/A</v>
      </c>
      <c r="F375" s="701">
        <f ca="1">SUM(F360)+F$51</f>
        <v>27</v>
      </c>
      <c r="G375" s="702">
        <f t="shared" ref="G375:P375" ca="1" si="308">SUM(G360)+G$51</f>
        <v>0</v>
      </c>
      <c r="H375" s="702">
        <f t="shared" ca="1" si="308"/>
        <v>6</v>
      </c>
      <c r="I375" s="702">
        <f t="shared" ca="1" si="308"/>
        <v>0</v>
      </c>
      <c r="J375" s="702">
        <f t="shared" ca="1" si="308"/>
        <v>0</v>
      </c>
      <c r="K375" s="702">
        <f t="shared" ca="1" si="308"/>
        <v>0</v>
      </c>
      <c r="L375" s="702">
        <f t="shared" ca="1" si="308"/>
        <v>1</v>
      </c>
      <c r="M375" s="702">
        <f t="shared" ca="1" si="308"/>
        <v>0</v>
      </c>
      <c r="N375" s="702">
        <f t="shared" ca="1" si="308"/>
        <v>0</v>
      </c>
      <c r="O375" s="702">
        <f t="shared" ca="1" si="308"/>
        <v>34</v>
      </c>
      <c r="P375" s="703">
        <f t="shared" ca="1" si="308"/>
        <v>265600</v>
      </c>
      <c r="Q375" s="555"/>
      <c r="R375" s="775"/>
      <c r="S375" s="669"/>
      <c r="T375" s="713">
        <f>SUM(昨年日報!T376)</f>
        <v>741599.66329966323</v>
      </c>
      <c r="U375" s="555"/>
      <c r="V375" s="729"/>
      <c r="W375" s="555"/>
      <c r="X375" s="713">
        <f t="shared" ref="X375:X376" si="309">+X321+T375</f>
        <v>5456823.7373737367</v>
      </c>
      <c r="Y375" s="555"/>
      <c r="Z375" s="739"/>
      <c r="AA375" s="555"/>
      <c r="AB375" s="555"/>
      <c r="AC375" s="713">
        <f>+AC321+T375</f>
        <v>6585877.7777777761</v>
      </c>
      <c r="AD375" s="739"/>
      <c r="AE375" s="555"/>
      <c r="AF375" s="817"/>
      <c r="AG375" s="818" t="str">
        <f>IF(AF375="","0",AF375-(AF375/(参照!$V$13)))</f>
        <v>0</v>
      </c>
      <c r="AK375" s="856" t="s">
        <v>632</v>
      </c>
      <c r="AL375" s="856"/>
      <c r="AM375" s="281" t="s">
        <v>625</v>
      </c>
      <c r="AN375" s="281" t="s">
        <v>626</v>
      </c>
      <c r="AO375" s="281" t="s">
        <v>627</v>
      </c>
      <c r="AP375" s="281" t="s">
        <v>628</v>
      </c>
      <c r="AQ375" s="281" t="s">
        <v>630</v>
      </c>
      <c r="AR375" s="281" t="s">
        <v>631</v>
      </c>
    </row>
    <row r="376" spans="1:46" ht="13.5" customHeight="1">
      <c r="B376" s="662"/>
      <c r="C376" s="663"/>
      <c r="D376" s="664"/>
      <c r="E376" s="590" t="str">
        <f>IF(B376="","",VLOOKUP(B376,参照!$U$1:$Z$25,2,FALSE))</f>
        <v/>
      </c>
      <c r="F376" s="665"/>
      <c r="G376" s="666"/>
      <c r="H376" s="665"/>
      <c r="I376" s="667"/>
      <c r="J376" s="665"/>
      <c r="K376" s="667"/>
      <c r="L376" s="665"/>
      <c r="M376" s="666"/>
      <c r="N376" s="666"/>
      <c r="O376" s="727"/>
      <c r="P376" s="647"/>
      <c r="Q376" s="555"/>
      <c r="R376" s="777" t="s">
        <v>54</v>
      </c>
      <c r="S376" s="669"/>
      <c r="T376" s="713">
        <f>((+T362+T364+T368+T370+T372)/(参照!$V$14))+(AF370+AF372+AF375+AF377-AG370-AG372-AG375-AG377)</f>
        <v>161307.34006734003</v>
      </c>
      <c r="U376" s="555"/>
      <c r="V376" s="725"/>
      <c r="W376" s="555"/>
      <c r="X376" s="713">
        <f t="shared" si="309"/>
        <v>1209492.525252525</v>
      </c>
      <c r="Y376" s="555"/>
      <c r="Z376" s="725">
        <f>+IF(ISERROR(X376/X375*100),"",(X376/X375*100))</f>
        <v>22.164771732843807</v>
      </c>
      <c r="AA376" s="555"/>
      <c r="AB376" s="555"/>
      <c r="AC376" s="713">
        <f t="shared" ref="AC376" si="310">+AC322+T376</f>
        <v>1870889.057239057</v>
      </c>
      <c r="AD376" s="753">
        <f>+IF(ISERROR(AC376/AC375*100),"",(AC376/AC375*100))</f>
        <v>28.407588485043782</v>
      </c>
      <c r="AE376" s="555"/>
      <c r="AF376" s="828" t="str">
        <f>$AF$106</f>
        <v>10%対象額</v>
      </c>
      <c r="AG376" s="829" t="str">
        <f>$AG$106</f>
        <v>税額</v>
      </c>
      <c r="AK376" s="856" t="s">
        <v>176</v>
      </c>
      <c r="AL376" s="856"/>
      <c r="AM376" s="225"/>
      <c r="AN376" s="225"/>
      <c r="AO376" s="225"/>
      <c r="AP376" s="225"/>
      <c r="AQ376" s="225"/>
      <c r="AR376" s="225"/>
    </row>
    <row r="377" spans="1:46" ht="13.5" customHeight="1" thickBot="1">
      <c r="B377" s="870" t="s">
        <v>617</v>
      </c>
      <c r="C377" s="871"/>
      <c r="D377" s="872"/>
      <c r="E377" s="670"/>
      <c r="F377" s="731">
        <f ca="1">SUM(F367+F369+F371+F373+F375)</f>
        <v>259</v>
      </c>
      <c r="G377" s="732">
        <f t="shared" ref="G377:P377" ca="1" si="311">SUM(G367+G369+G371+G373+G375)</f>
        <v>38000</v>
      </c>
      <c r="H377" s="731">
        <f t="shared" ca="1" si="311"/>
        <v>36</v>
      </c>
      <c r="I377" s="733">
        <f t="shared" ca="1" si="311"/>
        <v>28000</v>
      </c>
      <c r="J377" s="731">
        <f t="shared" ca="1" si="311"/>
        <v>0</v>
      </c>
      <c r="K377" s="733">
        <f t="shared" ca="1" si="311"/>
        <v>20000</v>
      </c>
      <c r="L377" s="731">
        <f t="shared" ca="1" si="311"/>
        <v>9</v>
      </c>
      <c r="M377" s="732">
        <f t="shared" ca="1" si="311"/>
        <v>19030</v>
      </c>
      <c r="N377" s="732">
        <f t="shared" ca="1" si="311"/>
        <v>2</v>
      </c>
      <c r="O377" s="734">
        <f t="shared" ca="1" si="311"/>
        <v>306</v>
      </c>
      <c r="P377" s="735">
        <f t="shared" ca="1" si="311"/>
        <v>1940610</v>
      </c>
      <c r="Q377" s="555"/>
      <c r="R377" s="781"/>
      <c r="S377" s="754" t="s">
        <v>0</v>
      </c>
      <c r="T377" s="751">
        <f>T374-T376</f>
        <v>16076.659932659968</v>
      </c>
      <c r="U377" s="560"/>
      <c r="V377" s="755"/>
      <c r="W377" s="649" t="s">
        <v>0</v>
      </c>
      <c r="X377" s="751">
        <f>X374-X376</f>
        <v>120651.474747475</v>
      </c>
      <c r="Y377" s="560"/>
      <c r="Z377" s="756"/>
      <c r="AA377" s="560" t="s">
        <v>0</v>
      </c>
      <c r="AB377" s="649"/>
      <c r="AC377" s="751">
        <f>AC374-AC376</f>
        <v>186740.94276094297</v>
      </c>
      <c r="AD377" s="756"/>
      <c r="AE377" s="555"/>
      <c r="AF377" s="823"/>
      <c r="AG377" s="822" t="str">
        <f>IF(AF377="","0",AF377-(AF377/(参照!$V$14)))</f>
        <v>0</v>
      </c>
      <c r="AK377" s="856" t="s">
        <v>177</v>
      </c>
      <c r="AL377" s="856"/>
      <c r="AM377" s="225"/>
      <c r="AN377" s="225"/>
      <c r="AO377" s="225"/>
      <c r="AP377" s="225"/>
      <c r="AQ377" s="225"/>
      <c r="AR377" s="225"/>
    </row>
    <row r="378" spans="1:46" ht="9" customHeight="1">
      <c r="A378" s="22"/>
    </row>
    <row r="379" spans="1:46" ht="5.25" customHeight="1">
      <c r="A379" s="22"/>
    </row>
    <row r="380" spans="1:46" ht="16.5" customHeight="1">
      <c r="A380" s="1">
        <f>A326+1</f>
        <v>7</v>
      </c>
      <c r="B380" s="555"/>
      <c r="C380" s="555"/>
      <c r="D380" s="561"/>
      <c r="E380" s="564"/>
      <c r="F380" s="567" t="str">
        <f>F$56</f>
        <v>社　長</v>
      </c>
      <c r="G380" s="562">
        <f t="shared" ref="G380:O380" si="312">G$56</f>
        <v>0</v>
      </c>
      <c r="H380" s="563" t="str">
        <f t="shared" si="312"/>
        <v>常　務</v>
      </c>
      <c r="I380" s="564">
        <f t="shared" si="312"/>
        <v>0</v>
      </c>
      <c r="J380" s="565" t="str">
        <f t="shared" si="312"/>
        <v>部　長</v>
      </c>
      <c r="K380" s="566">
        <f t="shared" si="312"/>
        <v>0</v>
      </c>
      <c r="L380" s="567" t="str">
        <f t="shared" si="312"/>
        <v>次　長</v>
      </c>
      <c r="M380" s="566">
        <f t="shared" si="312"/>
        <v>0</v>
      </c>
      <c r="N380" s="567" t="str">
        <f t="shared" si="312"/>
        <v>課　長</v>
      </c>
      <c r="O380" s="568" t="str">
        <f t="shared" si="312"/>
        <v>係</v>
      </c>
      <c r="P380" s="557"/>
      <c r="Q380" s="24"/>
      <c r="R380" s="919" t="s">
        <v>99</v>
      </c>
      <c r="S380" s="919"/>
      <c r="T380" s="919"/>
      <c r="U380" s="919"/>
      <c r="V380" s="919"/>
      <c r="W380" s="919"/>
      <c r="X380" s="919"/>
      <c r="AD380" s="866" t="s">
        <v>116</v>
      </c>
      <c r="AE380" s="25"/>
      <c r="AF380" s="183" t="s">
        <v>8</v>
      </c>
      <c r="AG380" s="556" t="s">
        <v>9</v>
      </c>
    </row>
    <row r="381" spans="1:46" ht="15.75" customHeight="1">
      <c r="D381" s="561"/>
      <c r="E381" s="555"/>
      <c r="F381" s="920"/>
      <c r="H381" s="922"/>
      <c r="J381" s="924"/>
      <c r="K381" s="186"/>
      <c r="L381" s="926"/>
      <c r="M381" s="186"/>
      <c r="N381" s="926"/>
      <c r="O381" s="876" t="str">
        <f>IF(ISERROR(VLOOKUP(O383,参照!AB:AC,2,FALSE)),"",VLOOKUP(O383,参照!AB:AC,2,FALSE))</f>
        <v>田中</v>
      </c>
      <c r="P381" s="770">
        <v>1</v>
      </c>
      <c r="Q381" s="4"/>
      <c r="R381" s="269"/>
      <c r="S381" s="865">
        <f>SUM(S327)+1</f>
        <v>46149</v>
      </c>
      <c r="T381" s="865"/>
      <c r="U381" s="865"/>
      <c r="V381" s="865"/>
      <c r="W381" s="862" t="str">
        <f>TEXT(S381,"aaaa")</f>
        <v>木曜日</v>
      </c>
      <c r="X381" s="862"/>
      <c r="Y381" s="268"/>
      <c r="Z381" s="4"/>
      <c r="AA381" s="4"/>
      <c r="AB381" s="4"/>
      <c r="AC381" s="29"/>
      <c r="AD381" s="867"/>
      <c r="AE381" s="263"/>
      <c r="AF381" s="889" t="str">
        <f>IF(ISERROR(VLOOKUP(P381,参照!M:N,2,FALSE)),"",VLOOKUP(P381,参照!M:N,2,FALSE))</f>
        <v>晴　れ</v>
      </c>
      <c r="AG381" s="860" t="str">
        <f>IF(ISERROR(VLOOKUP(P382,参照!M:N,2,FALSE)),"",VLOOKUP(P382,参照!M:N,2,FALSE))</f>
        <v>晴　れ</v>
      </c>
    </row>
    <row r="382" spans="1:46" ht="15.75" customHeight="1">
      <c r="D382" s="561"/>
      <c r="E382" s="560"/>
      <c r="F382" s="921"/>
      <c r="G382" s="31"/>
      <c r="H382" s="923"/>
      <c r="I382" s="31"/>
      <c r="J382" s="925"/>
      <c r="K382" s="187"/>
      <c r="L382" s="927"/>
      <c r="M382" s="187"/>
      <c r="N382" s="927"/>
      <c r="O382" s="877" t="str">
        <f>IF(ISERROR(VLOOKUP(N382,参照!#REF!,2,FALSE)),"",VLOOKUP(N382,参照!#REF!,2,FALSE))</f>
        <v/>
      </c>
      <c r="P382" s="770">
        <v>1</v>
      </c>
      <c r="Q382" s="4"/>
      <c r="R382" s="269"/>
      <c r="S382" s="865"/>
      <c r="T382" s="865"/>
      <c r="U382" s="865"/>
      <c r="V382" s="865"/>
      <c r="W382" s="862"/>
      <c r="X382" s="862"/>
      <c r="Y382" s="268"/>
      <c r="Z382" s="4"/>
      <c r="AA382" s="4"/>
      <c r="AB382" s="4"/>
      <c r="AC382" s="29"/>
      <c r="AD382" s="868"/>
      <c r="AE382" s="187"/>
      <c r="AF382" s="890" t="str">
        <f>IF(ISERROR(VLOOKUP(AE382,参照!O:P,2,FALSE)),"",VLOOKUP(AE382,参照!O:P,2,FALSE))</f>
        <v/>
      </c>
      <c r="AG382" s="861" t="str">
        <f>IF(ISERROR(VLOOKUP(AF382,参照!P:Q,2,FALSE)),"",VLOOKUP(AF382,参照!P:Q,2,FALSE))</f>
        <v/>
      </c>
    </row>
    <row r="383" spans="1:46" ht="13.5" customHeight="1">
      <c r="B383" s="555" t="s">
        <v>447</v>
      </c>
      <c r="C383" s="555"/>
      <c r="D383" s="555"/>
      <c r="E383" s="555"/>
      <c r="F383" s="555"/>
      <c r="G383" s="555"/>
      <c r="H383" s="555"/>
      <c r="I383" s="555"/>
      <c r="J383" s="555"/>
      <c r="K383" s="555"/>
      <c r="L383" s="555"/>
      <c r="M383" s="555"/>
      <c r="N383" s="555"/>
      <c r="O383" s="595">
        <v>3</v>
      </c>
      <c r="P383" s="555"/>
      <c r="Q383" s="555"/>
      <c r="R383" s="596" t="s">
        <v>446</v>
      </c>
      <c r="S383" s="555"/>
      <c r="T383" s="555"/>
      <c r="U383" s="555"/>
      <c r="V383" s="596" t="s">
        <v>445</v>
      </c>
      <c r="W383" s="555"/>
      <c r="X383" s="555"/>
      <c r="Y383" s="555"/>
      <c r="Z383" s="596" t="s">
        <v>444</v>
      </c>
      <c r="AA383" s="596"/>
      <c r="AB383" s="555"/>
      <c r="AC383" s="597"/>
      <c r="AD383" s="555"/>
      <c r="AE383" s="555"/>
      <c r="AF383" s="596"/>
      <c r="AG383" s="597"/>
    </row>
    <row r="384" spans="1:46" ht="13.5" customHeight="1" thickBot="1">
      <c r="B384" s="908"/>
      <c r="C384" s="909"/>
      <c r="D384" s="598"/>
      <c r="E384" s="598"/>
      <c r="F384" s="891" t="s">
        <v>679</v>
      </c>
      <c r="G384" s="892"/>
      <c r="H384" s="892"/>
      <c r="I384" s="892"/>
      <c r="J384" s="892"/>
      <c r="K384" s="892"/>
      <c r="L384" s="892"/>
      <c r="M384" s="892"/>
      <c r="N384" s="892"/>
      <c r="O384" s="892"/>
      <c r="P384" s="893"/>
      <c r="Q384" s="555"/>
      <c r="R384" s="599" t="s">
        <v>78</v>
      </c>
      <c r="S384" s="564"/>
      <c r="T384" s="600" t="s">
        <v>79</v>
      </c>
      <c r="U384" s="564"/>
      <c r="V384" s="564" t="s">
        <v>80</v>
      </c>
      <c r="W384" s="564"/>
      <c r="X384" s="601" t="s">
        <v>79</v>
      </c>
      <c r="Y384" s="555"/>
      <c r="Z384" s="602" t="s">
        <v>30</v>
      </c>
      <c r="AA384" s="603"/>
      <c r="AB384" s="604"/>
      <c r="AC384" s="605"/>
      <c r="AD384" s="555"/>
      <c r="AE384" s="555"/>
      <c r="AF384" s="555"/>
      <c r="AG384" s="606"/>
      <c r="AJ384" s="1" t="s">
        <v>121</v>
      </c>
      <c r="AK384" s="922" t="s">
        <v>120</v>
      </c>
      <c r="AL384" s="922"/>
    </row>
    <row r="385" spans="1:51" ht="13.5" customHeight="1">
      <c r="B385" s="607" t="s">
        <v>104</v>
      </c>
      <c r="C385" s="608" t="s">
        <v>105</v>
      </c>
      <c r="D385" s="568" t="s">
        <v>4</v>
      </c>
      <c r="E385" s="563"/>
      <c r="F385" s="609" t="s">
        <v>15</v>
      </c>
      <c r="G385" s="610"/>
      <c r="H385" s="609" t="s">
        <v>16</v>
      </c>
      <c r="I385" s="566"/>
      <c r="J385" s="567" t="s">
        <v>17</v>
      </c>
      <c r="K385" s="611"/>
      <c r="L385" s="609" t="s">
        <v>18</v>
      </c>
      <c r="M385" s="562"/>
      <c r="N385" s="612" t="s">
        <v>19</v>
      </c>
      <c r="O385" s="613" t="s">
        <v>6</v>
      </c>
      <c r="P385" s="613" t="s">
        <v>20</v>
      </c>
      <c r="Q385" s="595"/>
      <c r="R385" s="614" t="str">
        <f>IF(ISERROR(VLOOKUP(Q385,参照!A:B,2,FALSE)),"",VLOOKUP(Q385,参照!A:B,2,FALSE))</f>
        <v/>
      </c>
      <c r="S385" s="604"/>
      <c r="T385" s="615"/>
      <c r="U385" s="604">
        <v>500</v>
      </c>
      <c r="V385" s="604" t="str">
        <f>IF(ISERROR(VLOOKUP(U385,参照!D:E,2,FALSE)),"",VLOOKUP(U385,参照!D:E,2,FALSE))</f>
        <v>じゃらん</v>
      </c>
      <c r="W385" s="604"/>
      <c r="X385" s="616">
        <v>59850</v>
      </c>
      <c r="Y385" s="555"/>
      <c r="Z385" s="558"/>
      <c r="AA385" s="617"/>
      <c r="AB385" s="618"/>
      <c r="AC385" s="619"/>
      <c r="AD385" s="555"/>
      <c r="AE385" s="555"/>
      <c r="AF385" s="555" t="s">
        <v>346</v>
      </c>
      <c r="AG385" s="606"/>
      <c r="AJ385" s="853" t="s">
        <v>635</v>
      </c>
      <c r="AK385" s="277" t="s">
        <v>104</v>
      </c>
      <c r="AL385" s="277" t="s">
        <v>4</v>
      </c>
      <c r="AM385" s="278"/>
      <c r="AN385" s="279" t="s">
        <v>15</v>
      </c>
      <c r="AO385" s="279" t="s">
        <v>16</v>
      </c>
      <c r="AP385" s="277" t="s">
        <v>17</v>
      </c>
      <c r="AQ385" s="279" t="s">
        <v>18</v>
      </c>
      <c r="AR385" s="279" t="s">
        <v>19</v>
      </c>
      <c r="AS385" s="279"/>
      <c r="AT385" s="278" t="s">
        <v>117</v>
      </c>
      <c r="AU385" s="278" t="s">
        <v>118</v>
      </c>
      <c r="AV385" s="278" t="s">
        <v>123</v>
      </c>
      <c r="AW385" s="278" t="s">
        <v>124</v>
      </c>
      <c r="AX385" s="280" t="s">
        <v>122</v>
      </c>
      <c r="AY385" s="853" t="s">
        <v>100</v>
      </c>
    </row>
    <row r="386" spans="1:51" ht="13.5" customHeight="1">
      <c r="A386" s="43"/>
      <c r="B386" s="620" t="s">
        <v>83</v>
      </c>
      <c r="C386" s="621">
        <v>1</v>
      </c>
      <c r="D386" s="621">
        <v>1</v>
      </c>
      <c r="E386" s="604">
        <f>IF(B386="","",VLOOKUP(B386,参照!$U$1:$Z$25,2,FALSE))</f>
        <v>5000</v>
      </c>
      <c r="F386" s="622">
        <v>10</v>
      </c>
      <c r="G386" s="623">
        <f>IF(B386="","",VLOOKUP(B386,参照!$U$1:$Z$25,3,FALSE))</f>
        <v>4750</v>
      </c>
      <c r="H386" s="622">
        <v>1</v>
      </c>
      <c r="I386" s="624">
        <f>IF(B386="","",VLOOKUP(B386,参照!$U$1:$Z$25,4,FALSE))</f>
        <v>3500</v>
      </c>
      <c r="J386" s="622"/>
      <c r="K386" s="625">
        <f>IF(B386="","",VLOOKUP(B386,参照!$U$1:$Z$25,5,FALSE))</f>
        <v>2500</v>
      </c>
      <c r="L386" s="622">
        <v>2</v>
      </c>
      <c r="M386" s="626">
        <f>IF(B386="","",VLOOKUP(B386,参照!$U$1:$Z$25,6,FALSE))</f>
        <v>2380</v>
      </c>
      <c r="N386" s="605"/>
      <c r="O386" s="616">
        <f t="shared" ref="O386:O398" si="313">IF(SUM(F386+H386+J386+L386+N386)=0,"",SUM(F386+H386+J386+L386+N386))</f>
        <v>13</v>
      </c>
      <c r="P386" s="605">
        <f>IF(ISERROR(SUM(E386*F386+G386*H386+I386*J386+K386*L386+M386*N386)),"",SUM(E386*F386+G386*H386+I386*J386+K386*L386+M386*N386))</f>
        <v>59750</v>
      </c>
      <c r="Q386" s="595"/>
      <c r="R386" s="627" t="str">
        <f>IF(ISERROR(VLOOKUP(Q386,参照!A:B,2,FALSE)),"",VLOOKUP(Q386,参照!A:B,2,FALSE))</f>
        <v/>
      </c>
      <c r="S386" s="628"/>
      <c r="T386" s="629"/>
      <c r="U386" s="628">
        <v>726</v>
      </c>
      <c r="V386" s="628" t="str">
        <f>IF(ISERROR(VLOOKUP(U386,参照!D:E,2,FALSE)),"",VLOOKUP(U386,参照!D:E,2,FALSE))</f>
        <v>ベルトラ</v>
      </c>
      <c r="W386" s="628"/>
      <c r="X386" s="630">
        <v>21000</v>
      </c>
      <c r="Y386" s="555"/>
      <c r="Z386" s="631"/>
      <c r="AA386" s="632"/>
      <c r="AB386" s="618"/>
      <c r="AC386" s="619"/>
      <c r="AD386" s="555"/>
      <c r="AE386" s="555"/>
      <c r="AF386" s="633" t="s">
        <v>164</v>
      </c>
      <c r="AG386" s="634">
        <f>AG332+S419</f>
        <v>31900</v>
      </c>
      <c r="AJ386" s="854"/>
      <c r="AK386" s="281" t="s">
        <v>83</v>
      </c>
      <c r="AL386" s="281">
        <v>1</v>
      </c>
      <c r="AM386" s="225"/>
      <c r="AN386" s="225">
        <f>DSUM($B385:$N399,F385,$AK385:$AL386)</f>
        <v>33</v>
      </c>
      <c r="AO386" s="225">
        <f>DSUM($B385:$N399,H385,$AK385:$AL386)</f>
        <v>3</v>
      </c>
      <c r="AP386" s="225">
        <f>DSUM($B385:$N399,J385,$AK385:$AL386)</f>
        <v>0</v>
      </c>
      <c r="AQ386" s="225">
        <f>DSUM($B385:$N399,L385,$AK385:$AL386)</f>
        <v>6</v>
      </c>
      <c r="AR386" s="225">
        <f>DSUM($B385:$N399,N385,$AK385:$AL386)</f>
        <v>0</v>
      </c>
      <c r="AS386" s="225"/>
      <c r="AT386" s="225">
        <f>AN386+AO386+AP386</f>
        <v>36</v>
      </c>
      <c r="AU386" s="225">
        <f>AQ386+AR386</f>
        <v>6</v>
      </c>
      <c r="AV386" s="225">
        <f>AT386+AU386</f>
        <v>42</v>
      </c>
      <c r="AW386" s="287">
        <f>(AT386*1)+(AU386*0.5)</f>
        <v>39</v>
      </c>
      <c r="AX386" s="284">
        <f>DCOUNT(B385:E399,D385,AK385:AL386)-AM430</f>
        <v>2</v>
      </c>
      <c r="AY386" s="854"/>
    </row>
    <row r="387" spans="1:51" ht="13.5" customHeight="1">
      <c r="A387" s="43"/>
      <c r="B387" s="635" t="s">
        <v>126</v>
      </c>
      <c r="C387" s="636">
        <v>1</v>
      </c>
      <c r="D387" s="636">
        <v>3</v>
      </c>
      <c r="E387" s="628">
        <f>IF(B387="","",VLOOKUP(B387,参照!$U$1:$Z$25,2,FALSE))</f>
        <v>8000</v>
      </c>
      <c r="F387" s="637">
        <v>22</v>
      </c>
      <c r="G387" s="638">
        <f>IF(B387="","",VLOOKUP(B387,参照!$U$1:$Z$25,3,FALSE))</f>
        <v>7600</v>
      </c>
      <c r="H387" s="637">
        <v>6</v>
      </c>
      <c r="I387" s="639">
        <f>IF(B387="","",VLOOKUP(B387,参照!$U$1:$Z$25,4,FALSE))</f>
        <v>5600</v>
      </c>
      <c r="J387" s="637"/>
      <c r="K387" s="640">
        <f>IF(B387="","",VLOOKUP(B387,参照!$U$1:$Z$25,5,FALSE))</f>
        <v>4000</v>
      </c>
      <c r="L387" s="637"/>
      <c r="M387" s="641">
        <f>IF(B387="","",VLOOKUP(B387,参照!$U$1:$Z$25,6,FALSE))</f>
        <v>3800</v>
      </c>
      <c r="N387" s="642"/>
      <c r="O387" s="642">
        <f t="shared" si="313"/>
        <v>28</v>
      </c>
      <c r="P387" s="642">
        <f t="shared" ref="P387:P398" si="314">IF(ISERROR(SUM(E387*F387+G387*H387+I387*J387+K387*L387+M387*N387)),"",SUM(E387*F387+G387*H387+I387*J387+K387*L387+M387*N387))</f>
        <v>221600</v>
      </c>
      <c r="Q387" s="595"/>
      <c r="R387" s="627" t="str">
        <f>IF(ISERROR(VLOOKUP(Q387,参照!A:B,2,FALSE)),"",VLOOKUP(Q387,参照!A:B,2,FALSE))</f>
        <v/>
      </c>
      <c r="S387" s="628"/>
      <c r="T387" s="629"/>
      <c r="U387" s="628">
        <v>800</v>
      </c>
      <c r="V387" s="628" t="str">
        <f>IF(ISERROR(VLOOKUP(U387,参照!D:E,2,FALSE)),"",VLOOKUP(U387,参照!D:E,2,FALSE))</f>
        <v>ANA Digital Gate</v>
      </c>
      <c r="W387" s="628"/>
      <c r="X387" s="630">
        <v>274000</v>
      </c>
      <c r="Y387" s="555"/>
      <c r="Z387" s="631"/>
      <c r="AA387" s="632"/>
      <c r="AB387" s="618"/>
      <c r="AC387" s="619"/>
      <c r="AD387" s="555"/>
      <c r="AE387" s="555"/>
      <c r="AF387" s="643" t="s">
        <v>680</v>
      </c>
      <c r="AG387" s="644">
        <f>AG333+S420</f>
        <v>0</v>
      </c>
      <c r="AJ387" s="854"/>
      <c r="AK387" s="281" t="s">
        <v>104</v>
      </c>
      <c r="AL387" s="281" t="s">
        <v>4</v>
      </c>
      <c r="AM387" s="225"/>
      <c r="AN387" s="225"/>
      <c r="AO387" s="225"/>
      <c r="AP387" s="225"/>
      <c r="AQ387" s="225"/>
      <c r="AR387" s="225"/>
      <c r="AS387" s="225"/>
      <c r="AT387" s="225"/>
      <c r="AU387" s="225"/>
      <c r="AV387" s="225"/>
      <c r="AW387" s="225"/>
      <c r="AX387" s="282"/>
      <c r="AY387" s="854"/>
    </row>
    <row r="388" spans="1:51" ht="13.5" customHeight="1" thickBot="1">
      <c r="A388" s="43"/>
      <c r="B388" s="635" t="s">
        <v>83</v>
      </c>
      <c r="C388" s="636">
        <v>2</v>
      </c>
      <c r="D388" s="636">
        <v>1</v>
      </c>
      <c r="E388" s="628">
        <f>IF(B388="","",VLOOKUP(B388,参照!$U$1:$Z$25,2,FALSE))</f>
        <v>5000</v>
      </c>
      <c r="F388" s="637">
        <v>23</v>
      </c>
      <c r="G388" s="638">
        <f>IF(B388="","",VLOOKUP(B388,参照!$U$1:$Z$25,3,FALSE))</f>
        <v>4750</v>
      </c>
      <c r="H388" s="637">
        <v>2</v>
      </c>
      <c r="I388" s="639">
        <f>IF(B388="","",VLOOKUP(B388,参照!$U$1:$Z$25,4,FALSE))</f>
        <v>3500</v>
      </c>
      <c r="J388" s="637"/>
      <c r="K388" s="640">
        <f>IF(B388="","",VLOOKUP(B388,参照!$U$1:$Z$25,5,FALSE))</f>
        <v>2500</v>
      </c>
      <c r="L388" s="637">
        <v>4</v>
      </c>
      <c r="M388" s="641">
        <f>IF(B388="","",VLOOKUP(B388,参照!$U$1:$Z$25,6,FALSE))</f>
        <v>2380</v>
      </c>
      <c r="N388" s="642"/>
      <c r="O388" s="630">
        <f t="shared" si="313"/>
        <v>29</v>
      </c>
      <c r="P388" s="642">
        <f t="shared" si="314"/>
        <v>134500</v>
      </c>
      <c r="Q388" s="595"/>
      <c r="R388" s="627" t="str">
        <f>IF(ISERROR(VLOOKUP(Q388,参照!A:B,2,FALSE)),"",VLOOKUP(Q388,参照!A:B,2,FALSE))</f>
        <v/>
      </c>
      <c r="S388" s="628"/>
      <c r="T388" s="629"/>
      <c r="U388" s="628"/>
      <c r="V388" s="628" t="str">
        <f>IF(ISERROR(VLOOKUP(U388,参照!D:E,2,FALSE)),"",VLOOKUP(U388,参照!D:E,2,FALSE))</f>
        <v/>
      </c>
      <c r="W388" s="628"/>
      <c r="X388" s="630"/>
      <c r="Y388" s="555"/>
      <c r="Z388" s="645"/>
      <c r="AA388" s="590"/>
      <c r="AB388" s="646"/>
      <c r="AC388" s="647"/>
      <c r="AD388" s="555"/>
      <c r="AE388" s="555"/>
      <c r="AF388" s="555"/>
      <c r="AG388" s="606"/>
      <c r="AJ388" s="855"/>
      <c r="AK388" s="9" t="s">
        <v>83</v>
      </c>
      <c r="AL388" s="9">
        <v>3</v>
      </c>
      <c r="AM388" s="283"/>
      <c r="AN388" s="283">
        <f>DSUM($B385:$N399,F385,$AK387:$AL388)</f>
        <v>0</v>
      </c>
      <c r="AO388" s="283">
        <f>DSUM($B385:$N399,H385,$AK387:$AL388)</f>
        <v>0</v>
      </c>
      <c r="AP388" s="283">
        <f>DSUM($B385:$N399,J385,$AK387:$AL388)</f>
        <v>0</v>
      </c>
      <c r="AQ388" s="283">
        <f>DSUM($B385:$N399,L385,$AK387:$AL388)</f>
        <v>0</v>
      </c>
      <c r="AR388" s="283">
        <f>DSUM($B385:$N399,N385,$AK387:$AL388)</f>
        <v>0</v>
      </c>
      <c r="AS388" s="283"/>
      <c r="AT388" s="283">
        <f>AN388+AO388+AP388</f>
        <v>0</v>
      </c>
      <c r="AU388" s="283">
        <f>AQ388+AR388</f>
        <v>0</v>
      </c>
      <c r="AV388" s="283">
        <f>AT388+AU388</f>
        <v>0</v>
      </c>
      <c r="AW388" s="286">
        <f>(AT388*1)+(AU388*0.5)</f>
        <v>0</v>
      </c>
      <c r="AX388" s="285">
        <f>DCOUNT(B385:E399,D385,AK387:AL388)-AM431</f>
        <v>0</v>
      </c>
      <c r="AY388" s="855"/>
    </row>
    <row r="389" spans="1:51" ht="13.5" customHeight="1" thickBot="1">
      <c r="A389" s="43"/>
      <c r="B389" s="635"/>
      <c r="C389" s="636"/>
      <c r="D389" s="636"/>
      <c r="E389" s="628" t="str">
        <f>IF(B389="","",VLOOKUP(B389,参照!$U$1:$Z$25,2,FALSE))</f>
        <v/>
      </c>
      <c r="F389" s="637"/>
      <c r="G389" s="638" t="str">
        <f>IF(B389="","",VLOOKUP(B389,参照!$U$1:$Z$25,3,FALSE))</f>
        <v/>
      </c>
      <c r="H389" s="637"/>
      <c r="I389" s="639" t="str">
        <f>IF(B389="","",VLOOKUP(B389,参照!$U$1:$Z$25,4,FALSE))</f>
        <v/>
      </c>
      <c r="J389" s="637"/>
      <c r="K389" s="640" t="str">
        <f>IF(B389="","",VLOOKUP(B389,参照!$U$1:$Z$25,5,FALSE))</f>
        <v/>
      </c>
      <c r="L389" s="637"/>
      <c r="M389" s="641" t="str">
        <f>IF(B389="","",VLOOKUP(B389,参照!$U$1:$Z$25,6,FALSE))</f>
        <v/>
      </c>
      <c r="N389" s="642"/>
      <c r="O389" s="642" t="str">
        <f t="shared" si="313"/>
        <v/>
      </c>
      <c r="P389" s="642" t="str">
        <f t="shared" si="314"/>
        <v/>
      </c>
      <c r="Q389" s="595"/>
      <c r="R389" s="627" t="str">
        <f>IF(ISERROR(VLOOKUP(Q389,参照!A:B,2,FALSE)),"",VLOOKUP(Q389,参照!A:B,2,FALSE))</f>
        <v/>
      </c>
      <c r="S389" s="628"/>
      <c r="T389" s="629"/>
      <c r="U389" s="628"/>
      <c r="V389" s="628" t="str">
        <f>IF(ISERROR(VLOOKUP(U389,参照!D:E,2,FALSE)),"",VLOOKUP(U389,参照!D:E,2,FALSE))</f>
        <v/>
      </c>
      <c r="W389" s="628"/>
      <c r="X389" s="630"/>
      <c r="Y389" s="555"/>
      <c r="Z389" s="648" t="s">
        <v>35</v>
      </c>
      <c r="AA389" s="649"/>
      <c r="AB389" s="650"/>
      <c r="AC389" s="651">
        <f>SUM(AC385:AC387)</f>
        <v>0</v>
      </c>
      <c r="AD389" s="555"/>
      <c r="AE389" s="555"/>
      <c r="AF389" s="555" t="s">
        <v>345</v>
      </c>
      <c r="AG389" s="606"/>
    </row>
    <row r="390" spans="1:51" ht="13.5" customHeight="1">
      <c r="A390" s="43"/>
      <c r="B390" s="635"/>
      <c r="C390" s="636"/>
      <c r="D390" s="636"/>
      <c r="E390" s="628" t="str">
        <f>IF(B390="","",VLOOKUP(B390,参照!$U$1:$Z$25,2,FALSE))</f>
        <v/>
      </c>
      <c r="F390" s="637"/>
      <c r="G390" s="638" t="str">
        <f>IF(B390="","",VLOOKUP(B390,参照!$U$1:$Z$25,3,FALSE))</f>
        <v/>
      </c>
      <c r="H390" s="637"/>
      <c r="I390" s="639" t="str">
        <f>IF(B390="","",VLOOKUP(B390,参照!$U$1:$Z$25,4,FALSE))</f>
        <v/>
      </c>
      <c r="J390" s="637"/>
      <c r="K390" s="640" t="str">
        <f>IF(B390="","",VLOOKUP(B390,参照!$U$1:$Z$25,5,FALSE))</f>
        <v/>
      </c>
      <c r="L390" s="637"/>
      <c r="M390" s="641" t="str">
        <f>IF(B390="","",VLOOKUP(B390,参照!$U$1:$Z$25,6,FALSE))</f>
        <v/>
      </c>
      <c r="N390" s="642"/>
      <c r="O390" s="630" t="str">
        <f t="shared" si="313"/>
        <v/>
      </c>
      <c r="P390" s="642" t="str">
        <f t="shared" si="314"/>
        <v/>
      </c>
      <c r="Q390" s="595"/>
      <c r="R390" s="627" t="str">
        <f>IF(ISERROR(VLOOKUP(Q390,参照!A:B,2,FALSE)),"",VLOOKUP(Q390,参照!A:B,2,FALSE))</f>
        <v/>
      </c>
      <c r="S390" s="628"/>
      <c r="T390" s="629"/>
      <c r="U390" s="628"/>
      <c r="V390" s="628" t="str">
        <f>IF(ISERROR(VLOOKUP(U390,参照!D:E,2,FALSE)),"",VLOOKUP(U390,参照!D:E,2,FALSE))</f>
        <v/>
      </c>
      <c r="W390" s="628"/>
      <c r="X390" s="630"/>
      <c r="Y390" s="555"/>
      <c r="Z390" s="555"/>
      <c r="AA390" s="555"/>
      <c r="AB390" s="555"/>
      <c r="AC390" s="555"/>
      <c r="AD390" s="555"/>
      <c r="AE390" s="555"/>
      <c r="AF390" s="633" t="s">
        <v>164</v>
      </c>
      <c r="AG390" s="634">
        <f>AG336+S421</f>
        <v>26200</v>
      </c>
      <c r="AJ390" s="853" t="s">
        <v>107</v>
      </c>
      <c r="AK390" s="277" t="s">
        <v>104</v>
      </c>
      <c r="AL390" s="277" t="s">
        <v>4</v>
      </c>
      <c r="AM390" s="278"/>
      <c r="AN390" s="279" t="s">
        <v>15</v>
      </c>
      <c r="AO390" s="279" t="s">
        <v>16</v>
      </c>
      <c r="AP390" s="277" t="s">
        <v>17</v>
      </c>
      <c r="AQ390" s="279" t="s">
        <v>18</v>
      </c>
      <c r="AR390" s="279" t="s">
        <v>19</v>
      </c>
      <c r="AS390" s="277"/>
      <c r="AT390" s="277" t="s">
        <v>117</v>
      </c>
      <c r="AU390" s="277" t="s">
        <v>118</v>
      </c>
      <c r="AV390" s="277" t="s">
        <v>123</v>
      </c>
      <c r="AW390" s="277" t="s">
        <v>124</v>
      </c>
      <c r="AX390" s="288" t="s">
        <v>122</v>
      </c>
      <c r="AY390" s="853" t="s">
        <v>107</v>
      </c>
    </row>
    <row r="391" spans="1:51" ht="13.5" customHeight="1">
      <c r="A391" s="43"/>
      <c r="B391" s="635"/>
      <c r="C391" s="636"/>
      <c r="D391" s="636"/>
      <c r="E391" s="628" t="str">
        <f>IF(B391="","",VLOOKUP(B391,参照!$U$1:$Z$25,2,FALSE))</f>
        <v/>
      </c>
      <c r="F391" s="637"/>
      <c r="G391" s="638" t="str">
        <f>IF(B391="","",VLOOKUP(B391,参照!$U$1:$Z$25,3,FALSE))</f>
        <v/>
      </c>
      <c r="H391" s="637"/>
      <c r="I391" s="639" t="str">
        <f>IF(B391="","",VLOOKUP(B391,参照!$U$1:$Z$25,4,FALSE))</f>
        <v/>
      </c>
      <c r="J391" s="637"/>
      <c r="K391" s="640" t="str">
        <f>IF(B391="","",VLOOKUP(B391,参照!$U$1:$Z$25,5,FALSE))</f>
        <v/>
      </c>
      <c r="L391" s="637"/>
      <c r="M391" s="641" t="str">
        <f>IF(B391="","",VLOOKUP(B391,参照!$U$1:$Z$25,6,FALSE))</f>
        <v/>
      </c>
      <c r="N391" s="642"/>
      <c r="O391" s="642" t="str">
        <f t="shared" si="313"/>
        <v/>
      </c>
      <c r="P391" s="642" t="str">
        <f t="shared" si="314"/>
        <v/>
      </c>
      <c r="Q391" s="595"/>
      <c r="R391" s="627" t="str">
        <f>IF(ISERROR(VLOOKUP(Q391,参照!A:B,2,FALSE)),"",VLOOKUP(Q391,参照!A:B,2,FALSE))</f>
        <v/>
      </c>
      <c r="S391" s="628"/>
      <c r="T391" s="629"/>
      <c r="U391" s="628"/>
      <c r="V391" s="628" t="str">
        <f>IF(ISERROR(VLOOKUP(U391,参照!D:E,2,FALSE)),"",VLOOKUP(U391,参照!D:E,2,FALSE))</f>
        <v/>
      </c>
      <c r="W391" s="628"/>
      <c r="X391" s="630"/>
      <c r="Y391" s="555"/>
      <c r="Z391" s="602" t="s">
        <v>33</v>
      </c>
      <c r="AA391" s="603"/>
      <c r="AB391" s="652"/>
      <c r="AC391" s="653"/>
      <c r="AD391" s="555"/>
      <c r="AE391" s="555"/>
      <c r="AF391" s="643" t="s">
        <v>681</v>
      </c>
      <c r="AG391" s="644">
        <f>AG337+S422</f>
        <v>0</v>
      </c>
      <c r="AJ391" s="854"/>
      <c r="AK391" s="281" t="s">
        <v>84</v>
      </c>
      <c r="AL391" s="281">
        <v>1</v>
      </c>
      <c r="AM391" s="225"/>
      <c r="AN391" s="225">
        <f>DSUM($B385:$N399,F385,$AK390:$AL391)</f>
        <v>0</v>
      </c>
      <c r="AO391" s="225">
        <f>DSUM($B385:$N399,H385,$AK390:$AL391)</f>
        <v>0</v>
      </c>
      <c r="AP391" s="225">
        <f>DSUM($B385:$N399,J385,$AK390:$AL391)</f>
        <v>0</v>
      </c>
      <c r="AQ391" s="225">
        <f>DSUM($B385:$N399,L385,$AK390:$AL391)</f>
        <v>0</v>
      </c>
      <c r="AR391" s="225">
        <f>DSUM($B385:$N399,N385,$AK390:$AL391)</f>
        <v>0</v>
      </c>
      <c r="AS391" s="225"/>
      <c r="AT391" s="225">
        <f>AN391+AO391+AP391</f>
        <v>0</v>
      </c>
      <c r="AU391" s="225">
        <f>AQ391+AR391</f>
        <v>0</v>
      </c>
      <c r="AV391" s="225">
        <f>AT391+AU391</f>
        <v>0</v>
      </c>
      <c r="AW391" s="287">
        <f>(AT391*1)+(AU391*0.5)</f>
        <v>0</v>
      </c>
      <c r="AX391" s="284">
        <f>DCOUNT(B385:E399,D385,AK390:AL391)-AN430</f>
        <v>0</v>
      </c>
      <c r="AY391" s="854"/>
    </row>
    <row r="392" spans="1:51" ht="13.5" customHeight="1">
      <c r="A392" s="43"/>
      <c r="B392" s="635"/>
      <c r="C392" s="636"/>
      <c r="D392" s="636"/>
      <c r="E392" s="628" t="str">
        <f>IF(B392="","",VLOOKUP(B392,参照!$U$1:$Z$25,2,FALSE))</f>
        <v/>
      </c>
      <c r="F392" s="637"/>
      <c r="G392" s="638" t="str">
        <f>IF(B392="","",VLOOKUP(B392,参照!$U$1:$Z$25,3,FALSE))</f>
        <v/>
      </c>
      <c r="H392" s="637"/>
      <c r="I392" s="639" t="str">
        <f>IF(B392="","",VLOOKUP(B392,参照!$U$1:$Z$25,4,FALSE))</f>
        <v/>
      </c>
      <c r="J392" s="637"/>
      <c r="K392" s="640" t="str">
        <f>IF(B392="","",VLOOKUP(B392,参照!$U$1:$Z$25,5,FALSE))</f>
        <v/>
      </c>
      <c r="L392" s="637"/>
      <c r="M392" s="641" t="str">
        <f>IF(B392="","",VLOOKUP(B392,参照!$U$1:$Z$25,6,FALSE))</f>
        <v/>
      </c>
      <c r="N392" s="642"/>
      <c r="O392" s="630" t="str">
        <f t="shared" si="313"/>
        <v/>
      </c>
      <c r="P392" s="642" t="str">
        <f t="shared" si="314"/>
        <v/>
      </c>
      <c r="Q392" s="595"/>
      <c r="R392" s="627" t="str">
        <f>IF(ISERROR(VLOOKUP(Q392,参照!A:B,2,FALSE)),"",VLOOKUP(Q392,参照!A:B,2,FALSE))</f>
        <v/>
      </c>
      <c r="S392" s="628"/>
      <c r="T392" s="629"/>
      <c r="U392" s="628"/>
      <c r="V392" s="628" t="str">
        <f>IF(ISERROR(VLOOKUP(U392,参照!D:E,2,FALSE)),"",VLOOKUP(U392,参照!D:E,2,FALSE))</f>
        <v/>
      </c>
      <c r="W392" s="628"/>
      <c r="X392" s="630"/>
      <c r="Y392" s="555"/>
      <c r="Z392" s="627"/>
      <c r="AA392" s="654"/>
      <c r="AB392" s="655"/>
      <c r="AC392" s="656"/>
      <c r="AD392" s="555"/>
      <c r="AE392" s="555"/>
      <c r="AF392" s="596"/>
      <c r="AG392" s="606"/>
      <c r="AJ392" s="854"/>
      <c r="AK392" s="281" t="s">
        <v>104</v>
      </c>
      <c r="AL392" s="281" t="s">
        <v>4</v>
      </c>
      <c r="AM392" s="225"/>
      <c r="AN392" s="225"/>
      <c r="AO392" s="225"/>
      <c r="AP392" s="225"/>
      <c r="AQ392" s="225"/>
      <c r="AR392" s="225"/>
      <c r="AS392" s="225"/>
      <c r="AT392" s="225"/>
      <c r="AU392" s="225"/>
      <c r="AV392" s="225"/>
      <c r="AW392" s="225"/>
      <c r="AX392" s="282"/>
      <c r="AY392" s="854"/>
    </row>
    <row r="393" spans="1:51" ht="13.5" customHeight="1" thickBot="1">
      <c r="A393" s="43"/>
      <c r="B393" s="635"/>
      <c r="C393" s="636"/>
      <c r="D393" s="636"/>
      <c r="E393" s="628" t="str">
        <f>IF(B393="","",VLOOKUP(B393,参照!$U$1:$Z$25,2,FALSE))</f>
        <v/>
      </c>
      <c r="F393" s="637"/>
      <c r="G393" s="638" t="str">
        <f>IF(B393="","",VLOOKUP(B393,参照!$U$1:$Z$25,3,FALSE))</f>
        <v/>
      </c>
      <c r="H393" s="637"/>
      <c r="I393" s="639" t="str">
        <f>IF(B393="","",VLOOKUP(B393,参照!$U$1:$Z$25,4,FALSE))</f>
        <v/>
      </c>
      <c r="J393" s="637"/>
      <c r="K393" s="640" t="str">
        <f>IF(B393="","",VLOOKUP(B393,参照!$U$1:$Z$25,5,FALSE))</f>
        <v/>
      </c>
      <c r="L393" s="637"/>
      <c r="M393" s="641" t="str">
        <f>IF(B393="","",VLOOKUP(B393,参照!$U$1:$Z$25,6,FALSE))</f>
        <v/>
      </c>
      <c r="N393" s="642"/>
      <c r="O393" s="642" t="str">
        <f t="shared" si="313"/>
        <v/>
      </c>
      <c r="P393" s="642" t="str">
        <f t="shared" si="314"/>
        <v/>
      </c>
      <c r="Q393" s="595"/>
      <c r="R393" s="627" t="str">
        <f>IF(ISERROR(VLOOKUP(Q393,参照!A:B,2,FALSE)),"",VLOOKUP(Q393,参照!A:B,2,FALSE))</f>
        <v/>
      </c>
      <c r="S393" s="628"/>
      <c r="T393" s="629"/>
      <c r="U393" s="628"/>
      <c r="V393" s="628" t="str">
        <f>IF(ISERROR(VLOOKUP(U393,参照!D:E,2,FALSE)),"",VLOOKUP(U393,参照!D:E,2,FALSE))</f>
        <v/>
      </c>
      <c r="W393" s="628"/>
      <c r="X393" s="630"/>
      <c r="Y393" s="555"/>
      <c r="Z393" s="627"/>
      <c r="AA393" s="654"/>
      <c r="AB393" s="655"/>
      <c r="AC393" s="642"/>
      <c r="AD393" s="555"/>
      <c r="AE393" s="555"/>
      <c r="AF393" s="555" t="s">
        <v>163</v>
      </c>
      <c r="AG393" s="606"/>
      <c r="AJ393" s="855"/>
      <c r="AK393" s="9" t="s">
        <v>84</v>
      </c>
      <c r="AL393" s="9">
        <v>3</v>
      </c>
      <c r="AM393" s="283"/>
      <c r="AN393" s="283">
        <f>DSUM($B385:$N399,F385,$AK392:$AL393)</f>
        <v>0</v>
      </c>
      <c r="AO393" s="283">
        <f>DSUM($B385:$N399,H385,$AK392:$AL393)</f>
        <v>0</v>
      </c>
      <c r="AP393" s="283">
        <f>DSUM($B385:$N399,J385,$AK392:$AL393)</f>
        <v>0</v>
      </c>
      <c r="AQ393" s="283">
        <f>DSUM($B385:$N399,L385,$AK392:$AL393)</f>
        <v>0</v>
      </c>
      <c r="AR393" s="283">
        <f>DSUM($B385:$N399,N385,$AK392:$AL393)</f>
        <v>0</v>
      </c>
      <c r="AS393" s="283"/>
      <c r="AT393" s="283">
        <f>AN393+AO393+AP393</f>
        <v>0</v>
      </c>
      <c r="AU393" s="283">
        <f>AQ393+AR393</f>
        <v>0</v>
      </c>
      <c r="AV393" s="283">
        <f>AT393+AU393</f>
        <v>0</v>
      </c>
      <c r="AW393" s="286">
        <f>(AT393*1)+(AU393*0.5)</f>
        <v>0</v>
      </c>
      <c r="AX393" s="285">
        <f>DCOUNT(B385:E399,D385,AK392:AL393)-AN431</f>
        <v>0</v>
      </c>
      <c r="AY393" s="855"/>
    </row>
    <row r="394" spans="1:51" ht="13.5" customHeight="1" thickBot="1">
      <c r="A394" s="43"/>
      <c r="B394" s="635"/>
      <c r="C394" s="636"/>
      <c r="D394" s="636"/>
      <c r="E394" s="628" t="str">
        <f>IF(B394="","",VLOOKUP(B394,参照!$U$1:$Z$25,2,FALSE))</f>
        <v/>
      </c>
      <c r="F394" s="637"/>
      <c r="G394" s="638" t="str">
        <f>IF(B394="","",VLOOKUP(B394,参照!$U$1:$Z$25,3,FALSE))</f>
        <v/>
      </c>
      <c r="H394" s="637"/>
      <c r="I394" s="639" t="str">
        <f>IF(B394="","",VLOOKUP(B394,参照!$U$1:$Z$25,4,FALSE))</f>
        <v/>
      </c>
      <c r="J394" s="637"/>
      <c r="K394" s="640" t="str">
        <f>IF(B394="","",VLOOKUP(B394,参照!$U$1:$Z$25,5,FALSE))</f>
        <v/>
      </c>
      <c r="L394" s="637"/>
      <c r="M394" s="641" t="str">
        <f>IF(B394="","",VLOOKUP(B394,参照!$U$1:$Z$25,6,FALSE))</f>
        <v/>
      </c>
      <c r="N394" s="642"/>
      <c r="O394" s="630" t="str">
        <f t="shared" si="313"/>
        <v/>
      </c>
      <c r="P394" s="642" t="str">
        <f t="shared" si="314"/>
        <v/>
      </c>
      <c r="Q394" s="595"/>
      <c r="R394" s="627" t="str">
        <f>IF(ISERROR(VLOOKUP(Q394,参照!A:B,2,FALSE)),"",VLOOKUP(Q394,参照!A:B,2,FALSE))</f>
        <v/>
      </c>
      <c r="S394" s="628"/>
      <c r="T394" s="629"/>
      <c r="U394" s="628"/>
      <c r="V394" s="628" t="str">
        <f>IF(ISERROR(VLOOKUP(U394,参照!D:E,2,FALSE)),"",VLOOKUP(U394,参照!D:E,2,FALSE))</f>
        <v/>
      </c>
      <c r="W394" s="628"/>
      <c r="X394" s="630"/>
      <c r="Y394" s="555"/>
      <c r="Z394" s="627"/>
      <c r="AA394" s="654"/>
      <c r="AB394" s="655"/>
      <c r="AC394" s="642"/>
      <c r="AD394" s="555"/>
      <c r="AE394" s="555"/>
      <c r="AF394" s="633" t="s">
        <v>164</v>
      </c>
      <c r="AG394" s="634">
        <f>AG340+S425</f>
        <v>13500</v>
      </c>
      <c r="AJ394" s="4"/>
      <c r="AY394" s="4"/>
    </row>
    <row r="395" spans="1:51" ht="13.5" customHeight="1">
      <c r="A395" s="43"/>
      <c r="B395" s="635"/>
      <c r="C395" s="636"/>
      <c r="D395" s="636"/>
      <c r="E395" s="628" t="str">
        <f>IF(B395="","",VLOOKUP(B395,参照!$U$1:$Z$25,2,FALSE))</f>
        <v/>
      </c>
      <c r="F395" s="637"/>
      <c r="G395" s="638" t="str">
        <f>IF(B395="","",VLOOKUP(B395,参照!$U$1:$Z$25,3,FALSE))</f>
        <v/>
      </c>
      <c r="H395" s="637"/>
      <c r="I395" s="639" t="str">
        <f>IF(B395="","",VLOOKUP(B395,参照!$U$1:$Z$25,4,FALSE))</f>
        <v/>
      </c>
      <c r="J395" s="637"/>
      <c r="K395" s="640" t="str">
        <f>IF(B395="","",VLOOKUP(B395,参照!$U$1:$Z$25,5,FALSE))</f>
        <v/>
      </c>
      <c r="L395" s="637"/>
      <c r="M395" s="641" t="str">
        <f>IF(B395="","",VLOOKUP(B395,参照!$U$1:$Z$25,6,FALSE))</f>
        <v/>
      </c>
      <c r="N395" s="642"/>
      <c r="O395" s="642" t="str">
        <f t="shared" si="313"/>
        <v/>
      </c>
      <c r="P395" s="642" t="str">
        <f t="shared" si="314"/>
        <v/>
      </c>
      <c r="Q395" s="595"/>
      <c r="R395" s="627" t="str">
        <f>IF(ISERROR(VLOOKUP(Q395,参照!A:B,2,FALSE)),"",VLOOKUP(Q395,参照!A:B,2,FALSE))</f>
        <v/>
      </c>
      <c r="S395" s="628"/>
      <c r="T395" s="629"/>
      <c r="U395" s="628"/>
      <c r="V395" s="628" t="str">
        <f>IF(ISERROR(VLOOKUP(U395,参照!D:E,2,FALSE)),"",VLOOKUP(U395,参照!D:E,2,FALSE))</f>
        <v/>
      </c>
      <c r="W395" s="628"/>
      <c r="X395" s="630"/>
      <c r="Y395" s="555"/>
      <c r="Z395" s="627"/>
      <c r="AA395" s="654"/>
      <c r="AB395" s="655"/>
      <c r="AC395" s="642"/>
      <c r="AD395" s="555"/>
      <c r="AE395" s="555"/>
      <c r="AF395" s="643" t="s">
        <v>681</v>
      </c>
      <c r="AG395" s="644">
        <f>AG341+S426</f>
        <v>0</v>
      </c>
      <c r="AJ395" s="853" t="s">
        <v>102</v>
      </c>
      <c r="AK395" s="277" t="s">
        <v>104</v>
      </c>
      <c r="AL395" s="277" t="s">
        <v>4</v>
      </c>
      <c r="AM395" s="278"/>
      <c r="AN395" s="279" t="s">
        <v>15</v>
      </c>
      <c r="AO395" s="279" t="s">
        <v>16</v>
      </c>
      <c r="AP395" s="277" t="s">
        <v>17</v>
      </c>
      <c r="AQ395" s="279" t="s">
        <v>18</v>
      </c>
      <c r="AR395" s="279" t="s">
        <v>19</v>
      </c>
      <c r="AS395" s="277"/>
      <c r="AT395" s="277" t="s">
        <v>117</v>
      </c>
      <c r="AU395" s="277" t="s">
        <v>118</v>
      </c>
      <c r="AV395" s="277" t="s">
        <v>123</v>
      </c>
      <c r="AW395" s="277" t="s">
        <v>124</v>
      </c>
      <c r="AX395" s="288" t="s">
        <v>122</v>
      </c>
      <c r="AY395" s="853" t="s">
        <v>102</v>
      </c>
    </row>
    <row r="396" spans="1:51" ht="13.5" customHeight="1">
      <c r="A396" s="43"/>
      <c r="B396" s="635"/>
      <c r="C396" s="636"/>
      <c r="D396" s="636"/>
      <c r="E396" s="628" t="str">
        <f>IF(B396="","",VLOOKUP(B396,参照!$U$1:$Z$25,2,FALSE))</f>
        <v/>
      </c>
      <c r="F396" s="637"/>
      <c r="G396" s="638" t="str">
        <f>IF(B396="","",VLOOKUP(B396,参照!$U$1:$Z$25,3,FALSE))</f>
        <v/>
      </c>
      <c r="H396" s="637"/>
      <c r="I396" s="639" t="str">
        <f>IF(B396="","",VLOOKUP(B396,参照!$U$1:$Z$25,4,FALSE))</f>
        <v/>
      </c>
      <c r="J396" s="637"/>
      <c r="K396" s="640" t="str">
        <f>IF(B396="","",VLOOKUP(B396,参照!$U$1:$Z$25,5,FALSE))</f>
        <v/>
      </c>
      <c r="L396" s="637"/>
      <c r="M396" s="641" t="str">
        <f>IF(B396="","",VLOOKUP(B396,参照!$U$1:$Z$25,6,FALSE))</f>
        <v/>
      </c>
      <c r="N396" s="642"/>
      <c r="O396" s="630" t="str">
        <f t="shared" si="313"/>
        <v/>
      </c>
      <c r="P396" s="642" t="str">
        <f t="shared" si="314"/>
        <v/>
      </c>
      <c r="Q396" s="595"/>
      <c r="R396" s="627" t="str">
        <f>IF(ISERROR(VLOOKUP(Q396,参照!A:B,2,FALSE)),"",VLOOKUP(Q396,参照!A:B,2,FALSE))</f>
        <v/>
      </c>
      <c r="S396" s="628"/>
      <c r="T396" s="629"/>
      <c r="U396" s="628"/>
      <c r="V396" s="628" t="str">
        <f>IF(ISERROR(VLOOKUP(U396,参照!D:E,2,FALSE)),"",VLOOKUP(U396,参照!D:E,2,FALSE))</f>
        <v/>
      </c>
      <c r="W396" s="628"/>
      <c r="X396" s="630"/>
      <c r="Y396" s="555"/>
      <c r="Z396" s="627"/>
      <c r="AA396" s="654"/>
      <c r="AB396" s="657"/>
      <c r="AC396" s="642"/>
      <c r="AD396" s="555"/>
      <c r="AE396" s="555"/>
      <c r="AF396" s="555"/>
      <c r="AG396" s="606"/>
      <c r="AJ396" s="854"/>
      <c r="AK396" s="281" t="s">
        <v>88</v>
      </c>
      <c r="AL396" s="281">
        <v>1</v>
      </c>
      <c r="AM396" s="225"/>
      <c r="AN396" s="225">
        <f>DSUM($B385:$N399,F385,$AK395:$AL396)</f>
        <v>0</v>
      </c>
      <c r="AO396" s="225">
        <f>DSUM($B385:$N399,H385,$AK395:$AL396)</f>
        <v>0</v>
      </c>
      <c r="AP396" s="225">
        <f>DSUM($B385:$N399,J385,$AK395:$AL396)</f>
        <v>0</v>
      </c>
      <c r="AQ396" s="225">
        <f>DSUM($B385:$N399,L385,$AK395:$AL396)</f>
        <v>0</v>
      </c>
      <c r="AR396" s="225">
        <f>DSUM($B385:$N399,N385,$AK395:$AL396)</f>
        <v>0</v>
      </c>
      <c r="AS396" s="225"/>
      <c r="AT396" s="225">
        <f>AN396+AO396+AP396</f>
        <v>0</v>
      </c>
      <c r="AU396" s="225">
        <f>AQ396+AR396</f>
        <v>0</v>
      </c>
      <c r="AV396" s="225">
        <f>AT396+AU396</f>
        <v>0</v>
      </c>
      <c r="AW396" s="287">
        <f>(AT396*1)+(AU396*0.5)</f>
        <v>0</v>
      </c>
      <c r="AX396" s="284">
        <f>DCOUNT(B385:E399,D385,AK395:AL396)-AO430</f>
        <v>0</v>
      </c>
      <c r="AY396" s="854"/>
    </row>
    <row r="397" spans="1:51" ht="13.5" customHeight="1">
      <c r="A397" s="43"/>
      <c r="B397" s="635"/>
      <c r="C397" s="658"/>
      <c r="D397" s="636"/>
      <c r="E397" s="628" t="str">
        <f>IF(B397="","",VLOOKUP(B397,参照!$U$1:$Z$25,2,FALSE))</f>
        <v/>
      </c>
      <c r="F397" s="637"/>
      <c r="G397" s="638" t="str">
        <f>IF(B397="","",VLOOKUP(B397,参照!$U$1:$Z$25,3,FALSE))</f>
        <v/>
      </c>
      <c r="H397" s="637"/>
      <c r="I397" s="639" t="str">
        <f>IF(B397="","",VLOOKUP(B397,参照!$U$1:$Z$25,4,FALSE))</f>
        <v/>
      </c>
      <c r="J397" s="637"/>
      <c r="K397" s="640" t="str">
        <f>IF(B397="","",VLOOKUP(B397,参照!$U$1:$Z$25,5,FALSE))</f>
        <v/>
      </c>
      <c r="L397" s="637"/>
      <c r="M397" s="641" t="str">
        <f>IF(B397="","",VLOOKUP(B397,参照!$U$1:$Z$25,6,FALSE))</f>
        <v/>
      </c>
      <c r="N397" s="642"/>
      <c r="O397" s="642" t="str">
        <f t="shared" si="313"/>
        <v/>
      </c>
      <c r="P397" s="642" t="str">
        <f t="shared" si="314"/>
        <v/>
      </c>
      <c r="Q397" s="595"/>
      <c r="R397" s="627" t="str">
        <f>IF(ISERROR(VLOOKUP(Q397,参照!A:B,2,FALSE)),"",VLOOKUP(Q397,参照!A:B,2,FALSE))</f>
        <v/>
      </c>
      <c r="S397" s="628"/>
      <c r="T397" s="629"/>
      <c r="U397" s="628"/>
      <c r="V397" s="628" t="str">
        <f>IF(ISERROR(VLOOKUP(U397,参照!D:E,2,FALSE)),"",VLOOKUP(U397,参照!D:E,2,FALSE))</f>
        <v/>
      </c>
      <c r="W397" s="628"/>
      <c r="X397" s="630"/>
      <c r="Y397" s="555"/>
      <c r="Z397" s="627"/>
      <c r="AA397" s="654"/>
      <c r="AB397" s="657"/>
      <c r="AC397" s="642"/>
      <c r="AD397" s="555"/>
      <c r="AE397" s="555"/>
      <c r="AF397" s="596" t="s">
        <v>344</v>
      </c>
      <c r="AG397" s="597"/>
      <c r="AJ397" s="854"/>
      <c r="AK397" s="281" t="s">
        <v>104</v>
      </c>
      <c r="AL397" s="281" t="s">
        <v>4</v>
      </c>
      <c r="AM397" s="225"/>
      <c r="AN397" s="225"/>
      <c r="AO397" s="225"/>
      <c r="AP397" s="225"/>
      <c r="AQ397" s="225"/>
      <c r="AR397" s="225"/>
      <c r="AS397" s="225"/>
      <c r="AT397" s="225"/>
      <c r="AU397" s="225"/>
      <c r="AV397" s="225"/>
      <c r="AW397" s="225"/>
      <c r="AX397" s="282"/>
      <c r="AY397" s="854"/>
    </row>
    <row r="398" spans="1:51" ht="13.5" customHeight="1" thickBot="1">
      <c r="A398" s="43"/>
      <c r="B398" s="635"/>
      <c r="C398" s="658"/>
      <c r="D398" s="636"/>
      <c r="E398" s="628" t="str">
        <f>IF(B398="","",VLOOKUP(B398,参照!$U$1:$Z$25,2,FALSE))</f>
        <v/>
      </c>
      <c r="F398" s="637"/>
      <c r="G398" s="638" t="str">
        <f>IF(B398="","",VLOOKUP(B398,参照!$U$1:$Z$25,3,FALSE))</f>
        <v/>
      </c>
      <c r="H398" s="637"/>
      <c r="I398" s="639" t="str">
        <f>IF(B398="","",VLOOKUP(B398,参照!$U$1:$Z$25,4,FALSE))</f>
        <v/>
      </c>
      <c r="J398" s="637"/>
      <c r="K398" s="640" t="str">
        <f>IF(B398="","",VLOOKUP(B398,参照!$U$1:$Z$25,5,FALSE))</f>
        <v/>
      </c>
      <c r="L398" s="637"/>
      <c r="M398" s="641" t="str">
        <f>IF(B398="","",VLOOKUP(B398,参照!$U$1:$Z$25,6,FALSE))</f>
        <v/>
      </c>
      <c r="N398" s="642"/>
      <c r="O398" s="630" t="str">
        <f t="shared" si="313"/>
        <v/>
      </c>
      <c r="P398" s="642" t="str">
        <f t="shared" si="314"/>
        <v/>
      </c>
      <c r="Q398" s="595"/>
      <c r="R398" s="627" t="str">
        <f>IF(ISERROR(VLOOKUP(Q398,参照!A:B,2,FALSE)),"",VLOOKUP(Q398,参照!A:B,2,FALSE))</f>
        <v/>
      </c>
      <c r="S398" s="628"/>
      <c r="T398" s="629"/>
      <c r="U398" s="628"/>
      <c r="V398" s="628" t="str">
        <f>IF(ISERROR(VLOOKUP(U398,参照!D:E,2,FALSE)),"",VLOOKUP(U398,参照!D:E,2,FALSE))</f>
        <v/>
      </c>
      <c r="W398" s="628"/>
      <c r="X398" s="630"/>
      <c r="Y398" s="555"/>
      <c r="Z398" s="627"/>
      <c r="AA398" s="654"/>
      <c r="AB398" s="655"/>
      <c r="AC398" s="656"/>
      <c r="AD398" s="555"/>
      <c r="AE398" s="555"/>
      <c r="AF398" s="659"/>
      <c r="AG398" s="647"/>
      <c r="AJ398" s="855"/>
      <c r="AK398" s="9" t="s">
        <v>88</v>
      </c>
      <c r="AL398" s="9">
        <v>3</v>
      </c>
      <c r="AM398" s="283"/>
      <c r="AN398" s="283">
        <f>DSUM($B385:$N399,F385,$AK397:$AL398)</f>
        <v>0</v>
      </c>
      <c r="AO398" s="283">
        <f>DSUM($B385:$N399,H385,$AK397:$AL398)</f>
        <v>0</v>
      </c>
      <c r="AP398" s="283">
        <f>DSUM($B385:$N399,J385,$AK397:$AL398)</f>
        <v>0</v>
      </c>
      <c r="AQ398" s="283">
        <f>DSUM($B385:$N399,L385,$AK397:$AL398)</f>
        <v>0</v>
      </c>
      <c r="AR398" s="283">
        <f>DSUM($B385:$N399,N385,$AK397:$AL398)</f>
        <v>0</v>
      </c>
      <c r="AS398" s="283"/>
      <c r="AT398" s="283">
        <f>AN398+AO398+AP398</f>
        <v>0</v>
      </c>
      <c r="AU398" s="283">
        <f>AQ398+AR398</f>
        <v>0</v>
      </c>
      <c r="AV398" s="283">
        <f>AT398+AU398</f>
        <v>0</v>
      </c>
      <c r="AW398" s="286">
        <f>(AT398*1)+(AU398*0.5)</f>
        <v>0</v>
      </c>
      <c r="AX398" s="285">
        <f>DCOUNT(B385:E399,D385,AK397:AL398)-AO431</f>
        <v>0</v>
      </c>
      <c r="AY398" s="855"/>
    </row>
    <row r="399" spans="1:51" ht="13.5" customHeight="1" thickBot="1">
      <c r="A399" s="43"/>
      <c r="B399" s="635"/>
      <c r="C399" s="658"/>
      <c r="D399" s="636"/>
      <c r="E399" s="628" t="str">
        <f>IF(B399="","",VLOOKUP(B399,参照!$U$1:$Z$25,2,FALSE))</f>
        <v/>
      </c>
      <c r="F399" s="637"/>
      <c r="G399" s="638" t="str">
        <f>IF(B399="","",VLOOKUP(B399,参照!$U$1:$Z$25,3,FALSE))</f>
        <v/>
      </c>
      <c r="H399" s="637"/>
      <c r="I399" s="639" t="str">
        <f>IF(B399="","",VLOOKUP(B399,参照!$U$1:$Z$25,4,FALSE))</f>
        <v/>
      </c>
      <c r="J399" s="637"/>
      <c r="K399" s="640" t="str">
        <f>IF(B399="","",VLOOKUP(B399,参照!$U$1:$Z$25,5,FALSE))</f>
        <v/>
      </c>
      <c r="L399" s="637"/>
      <c r="M399" s="641" t="str">
        <f>IF(B399="","",VLOOKUP(B399,参照!$U$1:$Z$25,6,FALSE))</f>
        <v/>
      </c>
      <c r="N399" s="642"/>
      <c r="O399" s="642" t="str">
        <f>IF(SUM(F399+H399+J399+L399+N399)=0,"",SUM(F399+H399+J399+L399+N399))</f>
        <v/>
      </c>
      <c r="P399" s="642" t="str">
        <f>IF(ISERROR(SUM(E399*F399+G399*H399+I399*J399+K399*L399+M399*N399)),"",SUM(E399*F399+G399*H399+I399*J399+K399*L399+M399*N399))</f>
        <v/>
      </c>
      <c r="Q399" s="595"/>
      <c r="R399" s="627" t="str">
        <f>IF(ISERROR(VLOOKUP(Q399,参照!A:B,2,FALSE)),"",VLOOKUP(Q399,参照!A:B,2,FALSE))</f>
        <v/>
      </c>
      <c r="S399" s="628"/>
      <c r="T399" s="629"/>
      <c r="U399" s="628"/>
      <c r="V399" s="628" t="str">
        <f>IF(ISERROR(VLOOKUP(U399,参照!D:E,2,FALSE)),"",VLOOKUP(U399,参照!D:E,2,FALSE))</f>
        <v/>
      </c>
      <c r="W399" s="628"/>
      <c r="X399" s="630"/>
      <c r="Y399" s="555"/>
      <c r="Z399" s="627"/>
      <c r="AA399" s="654"/>
      <c r="AB399" s="655"/>
      <c r="AC399" s="642"/>
      <c r="AD399" s="555"/>
      <c r="AE399" s="555"/>
      <c r="AF399" s="660" t="s">
        <v>31</v>
      </c>
      <c r="AG399" s="661">
        <f>+T428-T405-AC409-T409</f>
        <v>67810</v>
      </c>
      <c r="AJ399" s="289"/>
      <c r="AY399" s="289"/>
    </row>
    <row r="400" spans="1:51" ht="13.5" customHeight="1">
      <c r="B400" s="662"/>
      <c r="C400" s="663"/>
      <c r="D400" s="664"/>
      <c r="E400" s="590" t="str">
        <f>IF(B400="","",VLOOKUP(B400,参照!$U$1:$Z$25,2,FALSE))</f>
        <v/>
      </c>
      <c r="F400" s="665"/>
      <c r="G400" s="666"/>
      <c r="H400" s="665"/>
      <c r="I400" s="667"/>
      <c r="J400" s="665"/>
      <c r="K400" s="667"/>
      <c r="L400" s="665"/>
      <c r="M400" s="666"/>
      <c r="N400" s="647"/>
      <c r="O400" s="668"/>
      <c r="P400" s="647"/>
      <c r="Q400" s="595"/>
      <c r="R400" s="627" t="str">
        <f>IF(ISERROR(VLOOKUP(Q400,参照!A:B,2,FALSE)),"",VLOOKUP(Q400,参照!A:B,2,FALSE))</f>
        <v/>
      </c>
      <c r="S400" s="628"/>
      <c r="T400" s="629"/>
      <c r="U400" s="628"/>
      <c r="V400" s="628" t="str">
        <f>IF(ISERROR(VLOOKUP(U400,参照!D:E,2,FALSE)),"",VLOOKUP(U400,参照!D:E,2,FALSE))</f>
        <v/>
      </c>
      <c r="W400" s="628"/>
      <c r="X400" s="630"/>
      <c r="Y400" s="555"/>
      <c r="Z400" s="627"/>
      <c r="AA400" s="654"/>
      <c r="AB400" s="655"/>
      <c r="AC400" s="642"/>
      <c r="AD400" s="555"/>
      <c r="AE400" s="555"/>
      <c r="AF400" s="669"/>
      <c r="AG400" s="619"/>
      <c r="AJ400" s="853" t="s">
        <v>103</v>
      </c>
      <c r="AK400" s="277" t="s">
        <v>104</v>
      </c>
      <c r="AL400" s="277" t="s">
        <v>4</v>
      </c>
      <c r="AM400" s="278"/>
      <c r="AN400" s="279" t="s">
        <v>15</v>
      </c>
      <c r="AO400" s="279" t="s">
        <v>16</v>
      </c>
      <c r="AP400" s="277" t="s">
        <v>17</v>
      </c>
      <c r="AQ400" s="279" t="s">
        <v>18</v>
      </c>
      <c r="AR400" s="279" t="s">
        <v>19</v>
      </c>
      <c r="AS400" s="277"/>
      <c r="AT400" s="277" t="s">
        <v>117</v>
      </c>
      <c r="AU400" s="277" t="s">
        <v>118</v>
      </c>
      <c r="AV400" s="277" t="s">
        <v>123</v>
      </c>
      <c r="AW400" s="277" t="s">
        <v>124</v>
      </c>
      <c r="AX400" s="288" t="s">
        <v>122</v>
      </c>
      <c r="AY400" s="853" t="s">
        <v>103</v>
      </c>
    </row>
    <row r="401" spans="1:51" ht="13.5" customHeight="1">
      <c r="B401" s="928" t="s">
        <v>500</v>
      </c>
      <c r="C401" s="929"/>
      <c r="D401" s="930"/>
      <c r="E401" s="670"/>
      <c r="F401" s="671">
        <f t="shared" ref="F401:O401" si="315">SUM(F386:F399)</f>
        <v>55</v>
      </c>
      <c r="G401" s="672">
        <f t="shared" si="315"/>
        <v>17100</v>
      </c>
      <c r="H401" s="671">
        <f t="shared" si="315"/>
        <v>9</v>
      </c>
      <c r="I401" s="673">
        <f t="shared" si="315"/>
        <v>12600</v>
      </c>
      <c r="J401" s="671">
        <f t="shared" si="315"/>
        <v>0</v>
      </c>
      <c r="K401" s="673">
        <f t="shared" si="315"/>
        <v>9000</v>
      </c>
      <c r="L401" s="671">
        <f t="shared" si="315"/>
        <v>6</v>
      </c>
      <c r="M401" s="672">
        <f t="shared" si="315"/>
        <v>8560</v>
      </c>
      <c r="N401" s="672">
        <f t="shared" si="315"/>
        <v>0</v>
      </c>
      <c r="O401" s="674">
        <f t="shared" si="315"/>
        <v>70</v>
      </c>
      <c r="P401" s="674">
        <f>SUM(P386:P399)</f>
        <v>415850</v>
      </c>
      <c r="Q401" s="595"/>
      <c r="R401" s="675" t="str">
        <f>IF(ISERROR(VLOOKUP(Q401,参照!A:B,2,FALSE)),"",VLOOKUP(Q401,参照!A:B,2,FALSE))</f>
        <v/>
      </c>
      <c r="S401" s="676"/>
      <c r="T401" s="677"/>
      <c r="U401" s="628"/>
      <c r="V401" s="628" t="str">
        <f>IF(ISERROR(VLOOKUP(U401,参照!D:E,2,FALSE)),"",VLOOKUP(U401,参照!D:E,2,FALSE))</f>
        <v/>
      </c>
      <c r="W401" s="628"/>
      <c r="X401" s="630"/>
      <c r="Y401" s="555"/>
      <c r="Z401" s="627"/>
      <c r="AA401" s="654"/>
      <c r="AB401" s="655"/>
      <c r="AC401" s="642"/>
      <c r="AD401" s="555"/>
      <c r="AE401" s="555"/>
      <c r="AF401" s="660" t="s">
        <v>32</v>
      </c>
      <c r="AG401" s="678"/>
      <c r="AJ401" s="854"/>
      <c r="AK401" s="281" t="s">
        <v>125</v>
      </c>
      <c r="AL401" s="281">
        <v>1</v>
      </c>
      <c r="AM401" s="225"/>
      <c r="AN401" s="225">
        <f>DSUM($B385:$N399,F385,$AK400:$AL401)</f>
        <v>0</v>
      </c>
      <c r="AO401" s="225">
        <f>DSUM($B385:$N399,H385,$AK400:$AL401)</f>
        <v>0</v>
      </c>
      <c r="AP401" s="225">
        <f>DSUM($B385:$N399,J385,$AK400:$AL401)</f>
        <v>0</v>
      </c>
      <c r="AQ401" s="225">
        <f>DSUM($B385:$N399,L385,$AK400:$AL401)</f>
        <v>0</v>
      </c>
      <c r="AR401" s="225">
        <f>DSUM($B385:$N399,N385,$AK400:$AL401)</f>
        <v>0</v>
      </c>
      <c r="AS401" s="225"/>
      <c r="AT401" s="225">
        <f>AN401+AO401+AP401</f>
        <v>0</v>
      </c>
      <c r="AU401" s="225">
        <f>AQ401+AR401</f>
        <v>0</v>
      </c>
      <c r="AV401" s="225">
        <f>AT401+AU401</f>
        <v>0</v>
      </c>
      <c r="AW401" s="287">
        <f>(AT401*1)+(AU401*0.5)</f>
        <v>0</v>
      </c>
      <c r="AX401" s="284">
        <f>DCOUNT(B385:E399,D385,AK400:AL401)-AP430</f>
        <v>0</v>
      </c>
      <c r="AY401" s="854"/>
    </row>
    <row r="402" spans="1:51" ht="13.5" customHeight="1">
      <c r="B402" s="554"/>
      <c r="C402" s="590"/>
      <c r="D402" s="554"/>
      <c r="E402" s="590"/>
      <c r="F402" s="666"/>
      <c r="G402" s="666"/>
      <c r="H402" s="666"/>
      <c r="I402" s="666"/>
      <c r="J402" s="666"/>
      <c r="K402" s="666"/>
      <c r="L402" s="666"/>
      <c r="M402" s="666"/>
      <c r="N402" s="666"/>
      <c r="O402" s="666"/>
      <c r="P402" s="666"/>
      <c r="Q402" s="595"/>
      <c r="R402" s="598" t="s">
        <v>89</v>
      </c>
      <c r="S402" s="679"/>
      <c r="T402" s="680">
        <f>SUM(T385:T401)</f>
        <v>0</v>
      </c>
      <c r="U402" s="628"/>
      <c r="V402" s="628" t="str">
        <f>IF(ISERROR(VLOOKUP(U402,参照!D:E,2,FALSE)),"",VLOOKUP(U402,参照!D:E,2,FALSE))</f>
        <v/>
      </c>
      <c r="W402" s="628"/>
      <c r="X402" s="630"/>
      <c r="Y402" s="555"/>
      <c r="Z402" s="627"/>
      <c r="AA402" s="654"/>
      <c r="AB402" s="657"/>
      <c r="AC402" s="642"/>
      <c r="AD402" s="555"/>
      <c r="AE402" s="555"/>
      <c r="AF402" s="669"/>
      <c r="AG402" s="619"/>
      <c r="AJ402" s="854"/>
      <c r="AK402" s="281" t="s">
        <v>104</v>
      </c>
      <c r="AL402" s="281" t="s">
        <v>4</v>
      </c>
      <c r="AM402" s="225"/>
      <c r="AN402" s="225"/>
      <c r="AO402" s="225"/>
      <c r="AP402" s="225"/>
      <c r="AQ402" s="225"/>
      <c r="AR402" s="225"/>
      <c r="AS402" s="225"/>
      <c r="AT402" s="225"/>
      <c r="AU402" s="225"/>
      <c r="AV402" s="225"/>
      <c r="AW402" s="225"/>
      <c r="AX402" s="282"/>
      <c r="AY402" s="854"/>
    </row>
    <row r="403" spans="1:51" ht="13.5" customHeight="1" thickBot="1">
      <c r="B403" s="881" t="s">
        <v>601</v>
      </c>
      <c r="C403" s="882"/>
      <c r="D403" s="882"/>
      <c r="E403" s="564" t="e">
        <f>IF(B403="","",VLOOKUP(B403,参照!$U$1:$Z$25,2,FALSE))</f>
        <v>#N/A</v>
      </c>
      <c r="F403" s="883" t="s">
        <v>603</v>
      </c>
      <c r="G403" s="884"/>
      <c r="H403" s="884"/>
      <c r="I403" s="884"/>
      <c r="J403" s="884"/>
      <c r="K403" s="884"/>
      <c r="L403" s="884"/>
      <c r="M403" s="884"/>
      <c r="N403" s="884"/>
      <c r="O403" s="884"/>
      <c r="P403" s="885"/>
      <c r="Q403" s="555"/>
      <c r="R403" s="598" t="s">
        <v>90</v>
      </c>
      <c r="S403" s="564"/>
      <c r="T403" s="681"/>
      <c r="U403" s="682"/>
      <c r="V403" s="682" t="str">
        <f>IF(ISERROR(VLOOKUP(U403,参照!D:E,2,FALSE)),"",VLOOKUP(U403,参照!D:E,2,FALSE))</f>
        <v/>
      </c>
      <c r="W403" s="682"/>
      <c r="X403" s="683"/>
      <c r="Y403" s="555"/>
      <c r="Z403" s="675"/>
      <c r="AA403" s="684"/>
      <c r="AB403" s="685"/>
      <c r="AC403" s="686"/>
      <c r="AD403" s="555"/>
      <c r="AE403" s="555"/>
      <c r="AF403" s="660" t="s">
        <v>343</v>
      </c>
      <c r="AG403" s="678"/>
      <c r="AJ403" s="855"/>
      <c r="AK403" s="9" t="s">
        <v>125</v>
      </c>
      <c r="AL403" s="9">
        <v>3</v>
      </c>
      <c r="AM403" s="283"/>
      <c r="AN403" s="283">
        <f>DSUM($B385:$N399,F385,$AK402:$AL403)</f>
        <v>0</v>
      </c>
      <c r="AO403" s="283">
        <f>DSUM($B385:$N399,H385,$AK402:$AL403)</f>
        <v>0</v>
      </c>
      <c r="AP403" s="283">
        <f>DSUM($B385:$N399,J385,$AK402:$AL403)</f>
        <v>0</v>
      </c>
      <c r="AQ403" s="283">
        <f>DSUM($B385:$N399,L385,$AK402:$AL403)</f>
        <v>0</v>
      </c>
      <c r="AR403" s="283">
        <f>DSUM($B385:$N399,N385,$AK402:$AL403)</f>
        <v>0</v>
      </c>
      <c r="AS403" s="283"/>
      <c r="AT403" s="283">
        <f>AN403+AO403+AP403</f>
        <v>0</v>
      </c>
      <c r="AU403" s="283">
        <f>AQ403+AR403</f>
        <v>0</v>
      </c>
      <c r="AV403" s="283">
        <f>AT403+AU403</f>
        <v>0</v>
      </c>
      <c r="AW403" s="286">
        <f>(AT403*1)+(AU403*0.5)</f>
        <v>0</v>
      </c>
      <c r="AX403" s="285">
        <f>DCOUNT(B385:E399,D385,AK402:AL403)-AP431</f>
        <v>0</v>
      </c>
      <c r="AY403" s="855"/>
    </row>
    <row r="404" spans="1:51" ht="13.5" customHeight="1" thickBot="1">
      <c r="B404" s="894" t="s">
        <v>602</v>
      </c>
      <c r="C404" s="894"/>
      <c r="D404" s="894"/>
      <c r="E404" s="555" t="e">
        <v>#N/A</v>
      </c>
      <c r="F404" s="687" t="s">
        <v>15</v>
      </c>
      <c r="G404" s="688"/>
      <c r="H404" s="687" t="s">
        <v>16</v>
      </c>
      <c r="I404" s="689"/>
      <c r="J404" s="559" t="s">
        <v>17</v>
      </c>
      <c r="K404" s="690"/>
      <c r="L404" s="687" t="s">
        <v>18</v>
      </c>
      <c r="M404" s="670"/>
      <c r="N404" s="670" t="s">
        <v>19</v>
      </c>
      <c r="O404" s="691" t="s">
        <v>6</v>
      </c>
      <c r="P404" s="613" t="s">
        <v>20</v>
      </c>
      <c r="Q404" s="555"/>
      <c r="R404" s="692" t="str">
        <f>IF(ISERROR(VLOOKUP(Q404,参照!A:B,2,FALSE)),"",VLOOKUP(Q404,参照!A:B,2,FALSE))</f>
        <v/>
      </c>
      <c r="S404" s="560"/>
      <c r="T404" s="693"/>
      <c r="U404" s="694"/>
      <c r="V404" s="695" t="str">
        <f>IF(ISERROR(VLOOKUP(U404,参照!D:E,2,FALSE)),"",VLOOKUP(U404,参照!D:E,2,FALSE))</f>
        <v/>
      </c>
      <c r="W404" s="695"/>
      <c r="X404" s="630"/>
      <c r="Y404" s="555"/>
      <c r="Z404" s="645"/>
      <c r="AA404" s="590"/>
      <c r="AB404" s="646"/>
      <c r="AC404" s="647"/>
      <c r="AD404" s="555"/>
      <c r="AE404" s="555"/>
      <c r="AF404" s="669"/>
      <c r="AG404" s="619"/>
      <c r="AJ404" s="289"/>
      <c r="AY404" s="289"/>
    </row>
    <row r="405" spans="1:51" ht="13.5" customHeight="1">
      <c r="A405" s="548" t="s">
        <v>498</v>
      </c>
      <c r="B405" s="873" t="s">
        <v>637</v>
      </c>
      <c r="C405" s="874"/>
      <c r="D405" s="875"/>
      <c r="E405" s="670"/>
      <c r="F405" s="765">
        <f ca="1">SUMIF($B386:$P399,$A405,F386:F399)</f>
        <v>33</v>
      </c>
      <c r="G405" s="757">
        <f t="shared" ref="G405:P405" ca="1" si="316">SUMIF($B386:$P399,$A405,G386:G399)</f>
        <v>9500</v>
      </c>
      <c r="H405" s="758">
        <f t="shared" ca="1" si="316"/>
        <v>3</v>
      </c>
      <c r="I405" s="758">
        <f t="shared" ca="1" si="316"/>
        <v>7000</v>
      </c>
      <c r="J405" s="758">
        <f t="shared" ca="1" si="316"/>
        <v>0</v>
      </c>
      <c r="K405" s="758">
        <f t="shared" ca="1" si="316"/>
        <v>5000</v>
      </c>
      <c r="L405" s="758">
        <f t="shared" ca="1" si="316"/>
        <v>6</v>
      </c>
      <c r="M405" s="758">
        <f t="shared" ca="1" si="316"/>
        <v>4760</v>
      </c>
      <c r="N405" s="758">
        <f t="shared" ca="1" si="316"/>
        <v>0</v>
      </c>
      <c r="O405" s="758">
        <f t="shared" ca="1" si="316"/>
        <v>42</v>
      </c>
      <c r="P405" s="759">
        <f t="shared" ca="1" si="316"/>
        <v>194250</v>
      </c>
      <c r="Q405" s="555"/>
      <c r="R405" s="857" t="s">
        <v>91</v>
      </c>
      <c r="S405" s="858"/>
      <c r="T405" s="680">
        <f>SUM(T402+T404)</f>
        <v>0</v>
      </c>
      <c r="U405" s="696"/>
      <c r="V405" s="697" t="str">
        <f>IF(ISERROR(VLOOKUP(U405,参照!D:E,2,FALSE)),"",VLOOKUP(U405,参照!D:E,2,FALSE))</f>
        <v/>
      </c>
      <c r="W405" s="696"/>
      <c r="X405" s="630"/>
      <c r="Y405" s="555"/>
      <c r="Z405" s="648" t="s">
        <v>35</v>
      </c>
      <c r="AA405" s="649"/>
      <c r="AB405" s="650"/>
      <c r="AC405" s="651">
        <f>SUM(AC392:AC403)</f>
        <v>0</v>
      </c>
      <c r="AD405" s="555"/>
      <c r="AE405" s="555"/>
      <c r="AF405" s="698" t="s">
        <v>81</v>
      </c>
      <c r="AG405" s="699"/>
      <c r="AJ405" s="853" t="s">
        <v>686</v>
      </c>
      <c r="AK405" s="277" t="s">
        <v>104</v>
      </c>
      <c r="AL405" s="277" t="s">
        <v>4</v>
      </c>
      <c r="AM405" s="278"/>
      <c r="AN405" s="279" t="s">
        <v>15</v>
      </c>
      <c r="AO405" s="279" t="s">
        <v>16</v>
      </c>
      <c r="AP405" s="277" t="s">
        <v>17</v>
      </c>
      <c r="AQ405" s="279" t="s">
        <v>18</v>
      </c>
      <c r="AR405" s="279" t="s">
        <v>19</v>
      </c>
      <c r="AS405" s="277"/>
      <c r="AT405" s="277" t="s">
        <v>117</v>
      </c>
      <c r="AU405" s="277" t="s">
        <v>118</v>
      </c>
      <c r="AV405" s="277" t="s">
        <v>123</v>
      </c>
      <c r="AW405" s="277" t="s">
        <v>124</v>
      </c>
      <c r="AX405" s="288" t="s">
        <v>122</v>
      </c>
      <c r="AY405" s="853" t="s">
        <v>127</v>
      </c>
    </row>
    <row r="406" spans="1:51" ht="13.5" customHeight="1">
      <c r="A406" s="548"/>
      <c r="B406" s="870" t="s">
        <v>623</v>
      </c>
      <c r="C406" s="871"/>
      <c r="D406" s="872"/>
      <c r="E406" s="555" t="e">
        <v>#N/A</v>
      </c>
      <c r="F406" s="700">
        <f ca="1">SUM(F405)+F352</f>
        <v>87</v>
      </c>
      <c r="G406" s="701">
        <f t="shared" ref="G406:P406" ca="1" si="317">SUM(G405)+G352</f>
        <v>19000</v>
      </c>
      <c r="H406" s="702">
        <f t="shared" ca="1" si="317"/>
        <v>8</v>
      </c>
      <c r="I406" s="702">
        <f t="shared" ca="1" si="317"/>
        <v>14000</v>
      </c>
      <c r="J406" s="702">
        <f t="shared" ca="1" si="317"/>
        <v>0</v>
      </c>
      <c r="K406" s="702">
        <f t="shared" ca="1" si="317"/>
        <v>10000</v>
      </c>
      <c r="L406" s="702">
        <f t="shared" ca="1" si="317"/>
        <v>10</v>
      </c>
      <c r="M406" s="702">
        <f t="shared" ca="1" si="317"/>
        <v>9520</v>
      </c>
      <c r="N406" s="702">
        <f t="shared" ca="1" si="317"/>
        <v>0</v>
      </c>
      <c r="O406" s="702">
        <f t="shared" ca="1" si="317"/>
        <v>105</v>
      </c>
      <c r="P406" s="703">
        <f t="shared" ca="1" si="317"/>
        <v>498000</v>
      </c>
      <c r="Q406" s="555"/>
      <c r="R406" s="560"/>
      <c r="S406" s="560"/>
      <c r="T406" s="704"/>
      <c r="U406" s="628"/>
      <c r="V406" s="628" t="str">
        <f>IF(ISERROR(VLOOKUP(U406,参照!D:E,2,FALSE)),"",VLOOKUP(U406,参照!D:E,2,FALSE))</f>
        <v/>
      </c>
      <c r="W406" s="628"/>
      <c r="X406" s="630"/>
      <c r="Y406" s="555"/>
      <c r="Z406" s="596" t="s">
        <v>36</v>
      </c>
      <c r="AA406" s="555"/>
      <c r="AB406" s="555"/>
      <c r="AC406" s="555"/>
      <c r="AD406" s="555"/>
      <c r="AE406" s="555"/>
      <c r="AF406" s="669"/>
      <c r="AG406" s="619"/>
      <c r="AJ406" s="854"/>
      <c r="AK406" s="281" t="s">
        <v>126</v>
      </c>
      <c r="AL406" s="281">
        <v>1</v>
      </c>
      <c r="AM406" s="225"/>
      <c r="AN406" s="225">
        <f>DSUM($B385:$N399,F385,$AK405:$AL406)</f>
        <v>0</v>
      </c>
      <c r="AO406" s="225">
        <f>DSUM($B385:$N399,H385,$AK405:$AL406)</f>
        <v>0</v>
      </c>
      <c r="AP406" s="225">
        <f>DSUM($B385:$N399,J385,$AK405:$AL406)</f>
        <v>0</v>
      </c>
      <c r="AQ406" s="225">
        <f>DSUM($B385:$N399,L385,$AK405:$AL406)</f>
        <v>0</v>
      </c>
      <c r="AR406" s="225">
        <f>DSUM($B385:$N399,N385,$AK405:$AL406)</f>
        <v>0</v>
      </c>
      <c r="AS406" s="225"/>
      <c r="AT406" s="225">
        <f>AN406+AO406+AP406</f>
        <v>0</v>
      </c>
      <c r="AU406" s="225">
        <f>AQ406+AR406</f>
        <v>0</v>
      </c>
      <c r="AV406" s="225">
        <f>AT406+AU406</f>
        <v>0</v>
      </c>
      <c r="AW406" s="287">
        <f>(AT406*1)+(AU406*0.5)</f>
        <v>0</v>
      </c>
      <c r="AX406" s="284">
        <f>DCOUNT(B385:E399,D385,AK405:AL406)-AQ430</f>
        <v>0</v>
      </c>
      <c r="AY406" s="854"/>
    </row>
    <row r="407" spans="1:51" ht="13.5" customHeight="1">
      <c r="A407" s="548" t="s">
        <v>607</v>
      </c>
      <c r="B407" s="873" t="s">
        <v>107</v>
      </c>
      <c r="C407" s="874"/>
      <c r="D407" s="875"/>
      <c r="E407" s="670"/>
      <c r="F407" s="757">
        <f ca="1">SUMIF($B386:$P399,$A407,F386:F399)</f>
        <v>0</v>
      </c>
      <c r="G407" s="758">
        <f t="shared" ref="G407:P407" ca="1" si="318">SUMIF($B386:$P399,$A407,G386:G399)</f>
        <v>0</v>
      </c>
      <c r="H407" s="758">
        <f t="shared" ca="1" si="318"/>
        <v>0</v>
      </c>
      <c r="I407" s="758">
        <f t="shared" ca="1" si="318"/>
        <v>0</v>
      </c>
      <c r="J407" s="758">
        <f t="shared" ca="1" si="318"/>
        <v>0</v>
      </c>
      <c r="K407" s="758">
        <f t="shared" ca="1" si="318"/>
        <v>0</v>
      </c>
      <c r="L407" s="758">
        <f t="shared" ca="1" si="318"/>
        <v>0</v>
      </c>
      <c r="M407" s="758">
        <f t="shared" ca="1" si="318"/>
        <v>0</v>
      </c>
      <c r="N407" s="758">
        <f t="shared" ca="1" si="318"/>
        <v>0</v>
      </c>
      <c r="O407" s="758">
        <f t="shared" ca="1" si="318"/>
        <v>0</v>
      </c>
      <c r="P407" s="759">
        <f t="shared" ca="1" si="318"/>
        <v>0</v>
      </c>
      <c r="Q407" s="555"/>
      <c r="R407" s="857" t="s">
        <v>92</v>
      </c>
      <c r="S407" s="863"/>
      <c r="T407" s="864"/>
      <c r="U407" s="682"/>
      <c r="V407" s="682" t="str">
        <f>IF(ISERROR(VLOOKUP(U407,参照!D:E,2,FALSE)),"",VLOOKUP(U407,参照!D:E,2,FALSE))</f>
        <v/>
      </c>
      <c r="W407" s="682"/>
      <c r="X407" s="683"/>
      <c r="Y407" s="555"/>
      <c r="Z407" s="555"/>
      <c r="AA407" s="555"/>
      <c r="AB407" s="555"/>
      <c r="AC407" s="555"/>
      <c r="AD407" s="555"/>
      <c r="AE407" s="555"/>
      <c r="AF407" s="705" t="s">
        <v>34</v>
      </c>
      <c r="AG407" s="706"/>
      <c r="AJ407" s="854"/>
      <c r="AK407" s="281" t="s">
        <v>104</v>
      </c>
      <c r="AL407" s="281" t="s">
        <v>4</v>
      </c>
      <c r="AM407" s="225"/>
      <c r="AN407" s="225"/>
      <c r="AO407" s="225"/>
      <c r="AP407" s="225"/>
      <c r="AQ407" s="225"/>
      <c r="AR407" s="225"/>
      <c r="AS407" s="225"/>
      <c r="AT407" s="225"/>
      <c r="AU407" s="225"/>
      <c r="AV407" s="225"/>
      <c r="AW407" s="225"/>
      <c r="AX407" s="282"/>
      <c r="AY407" s="854"/>
    </row>
    <row r="408" spans="1:51" ht="13.5" customHeight="1" thickBot="1">
      <c r="A408" s="548"/>
      <c r="B408" s="870" t="s">
        <v>623</v>
      </c>
      <c r="C408" s="871"/>
      <c r="D408" s="872"/>
      <c r="E408" s="555" t="e">
        <v>#N/A</v>
      </c>
      <c r="F408" s="701">
        <f ca="1">SUM(F407)+F354</f>
        <v>0</v>
      </c>
      <c r="G408" s="702">
        <f t="shared" ref="G408:P408" ca="1" si="319">SUM(G407)+G354</f>
        <v>0</v>
      </c>
      <c r="H408" s="702">
        <f t="shared" ca="1" si="319"/>
        <v>0</v>
      </c>
      <c r="I408" s="702">
        <f t="shared" ca="1" si="319"/>
        <v>0</v>
      </c>
      <c r="J408" s="702">
        <f t="shared" ca="1" si="319"/>
        <v>0</v>
      </c>
      <c r="K408" s="702">
        <f t="shared" ca="1" si="319"/>
        <v>0</v>
      </c>
      <c r="L408" s="702">
        <f t="shared" ca="1" si="319"/>
        <v>0</v>
      </c>
      <c r="M408" s="702">
        <f t="shared" ca="1" si="319"/>
        <v>0</v>
      </c>
      <c r="N408" s="702">
        <f t="shared" ca="1" si="319"/>
        <v>0</v>
      </c>
      <c r="O408" s="702">
        <f t="shared" ca="1" si="319"/>
        <v>0</v>
      </c>
      <c r="P408" s="703">
        <f t="shared" ca="1" si="319"/>
        <v>0</v>
      </c>
      <c r="Q408" s="555"/>
      <c r="R408" s="692" t="str">
        <f>IF(ISERROR(VLOOKUP(Q408,参照!#REF!,2,FALSE)),"",VLOOKUP(Q408,参照!#REF!,2,FALSE))</f>
        <v/>
      </c>
      <c r="S408" s="560"/>
      <c r="T408" s="693"/>
      <c r="U408" s="707"/>
      <c r="V408" s="708" t="str">
        <f>IF(ISERROR(VLOOKUP(U408,参照!D:E,2,FALSE)),"",VLOOKUP(U408,参照!D:E,2,FALSE))</f>
        <v/>
      </c>
      <c r="W408" s="676"/>
      <c r="X408" s="709"/>
      <c r="Y408" s="555"/>
      <c r="Z408" s="645"/>
      <c r="AA408" s="590"/>
      <c r="AB408" s="646"/>
      <c r="AC408" s="647"/>
      <c r="AD408" s="555"/>
      <c r="AE408" s="555"/>
      <c r="AF408" s="669"/>
      <c r="AG408" s="619"/>
      <c r="AJ408" s="855"/>
      <c r="AK408" s="9" t="s">
        <v>126</v>
      </c>
      <c r="AL408" s="9">
        <v>3</v>
      </c>
      <c r="AM408" s="283"/>
      <c r="AN408" s="283">
        <f>DSUM($B385:$N399,F385,$AK407:$AL408)</f>
        <v>22</v>
      </c>
      <c r="AO408" s="283">
        <f>DSUM($B385:$N399,H385,$AK407:$AL408)</f>
        <v>6</v>
      </c>
      <c r="AP408" s="283">
        <f>DSUM($B385:$N399,J385,$AK407:$AL408)</f>
        <v>0</v>
      </c>
      <c r="AQ408" s="283">
        <f>DSUM($B385:$N399,L385,$AK407:$AL408)</f>
        <v>0</v>
      </c>
      <c r="AR408" s="283">
        <f>DSUM($B385:$N399,N385,$AK407:$AL408)</f>
        <v>0</v>
      </c>
      <c r="AS408" s="283"/>
      <c r="AT408" s="283">
        <f>AN408+AO408+AP408</f>
        <v>28</v>
      </c>
      <c r="AU408" s="283">
        <f>AQ408+AR408</f>
        <v>0</v>
      </c>
      <c r="AV408" s="283">
        <f>AT408+AU408</f>
        <v>28</v>
      </c>
      <c r="AW408" s="286">
        <f>(AT408*1)+(AU408*0.5)</f>
        <v>28</v>
      </c>
      <c r="AX408" s="285">
        <f>DCOUNT(B385:E399,D385,AK407:AL408)-AQ431</f>
        <v>1</v>
      </c>
      <c r="AY408" s="855"/>
    </row>
    <row r="409" spans="1:51" ht="13.5" customHeight="1" thickBot="1">
      <c r="A409" s="548" t="s">
        <v>608</v>
      </c>
      <c r="B409" s="873" t="s">
        <v>605</v>
      </c>
      <c r="C409" s="874"/>
      <c r="D409" s="875"/>
      <c r="E409" s="670"/>
      <c r="F409" s="757">
        <f ca="1">SUMIF($B386:$P399,$A409,F386:F399)</f>
        <v>0</v>
      </c>
      <c r="G409" s="758">
        <f t="shared" ref="G409:P409" ca="1" si="320">SUMIF($B386:$P399,$A409,G386:G399)</f>
        <v>0</v>
      </c>
      <c r="H409" s="758">
        <f t="shared" ca="1" si="320"/>
        <v>0</v>
      </c>
      <c r="I409" s="758">
        <f t="shared" ca="1" si="320"/>
        <v>0</v>
      </c>
      <c r="J409" s="758">
        <f t="shared" ca="1" si="320"/>
        <v>0</v>
      </c>
      <c r="K409" s="758">
        <f t="shared" ca="1" si="320"/>
        <v>0</v>
      </c>
      <c r="L409" s="758">
        <f t="shared" ca="1" si="320"/>
        <v>0</v>
      </c>
      <c r="M409" s="758">
        <f t="shared" ca="1" si="320"/>
        <v>0</v>
      </c>
      <c r="N409" s="758">
        <f t="shared" ca="1" si="320"/>
        <v>0</v>
      </c>
      <c r="O409" s="758">
        <f t="shared" ca="1" si="320"/>
        <v>0</v>
      </c>
      <c r="P409" s="759">
        <f t="shared" ca="1" si="320"/>
        <v>0</v>
      </c>
      <c r="Q409" s="555"/>
      <c r="R409" s="857" t="s">
        <v>93</v>
      </c>
      <c r="S409" s="858"/>
      <c r="T409" s="680">
        <f>SUM(X409+T408)</f>
        <v>354850</v>
      </c>
      <c r="U409" s="710"/>
      <c r="V409" s="564" t="s">
        <v>82</v>
      </c>
      <c r="W409" s="564"/>
      <c r="X409" s="711">
        <f>SUM(X385:X408)</f>
        <v>354850</v>
      </c>
      <c r="Y409" s="555"/>
      <c r="Z409" s="692" t="s">
        <v>76</v>
      </c>
      <c r="AA409" s="649"/>
      <c r="AB409" s="650"/>
      <c r="AC409" s="651">
        <f>+AB385*AC385+AB386*AC386+AB387*AC387+AB392*AC392+AB393*AC393+AB394*AC394+AB395*AC395+AB396*AC396+AB397*AC397+AB398*AC398+AB399*AC399+AB400*AC400+AB401*AC401+AB402*AC402+AB403*AC403</f>
        <v>0</v>
      </c>
      <c r="AD409" s="555"/>
      <c r="AE409" s="555"/>
      <c r="AF409" s="705" t="s">
        <v>5</v>
      </c>
      <c r="AG409" s="651">
        <f>SUM(AG399:AG408)</f>
        <v>67810</v>
      </c>
      <c r="AJ409" s="289"/>
      <c r="AK409" s="4"/>
      <c r="AL409" s="4"/>
      <c r="AW409" s="340"/>
      <c r="AX409" s="340"/>
      <c r="AY409" s="289"/>
    </row>
    <row r="410" spans="1:51" ht="13.5" customHeight="1">
      <c r="A410" s="548"/>
      <c r="B410" s="870" t="s">
        <v>623</v>
      </c>
      <c r="C410" s="871"/>
      <c r="D410" s="872"/>
      <c r="E410" s="712"/>
      <c r="F410" s="701">
        <f ca="1">SUM(F409)+F356</f>
        <v>0</v>
      </c>
      <c r="G410" s="702">
        <f t="shared" ref="G410" ca="1" si="321">SUM(G409)+G356</f>
        <v>0</v>
      </c>
      <c r="H410" s="702">
        <f t="shared" ref="H410" ca="1" si="322">SUM(H409)+H356</f>
        <v>0</v>
      </c>
      <c r="I410" s="702">
        <f t="shared" ref="I410:P410" ca="1" si="323">SUM(I409)+I356</f>
        <v>0</v>
      </c>
      <c r="J410" s="702">
        <f t="shared" ca="1" si="323"/>
        <v>0</v>
      </c>
      <c r="K410" s="702">
        <f t="shared" ca="1" si="323"/>
        <v>0</v>
      </c>
      <c r="L410" s="702">
        <f t="shared" ca="1" si="323"/>
        <v>0</v>
      </c>
      <c r="M410" s="702">
        <f t="shared" ca="1" si="323"/>
        <v>0</v>
      </c>
      <c r="N410" s="702">
        <f t="shared" ca="1" si="323"/>
        <v>0</v>
      </c>
      <c r="O410" s="702">
        <f t="shared" ca="1" si="323"/>
        <v>0</v>
      </c>
      <c r="P410" s="703">
        <f t="shared" ca="1" si="323"/>
        <v>0</v>
      </c>
      <c r="Q410" s="555"/>
      <c r="R410" s="596"/>
      <c r="S410" s="555"/>
      <c r="T410" s="713"/>
      <c r="U410" s="555"/>
      <c r="V410" s="714"/>
      <c r="W410" s="555"/>
      <c r="X410" s="713"/>
      <c r="Y410" s="555"/>
      <c r="Z410" s="555"/>
      <c r="AA410" s="555"/>
      <c r="AB410" s="555"/>
      <c r="AC410" s="555"/>
      <c r="AD410" s="555"/>
      <c r="AE410" s="555"/>
      <c r="AF410" s="555"/>
      <c r="AG410" s="555"/>
      <c r="AJ410" s="853" t="s">
        <v>336</v>
      </c>
      <c r="AK410" s="277" t="s">
        <v>104</v>
      </c>
      <c r="AL410" s="277" t="s">
        <v>4</v>
      </c>
      <c r="AM410" s="278"/>
      <c r="AN410" s="279" t="s">
        <v>15</v>
      </c>
      <c r="AO410" s="279" t="s">
        <v>16</v>
      </c>
      <c r="AP410" s="277" t="s">
        <v>17</v>
      </c>
      <c r="AQ410" s="279" t="s">
        <v>18</v>
      </c>
      <c r="AR410" s="279" t="s">
        <v>19</v>
      </c>
      <c r="AS410" s="277"/>
      <c r="AT410" s="277" t="s">
        <v>117</v>
      </c>
      <c r="AU410" s="277" t="s">
        <v>118</v>
      </c>
      <c r="AV410" s="277" t="s">
        <v>123</v>
      </c>
      <c r="AW410" s="277" t="s">
        <v>124</v>
      </c>
      <c r="AX410" s="288" t="s">
        <v>122</v>
      </c>
      <c r="AY410" s="853" t="s">
        <v>336</v>
      </c>
    </row>
    <row r="411" spans="1:51" ht="13.5" customHeight="1">
      <c r="A411" s="548" t="s">
        <v>609</v>
      </c>
      <c r="B411" s="873" t="s">
        <v>103</v>
      </c>
      <c r="C411" s="874"/>
      <c r="D411" s="875"/>
      <c r="E411" s="560" t="e">
        <v>#N/A</v>
      </c>
      <c r="F411" s="757">
        <f ca="1">SUMIF($B386:$P399,$A411,F386:F399)</f>
        <v>0</v>
      </c>
      <c r="G411" s="758">
        <f t="shared" ref="G411:P411" ca="1" si="324">SUMIF($B386:$P399,$A411,G386:G399)</f>
        <v>0</v>
      </c>
      <c r="H411" s="758">
        <f t="shared" ca="1" si="324"/>
        <v>0</v>
      </c>
      <c r="I411" s="758">
        <f t="shared" ca="1" si="324"/>
        <v>0</v>
      </c>
      <c r="J411" s="758">
        <f t="shared" ca="1" si="324"/>
        <v>0</v>
      </c>
      <c r="K411" s="758">
        <f t="shared" ca="1" si="324"/>
        <v>0</v>
      </c>
      <c r="L411" s="758">
        <f t="shared" ca="1" si="324"/>
        <v>0</v>
      </c>
      <c r="M411" s="758">
        <f t="shared" ca="1" si="324"/>
        <v>0</v>
      </c>
      <c r="N411" s="758">
        <f t="shared" ca="1" si="324"/>
        <v>0</v>
      </c>
      <c r="O411" s="758">
        <f t="shared" ca="1" si="324"/>
        <v>0</v>
      </c>
      <c r="P411" s="759">
        <f t="shared" ca="1" si="324"/>
        <v>0</v>
      </c>
      <c r="Q411" s="555"/>
      <c r="R411" s="649" t="s">
        <v>425</v>
      </c>
      <c r="S411" s="555"/>
      <c r="T411" s="555"/>
      <c r="U411" s="555"/>
      <c r="V411" s="555"/>
      <c r="W411" s="555"/>
      <c r="X411" s="555"/>
      <c r="Y411" s="555"/>
      <c r="Z411" s="555"/>
      <c r="AA411" s="555"/>
      <c r="AB411" s="555"/>
      <c r="AC411" s="555"/>
      <c r="AD411" s="555"/>
      <c r="AE411" s="555"/>
      <c r="AF411" s="714" t="s">
        <v>342</v>
      </c>
      <c r="AG411" s="555"/>
      <c r="AJ411" s="854"/>
      <c r="AK411" s="281" t="s">
        <v>334</v>
      </c>
      <c r="AL411" s="281">
        <v>1</v>
      </c>
      <c r="AM411" s="225"/>
      <c r="AN411" s="225">
        <f>DSUM($B385:$N399,F385,$AK410:$AL411)</f>
        <v>0</v>
      </c>
      <c r="AO411" s="225">
        <f>DSUM($B385:$N399,H385,$AK410:$AL411)</f>
        <v>0</v>
      </c>
      <c r="AP411" s="225">
        <f>DSUM($B385:$N399,J385,$AK410:$AL411)</f>
        <v>0</v>
      </c>
      <c r="AQ411" s="225">
        <f>DSUM($B385:$N399,L385,$AK410:$AL411)</f>
        <v>0</v>
      </c>
      <c r="AR411" s="225">
        <f>DSUM($B385:$N399,N385,$AK410:$AL411)</f>
        <v>0</v>
      </c>
      <c r="AS411" s="225"/>
      <c r="AT411" s="225">
        <f>AN411+AO411+AP411</f>
        <v>0</v>
      </c>
      <c r="AU411" s="225">
        <f>AQ411+AR411</f>
        <v>0</v>
      </c>
      <c r="AV411" s="225">
        <f>AT411+AU411</f>
        <v>0</v>
      </c>
      <c r="AW411" s="287">
        <f>(AT411*1)+(AU411*0.5)</f>
        <v>0</v>
      </c>
      <c r="AX411" s="284">
        <f>DCOUNT(B385:E399,D385,AK410:AL411)-AR430</f>
        <v>0</v>
      </c>
      <c r="AY411" s="854"/>
    </row>
    <row r="412" spans="1:51" ht="13.5" customHeight="1">
      <c r="A412" s="548"/>
      <c r="B412" s="870" t="s">
        <v>623</v>
      </c>
      <c r="C412" s="871"/>
      <c r="D412" s="872"/>
      <c r="E412" s="555" t="e">
        <v>#N/A</v>
      </c>
      <c r="F412" s="701">
        <f ca="1">SUM(F411)+F358</f>
        <v>60</v>
      </c>
      <c r="G412" s="702">
        <f t="shared" ref="G412" ca="1" si="325">SUM(G411)+G358</f>
        <v>9500</v>
      </c>
      <c r="H412" s="702">
        <f t="shared" ref="H412" ca="1" si="326">SUM(H411)+H358</f>
        <v>9</v>
      </c>
      <c r="I412" s="702">
        <f t="shared" ref="I412:P412" ca="1" si="327">SUM(I411)+I358</f>
        <v>7000</v>
      </c>
      <c r="J412" s="702">
        <f t="shared" ca="1" si="327"/>
        <v>0</v>
      </c>
      <c r="K412" s="702">
        <f t="shared" ca="1" si="327"/>
        <v>5000</v>
      </c>
      <c r="L412" s="702">
        <f t="shared" ca="1" si="327"/>
        <v>2</v>
      </c>
      <c r="M412" s="702">
        <f t="shared" ca="1" si="327"/>
        <v>4750</v>
      </c>
      <c r="N412" s="702">
        <f t="shared" ca="1" si="327"/>
        <v>0</v>
      </c>
      <c r="O412" s="702">
        <f t="shared" ca="1" si="327"/>
        <v>71</v>
      </c>
      <c r="P412" s="703">
        <f t="shared" ca="1" si="327"/>
        <v>695500</v>
      </c>
      <c r="Q412" s="555"/>
      <c r="R412" s="774"/>
      <c r="S412" s="604"/>
      <c r="T412" s="603" t="s">
        <v>39</v>
      </c>
      <c r="U412" s="604"/>
      <c r="V412" s="715"/>
      <c r="W412" s="604"/>
      <c r="X412" s="603" t="s">
        <v>455</v>
      </c>
      <c r="Y412" s="604"/>
      <c r="Z412" s="715"/>
      <c r="AA412" s="604"/>
      <c r="AB412" s="604"/>
      <c r="AC412" s="603" t="s">
        <v>41</v>
      </c>
      <c r="AD412" s="715"/>
      <c r="AE412" s="555"/>
      <c r="AF412" s="831" t="s">
        <v>787</v>
      </c>
      <c r="AG412" s="716"/>
      <c r="AJ412" s="854"/>
      <c r="AK412" s="281" t="s">
        <v>104</v>
      </c>
      <c r="AL412" s="281" t="s">
        <v>4</v>
      </c>
      <c r="AM412" s="225"/>
      <c r="AN412" s="225"/>
      <c r="AO412" s="225"/>
      <c r="AP412" s="225"/>
      <c r="AQ412" s="225"/>
      <c r="AR412" s="225"/>
      <c r="AS412" s="225"/>
      <c r="AT412" s="225"/>
      <c r="AU412" s="225"/>
      <c r="AV412" s="225"/>
      <c r="AW412" s="225"/>
      <c r="AX412" s="282"/>
      <c r="AY412" s="854"/>
    </row>
    <row r="413" spans="1:51" ht="13.5" customHeight="1" thickBot="1">
      <c r="A413" s="548" t="s">
        <v>610</v>
      </c>
      <c r="B413" s="878" t="s">
        <v>661</v>
      </c>
      <c r="C413" s="879"/>
      <c r="D413" s="880"/>
      <c r="E413" s="670"/>
      <c r="F413" s="757">
        <f ca="1">SUMIF($B386:$P399,$A413,F386:F399)+SUMIF($B386:$P399,$A414,F386:F399)</f>
        <v>22</v>
      </c>
      <c r="G413" s="758">
        <f t="shared" ref="G413" ca="1" si="328">SUMIF($B388:$P401,$A413,G388:G401)</f>
        <v>0</v>
      </c>
      <c r="H413" s="758">
        <f ca="1">SUMIF($B386:$P399,$A413,H386:H399)+SUMIF($B386:$P399,$A414,H386:H399)</f>
        <v>6</v>
      </c>
      <c r="I413" s="758">
        <f t="shared" ref="I413" ca="1" si="329">SUMIF($B388:$P401,$A413,I388:I401)</f>
        <v>0</v>
      </c>
      <c r="J413" s="758">
        <f ca="1">SUMIF($B386:$P399,$A413,J386:J399)+SUMIF($B386:$P399,$A414,J386:J399)</f>
        <v>0</v>
      </c>
      <c r="K413" s="758">
        <f t="shared" ref="K413" ca="1" si="330">SUMIF($B388:$P401,$A413,K388:K401)</f>
        <v>0</v>
      </c>
      <c r="L413" s="758">
        <f ca="1">SUMIF($B386:$P399,$A413,L386:L399)+SUMIF($B386:$P399,$A414,L386:L399)</f>
        <v>0</v>
      </c>
      <c r="M413" s="758">
        <f t="shared" ref="M413" ca="1" si="331">SUMIF($B388:$P401,$A413,M388:M401)</f>
        <v>0</v>
      </c>
      <c r="N413" s="758">
        <f ca="1">SUMIF($B386:$P399,$A413,N386:N399)+SUMIF($B386:$P399,$A414,N386:N399)</f>
        <v>0</v>
      </c>
      <c r="O413" s="758">
        <f ca="1">SUMIF($B386:$P399,$A413,O386:O399)+SUMIF($B386:$P399,$A414,O386:O399)</f>
        <v>28</v>
      </c>
      <c r="P413" s="759">
        <f ca="1">SUMIF($B386:$P399,$A413,P386:P399)+SUMIF($B386:$P399,$A414,P386:P399)</f>
        <v>221600</v>
      </c>
      <c r="Q413" s="555"/>
      <c r="R413" s="775"/>
      <c r="S413" s="596" t="s">
        <v>2</v>
      </c>
      <c r="T413" s="717">
        <f>SUM(昨年日報!T414)</f>
        <v>50</v>
      </c>
      <c r="U413" s="555"/>
      <c r="V413" s="718"/>
      <c r="W413" s="596" t="s">
        <v>42</v>
      </c>
      <c r="X413" s="719">
        <f>+X359+T413</f>
        <v>1011</v>
      </c>
      <c r="Y413" s="555"/>
      <c r="Z413" s="720"/>
      <c r="AA413" s="555" t="s">
        <v>2</v>
      </c>
      <c r="AB413" s="596"/>
      <c r="AC413" s="721">
        <f>+AC359+T413</f>
        <v>1289</v>
      </c>
      <c r="AD413" s="720"/>
      <c r="AE413" s="555"/>
      <c r="AF413" s="631" t="s">
        <v>788</v>
      </c>
      <c r="AG413" s="561"/>
      <c r="AJ413" s="855"/>
      <c r="AK413" s="9" t="s">
        <v>335</v>
      </c>
      <c r="AL413" s="9">
        <v>3</v>
      </c>
      <c r="AM413" s="283"/>
      <c r="AN413" s="283">
        <f>DSUM($B385:$N399,F385,$AK412:$AL413)</f>
        <v>0</v>
      </c>
      <c r="AO413" s="283">
        <f>DSUM($B385:$N399,H385,$AK412:$AL413)</f>
        <v>0</v>
      </c>
      <c r="AP413" s="283">
        <f>DSUM($B385:$N399,J385,$AK412:$AL413)</f>
        <v>0</v>
      </c>
      <c r="AQ413" s="283">
        <f>DSUM($B385:$N399,L385,$AK412:$AL413)</f>
        <v>0</v>
      </c>
      <c r="AR413" s="283">
        <f>DSUM($B385:$N399,N385,$AK412:$AL413)</f>
        <v>0</v>
      </c>
      <c r="AS413" s="283"/>
      <c r="AT413" s="283">
        <f>AN413+AO413+AP413</f>
        <v>0</v>
      </c>
      <c r="AU413" s="283">
        <f>AQ413+AR413</f>
        <v>0</v>
      </c>
      <c r="AV413" s="283">
        <f>AT413+AU413</f>
        <v>0</v>
      </c>
      <c r="AW413" s="286">
        <f>(AT413*1)+(AU413*0.5)</f>
        <v>0</v>
      </c>
      <c r="AX413" s="285">
        <f>DCOUNT(B385:E399,D385,AK412:AL413)-AR431</f>
        <v>0</v>
      </c>
      <c r="AY413" s="855"/>
    </row>
    <row r="414" spans="1:51" ht="13.5" customHeight="1" thickBot="1">
      <c r="A414" s="548" t="s">
        <v>663</v>
      </c>
      <c r="B414" s="870" t="s">
        <v>623</v>
      </c>
      <c r="C414" s="871"/>
      <c r="D414" s="872"/>
      <c r="E414" s="555" t="e">
        <v>#N/A</v>
      </c>
      <c r="F414" s="701">
        <f ca="1">SUM(F413)+F360</f>
        <v>49</v>
      </c>
      <c r="G414" s="702">
        <f t="shared" ref="G414" ca="1" si="332">SUM(G413)+G360</f>
        <v>0</v>
      </c>
      <c r="H414" s="702">
        <f t="shared" ref="H414" ca="1" si="333">SUM(H413)+H360</f>
        <v>12</v>
      </c>
      <c r="I414" s="702">
        <f t="shared" ref="I414:P414" ca="1" si="334">SUM(I413)+I360</f>
        <v>0</v>
      </c>
      <c r="J414" s="702">
        <f t="shared" ca="1" si="334"/>
        <v>0</v>
      </c>
      <c r="K414" s="702">
        <f t="shared" ca="1" si="334"/>
        <v>0</v>
      </c>
      <c r="L414" s="702">
        <f t="shared" ca="1" si="334"/>
        <v>1</v>
      </c>
      <c r="M414" s="702">
        <f t="shared" ca="1" si="334"/>
        <v>0</v>
      </c>
      <c r="N414" s="702">
        <f t="shared" ca="1" si="334"/>
        <v>0</v>
      </c>
      <c r="O414" s="702">
        <f t="shared" ca="1" si="334"/>
        <v>62</v>
      </c>
      <c r="P414" s="703">
        <f t="shared" ca="1" si="334"/>
        <v>487200</v>
      </c>
      <c r="Q414" s="555"/>
      <c r="R414" s="776" t="s">
        <v>43</v>
      </c>
      <c r="S414" s="697" t="s">
        <v>3</v>
      </c>
      <c r="T414" s="722">
        <f>SUM(O401)</f>
        <v>70</v>
      </c>
      <c r="U414" s="696"/>
      <c r="V414" s="723">
        <f t="shared" ref="V414" si="335">+IF(ISERROR(T414/T413*100),"",(T414/T413*100))</f>
        <v>140</v>
      </c>
      <c r="W414" s="697" t="s">
        <v>44</v>
      </c>
      <c r="X414" s="724">
        <f t="shared" ref="X414:X416" si="336">+X360+T414</f>
        <v>238</v>
      </c>
      <c r="Y414" s="696"/>
      <c r="Z414" s="725">
        <f t="shared" ref="Z414" si="337">+IF(ISERROR(X414/X413*100),"",(X414/X413*100))</f>
        <v>23.541048466864488</v>
      </c>
      <c r="AA414" s="696" t="s">
        <v>3</v>
      </c>
      <c r="AB414" s="697"/>
      <c r="AC414" s="726">
        <f t="shared" ref="AC414:AC426" si="338">+AC360+T414</f>
        <v>376</v>
      </c>
      <c r="AD414" s="723">
        <f>+IF(ISERROR(AC414/AC413*100),"",(AC414/AC413*100))</f>
        <v>29.169899146625291</v>
      </c>
      <c r="AE414" s="555"/>
      <c r="AF414" s="838" t="s">
        <v>786</v>
      </c>
      <c r="AG414" s="561"/>
    </row>
    <row r="415" spans="1:51" ht="13.5" customHeight="1" thickBot="1">
      <c r="A415" s="43"/>
      <c r="B415" s="662"/>
      <c r="C415" s="663"/>
      <c r="D415" s="664"/>
      <c r="E415" s="590" t="str">
        <f>IF(B415="","",VLOOKUP(B415,参照!$U$1:$Z$25,2,FALSE))</f>
        <v/>
      </c>
      <c r="F415" s="760"/>
      <c r="G415" s="761"/>
      <c r="H415" s="760"/>
      <c r="I415" s="762"/>
      <c r="J415" s="760"/>
      <c r="K415" s="762"/>
      <c r="L415" s="760"/>
      <c r="M415" s="761"/>
      <c r="N415" s="761"/>
      <c r="O415" s="763"/>
      <c r="P415" s="764"/>
      <c r="Q415" s="555"/>
      <c r="R415" s="777"/>
      <c r="S415" s="728"/>
      <c r="T415" s="606">
        <f>SUM(昨年日報!T416)</f>
        <v>270300</v>
      </c>
      <c r="U415" s="555"/>
      <c r="V415" s="729"/>
      <c r="W415" s="555"/>
      <c r="X415" s="719">
        <f t="shared" si="336"/>
        <v>6039880</v>
      </c>
      <c r="Y415" s="555"/>
      <c r="Z415" s="720"/>
      <c r="AA415" s="555"/>
      <c r="AB415" s="555"/>
      <c r="AC415" s="713">
        <f t="shared" si="338"/>
        <v>7223840</v>
      </c>
      <c r="AD415" s="720"/>
      <c r="AE415" s="555"/>
      <c r="AF415" s="730"/>
      <c r="AG415" s="561"/>
      <c r="AJ415" s="290" t="s">
        <v>128</v>
      </c>
      <c r="AK415" s="256"/>
      <c r="AL415" s="256"/>
      <c r="AM415" s="256"/>
      <c r="AN415" s="256">
        <f>AN386+AN388+AN391+AN393+AN396+AN398+AN401+AN403+AN406+AN408</f>
        <v>55</v>
      </c>
      <c r="AO415" s="256">
        <f>AO386+AO388+AO391+AO393+AO396+AO398+AO401+AO403+AO406+AO408</f>
        <v>9</v>
      </c>
      <c r="AP415" s="256">
        <f>AP386+AP388+AP391+AP393+AP396+AP398+AP401+AP403+AP406+AP408</f>
        <v>0</v>
      </c>
      <c r="AQ415" s="256">
        <f>AQ386+AQ388+AQ391+AQ393+AQ396+AQ398+AQ401+AQ403+AQ406+AQ408</f>
        <v>6</v>
      </c>
      <c r="AR415" s="256">
        <f>AR386+AR388+AR391+AR393+AR396+AR398+AR401+AR403+AR406+AR408</f>
        <v>0</v>
      </c>
      <c r="AS415" s="256"/>
      <c r="AT415" s="256">
        <f>AT386+AT388+AT391+AT393+AT396+AT398+AT401+AT403+AT406+AT408</f>
        <v>64</v>
      </c>
      <c r="AU415" s="256">
        <f>AU386+AU388+AU391+AU393+AU396+AU398+AU401+AU403+AU406+AU408</f>
        <v>6</v>
      </c>
      <c r="AV415" s="256">
        <f>AV386+AV388+AV391+AV393+AV396+AV398+AV401+AV403+AV406+AV408</f>
        <v>70</v>
      </c>
      <c r="AW415" s="256">
        <f>AW386+AW388+AW391+AW393+AW396+AW398+AW401+AW403+AW406+AW408</f>
        <v>67</v>
      </c>
      <c r="AX415" s="256">
        <f>AX386+AX388+AX391+AX393+AX396+AX398+AX401+AX403+AX406+AX408</f>
        <v>3</v>
      </c>
    </row>
    <row r="416" spans="1:51" ht="13.5" customHeight="1">
      <c r="A416" s="43"/>
      <c r="B416" s="870" t="s">
        <v>611</v>
      </c>
      <c r="C416" s="871"/>
      <c r="D416" s="872"/>
      <c r="E416" s="670"/>
      <c r="F416" s="731">
        <f ca="1">SUM(F406+F408+F410+F412+F414)</f>
        <v>196</v>
      </c>
      <c r="G416" s="732">
        <f t="shared" ref="G416:P416" ca="1" si="339">SUM(G406+G408+G410+G412+G414)</f>
        <v>28500</v>
      </c>
      <c r="H416" s="731">
        <f t="shared" ca="1" si="339"/>
        <v>29</v>
      </c>
      <c r="I416" s="733">
        <f t="shared" ca="1" si="339"/>
        <v>21000</v>
      </c>
      <c r="J416" s="731">
        <f t="shared" ca="1" si="339"/>
        <v>0</v>
      </c>
      <c r="K416" s="733">
        <f t="shared" ca="1" si="339"/>
        <v>15000</v>
      </c>
      <c r="L416" s="731">
        <f t="shared" ca="1" si="339"/>
        <v>13</v>
      </c>
      <c r="M416" s="732">
        <f t="shared" ca="1" si="339"/>
        <v>14270</v>
      </c>
      <c r="N416" s="732">
        <f t="shared" ca="1" si="339"/>
        <v>0</v>
      </c>
      <c r="O416" s="734">
        <f t="shared" ca="1" si="339"/>
        <v>238</v>
      </c>
      <c r="P416" s="735">
        <f t="shared" ca="1" si="339"/>
        <v>1680700</v>
      </c>
      <c r="Q416" s="555"/>
      <c r="R416" s="778" t="s">
        <v>45</v>
      </c>
      <c r="S416" s="660"/>
      <c r="T416" s="736">
        <f>SUM(P401)</f>
        <v>415850</v>
      </c>
      <c r="U416" s="696"/>
      <c r="V416" s="723">
        <f t="shared" ref="V416" si="340">+IF(ISERROR(T416/T415*100),"",(T416/T415*100))</f>
        <v>153.84757676655568</v>
      </c>
      <c r="W416" s="696"/>
      <c r="X416" s="724">
        <f t="shared" si="336"/>
        <v>1680700</v>
      </c>
      <c r="Y416" s="696"/>
      <c r="Z416" s="723">
        <f t="shared" ref="Z416" si="341">+IF(ISERROR(X416/X415*100),"",(X416/X415*100))</f>
        <v>27.826711788975938</v>
      </c>
      <c r="AA416" s="696"/>
      <c r="AB416" s="696"/>
      <c r="AC416" s="736">
        <f t="shared" si="338"/>
        <v>2356460</v>
      </c>
      <c r="AD416" s="723">
        <f>+IF(ISERROR(AC416/AC415*100),"",(AC416/AC415*100))</f>
        <v>32.620600677755874</v>
      </c>
      <c r="AE416" s="555"/>
      <c r="AF416" s="558"/>
      <c r="AG416" s="561"/>
    </row>
    <row r="417" spans="1:46" ht="13.5" customHeight="1">
      <c r="A417" s="43"/>
      <c r="B417" s="895"/>
      <c r="C417" s="895"/>
      <c r="D417" s="895"/>
      <c r="E417" s="562"/>
      <c r="F417" s="666"/>
      <c r="G417" s="737"/>
      <c r="H417" s="666"/>
      <c r="I417" s="737"/>
      <c r="J417" s="666"/>
      <c r="K417" s="737"/>
      <c r="L417" s="666"/>
      <c r="M417" s="737"/>
      <c r="N417" s="666"/>
      <c r="O417" s="737"/>
      <c r="P417" s="737"/>
      <c r="Q417" s="555"/>
      <c r="R417" s="777" t="s">
        <v>46</v>
      </c>
      <c r="S417" s="738">
        <f>SUM(AC386:AC387)</f>
        <v>0</v>
      </c>
      <c r="T417" s="606">
        <f>SUM(昨年日報!T418)</f>
        <v>0</v>
      </c>
      <c r="U417" s="555"/>
      <c r="V417" s="729"/>
      <c r="W417" s="555"/>
      <c r="X417" s="719">
        <f>+X363+T417</f>
        <v>0</v>
      </c>
      <c r="Y417" s="555"/>
      <c r="Z417" s="739"/>
      <c r="AA417" s="555"/>
      <c r="AB417" s="555"/>
      <c r="AC417" s="713">
        <f t="shared" si="338"/>
        <v>0</v>
      </c>
      <c r="AD417" s="720"/>
      <c r="AE417" s="555"/>
      <c r="AF417" s="558"/>
      <c r="AG417" s="561"/>
      <c r="AJ417" s="856" t="s">
        <v>323</v>
      </c>
      <c r="AK417" s="856"/>
      <c r="AL417" s="856" t="s">
        <v>324</v>
      </c>
      <c r="AM417" s="856"/>
      <c r="AN417" s="859" t="s">
        <v>331</v>
      </c>
      <c r="AO417" s="859"/>
      <c r="AP417" s="856" t="s">
        <v>325</v>
      </c>
      <c r="AQ417" s="856"/>
    </row>
    <row r="418" spans="1:46" ht="13.5" customHeight="1">
      <c r="A418" s="43"/>
      <c r="B418" s="881" t="s">
        <v>618</v>
      </c>
      <c r="C418" s="882"/>
      <c r="D418" s="882"/>
      <c r="E418" s="564" t="e">
        <f>IF(B418="","",VLOOKUP(B418,参照!$U$1:$Z$25,2,FALSE))</f>
        <v>#N/A</v>
      </c>
      <c r="F418" s="883" t="s">
        <v>616</v>
      </c>
      <c r="G418" s="884"/>
      <c r="H418" s="884"/>
      <c r="I418" s="884"/>
      <c r="J418" s="884"/>
      <c r="K418" s="884"/>
      <c r="L418" s="884"/>
      <c r="M418" s="884"/>
      <c r="N418" s="884"/>
      <c r="O418" s="884"/>
      <c r="P418" s="885"/>
      <c r="Q418" s="555"/>
      <c r="R418" s="776" t="s">
        <v>47</v>
      </c>
      <c r="S418" s="740"/>
      <c r="T418" s="736">
        <f>SUM(T404+T408+S417+S418)</f>
        <v>0</v>
      </c>
      <c r="U418" s="696"/>
      <c r="V418" s="723" t="str">
        <f t="shared" ref="V418" si="342">+IF(ISERROR(T418/T417*100),"",(T418/T417*100))</f>
        <v/>
      </c>
      <c r="W418" s="696"/>
      <c r="X418" s="724">
        <f t="shared" ref="X418:X427" si="343">+X364+T418</f>
        <v>504</v>
      </c>
      <c r="Y418" s="696"/>
      <c r="Z418" s="725" t="str">
        <f t="shared" ref="Z418" si="344">+IF(ISERROR(X418/X417*100),"",(X418/X417*100))</f>
        <v/>
      </c>
      <c r="AA418" s="696"/>
      <c r="AB418" s="696"/>
      <c r="AC418" s="736">
        <f t="shared" si="338"/>
        <v>31720</v>
      </c>
      <c r="AD418" s="723" t="str">
        <f>+IF(ISERROR(AC418/AC417*100),"",(AC418/AC417*100))</f>
        <v/>
      </c>
      <c r="AE418" s="555"/>
      <c r="AF418" s="558"/>
      <c r="AG418" s="561"/>
      <c r="AJ418" s="931">
        <v>61000</v>
      </c>
      <c r="AK418" s="931"/>
      <c r="AL418" s="869">
        <f>AJ418-AG409</f>
        <v>-6810</v>
      </c>
      <c r="AM418" s="856"/>
      <c r="AN418" s="869">
        <f>T420+T422+T424+T426</f>
        <v>6810</v>
      </c>
      <c r="AO418" s="856"/>
      <c r="AP418" s="869">
        <f>(AJ418+AN418)-(AG409)</f>
        <v>0</v>
      </c>
      <c r="AQ418" s="856"/>
    </row>
    <row r="419" spans="1:46" ht="13.5" customHeight="1">
      <c r="A419" s="43"/>
      <c r="B419" s="894" t="s">
        <v>602</v>
      </c>
      <c r="C419" s="894"/>
      <c r="D419" s="894"/>
      <c r="E419" s="555" t="e">
        <v>#N/A</v>
      </c>
      <c r="F419" s="687" t="s">
        <v>15</v>
      </c>
      <c r="G419" s="688"/>
      <c r="H419" s="687" t="s">
        <v>16</v>
      </c>
      <c r="I419" s="689"/>
      <c r="J419" s="559" t="s">
        <v>17</v>
      </c>
      <c r="K419" s="690"/>
      <c r="L419" s="687" t="s">
        <v>18</v>
      </c>
      <c r="M419" s="670"/>
      <c r="N419" s="670" t="s">
        <v>19</v>
      </c>
      <c r="O419" s="691" t="s">
        <v>6</v>
      </c>
      <c r="P419" s="613" t="s">
        <v>20</v>
      </c>
      <c r="Q419" s="555"/>
      <c r="R419" s="773" t="s">
        <v>639</v>
      </c>
      <c r="S419" s="824">
        <f>AF424+AF426</f>
        <v>3810</v>
      </c>
      <c r="T419" s="606">
        <f>SUM(昨年日報!T420)</f>
        <v>4700</v>
      </c>
      <c r="U419" s="555"/>
      <c r="V419" s="729"/>
      <c r="W419" s="555"/>
      <c r="X419" s="719">
        <f t="shared" si="343"/>
        <v>111180</v>
      </c>
      <c r="Y419" s="555"/>
      <c r="Z419" s="720"/>
      <c r="AA419" s="555"/>
      <c r="AB419" s="555"/>
      <c r="AC419" s="713">
        <f t="shared" si="338"/>
        <v>128580</v>
      </c>
      <c r="AD419" s="720"/>
      <c r="AE419" s="555"/>
      <c r="AF419" s="558"/>
      <c r="AG419" s="561"/>
    </row>
    <row r="420" spans="1:46" ht="13.5" customHeight="1" thickBot="1">
      <c r="A420" s="43"/>
      <c r="B420" s="873" t="s">
        <v>637</v>
      </c>
      <c r="C420" s="874"/>
      <c r="D420" s="875"/>
      <c r="E420" s="670"/>
      <c r="F420" s="665"/>
      <c r="G420" s="727"/>
      <c r="H420" s="727"/>
      <c r="I420" s="727"/>
      <c r="J420" s="727"/>
      <c r="K420" s="727"/>
      <c r="L420" s="727"/>
      <c r="M420" s="727"/>
      <c r="N420" s="727"/>
      <c r="O420" s="727"/>
      <c r="P420" s="742"/>
      <c r="Q420" s="555"/>
      <c r="R420" s="771" t="s">
        <v>682</v>
      </c>
      <c r="S420" s="825">
        <f>AF429+AF431</f>
        <v>0</v>
      </c>
      <c r="T420" s="736">
        <f>SUM(S419:S420)</f>
        <v>3810</v>
      </c>
      <c r="U420" s="696"/>
      <c r="V420" s="723">
        <f t="shared" ref="V420" si="345">+IF(ISERROR(T420/T419*100),"",(T420/T419*100))</f>
        <v>81.063829787234042</v>
      </c>
      <c r="W420" s="696"/>
      <c r="X420" s="724">
        <f t="shared" si="343"/>
        <v>31900</v>
      </c>
      <c r="Y420" s="696"/>
      <c r="Z420" s="723">
        <f t="shared" ref="Z420" si="346">+IF(ISERROR(X420/X419*100),"",(X420/X419*100))</f>
        <v>28.692210829285841</v>
      </c>
      <c r="AA420" s="696"/>
      <c r="AB420" s="696"/>
      <c r="AC420" s="736">
        <f t="shared" si="338"/>
        <v>36910</v>
      </c>
      <c r="AD420" s="723">
        <f>+IF(ISERROR(AC420/AC419*100),"",(AC420/AC419*100))</f>
        <v>28.705864053507547</v>
      </c>
      <c r="AE420" s="555"/>
      <c r="AF420" s="558"/>
      <c r="AG420" s="561"/>
      <c r="AJ420" s="856" t="s">
        <v>326</v>
      </c>
      <c r="AK420" s="856"/>
      <c r="AL420" s="856"/>
      <c r="AM420" s="856"/>
    </row>
    <row r="421" spans="1:46" ht="13.5" customHeight="1" thickBot="1">
      <c r="A421" s="43"/>
      <c r="B421" s="870" t="s">
        <v>624</v>
      </c>
      <c r="C421" s="871"/>
      <c r="D421" s="872"/>
      <c r="E421" s="555" t="e">
        <v>#N/A</v>
      </c>
      <c r="F421" s="700">
        <f ca="1">SUM(F406)+F$43</f>
        <v>205</v>
      </c>
      <c r="G421" s="701">
        <f t="shared" ref="G421:P421" ca="1" si="347">SUM(G406)+G$43</f>
        <v>38000</v>
      </c>
      <c r="H421" s="702">
        <f t="shared" ca="1" si="347"/>
        <v>24</v>
      </c>
      <c r="I421" s="702">
        <f t="shared" ca="1" si="347"/>
        <v>28000</v>
      </c>
      <c r="J421" s="702">
        <f t="shared" ca="1" si="347"/>
        <v>0</v>
      </c>
      <c r="K421" s="702">
        <f t="shared" ca="1" si="347"/>
        <v>20000</v>
      </c>
      <c r="L421" s="702">
        <f t="shared" ca="1" si="347"/>
        <v>12</v>
      </c>
      <c r="M421" s="702">
        <f t="shared" ca="1" si="347"/>
        <v>19040</v>
      </c>
      <c r="N421" s="702">
        <f t="shared" ca="1" si="347"/>
        <v>2</v>
      </c>
      <c r="O421" s="702">
        <f t="shared" ca="1" si="347"/>
        <v>243</v>
      </c>
      <c r="P421" s="703">
        <f t="shared" ca="1" si="347"/>
        <v>1173760</v>
      </c>
      <c r="Q421" s="555"/>
      <c r="R421" s="773" t="s">
        <v>640</v>
      </c>
      <c r="S421" s="741">
        <v>2000</v>
      </c>
      <c r="T421" s="606">
        <f>SUM(昨年日報!T422)</f>
        <v>2000</v>
      </c>
      <c r="U421" s="555"/>
      <c r="V421" s="729"/>
      <c r="W421" s="555"/>
      <c r="X421" s="719">
        <f t="shared" si="343"/>
        <v>78300</v>
      </c>
      <c r="Y421" s="555"/>
      <c r="Z421" s="739"/>
      <c r="AA421" s="555"/>
      <c r="AB421" s="555"/>
      <c r="AC421" s="713">
        <f t="shared" si="338"/>
        <v>111300</v>
      </c>
      <c r="AD421" s="720"/>
      <c r="AE421" s="555"/>
      <c r="AF421" s="934" t="s">
        <v>664</v>
      </c>
      <c r="AG421" s="935"/>
      <c r="AJ421" s="886" t="s">
        <v>327</v>
      </c>
      <c r="AK421" s="887"/>
      <c r="AL421" s="856" t="s">
        <v>328</v>
      </c>
      <c r="AM421" s="856"/>
    </row>
    <row r="422" spans="1:46" ht="13.5" customHeight="1">
      <c r="B422" s="873" t="s">
        <v>107</v>
      </c>
      <c r="C422" s="874"/>
      <c r="D422" s="875"/>
      <c r="E422" s="670"/>
      <c r="F422" s="665"/>
      <c r="G422" s="727"/>
      <c r="H422" s="727"/>
      <c r="I422" s="727"/>
      <c r="J422" s="727"/>
      <c r="K422" s="727"/>
      <c r="L422" s="727"/>
      <c r="M422" s="727"/>
      <c r="N422" s="727"/>
      <c r="O422" s="727"/>
      <c r="P422" s="742"/>
      <c r="Q422" s="555"/>
      <c r="R422" s="772" t="s">
        <v>683</v>
      </c>
      <c r="S422" s="740"/>
      <c r="T422" s="736">
        <f>SUM(S421:S422)</f>
        <v>2000</v>
      </c>
      <c r="U422" s="696"/>
      <c r="V422" s="723">
        <f t="shared" ref="V422" si="348">+IF(ISERROR(T422/T421*100),"",(T422/T421*100))</f>
        <v>100</v>
      </c>
      <c r="W422" s="696"/>
      <c r="X422" s="724">
        <f t="shared" si="343"/>
        <v>26200</v>
      </c>
      <c r="Y422" s="696"/>
      <c r="Z422" s="725">
        <f t="shared" ref="Z422" si="349">+IF(ISERROR(X422/X421*100),"",(X422/X421*100))</f>
        <v>33.461047254150699</v>
      </c>
      <c r="AA422" s="696"/>
      <c r="AB422" s="696"/>
      <c r="AC422" s="736">
        <f t="shared" si="338"/>
        <v>35200</v>
      </c>
      <c r="AD422" s="723">
        <f>+IF(ISERROR(AC422/AC421*100),"",(AC422/AC421*100))</f>
        <v>31.626235399820306</v>
      </c>
      <c r="AE422" s="555"/>
      <c r="AF422" s="936" t="s">
        <v>665</v>
      </c>
      <c r="AG422" s="937"/>
      <c r="AJ422" s="886" t="s">
        <v>329</v>
      </c>
      <c r="AK422" s="887"/>
      <c r="AL422" s="887"/>
      <c r="AM422" s="888"/>
    </row>
    <row r="423" spans="1:46" ht="13.5" customHeight="1">
      <c r="B423" s="870" t="s">
        <v>624</v>
      </c>
      <c r="C423" s="871"/>
      <c r="D423" s="872"/>
      <c r="E423" s="555" t="e">
        <v>#N/A</v>
      </c>
      <c r="F423" s="701">
        <f ca="1">SUM(F408)+F$45</f>
        <v>0</v>
      </c>
      <c r="G423" s="702">
        <f t="shared" ref="G423:P423" ca="1" si="350">SUM(G408)+G$45</f>
        <v>0</v>
      </c>
      <c r="H423" s="702">
        <f t="shared" ca="1" si="350"/>
        <v>0</v>
      </c>
      <c r="I423" s="702">
        <f t="shared" ca="1" si="350"/>
        <v>0</v>
      </c>
      <c r="J423" s="702">
        <f t="shared" ca="1" si="350"/>
        <v>0</v>
      </c>
      <c r="K423" s="702">
        <f t="shared" ca="1" si="350"/>
        <v>0</v>
      </c>
      <c r="L423" s="702">
        <f t="shared" ca="1" si="350"/>
        <v>0</v>
      </c>
      <c r="M423" s="702">
        <f t="shared" ca="1" si="350"/>
        <v>0</v>
      </c>
      <c r="N423" s="702">
        <f t="shared" ca="1" si="350"/>
        <v>0</v>
      </c>
      <c r="O423" s="702">
        <f t="shared" ca="1" si="350"/>
        <v>0</v>
      </c>
      <c r="P423" s="703">
        <f t="shared" ca="1" si="350"/>
        <v>0</v>
      </c>
      <c r="Q423" s="555"/>
      <c r="R423" s="777"/>
      <c r="S423" s="669"/>
      <c r="T423" s="606">
        <f>SUM(昨年日報!T424)</f>
        <v>0</v>
      </c>
      <c r="U423" s="555"/>
      <c r="V423" s="729"/>
      <c r="W423" s="555"/>
      <c r="X423" s="719">
        <f t="shared" si="343"/>
        <v>0</v>
      </c>
      <c r="Y423" s="555"/>
      <c r="Z423" s="720"/>
      <c r="AA423" s="555"/>
      <c r="AB423" s="555"/>
      <c r="AC423" s="713">
        <f t="shared" si="338"/>
        <v>0</v>
      </c>
      <c r="AD423" s="720"/>
      <c r="AE423" s="555"/>
      <c r="AF423" s="826" t="str">
        <f>$AF$99</f>
        <v>8%対象額</v>
      </c>
      <c r="AG423" s="827" t="str">
        <f>$AG$99</f>
        <v>税額</v>
      </c>
      <c r="AJ423" s="869">
        <f ca="1">SUM(INDIRECT(AS423))</f>
        <v>70</v>
      </c>
      <c r="AK423" s="856"/>
      <c r="AL423" s="869">
        <f ca="1">SUM(INDIRECT(AT423))</f>
        <v>376</v>
      </c>
      <c r="AM423" s="856"/>
      <c r="AN423" s="345" t="s">
        <v>619</v>
      </c>
      <c r="AO423" s="345" t="s">
        <v>621</v>
      </c>
      <c r="AP423" s="346">
        <f>SUM(AP369)+72</f>
        <v>561</v>
      </c>
      <c r="AQ423" s="347">
        <v>18</v>
      </c>
      <c r="AR423" s="347">
        <f>AP423+AQ423</f>
        <v>579</v>
      </c>
      <c r="AS423" s="345" t="str">
        <f>CONCATENATE(AN423,AR423)</f>
        <v>受払表!G579</v>
      </c>
      <c r="AT423" s="345" t="str">
        <f>CONCATENATE(AO423,AR423)</f>
        <v>受払表!K579</v>
      </c>
    </row>
    <row r="424" spans="1:46" ht="13.5" customHeight="1">
      <c r="B424" s="873" t="s">
        <v>605</v>
      </c>
      <c r="C424" s="874"/>
      <c r="D424" s="875"/>
      <c r="E424" s="670"/>
      <c r="F424" s="665"/>
      <c r="G424" s="727"/>
      <c r="H424" s="727"/>
      <c r="I424" s="727"/>
      <c r="J424" s="727"/>
      <c r="K424" s="727"/>
      <c r="L424" s="727"/>
      <c r="M424" s="727"/>
      <c r="N424" s="727"/>
      <c r="O424" s="727"/>
      <c r="P424" s="742"/>
      <c r="Q424" s="555"/>
      <c r="R424" s="776" t="s">
        <v>52</v>
      </c>
      <c r="S424" s="660"/>
      <c r="T424" s="736">
        <f>+AC405</f>
        <v>0</v>
      </c>
      <c r="U424" s="696"/>
      <c r="V424" s="723" t="str">
        <f t="shared" ref="V424" si="351">+IF(ISERROR(T424/T423*100),"",(T424/T423*100))</f>
        <v/>
      </c>
      <c r="W424" s="696"/>
      <c r="X424" s="724">
        <f t="shared" si="343"/>
        <v>0</v>
      </c>
      <c r="Y424" s="696"/>
      <c r="Z424" s="723" t="str">
        <f t="shared" ref="Z424" si="352">+IF(ISERROR(X424/X423*100),"",(X424/X423*100))</f>
        <v/>
      </c>
      <c r="AA424" s="696"/>
      <c r="AB424" s="696"/>
      <c r="AC424" s="736">
        <f t="shared" si="338"/>
        <v>0</v>
      </c>
      <c r="AD424" s="723" t="str">
        <f>+IF(ISERROR(AC424/AC423*100),"",(AC424/AC423*100))</f>
        <v/>
      </c>
      <c r="AE424" s="555"/>
      <c r="AF424" s="817">
        <v>1280</v>
      </c>
      <c r="AG424" s="818">
        <f>IF(AF424="","0",AF424-(AF424/(参照!$V$13)))</f>
        <v>94.814814814814781</v>
      </c>
      <c r="AJ424" s="886" t="s">
        <v>330</v>
      </c>
      <c r="AK424" s="887"/>
      <c r="AL424" s="887"/>
      <c r="AM424" s="888"/>
      <c r="AN424" s="345"/>
      <c r="AO424" s="345"/>
      <c r="AP424" s="345"/>
      <c r="AQ424" s="345"/>
      <c r="AR424" s="345"/>
      <c r="AS424" s="345"/>
      <c r="AT424" s="345"/>
    </row>
    <row r="425" spans="1:46" ht="13.5" customHeight="1">
      <c r="B425" s="870" t="s">
        <v>624</v>
      </c>
      <c r="C425" s="871"/>
      <c r="D425" s="872"/>
      <c r="E425" s="712"/>
      <c r="F425" s="701">
        <f ca="1">SUM(F410)+F$47</f>
        <v>0</v>
      </c>
      <c r="G425" s="702">
        <f t="shared" ref="G425:P425" ca="1" si="353">SUM(G410)+G$47</f>
        <v>0</v>
      </c>
      <c r="H425" s="702">
        <f t="shared" ca="1" si="353"/>
        <v>0</v>
      </c>
      <c r="I425" s="702">
        <f t="shared" ca="1" si="353"/>
        <v>0</v>
      </c>
      <c r="J425" s="702">
        <f t="shared" ca="1" si="353"/>
        <v>0</v>
      </c>
      <c r="K425" s="702">
        <f t="shared" ca="1" si="353"/>
        <v>0</v>
      </c>
      <c r="L425" s="702">
        <f t="shared" ca="1" si="353"/>
        <v>0</v>
      </c>
      <c r="M425" s="702">
        <f t="shared" ca="1" si="353"/>
        <v>0</v>
      </c>
      <c r="N425" s="702">
        <f t="shared" ca="1" si="353"/>
        <v>0</v>
      </c>
      <c r="O425" s="702">
        <f t="shared" ca="1" si="353"/>
        <v>0</v>
      </c>
      <c r="P425" s="703">
        <f t="shared" ca="1" si="353"/>
        <v>0</v>
      </c>
      <c r="Q425" s="555"/>
      <c r="R425" s="773" t="s">
        <v>641</v>
      </c>
      <c r="S425" s="728">
        <v>1000</v>
      </c>
      <c r="T425" s="743">
        <f>SUM(昨年日報!T426)</f>
        <v>500</v>
      </c>
      <c r="U425" s="682"/>
      <c r="V425" s="744"/>
      <c r="W425" s="682"/>
      <c r="X425" s="719">
        <f t="shared" si="343"/>
        <v>49500</v>
      </c>
      <c r="Y425" s="682"/>
      <c r="Z425" s="744"/>
      <c r="AA425" s="682"/>
      <c r="AB425" s="682"/>
      <c r="AC425" s="745">
        <f t="shared" si="338"/>
        <v>57000</v>
      </c>
      <c r="AD425" s="744"/>
      <c r="AE425" s="555"/>
      <c r="AF425" s="828" t="str">
        <f>$AF$101</f>
        <v>10%対象額</v>
      </c>
      <c r="AG425" s="829" t="str">
        <f>$AG$101</f>
        <v>税額</v>
      </c>
      <c r="AJ425" s="869">
        <f ca="1">SUM(INDIRECT(AS425))</f>
        <v>415850</v>
      </c>
      <c r="AK425" s="856"/>
      <c r="AL425" s="869">
        <f ca="1">SUM(INDIRECT(AT425))</f>
        <v>2356460</v>
      </c>
      <c r="AM425" s="856"/>
      <c r="AN425" s="345" t="s">
        <v>620</v>
      </c>
      <c r="AO425" s="345" t="s">
        <v>622</v>
      </c>
      <c r="AP425" s="345">
        <f>SUM(AP371)+72</f>
        <v>561</v>
      </c>
      <c r="AQ425" s="347">
        <v>18</v>
      </c>
      <c r="AR425" s="345">
        <f>AP425+AQ425</f>
        <v>579</v>
      </c>
      <c r="AS425" s="345" t="str">
        <f>CONCATENATE(AN425,AR425)</f>
        <v>受払表!H579</v>
      </c>
      <c r="AT425" s="345" t="str">
        <f>CONCATENATE(AO425,AR425)</f>
        <v>受払表!L579</v>
      </c>
    </row>
    <row r="426" spans="1:46" ht="13.5" customHeight="1" thickBot="1">
      <c r="B426" s="873" t="s">
        <v>103</v>
      </c>
      <c r="C426" s="874"/>
      <c r="D426" s="875"/>
      <c r="E426" s="560" t="e">
        <v>#N/A</v>
      </c>
      <c r="F426" s="665"/>
      <c r="G426" s="727"/>
      <c r="H426" s="727"/>
      <c r="I426" s="727"/>
      <c r="J426" s="727"/>
      <c r="K426" s="727"/>
      <c r="L426" s="727"/>
      <c r="M426" s="727"/>
      <c r="N426" s="727"/>
      <c r="O426" s="727"/>
      <c r="P426" s="742"/>
      <c r="Q426" s="555"/>
      <c r="R426" s="779" t="s">
        <v>684</v>
      </c>
      <c r="S426" s="746"/>
      <c r="T426" s="747">
        <f>S425+S426</f>
        <v>1000</v>
      </c>
      <c r="U426" s="748"/>
      <c r="V426" s="749">
        <f t="shared" ref="V426" si="354">+IF(ISERROR(T426/T425*100),"",(T426/T425*100))</f>
        <v>200</v>
      </c>
      <c r="W426" s="748"/>
      <c r="X426" s="719">
        <f t="shared" si="343"/>
        <v>13500</v>
      </c>
      <c r="Y426" s="748"/>
      <c r="Z426" s="749">
        <f t="shared" ref="Z426" si="355">+IF(ISERROR(X426/X425*100),"",(X426/X425*100))</f>
        <v>27.27272727272727</v>
      </c>
      <c r="AA426" s="748"/>
      <c r="AB426" s="748"/>
      <c r="AC426" s="747">
        <f t="shared" si="338"/>
        <v>20000</v>
      </c>
      <c r="AD426" s="749">
        <f>+IF(ISERROR(AC426/AC425*100),"",(AC426/AC425*100))</f>
        <v>35.087719298245609</v>
      </c>
      <c r="AE426" s="555"/>
      <c r="AF426" s="821">
        <v>2530</v>
      </c>
      <c r="AG426" s="822">
        <f>IF(AF426="","0",AF426-(AF426/(参照!$V$14)))</f>
        <v>230</v>
      </c>
    </row>
    <row r="427" spans="1:46" ht="13.5" customHeight="1">
      <c r="B427" s="870" t="s">
        <v>624</v>
      </c>
      <c r="C427" s="871"/>
      <c r="D427" s="872"/>
      <c r="E427" s="555" t="e">
        <v>#N/A</v>
      </c>
      <c r="F427" s="701">
        <f ca="1">SUM(F412)+F$49</f>
        <v>60</v>
      </c>
      <c r="G427" s="702">
        <f t="shared" ref="G427:P427" ca="1" si="356">SUM(G412)+G$49</f>
        <v>9500</v>
      </c>
      <c r="H427" s="702">
        <f t="shared" ca="1" si="356"/>
        <v>9</v>
      </c>
      <c r="I427" s="702">
        <f t="shared" ca="1" si="356"/>
        <v>7000</v>
      </c>
      <c r="J427" s="702">
        <f t="shared" ca="1" si="356"/>
        <v>0</v>
      </c>
      <c r="K427" s="702">
        <f t="shared" ca="1" si="356"/>
        <v>5000</v>
      </c>
      <c r="L427" s="702">
        <f t="shared" ca="1" si="356"/>
        <v>2</v>
      </c>
      <c r="M427" s="702">
        <f t="shared" ca="1" si="356"/>
        <v>4750</v>
      </c>
      <c r="N427" s="702">
        <f t="shared" ca="1" si="356"/>
        <v>0</v>
      </c>
      <c r="O427" s="702">
        <f t="shared" ca="1" si="356"/>
        <v>71</v>
      </c>
      <c r="P427" s="703">
        <f t="shared" ca="1" si="356"/>
        <v>695500</v>
      </c>
      <c r="Q427" s="555"/>
      <c r="R427" s="777"/>
      <c r="S427" s="669"/>
      <c r="T427" s="713">
        <f>SUM(昨年日報!T428)</f>
        <v>277500</v>
      </c>
      <c r="U427" s="555"/>
      <c r="V427" s="729"/>
      <c r="W427" s="555"/>
      <c r="X427" s="750">
        <f t="shared" si="343"/>
        <v>6278860</v>
      </c>
      <c r="Y427" s="555"/>
      <c r="Z427" s="739"/>
      <c r="AA427" s="555"/>
      <c r="AB427" s="555"/>
      <c r="AC427" s="713">
        <f>+AC373+T427</f>
        <v>7520720</v>
      </c>
      <c r="AD427" s="739"/>
      <c r="AE427" s="555"/>
      <c r="AF427" s="932" t="s">
        <v>685</v>
      </c>
      <c r="AG427" s="933"/>
      <c r="AK427" s="225" t="s">
        <v>148</v>
      </c>
      <c r="AL427" s="225" t="s">
        <v>148</v>
      </c>
      <c r="AM427" s="225" t="s">
        <v>148</v>
      </c>
      <c r="AN427" s="225" t="s">
        <v>148</v>
      </c>
      <c r="AO427" s="225" t="s">
        <v>148</v>
      </c>
      <c r="AP427" s="225" t="s">
        <v>148</v>
      </c>
    </row>
    <row r="428" spans="1:46" ht="13.5" customHeight="1">
      <c r="B428" s="878" t="s">
        <v>661</v>
      </c>
      <c r="C428" s="879"/>
      <c r="D428" s="880"/>
      <c r="E428" s="670"/>
      <c r="F428" s="665"/>
      <c r="G428" s="727"/>
      <c r="H428" s="727"/>
      <c r="I428" s="727"/>
      <c r="J428" s="727"/>
      <c r="K428" s="727"/>
      <c r="L428" s="727"/>
      <c r="M428" s="727"/>
      <c r="N428" s="727"/>
      <c r="O428" s="727"/>
      <c r="P428" s="742"/>
      <c r="Q428" s="555"/>
      <c r="R428" s="780" t="s">
        <v>53</v>
      </c>
      <c r="S428" s="705"/>
      <c r="T428" s="751">
        <f>+T416+T418+T420+T422+T424+T426</f>
        <v>422660</v>
      </c>
      <c r="U428" s="560"/>
      <c r="V428" s="752">
        <f t="shared" ref="V428" si="357">+IF(ISERROR(T428/T427*100),"",(T428/T427*100))</f>
        <v>152.30990990990992</v>
      </c>
      <c r="W428" s="560"/>
      <c r="X428" s="751">
        <f>+X416+X418+X420+X422+X424+X426</f>
        <v>1752804</v>
      </c>
      <c r="Y428" s="560"/>
      <c r="Z428" s="752">
        <f t="shared" ref="Z428" si="358">+IF(ISERROR(X428/X427*100),"",(X428/X427*100))</f>
        <v>27.915959266491054</v>
      </c>
      <c r="AA428" s="560"/>
      <c r="AB428" s="560"/>
      <c r="AC428" s="751">
        <f t="shared" ref="AC428" si="359">+AC374+T428</f>
        <v>2480290</v>
      </c>
      <c r="AD428" s="752">
        <f>+IF(ISERROR(AC428/AC427*100),"",(AC428/AC427*100))</f>
        <v>32.979422182982482</v>
      </c>
      <c r="AE428" s="555"/>
      <c r="AF428" s="826" t="str">
        <f>$AF$104</f>
        <v>8%対象額</v>
      </c>
      <c r="AG428" s="827" t="str">
        <f>$AG$104</f>
        <v>税額</v>
      </c>
      <c r="AK428" s="225" t="s">
        <v>152</v>
      </c>
      <c r="AL428" s="225" t="s">
        <v>153</v>
      </c>
      <c r="AM428" s="225" t="s">
        <v>154</v>
      </c>
      <c r="AN428" s="225" t="s">
        <v>155</v>
      </c>
      <c r="AO428" s="225" t="s">
        <v>156</v>
      </c>
      <c r="AP428" s="225" t="s">
        <v>332</v>
      </c>
    </row>
    <row r="429" spans="1:46" ht="13.5" customHeight="1">
      <c r="B429" s="870" t="s">
        <v>624</v>
      </c>
      <c r="C429" s="871"/>
      <c r="D429" s="872"/>
      <c r="E429" s="555" t="e">
        <v>#N/A</v>
      </c>
      <c r="F429" s="701">
        <f ca="1">SUM(F414)+F$51</f>
        <v>49</v>
      </c>
      <c r="G429" s="702">
        <f t="shared" ref="G429:P429" ca="1" si="360">SUM(G414)+G$51</f>
        <v>0</v>
      </c>
      <c r="H429" s="702">
        <f t="shared" ca="1" si="360"/>
        <v>12</v>
      </c>
      <c r="I429" s="702">
        <f t="shared" ca="1" si="360"/>
        <v>0</v>
      </c>
      <c r="J429" s="702">
        <f t="shared" ca="1" si="360"/>
        <v>0</v>
      </c>
      <c r="K429" s="702">
        <f t="shared" ca="1" si="360"/>
        <v>0</v>
      </c>
      <c r="L429" s="702">
        <f t="shared" ca="1" si="360"/>
        <v>1</v>
      </c>
      <c r="M429" s="702">
        <f t="shared" ca="1" si="360"/>
        <v>0</v>
      </c>
      <c r="N429" s="702">
        <f t="shared" ca="1" si="360"/>
        <v>0</v>
      </c>
      <c r="O429" s="702">
        <f t="shared" ca="1" si="360"/>
        <v>62</v>
      </c>
      <c r="P429" s="703">
        <f t="shared" ca="1" si="360"/>
        <v>487200</v>
      </c>
      <c r="Q429" s="555"/>
      <c r="R429" s="775"/>
      <c r="S429" s="669"/>
      <c r="T429" s="713">
        <f>SUM(昨年日報!T430)</f>
        <v>252351.85185185182</v>
      </c>
      <c r="U429" s="555"/>
      <c r="V429" s="729"/>
      <c r="W429" s="555"/>
      <c r="X429" s="713">
        <f t="shared" ref="X429:X430" si="361">+X375+T429</f>
        <v>5709175.5892255884</v>
      </c>
      <c r="Y429" s="555"/>
      <c r="Z429" s="739"/>
      <c r="AA429" s="555"/>
      <c r="AB429" s="555"/>
      <c r="AC429" s="713">
        <f>+AC375+T429</f>
        <v>6838229.6296296278</v>
      </c>
      <c r="AD429" s="739"/>
      <c r="AE429" s="555"/>
      <c r="AF429" s="817"/>
      <c r="AG429" s="818" t="str">
        <f>IF(AF429="","0",AF429-(AF429/(参照!$V$13)))</f>
        <v>0</v>
      </c>
      <c r="AK429" s="856" t="s">
        <v>632</v>
      </c>
      <c r="AL429" s="856"/>
      <c r="AM429" s="281" t="s">
        <v>625</v>
      </c>
      <c r="AN429" s="281" t="s">
        <v>626</v>
      </c>
      <c r="AO429" s="281" t="s">
        <v>627</v>
      </c>
      <c r="AP429" s="281" t="s">
        <v>628</v>
      </c>
      <c r="AQ429" s="281" t="s">
        <v>630</v>
      </c>
      <c r="AR429" s="281" t="s">
        <v>631</v>
      </c>
    </row>
    <row r="430" spans="1:46" ht="13.5" customHeight="1">
      <c r="B430" s="662"/>
      <c r="C430" s="663"/>
      <c r="D430" s="664"/>
      <c r="E430" s="590" t="str">
        <f>IF(B430="","",VLOOKUP(B430,参照!$U$1:$Z$25,2,FALSE))</f>
        <v/>
      </c>
      <c r="F430" s="665"/>
      <c r="G430" s="666"/>
      <c r="H430" s="665"/>
      <c r="I430" s="667"/>
      <c r="J430" s="665"/>
      <c r="K430" s="667"/>
      <c r="L430" s="665"/>
      <c r="M430" s="666"/>
      <c r="N430" s="666"/>
      <c r="O430" s="727"/>
      <c r="P430" s="647"/>
      <c r="Q430" s="555"/>
      <c r="R430" s="777" t="s">
        <v>54</v>
      </c>
      <c r="S430" s="669"/>
      <c r="T430" s="713">
        <f>((+T416+T418+T422+T424+T426)/(参照!$V$14))+(AF424+AF426+AF429+AF431-AG424-AG426-AG429-AG431)</f>
        <v>384257.9124579124</v>
      </c>
      <c r="U430" s="555"/>
      <c r="V430" s="725"/>
      <c r="W430" s="555"/>
      <c r="X430" s="713">
        <f t="shared" si="361"/>
        <v>1593750.4377104375</v>
      </c>
      <c r="Y430" s="555"/>
      <c r="Z430" s="725">
        <f>+IF(ISERROR(X430/X429*100),"",(X430/X429*100))</f>
        <v>27.915596793312485</v>
      </c>
      <c r="AA430" s="555"/>
      <c r="AB430" s="555"/>
      <c r="AC430" s="713">
        <f t="shared" ref="AC430" si="362">+AC376+T430</f>
        <v>2255146.9696969693</v>
      </c>
      <c r="AD430" s="753">
        <f>+IF(ISERROR(AC430/AC429*100),"",(AC430/AC429*100))</f>
        <v>32.978520638230052</v>
      </c>
      <c r="AE430" s="555"/>
      <c r="AF430" s="828" t="str">
        <f>$AF$106</f>
        <v>10%対象額</v>
      </c>
      <c r="AG430" s="829" t="str">
        <f>$AG$106</f>
        <v>税額</v>
      </c>
      <c r="AK430" s="856" t="s">
        <v>176</v>
      </c>
      <c r="AL430" s="856"/>
      <c r="AM430" s="225"/>
      <c r="AN430" s="225"/>
      <c r="AO430" s="225"/>
      <c r="AP430" s="225"/>
      <c r="AQ430" s="225"/>
      <c r="AR430" s="225"/>
    </row>
    <row r="431" spans="1:46" ht="13.5" customHeight="1" thickBot="1">
      <c r="B431" s="870" t="s">
        <v>617</v>
      </c>
      <c r="C431" s="871"/>
      <c r="D431" s="872"/>
      <c r="E431" s="670"/>
      <c r="F431" s="731">
        <f ca="1">SUM(F421+F423+F425+F427+F429)</f>
        <v>314</v>
      </c>
      <c r="G431" s="732">
        <f t="shared" ref="G431:P431" ca="1" si="363">SUM(G421+G423+G425+G427+G429)</f>
        <v>47500</v>
      </c>
      <c r="H431" s="731">
        <f t="shared" ca="1" si="363"/>
        <v>45</v>
      </c>
      <c r="I431" s="733">
        <f t="shared" ca="1" si="363"/>
        <v>35000</v>
      </c>
      <c r="J431" s="731">
        <f t="shared" ca="1" si="363"/>
        <v>0</v>
      </c>
      <c r="K431" s="733">
        <f t="shared" ca="1" si="363"/>
        <v>25000</v>
      </c>
      <c r="L431" s="731">
        <f t="shared" ca="1" si="363"/>
        <v>15</v>
      </c>
      <c r="M431" s="732">
        <f t="shared" ca="1" si="363"/>
        <v>23790</v>
      </c>
      <c r="N431" s="732">
        <f t="shared" ca="1" si="363"/>
        <v>2</v>
      </c>
      <c r="O431" s="734">
        <f t="shared" ca="1" si="363"/>
        <v>376</v>
      </c>
      <c r="P431" s="735">
        <f t="shared" ca="1" si="363"/>
        <v>2356460</v>
      </c>
      <c r="Q431" s="555"/>
      <c r="R431" s="781"/>
      <c r="S431" s="754" t="s">
        <v>0</v>
      </c>
      <c r="T431" s="751">
        <f>T428-T430</f>
        <v>38402.087542087596</v>
      </c>
      <c r="U431" s="560"/>
      <c r="V431" s="755"/>
      <c r="W431" s="649" t="s">
        <v>0</v>
      </c>
      <c r="X431" s="751">
        <f>X428-X430</f>
        <v>159053.56228956254</v>
      </c>
      <c r="Y431" s="560"/>
      <c r="Z431" s="756"/>
      <c r="AA431" s="560" t="s">
        <v>0</v>
      </c>
      <c r="AB431" s="649"/>
      <c r="AC431" s="751">
        <f>AC428-AC430</f>
        <v>225143.03030303074</v>
      </c>
      <c r="AD431" s="756"/>
      <c r="AE431" s="555"/>
      <c r="AF431" s="823"/>
      <c r="AG431" s="822" t="str">
        <f>IF(AF431="","0",AF431-(AF431/(参照!$V$14)))</f>
        <v>0</v>
      </c>
      <c r="AK431" s="856" t="s">
        <v>177</v>
      </c>
      <c r="AL431" s="856"/>
      <c r="AM431" s="225"/>
      <c r="AN431" s="225"/>
      <c r="AO431" s="225"/>
      <c r="AP431" s="225"/>
      <c r="AQ431" s="225"/>
      <c r="AR431" s="225"/>
    </row>
    <row r="432" spans="1:46" ht="9" customHeight="1">
      <c r="A432" s="22"/>
    </row>
    <row r="433" spans="1:51" ht="5.25" customHeight="1">
      <c r="A433" s="22"/>
    </row>
    <row r="434" spans="1:51" ht="16.5" customHeight="1">
      <c r="A434" s="1">
        <f>A380+1</f>
        <v>8</v>
      </c>
      <c r="B434" s="555"/>
      <c r="C434" s="555"/>
      <c r="D434" s="561"/>
      <c r="E434" s="564"/>
      <c r="F434" s="567" t="str">
        <f>F$56</f>
        <v>社　長</v>
      </c>
      <c r="G434" s="562">
        <f t="shared" ref="G434:O434" si="364">G$56</f>
        <v>0</v>
      </c>
      <c r="H434" s="563" t="str">
        <f t="shared" si="364"/>
        <v>常　務</v>
      </c>
      <c r="I434" s="564">
        <f t="shared" si="364"/>
        <v>0</v>
      </c>
      <c r="J434" s="565" t="str">
        <f t="shared" si="364"/>
        <v>部　長</v>
      </c>
      <c r="K434" s="566">
        <f t="shared" si="364"/>
        <v>0</v>
      </c>
      <c r="L434" s="567" t="str">
        <f t="shared" si="364"/>
        <v>次　長</v>
      </c>
      <c r="M434" s="566">
        <f t="shared" si="364"/>
        <v>0</v>
      </c>
      <c r="N434" s="567" t="str">
        <f t="shared" si="364"/>
        <v>課　長</v>
      </c>
      <c r="O434" s="568" t="str">
        <f t="shared" si="364"/>
        <v>係</v>
      </c>
      <c r="P434" s="557"/>
      <c r="Q434" s="24"/>
      <c r="R434" s="919" t="s">
        <v>99</v>
      </c>
      <c r="S434" s="919"/>
      <c r="T434" s="919"/>
      <c r="U434" s="919"/>
      <c r="V434" s="919"/>
      <c r="W434" s="919"/>
      <c r="X434" s="919"/>
      <c r="AD434" s="866" t="s">
        <v>116</v>
      </c>
      <c r="AE434" s="25"/>
      <c r="AF434" s="183" t="s">
        <v>8</v>
      </c>
      <c r="AG434" s="556" t="s">
        <v>9</v>
      </c>
    </row>
    <row r="435" spans="1:51" ht="15.75" customHeight="1">
      <c r="D435" s="561"/>
      <c r="E435" s="555"/>
      <c r="F435" s="920"/>
      <c r="H435" s="922"/>
      <c r="J435" s="924"/>
      <c r="K435" s="186"/>
      <c r="L435" s="926"/>
      <c r="M435" s="186"/>
      <c r="N435" s="926"/>
      <c r="O435" s="876" t="str">
        <f>IF(ISERROR(VLOOKUP(O437,参照!AB:AC,2,FALSE)),"",VLOOKUP(O437,参照!AB:AC,2,FALSE))</f>
        <v>菅原</v>
      </c>
      <c r="P435" s="770">
        <v>2</v>
      </c>
      <c r="Q435" s="4"/>
      <c r="R435" s="269"/>
      <c r="S435" s="865">
        <f>SUM(S381)+1</f>
        <v>46150</v>
      </c>
      <c r="T435" s="865"/>
      <c r="U435" s="865"/>
      <c r="V435" s="865"/>
      <c r="W435" s="862" t="str">
        <f>TEXT(S435,"aaaa")</f>
        <v>金曜日</v>
      </c>
      <c r="X435" s="862"/>
      <c r="Y435" s="268"/>
      <c r="Z435" s="4"/>
      <c r="AA435" s="4"/>
      <c r="AB435" s="4"/>
      <c r="AC435" s="29"/>
      <c r="AD435" s="867"/>
      <c r="AE435" s="263"/>
      <c r="AF435" s="889" t="str">
        <f>IF(ISERROR(VLOOKUP(P435,参照!M:N,2,FALSE)),"",VLOOKUP(P435,参照!M:N,2,FALSE))</f>
        <v>くもり</v>
      </c>
      <c r="AG435" s="860" t="str">
        <f>IF(ISERROR(VLOOKUP(P436,参照!M:N,2,FALSE)),"",VLOOKUP(P436,参照!M:N,2,FALSE))</f>
        <v>くもり</v>
      </c>
    </row>
    <row r="436" spans="1:51" ht="15.75" customHeight="1">
      <c r="D436" s="561"/>
      <c r="E436" s="560"/>
      <c r="F436" s="921"/>
      <c r="G436" s="31"/>
      <c r="H436" s="923"/>
      <c r="I436" s="31"/>
      <c r="J436" s="925"/>
      <c r="K436" s="187"/>
      <c r="L436" s="927"/>
      <c r="M436" s="187"/>
      <c r="N436" s="927"/>
      <c r="O436" s="877" t="str">
        <f>IF(ISERROR(VLOOKUP(N436,参照!#REF!,2,FALSE)),"",VLOOKUP(N436,参照!#REF!,2,FALSE))</f>
        <v/>
      </c>
      <c r="P436" s="770">
        <v>2</v>
      </c>
      <c r="Q436" s="4"/>
      <c r="R436" s="269"/>
      <c r="S436" s="865"/>
      <c r="T436" s="865"/>
      <c r="U436" s="865"/>
      <c r="V436" s="865"/>
      <c r="W436" s="862"/>
      <c r="X436" s="862"/>
      <c r="Y436" s="268"/>
      <c r="Z436" s="4"/>
      <c r="AA436" s="4"/>
      <c r="AB436" s="4"/>
      <c r="AC436" s="29"/>
      <c r="AD436" s="868"/>
      <c r="AE436" s="187"/>
      <c r="AF436" s="890" t="str">
        <f>IF(ISERROR(VLOOKUP(AE436,参照!O:P,2,FALSE)),"",VLOOKUP(AE436,参照!O:P,2,FALSE))</f>
        <v/>
      </c>
      <c r="AG436" s="861" t="str">
        <f>IF(ISERROR(VLOOKUP(AF436,参照!P:Q,2,FALSE)),"",VLOOKUP(AF436,参照!P:Q,2,FALSE))</f>
        <v/>
      </c>
    </row>
    <row r="437" spans="1:51" ht="13.5" customHeight="1">
      <c r="B437" s="555" t="s">
        <v>447</v>
      </c>
      <c r="C437" s="555"/>
      <c r="D437" s="555"/>
      <c r="E437" s="555"/>
      <c r="F437" s="555"/>
      <c r="G437" s="555"/>
      <c r="H437" s="555"/>
      <c r="I437" s="555"/>
      <c r="J437" s="555"/>
      <c r="K437" s="555"/>
      <c r="L437" s="555"/>
      <c r="M437" s="555"/>
      <c r="N437" s="555"/>
      <c r="O437" s="595">
        <v>5</v>
      </c>
      <c r="P437" s="555"/>
      <c r="Q437" s="555"/>
      <c r="R437" s="596" t="s">
        <v>446</v>
      </c>
      <c r="S437" s="555"/>
      <c r="T437" s="555"/>
      <c r="U437" s="555"/>
      <c r="V437" s="596" t="s">
        <v>445</v>
      </c>
      <c r="W437" s="555"/>
      <c r="X437" s="555"/>
      <c r="Y437" s="555"/>
      <c r="Z437" s="596" t="s">
        <v>444</v>
      </c>
      <c r="AA437" s="596"/>
      <c r="AB437" s="555"/>
      <c r="AC437" s="597"/>
      <c r="AD437" s="555"/>
      <c r="AE437" s="555"/>
      <c r="AF437" s="596"/>
      <c r="AG437" s="597"/>
    </row>
    <row r="438" spans="1:51" ht="13.5" customHeight="1" thickBot="1">
      <c r="B438" s="908"/>
      <c r="C438" s="909"/>
      <c r="D438" s="598"/>
      <c r="E438" s="598"/>
      <c r="F438" s="891" t="s">
        <v>679</v>
      </c>
      <c r="G438" s="892"/>
      <c r="H438" s="892"/>
      <c r="I438" s="892"/>
      <c r="J438" s="892"/>
      <c r="K438" s="892"/>
      <c r="L438" s="892"/>
      <c r="M438" s="892"/>
      <c r="N438" s="892"/>
      <c r="O438" s="892"/>
      <c r="P438" s="893"/>
      <c r="Q438" s="555"/>
      <c r="R438" s="599" t="s">
        <v>78</v>
      </c>
      <c r="S438" s="564"/>
      <c r="T438" s="600" t="s">
        <v>79</v>
      </c>
      <c r="U438" s="564"/>
      <c r="V438" s="564" t="s">
        <v>80</v>
      </c>
      <c r="W438" s="564"/>
      <c r="X438" s="601" t="s">
        <v>79</v>
      </c>
      <c r="Y438" s="555"/>
      <c r="Z438" s="602" t="s">
        <v>30</v>
      </c>
      <c r="AA438" s="603"/>
      <c r="AB438" s="604"/>
      <c r="AC438" s="605"/>
      <c r="AD438" s="555"/>
      <c r="AE438" s="555"/>
      <c r="AF438" s="555"/>
      <c r="AG438" s="606"/>
      <c r="AJ438" s="1" t="s">
        <v>121</v>
      </c>
      <c r="AK438" s="922" t="s">
        <v>120</v>
      </c>
      <c r="AL438" s="922"/>
    </row>
    <row r="439" spans="1:51" ht="13.5" customHeight="1">
      <c r="B439" s="607" t="s">
        <v>104</v>
      </c>
      <c r="C439" s="608" t="s">
        <v>105</v>
      </c>
      <c r="D439" s="568" t="s">
        <v>4</v>
      </c>
      <c r="E439" s="563"/>
      <c r="F439" s="609" t="s">
        <v>15</v>
      </c>
      <c r="G439" s="610"/>
      <c r="H439" s="609" t="s">
        <v>16</v>
      </c>
      <c r="I439" s="566"/>
      <c r="J439" s="567" t="s">
        <v>17</v>
      </c>
      <c r="K439" s="611"/>
      <c r="L439" s="609" t="s">
        <v>18</v>
      </c>
      <c r="M439" s="562"/>
      <c r="N439" s="612" t="s">
        <v>19</v>
      </c>
      <c r="O439" s="613" t="s">
        <v>6</v>
      </c>
      <c r="P439" s="613" t="s">
        <v>20</v>
      </c>
      <c r="Q439" s="595"/>
      <c r="R439" s="614" t="str">
        <f>IF(ISERROR(VLOOKUP(Q439,参照!A:B,2,FALSE)),"",VLOOKUP(Q439,参照!A:B,2,FALSE))</f>
        <v/>
      </c>
      <c r="S439" s="604"/>
      <c r="T439" s="615"/>
      <c r="U439" s="604">
        <v>500</v>
      </c>
      <c r="V439" s="604" t="str">
        <f>IF(ISERROR(VLOOKUP(U439,参照!D:E,2,FALSE)),"",VLOOKUP(U439,参照!D:E,2,FALSE))</f>
        <v>じゃらん</v>
      </c>
      <c r="W439" s="604"/>
      <c r="X439" s="616">
        <v>30400</v>
      </c>
      <c r="Y439" s="555"/>
      <c r="Z439" s="558"/>
      <c r="AA439" s="617"/>
      <c r="AB439" s="618"/>
      <c r="AC439" s="619"/>
      <c r="AD439" s="555"/>
      <c r="AE439" s="555"/>
      <c r="AF439" s="555" t="s">
        <v>346</v>
      </c>
      <c r="AG439" s="606"/>
      <c r="AJ439" s="853" t="s">
        <v>635</v>
      </c>
      <c r="AK439" s="277" t="s">
        <v>104</v>
      </c>
      <c r="AL439" s="277" t="s">
        <v>4</v>
      </c>
      <c r="AM439" s="278"/>
      <c r="AN439" s="279" t="s">
        <v>15</v>
      </c>
      <c r="AO439" s="279" t="s">
        <v>16</v>
      </c>
      <c r="AP439" s="277" t="s">
        <v>17</v>
      </c>
      <c r="AQ439" s="279" t="s">
        <v>18</v>
      </c>
      <c r="AR439" s="279" t="s">
        <v>19</v>
      </c>
      <c r="AS439" s="279"/>
      <c r="AT439" s="278" t="s">
        <v>117</v>
      </c>
      <c r="AU439" s="278" t="s">
        <v>118</v>
      </c>
      <c r="AV439" s="278" t="s">
        <v>123</v>
      </c>
      <c r="AW439" s="278" t="s">
        <v>124</v>
      </c>
      <c r="AX439" s="280" t="s">
        <v>122</v>
      </c>
      <c r="AY439" s="853" t="s">
        <v>100</v>
      </c>
    </row>
    <row r="440" spans="1:51" ht="13.5" customHeight="1">
      <c r="A440" s="43"/>
      <c r="B440" s="620" t="s">
        <v>83</v>
      </c>
      <c r="C440" s="621">
        <v>1</v>
      </c>
      <c r="D440" s="621">
        <v>3</v>
      </c>
      <c r="E440" s="604">
        <f>IF(B440="","",VLOOKUP(B440,参照!$U$1:$Z$25,2,FALSE))</f>
        <v>5000</v>
      </c>
      <c r="F440" s="622">
        <v>26</v>
      </c>
      <c r="G440" s="623">
        <f>IF(B440="","",VLOOKUP(B440,参照!$U$1:$Z$25,3,FALSE))</f>
        <v>4750</v>
      </c>
      <c r="H440" s="622">
        <v>4</v>
      </c>
      <c r="I440" s="624">
        <f>IF(B440="","",VLOOKUP(B440,参照!$U$1:$Z$25,4,FALSE))</f>
        <v>3500</v>
      </c>
      <c r="J440" s="622"/>
      <c r="K440" s="625">
        <f>IF(B440="","",VLOOKUP(B440,参照!$U$1:$Z$25,5,FALSE))</f>
        <v>2500</v>
      </c>
      <c r="L440" s="622"/>
      <c r="M440" s="626">
        <f>IF(B440="","",VLOOKUP(B440,参照!$U$1:$Z$25,6,FALSE))</f>
        <v>2380</v>
      </c>
      <c r="N440" s="605"/>
      <c r="O440" s="616">
        <f t="shared" ref="O440:O452" si="365">IF(SUM(F440+H440+J440+L440+N440)=0,"",SUM(F440+H440+J440+L440+N440))</f>
        <v>30</v>
      </c>
      <c r="P440" s="605">
        <f>IF(ISERROR(SUM(E440*F440+G440*H440+I440*J440+K440*L440+M440*N440)),"",SUM(E440*F440+G440*H440+I440*J440+K440*L440+M440*N440))</f>
        <v>149000</v>
      </c>
      <c r="Q440" s="595"/>
      <c r="R440" s="627" t="str">
        <f>IF(ISERROR(VLOOKUP(Q440,参照!A:B,2,FALSE)),"",VLOOKUP(Q440,参照!A:B,2,FALSE))</f>
        <v/>
      </c>
      <c r="S440" s="628"/>
      <c r="T440" s="629"/>
      <c r="U440" s="628">
        <v>800</v>
      </c>
      <c r="V440" s="628" t="str">
        <f>IF(ISERROR(VLOOKUP(U440,参照!D:E,2,FALSE)),"",VLOOKUP(U440,参照!D:E,2,FALSE))</f>
        <v>ANA Digital Gate</v>
      </c>
      <c r="W440" s="628"/>
      <c r="X440" s="630">
        <v>120000</v>
      </c>
      <c r="Y440" s="555"/>
      <c r="Z440" s="631"/>
      <c r="AA440" s="632"/>
      <c r="AB440" s="618"/>
      <c r="AC440" s="619"/>
      <c r="AD440" s="555"/>
      <c r="AE440" s="555"/>
      <c r="AF440" s="633" t="s">
        <v>164</v>
      </c>
      <c r="AG440" s="634">
        <f>AG386+S473</f>
        <v>31900</v>
      </c>
      <c r="AJ440" s="854"/>
      <c r="AK440" s="281" t="s">
        <v>83</v>
      </c>
      <c r="AL440" s="281">
        <v>1</v>
      </c>
      <c r="AM440" s="225"/>
      <c r="AN440" s="225">
        <f>DSUM($B439:$N453,F439,$AK439:$AL440)</f>
        <v>0</v>
      </c>
      <c r="AO440" s="225">
        <f>DSUM($B439:$N453,H439,$AK439:$AL440)</f>
        <v>0</v>
      </c>
      <c r="AP440" s="225">
        <f>DSUM($B439:$N453,J439,$AK439:$AL440)</f>
        <v>0</v>
      </c>
      <c r="AQ440" s="225">
        <f>DSUM($B439:$N453,L439,$AK439:$AL440)</f>
        <v>0</v>
      </c>
      <c r="AR440" s="225">
        <f>DSUM($B439:$N453,N439,$AK439:$AL440)</f>
        <v>0</v>
      </c>
      <c r="AS440" s="225"/>
      <c r="AT440" s="225">
        <f>AN440+AO440+AP440</f>
        <v>0</v>
      </c>
      <c r="AU440" s="225">
        <f>AQ440+AR440</f>
        <v>0</v>
      </c>
      <c r="AV440" s="225">
        <f>AT440+AU440</f>
        <v>0</v>
      </c>
      <c r="AW440" s="287">
        <f>(AT440*1)+(AU440*0.5)</f>
        <v>0</v>
      </c>
      <c r="AX440" s="284">
        <f>DCOUNT(B439:E453,D439,AK439:AL440)-AM484</f>
        <v>0</v>
      </c>
      <c r="AY440" s="854"/>
    </row>
    <row r="441" spans="1:51" ht="13.5" customHeight="1">
      <c r="A441" s="43"/>
      <c r="B441" s="635"/>
      <c r="C441" s="636"/>
      <c r="D441" s="636"/>
      <c r="E441" s="628" t="str">
        <f>IF(B441="","",VLOOKUP(B441,参照!$U$1:$Z$25,2,FALSE))</f>
        <v/>
      </c>
      <c r="F441" s="637"/>
      <c r="G441" s="638" t="str">
        <f>IF(B441="","",VLOOKUP(B441,参照!$U$1:$Z$25,3,FALSE))</f>
        <v/>
      </c>
      <c r="H441" s="637"/>
      <c r="I441" s="639" t="str">
        <f>IF(B441="","",VLOOKUP(B441,参照!$U$1:$Z$25,4,FALSE))</f>
        <v/>
      </c>
      <c r="J441" s="637"/>
      <c r="K441" s="640" t="str">
        <f>IF(B441="","",VLOOKUP(B441,参照!$U$1:$Z$25,5,FALSE))</f>
        <v/>
      </c>
      <c r="L441" s="637"/>
      <c r="M441" s="641" t="str">
        <f>IF(B441="","",VLOOKUP(B441,参照!$U$1:$Z$25,6,FALSE))</f>
        <v/>
      </c>
      <c r="N441" s="642"/>
      <c r="O441" s="642" t="str">
        <f t="shared" si="365"/>
        <v/>
      </c>
      <c r="P441" s="642" t="str">
        <f t="shared" ref="P441:P452" si="366">IF(ISERROR(SUM(E441*F441+G441*H441+I441*J441+K441*L441+M441*N441)),"",SUM(E441*F441+G441*H441+I441*J441+K441*L441+M441*N441))</f>
        <v/>
      </c>
      <c r="Q441" s="595"/>
      <c r="R441" s="627" t="str">
        <f>IF(ISERROR(VLOOKUP(Q441,参照!A:B,2,FALSE)),"",VLOOKUP(Q441,参照!A:B,2,FALSE))</f>
        <v/>
      </c>
      <c r="S441" s="628"/>
      <c r="T441" s="629"/>
      <c r="U441" s="628"/>
      <c r="V441" s="628" t="str">
        <f>IF(ISERROR(VLOOKUP(U441,参照!D:E,2,FALSE)),"",VLOOKUP(U441,参照!D:E,2,FALSE))</f>
        <v/>
      </c>
      <c r="W441" s="628"/>
      <c r="X441" s="630"/>
      <c r="Y441" s="555"/>
      <c r="Z441" s="631"/>
      <c r="AA441" s="632"/>
      <c r="AB441" s="618"/>
      <c r="AC441" s="619"/>
      <c r="AD441" s="555"/>
      <c r="AE441" s="555"/>
      <c r="AF441" s="643" t="s">
        <v>680</v>
      </c>
      <c r="AG441" s="644">
        <f>AG387+S474</f>
        <v>0</v>
      </c>
      <c r="AJ441" s="854"/>
      <c r="AK441" s="281" t="s">
        <v>104</v>
      </c>
      <c r="AL441" s="281" t="s">
        <v>4</v>
      </c>
      <c r="AM441" s="225"/>
      <c r="AN441" s="225"/>
      <c r="AO441" s="225"/>
      <c r="AP441" s="225"/>
      <c r="AQ441" s="225"/>
      <c r="AR441" s="225"/>
      <c r="AS441" s="225"/>
      <c r="AT441" s="225"/>
      <c r="AU441" s="225"/>
      <c r="AV441" s="225"/>
      <c r="AW441" s="225"/>
      <c r="AX441" s="282"/>
      <c r="AY441" s="854"/>
    </row>
    <row r="442" spans="1:51" ht="13.5" customHeight="1" thickBot="1">
      <c r="A442" s="43"/>
      <c r="B442" s="635"/>
      <c r="C442" s="636"/>
      <c r="D442" s="636"/>
      <c r="E442" s="628" t="str">
        <f>IF(B442="","",VLOOKUP(B442,参照!$U$1:$Z$25,2,FALSE))</f>
        <v/>
      </c>
      <c r="F442" s="637"/>
      <c r="G442" s="638" t="str">
        <f>IF(B442="","",VLOOKUP(B442,参照!$U$1:$Z$25,3,FALSE))</f>
        <v/>
      </c>
      <c r="H442" s="637"/>
      <c r="I442" s="639" t="str">
        <f>IF(B442="","",VLOOKUP(B442,参照!$U$1:$Z$25,4,FALSE))</f>
        <v/>
      </c>
      <c r="J442" s="637"/>
      <c r="K442" s="640" t="str">
        <f>IF(B442="","",VLOOKUP(B442,参照!$U$1:$Z$25,5,FALSE))</f>
        <v/>
      </c>
      <c r="L442" s="637"/>
      <c r="M442" s="641" t="str">
        <f>IF(B442="","",VLOOKUP(B442,参照!$U$1:$Z$25,6,FALSE))</f>
        <v/>
      </c>
      <c r="N442" s="642"/>
      <c r="O442" s="630" t="str">
        <f t="shared" si="365"/>
        <v/>
      </c>
      <c r="P442" s="642" t="str">
        <f t="shared" si="366"/>
        <v/>
      </c>
      <c r="Q442" s="595"/>
      <c r="R442" s="627" t="str">
        <f>IF(ISERROR(VLOOKUP(Q442,参照!A:B,2,FALSE)),"",VLOOKUP(Q442,参照!A:B,2,FALSE))</f>
        <v/>
      </c>
      <c r="S442" s="628"/>
      <c r="T442" s="629"/>
      <c r="U442" s="628"/>
      <c r="V442" s="628" t="str">
        <f>IF(ISERROR(VLOOKUP(U442,参照!D:E,2,FALSE)),"",VLOOKUP(U442,参照!D:E,2,FALSE))</f>
        <v/>
      </c>
      <c r="W442" s="628"/>
      <c r="X442" s="630"/>
      <c r="Y442" s="555"/>
      <c r="Z442" s="645"/>
      <c r="AA442" s="590"/>
      <c r="AB442" s="646"/>
      <c r="AC442" s="647"/>
      <c r="AD442" s="555"/>
      <c r="AE442" s="555"/>
      <c r="AF442" s="555"/>
      <c r="AG442" s="606"/>
      <c r="AJ442" s="855"/>
      <c r="AK442" s="9" t="s">
        <v>83</v>
      </c>
      <c r="AL442" s="9">
        <v>3</v>
      </c>
      <c r="AM442" s="283"/>
      <c r="AN442" s="283">
        <f>DSUM($B439:$N453,F439,$AK441:$AL442)</f>
        <v>26</v>
      </c>
      <c r="AO442" s="283">
        <f>DSUM($B439:$N453,H439,$AK441:$AL442)</f>
        <v>4</v>
      </c>
      <c r="AP442" s="283">
        <f>DSUM($B439:$N453,J439,$AK441:$AL442)</f>
        <v>0</v>
      </c>
      <c r="AQ442" s="283">
        <f>DSUM($B439:$N453,L439,$AK441:$AL442)</f>
        <v>0</v>
      </c>
      <c r="AR442" s="283">
        <f>DSUM($B439:$N453,N439,$AK441:$AL442)</f>
        <v>0</v>
      </c>
      <c r="AS442" s="283"/>
      <c r="AT442" s="283">
        <f>AN442+AO442+AP442</f>
        <v>30</v>
      </c>
      <c r="AU442" s="283">
        <f>AQ442+AR442</f>
        <v>0</v>
      </c>
      <c r="AV442" s="283">
        <f>AT442+AU442</f>
        <v>30</v>
      </c>
      <c r="AW442" s="286">
        <f>(AT442*1)+(AU442*0.5)</f>
        <v>30</v>
      </c>
      <c r="AX442" s="285">
        <f>DCOUNT(B439:E453,D439,AK441:AL442)-AM485</f>
        <v>1</v>
      </c>
      <c r="AY442" s="855"/>
    </row>
    <row r="443" spans="1:51" ht="13.5" customHeight="1" thickBot="1">
      <c r="A443" s="43"/>
      <c r="B443" s="635"/>
      <c r="C443" s="636"/>
      <c r="D443" s="636"/>
      <c r="E443" s="628" t="str">
        <f>IF(B443="","",VLOOKUP(B443,参照!$U$1:$Z$25,2,FALSE))</f>
        <v/>
      </c>
      <c r="F443" s="637"/>
      <c r="G443" s="638" t="str">
        <f>IF(B443="","",VLOOKUP(B443,参照!$U$1:$Z$25,3,FALSE))</f>
        <v/>
      </c>
      <c r="H443" s="637"/>
      <c r="I443" s="639" t="str">
        <f>IF(B443="","",VLOOKUP(B443,参照!$U$1:$Z$25,4,FALSE))</f>
        <v/>
      </c>
      <c r="J443" s="637"/>
      <c r="K443" s="640" t="str">
        <f>IF(B443="","",VLOOKUP(B443,参照!$U$1:$Z$25,5,FALSE))</f>
        <v/>
      </c>
      <c r="L443" s="637"/>
      <c r="M443" s="641" t="str">
        <f>IF(B443="","",VLOOKUP(B443,参照!$U$1:$Z$25,6,FALSE))</f>
        <v/>
      </c>
      <c r="N443" s="642"/>
      <c r="O443" s="642" t="str">
        <f t="shared" si="365"/>
        <v/>
      </c>
      <c r="P443" s="642" t="str">
        <f t="shared" si="366"/>
        <v/>
      </c>
      <c r="Q443" s="595"/>
      <c r="R443" s="627" t="str">
        <f>IF(ISERROR(VLOOKUP(Q443,参照!A:B,2,FALSE)),"",VLOOKUP(Q443,参照!A:B,2,FALSE))</f>
        <v/>
      </c>
      <c r="S443" s="628"/>
      <c r="T443" s="629"/>
      <c r="U443" s="628"/>
      <c r="V443" s="628" t="str">
        <f>IF(ISERROR(VLOOKUP(U443,参照!D:E,2,FALSE)),"",VLOOKUP(U443,参照!D:E,2,FALSE))</f>
        <v/>
      </c>
      <c r="W443" s="628"/>
      <c r="X443" s="630"/>
      <c r="Y443" s="555"/>
      <c r="Z443" s="648" t="s">
        <v>35</v>
      </c>
      <c r="AA443" s="649"/>
      <c r="AB443" s="650"/>
      <c r="AC443" s="651">
        <f>SUM(AC439:AC441)</f>
        <v>0</v>
      </c>
      <c r="AD443" s="555"/>
      <c r="AE443" s="555"/>
      <c r="AF443" s="555" t="s">
        <v>345</v>
      </c>
      <c r="AG443" s="606"/>
    </row>
    <row r="444" spans="1:51" ht="13.5" customHeight="1">
      <c r="A444" s="43"/>
      <c r="B444" s="635"/>
      <c r="C444" s="636"/>
      <c r="D444" s="636"/>
      <c r="E444" s="628" t="str">
        <f>IF(B444="","",VLOOKUP(B444,参照!$U$1:$Z$25,2,FALSE))</f>
        <v/>
      </c>
      <c r="F444" s="637"/>
      <c r="G444" s="638" t="str">
        <f>IF(B444="","",VLOOKUP(B444,参照!$U$1:$Z$25,3,FALSE))</f>
        <v/>
      </c>
      <c r="H444" s="637"/>
      <c r="I444" s="639" t="str">
        <f>IF(B444="","",VLOOKUP(B444,参照!$U$1:$Z$25,4,FALSE))</f>
        <v/>
      </c>
      <c r="J444" s="637"/>
      <c r="K444" s="640" t="str">
        <f>IF(B444="","",VLOOKUP(B444,参照!$U$1:$Z$25,5,FALSE))</f>
        <v/>
      </c>
      <c r="L444" s="637"/>
      <c r="M444" s="641" t="str">
        <f>IF(B444="","",VLOOKUP(B444,参照!$U$1:$Z$25,6,FALSE))</f>
        <v/>
      </c>
      <c r="N444" s="642"/>
      <c r="O444" s="630" t="str">
        <f t="shared" si="365"/>
        <v/>
      </c>
      <c r="P444" s="642" t="str">
        <f t="shared" si="366"/>
        <v/>
      </c>
      <c r="Q444" s="595"/>
      <c r="R444" s="627" t="str">
        <f>IF(ISERROR(VLOOKUP(Q444,参照!A:B,2,FALSE)),"",VLOOKUP(Q444,参照!A:B,2,FALSE))</f>
        <v/>
      </c>
      <c r="S444" s="628"/>
      <c r="T444" s="629"/>
      <c r="U444" s="628"/>
      <c r="V444" s="628" t="str">
        <f>IF(ISERROR(VLOOKUP(U444,参照!D:E,2,FALSE)),"",VLOOKUP(U444,参照!D:E,2,FALSE))</f>
        <v/>
      </c>
      <c r="W444" s="628"/>
      <c r="X444" s="630"/>
      <c r="Y444" s="555"/>
      <c r="Z444" s="555"/>
      <c r="AA444" s="555"/>
      <c r="AB444" s="555"/>
      <c r="AC444" s="555"/>
      <c r="AD444" s="555"/>
      <c r="AE444" s="555"/>
      <c r="AF444" s="633" t="s">
        <v>164</v>
      </c>
      <c r="AG444" s="634">
        <f>AG390+S475</f>
        <v>26200</v>
      </c>
      <c r="AJ444" s="853" t="s">
        <v>107</v>
      </c>
      <c r="AK444" s="277" t="s">
        <v>104</v>
      </c>
      <c r="AL444" s="277" t="s">
        <v>4</v>
      </c>
      <c r="AM444" s="278"/>
      <c r="AN444" s="279" t="s">
        <v>15</v>
      </c>
      <c r="AO444" s="279" t="s">
        <v>16</v>
      </c>
      <c r="AP444" s="277" t="s">
        <v>17</v>
      </c>
      <c r="AQ444" s="279" t="s">
        <v>18</v>
      </c>
      <c r="AR444" s="279" t="s">
        <v>19</v>
      </c>
      <c r="AS444" s="277"/>
      <c r="AT444" s="277" t="s">
        <v>117</v>
      </c>
      <c r="AU444" s="277" t="s">
        <v>118</v>
      </c>
      <c r="AV444" s="277" t="s">
        <v>123</v>
      </c>
      <c r="AW444" s="277" t="s">
        <v>124</v>
      </c>
      <c r="AX444" s="288" t="s">
        <v>122</v>
      </c>
      <c r="AY444" s="853" t="s">
        <v>107</v>
      </c>
    </row>
    <row r="445" spans="1:51" ht="13.5" customHeight="1">
      <c r="A445" s="43"/>
      <c r="B445" s="635"/>
      <c r="C445" s="636"/>
      <c r="D445" s="636"/>
      <c r="E445" s="628" t="str">
        <f>IF(B445="","",VLOOKUP(B445,参照!$U$1:$Z$25,2,FALSE))</f>
        <v/>
      </c>
      <c r="F445" s="637"/>
      <c r="G445" s="638" t="str">
        <f>IF(B445="","",VLOOKUP(B445,参照!$U$1:$Z$25,3,FALSE))</f>
        <v/>
      </c>
      <c r="H445" s="637"/>
      <c r="I445" s="639" t="str">
        <f>IF(B445="","",VLOOKUP(B445,参照!$U$1:$Z$25,4,FALSE))</f>
        <v/>
      </c>
      <c r="J445" s="637"/>
      <c r="K445" s="640" t="str">
        <f>IF(B445="","",VLOOKUP(B445,参照!$U$1:$Z$25,5,FALSE))</f>
        <v/>
      </c>
      <c r="L445" s="637"/>
      <c r="M445" s="641" t="str">
        <f>IF(B445="","",VLOOKUP(B445,参照!$U$1:$Z$25,6,FALSE))</f>
        <v/>
      </c>
      <c r="N445" s="642"/>
      <c r="O445" s="642" t="str">
        <f t="shared" si="365"/>
        <v/>
      </c>
      <c r="P445" s="642" t="str">
        <f t="shared" si="366"/>
        <v/>
      </c>
      <c r="Q445" s="595"/>
      <c r="R445" s="627" t="str">
        <f>IF(ISERROR(VLOOKUP(Q445,参照!A:B,2,FALSE)),"",VLOOKUP(Q445,参照!A:B,2,FALSE))</f>
        <v/>
      </c>
      <c r="S445" s="628"/>
      <c r="T445" s="629"/>
      <c r="U445" s="628"/>
      <c r="V445" s="628" t="str">
        <f>IF(ISERROR(VLOOKUP(U445,参照!D:E,2,FALSE)),"",VLOOKUP(U445,参照!D:E,2,FALSE))</f>
        <v/>
      </c>
      <c r="W445" s="628"/>
      <c r="X445" s="630"/>
      <c r="Y445" s="555"/>
      <c r="Z445" s="602" t="s">
        <v>33</v>
      </c>
      <c r="AA445" s="603"/>
      <c r="AB445" s="652"/>
      <c r="AC445" s="653"/>
      <c r="AD445" s="555"/>
      <c r="AE445" s="555"/>
      <c r="AF445" s="643" t="s">
        <v>681</v>
      </c>
      <c r="AG445" s="644">
        <f>AG391+S476</f>
        <v>0</v>
      </c>
      <c r="AJ445" s="854"/>
      <c r="AK445" s="281" t="s">
        <v>84</v>
      </c>
      <c r="AL445" s="281">
        <v>1</v>
      </c>
      <c r="AM445" s="225"/>
      <c r="AN445" s="225">
        <f>DSUM($B439:$N453,F439,$AK444:$AL445)</f>
        <v>0</v>
      </c>
      <c r="AO445" s="225">
        <f>DSUM($B439:$N453,H439,$AK444:$AL445)</f>
        <v>0</v>
      </c>
      <c r="AP445" s="225">
        <f>DSUM($B439:$N453,J439,$AK444:$AL445)</f>
        <v>0</v>
      </c>
      <c r="AQ445" s="225">
        <f>DSUM($B439:$N453,L439,$AK444:$AL445)</f>
        <v>0</v>
      </c>
      <c r="AR445" s="225">
        <f>DSUM($B439:$N453,N439,$AK444:$AL445)</f>
        <v>0</v>
      </c>
      <c r="AS445" s="225"/>
      <c r="AT445" s="225">
        <f>AN445+AO445+AP445</f>
        <v>0</v>
      </c>
      <c r="AU445" s="225">
        <f>AQ445+AR445</f>
        <v>0</v>
      </c>
      <c r="AV445" s="225">
        <f>AT445+AU445</f>
        <v>0</v>
      </c>
      <c r="AW445" s="287">
        <f>(AT445*1)+(AU445*0.5)</f>
        <v>0</v>
      </c>
      <c r="AX445" s="284">
        <f>DCOUNT(B439:E453,D439,AK444:AL445)-AN484</f>
        <v>0</v>
      </c>
      <c r="AY445" s="854"/>
    </row>
    <row r="446" spans="1:51" ht="13.5" customHeight="1">
      <c r="A446" s="43"/>
      <c r="B446" s="635"/>
      <c r="C446" s="636"/>
      <c r="D446" s="636"/>
      <c r="E446" s="628" t="str">
        <f>IF(B446="","",VLOOKUP(B446,参照!$U$1:$Z$25,2,FALSE))</f>
        <v/>
      </c>
      <c r="F446" s="637"/>
      <c r="G446" s="638" t="str">
        <f>IF(B446="","",VLOOKUP(B446,参照!$U$1:$Z$25,3,FALSE))</f>
        <v/>
      </c>
      <c r="H446" s="637"/>
      <c r="I446" s="639" t="str">
        <f>IF(B446="","",VLOOKUP(B446,参照!$U$1:$Z$25,4,FALSE))</f>
        <v/>
      </c>
      <c r="J446" s="637"/>
      <c r="K446" s="640" t="str">
        <f>IF(B446="","",VLOOKUP(B446,参照!$U$1:$Z$25,5,FALSE))</f>
        <v/>
      </c>
      <c r="L446" s="637"/>
      <c r="M446" s="641" t="str">
        <f>IF(B446="","",VLOOKUP(B446,参照!$U$1:$Z$25,6,FALSE))</f>
        <v/>
      </c>
      <c r="N446" s="642"/>
      <c r="O446" s="630" t="str">
        <f t="shared" si="365"/>
        <v/>
      </c>
      <c r="P446" s="642" t="str">
        <f t="shared" si="366"/>
        <v/>
      </c>
      <c r="Q446" s="595"/>
      <c r="R446" s="627" t="str">
        <f>IF(ISERROR(VLOOKUP(Q446,参照!A:B,2,FALSE)),"",VLOOKUP(Q446,参照!A:B,2,FALSE))</f>
        <v/>
      </c>
      <c r="S446" s="628"/>
      <c r="T446" s="629"/>
      <c r="U446" s="628"/>
      <c r="V446" s="628" t="str">
        <f>IF(ISERROR(VLOOKUP(U446,参照!D:E,2,FALSE)),"",VLOOKUP(U446,参照!D:E,2,FALSE))</f>
        <v/>
      </c>
      <c r="W446" s="628"/>
      <c r="X446" s="630"/>
      <c r="Y446" s="555"/>
      <c r="Z446" s="627"/>
      <c r="AA446" s="654"/>
      <c r="AB446" s="655"/>
      <c r="AC446" s="656"/>
      <c r="AD446" s="555"/>
      <c r="AE446" s="555"/>
      <c r="AF446" s="596"/>
      <c r="AG446" s="606"/>
      <c r="AJ446" s="854"/>
      <c r="AK446" s="281" t="s">
        <v>104</v>
      </c>
      <c r="AL446" s="281" t="s">
        <v>4</v>
      </c>
      <c r="AM446" s="225"/>
      <c r="AN446" s="225"/>
      <c r="AO446" s="225"/>
      <c r="AP446" s="225"/>
      <c r="AQ446" s="225"/>
      <c r="AR446" s="225"/>
      <c r="AS446" s="225"/>
      <c r="AT446" s="225"/>
      <c r="AU446" s="225"/>
      <c r="AV446" s="225"/>
      <c r="AW446" s="225"/>
      <c r="AX446" s="282"/>
      <c r="AY446" s="854"/>
    </row>
    <row r="447" spans="1:51" ht="13.5" customHeight="1" thickBot="1">
      <c r="A447" s="43"/>
      <c r="B447" s="635"/>
      <c r="C447" s="636"/>
      <c r="D447" s="636"/>
      <c r="E447" s="628" t="str">
        <f>IF(B447="","",VLOOKUP(B447,参照!$U$1:$Z$25,2,FALSE))</f>
        <v/>
      </c>
      <c r="F447" s="637"/>
      <c r="G447" s="638" t="str">
        <f>IF(B447="","",VLOOKUP(B447,参照!$U$1:$Z$25,3,FALSE))</f>
        <v/>
      </c>
      <c r="H447" s="637"/>
      <c r="I447" s="639" t="str">
        <f>IF(B447="","",VLOOKUP(B447,参照!$U$1:$Z$25,4,FALSE))</f>
        <v/>
      </c>
      <c r="J447" s="637"/>
      <c r="K447" s="640" t="str">
        <f>IF(B447="","",VLOOKUP(B447,参照!$U$1:$Z$25,5,FALSE))</f>
        <v/>
      </c>
      <c r="L447" s="637"/>
      <c r="M447" s="641" t="str">
        <f>IF(B447="","",VLOOKUP(B447,参照!$U$1:$Z$25,6,FALSE))</f>
        <v/>
      </c>
      <c r="N447" s="642"/>
      <c r="O447" s="642" t="str">
        <f t="shared" si="365"/>
        <v/>
      </c>
      <c r="P447" s="642" t="str">
        <f t="shared" si="366"/>
        <v/>
      </c>
      <c r="Q447" s="595"/>
      <c r="R447" s="627" t="str">
        <f>IF(ISERROR(VLOOKUP(Q447,参照!A:B,2,FALSE)),"",VLOOKUP(Q447,参照!A:B,2,FALSE))</f>
        <v/>
      </c>
      <c r="S447" s="628"/>
      <c r="T447" s="629"/>
      <c r="U447" s="628"/>
      <c r="V447" s="628" t="str">
        <f>IF(ISERROR(VLOOKUP(U447,参照!D:E,2,FALSE)),"",VLOOKUP(U447,参照!D:E,2,FALSE))</f>
        <v/>
      </c>
      <c r="W447" s="628"/>
      <c r="X447" s="630"/>
      <c r="Y447" s="555"/>
      <c r="Z447" s="627"/>
      <c r="AA447" s="654"/>
      <c r="AB447" s="655"/>
      <c r="AC447" s="642"/>
      <c r="AD447" s="555"/>
      <c r="AE447" s="555"/>
      <c r="AF447" s="555" t="s">
        <v>163</v>
      </c>
      <c r="AG447" s="606"/>
      <c r="AJ447" s="855"/>
      <c r="AK447" s="9" t="s">
        <v>84</v>
      </c>
      <c r="AL447" s="9">
        <v>3</v>
      </c>
      <c r="AM447" s="283"/>
      <c r="AN447" s="283">
        <f>DSUM($B439:$N453,F439,$AK446:$AL447)</f>
        <v>0</v>
      </c>
      <c r="AO447" s="283">
        <f>DSUM($B439:$N453,H439,$AK446:$AL447)</f>
        <v>0</v>
      </c>
      <c r="AP447" s="283">
        <f>DSUM($B439:$N453,J439,$AK446:$AL447)</f>
        <v>0</v>
      </c>
      <c r="AQ447" s="283">
        <f>DSUM($B439:$N453,L439,$AK446:$AL447)</f>
        <v>0</v>
      </c>
      <c r="AR447" s="283">
        <f>DSUM($B439:$N453,N439,$AK446:$AL447)</f>
        <v>0</v>
      </c>
      <c r="AS447" s="283"/>
      <c r="AT447" s="283">
        <f>AN447+AO447+AP447</f>
        <v>0</v>
      </c>
      <c r="AU447" s="283">
        <f>AQ447+AR447</f>
        <v>0</v>
      </c>
      <c r="AV447" s="283">
        <f>AT447+AU447</f>
        <v>0</v>
      </c>
      <c r="AW447" s="286">
        <f>(AT447*1)+(AU447*0.5)</f>
        <v>0</v>
      </c>
      <c r="AX447" s="285">
        <f>DCOUNT(B439:E453,D439,AK446:AL447)-AN485</f>
        <v>0</v>
      </c>
      <c r="AY447" s="855"/>
    </row>
    <row r="448" spans="1:51" ht="13.5" customHeight="1" thickBot="1">
      <c r="A448" s="43"/>
      <c r="B448" s="635"/>
      <c r="C448" s="636"/>
      <c r="D448" s="636"/>
      <c r="E448" s="628" t="str">
        <f>IF(B448="","",VLOOKUP(B448,参照!$U$1:$Z$25,2,FALSE))</f>
        <v/>
      </c>
      <c r="F448" s="637"/>
      <c r="G448" s="638" t="str">
        <f>IF(B448="","",VLOOKUP(B448,参照!$U$1:$Z$25,3,FALSE))</f>
        <v/>
      </c>
      <c r="H448" s="637"/>
      <c r="I448" s="639" t="str">
        <f>IF(B448="","",VLOOKUP(B448,参照!$U$1:$Z$25,4,FALSE))</f>
        <v/>
      </c>
      <c r="J448" s="637"/>
      <c r="K448" s="640" t="str">
        <f>IF(B448="","",VLOOKUP(B448,参照!$U$1:$Z$25,5,FALSE))</f>
        <v/>
      </c>
      <c r="L448" s="637"/>
      <c r="M448" s="641" t="str">
        <f>IF(B448="","",VLOOKUP(B448,参照!$U$1:$Z$25,6,FALSE))</f>
        <v/>
      </c>
      <c r="N448" s="642"/>
      <c r="O448" s="630" t="str">
        <f t="shared" si="365"/>
        <v/>
      </c>
      <c r="P448" s="642" t="str">
        <f t="shared" si="366"/>
        <v/>
      </c>
      <c r="Q448" s="595"/>
      <c r="R448" s="627" t="str">
        <f>IF(ISERROR(VLOOKUP(Q448,参照!A:B,2,FALSE)),"",VLOOKUP(Q448,参照!A:B,2,FALSE))</f>
        <v/>
      </c>
      <c r="S448" s="628"/>
      <c r="T448" s="629"/>
      <c r="U448" s="628"/>
      <c r="V448" s="628" t="str">
        <f>IF(ISERROR(VLOOKUP(U448,参照!D:E,2,FALSE)),"",VLOOKUP(U448,参照!D:E,2,FALSE))</f>
        <v/>
      </c>
      <c r="W448" s="628"/>
      <c r="X448" s="630"/>
      <c r="Y448" s="555"/>
      <c r="Z448" s="627"/>
      <c r="AA448" s="654"/>
      <c r="AB448" s="655"/>
      <c r="AC448" s="642"/>
      <c r="AD448" s="555"/>
      <c r="AE448" s="555"/>
      <c r="AF448" s="633" t="s">
        <v>164</v>
      </c>
      <c r="AG448" s="634">
        <f>AG394+S479</f>
        <v>13500</v>
      </c>
      <c r="AJ448" s="4"/>
      <c r="AY448" s="4"/>
    </row>
    <row r="449" spans="1:51" ht="13.5" customHeight="1">
      <c r="A449" s="43"/>
      <c r="B449" s="635"/>
      <c r="C449" s="636"/>
      <c r="D449" s="636"/>
      <c r="E449" s="628" t="str">
        <f>IF(B449="","",VLOOKUP(B449,参照!$U$1:$Z$25,2,FALSE))</f>
        <v/>
      </c>
      <c r="F449" s="637"/>
      <c r="G449" s="638" t="str">
        <f>IF(B449="","",VLOOKUP(B449,参照!$U$1:$Z$25,3,FALSE))</f>
        <v/>
      </c>
      <c r="H449" s="637"/>
      <c r="I449" s="639" t="str">
        <f>IF(B449="","",VLOOKUP(B449,参照!$U$1:$Z$25,4,FALSE))</f>
        <v/>
      </c>
      <c r="J449" s="637"/>
      <c r="K449" s="640" t="str">
        <f>IF(B449="","",VLOOKUP(B449,参照!$U$1:$Z$25,5,FALSE))</f>
        <v/>
      </c>
      <c r="L449" s="637"/>
      <c r="M449" s="641" t="str">
        <f>IF(B449="","",VLOOKUP(B449,参照!$U$1:$Z$25,6,FALSE))</f>
        <v/>
      </c>
      <c r="N449" s="642"/>
      <c r="O449" s="642" t="str">
        <f t="shared" si="365"/>
        <v/>
      </c>
      <c r="P449" s="642" t="str">
        <f t="shared" si="366"/>
        <v/>
      </c>
      <c r="Q449" s="595"/>
      <c r="R449" s="627" t="str">
        <f>IF(ISERROR(VLOOKUP(Q449,参照!A:B,2,FALSE)),"",VLOOKUP(Q449,参照!A:B,2,FALSE))</f>
        <v/>
      </c>
      <c r="S449" s="628"/>
      <c r="T449" s="629"/>
      <c r="U449" s="628"/>
      <c r="V449" s="628" t="str">
        <f>IF(ISERROR(VLOOKUP(U449,参照!D:E,2,FALSE)),"",VLOOKUP(U449,参照!D:E,2,FALSE))</f>
        <v/>
      </c>
      <c r="W449" s="628"/>
      <c r="X449" s="630"/>
      <c r="Y449" s="555"/>
      <c r="Z449" s="627"/>
      <c r="AA449" s="654"/>
      <c r="AB449" s="655"/>
      <c r="AC449" s="642"/>
      <c r="AD449" s="555"/>
      <c r="AE449" s="555"/>
      <c r="AF449" s="643" t="s">
        <v>681</v>
      </c>
      <c r="AG449" s="644">
        <f>AG395+S480</f>
        <v>0</v>
      </c>
      <c r="AJ449" s="853" t="s">
        <v>102</v>
      </c>
      <c r="AK449" s="277" t="s">
        <v>104</v>
      </c>
      <c r="AL449" s="277" t="s">
        <v>4</v>
      </c>
      <c r="AM449" s="278"/>
      <c r="AN449" s="279" t="s">
        <v>15</v>
      </c>
      <c r="AO449" s="279" t="s">
        <v>16</v>
      </c>
      <c r="AP449" s="277" t="s">
        <v>17</v>
      </c>
      <c r="AQ449" s="279" t="s">
        <v>18</v>
      </c>
      <c r="AR449" s="279" t="s">
        <v>19</v>
      </c>
      <c r="AS449" s="277"/>
      <c r="AT449" s="277" t="s">
        <v>117</v>
      </c>
      <c r="AU449" s="277" t="s">
        <v>118</v>
      </c>
      <c r="AV449" s="277" t="s">
        <v>123</v>
      </c>
      <c r="AW449" s="277" t="s">
        <v>124</v>
      </c>
      <c r="AX449" s="288" t="s">
        <v>122</v>
      </c>
      <c r="AY449" s="853" t="s">
        <v>102</v>
      </c>
    </row>
    <row r="450" spans="1:51" ht="13.5" customHeight="1">
      <c r="A450" s="43"/>
      <c r="B450" s="635"/>
      <c r="C450" s="636"/>
      <c r="D450" s="636"/>
      <c r="E450" s="628" t="str">
        <f>IF(B450="","",VLOOKUP(B450,参照!$U$1:$Z$25,2,FALSE))</f>
        <v/>
      </c>
      <c r="F450" s="637"/>
      <c r="G450" s="638" t="str">
        <f>IF(B450="","",VLOOKUP(B450,参照!$U$1:$Z$25,3,FALSE))</f>
        <v/>
      </c>
      <c r="H450" s="637"/>
      <c r="I450" s="639" t="str">
        <f>IF(B450="","",VLOOKUP(B450,参照!$U$1:$Z$25,4,FALSE))</f>
        <v/>
      </c>
      <c r="J450" s="637"/>
      <c r="K450" s="640" t="str">
        <f>IF(B450="","",VLOOKUP(B450,参照!$U$1:$Z$25,5,FALSE))</f>
        <v/>
      </c>
      <c r="L450" s="637"/>
      <c r="M450" s="641" t="str">
        <f>IF(B450="","",VLOOKUP(B450,参照!$U$1:$Z$25,6,FALSE))</f>
        <v/>
      </c>
      <c r="N450" s="642"/>
      <c r="O450" s="630" t="str">
        <f t="shared" si="365"/>
        <v/>
      </c>
      <c r="P450" s="642" t="str">
        <f t="shared" si="366"/>
        <v/>
      </c>
      <c r="Q450" s="595"/>
      <c r="R450" s="627" t="str">
        <f>IF(ISERROR(VLOOKUP(Q450,参照!A:B,2,FALSE)),"",VLOOKUP(Q450,参照!A:B,2,FALSE))</f>
        <v/>
      </c>
      <c r="S450" s="628"/>
      <c r="T450" s="629"/>
      <c r="U450" s="628"/>
      <c r="V450" s="628" t="str">
        <f>IF(ISERROR(VLOOKUP(U450,参照!D:E,2,FALSE)),"",VLOOKUP(U450,参照!D:E,2,FALSE))</f>
        <v/>
      </c>
      <c r="W450" s="628"/>
      <c r="X450" s="630"/>
      <c r="Y450" s="555"/>
      <c r="Z450" s="627"/>
      <c r="AA450" s="654"/>
      <c r="AB450" s="657"/>
      <c r="AC450" s="642"/>
      <c r="AD450" s="555"/>
      <c r="AE450" s="555"/>
      <c r="AF450" s="555"/>
      <c r="AG450" s="606"/>
      <c r="AJ450" s="854"/>
      <c r="AK450" s="281" t="s">
        <v>88</v>
      </c>
      <c r="AL450" s="281">
        <v>1</v>
      </c>
      <c r="AM450" s="225"/>
      <c r="AN450" s="225">
        <f>DSUM($B439:$N453,F439,$AK449:$AL450)</f>
        <v>0</v>
      </c>
      <c r="AO450" s="225">
        <f>DSUM($B439:$N453,H439,$AK449:$AL450)</f>
        <v>0</v>
      </c>
      <c r="AP450" s="225">
        <f>DSUM($B439:$N453,J439,$AK449:$AL450)</f>
        <v>0</v>
      </c>
      <c r="AQ450" s="225">
        <f>DSUM($B439:$N453,L439,$AK449:$AL450)</f>
        <v>0</v>
      </c>
      <c r="AR450" s="225">
        <f>DSUM($B439:$N453,N439,$AK449:$AL450)</f>
        <v>0</v>
      </c>
      <c r="AS450" s="225"/>
      <c r="AT450" s="225">
        <f>AN450+AO450+AP450</f>
        <v>0</v>
      </c>
      <c r="AU450" s="225">
        <f>AQ450+AR450</f>
        <v>0</v>
      </c>
      <c r="AV450" s="225">
        <f>AT450+AU450</f>
        <v>0</v>
      </c>
      <c r="AW450" s="287">
        <f>(AT450*1)+(AU450*0.5)</f>
        <v>0</v>
      </c>
      <c r="AX450" s="284">
        <f>DCOUNT(B439:E453,D439,AK449:AL450)-AO484</f>
        <v>0</v>
      </c>
      <c r="AY450" s="854"/>
    </row>
    <row r="451" spans="1:51" ht="13.5" customHeight="1">
      <c r="A451" s="43"/>
      <c r="B451" s="635"/>
      <c r="C451" s="658"/>
      <c r="D451" s="636"/>
      <c r="E451" s="628" t="str">
        <f>IF(B451="","",VLOOKUP(B451,参照!$U$1:$Z$25,2,FALSE))</f>
        <v/>
      </c>
      <c r="F451" s="637"/>
      <c r="G451" s="638" t="str">
        <f>IF(B451="","",VLOOKUP(B451,参照!$U$1:$Z$25,3,FALSE))</f>
        <v/>
      </c>
      <c r="H451" s="637"/>
      <c r="I451" s="639" t="str">
        <f>IF(B451="","",VLOOKUP(B451,参照!$U$1:$Z$25,4,FALSE))</f>
        <v/>
      </c>
      <c r="J451" s="637"/>
      <c r="K451" s="640" t="str">
        <f>IF(B451="","",VLOOKUP(B451,参照!$U$1:$Z$25,5,FALSE))</f>
        <v/>
      </c>
      <c r="L451" s="637"/>
      <c r="M451" s="641" t="str">
        <f>IF(B451="","",VLOOKUP(B451,参照!$U$1:$Z$25,6,FALSE))</f>
        <v/>
      </c>
      <c r="N451" s="642"/>
      <c r="O451" s="642" t="str">
        <f t="shared" si="365"/>
        <v/>
      </c>
      <c r="P451" s="642" t="str">
        <f t="shared" si="366"/>
        <v/>
      </c>
      <c r="Q451" s="595"/>
      <c r="R451" s="627" t="str">
        <f>IF(ISERROR(VLOOKUP(Q451,参照!A:B,2,FALSE)),"",VLOOKUP(Q451,参照!A:B,2,FALSE))</f>
        <v/>
      </c>
      <c r="S451" s="628"/>
      <c r="T451" s="629"/>
      <c r="U451" s="628"/>
      <c r="V451" s="628" t="str">
        <f>IF(ISERROR(VLOOKUP(U451,参照!D:E,2,FALSE)),"",VLOOKUP(U451,参照!D:E,2,FALSE))</f>
        <v/>
      </c>
      <c r="W451" s="628"/>
      <c r="X451" s="630"/>
      <c r="Y451" s="555"/>
      <c r="Z451" s="627"/>
      <c r="AA451" s="654"/>
      <c r="AB451" s="657"/>
      <c r="AC451" s="642"/>
      <c r="AD451" s="555"/>
      <c r="AE451" s="555"/>
      <c r="AF451" s="596" t="s">
        <v>344</v>
      </c>
      <c r="AG451" s="597"/>
      <c r="AJ451" s="854"/>
      <c r="AK451" s="281" t="s">
        <v>104</v>
      </c>
      <c r="AL451" s="281" t="s">
        <v>4</v>
      </c>
      <c r="AM451" s="225"/>
      <c r="AN451" s="225"/>
      <c r="AO451" s="225"/>
      <c r="AP451" s="225"/>
      <c r="AQ451" s="225"/>
      <c r="AR451" s="225"/>
      <c r="AS451" s="225"/>
      <c r="AT451" s="225"/>
      <c r="AU451" s="225"/>
      <c r="AV451" s="225"/>
      <c r="AW451" s="225"/>
      <c r="AX451" s="282"/>
      <c r="AY451" s="854"/>
    </row>
    <row r="452" spans="1:51" ht="13.5" customHeight="1" thickBot="1">
      <c r="A452" s="43"/>
      <c r="B452" s="635"/>
      <c r="C452" s="658"/>
      <c r="D452" s="636"/>
      <c r="E452" s="628" t="str">
        <f>IF(B452="","",VLOOKUP(B452,参照!$U$1:$Z$25,2,FALSE))</f>
        <v/>
      </c>
      <c r="F452" s="637"/>
      <c r="G452" s="638" t="str">
        <f>IF(B452="","",VLOOKUP(B452,参照!$U$1:$Z$25,3,FALSE))</f>
        <v/>
      </c>
      <c r="H452" s="637"/>
      <c r="I452" s="639" t="str">
        <f>IF(B452="","",VLOOKUP(B452,参照!$U$1:$Z$25,4,FALSE))</f>
        <v/>
      </c>
      <c r="J452" s="637"/>
      <c r="K452" s="640" t="str">
        <f>IF(B452="","",VLOOKUP(B452,参照!$U$1:$Z$25,5,FALSE))</f>
        <v/>
      </c>
      <c r="L452" s="637"/>
      <c r="M452" s="641" t="str">
        <f>IF(B452="","",VLOOKUP(B452,参照!$U$1:$Z$25,6,FALSE))</f>
        <v/>
      </c>
      <c r="N452" s="642"/>
      <c r="O452" s="630" t="str">
        <f t="shared" si="365"/>
        <v/>
      </c>
      <c r="P452" s="642" t="str">
        <f t="shared" si="366"/>
        <v/>
      </c>
      <c r="Q452" s="595"/>
      <c r="R452" s="627" t="str">
        <f>IF(ISERROR(VLOOKUP(Q452,参照!A:B,2,FALSE)),"",VLOOKUP(Q452,参照!A:B,2,FALSE))</f>
        <v/>
      </c>
      <c r="S452" s="628"/>
      <c r="T452" s="629"/>
      <c r="U452" s="628"/>
      <c r="V452" s="628" t="str">
        <f>IF(ISERROR(VLOOKUP(U452,参照!D:E,2,FALSE)),"",VLOOKUP(U452,参照!D:E,2,FALSE))</f>
        <v/>
      </c>
      <c r="W452" s="628"/>
      <c r="X452" s="630"/>
      <c r="Y452" s="555"/>
      <c r="Z452" s="627"/>
      <c r="AA452" s="654"/>
      <c r="AB452" s="655"/>
      <c r="AC452" s="656"/>
      <c r="AD452" s="555"/>
      <c r="AE452" s="555"/>
      <c r="AF452" s="659"/>
      <c r="AG452" s="647"/>
      <c r="AJ452" s="855"/>
      <c r="AK452" s="9" t="s">
        <v>88</v>
      </c>
      <c r="AL452" s="9">
        <v>3</v>
      </c>
      <c r="AM452" s="283"/>
      <c r="AN452" s="283">
        <f>DSUM($B439:$N453,F439,$AK451:$AL452)</f>
        <v>0</v>
      </c>
      <c r="AO452" s="283">
        <f>DSUM($B439:$N453,H439,$AK451:$AL452)</f>
        <v>0</v>
      </c>
      <c r="AP452" s="283">
        <f>DSUM($B439:$N453,J439,$AK451:$AL452)</f>
        <v>0</v>
      </c>
      <c r="AQ452" s="283">
        <f>DSUM($B439:$N453,L439,$AK451:$AL452)</f>
        <v>0</v>
      </c>
      <c r="AR452" s="283">
        <f>DSUM($B439:$N453,N439,$AK451:$AL452)</f>
        <v>0</v>
      </c>
      <c r="AS452" s="283"/>
      <c r="AT452" s="283">
        <f>AN452+AO452+AP452</f>
        <v>0</v>
      </c>
      <c r="AU452" s="283">
        <f>AQ452+AR452</f>
        <v>0</v>
      </c>
      <c r="AV452" s="283">
        <f>AT452+AU452</f>
        <v>0</v>
      </c>
      <c r="AW452" s="286">
        <f>(AT452*1)+(AU452*0.5)</f>
        <v>0</v>
      </c>
      <c r="AX452" s="285">
        <f>DCOUNT(B439:E453,D439,AK451:AL452)-AO485</f>
        <v>0</v>
      </c>
      <c r="AY452" s="855"/>
    </row>
    <row r="453" spans="1:51" ht="13.5" customHeight="1" thickBot="1">
      <c r="A453" s="43"/>
      <c r="B453" s="635"/>
      <c r="C453" s="658"/>
      <c r="D453" s="636"/>
      <c r="E453" s="628" t="str">
        <f>IF(B453="","",VLOOKUP(B453,参照!$U$1:$Z$25,2,FALSE))</f>
        <v/>
      </c>
      <c r="F453" s="637"/>
      <c r="G453" s="638" t="str">
        <f>IF(B453="","",VLOOKUP(B453,参照!$U$1:$Z$25,3,FALSE))</f>
        <v/>
      </c>
      <c r="H453" s="637"/>
      <c r="I453" s="639" t="str">
        <f>IF(B453="","",VLOOKUP(B453,参照!$U$1:$Z$25,4,FALSE))</f>
        <v/>
      </c>
      <c r="J453" s="637"/>
      <c r="K453" s="640" t="str">
        <f>IF(B453="","",VLOOKUP(B453,参照!$U$1:$Z$25,5,FALSE))</f>
        <v/>
      </c>
      <c r="L453" s="637"/>
      <c r="M453" s="641" t="str">
        <f>IF(B453="","",VLOOKUP(B453,参照!$U$1:$Z$25,6,FALSE))</f>
        <v/>
      </c>
      <c r="N453" s="642"/>
      <c r="O453" s="642" t="str">
        <f>IF(SUM(F453+H453+J453+L453+N453)=0,"",SUM(F453+H453+J453+L453+N453))</f>
        <v/>
      </c>
      <c r="P453" s="642" t="str">
        <f>IF(ISERROR(SUM(E453*F453+G453*H453+I453*J453+K453*L453+M453*N453)),"",SUM(E453*F453+G453*H453+I453*J453+K453*L453+M453*N453))</f>
        <v/>
      </c>
      <c r="Q453" s="595"/>
      <c r="R453" s="627" t="str">
        <f>IF(ISERROR(VLOOKUP(Q453,参照!A:B,2,FALSE)),"",VLOOKUP(Q453,参照!A:B,2,FALSE))</f>
        <v/>
      </c>
      <c r="S453" s="628"/>
      <c r="T453" s="629"/>
      <c r="U453" s="628"/>
      <c r="V453" s="628" t="str">
        <f>IF(ISERROR(VLOOKUP(U453,参照!D:E,2,FALSE)),"",VLOOKUP(U453,参照!D:E,2,FALSE))</f>
        <v/>
      </c>
      <c r="W453" s="628"/>
      <c r="X453" s="630"/>
      <c r="Y453" s="555"/>
      <c r="Z453" s="627"/>
      <c r="AA453" s="654"/>
      <c r="AB453" s="655"/>
      <c r="AC453" s="642"/>
      <c r="AD453" s="555"/>
      <c r="AE453" s="555"/>
      <c r="AF453" s="660" t="s">
        <v>31</v>
      </c>
      <c r="AG453" s="661">
        <f>+T482-T459-AC463-T463</f>
        <v>2100</v>
      </c>
      <c r="AJ453" s="289"/>
      <c r="AY453" s="289"/>
    </row>
    <row r="454" spans="1:51" ht="13.5" customHeight="1">
      <c r="B454" s="662"/>
      <c r="C454" s="663"/>
      <c r="D454" s="664"/>
      <c r="E454" s="590" t="str">
        <f>IF(B454="","",VLOOKUP(B454,参照!$U$1:$Z$25,2,FALSE))</f>
        <v/>
      </c>
      <c r="F454" s="665"/>
      <c r="G454" s="666"/>
      <c r="H454" s="665"/>
      <c r="I454" s="667"/>
      <c r="J454" s="665"/>
      <c r="K454" s="667"/>
      <c r="L454" s="665"/>
      <c r="M454" s="666"/>
      <c r="N454" s="647"/>
      <c r="O454" s="668"/>
      <c r="P454" s="647"/>
      <c r="Q454" s="595"/>
      <c r="R454" s="627" t="str">
        <f>IF(ISERROR(VLOOKUP(Q454,参照!A:B,2,FALSE)),"",VLOOKUP(Q454,参照!A:B,2,FALSE))</f>
        <v/>
      </c>
      <c r="S454" s="628"/>
      <c r="T454" s="629"/>
      <c r="U454" s="628"/>
      <c r="V454" s="628" t="str">
        <f>IF(ISERROR(VLOOKUP(U454,参照!D:E,2,FALSE)),"",VLOOKUP(U454,参照!D:E,2,FALSE))</f>
        <v/>
      </c>
      <c r="W454" s="628"/>
      <c r="X454" s="630"/>
      <c r="Y454" s="555"/>
      <c r="Z454" s="627"/>
      <c r="AA454" s="654"/>
      <c r="AB454" s="655"/>
      <c r="AC454" s="642"/>
      <c r="AD454" s="555"/>
      <c r="AE454" s="555"/>
      <c r="AF454" s="669"/>
      <c r="AG454" s="619"/>
      <c r="AJ454" s="853" t="s">
        <v>103</v>
      </c>
      <c r="AK454" s="277" t="s">
        <v>104</v>
      </c>
      <c r="AL454" s="277" t="s">
        <v>4</v>
      </c>
      <c r="AM454" s="278"/>
      <c r="AN454" s="279" t="s">
        <v>15</v>
      </c>
      <c r="AO454" s="279" t="s">
        <v>16</v>
      </c>
      <c r="AP454" s="277" t="s">
        <v>17</v>
      </c>
      <c r="AQ454" s="279" t="s">
        <v>18</v>
      </c>
      <c r="AR454" s="279" t="s">
        <v>19</v>
      </c>
      <c r="AS454" s="277"/>
      <c r="AT454" s="277" t="s">
        <v>117</v>
      </c>
      <c r="AU454" s="277" t="s">
        <v>118</v>
      </c>
      <c r="AV454" s="277" t="s">
        <v>123</v>
      </c>
      <c r="AW454" s="277" t="s">
        <v>124</v>
      </c>
      <c r="AX454" s="288" t="s">
        <v>122</v>
      </c>
      <c r="AY454" s="853" t="s">
        <v>103</v>
      </c>
    </row>
    <row r="455" spans="1:51" ht="13.5" customHeight="1">
      <c r="B455" s="928" t="s">
        <v>500</v>
      </c>
      <c r="C455" s="929"/>
      <c r="D455" s="930"/>
      <c r="E455" s="670"/>
      <c r="F455" s="671">
        <f t="shared" ref="F455:O455" si="367">SUM(F440:F453)</f>
        <v>26</v>
      </c>
      <c r="G455" s="672">
        <f t="shared" si="367"/>
        <v>4750</v>
      </c>
      <c r="H455" s="671">
        <f t="shared" si="367"/>
        <v>4</v>
      </c>
      <c r="I455" s="673">
        <f t="shared" si="367"/>
        <v>3500</v>
      </c>
      <c r="J455" s="671">
        <f t="shared" si="367"/>
        <v>0</v>
      </c>
      <c r="K455" s="673">
        <f t="shared" si="367"/>
        <v>2500</v>
      </c>
      <c r="L455" s="671">
        <f t="shared" si="367"/>
        <v>0</v>
      </c>
      <c r="M455" s="672">
        <f t="shared" si="367"/>
        <v>2380</v>
      </c>
      <c r="N455" s="672">
        <f t="shared" si="367"/>
        <v>0</v>
      </c>
      <c r="O455" s="674">
        <f t="shared" si="367"/>
        <v>30</v>
      </c>
      <c r="P455" s="674">
        <f>SUM(P440:P453)</f>
        <v>149000</v>
      </c>
      <c r="Q455" s="595"/>
      <c r="R455" s="675" t="str">
        <f>IF(ISERROR(VLOOKUP(Q455,参照!A:B,2,FALSE)),"",VLOOKUP(Q455,参照!A:B,2,FALSE))</f>
        <v/>
      </c>
      <c r="S455" s="676"/>
      <c r="T455" s="677"/>
      <c r="U455" s="628"/>
      <c r="V455" s="628" t="str">
        <f>IF(ISERROR(VLOOKUP(U455,参照!D:E,2,FALSE)),"",VLOOKUP(U455,参照!D:E,2,FALSE))</f>
        <v/>
      </c>
      <c r="W455" s="628"/>
      <c r="X455" s="630"/>
      <c r="Y455" s="555"/>
      <c r="Z455" s="627"/>
      <c r="AA455" s="654"/>
      <c r="AB455" s="655"/>
      <c r="AC455" s="642"/>
      <c r="AD455" s="555"/>
      <c r="AE455" s="555"/>
      <c r="AF455" s="660" t="s">
        <v>32</v>
      </c>
      <c r="AG455" s="678"/>
      <c r="AJ455" s="854"/>
      <c r="AK455" s="281" t="s">
        <v>125</v>
      </c>
      <c r="AL455" s="281">
        <v>1</v>
      </c>
      <c r="AM455" s="225"/>
      <c r="AN455" s="225">
        <f>DSUM($B439:$N453,F439,$AK454:$AL455)</f>
        <v>0</v>
      </c>
      <c r="AO455" s="225">
        <f>DSUM($B439:$N453,H439,$AK454:$AL455)</f>
        <v>0</v>
      </c>
      <c r="AP455" s="225">
        <f>DSUM($B439:$N453,J439,$AK454:$AL455)</f>
        <v>0</v>
      </c>
      <c r="AQ455" s="225">
        <f>DSUM($B439:$N453,L439,$AK454:$AL455)</f>
        <v>0</v>
      </c>
      <c r="AR455" s="225">
        <f>DSUM($B439:$N453,N439,$AK454:$AL455)</f>
        <v>0</v>
      </c>
      <c r="AS455" s="225"/>
      <c r="AT455" s="225">
        <f>AN455+AO455+AP455</f>
        <v>0</v>
      </c>
      <c r="AU455" s="225">
        <f>AQ455+AR455</f>
        <v>0</v>
      </c>
      <c r="AV455" s="225">
        <f>AT455+AU455</f>
        <v>0</v>
      </c>
      <c r="AW455" s="287">
        <f>(AT455*1)+(AU455*0.5)</f>
        <v>0</v>
      </c>
      <c r="AX455" s="284">
        <f>DCOUNT(B439:E453,D439,AK454:AL455)-AP484</f>
        <v>0</v>
      </c>
      <c r="AY455" s="854"/>
    </row>
    <row r="456" spans="1:51" ht="13.5" customHeight="1">
      <c r="B456" s="554"/>
      <c r="C456" s="590"/>
      <c r="D456" s="554"/>
      <c r="E456" s="590"/>
      <c r="F456" s="666"/>
      <c r="G456" s="666"/>
      <c r="H456" s="666"/>
      <c r="I456" s="666"/>
      <c r="J456" s="666"/>
      <c r="K456" s="666"/>
      <c r="L456" s="666"/>
      <c r="M456" s="666"/>
      <c r="N456" s="666"/>
      <c r="O456" s="666"/>
      <c r="P456" s="666"/>
      <c r="Q456" s="595"/>
      <c r="R456" s="598" t="s">
        <v>89</v>
      </c>
      <c r="S456" s="679"/>
      <c r="T456" s="680">
        <f>SUM(T439:T455)</f>
        <v>0</v>
      </c>
      <c r="U456" s="628"/>
      <c r="V456" s="628" t="str">
        <f>IF(ISERROR(VLOOKUP(U456,参照!D:E,2,FALSE)),"",VLOOKUP(U456,参照!D:E,2,FALSE))</f>
        <v/>
      </c>
      <c r="W456" s="628"/>
      <c r="X456" s="630"/>
      <c r="Y456" s="555"/>
      <c r="Z456" s="627"/>
      <c r="AA456" s="654"/>
      <c r="AB456" s="657"/>
      <c r="AC456" s="642"/>
      <c r="AD456" s="555"/>
      <c r="AE456" s="555"/>
      <c r="AF456" s="669"/>
      <c r="AG456" s="619"/>
      <c r="AJ456" s="854"/>
      <c r="AK456" s="281" t="s">
        <v>104</v>
      </c>
      <c r="AL456" s="281" t="s">
        <v>4</v>
      </c>
      <c r="AM456" s="225"/>
      <c r="AN456" s="225"/>
      <c r="AO456" s="225"/>
      <c r="AP456" s="225"/>
      <c r="AQ456" s="225"/>
      <c r="AR456" s="225"/>
      <c r="AS456" s="225"/>
      <c r="AT456" s="225"/>
      <c r="AU456" s="225"/>
      <c r="AV456" s="225"/>
      <c r="AW456" s="225"/>
      <c r="AX456" s="282"/>
      <c r="AY456" s="854"/>
    </row>
    <row r="457" spans="1:51" ht="13.5" customHeight="1" thickBot="1">
      <c r="B457" s="881" t="s">
        <v>601</v>
      </c>
      <c r="C457" s="882"/>
      <c r="D457" s="882"/>
      <c r="E457" s="564" t="e">
        <f>IF(B457="","",VLOOKUP(B457,参照!$U$1:$Z$25,2,FALSE))</f>
        <v>#N/A</v>
      </c>
      <c r="F457" s="883" t="s">
        <v>603</v>
      </c>
      <c r="G457" s="884"/>
      <c r="H457" s="884"/>
      <c r="I457" s="884"/>
      <c r="J457" s="884"/>
      <c r="K457" s="884"/>
      <c r="L457" s="884"/>
      <c r="M457" s="884"/>
      <c r="N457" s="884"/>
      <c r="O457" s="884"/>
      <c r="P457" s="885"/>
      <c r="Q457" s="555"/>
      <c r="R457" s="598" t="s">
        <v>90</v>
      </c>
      <c r="S457" s="564"/>
      <c r="T457" s="681"/>
      <c r="U457" s="682"/>
      <c r="V457" s="682" t="str">
        <f>IF(ISERROR(VLOOKUP(U457,参照!D:E,2,FALSE)),"",VLOOKUP(U457,参照!D:E,2,FALSE))</f>
        <v/>
      </c>
      <c r="W457" s="682"/>
      <c r="X457" s="683"/>
      <c r="Y457" s="555"/>
      <c r="Z457" s="675"/>
      <c r="AA457" s="684"/>
      <c r="AB457" s="685"/>
      <c r="AC457" s="686"/>
      <c r="AD457" s="555"/>
      <c r="AE457" s="555"/>
      <c r="AF457" s="660" t="s">
        <v>343</v>
      </c>
      <c r="AG457" s="678"/>
      <c r="AJ457" s="855"/>
      <c r="AK457" s="9" t="s">
        <v>125</v>
      </c>
      <c r="AL457" s="9">
        <v>3</v>
      </c>
      <c r="AM457" s="283"/>
      <c r="AN457" s="283">
        <f>DSUM($B439:$N453,F439,$AK456:$AL457)</f>
        <v>0</v>
      </c>
      <c r="AO457" s="283">
        <f>DSUM($B439:$N453,H439,$AK456:$AL457)</f>
        <v>0</v>
      </c>
      <c r="AP457" s="283">
        <f>DSUM($B439:$N453,J439,$AK456:$AL457)</f>
        <v>0</v>
      </c>
      <c r="AQ457" s="283">
        <f>DSUM($B439:$N453,L439,$AK456:$AL457)</f>
        <v>0</v>
      </c>
      <c r="AR457" s="283">
        <f>DSUM($B439:$N453,N439,$AK456:$AL457)</f>
        <v>0</v>
      </c>
      <c r="AS457" s="283"/>
      <c r="AT457" s="283">
        <f>AN457+AO457+AP457</f>
        <v>0</v>
      </c>
      <c r="AU457" s="283">
        <f>AQ457+AR457</f>
        <v>0</v>
      </c>
      <c r="AV457" s="283">
        <f>AT457+AU457</f>
        <v>0</v>
      </c>
      <c r="AW457" s="286">
        <f>(AT457*1)+(AU457*0.5)</f>
        <v>0</v>
      </c>
      <c r="AX457" s="285">
        <f>DCOUNT(B439:E453,D439,AK456:AL457)-AP485</f>
        <v>0</v>
      </c>
      <c r="AY457" s="855"/>
    </row>
    <row r="458" spans="1:51" ht="13.5" customHeight="1" thickBot="1">
      <c r="B458" s="894" t="s">
        <v>602</v>
      </c>
      <c r="C458" s="894"/>
      <c r="D458" s="894"/>
      <c r="E458" s="555" t="e">
        <v>#N/A</v>
      </c>
      <c r="F458" s="687" t="s">
        <v>15</v>
      </c>
      <c r="G458" s="688"/>
      <c r="H458" s="687" t="s">
        <v>16</v>
      </c>
      <c r="I458" s="689"/>
      <c r="J458" s="559" t="s">
        <v>17</v>
      </c>
      <c r="K458" s="690"/>
      <c r="L458" s="687" t="s">
        <v>18</v>
      </c>
      <c r="M458" s="670"/>
      <c r="N458" s="670" t="s">
        <v>19</v>
      </c>
      <c r="O458" s="691" t="s">
        <v>6</v>
      </c>
      <c r="P458" s="613" t="s">
        <v>20</v>
      </c>
      <c r="Q458" s="555"/>
      <c r="R458" s="692" t="str">
        <f>IF(ISERROR(VLOOKUP(Q458,参照!A:B,2,FALSE)),"",VLOOKUP(Q458,参照!A:B,2,FALSE))</f>
        <v/>
      </c>
      <c r="S458" s="560"/>
      <c r="T458" s="693"/>
      <c r="U458" s="694"/>
      <c r="V458" s="695" t="str">
        <f>IF(ISERROR(VLOOKUP(U458,参照!D:E,2,FALSE)),"",VLOOKUP(U458,参照!D:E,2,FALSE))</f>
        <v/>
      </c>
      <c r="W458" s="695"/>
      <c r="X458" s="630"/>
      <c r="Y458" s="555"/>
      <c r="Z458" s="645"/>
      <c r="AA458" s="590"/>
      <c r="AB458" s="646"/>
      <c r="AC458" s="647"/>
      <c r="AD458" s="555"/>
      <c r="AE458" s="555"/>
      <c r="AF458" s="669"/>
      <c r="AG458" s="619"/>
      <c r="AJ458" s="289"/>
      <c r="AY458" s="289"/>
    </row>
    <row r="459" spans="1:51" ht="13.5" customHeight="1">
      <c r="A459" s="548" t="s">
        <v>498</v>
      </c>
      <c r="B459" s="873" t="s">
        <v>637</v>
      </c>
      <c r="C459" s="874"/>
      <c r="D459" s="875"/>
      <c r="E459" s="670"/>
      <c r="F459" s="765">
        <f ca="1">SUMIF($B440:$P453,$A459,F440:F453)</f>
        <v>26</v>
      </c>
      <c r="G459" s="757">
        <f t="shared" ref="G459:P459" ca="1" si="368">SUMIF($B440:$P453,$A459,G440:G453)</f>
        <v>4750</v>
      </c>
      <c r="H459" s="758">
        <f t="shared" ca="1" si="368"/>
        <v>4</v>
      </c>
      <c r="I459" s="758">
        <f t="shared" ca="1" si="368"/>
        <v>3500</v>
      </c>
      <c r="J459" s="758">
        <f t="shared" ca="1" si="368"/>
        <v>0</v>
      </c>
      <c r="K459" s="758">
        <f t="shared" ca="1" si="368"/>
        <v>2500</v>
      </c>
      <c r="L459" s="758">
        <f t="shared" ca="1" si="368"/>
        <v>0</v>
      </c>
      <c r="M459" s="758">
        <f t="shared" ca="1" si="368"/>
        <v>2380</v>
      </c>
      <c r="N459" s="758">
        <f t="shared" ca="1" si="368"/>
        <v>0</v>
      </c>
      <c r="O459" s="758">
        <f t="shared" ca="1" si="368"/>
        <v>30</v>
      </c>
      <c r="P459" s="759">
        <f t="shared" ca="1" si="368"/>
        <v>149000</v>
      </c>
      <c r="Q459" s="555"/>
      <c r="R459" s="857" t="s">
        <v>91</v>
      </c>
      <c r="S459" s="858"/>
      <c r="T459" s="680">
        <f>SUM(T456+T458)</f>
        <v>0</v>
      </c>
      <c r="U459" s="696"/>
      <c r="V459" s="697" t="str">
        <f>IF(ISERROR(VLOOKUP(U459,参照!D:E,2,FALSE)),"",VLOOKUP(U459,参照!D:E,2,FALSE))</f>
        <v/>
      </c>
      <c r="W459" s="696"/>
      <c r="X459" s="630"/>
      <c r="Y459" s="555"/>
      <c r="Z459" s="648" t="s">
        <v>35</v>
      </c>
      <c r="AA459" s="649"/>
      <c r="AB459" s="650"/>
      <c r="AC459" s="651">
        <f>SUM(AC446:AC457)</f>
        <v>0</v>
      </c>
      <c r="AD459" s="555"/>
      <c r="AE459" s="555"/>
      <c r="AF459" s="698" t="s">
        <v>81</v>
      </c>
      <c r="AG459" s="699"/>
      <c r="AJ459" s="853" t="s">
        <v>686</v>
      </c>
      <c r="AK459" s="277" t="s">
        <v>104</v>
      </c>
      <c r="AL459" s="277" t="s">
        <v>4</v>
      </c>
      <c r="AM459" s="278"/>
      <c r="AN459" s="279" t="s">
        <v>15</v>
      </c>
      <c r="AO459" s="279" t="s">
        <v>16</v>
      </c>
      <c r="AP459" s="277" t="s">
        <v>17</v>
      </c>
      <c r="AQ459" s="279" t="s">
        <v>18</v>
      </c>
      <c r="AR459" s="279" t="s">
        <v>19</v>
      </c>
      <c r="AS459" s="277"/>
      <c r="AT459" s="277" t="s">
        <v>117</v>
      </c>
      <c r="AU459" s="277" t="s">
        <v>118</v>
      </c>
      <c r="AV459" s="277" t="s">
        <v>123</v>
      </c>
      <c r="AW459" s="277" t="s">
        <v>124</v>
      </c>
      <c r="AX459" s="288" t="s">
        <v>122</v>
      </c>
      <c r="AY459" s="853" t="s">
        <v>127</v>
      </c>
    </row>
    <row r="460" spans="1:51" ht="13.5" customHeight="1">
      <c r="A460" s="548"/>
      <c r="B460" s="870" t="s">
        <v>623</v>
      </c>
      <c r="C460" s="871"/>
      <c r="D460" s="872"/>
      <c r="E460" s="555" t="e">
        <v>#N/A</v>
      </c>
      <c r="F460" s="700">
        <f ca="1">SUM(F459)+F406</f>
        <v>113</v>
      </c>
      <c r="G460" s="701">
        <f t="shared" ref="G460:P460" ca="1" si="369">SUM(G459)+G406</f>
        <v>23750</v>
      </c>
      <c r="H460" s="702">
        <f t="shared" ca="1" si="369"/>
        <v>12</v>
      </c>
      <c r="I460" s="702">
        <f t="shared" ca="1" si="369"/>
        <v>17500</v>
      </c>
      <c r="J460" s="702">
        <f t="shared" ca="1" si="369"/>
        <v>0</v>
      </c>
      <c r="K460" s="702">
        <f t="shared" ca="1" si="369"/>
        <v>12500</v>
      </c>
      <c r="L460" s="702">
        <f t="shared" ca="1" si="369"/>
        <v>10</v>
      </c>
      <c r="M460" s="702">
        <f t="shared" ca="1" si="369"/>
        <v>11900</v>
      </c>
      <c r="N460" s="702">
        <f t="shared" ca="1" si="369"/>
        <v>0</v>
      </c>
      <c r="O460" s="702">
        <f t="shared" ca="1" si="369"/>
        <v>135</v>
      </c>
      <c r="P460" s="703">
        <f t="shared" ca="1" si="369"/>
        <v>647000</v>
      </c>
      <c r="Q460" s="555"/>
      <c r="R460" s="560"/>
      <c r="S460" s="560"/>
      <c r="T460" s="704"/>
      <c r="U460" s="628"/>
      <c r="V460" s="628" t="str">
        <f>IF(ISERROR(VLOOKUP(U460,参照!D:E,2,FALSE)),"",VLOOKUP(U460,参照!D:E,2,FALSE))</f>
        <v/>
      </c>
      <c r="W460" s="628"/>
      <c r="X460" s="630"/>
      <c r="Y460" s="555"/>
      <c r="Z460" s="596" t="s">
        <v>36</v>
      </c>
      <c r="AA460" s="555"/>
      <c r="AB460" s="555"/>
      <c r="AC460" s="555"/>
      <c r="AD460" s="555"/>
      <c r="AE460" s="555"/>
      <c r="AF460" s="669"/>
      <c r="AG460" s="619"/>
      <c r="AJ460" s="854"/>
      <c r="AK460" s="281" t="s">
        <v>126</v>
      </c>
      <c r="AL460" s="281">
        <v>1</v>
      </c>
      <c r="AM460" s="225"/>
      <c r="AN460" s="225">
        <f>DSUM($B439:$N453,F439,$AK459:$AL460)</f>
        <v>0</v>
      </c>
      <c r="AO460" s="225">
        <f>DSUM($B439:$N453,H439,$AK459:$AL460)</f>
        <v>0</v>
      </c>
      <c r="AP460" s="225">
        <f>DSUM($B439:$N453,J439,$AK459:$AL460)</f>
        <v>0</v>
      </c>
      <c r="AQ460" s="225">
        <f>DSUM($B439:$N453,L439,$AK459:$AL460)</f>
        <v>0</v>
      </c>
      <c r="AR460" s="225">
        <f>DSUM($B439:$N453,N439,$AK459:$AL460)</f>
        <v>0</v>
      </c>
      <c r="AS460" s="225"/>
      <c r="AT460" s="225">
        <f>AN460+AO460+AP460</f>
        <v>0</v>
      </c>
      <c r="AU460" s="225">
        <f>AQ460+AR460</f>
        <v>0</v>
      </c>
      <c r="AV460" s="225">
        <f>AT460+AU460</f>
        <v>0</v>
      </c>
      <c r="AW460" s="287">
        <f>(AT460*1)+(AU460*0.5)</f>
        <v>0</v>
      </c>
      <c r="AX460" s="284">
        <f>DCOUNT(B439:E453,D439,AK459:AL460)-AQ484</f>
        <v>0</v>
      </c>
      <c r="AY460" s="854"/>
    </row>
    <row r="461" spans="1:51" ht="13.5" customHeight="1">
      <c r="A461" s="548" t="s">
        <v>607</v>
      </c>
      <c r="B461" s="873" t="s">
        <v>107</v>
      </c>
      <c r="C461" s="874"/>
      <c r="D461" s="875"/>
      <c r="E461" s="670"/>
      <c r="F461" s="757">
        <f ca="1">SUMIF($B440:$P453,$A461,F440:F453)</f>
        <v>0</v>
      </c>
      <c r="G461" s="758">
        <f t="shared" ref="G461:P461" ca="1" si="370">SUMIF($B440:$P453,$A461,G440:G453)</f>
        <v>0</v>
      </c>
      <c r="H461" s="758">
        <f t="shared" ca="1" si="370"/>
        <v>0</v>
      </c>
      <c r="I461" s="758">
        <f t="shared" ca="1" si="370"/>
        <v>0</v>
      </c>
      <c r="J461" s="758">
        <f t="shared" ca="1" si="370"/>
        <v>0</v>
      </c>
      <c r="K461" s="758">
        <f t="shared" ca="1" si="370"/>
        <v>0</v>
      </c>
      <c r="L461" s="758">
        <f t="shared" ca="1" si="370"/>
        <v>0</v>
      </c>
      <c r="M461" s="758">
        <f t="shared" ca="1" si="370"/>
        <v>0</v>
      </c>
      <c r="N461" s="758">
        <f t="shared" ca="1" si="370"/>
        <v>0</v>
      </c>
      <c r="O461" s="758">
        <f t="shared" ca="1" si="370"/>
        <v>0</v>
      </c>
      <c r="P461" s="759">
        <f t="shared" ca="1" si="370"/>
        <v>0</v>
      </c>
      <c r="Q461" s="555"/>
      <c r="R461" s="857" t="s">
        <v>92</v>
      </c>
      <c r="S461" s="863"/>
      <c r="T461" s="864"/>
      <c r="U461" s="682"/>
      <c r="V461" s="682" t="str">
        <f>IF(ISERROR(VLOOKUP(U461,参照!D:E,2,FALSE)),"",VLOOKUP(U461,参照!D:E,2,FALSE))</f>
        <v/>
      </c>
      <c r="W461" s="682"/>
      <c r="X461" s="683"/>
      <c r="Y461" s="555"/>
      <c r="Z461" s="555"/>
      <c r="AA461" s="555"/>
      <c r="AB461" s="555"/>
      <c r="AC461" s="555"/>
      <c r="AD461" s="555"/>
      <c r="AE461" s="555"/>
      <c r="AF461" s="705" t="s">
        <v>34</v>
      </c>
      <c r="AG461" s="706"/>
      <c r="AJ461" s="854"/>
      <c r="AK461" s="281" t="s">
        <v>104</v>
      </c>
      <c r="AL461" s="281" t="s">
        <v>4</v>
      </c>
      <c r="AM461" s="225"/>
      <c r="AN461" s="225"/>
      <c r="AO461" s="225"/>
      <c r="AP461" s="225"/>
      <c r="AQ461" s="225"/>
      <c r="AR461" s="225"/>
      <c r="AS461" s="225"/>
      <c r="AT461" s="225"/>
      <c r="AU461" s="225"/>
      <c r="AV461" s="225"/>
      <c r="AW461" s="225"/>
      <c r="AX461" s="282"/>
      <c r="AY461" s="854"/>
    </row>
    <row r="462" spans="1:51" ht="13.5" customHeight="1" thickBot="1">
      <c r="A462" s="548"/>
      <c r="B462" s="870" t="s">
        <v>623</v>
      </c>
      <c r="C462" s="871"/>
      <c r="D462" s="872"/>
      <c r="E462" s="555" t="e">
        <v>#N/A</v>
      </c>
      <c r="F462" s="701">
        <f ca="1">SUM(F461)+F408</f>
        <v>0</v>
      </c>
      <c r="G462" s="702">
        <f t="shared" ref="G462:P462" ca="1" si="371">SUM(G461)+G408</f>
        <v>0</v>
      </c>
      <c r="H462" s="702">
        <f t="shared" ca="1" si="371"/>
        <v>0</v>
      </c>
      <c r="I462" s="702">
        <f t="shared" ca="1" si="371"/>
        <v>0</v>
      </c>
      <c r="J462" s="702">
        <f t="shared" ca="1" si="371"/>
        <v>0</v>
      </c>
      <c r="K462" s="702">
        <f t="shared" ca="1" si="371"/>
        <v>0</v>
      </c>
      <c r="L462" s="702">
        <f t="shared" ca="1" si="371"/>
        <v>0</v>
      </c>
      <c r="M462" s="702">
        <f t="shared" ca="1" si="371"/>
        <v>0</v>
      </c>
      <c r="N462" s="702">
        <f t="shared" ca="1" si="371"/>
        <v>0</v>
      </c>
      <c r="O462" s="702">
        <f t="shared" ca="1" si="371"/>
        <v>0</v>
      </c>
      <c r="P462" s="703">
        <f t="shared" ca="1" si="371"/>
        <v>0</v>
      </c>
      <c r="Q462" s="555"/>
      <c r="R462" s="692" t="str">
        <f>IF(ISERROR(VLOOKUP(Q462,参照!#REF!,2,FALSE)),"",VLOOKUP(Q462,参照!#REF!,2,FALSE))</f>
        <v/>
      </c>
      <c r="S462" s="560"/>
      <c r="T462" s="693"/>
      <c r="U462" s="707"/>
      <c r="V462" s="708" t="str">
        <f>IF(ISERROR(VLOOKUP(U462,参照!D:E,2,FALSE)),"",VLOOKUP(U462,参照!D:E,2,FALSE))</f>
        <v/>
      </c>
      <c r="W462" s="676"/>
      <c r="X462" s="709"/>
      <c r="Y462" s="555"/>
      <c r="Z462" s="645"/>
      <c r="AA462" s="590"/>
      <c r="AB462" s="646"/>
      <c r="AC462" s="647"/>
      <c r="AD462" s="555"/>
      <c r="AE462" s="555"/>
      <c r="AF462" s="669"/>
      <c r="AG462" s="619"/>
      <c r="AJ462" s="855"/>
      <c r="AK462" s="9" t="s">
        <v>126</v>
      </c>
      <c r="AL462" s="9">
        <v>3</v>
      </c>
      <c r="AM462" s="283"/>
      <c r="AN462" s="283">
        <f>DSUM($B439:$N453,F439,$AK461:$AL462)</f>
        <v>0</v>
      </c>
      <c r="AO462" s="283">
        <f>DSUM($B439:$N453,H439,$AK461:$AL462)</f>
        <v>0</v>
      </c>
      <c r="AP462" s="283">
        <f>DSUM($B439:$N453,J439,$AK461:$AL462)</f>
        <v>0</v>
      </c>
      <c r="AQ462" s="283">
        <f>DSUM($B439:$N453,L439,$AK461:$AL462)</f>
        <v>0</v>
      </c>
      <c r="AR462" s="283">
        <f>DSUM($B439:$N453,N439,$AK461:$AL462)</f>
        <v>0</v>
      </c>
      <c r="AS462" s="283"/>
      <c r="AT462" s="283">
        <f>AN462+AO462+AP462</f>
        <v>0</v>
      </c>
      <c r="AU462" s="283">
        <f>AQ462+AR462</f>
        <v>0</v>
      </c>
      <c r="AV462" s="283">
        <f>AT462+AU462</f>
        <v>0</v>
      </c>
      <c r="AW462" s="286">
        <f>(AT462*1)+(AU462*0.5)</f>
        <v>0</v>
      </c>
      <c r="AX462" s="285">
        <f>DCOUNT(B439:E453,D439,AK461:AL462)-AQ485</f>
        <v>0</v>
      </c>
      <c r="AY462" s="855"/>
    </row>
    <row r="463" spans="1:51" ht="13.5" customHeight="1" thickBot="1">
      <c r="A463" s="548" t="s">
        <v>608</v>
      </c>
      <c r="B463" s="873" t="s">
        <v>605</v>
      </c>
      <c r="C463" s="874"/>
      <c r="D463" s="875"/>
      <c r="E463" s="670"/>
      <c r="F463" s="757">
        <f ca="1">SUMIF($B440:$P453,$A463,F440:F453)</f>
        <v>0</v>
      </c>
      <c r="G463" s="758">
        <f t="shared" ref="G463:P463" ca="1" si="372">SUMIF($B440:$P453,$A463,G440:G453)</f>
        <v>0</v>
      </c>
      <c r="H463" s="758">
        <f t="shared" ca="1" si="372"/>
        <v>0</v>
      </c>
      <c r="I463" s="758">
        <f t="shared" ca="1" si="372"/>
        <v>0</v>
      </c>
      <c r="J463" s="758">
        <f t="shared" ca="1" si="372"/>
        <v>0</v>
      </c>
      <c r="K463" s="758">
        <f t="shared" ca="1" si="372"/>
        <v>0</v>
      </c>
      <c r="L463" s="758">
        <f t="shared" ca="1" si="372"/>
        <v>0</v>
      </c>
      <c r="M463" s="758">
        <f t="shared" ca="1" si="372"/>
        <v>0</v>
      </c>
      <c r="N463" s="758">
        <f t="shared" ca="1" si="372"/>
        <v>0</v>
      </c>
      <c r="O463" s="758">
        <f t="shared" ca="1" si="372"/>
        <v>0</v>
      </c>
      <c r="P463" s="759">
        <f t="shared" ca="1" si="372"/>
        <v>0</v>
      </c>
      <c r="Q463" s="555"/>
      <c r="R463" s="857" t="s">
        <v>93</v>
      </c>
      <c r="S463" s="858"/>
      <c r="T463" s="680">
        <f>SUM(X463+T462)</f>
        <v>150400</v>
      </c>
      <c r="U463" s="710"/>
      <c r="V463" s="564" t="s">
        <v>82</v>
      </c>
      <c r="W463" s="564"/>
      <c r="X463" s="711">
        <f>SUM(X439:X462)</f>
        <v>150400</v>
      </c>
      <c r="Y463" s="555"/>
      <c r="Z463" s="692" t="s">
        <v>76</v>
      </c>
      <c r="AA463" s="649"/>
      <c r="AB463" s="650"/>
      <c r="AC463" s="651">
        <f>+AB439*AC439+AB440*AC440+AB441*AC441+AB446*AC446+AB447*AC447+AB448*AC448+AB449*AC449+AB450*AC450+AB451*AC451+AB452*AC452+AB453*AC453+AB454*AC454+AB455*AC455+AB456*AC456+AB457*AC457</f>
        <v>0</v>
      </c>
      <c r="AD463" s="555"/>
      <c r="AE463" s="555"/>
      <c r="AF463" s="705" t="s">
        <v>5</v>
      </c>
      <c r="AG463" s="651">
        <f>SUM(AG453:AG462)</f>
        <v>2100</v>
      </c>
      <c r="AJ463" s="289"/>
      <c r="AK463" s="4"/>
      <c r="AL463" s="4"/>
      <c r="AW463" s="340"/>
      <c r="AX463" s="340"/>
      <c r="AY463" s="289"/>
    </row>
    <row r="464" spans="1:51" ht="13.5" customHeight="1">
      <c r="A464" s="548"/>
      <c r="B464" s="870" t="s">
        <v>623</v>
      </c>
      <c r="C464" s="871"/>
      <c r="D464" s="872"/>
      <c r="E464" s="712"/>
      <c r="F464" s="701">
        <f ca="1">SUM(F463)+F410</f>
        <v>0</v>
      </c>
      <c r="G464" s="702">
        <f t="shared" ref="G464" ca="1" si="373">SUM(G463)+G410</f>
        <v>0</v>
      </c>
      <c r="H464" s="702">
        <f t="shared" ref="H464" ca="1" si="374">SUM(H463)+H410</f>
        <v>0</v>
      </c>
      <c r="I464" s="702">
        <f t="shared" ref="I464:P464" ca="1" si="375">SUM(I463)+I410</f>
        <v>0</v>
      </c>
      <c r="J464" s="702">
        <f t="shared" ca="1" si="375"/>
        <v>0</v>
      </c>
      <c r="K464" s="702">
        <f t="shared" ca="1" si="375"/>
        <v>0</v>
      </c>
      <c r="L464" s="702">
        <f t="shared" ca="1" si="375"/>
        <v>0</v>
      </c>
      <c r="M464" s="702">
        <f t="shared" ca="1" si="375"/>
        <v>0</v>
      </c>
      <c r="N464" s="702">
        <f t="shared" ca="1" si="375"/>
        <v>0</v>
      </c>
      <c r="O464" s="702">
        <f t="shared" ca="1" si="375"/>
        <v>0</v>
      </c>
      <c r="P464" s="703">
        <f t="shared" ca="1" si="375"/>
        <v>0</v>
      </c>
      <c r="Q464" s="555"/>
      <c r="R464" s="596"/>
      <c r="S464" s="555"/>
      <c r="T464" s="713"/>
      <c r="U464" s="555"/>
      <c r="V464" s="714"/>
      <c r="W464" s="555"/>
      <c r="X464" s="713"/>
      <c r="Y464" s="555"/>
      <c r="Z464" s="555"/>
      <c r="AA464" s="555"/>
      <c r="AB464" s="555"/>
      <c r="AC464" s="555"/>
      <c r="AD464" s="555"/>
      <c r="AE464" s="555"/>
      <c r="AF464" s="555"/>
      <c r="AG464" s="555"/>
      <c r="AJ464" s="853" t="s">
        <v>336</v>
      </c>
      <c r="AK464" s="277" t="s">
        <v>104</v>
      </c>
      <c r="AL464" s="277" t="s">
        <v>4</v>
      </c>
      <c r="AM464" s="278"/>
      <c r="AN464" s="279" t="s">
        <v>15</v>
      </c>
      <c r="AO464" s="279" t="s">
        <v>16</v>
      </c>
      <c r="AP464" s="277" t="s">
        <v>17</v>
      </c>
      <c r="AQ464" s="279" t="s">
        <v>18</v>
      </c>
      <c r="AR464" s="279" t="s">
        <v>19</v>
      </c>
      <c r="AS464" s="277"/>
      <c r="AT464" s="277" t="s">
        <v>117</v>
      </c>
      <c r="AU464" s="277" t="s">
        <v>118</v>
      </c>
      <c r="AV464" s="277" t="s">
        <v>123</v>
      </c>
      <c r="AW464" s="277" t="s">
        <v>124</v>
      </c>
      <c r="AX464" s="288" t="s">
        <v>122</v>
      </c>
      <c r="AY464" s="853" t="s">
        <v>336</v>
      </c>
    </row>
    <row r="465" spans="1:51" ht="13.5" customHeight="1">
      <c r="A465" s="548" t="s">
        <v>609</v>
      </c>
      <c r="B465" s="873" t="s">
        <v>103</v>
      </c>
      <c r="C465" s="874"/>
      <c r="D465" s="875"/>
      <c r="E465" s="560" t="e">
        <v>#N/A</v>
      </c>
      <c r="F465" s="757">
        <f ca="1">SUMIF($B440:$P453,$A465,F440:F453)</f>
        <v>0</v>
      </c>
      <c r="G465" s="758">
        <f t="shared" ref="G465:P465" ca="1" si="376">SUMIF($B440:$P453,$A465,G440:G453)</f>
        <v>0</v>
      </c>
      <c r="H465" s="758">
        <f t="shared" ca="1" si="376"/>
        <v>0</v>
      </c>
      <c r="I465" s="758">
        <f t="shared" ca="1" si="376"/>
        <v>0</v>
      </c>
      <c r="J465" s="758">
        <f t="shared" ca="1" si="376"/>
        <v>0</v>
      </c>
      <c r="K465" s="758">
        <f t="shared" ca="1" si="376"/>
        <v>0</v>
      </c>
      <c r="L465" s="758">
        <f t="shared" ca="1" si="376"/>
        <v>0</v>
      </c>
      <c r="M465" s="758">
        <f t="shared" ca="1" si="376"/>
        <v>0</v>
      </c>
      <c r="N465" s="758">
        <f t="shared" ca="1" si="376"/>
        <v>0</v>
      </c>
      <c r="O465" s="758">
        <f t="shared" ca="1" si="376"/>
        <v>0</v>
      </c>
      <c r="P465" s="759">
        <f t="shared" ca="1" si="376"/>
        <v>0</v>
      </c>
      <c r="Q465" s="555"/>
      <c r="R465" s="649" t="s">
        <v>425</v>
      </c>
      <c r="S465" s="555"/>
      <c r="T465" s="555"/>
      <c r="U465" s="555"/>
      <c r="V465" s="555"/>
      <c r="W465" s="555"/>
      <c r="X465" s="555"/>
      <c r="Y465" s="555"/>
      <c r="Z465" s="555"/>
      <c r="AA465" s="555"/>
      <c r="AB465" s="555"/>
      <c r="AC465" s="555"/>
      <c r="AD465" s="555"/>
      <c r="AE465" s="555"/>
      <c r="AF465" s="714" t="s">
        <v>342</v>
      </c>
      <c r="AG465" s="555"/>
      <c r="AJ465" s="854"/>
      <c r="AK465" s="281" t="s">
        <v>334</v>
      </c>
      <c r="AL465" s="281">
        <v>1</v>
      </c>
      <c r="AM465" s="225"/>
      <c r="AN465" s="225">
        <f>DSUM($B439:$N453,F439,$AK464:$AL465)</f>
        <v>0</v>
      </c>
      <c r="AO465" s="225">
        <f>DSUM($B439:$N453,H439,$AK464:$AL465)</f>
        <v>0</v>
      </c>
      <c r="AP465" s="225">
        <f>DSUM($B439:$N453,J439,$AK464:$AL465)</f>
        <v>0</v>
      </c>
      <c r="AQ465" s="225">
        <f>DSUM($B439:$N453,L439,$AK464:$AL465)</f>
        <v>0</v>
      </c>
      <c r="AR465" s="225">
        <f>DSUM($B439:$N453,N439,$AK464:$AL465)</f>
        <v>0</v>
      </c>
      <c r="AS465" s="225"/>
      <c r="AT465" s="225">
        <f>AN465+AO465+AP465</f>
        <v>0</v>
      </c>
      <c r="AU465" s="225">
        <f>AQ465+AR465</f>
        <v>0</v>
      </c>
      <c r="AV465" s="225">
        <f>AT465+AU465</f>
        <v>0</v>
      </c>
      <c r="AW465" s="287">
        <f>(AT465*1)+(AU465*0.5)</f>
        <v>0</v>
      </c>
      <c r="AX465" s="284">
        <f>DCOUNT(B439:E453,D439,AK464:AL465)-AR484</f>
        <v>0</v>
      </c>
      <c r="AY465" s="854"/>
    </row>
    <row r="466" spans="1:51" ht="13.5" customHeight="1">
      <c r="A466" s="548"/>
      <c r="B466" s="870" t="s">
        <v>623</v>
      </c>
      <c r="C466" s="871"/>
      <c r="D466" s="872"/>
      <c r="E466" s="555" t="e">
        <v>#N/A</v>
      </c>
      <c r="F466" s="701">
        <f ca="1">SUM(F465)+F412</f>
        <v>60</v>
      </c>
      <c r="G466" s="702">
        <f t="shared" ref="G466" ca="1" si="377">SUM(G465)+G412</f>
        <v>9500</v>
      </c>
      <c r="H466" s="702">
        <f t="shared" ref="H466" ca="1" si="378">SUM(H465)+H412</f>
        <v>9</v>
      </c>
      <c r="I466" s="702">
        <f t="shared" ref="I466:P466" ca="1" si="379">SUM(I465)+I412</f>
        <v>7000</v>
      </c>
      <c r="J466" s="702">
        <f t="shared" ca="1" si="379"/>
        <v>0</v>
      </c>
      <c r="K466" s="702">
        <f t="shared" ca="1" si="379"/>
        <v>5000</v>
      </c>
      <c r="L466" s="702">
        <f t="shared" ca="1" si="379"/>
        <v>2</v>
      </c>
      <c r="M466" s="702">
        <f t="shared" ca="1" si="379"/>
        <v>4750</v>
      </c>
      <c r="N466" s="702">
        <f t="shared" ca="1" si="379"/>
        <v>0</v>
      </c>
      <c r="O466" s="702">
        <f t="shared" ca="1" si="379"/>
        <v>71</v>
      </c>
      <c r="P466" s="703">
        <f t="shared" ca="1" si="379"/>
        <v>695500</v>
      </c>
      <c r="Q466" s="555"/>
      <c r="R466" s="774"/>
      <c r="S466" s="604"/>
      <c r="T466" s="603" t="s">
        <v>39</v>
      </c>
      <c r="U466" s="604"/>
      <c r="V466" s="715"/>
      <c r="W466" s="604"/>
      <c r="X466" s="603" t="s">
        <v>455</v>
      </c>
      <c r="Y466" s="604"/>
      <c r="Z466" s="715"/>
      <c r="AA466" s="604"/>
      <c r="AB466" s="604"/>
      <c r="AC466" s="603" t="s">
        <v>41</v>
      </c>
      <c r="AD466" s="715"/>
      <c r="AE466" s="555"/>
      <c r="AF466" s="831" t="s">
        <v>787</v>
      </c>
      <c r="AG466" s="716"/>
      <c r="AJ466" s="854"/>
      <c r="AK466" s="281" t="s">
        <v>104</v>
      </c>
      <c r="AL466" s="281" t="s">
        <v>4</v>
      </c>
      <c r="AM466" s="225"/>
      <c r="AN466" s="225"/>
      <c r="AO466" s="225"/>
      <c r="AP466" s="225"/>
      <c r="AQ466" s="225"/>
      <c r="AR466" s="225"/>
      <c r="AS466" s="225"/>
      <c r="AT466" s="225"/>
      <c r="AU466" s="225"/>
      <c r="AV466" s="225"/>
      <c r="AW466" s="225"/>
      <c r="AX466" s="282"/>
      <c r="AY466" s="854"/>
    </row>
    <row r="467" spans="1:51" ht="13.5" customHeight="1" thickBot="1">
      <c r="A467" s="548" t="s">
        <v>610</v>
      </c>
      <c r="B467" s="878" t="s">
        <v>661</v>
      </c>
      <c r="C467" s="879"/>
      <c r="D467" s="880"/>
      <c r="E467" s="670"/>
      <c r="F467" s="757">
        <f ca="1">SUMIF($B440:$P453,$A467,F440:F453)+SUMIF($B440:$P453,$A468,F440:F453)</f>
        <v>0</v>
      </c>
      <c r="G467" s="758">
        <f t="shared" ref="G467" ca="1" si="380">SUMIF($B442:$P455,$A467,G442:G455)</f>
        <v>0</v>
      </c>
      <c r="H467" s="758">
        <f ca="1">SUMIF($B440:$P453,$A467,H440:H453)+SUMIF($B440:$P453,$A468,H440:H453)</f>
        <v>0</v>
      </c>
      <c r="I467" s="758">
        <f t="shared" ref="I467" ca="1" si="381">SUMIF($B442:$P455,$A467,I442:I455)</f>
        <v>0</v>
      </c>
      <c r="J467" s="758">
        <f ca="1">SUMIF($B440:$P453,$A467,J440:J453)+SUMIF($B440:$P453,$A468,J440:J453)</f>
        <v>0</v>
      </c>
      <c r="K467" s="758">
        <f t="shared" ref="K467" ca="1" si="382">SUMIF($B442:$P455,$A467,K442:K455)</f>
        <v>0</v>
      </c>
      <c r="L467" s="758">
        <f ca="1">SUMIF($B440:$P453,$A467,L440:L453)+SUMIF($B440:$P453,$A468,L440:L453)</f>
        <v>0</v>
      </c>
      <c r="M467" s="758">
        <f t="shared" ref="M467" ca="1" si="383">SUMIF($B442:$P455,$A467,M442:M455)</f>
        <v>0</v>
      </c>
      <c r="N467" s="758">
        <f ca="1">SUMIF($B440:$P453,$A467,N440:N453)+SUMIF($B440:$P453,$A468,N440:N453)</f>
        <v>0</v>
      </c>
      <c r="O467" s="758">
        <f ca="1">SUMIF($B440:$P453,$A467,O440:O453)+SUMIF($B440:$P453,$A468,O440:O453)</f>
        <v>0</v>
      </c>
      <c r="P467" s="759">
        <f ca="1">SUMIF($B440:$P453,$A467,P440:P453)+SUMIF($B440:$P453,$A468,P440:P453)</f>
        <v>0</v>
      </c>
      <c r="Q467" s="555"/>
      <c r="R467" s="775"/>
      <c r="S467" s="596" t="s">
        <v>2</v>
      </c>
      <c r="T467" s="717">
        <f>SUM(昨年日報!T468)</f>
        <v>150</v>
      </c>
      <c r="U467" s="555"/>
      <c r="V467" s="718"/>
      <c r="W467" s="596" t="s">
        <v>42</v>
      </c>
      <c r="X467" s="719">
        <f>+X413+T467</f>
        <v>1161</v>
      </c>
      <c r="Y467" s="555"/>
      <c r="Z467" s="720"/>
      <c r="AA467" s="555" t="s">
        <v>2</v>
      </c>
      <c r="AB467" s="596"/>
      <c r="AC467" s="721">
        <f>+AC413+T467</f>
        <v>1439</v>
      </c>
      <c r="AD467" s="720"/>
      <c r="AE467" s="555"/>
      <c r="AF467" s="834" t="s">
        <v>790</v>
      </c>
      <c r="AG467" s="561"/>
      <c r="AJ467" s="855"/>
      <c r="AK467" s="9" t="s">
        <v>335</v>
      </c>
      <c r="AL467" s="9">
        <v>3</v>
      </c>
      <c r="AM467" s="283"/>
      <c r="AN467" s="283">
        <f>DSUM($B439:$N453,F439,$AK466:$AL467)</f>
        <v>0</v>
      </c>
      <c r="AO467" s="283">
        <f>DSUM($B439:$N453,H439,$AK466:$AL467)</f>
        <v>0</v>
      </c>
      <c r="AP467" s="283">
        <f>DSUM($B439:$N453,J439,$AK466:$AL467)</f>
        <v>0</v>
      </c>
      <c r="AQ467" s="283">
        <f>DSUM($B439:$N453,L439,$AK466:$AL467)</f>
        <v>0</v>
      </c>
      <c r="AR467" s="283">
        <f>DSUM($B439:$N453,N439,$AK466:$AL467)</f>
        <v>0</v>
      </c>
      <c r="AS467" s="283"/>
      <c r="AT467" s="283">
        <f>AN467+AO467+AP467</f>
        <v>0</v>
      </c>
      <c r="AU467" s="283">
        <f>AQ467+AR467</f>
        <v>0</v>
      </c>
      <c r="AV467" s="283">
        <f>AT467+AU467</f>
        <v>0</v>
      </c>
      <c r="AW467" s="286">
        <f>(AT467*1)+(AU467*0.5)</f>
        <v>0</v>
      </c>
      <c r="AX467" s="285">
        <f>DCOUNT(B439:E453,D439,AK466:AL467)-AR485</f>
        <v>0</v>
      </c>
      <c r="AY467" s="855"/>
    </row>
    <row r="468" spans="1:51" ht="13.5" customHeight="1" thickBot="1">
      <c r="A468" s="548" t="s">
        <v>663</v>
      </c>
      <c r="B468" s="870" t="s">
        <v>623</v>
      </c>
      <c r="C468" s="871"/>
      <c r="D468" s="872"/>
      <c r="E468" s="555" t="e">
        <v>#N/A</v>
      </c>
      <c r="F468" s="701">
        <f ca="1">SUM(F467)+F414</f>
        <v>49</v>
      </c>
      <c r="G468" s="702">
        <f t="shared" ref="G468" ca="1" si="384">SUM(G467)+G414</f>
        <v>0</v>
      </c>
      <c r="H468" s="702">
        <f t="shared" ref="H468" ca="1" si="385">SUM(H467)+H414</f>
        <v>12</v>
      </c>
      <c r="I468" s="702">
        <f t="shared" ref="I468:P468" ca="1" si="386">SUM(I467)+I414</f>
        <v>0</v>
      </c>
      <c r="J468" s="702">
        <f t="shared" ca="1" si="386"/>
        <v>0</v>
      </c>
      <c r="K468" s="702">
        <f t="shared" ca="1" si="386"/>
        <v>0</v>
      </c>
      <c r="L468" s="702">
        <f t="shared" ca="1" si="386"/>
        <v>1</v>
      </c>
      <c r="M468" s="702">
        <f t="shared" ca="1" si="386"/>
        <v>0</v>
      </c>
      <c r="N468" s="702">
        <f t="shared" ca="1" si="386"/>
        <v>0</v>
      </c>
      <c r="O468" s="702">
        <f t="shared" ca="1" si="386"/>
        <v>62</v>
      </c>
      <c r="P468" s="703">
        <f t="shared" ca="1" si="386"/>
        <v>487200</v>
      </c>
      <c r="Q468" s="555"/>
      <c r="R468" s="776" t="s">
        <v>43</v>
      </c>
      <c r="S468" s="697" t="s">
        <v>3</v>
      </c>
      <c r="T468" s="722">
        <f>SUM(O455)</f>
        <v>30</v>
      </c>
      <c r="U468" s="696"/>
      <c r="V468" s="723">
        <f t="shared" ref="V468" si="387">+IF(ISERROR(T468/T467*100),"",(T468/T467*100))</f>
        <v>20</v>
      </c>
      <c r="W468" s="697" t="s">
        <v>44</v>
      </c>
      <c r="X468" s="724">
        <f t="shared" ref="X468:X470" si="388">+X414+T468</f>
        <v>268</v>
      </c>
      <c r="Y468" s="696"/>
      <c r="Z468" s="725">
        <f t="shared" ref="Z468" si="389">+IF(ISERROR(X468/X467*100),"",(X468/X467*100))</f>
        <v>23.083548664944015</v>
      </c>
      <c r="AA468" s="696" t="s">
        <v>3</v>
      </c>
      <c r="AB468" s="697"/>
      <c r="AC468" s="726">
        <f t="shared" ref="AC468:AC480" si="390">+AC414+T468</f>
        <v>406</v>
      </c>
      <c r="AD468" s="723">
        <f>+IF(ISERROR(AC468/AC467*100),"",(AC468/AC467*100))</f>
        <v>28.214037526059766</v>
      </c>
      <c r="AE468" s="555"/>
      <c r="AF468" s="845" t="s">
        <v>789</v>
      </c>
      <c r="AG468" s="561"/>
    </row>
    <row r="469" spans="1:51" ht="13.5" customHeight="1" thickBot="1">
      <c r="A469" s="43"/>
      <c r="B469" s="662"/>
      <c r="C469" s="663"/>
      <c r="D469" s="664"/>
      <c r="E469" s="590" t="str">
        <f>IF(B469="","",VLOOKUP(B469,参照!$U$1:$Z$25,2,FALSE))</f>
        <v/>
      </c>
      <c r="F469" s="760"/>
      <c r="G469" s="761"/>
      <c r="H469" s="760"/>
      <c r="I469" s="762"/>
      <c r="J469" s="760"/>
      <c r="K469" s="762"/>
      <c r="L469" s="760"/>
      <c r="M469" s="761"/>
      <c r="N469" s="761"/>
      <c r="O469" s="763"/>
      <c r="P469" s="764"/>
      <c r="Q469" s="555"/>
      <c r="R469" s="777"/>
      <c r="S469" s="728"/>
      <c r="T469" s="606">
        <f>SUM(昨年日報!T470)</f>
        <v>669910</v>
      </c>
      <c r="U469" s="555"/>
      <c r="V469" s="729"/>
      <c r="W469" s="555"/>
      <c r="X469" s="719">
        <f t="shared" si="388"/>
        <v>6709790</v>
      </c>
      <c r="Y469" s="555"/>
      <c r="Z469" s="720"/>
      <c r="AA469" s="555"/>
      <c r="AB469" s="555"/>
      <c r="AC469" s="713">
        <f t="shared" si="390"/>
        <v>7893750</v>
      </c>
      <c r="AD469" s="720"/>
      <c r="AE469" s="555"/>
      <c r="AF469" s="730" t="s">
        <v>728</v>
      </c>
      <c r="AG469" s="561"/>
      <c r="AJ469" s="290" t="s">
        <v>128</v>
      </c>
      <c r="AK469" s="256"/>
      <c r="AL469" s="256"/>
      <c r="AM469" s="256"/>
      <c r="AN469" s="256">
        <f>AN440+AN442+AN445+AN447+AN450+AN452+AN455+AN457+AN460+AN462</f>
        <v>26</v>
      </c>
      <c r="AO469" s="256">
        <f>AO440+AO442+AO445+AO447+AO450+AO452+AO455+AO457+AO460+AO462</f>
        <v>4</v>
      </c>
      <c r="AP469" s="256">
        <f>AP440+AP442+AP445+AP447+AP450+AP452+AP455+AP457+AP460+AP462</f>
        <v>0</v>
      </c>
      <c r="AQ469" s="256">
        <f>AQ440+AQ442+AQ445+AQ447+AQ450+AQ452+AQ455+AQ457+AQ460+AQ462</f>
        <v>0</v>
      </c>
      <c r="AR469" s="256">
        <f>AR440+AR442+AR445+AR447+AR450+AR452+AR455+AR457+AR460+AR462</f>
        <v>0</v>
      </c>
      <c r="AS469" s="256"/>
      <c r="AT469" s="256">
        <f>AT440+AT442+AT445+AT447+AT450+AT452+AT455+AT457+AT460+AT462</f>
        <v>30</v>
      </c>
      <c r="AU469" s="256">
        <f>AU440+AU442+AU445+AU447+AU450+AU452+AU455+AU457+AU460+AU462</f>
        <v>0</v>
      </c>
      <c r="AV469" s="256">
        <f>AV440+AV442+AV445+AV447+AV450+AV452+AV455+AV457+AV460+AV462</f>
        <v>30</v>
      </c>
      <c r="AW469" s="256">
        <f>AW440+AW442+AW445+AW447+AW450+AW452+AW455+AW457+AW460+AW462</f>
        <v>30</v>
      </c>
      <c r="AX469" s="256">
        <f>AX440+AX442+AX445+AX447+AX450+AX452+AX455+AX457+AX460+AX462</f>
        <v>1</v>
      </c>
    </row>
    <row r="470" spans="1:51" ht="13.5" customHeight="1">
      <c r="A470" s="43"/>
      <c r="B470" s="870" t="s">
        <v>611</v>
      </c>
      <c r="C470" s="871"/>
      <c r="D470" s="872"/>
      <c r="E470" s="670"/>
      <c r="F470" s="731">
        <f ca="1">SUM(F460+F462+F464+F466+F468)</f>
        <v>222</v>
      </c>
      <c r="G470" s="732">
        <f t="shared" ref="G470:P470" ca="1" si="391">SUM(G460+G462+G464+G466+G468)</f>
        <v>33250</v>
      </c>
      <c r="H470" s="731">
        <f t="shared" ca="1" si="391"/>
        <v>33</v>
      </c>
      <c r="I470" s="733">
        <f t="shared" ca="1" si="391"/>
        <v>24500</v>
      </c>
      <c r="J470" s="731">
        <f t="shared" ca="1" si="391"/>
        <v>0</v>
      </c>
      <c r="K470" s="733">
        <f t="shared" ca="1" si="391"/>
        <v>17500</v>
      </c>
      <c r="L470" s="731">
        <f t="shared" ca="1" si="391"/>
        <v>13</v>
      </c>
      <c r="M470" s="732">
        <f t="shared" ca="1" si="391"/>
        <v>16650</v>
      </c>
      <c r="N470" s="732">
        <f t="shared" ca="1" si="391"/>
        <v>0</v>
      </c>
      <c r="O470" s="734">
        <f t="shared" ca="1" si="391"/>
        <v>268</v>
      </c>
      <c r="P470" s="735">
        <f t="shared" ca="1" si="391"/>
        <v>1829700</v>
      </c>
      <c r="Q470" s="555"/>
      <c r="R470" s="778" t="s">
        <v>45</v>
      </c>
      <c r="S470" s="660"/>
      <c r="T470" s="736">
        <f>SUM(P455)</f>
        <v>149000</v>
      </c>
      <c r="U470" s="696"/>
      <c r="V470" s="723">
        <f t="shared" ref="V470" si="392">+IF(ISERROR(T470/T469*100),"",(T470/T469*100))</f>
        <v>22.241793673777075</v>
      </c>
      <c r="W470" s="696"/>
      <c r="X470" s="724">
        <f t="shared" si="388"/>
        <v>1829700</v>
      </c>
      <c r="Y470" s="696"/>
      <c r="Z470" s="723">
        <f t="shared" ref="Z470" si="393">+IF(ISERROR(X470/X469*100),"",(X470/X469*100))</f>
        <v>27.269109763494832</v>
      </c>
      <c r="AA470" s="696"/>
      <c r="AB470" s="696"/>
      <c r="AC470" s="736">
        <f t="shared" si="390"/>
        <v>2505460</v>
      </c>
      <c r="AD470" s="723">
        <f>+IF(ISERROR(AC470/AC469*100),"",(AC470/AC469*100))</f>
        <v>31.739794140934286</v>
      </c>
      <c r="AE470" s="555"/>
      <c r="AF470" s="558" t="s">
        <v>791</v>
      </c>
      <c r="AG470" s="561"/>
    </row>
    <row r="471" spans="1:51" ht="13.5" customHeight="1">
      <c r="A471" s="43"/>
      <c r="B471" s="895"/>
      <c r="C471" s="895"/>
      <c r="D471" s="895"/>
      <c r="E471" s="562"/>
      <c r="F471" s="666"/>
      <c r="G471" s="737"/>
      <c r="H471" s="666"/>
      <c r="I471" s="737"/>
      <c r="J471" s="666"/>
      <c r="K471" s="737"/>
      <c r="L471" s="666"/>
      <c r="M471" s="737"/>
      <c r="N471" s="666"/>
      <c r="O471" s="737"/>
      <c r="P471" s="737"/>
      <c r="Q471" s="555"/>
      <c r="R471" s="777" t="s">
        <v>46</v>
      </c>
      <c r="S471" s="738">
        <f>SUM(AC440:AC441)</f>
        <v>0</v>
      </c>
      <c r="T471" s="606">
        <f>SUM(昨年日報!T472)</f>
        <v>0</v>
      </c>
      <c r="U471" s="555"/>
      <c r="V471" s="729"/>
      <c r="W471" s="555"/>
      <c r="X471" s="719">
        <f>+X417+T471</f>
        <v>0</v>
      </c>
      <c r="Y471" s="555"/>
      <c r="Z471" s="739"/>
      <c r="AA471" s="555"/>
      <c r="AB471" s="555"/>
      <c r="AC471" s="713">
        <f t="shared" si="390"/>
        <v>0</v>
      </c>
      <c r="AD471" s="720"/>
      <c r="AE471" s="555"/>
      <c r="AF471" s="558" t="s">
        <v>792</v>
      </c>
      <c r="AG471" s="561"/>
      <c r="AJ471" s="856" t="s">
        <v>323</v>
      </c>
      <c r="AK471" s="856"/>
      <c r="AL471" s="856" t="s">
        <v>324</v>
      </c>
      <c r="AM471" s="856"/>
      <c r="AN471" s="859" t="s">
        <v>331</v>
      </c>
      <c r="AO471" s="859"/>
      <c r="AP471" s="856" t="s">
        <v>325</v>
      </c>
      <c r="AQ471" s="856"/>
    </row>
    <row r="472" spans="1:51" ht="13.5" customHeight="1">
      <c r="A472" s="43"/>
      <c r="B472" s="881" t="s">
        <v>618</v>
      </c>
      <c r="C472" s="882"/>
      <c r="D472" s="882"/>
      <c r="E472" s="564" t="e">
        <f>IF(B472="","",VLOOKUP(B472,参照!$U$1:$Z$25,2,FALSE))</f>
        <v>#N/A</v>
      </c>
      <c r="F472" s="883" t="s">
        <v>616</v>
      </c>
      <c r="G472" s="884"/>
      <c r="H472" s="884"/>
      <c r="I472" s="884"/>
      <c r="J472" s="884"/>
      <c r="K472" s="884"/>
      <c r="L472" s="884"/>
      <c r="M472" s="884"/>
      <c r="N472" s="884"/>
      <c r="O472" s="884"/>
      <c r="P472" s="885"/>
      <c r="Q472" s="555"/>
      <c r="R472" s="776" t="s">
        <v>47</v>
      </c>
      <c r="S472" s="740">
        <v>3500</v>
      </c>
      <c r="T472" s="736">
        <f>SUM(T458+T462+S471+S472)</f>
        <v>3500</v>
      </c>
      <c r="U472" s="696"/>
      <c r="V472" s="723" t="str">
        <f t="shared" ref="V472" si="394">+IF(ISERROR(T472/T471*100),"",(T472/T471*100))</f>
        <v/>
      </c>
      <c r="W472" s="696"/>
      <c r="X472" s="724">
        <f t="shared" ref="X472:X481" si="395">+X418+T472</f>
        <v>4004</v>
      </c>
      <c r="Y472" s="696"/>
      <c r="Z472" s="725" t="str">
        <f t="shared" ref="Z472" si="396">+IF(ISERROR(X472/X471*100),"",(X472/X471*100))</f>
        <v/>
      </c>
      <c r="AA472" s="696"/>
      <c r="AB472" s="696"/>
      <c r="AC472" s="736">
        <f t="shared" si="390"/>
        <v>35220</v>
      </c>
      <c r="AD472" s="723" t="str">
        <f>+IF(ISERROR(AC472/AC471*100),"",(AC472/AC471*100))</f>
        <v/>
      </c>
      <c r="AE472" s="555"/>
      <c r="AF472" s="558"/>
      <c r="AG472" s="561"/>
      <c r="AJ472" s="931">
        <v>2100</v>
      </c>
      <c r="AK472" s="931"/>
      <c r="AL472" s="869">
        <f>AJ472-AG463</f>
        <v>0</v>
      </c>
      <c r="AM472" s="856"/>
      <c r="AN472" s="869">
        <f>T474+T476+T478+T480</f>
        <v>0</v>
      </c>
      <c r="AO472" s="856"/>
      <c r="AP472" s="869">
        <f>(AJ472+AN472)-(AG463)</f>
        <v>0</v>
      </c>
      <c r="AQ472" s="856"/>
    </row>
    <row r="473" spans="1:51" ht="13.5" customHeight="1">
      <c r="A473" s="43"/>
      <c r="B473" s="894" t="s">
        <v>602</v>
      </c>
      <c r="C473" s="894"/>
      <c r="D473" s="894"/>
      <c r="E473" s="555" t="e">
        <v>#N/A</v>
      </c>
      <c r="F473" s="687" t="s">
        <v>15</v>
      </c>
      <c r="G473" s="688"/>
      <c r="H473" s="687" t="s">
        <v>16</v>
      </c>
      <c r="I473" s="689"/>
      <c r="J473" s="559" t="s">
        <v>17</v>
      </c>
      <c r="K473" s="690"/>
      <c r="L473" s="687" t="s">
        <v>18</v>
      </c>
      <c r="M473" s="670"/>
      <c r="N473" s="670" t="s">
        <v>19</v>
      </c>
      <c r="O473" s="691" t="s">
        <v>6</v>
      </c>
      <c r="P473" s="613" t="s">
        <v>20</v>
      </c>
      <c r="Q473" s="555"/>
      <c r="R473" s="773" t="s">
        <v>639</v>
      </c>
      <c r="S473" s="824">
        <f>AF478+AF480</f>
        <v>0</v>
      </c>
      <c r="T473" s="606">
        <f>SUM(昨年日報!T474)</f>
        <v>5920</v>
      </c>
      <c r="U473" s="555"/>
      <c r="V473" s="729"/>
      <c r="W473" s="555"/>
      <c r="X473" s="719">
        <f t="shared" si="395"/>
        <v>117100</v>
      </c>
      <c r="Y473" s="555"/>
      <c r="Z473" s="720"/>
      <c r="AA473" s="555"/>
      <c r="AB473" s="555"/>
      <c r="AC473" s="713">
        <f t="shared" si="390"/>
        <v>134500</v>
      </c>
      <c r="AD473" s="720"/>
      <c r="AE473" s="555"/>
      <c r="AF473" s="558"/>
      <c r="AG473" s="561"/>
    </row>
    <row r="474" spans="1:51" ht="13.5" customHeight="1" thickBot="1">
      <c r="A474" s="43"/>
      <c r="B474" s="873" t="s">
        <v>637</v>
      </c>
      <c r="C474" s="874"/>
      <c r="D474" s="875"/>
      <c r="E474" s="670"/>
      <c r="F474" s="665"/>
      <c r="G474" s="727"/>
      <c r="H474" s="727"/>
      <c r="I474" s="727"/>
      <c r="J474" s="727"/>
      <c r="K474" s="727"/>
      <c r="L474" s="727"/>
      <c r="M474" s="727"/>
      <c r="N474" s="727"/>
      <c r="O474" s="727"/>
      <c r="P474" s="742"/>
      <c r="Q474" s="555"/>
      <c r="R474" s="771" t="s">
        <v>682</v>
      </c>
      <c r="S474" s="825">
        <f>AF483+AF485</f>
        <v>0</v>
      </c>
      <c r="T474" s="736">
        <f>SUM(S473:S474)</f>
        <v>0</v>
      </c>
      <c r="U474" s="696"/>
      <c r="V474" s="723">
        <f t="shared" ref="V474" si="397">+IF(ISERROR(T474/T473*100),"",(T474/T473*100))</f>
        <v>0</v>
      </c>
      <c r="W474" s="696"/>
      <c r="X474" s="724">
        <f t="shared" si="395"/>
        <v>31900</v>
      </c>
      <c r="Y474" s="696"/>
      <c r="Z474" s="723">
        <f t="shared" ref="Z474" si="398">+IF(ISERROR(X474/X473*100),"",(X474/X473*100))</f>
        <v>27.241673783091375</v>
      </c>
      <c r="AA474" s="696"/>
      <c r="AB474" s="696"/>
      <c r="AC474" s="736">
        <f t="shared" si="390"/>
        <v>36910</v>
      </c>
      <c r="AD474" s="723">
        <f>+IF(ISERROR(AC474/AC473*100),"",(AC474/AC473*100))</f>
        <v>27.442379182156134</v>
      </c>
      <c r="AE474" s="555"/>
      <c r="AF474" s="558"/>
      <c r="AG474" s="561"/>
      <c r="AJ474" s="856" t="s">
        <v>326</v>
      </c>
      <c r="AK474" s="856"/>
      <c r="AL474" s="856"/>
      <c r="AM474" s="856"/>
    </row>
    <row r="475" spans="1:51" ht="13.5" customHeight="1" thickBot="1">
      <c r="A475" s="43"/>
      <c r="B475" s="870" t="s">
        <v>624</v>
      </c>
      <c r="C475" s="871"/>
      <c r="D475" s="872"/>
      <c r="E475" s="555" t="e">
        <v>#N/A</v>
      </c>
      <c r="F475" s="700">
        <f ca="1">SUM(F460)+F$43</f>
        <v>231</v>
      </c>
      <c r="G475" s="701">
        <f t="shared" ref="G475:P475" ca="1" si="399">SUM(G460)+G$43</f>
        <v>42750</v>
      </c>
      <c r="H475" s="702">
        <f t="shared" ca="1" si="399"/>
        <v>28</v>
      </c>
      <c r="I475" s="702">
        <f t="shared" ca="1" si="399"/>
        <v>31500</v>
      </c>
      <c r="J475" s="702">
        <f t="shared" ca="1" si="399"/>
        <v>0</v>
      </c>
      <c r="K475" s="702">
        <f t="shared" ca="1" si="399"/>
        <v>22500</v>
      </c>
      <c r="L475" s="702">
        <f t="shared" ca="1" si="399"/>
        <v>12</v>
      </c>
      <c r="M475" s="702">
        <f t="shared" ca="1" si="399"/>
        <v>21420</v>
      </c>
      <c r="N475" s="702">
        <f t="shared" ca="1" si="399"/>
        <v>2</v>
      </c>
      <c r="O475" s="702">
        <f t="shared" ca="1" si="399"/>
        <v>273</v>
      </c>
      <c r="P475" s="703">
        <f t="shared" ca="1" si="399"/>
        <v>1322760</v>
      </c>
      <c r="Q475" s="555"/>
      <c r="R475" s="773" t="s">
        <v>640</v>
      </c>
      <c r="S475" s="741"/>
      <c r="T475" s="606">
        <f>SUM(昨年日報!T476)</f>
        <v>1000</v>
      </c>
      <c r="U475" s="555"/>
      <c r="V475" s="729"/>
      <c r="W475" s="555"/>
      <c r="X475" s="719">
        <f t="shared" si="395"/>
        <v>79300</v>
      </c>
      <c r="Y475" s="555"/>
      <c r="Z475" s="739"/>
      <c r="AA475" s="555"/>
      <c r="AB475" s="555"/>
      <c r="AC475" s="713">
        <f t="shared" si="390"/>
        <v>112300</v>
      </c>
      <c r="AD475" s="720"/>
      <c r="AE475" s="555"/>
      <c r="AF475" s="934" t="s">
        <v>664</v>
      </c>
      <c r="AG475" s="935"/>
      <c r="AJ475" s="886" t="s">
        <v>327</v>
      </c>
      <c r="AK475" s="887"/>
      <c r="AL475" s="856" t="s">
        <v>328</v>
      </c>
      <c r="AM475" s="856"/>
    </row>
    <row r="476" spans="1:51" ht="13.5" customHeight="1">
      <c r="B476" s="873" t="s">
        <v>107</v>
      </c>
      <c r="C476" s="874"/>
      <c r="D476" s="875"/>
      <c r="E476" s="670"/>
      <c r="F476" s="665"/>
      <c r="G476" s="727"/>
      <c r="H476" s="727"/>
      <c r="I476" s="727"/>
      <c r="J476" s="727"/>
      <c r="K476" s="727"/>
      <c r="L476" s="727"/>
      <c r="M476" s="727"/>
      <c r="N476" s="727"/>
      <c r="O476" s="727"/>
      <c r="P476" s="742"/>
      <c r="Q476" s="555"/>
      <c r="R476" s="772" t="s">
        <v>683</v>
      </c>
      <c r="S476" s="740"/>
      <c r="T476" s="736">
        <f>SUM(S475:S476)</f>
        <v>0</v>
      </c>
      <c r="U476" s="696"/>
      <c r="V476" s="723">
        <f t="shared" ref="V476" si="400">+IF(ISERROR(T476/T475*100),"",(T476/T475*100))</f>
        <v>0</v>
      </c>
      <c r="W476" s="696"/>
      <c r="X476" s="724">
        <f t="shared" si="395"/>
        <v>26200</v>
      </c>
      <c r="Y476" s="696"/>
      <c r="Z476" s="725">
        <f t="shared" ref="Z476" si="401">+IF(ISERROR(X476/X475*100),"",(X476/X475*100))</f>
        <v>33.039092055485497</v>
      </c>
      <c r="AA476" s="696"/>
      <c r="AB476" s="696"/>
      <c r="AC476" s="736">
        <f t="shared" si="390"/>
        <v>35200</v>
      </c>
      <c r="AD476" s="723">
        <f>+IF(ISERROR(AC476/AC475*100),"",(AC476/AC475*100))</f>
        <v>31.344612644701691</v>
      </c>
      <c r="AE476" s="555"/>
      <c r="AF476" s="936" t="s">
        <v>665</v>
      </c>
      <c r="AG476" s="937"/>
      <c r="AJ476" s="886" t="s">
        <v>329</v>
      </c>
      <c r="AK476" s="887"/>
      <c r="AL476" s="887"/>
      <c r="AM476" s="888"/>
    </row>
    <row r="477" spans="1:51" ht="13.5" customHeight="1">
      <c r="B477" s="870" t="s">
        <v>624</v>
      </c>
      <c r="C477" s="871"/>
      <c r="D477" s="872"/>
      <c r="E477" s="555" t="e">
        <v>#N/A</v>
      </c>
      <c r="F477" s="701">
        <f ca="1">SUM(F462)+F$45</f>
        <v>0</v>
      </c>
      <c r="G477" s="702">
        <f t="shared" ref="G477:P477" ca="1" si="402">SUM(G462)+G$45</f>
        <v>0</v>
      </c>
      <c r="H477" s="702">
        <f t="shared" ca="1" si="402"/>
        <v>0</v>
      </c>
      <c r="I477" s="702">
        <f t="shared" ca="1" si="402"/>
        <v>0</v>
      </c>
      <c r="J477" s="702">
        <f t="shared" ca="1" si="402"/>
        <v>0</v>
      </c>
      <c r="K477" s="702">
        <f t="shared" ca="1" si="402"/>
        <v>0</v>
      </c>
      <c r="L477" s="702">
        <f t="shared" ca="1" si="402"/>
        <v>0</v>
      </c>
      <c r="M477" s="702">
        <f t="shared" ca="1" si="402"/>
        <v>0</v>
      </c>
      <c r="N477" s="702">
        <f t="shared" ca="1" si="402"/>
        <v>0</v>
      </c>
      <c r="O477" s="702">
        <f t="shared" ca="1" si="402"/>
        <v>0</v>
      </c>
      <c r="P477" s="703">
        <f t="shared" ca="1" si="402"/>
        <v>0</v>
      </c>
      <c r="Q477" s="555"/>
      <c r="R477" s="777"/>
      <c r="S477" s="669"/>
      <c r="T477" s="606">
        <f>SUM(昨年日報!T478)</f>
        <v>0</v>
      </c>
      <c r="U477" s="555"/>
      <c r="V477" s="729"/>
      <c r="W477" s="555"/>
      <c r="X477" s="719">
        <f t="shared" si="395"/>
        <v>0</v>
      </c>
      <c r="Y477" s="555"/>
      <c r="Z477" s="720"/>
      <c r="AA477" s="555"/>
      <c r="AB477" s="555"/>
      <c r="AC477" s="713">
        <f t="shared" si="390"/>
        <v>0</v>
      </c>
      <c r="AD477" s="720"/>
      <c r="AE477" s="555"/>
      <c r="AF477" s="826" t="str">
        <f>$AF$99</f>
        <v>8%対象額</v>
      </c>
      <c r="AG477" s="827" t="str">
        <f>$AG$99</f>
        <v>税額</v>
      </c>
      <c r="AJ477" s="869">
        <f ca="1">SUM(INDIRECT(AS477))</f>
        <v>30</v>
      </c>
      <c r="AK477" s="856"/>
      <c r="AL477" s="869">
        <f ca="1">SUM(INDIRECT(AT477))</f>
        <v>406</v>
      </c>
      <c r="AM477" s="856"/>
      <c r="AN477" s="345" t="s">
        <v>619</v>
      </c>
      <c r="AO477" s="345" t="s">
        <v>621</v>
      </c>
      <c r="AP477" s="346">
        <f>SUM(AP423)+72</f>
        <v>633</v>
      </c>
      <c r="AQ477" s="347">
        <v>18</v>
      </c>
      <c r="AR477" s="347">
        <f>AP477+AQ477</f>
        <v>651</v>
      </c>
      <c r="AS477" s="345" t="str">
        <f>CONCATENATE(AN477,AR477)</f>
        <v>受払表!G651</v>
      </c>
      <c r="AT477" s="345" t="str">
        <f>CONCATENATE(AO477,AR477)</f>
        <v>受払表!K651</v>
      </c>
    </row>
    <row r="478" spans="1:51" ht="13.5" customHeight="1">
      <c r="B478" s="873" t="s">
        <v>605</v>
      </c>
      <c r="C478" s="874"/>
      <c r="D478" s="875"/>
      <c r="E478" s="670"/>
      <c r="F478" s="665"/>
      <c r="G478" s="727"/>
      <c r="H478" s="727"/>
      <c r="I478" s="727"/>
      <c r="J478" s="727"/>
      <c r="K478" s="727"/>
      <c r="L478" s="727"/>
      <c r="M478" s="727"/>
      <c r="N478" s="727"/>
      <c r="O478" s="727"/>
      <c r="P478" s="742"/>
      <c r="Q478" s="555"/>
      <c r="R478" s="776" t="s">
        <v>52</v>
      </c>
      <c r="S478" s="660"/>
      <c r="T478" s="736">
        <f>+AC459</f>
        <v>0</v>
      </c>
      <c r="U478" s="696"/>
      <c r="V478" s="723" t="str">
        <f t="shared" ref="V478" si="403">+IF(ISERROR(T478/T477*100),"",(T478/T477*100))</f>
        <v/>
      </c>
      <c r="W478" s="696"/>
      <c r="X478" s="724">
        <f t="shared" si="395"/>
        <v>0</v>
      </c>
      <c r="Y478" s="696"/>
      <c r="Z478" s="723" t="str">
        <f t="shared" ref="Z478" si="404">+IF(ISERROR(X478/X477*100),"",(X478/X477*100))</f>
        <v/>
      </c>
      <c r="AA478" s="696"/>
      <c r="AB478" s="696"/>
      <c r="AC478" s="736">
        <f t="shared" si="390"/>
        <v>0</v>
      </c>
      <c r="AD478" s="723" t="str">
        <f>+IF(ISERROR(AC478/AC477*100),"",(AC478/AC477*100))</f>
        <v/>
      </c>
      <c r="AE478" s="555"/>
      <c r="AF478" s="817"/>
      <c r="AG478" s="818" t="str">
        <f>IF(AF478="","0",AF478-(AF478/(参照!$V$13)))</f>
        <v>0</v>
      </c>
      <c r="AJ478" s="886" t="s">
        <v>330</v>
      </c>
      <c r="AK478" s="887"/>
      <c r="AL478" s="887"/>
      <c r="AM478" s="888"/>
      <c r="AN478" s="345"/>
      <c r="AO478" s="345"/>
      <c r="AP478" s="345"/>
      <c r="AQ478" s="345"/>
      <c r="AR478" s="345"/>
      <c r="AS478" s="345"/>
      <c r="AT478" s="345"/>
    </row>
    <row r="479" spans="1:51" ht="13.5" customHeight="1">
      <c r="B479" s="870" t="s">
        <v>624</v>
      </c>
      <c r="C479" s="871"/>
      <c r="D479" s="872"/>
      <c r="E479" s="712"/>
      <c r="F479" s="701">
        <f ca="1">SUM(F464)+F$47</f>
        <v>0</v>
      </c>
      <c r="G479" s="702">
        <f t="shared" ref="G479:P479" ca="1" si="405">SUM(G464)+G$47</f>
        <v>0</v>
      </c>
      <c r="H479" s="702">
        <f t="shared" ca="1" si="405"/>
        <v>0</v>
      </c>
      <c r="I479" s="702">
        <f t="shared" ca="1" si="405"/>
        <v>0</v>
      </c>
      <c r="J479" s="702">
        <f t="shared" ca="1" si="405"/>
        <v>0</v>
      </c>
      <c r="K479" s="702">
        <f t="shared" ca="1" si="405"/>
        <v>0</v>
      </c>
      <c r="L479" s="702">
        <f t="shared" ca="1" si="405"/>
        <v>0</v>
      </c>
      <c r="M479" s="702">
        <f t="shared" ca="1" si="405"/>
        <v>0</v>
      </c>
      <c r="N479" s="702">
        <f t="shared" ca="1" si="405"/>
        <v>0</v>
      </c>
      <c r="O479" s="702">
        <f t="shared" ca="1" si="405"/>
        <v>0</v>
      </c>
      <c r="P479" s="703">
        <f t="shared" ca="1" si="405"/>
        <v>0</v>
      </c>
      <c r="Q479" s="555"/>
      <c r="R479" s="773" t="s">
        <v>641</v>
      </c>
      <c r="S479" s="728"/>
      <c r="T479" s="743">
        <f>SUM(昨年日報!T480)</f>
        <v>1000</v>
      </c>
      <c r="U479" s="682"/>
      <c r="V479" s="744"/>
      <c r="W479" s="682"/>
      <c r="X479" s="719">
        <f t="shared" si="395"/>
        <v>50500</v>
      </c>
      <c r="Y479" s="682"/>
      <c r="Z479" s="744"/>
      <c r="AA479" s="682"/>
      <c r="AB479" s="682"/>
      <c r="AC479" s="745">
        <f t="shared" si="390"/>
        <v>58000</v>
      </c>
      <c r="AD479" s="744"/>
      <c r="AE479" s="555"/>
      <c r="AF479" s="828" t="str">
        <f>$AF$101</f>
        <v>10%対象額</v>
      </c>
      <c r="AG479" s="829" t="str">
        <f>$AG$101</f>
        <v>税額</v>
      </c>
      <c r="AJ479" s="869">
        <f ca="1">SUM(INDIRECT(AS479))</f>
        <v>149000</v>
      </c>
      <c r="AK479" s="856"/>
      <c r="AL479" s="869">
        <f ca="1">SUM(INDIRECT(AT479))</f>
        <v>2505460</v>
      </c>
      <c r="AM479" s="856"/>
      <c r="AN479" s="345" t="s">
        <v>620</v>
      </c>
      <c r="AO479" s="345" t="s">
        <v>622</v>
      </c>
      <c r="AP479" s="345">
        <f>SUM(AP425)+72</f>
        <v>633</v>
      </c>
      <c r="AQ479" s="347">
        <v>18</v>
      </c>
      <c r="AR479" s="345">
        <f>AP479+AQ479</f>
        <v>651</v>
      </c>
      <c r="AS479" s="345" t="str">
        <f>CONCATENATE(AN479,AR479)</f>
        <v>受払表!H651</v>
      </c>
      <c r="AT479" s="345" t="str">
        <f>CONCATENATE(AO479,AR479)</f>
        <v>受払表!L651</v>
      </c>
    </row>
    <row r="480" spans="1:51" ht="13.5" customHeight="1" thickBot="1">
      <c r="B480" s="873" t="s">
        <v>103</v>
      </c>
      <c r="C480" s="874"/>
      <c r="D480" s="875"/>
      <c r="E480" s="560" t="e">
        <v>#N/A</v>
      </c>
      <c r="F480" s="665"/>
      <c r="G480" s="727"/>
      <c r="H480" s="727"/>
      <c r="I480" s="727"/>
      <c r="J480" s="727"/>
      <c r="K480" s="727"/>
      <c r="L480" s="727"/>
      <c r="M480" s="727"/>
      <c r="N480" s="727"/>
      <c r="O480" s="727"/>
      <c r="P480" s="742"/>
      <c r="Q480" s="555"/>
      <c r="R480" s="779" t="s">
        <v>684</v>
      </c>
      <c r="S480" s="746"/>
      <c r="T480" s="747">
        <f>S479+S480</f>
        <v>0</v>
      </c>
      <c r="U480" s="748"/>
      <c r="V480" s="749">
        <f t="shared" ref="V480" si="406">+IF(ISERROR(T480/T479*100),"",(T480/T479*100))</f>
        <v>0</v>
      </c>
      <c r="W480" s="748"/>
      <c r="X480" s="719">
        <f t="shared" si="395"/>
        <v>13500</v>
      </c>
      <c r="Y480" s="748"/>
      <c r="Z480" s="749">
        <f t="shared" ref="Z480" si="407">+IF(ISERROR(X480/X479*100),"",(X480/X479*100))</f>
        <v>26.732673267326735</v>
      </c>
      <c r="AA480" s="748"/>
      <c r="AB480" s="748"/>
      <c r="AC480" s="747">
        <f t="shared" si="390"/>
        <v>20000</v>
      </c>
      <c r="AD480" s="749">
        <f>+IF(ISERROR(AC480/AC479*100),"",(AC480/AC479*100))</f>
        <v>34.482758620689658</v>
      </c>
      <c r="AE480" s="555"/>
      <c r="AF480" s="821"/>
      <c r="AG480" s="822" t="str">
        <f>IF(AF480="","0",AF480-(AF480/(参照!$V$14)))</f>
        <v>0</v>
      </c>
    </row>
    <row r="481" spans="1:51" ht="13.5" customHeight="1">
      <c r="B481" s="870" t="s">
        <v>624</v>
      </c>
      <c r="C481" s="871"/>
      <c r="D481" s="872"/>
      <c r="E481" s="555" t="e">
        <v>#N/A</v>
      </c>
      <c r="F481" s="701">
        <f ca="1">SUM(F466)+F$49</f>
        <v>60</v>
      </c>
      <c r="G481" s="702">
        <f t="shared" ref="G481:P481" ca="1" si="408">SUM(G466)+G$49</f>
        <v>9500</v>
      </c>
      <c r="H481" s="702">
        <f t="shared" ca="1" si="408"/>
        <v>9</v>
      </c>
      <c r="I481" s="702">
        <f t="shared" ca="1" si="408"/>
        <v>7000</v>
      </c>
      <c r="J481" s="702">
        <f t="shared" ca="1" si="408"/>
        <v>0</v>
      </c>
      <c r="K481" s="702">
        <f t="shared" ca="1" si="408"/>
        <v>5000</v>
      </c>
      <c r="L481" s="702">
        <f t="shared" ca="1" si="408"/>
        <v>2</v>
      </c>
      <c r="M481" s="702">
        <f t="shared" ca="1" si="408"/>
        <v>4750</v>
      </c>
      <c r="N481" s="702">
        <f t="shared" ca="1" si="408"/>
        <v>0</v>
      </c>
      <c r="O481" s="702">
        <f t="shared" ca="1" si="408"/>
        <v>71</v>
      </c>
      <c r="P481" s="703">
        <f t="shared" ca="1" si="408"/>
        <v>695500</v>
      </c>
      <c r="Q481" s="555"/>
      <c r="R481" s="777"/>
      <c r="S481" s="669"/>
      <c r="T481" s="713">
        <f>SUM(昨年日報!T482)</f>
        <v>677830</v>
      </c>
      <c r="U481" s="555"/>
      <c r="V481" s="729"/>
      <c r="W481" s="555"/>
      <c r="X481" s="750">
        <f t="shared" si="395"/>
        <v>6956690</v>
      </c>
      <c r="Y481" s="555"/>
      <c r="Z481" s="739"/>
      <c r="AA481" s="555"/>
      <c r="AB481" s="555"/>
      <c r="AC481" s="713">
        <f>+AC427+T481</f>
        <v>8198550</v>
      </c>
      <c r="AD481" s="739"/>
      <c r="AE481" s="555"/>
      <c r="AF481" s="932" t="s">
        <v>685</v>
      </c>
      <c r="AG481" s="933"/>
      <c r="AK481" s="225" t="s">
        <v>148</v>
      </c>
      <c r="AL481" s="225" t="s">
        <v>148</v>
      </c>
      <c r="AM481" s="225" t="s">
        <v>148</v>
      </c>
      <c r="AN481" s="225" t="s">
        <v>148</v>
      </c>
      <c r="AO481" s="225" t="s">
        <v>148</v>
      </c>
      <c r="AP481" s="225" t="s">
        <v>148</v>
      </c>
    </row>
    <row r="482" spans="1:51" ht="13.5" customHeight="1">
      <c r="B482" s="878" t="s">
        <v>661</v>
      </c>
      <c r="C482" s="879"/>
      <c r="D482" s="880"/>
      <c r="E482" s="670"/>
      <c r="F482" s="665"/>
      <c r="G482" s="727"/>
      <c r="H482" s="727"/>
      <c r="I482" s="727"/>
      <c r="J482" s="727"/>
      <c r="K482" s="727"/>
      <c r="L482" s="727"/>
      <c r="M482" s="727"/>
      <c r="N482" s="727"/>
      <c r="O482" s="727"/>
      <c r="P482" s="742"/>
      <c r="Q482" s="555"/>
      <c r="R482" s="780" t="s">
        <v>53</v>
      </c>
      <c r="S482" s="705"/>
      <c r="T482" s="751">
        <f>+T470+T472+T474+T476+T478+T480</f>
        <v>152500</v>
      </c>
      <c r="U482" s="560"/>
      <c r="V482" s="752">
        <f t="shared" ref="V482" si="409">+IF(ISERROR(T482/T481*100),"",(T482/T481*100))</f>
        <v>22.498266527005296</v>
      </c>
      <c r="W482" s="560"/>
      <c r="X482" s="751">
        <f>+X470+X472+X474+X476+X478+X480</f>
        <v>1905304</v>
      </c>
      <c r="Y482" s="560"/>
      <c r="Z482" s="752">
        <f t="shared" ref="Z482" si="410">+IF(ISERROR(X482/X481*100),"",(X482/X481*100))</f>
        <v>27.3880825507533</v>
      </c>
      <c r="AA482" s="560"/>
      <c r="AB482" s="560"/>
      <c r="AC482" s="751">
        <f t="shared" ref="AC482" si="411">+AC428+T482</f>
        <v>2632790</v>
      </c>
      <c r="AD482" s="752">
        <f>+IF(ISERROR(AC482/AC481*100),"",(AC482/AC481*100))</f>
        <v>32.11287361789585</v>
      </c>
      <c r="AE482" s="555"/>
      <c r="AF482" s="826" t="str">
        <f>$AF$104</f>
        <v>8%対象額</v>
      </c>
      <c r="AG482" s="827" t="str">
        <f>$AG$104</f>
        <v>税額</v>
      </c>
      <c r="AK482" s="225" t="s">
        <v>152</v>
      </c>
      <c r="AL482" s="225" t="s">
        <v>153</v>
      </c>
      <c r="AM482" s="225" t="s">
        <v>154</v>
      </c>
      <c r="AN482" s="225" t="s">
        <v>155</v>
      </c>
      <c r="AO482" s="225" t="s">
        <v>156</v>
      </c>
      <c r="AP482" s="225" t="s">
        <v>332</v>
      </c>
    </row>
    <row r="483" spans="1:51" ht="13.5" customHeight="1">
      <c r="B483" s="870" t="s">
        <v>624</v>
      </c>
      <c r="C483" s="871"/>
      <c r="D483" s="872"/>
      <c r="E483" s="555" t="e">
        <v>#N/A</v>
      </c>
      <c r="F483" s="701">
        <f ca="1">SUM(F468)+F$51</f>
        <v>49</v>
      </c>
      <c r="G483" s="702">
        <f t="shared" ref="G483:P483" ca="1" si="412">SUM(G468)+G$51</f>
        <v>0</v>
      </c>
      <c r="H483" s="702">
        <f t="shared" ca="1" si="412"/>
        <v>12</v>
      </c>
      <c r="I483" s="702">
        <f t="shared" ca="1" si="412"/>
        <v>0</v>
      </c>
      <c r="J483" s="702">
        <f t="shared" ca="1" si="412"/>
        <v>0</v>
      </c>
      <c r="K483" s="702">
        <f t="shared" ca="1" si="412"/>
        <v>0</v>
      </c>
      <c r="L483" s="702">
        <f t="shared" ca="1" si="412"/>
        <v>1</v>
      </c>
      <c r="M483" s="702">
        <f t="shared" ca="1" si="412"/>
        <v>0</v>
      </c>
      <c r="N483" s="702">
        <f t="shared" ca="1" si="412"/>
        <v>0</v>
      </c>
      <c r="O483" s="702">
        <f t="shared" ca="1" si="412"/>
        <v>62</v>
      </c>
      <c r="P483" s="703">
        <f t="shared" ca="1" si="412"/>
        <v>487200</v>
      </c>
      <c r="Q483" s="555"/>
      <c r="R483" s="775"/>
      <c r="S483" s="669"/>
      <c r="T483" s="713">
        <f>SUM(昨年日報!T484)</f>
        <v>616227.27272727271</v>
      </c>
      <c r="U483" s="555"/>
      <c r="V483" s="729"/>
      <c r="W483" s="555"/>
      <c r="X483" s="713">
        <f t="shared" ref="X483:X484" si="413">+X429+T483</f>
        <v>6325402.8619528608</v>
      </c>
      <c r="Y483" s="555"/>
      <c r="Z483" s="739"/>
      <c r="AA483" s="555"/>
      <c r="AB483" s="555"/>
      <c r="AC483" s="713">
        <f>+AC429+T483</f>
        <v>7454456.9023569003</v>
      </c>
      <c r="AD483" s="739"/>
      <c r="AE483" s="555"/>
      <c r="AF483" s="817"/>
      <c r="AG483" s="818" t="str">
        <f>IF(AF483="","0",AF483-(AF483/(参照!$V$13)))</f>
        <v>0</v>
      </c>
      <c r="AK483" s="856" t="s">
        <v>632</v>
      </c>
      <c r="AL483" s="856"/>
      <c r="AM483" s="281" t="s">
        <v>625</v>
      </c>
      <c r="AN483" s="281" t="s">
        <v>626</v>
      </c>
      <c r="AO483" s="281" t="s">
        <v>627</v>
      </c>
      <c r="AP483" s="281" t="s">
        <v>628</v>
      </c>
      <c r="AQ483" s="281" t="s">
        <v>630</v>
      </c>
      <c r="AR483" s="281" t="s">
        <v>631</v>
      </c>
    </row>
    <row r="484" spans="1:51" ht="13.5" customHeight="1">
      <c r="B484" s="662"/>
      <c r="C484" s="663"/>
      <c r="D484" s="664"/>
      <c r="E484" s="590" t="str">
        <f>IF(B484="","",VLOOKUP(B484,参照!$U$1:$Z$25,2,FALSE))</f>
        <v/>
      </c>
      <c r="F484" s="665"/>
      <c r="G484" s="666"/>
      <c r="H484" s="665"/>
      <c r="I484" s="667"/>
      <c r="J484" s="665"/>
      <c r="K484" s="667"/>
      <c r="L484" s="665"/>
      <c r="M484" s="666"/>
      <c r="N484" s="666"/>
      <c r="O484" s="727"/>
      <c r="P484" s="647"/>
      <c r="Q484" s="555"/>
      <c r="R484" s="777" t="s">
        <v>54</v>
      </c>
      <c r="S484" s="669"/>
      <c r="T484" s="713">
        <f>((+T470+T472+T476+T478+T480)/(参照!$V$14))+(AF478+AF480+AF483+AF485-AG478-AG480-AG483-AG485)</f>
        <v>138636.36363636362</v>
      </c>
      <c r="U484" s="555"/>
      <c r="V484" s="725"/>
      <c r="W484" s="555"/>
      <c r="X484" s="713">
        <f t="shared" si="413"/>
        <v>1732386.801346801</v>
      </c>
      <c r="Y484" s="555"/>
      <c r="Z484" s="725">
        <f>+IF(ISERROR(X484/X483*100),"",(X484/X483*100))</f>
        <v>27.38777022040863</v>
      </c>
      <c r="AA484" s="555"/>
      <c r="AB484" s="555"/>
      <c r="AC484" s="713">
        <f t="shared" ref="AC484" si="414">+AC430+T484</f>
        <v>2393783.333333333</v>
      </c>
      <c r="AD484" s="753">
        <f>+IF(ISERROR(AC484/AC483*100),"",(AC484/AC483*100))</f>
        <v>32.112109100482996</v>
      </c>
      <c r="AE484" s="555"/>
      <c r="AF484" s="828" t="str">
        <f>$AF$106</f>
        <v>10%対象額</v>
      </c>
      <c r="AG484" s="829" t="str">
        <f>$AG$106</f>
        <v>税額</v>
      </c>
      <c r="AK484" s="856" t="s">
        <v>176</v>
      </c>
      <c r="AL484" s="856"/>
      <c r="AM484" s="225"/>
      <c r="AN484" s="225"/>
      <c r="AO484" s="225"/>
      <c r="AP484" s="225"/>
      <c r="AQ484" s="225"/>
      <c r="AR484" s="225"/>
    </row>
    <row r="485" spans="1:51" ht="13.5" customHeight="1" thickBot="1">
      <c r="B485" s="870" t="s">
        <v>617</v>
      </c>
      <c r="C485" s="871"/>
      <c r="D485" s="872"/>
      <c r="E485" s="670"/>
      <c r="F485" s="731">
        <f ca="1">SUM(F475+F477+F479+F481+F483)</f>
        <v>340</v>
      </c>
      <c r="G485" s="732">
        <f t="shared" ref="G485:P485" ca="1" si="415">SUM(G475+G477+G479+G481+G483)</f>
        <v>52250</v>
      </c>
      <c r="H485" s="731">
        <f t="shared" ca="1" si="415"/>
        <v>49</v>
      </c>
      <c r="I485" s="733">
        <f t="shared" ca="1" si="415"/>
        <v>38500</v>
      </c>
      <c r="J485" s="731">
        <f t="shared" ca="1" si="415"/>
        <v>0</v>
      </c>
      <c r="K485" s="733">
        <f t="shared" ca="1" si="415"/>
        <v>27500</v>
      </c>
      <c r="L485" s="731">
        <f t="shared" ca="1" si="415"/>
        <v>15</v>
      </c>
      <c r="M485" s="732">
        <f t="shared" ca="1" si="415"/>
        <v>26170</v>
      </c>
      <c r="N485" s="732">
        <f t="shared" ca="1" si="415"/>
        <v>2</v>
      </c>
      <c r="O485" s="734">
        <f t="shared" ca="1" si="415"/>
        <v>406</v>
      </c>
      <c r="P485" s="735">
        <f t="shared" ca="1" si="415"/>
        <v>2505460</v>
      </c>
      <c r="Q485" s="555"/>
      <c r="R485" s="781"/>
      <c r="S485" s="754" t="s">
        <v>0</v>
      </c>
      <c r="T485" s="751">
        <f>T482-T484</f>
        <v>13863.636363636382</v>
      </c>
      <c r="U485" s="560"/>
      <c r="V485" s="755"/>
      <c r="W485" s="649" t="s">
        <v>0</v>
      </c>
      <c r="X485" s="751">
        <f>X482-X484</f>
        <v>172917.19865319901</v>
      </c>
      <c r="Y485" s="560"/>
      <c r="Z485" s="756"/>
      <c r="AA485" s="560" t="s">
        <v>0</v>
      </c>
      <c r="AB485" s="649"/>
      <c r="AC485" s="751">
        <f>AC482-AC484</f>
        <v>239006.66666666698</v>
      </c>
      <c r="AD485" s="756"/>
      <c r="AE485" s="555"/>
      <c r="AF485" s="823"/>
      <c r="AG485" s="822" t="str">
        <f>IF(AF485="","0",AF485-(AF485/(参照!$V$14)))</f>
        <v>0</v>
      </c>
      <c r="AK485" s="856" t="s">
        <v>177</v>
      </c>
      <c r="AL485" s="856"/>
      <c r="AM485" s="225"/>
      <c r="AN485" s="225"/>
      <c r="AO485" s="225"/>
      <c r="AP485" s="225"/>
      <c r="AQ485" s="225"/>
      <c r="AR485" s="225"/>
    </row>
    <row r="486" spans="1:51" ht="9" customHeight="1">
      <c r="A486" s="22"/>
    </row>
    <row r="487" spans="1:51" ht="5.25" customHeight="1">
      <c r="A487" s="22"/>
    </row>
    <row r="488" spans="1:51" ht="16.5" customHeight="1">
      <c r="A488" s="1">
        <f>A434+1</f>
        <v>9</v>
      </c>
      <c r="B488" s="555"/>
      <c r="C488" s="555"/>
      <c r="D488" s="561"/>
      <c r="E488" s="564"/>
      <c r="F488" s="567" t="str">
        <f>F$56</f>
        <v>社　長</v>
      </c>
      <c r="G488" s="562">
        <f t="shared" ref="G488:O488" si="416">G$56</f>
        <v>0</v>
      </c>
      <c r="H488" s="563" t="str">
        <f t="shared" si="416"/>
        <v>常　務</v>
      </c>
      <c r="I488" s="564">
        <f t="shared" si="416"/>
        <v>0</v>
      </c>
      <c r="J488" s="565" t="str">
        <f t="shared" si="416"/>
        <v>部　長</v>
      </c>
      <c r="K488" s="566">
        <f t="shared" si="416"/>
        <v>0</v>
      </c>
      <c r="L488" s="567" t="str">
        <f t="shared" si="416"/>
        <v>次　長</v>
      </c>
      <c r="M488" s="566">
        <f t="shared" si="416"/>
        <v>0</v>
      </c>
      <c r="N488" s="567" t="str">
        <f t="shared" si="416"/>
        <v>課　長</v>
      </c>
      <c r="O488" s="568" t="str">
        <f t="shared" si="416"/>
        <v>係</v>
      </c>
      <c r="P488" s="557"/>
      <c r="Q488" s="24"/>
      <c r="R488" s="919" t="s">
        <v>99</v>
      </c>
      <c r="S488" s="919"/>
      <c r="T488" s="919"/>
      <c r="U488" s="919"/>
      <c r="V488" s="919"/>
      <c r="W488" s="919"/>
      <c r="X488" s="919"/>
      <c r="AD488" s="866" t="s">
        <v>116</v>
      </c>
      <c r="AE488" s="25"/>
      <c r="AF488" s="183" t="s">
        <v>8</v>
      </c>
      <c r="AG488" s="556" t="s">
        <v>9</v>
      </c>
    </row>
    <row r="489" spans="1:51" ht="15.75" customHeight="1">
      <c r="D489" s="561"/>
      <c r="E489" s="555"/>
      <c r="F489" s="920"/>
      <c r="H489" s="922"/>
      <c r="J489" s="924"/>
      <c r="K489" s="186"/>
      <c r="L489" s="926"/>
      <c r="M489" s="186"/>
      <c r="N489" s="926"/>
      <c r="O489" s="876" t="str">
        <f>IF(ISERROR(VLOOKUP(O491,参照!AB:AC,2,FALSE)),"",VLOOKUP(O491,参照!AB:AC,2,FALSE))</f>
        <v>小森</v>
      </c>
      <c r="P489" s="770">
        <v>3</v>
      </c>
      <c r="Q489" s="4"/>
      <c r="R489" s="269"/>
      <c r="S489" s="865">
        <f>SUM(S435)+1</f>
        <v>46151</v>
      </c>
      <c r="T489" s="865"/>
      <c r="U489" s="865"/>
      <c r="V489" s="865"/>
      <c r="W489" s="862" t="str">
        <f>TEXT(S489,"aaaa")</f>
        <v>土曜日</v>
      </c>
      <c r="X489" s="862"/>
      <c r="Y489" s="268"/>
      <c r="Z489" s="4"/>
      <c r="AA489" s="4"/>
      <c r="AB489" s="4"/>
      <c r="AC489" s="29"/>
      <c r="AD489" s="867"/>
      <c r="AE489" s="263"/>
      <c r="AF489" s="889" t="str">
        <f>IF(ISERROR(VLOOKUP(P489,参照!M:N,2,FALSE)),"",VLOOKUP(P489,参照!M:N,2,FALSE))</f>
        <v>雨</v>
      </c>
      <c r="AG489" s="860" t="str">
        <f>IF(ISERROR(VLOOKUP(P490,参照!M:N,2,FALSE)),"",VLOOKUP(P490,参照!M:N,2,FALSE))</f>
        <v>雨</v>
      </c>
    </row>
    <row r="490" spans="1:51" ht="15.75" customHeight="1">
      <c r="D490" s="561"/>
      <c r="E490" s="560"/>
      <c r="F490" s="921"/>
      <c r="G490" s="31"/>
      <c r="H490" s="923"/>
      <c r="I490" s="31"/>
      <c r="J490" s="925"/>
      <c r="K490" s="187"/>
      <c r="L490" s="927"/>
      <c r="M490" s="187"/>
      <c r="N490" s="927"/>
      <c r="O490" s="877" t="str">
        <f>IF(ISERROR(VLOOKUP(N490,参照!#REF!,2,FALSE)),"",VLOOKUP(N490,参照!#REF!,2,FALSE))</f>
        <v/>
      </c>
      <c r="P490" s="770">
        <v>3</v>
      </c>
      <c r="Q490" s="4"/>
      <c r="R490" s="269"/>
      <c r="S490" s="865"/>
      <c r="T490" s="865"/>
      <c r="U490" s="865"/>
      <c r="V490" s="865"/>
      <c r="W490" s="862"/>
      <c r="X490" s="862"/>
      <c r="Y490" s="268"/>
      <c r="Z490" s="4"/>
      <c r="AA490" s="4"/>
      <c r="AB490" s="4"/>
      <c r="AC490" s="29"/>
      <c r="AD490" s="868"/>
      <c r="AE490" s="187"/>
      <c r="AF490" s="890" t="str">
        <f>IF(ISERROR(VLOOKUP(AE490,参照!O:P,2,FALSE)),"",VLOOKUP(AE490,参照!O:P,2,FALSE))</f>
        <v/>
      </c>
      <c r="AG490" s="861" t="str">
        <f>IF(ISERROR(VLOOKUP(AF490,参照!P:Q,2,FALSE)),"",VLOOKUP(AF490,参照!P:Q,2,FALSE))</f>
        <v/>
      </c>
    </row>
    <row r="491" spans="1:51" ht="13.5" customHeight="1">
      <c r="B491" s="555" t="s">
        <v>447</v>
      </c>
      <c r="C491" s="555"/>
      <c r="D491" s="555"/>
      <c r="E491" s="555"/>
      <c r="F491" s="555"/>
      <c r="G491" s="555"/>
      <c r="H491" s="555"/>
      <c r="I491" s="555"/>
      <c r="J491" s="555"/>
      <c r="K491" s="555"/>
      <c r="L491" s="555"/>
      <c r="M491" s="555"/>
      <c r="N491" s="555"/>
      <c r="O491" s="595">
        <v>4</v>
      </c>
      <c r="P491" s="555"/>
      <c r="Q491" s="555"/>
      <c r="R491" s="596" t="s">
        <v>446</v>
      </c>
      <c r="S491" s="555"/>
      <c r="T491" s="555"/>
      <c r="U491" s="555"/>
      <c r="V491" s="596" t="s">
        <v>445</v>
      </c>
      <c r="W491" s="555"/>
      <c r="X491" s="555"/>
      <c r="Y491" s="555"/>
      <c r="Z491" s="596" t="s">
        <v>444</v>
      </c>
      <c r="AA491" s="596"/>
      <c r="AB491" s="555"/>
      <c r="AC491" s="597"/>
      <c r="AD491" s="555"/>
      <c r="AE491" s="555"/>
      <c r="AF491" s="596"/>
      <c r="AG491" s="597"/>
    </row>
    <row r="492" spans="1:51" ht="13.5" customHeight="1" thickBot="1">
      <c r="B492" s="908"/>
      <c r="C492" s="909"/>
      <c r="D492" s="598"/>
      <c r="E492" s="598"/>
      <c r="F492" s="891" t="s">
        <v>679</v>
      </c>
      <c r="G492" s="892"/>
      <c r="H492" s="892"/>
      <c r="I492" s="892"/>
      <c r="J492" s="892"/>
      <c r="K492" s="892"/>
      <c r="L492" s="892"/>
      <c r="M492" s="892"/>
      <c r="N492" s="892"/>
      <c r="O492" s="892"/>
      <c r="P492" s="893"/>
      <c r="Q492" s="555"/>
      <c r="R492" s="599" t="s">
        <v>78</v>
      </c>
      <c r="S492" s="564"/>
      <c r="T492" s="600" t="s">
        <v>79</v>
      </c>
      <c r="U492" s="564"/>
      <c r="V492" s="564" t="s">
        <v>80</v>
      </c>
      <c r="W492" s="564"/>
      <c r="X492" s="601" t="s">
        <v>79</v>
      </c>
      <c r="Y492" s="555"/>
      <c r="Z492" s="602" t="s">
        <v>30</v>
      </c>
      <c r="AA492" s="603"/>
      <c r="AB492" s="604"/>
      <c r="AC492" s="605"/>
      <c r="AD492" s="555"/>
      <c r="AE492" s="555"/>
      <c r="AF492" s="555"/>
      <c r="AG492" s="606"/>
      <c r="AJ492" s="1" t="s">
        <v>121</v>
      </c>
      <c r="AK492" s="922" t="s">
        <v>120</v>
      </c>
      <c r="AL492" s="922"/>
    </row>
    <row r="493" spans="1:51" ht="13.5" customHeight="1">
      <c r="B493" s="607" t="s">
        <v>104</v>
      </c>
      <c r="C493" s="608" t="s">
        <v>105</v>
      </c>
      <c r="D493" s="568" t="s">
        <v>4</v>
      </c>
      <c r="E493" s="563"/>
      <c r="F493" s="609" t="s">
        <v>15</v>
      </c>
      <c r="G493" s="610"/>
      <c r="H493" s="609" t="s">
        <v>16</v>
      </c>
      <c r="I493" s="566"/>
      <c r="J493" s="567" t="s">
        <v>17</v>
      </c>
      <c r="K493" s="611"/>
      <c r="L493" s="609" t="s">
        <v>18</v>
      </c>
      <c r="M493" s="562"/>
      <c r="N493" s="612" t="s">
        <v>19</v>
      </c>
      <c r="O493" s="613" t="s">
        <v>6</v>
      </c>
      <c r="P493" s="613" t="s">
        <v>20</v>
      </c>
      <c r="Q493" s="595"/>
      <c r="R493" s="614" t="str">
        <f>IF(ISERROR(VLOOKUP(Q493,参照!A:B,2,FALSE)),"",VLOOKUP(Q493,参照!A:B,2,FALSE))</f>
        <v/>
      </c>
      <c r="S493" s="604"/>
      <c r="T493" s="615"/>
      <c r="U493" s="604">
        <v>500</v>
      </c>
      <c r="V493" s="604" t="str">
        <f>IF(ISERROR(VLOOKUP(U493,参照!D:E,2,FALSE)),"",VLOOKUP(U493,参照!D:E,2,FALSE))</f>
        <v>じゃらん</v>
      </c>
      <c r="W493" s="604"/>
      <c r="X493" s="616">
        <v>26600</v>
      </c>
      <c r="Y493" s="555"/>
      <c r="Z493" s="558"/>
      <c r="AA493" s="617"/>
      <c r="AB493" s="618"/>
      <c r="AC493" s="619"/>
      <c r="AD493" s="555"/>
      <c r="AE493" s="555"/>
      <c r="AF493" s="555" t="s">
        <v>346</v>
      </c>
      <c r="AG493" s="606"/>
      <c r="AJ493" s="853" t="s">
        <v>635</v>
      </c>
      <c r="AK493" s="277" t="s">
        <v>104</v>
      </c>
      <c r="AL493" s="277" t="s">
        <v>4</v>
      </c>
      <c r="AM493" s="278"/>
      <c r="AN493" s="279" t="s">
        <v>15</v>
      </c>
      <c r="AO493" s="279" t="s">
        <v>16</v>
      </c>
      <c r="AP493" s="277" t="s">
        <v>17</v>
      </c>
      <c r="AQ493" s="279" t="s">
        <v>18</v>
      </c>
      <c r="AR493" s="279" t="s">
        <v>19</v>
      </c>
      <c r="AS493" s="279"/>
      <c r="AT493" s="278" t="s">
        <v>117</v>
      </c>
      <c r="AU493" s="278" t="s">
        <v>118</v>
      </c>
      <c r="AV493" s="278" t="s">
        <v>123</v>
      </c>
      <c r="AW493" s="278" t="s">
        <v>124</v>
      </c>
      <c r="AX493" s="280" t="s">
        <v>122</v>
      </c>
      <c r="AY493" s="853" t="s">
        <v>100</v>
      </c>
    </row>
    <row r="494" spans="1:51" ht="13.5" customHeight="1">
      <c r="A494" s="43"/>
      <c r="B494" s="620" t="s">
        <v>83</v>
      </c>
      <c r="C494" s="621">
        <v>1</v>
      </c>
      <c r="D494" s="621">
        <v>1</v>
      </c>
      <c r="E494" s="604">
        <f>IF(B494="","",VLOOKUP(B494,参照!$U$1:$Z$25,2,FALSE))</f>
        <v>5000</v>
      </c>
      <c r="F494" s="622">
        <v>9</v>
      </c>
      <c r="G494" s="623">
        <f>IF(B494="","",VLOOKUP(B494,参照!$U$1:$Z$25,3,FALSE))</f>
        <v>4750</v>
      </c>
      <c r="H494" s="622"/>
      <c r="I494" s="624">
        <f>IF(B494="","",VLOOKUP(B494,参照!$U$1:$Z$25,4,FALSE))</f>
        <v>3500</v>
      </c>
      <c r="J494" s="622"/>
      <c r="K494" s="625">
        <f>IF(B494="","",VLOOKUP(B494,参照!$U$1:$Z$25,5,FALSE))</f>
        <v>2500</v>
      </c>
      <c r="L494" s="622"/>
      <c r="M494" s="626">
        <f>IF(B494="","",VLOOKUP(B494,参照!$U$1:$Z$25,6,FALSE))</f>
        <v>2380</v>
      </c>
      <c r="N494" s="605"/>
      <c r="O494" s="616">
        <f t="shared" ref="O494:O506" si="417">IF(SUM(F494+H494+J494+L494+N494)=0,"",SUM(F494+H494+J494+L494+N494))</f>
        <v>9</v>
      </c>
      <c r="P494" s="605">
        <f>IF(ISERROR(SUM(E494*F494+G494*H494+I494*J494+K494*L494+M494*N494)),"",SUM(E494*F494+G494*H494+I494*J494+K494*L494+M494*N494))</f>
        <v>45000</v>
      </c>
      <c r="Q494" s="595"/>
      <c r="R494" s="627" t="str">
        <f>IF(ISERROR(VLOOKUP(Q494,参照!A:B,2,FALSE)),"",VLOOKUP(Q494,参照!A:B,2,FALSE))</f>
        <v/>
      </c>
      <c r="S494" s="628"/>
      <c r="T494" s="629"/>
      <c r="U494" s="628">
        <v>540</v>
      </c>
      <c r="V494" s="628" t="s">
        <v>794</v>
      </c>
      <c r="W494" s="628"/>
      <c r="X494" s="630">
        <v>5000</v>
      </c>
      <c r="Y494" s="555"/>
      <c r="Z494" s="631"/>
      <c r="AA494" s="632"/>
      <c r="AB494" s="618"/>
      <c r="AC494" s="619"/>
      <c r="AD494" s="555"/>
      <c r="AE494" s="555"/>
      <c r="AF494" s="633" t="s">
        <v>164</v>
      </c>
      <c r="AG494" s="634">
        <f>AG440+S527</f>
        <v>34180</v>
      </c>
      <c r="AJ494" s="854"/>
      <c r="AK494" s="281" t="s">
        <v>83</v>
      </c>
      <c r="AL494" s="281">
        <v>1</v>
      </c>
      <c r="AM494" s="225"/>
      <c r="AN494" s="225">
        <f>DSUM($B493:$N507,F493,$AK493:$AL494)</f>
        <v>16</v>
      </c>
      <c r="AO494" s="225">
        <f>DSUM($B493:$N507,H493,$AK493:$AL494)</f>
        <v>0</v>
      </c>
      <c r="AP494" s="225">
        <f>DSUM($B493:$N507,J493,$AK493:$AL494)</f>
        <v>0</v>
      </c>
      <c r="AQ494" s="225">
        <f>DSUM($B493:$N507,L493,$AK493:$AL494)</f>
        <v>1</v>
      </c>
      <c r="AR494" s="225">
        <f>DSUM($B493:$N507,N493,$AK493:$AL494)</f>
        <v>0</v>
      </c>
      <c r="AS494" s="225"/>
      <c r="AT494" s="225">
        <f>AN494+AO494+AP494</f>
        <v>16</v>
      </c>
      <c r="AU494" s="225">
        <f>AQ494+AR494</f>
        <v>1</v>
      </c>
      <c r="AV494" s="225">
        <f>AT494+AU494</f>
        <v>17</v>
      </c>
      <c r="AW494" s="287">
        <f>(AT494*1)+(AU494*0.5)</f>
        <v>16.5</v>
      </c>
      <c r="AX494" s="284">
        <f>DCOUNT(B493:E507,D493,AK493:AL494)-AM538</f>
        <v>2</v>
      </c>
      <c r="AY494" s="854"/>
    </row>
    <row r="495" spans="1:51" ht="13.5" customHeight="1">
      <c r="A495" s="43"/>
      <c r="B495" s="635" t="s">
        <v>126</v>
      </c>
      <c r="C495" s="636">
        <v>1</v>
      </c>
      <c r="D495" s="636">
        <v>3</v>
      </c>
      <c r="E495" s="628">
        <f>IF(B495="","",VLOOKUP(B495,参照!$U$1:$Z$25,2,FALSE))</f>
        <v>8000</v>
      </c>
      <c r="F495" s="637">
        <v>7</v>
      </c>
      <c r="G495" s="638">
        <f>IF(B495="","",VLOOKUP(B495,参照!$U$1:$Z$25,3,FALSE))</f>
        <v>7600</v>
      </c>
      <c r="H495" s="637">
        <v>3</v>
      </c>
      <c r="I495" s="639">
        <f>IF(B495="","",VLOOKUP(B495,参照!$U$1:$Z$25,4,FALSE))</f>
        <v>5600</v>
      </c>
      <c r="J495" s="637"/>
      <c r="K495" s="640">
        <f>IF(B495="","",VLOOKUP(B495,参照!$U$1:$Z$25,5,FALSE))</f>
        <v>4000</v>
      </c>
      <c r="L495" s="637">
        <v>1</v>
      </c>
      <c r="M495" s="641">
        <f>IF(B495="","",VLOOKUP(B495,参照!$U$1:$Z$25,6,FALSE))</f>
        <v>3800</v>
      </c>
      <c r="N495" s="642">
        <v>1</v>
      </c>
      <c r="O495" s="642">
        <f t="shared" si="417"/>
        <v>12</v>
      </c>
      <c r="P495" s="642">
        <f t="shared" ref="P495:P506" si="418">IF(ISERROR(SUM(E495*F495+G495*H495+I495*J495+K495*L495+M495*N495)),"",SUM(E495*F495+G495*H495+I495*J495+K495*L495+M495*N495))</f>
        <v>86600</v>
      </c>
      <c r="Q495" s="595"/>
      <c r="R495" s="627" t="str">
        <f>IF(ISERROR(VLOOKUP(Q495,参照!A:B,2,FALSE)),"",VLOOKUP(Q495,参照!A:B,2,FALSE))</f>
        <v/>
      </c>
      <c r="S495" s="628"/>
      <c r="T495" s="629"/>
      <c r="U495" s="628">
        <v>800</v>
      </c>
      <c r="V495" s="628" t="str">
        <f>IF(ISERROR(VLOOKUP(U495,参照!D:E,2,FALSE)),"",VLOOKUP(U495,参照!D:E,2,FALSE))</f>
        <v>ANA Digital Gate</v>
      </c>
      <c r="W495" s="628"/>
      <c r="X495" s="630">
        <v>81500</v>
      </c>
      <c r="Y495" s="555"/>
      <c r="Z495" s="631"/>
      <c r="AA495" s="632"/>
      <c r="AB495" s="618"/>
      <c r="AC495" s="619"/>
      <c r="AD495" s="555"/>
      <c r="AE495" s="555"/>
      <c r="AF495" s="643" t="s">
        <v>680</v>
      </c>
      <c r="AG495" s="644">
        <f>AG441+S528</f>
        <v>0</v>
      </c>
      <c r="AJ495" s="854"/>
      <c r="AK495" s="281" t="s">
        <v>104</v>
      </c>
      <c r="AL495" s="281" t="s">
        <v>4</v>
      </c>
      <c r="AM495" s="225"/>
      <c r="AN495" s="225"/>
      <c r="AO495" s="225"/>
      <c r="AP495" s="225"/>
      <c r="AQ495" s="225"/>
      <c r="AR495" s="225"/>
      <c r="AS495" s="225"/>
      <c r="AT495" s="225"/>
      <c r="AU495" s="225"/>
      <c r="AV495" s="225"/>
      <c r="AW495" s="225"/>
      <c r="AX495" s="282"/>
      <c r="AY495" s="854"/>
    </row>
    <row r="496" spans="1:51" ht="13.5" customHeight="1" thickBot="1">
      <c r="A496" s="43"/>
      <c r="B496" s="635" t="s">
        <v>83</v>
      </c>
      <c r="C496" s="636">
        <v>2</v>
      </c>
      <c r="D496" s="636">
        <v>1</v>
      </c>
      <c r="E496" s="628">
        <f>IF(B496="","",VLOOKUP(B496,参照!$U$1:$Z$25,2,FALSE))</f>
        <v>5000</v>
      </c>
      <c r="F496" s="637">
        <v>7</v>
      </c>
      <c r="G496" s="638">
        <f>IF(B496="","",VLOOKUP(B496,参照!$U$1:$Z$25,3,FALSE))</f>
        <v>4750</v>
      </c>
      <c r="H496" s="637"/>
      <c r="I496" s="639">
        <f>IF(B496="","",VLOOKUP(B496,参照!$U$1:$Z$25,4,FALSE))</f>
        <v>3500</v>
      </c>
      <c r="J496" s="637"/>
      <c r="K496" s="640">
        <f>IF(B496="","",VLOOKUP(B496,参照!$U$1:$Z$25,5,FALSE))</f>
        <v>2500</v>
      </c>
      <c r="L496" s="637">
        <v>1</v>
      </c>
      <c r="M496" s="641">
        <f>IF(B496="","",VLOOKUP(B496,参照!$U$1:$Z$25,6,FALSE))</f>
        <v>2380</v>
      </c>
      <c r="N496" s="642"/>
      <c r="O496" s="630">
        <f t="shared" si="417"/>
        <v>8</v>
      </c>
      <c r="P496" s="642">
        <f t="shared" si="418"/>
        <v>37500</v>
      </c>
      <c r="Q496" s="595"/>
      <c r="R496" s="627" t="str">
        <f>IF(ISERROR(VLOOKUP(Q496,参照!A:B,2,FALSE)),"",VLOOKUP(Q496,参照!A:B,2,FALSE))</f>
        <v/>
      </c>
      <c r="S496" s="628"/>
      <c r="T496" s="629"/>
      <c r="U496" s="628"/>
      <c r="V496" s="628" t="str">
        <f>IF(ISERROR(VLOOKUP(U496,参照!D:E,2,FALSE)),"",VLOOKUP(U496,参照!D:E,2,FALSE))</f>
        <v/>
      </c>
      <c r="W496" s="628"/>
      <c r="X496" s="630"/>
      <c r="Y496" s="555"/>
      <c r="Z496" s="645"/>
      <c r="AA496" s="590"/>
      <c r="AB496" s="646"/>
      <c r="AC496" s="647"/>
      <c r="AD496" s="555"/>
      <c r="AE496" s="555"/>
      <c r="AF496" s="555"/>
      <c r="AG496" s="606"/>
      <c r="AJ496" s="855"/>
      <c r="AK496" s="9" t="s">
        <v>83</v>
      </c>
      <c r="AL496" s="9">
        <v>3</v>
      </c>
      <c r="AM496" s="283"/>
      <c r="AN496" s="283">
        <f>DSUM($B493:$N507,F493,$AK495:$AL496)</f>
        <v>0</v>
      </c>
      <c r="AO496" s="283">
        <f>DSUM($B493:$N507,H493,$AK495:$AL496)</f>
        <v>0</v>
      </c>
      <c r="AP496" s="283">
        <f>DSUM($B493:$N507,J493,$AK495:$AL496)</f>
        <v>0</v>
      </c>
      <c r="AQ496" s="283">
        <f>DSUM($B493:$N507,L493,$AK495:$AL496)</f>
        <v>0</v>
      </c>
      <c r="AR496" s="283">
        <f>DSUM($B493:$N507,N493,$AK495:$AL496)</f>
        <v>0</v>
      </c>
      <c r="AS496" s="283"/>
      <c r="AT496" s="283">
        <f>AN496+AO496+AP496</f>
        <v>0</v>
      </c>
      <c r="AU496" s="283">
        <f>AQ496+AR496</f>
        <v>0</v>
      </c>
      <c r="AV496" s="283">
        <f>AT496+AU496</f>
        <v>0</v>
      </c>
      <c r="AW496" s="286">
        <f>(AT496*1)+(AU496*0.5)</f>
        <v>0</v>
      </c>
      <c r="AX496" s="285">
        <f>DCOUNT(B493:E507,D493,AK495:AL496)-AM539</f>
        <v>0</v>
      </c>
      <c r="AY496" s="855"/>
    </row>
    <row r="497" spans="1:51" ht="13.5" customHeight="1" thickBot="1">
      <c r="A497" s="43"/>
      <c r="B497" s="635"/>
      <c r="C497" s="636"/>
      <c r="D497" s="636"/>
      <c r="E497" s="628" t="str">
        <f>IF(B497="","",VLOOKUP(B497,参照!$U$1:$Z$25,2,FALSE))</f>
        <v/>
      </c>
      <c r="F497" s="637"/>
      <c r="G497" s="638" t="str">
        <f>IF(B497="","",VLOOKUP(B497,参照!$U$1:$Z$25,3,FALSE))</f>
        <v/>
      </c>
      <c r="H497" s="637"/>
      <c r="I497" s="639" t="str">
        <f>IF(B497="","",VLOOKUP(B497,参照!$U$1:$Z$25,4,FALSE))</f>
        <v/>
      </c>
      <c r="J497" s="637"/>
      <c r="K497" s="640" t="str">
        <f>IF(B497="","",VLOOKUP(B497,参照!$U$1:$Z$25,5,FALSE))</f>
        <v/>
      </c>
      <c r="L497" s="637"/>
      <c r="M497" s="641" t="str">
        <f>IF(B497="","",VLOOKUP(B497,参照!$U$1:$Z$25,6,FALSE))</f>
        <v/>
      </c>
      <c r="N497" s="642"/>
      <c r="O497" s="642" t="str">
        <f t="shared" si="417"/>
        <v/>
      </c>
      <c r="P497" s="642" t="str">
        <f t="shared" si="418"/>
        <v/>
      </c>
      <c r="Q497" s="595"/>
      <c r="R497" s="627" t="str">
        <f>IF(ISERROR(VLOOKUP(Q497,参照!A:B,2,FALSE)),"",VLOOKUP(Q497,参照!A:B,2,FALSE))</f>
        <v/>
      </c>
      <c r="S497" s="628"/>
      <c r="T497" s="629"/>
      <c r="U497" s="628"/>
      <c r="V497" s="628" t="str">
        <f>IF(ISERROR(VLOOKUP(U497,参照!D:E,2,FALSE)),"",VLOOKUP(U497,参照!D:E,2,FALSE))</f>
        <v/>
      </c>
      <c r="W497" s="628"/>
      <c r="X497" s="630"/>
      <c r="Y497" s="555"/>
      <c r="Z497" s="840" t="s">
        <v>35</v>
      </c>
      <c r="AA497" s="649"/>
      <c r="AB497" s="650"/>
      <c r="AC497" s="651">
        <f>SUM(AC493:AC495)</f>
        <v>0</v>
      </c>
      <c r="AD497" s="555"/>
      <c r="AE497" s="555"/>
      <c r="AF497" s="555" t="s">
        <v>345</v>
      </c>
      <c r="AG497" s="606"/>
    </row>
    <row r="498" spans="1:51" ht="13.5" customHeight="1">
      <c r="A498" s="43"/>
      <c r="B498" s="635"/>
      <c r="C498" s="636"/>
      <c r="D498" s="636"/>
      <c r="E498" s="628" t="str">
        <f>IF(B498="","",VLOOKUP(B498,参照!$U$1:$Z$25,2,FALSE))</f>
        <v/>
      </c>
      <c r="F498" s="637"/>
      <c r="G498" s="638" t="str">
        <f>IF(B498="","",VLOOKUP(B498,参照!$U$1:$Z$25,3,FALSE))</f>
        <v/>
      </c>
      <c r="H498" s="637"/>
      <c r="I498" s="639" t="str">
        <f>IF(B498="","",VLOOKUP(B498,参照!$U$1:$Z$25,4,FALSE))</f>
        <v/>
      </c>
      <c r="J498" s="637"/>
      <c r="K498" s="640" t="str">
        <f>IF(B498="","",VLOOKUP(B498,参照!$U$1:$Z$25,5,FALSE))</f>
        <v/>
      </c>
      <c r="L498" s="637"/>
      <c r="M498" s="641" t="str">
        <f>IF(B498="","",VLOOKUP(B498,参照!$U$1:$Z$25,6,FALSE))</f>
        <v/>
      </c>
      <c r="N498" s="642"/>
      <c r="O498" s="630" t="str">
        <f t="shared" si="417"/>
        <v/>
      </c>
      <c r="P498" s="642" t="str">
        <f t="shared" si="418"/>
        <v/>
      </c>
      <c r="Q498" s="595"/>
      <c r="R498" s="627" t="str">
        <f>IF(ISERROR(VLOOKUP(Q498,参照!A:B,2,FALSE)),"",VLOOKUP(Q498,参照!A:B,2,FALSE))</f>
        <v/>
      </c>
      <c r="S498" s="628"/>
      <c r="T498" s="629"/>
      <c r="U498" s="628"/>
      <c r="V498" s="628" t="str">
        <f>IF(ISERROR(VLOOKUP(U498,参照!D:E,2,FALSE)),"",VLOOKUP(U498,参照!D:E,2,FALSE))</f>
        <v/>
      </c>
      <c r="W498" s="628"/>
      <c r="X498" s="630"/>
      <c r="Y498" s="555"/>
      <c r="Z498" s="555"/>
      <c r="AA498" s="555"/>
      <c r="AB498" s="555"/>
      <c r="AC498" s="555"/>
      <c r="AD498" s="555"/>
      <c r="AE498" s="555"/>
      <c r="AF498" s="633" t="s">
        <v>164</v>
      </c>
      <c r="AG498" s="634">
        <f>AG444+S529</f>
        <v>27700</v>
      </c>
      <c r="AJ498" s="853" t="s">
        <v>107</v>
      </c>
      <c r="AK498" s="277" t="s">
        <v>104</v>
      </c>
      <c r="AL498" s="277" t="s">
        <v>4</v>
      </c>
      <c r="AM498" s="278"/>
      <c r="AN498" s="279" t="s">
        <v>15</v>
      </c>
      <c r="AO498" s="279" t="s">
        <v>16</v>
      </c>
      <c r="AP498" s="277" t="s">
        <v>17</v>
      </c>
      <c r="AQ498" s="279" t="s">
        <v>18</v>
      </c>
      <c r="AR498" s="279" t="s">
        <v>19</v>
      </c>
      <c r="AS498" s="277"/>
      <c r="AT498" s="277" t="s">
        <v>117</v>
      </c>
      <c r="AU498" s="277" t="s">
        <v>118</v>
      </c>
      <c r="AV498" s="277" t="s">
        <v>123</v>
      </c>
      <c r="AW498" s="277" t="s">
        <v>124</v>
      </c>
      <c r="AX498" s="288" t="s">
        <v>122</v>
      </c>
      <c r="AY498" s="853" t="s">
        <v>107</v>
      </c>
    </row>
    <row r="499" spans="1:51" ht="13.5" customHeight="1">
      <c r="A499" s="43"/>
      <c r="B499" s="635"/>
      <c r="C499" s="636"/>
      <c r="D499" s="636"/>
      <c r="E499" s="628" t="str">
        <f>IF(B499="","",VLOOKUP(B499,参照!$U$1:$Z$25,2,FALSE))</f>
        <v/>
      </c>
      <c r="F499" s="637"/>
      <c r="G499" s="638" t="str">
        <f>IF(B499="","",VLOOKUP(B499,参照!$U$1:$Z$25,3,FALSE))</f>
        <v/>
      </c>
      <c r="H499" s="637"/>
      <c r="I499" s="639" t="str">
        <f>IF(B499="","",VLOOKUP(B499,参照!$U$1:$Z$25,4,FALSE))</f>
        <v/>
      </c>
      <c r="J499" s="637"/>
      <c r="K499" s="640" t="str">
        <f>IF(B499="","",VLOOKUP(B499,参照!$U$1:$Z$25,5,FALSE))</f>
        <v/>
      </c>
      <c r="L499" s="637"/>
      <c r="M499" s="641" t="str">
        <f>IF(B499="","",VLOOKUP(B499,参照!$U$1:$Z$25,6,FALSE))</f>
        <v/>
      </c>
      <c r="N499" s="642"/>
      <c r="O499" s="642" t="str">
        <f t="shared" si="417"/>
        <v/>
      </c>
      <c r="P499" s="642" t="str">
        <f t="shared" si="418"/>
        <v/>
      </c>
      <c r="Q499" s="595"/>
      <c r="R499" s="627" t="str">
        <f>IF(ISERROR(VLOOKUP(Q499,参照!A:B,2,FALSE)),"",VLOOKUP(Q499,参照!A:B,2,FALSE))</f>
        <v/>
      </c>
      <c r="S499" s="628"/>
      <c r="T499" s="629"/>
      <c r="U499" s="628"/>
      <c r="V499" s="628" t="str">
        <f>IF(ISERROR(VLOOKUP(U499,参照!D:E,2,FALSE)),"",VLOOKUP(U499,参照!D:E,2,FALSE))</f>
        <v/>
      </c>
      <c r="W499" s="628"/>
      <c r="X499" s="630"/>
      <c r="Y499" s="555"/>
      <c r="Z499" s="602" t="s">
        <v>33</v>
      </c>
      <c r="AA499" s="603"/>
      <c r="AB499" s="652"/>
      <c r="AC499" s="653"/>
      <c r="AD499" s="555"/>
      <c r="AE499" s="555"/>
      <c r="AF499" s="643" t="s">
        <v>681</v>
      </c>
      <c r="AG499" s="644">
        <f>AG445+S530</f>
        <v>0</v>
      </c>
      <c r="AJ499" s="854"/>
      <c r="AK499" s="281" t="s">
        <v>84</v>
      </c>
      <c r="AL499" s="281">
        <v>1</v>
      </c>
      <c r="AM499" s="225"/>
      <c r="AN499" s="225">
        <f>DSUM($B493:$N507,F493,$AK498:$AL499)</f>
        <v>0</v>
      </c>
      <c r="AO499" s="225">
        <f>DSUM($B493:$N507,H493,$AK498:$AL499)</f>
        <v>0</v>
      </c>
      <c r="AP499" s="225">
        <f>DSUM($B493:$N507,J493,$AK498:$AL499)</f>
        <v>0</v>
      </c>
      <c r="AQ499" s="225">
        <f>DSUM($B493:$N507,L493,$AK498:$AL499)</f>
        <v>0</v>
      </c>
      <c r="AR499" s="225">
        <f>DSUM($B493:$N507,N493,$AK498:$AL499)</f>
        <v>0</v>
      </c>
      <c r="AS499" s="225"/>
      <c r="AT499" s="225">
        <f>AN499+AO499+AP499</f>
        <v>0</v>
      </c>
      <c r="AU499" s="225">
        <f>AQ499+AR499</f>
        <v>0</v>
      </c>
      <c r="AV499" s="225">
        <f>AT499+AU499</f>
        <v>0</v>
      </c>
      <c r="AW499" s="287">
        <f>(AT499*1)+(AU499*0.5)</f>
        <v>0</v>
      </c>
      <c r="AX499" s="284">
        <f>DCOUNT(B493:E507,D493,AK498:AL499)-AN538</f>
        <v>0</v>
      </c>
      <c r="AY499" s="854"/>
    </row>
    <row r="500" spans="1:51" ht="13.5" customHeight="1">
      <c r="A500" s="43"/>
      <c r="B500" s="635"/>
      <c r="C500" s="636"/>
      <c r="D500" s="636"/>
      <c r="E500" s="628" t="str">
        <f>IF(B500="","",VLOOKUP(B500,参照!$U$1:$Z$25,2,FALSE))</f>
        <v/>
      </c>
      <c r="F500" s="637"/>
      <c r="G500" s="638" t="str">
        <f>IF(B500="","",VLOOKUP(B500,参照!$U$1:$Z$25,3,FALSE))</f>
        <v/>
      </c>
      <c r="H500" s="637"/>
      <c r="I500" s="639" t="str">
        <f>IF(B500="","",VLOOKUP(B500,参照!$U$1:$Z$25,4,FALSE))</f>
        <v/>
      </c>
      <c r="J500" s="637"/>
      <c r="K500" s="640" t="str">
        <f>IF(B500="","",VLOOKUP(B500,参照!$U$1:$Z$25,5,FALSE))</f>
        <v/>
      </c>
      <c r="L500" s="637"/>
      <c r="M500" s="641" t="str">
        <f>IF(B500="","",VLOOKUP(B500,参照!$U$1:$Z$25,6,FALSE))</f>
        <v/>
      </c>
      <c r="N500" s="642"/>
      <c r="O500" s="630" t="str">
        <f t="shared" si="417"/>
        <v/>
      </c>
      <c r="P500" s="642" t="str">
        <f t="shared" si="418"/>
        <v/>
      </c>
      <c r="Q500" s="595"/>
      <c r="R500" s="627" t="str">
        <f>IF(ISERROR(VLOOKUP(Q500,参照!A:B,2,FALSE)),"",VLOOKUP(Q500,参照!A:B,2,FALSE))</f>
        <v/>
      </c>
      <c r="S500" s="628"/>
      <c r="T500" s="629"/>
      <c r="U500" s="628"/>
      <c r="V500" s="628" t="str">
        <f>IF(ISERROR(VLOOKUP(U500,参照!D:E,2,FALSE)),"",VLOOKUP(U500,参照!D:E,2,FALSE))</f>
        <v/>
      </c>
      <c r="W500" s="628"/>
      <c r="X500" s="630"/>
      <c r="Y500" s="555"/>
      <c r="Z500" s="627"/>
      <c r="AA500" s="654"/>
      <c r="AB500" s="655"/>
      <c r="AC500" s="656"/>
      <c r="AD500" s="555"/>
      <c r="AE500" s="555"/>
      <c r="AF500" s="596"/>
      <c r="AG500" s="606"/>
      <c r="AJ500" s="854"/>
      <c r="AK500" s="281" t="s">
        <v>104</v>
      </c>
      <c r="AL500" s="281" t="s">
        <v>4</v>
      </c>
      <c r="AM500" s="225"/>
      <c r="AN500" s="225"/>
      <c r="AO500" s="225"/>
      <c r="AP500" s="225"/>
      <c r="AQ500" s="225"/>
      <c r="AR500" s="225"/>
      <c r="AS500" s="225"/>
      <c r="AT500" s="225"/>
      <c r="AU500" s="225"/>
      <c r="AV500" s="225"/>
      <c r="AW500" s="225"/>
      <c r="AX500" s="282"/>
      <c r="AY500" s="854"/>
    </row>
    <row r="501" spans="1:51" ht="13.5" customHeight="1" thickBot="1">
      <c r="A501" s="43"/>
      <c r="B501" s="635"/>
      <c r="C501" s="636"/>
      <c r="D501" s="636"/>
      <c r="E501" s="628" t="str">
        <f>IF(B501="","",VLOOKUP(B501,参照!$U$1:$Z$25,2,FALSE))</f>
        <v/>
      </c>
      <c r="F501" s="637"/>
      <c r="G501" s="638" t="str">
        <f>IF(B501="","",VLOOKUP(B501,参照!$U$1:$Z$25,3,FALSE))</f>
        <v/>
      </c>
      <c r="H501" s="637"/>
      <c r="I501" s="639" t="str">
        <f>IF(B501="","",VLOOKUP(B501,参照!$U$1:$Z$25,4,FALSE))</f>
        <v/>
      </c>
      <c r="J501" s="637"/>
      <c r="K501" s="640" t="str">
        <f>IF(B501="","",VLOOKUP(B501,参照!$U$1:$Z$25,5,FALSE))</f>
        <v/>
      </c>
      <c r="L501" s="637"/>
      <c r="M501" s="641" t="str">
        <f>IF(B501="","",VLOOKUP(B501,参照!$U$1:$Z$25,6,FALSE))</f>
        <v/>
      </c>
      <c r="N501" s="642"/>
      <c r="O501" s="642" t="str">
        <f t="shared" si="417"/>
        <v/>
      </c>
      <c r="P501" s="642" t="str">
        <f t="shared" si="418"/>
        <v/>
      </c>
      <c r="Q501" s="595"/>
      <c r="R501" s="627" t="str">
        <f>IF(ISERROR(VLOOKUP(Q501,参照!A:B,2,FALSE)),"",VLOOKUP(Q501,参照!A:B,2,FALSE))</f>
        <v/>
      </c>
      <c r="S501" s="628"/>
      <c r="T501" s="629"/>
      <c r="U501" s="628"/>
      <c r="V501" s="628" t="str">
        <f>IF(ISERROR(VLOOKUP(U501,参照!D:E,2,FALSE)),"",VLOOKUP(U501,参照!D:E,2,FALSE))</f>
        <v/>
      </c>
      <c r="W501" s="628"/>
      <c r="X501" s="630"/>
      <c r="Y501" s="555"/>
      <c r="Z501" s="627"/>
      <c r="AA501" s="654"/>
      <c r="AB501" s="655"/>
      <c r="AC501" s="642"/>
      <c r="AD501" s="555"/>
      <c r="AE501" s="555"/>
      <c r="AF501" s="555" t="s">
        <v>163</v>
      </c>
      <c r="AG501" s="606"/>
      <c r="AJ501" s="855"/>
      <c r="AK501" s="9" t="s">
        <v>84</v>
      </c>
      <c r="AL501" s="9">
        <v>3</v>
      </c>
      <c r="AM501" s="283"/>
      <c r="AN501" s="283">
        <f>DSUM($B493:$N507,F493,$AK500:$AL501)</f>
        <v>0</v>
      </c>
      <c r="AO501" s="283">
        <f>DSUM($B493:$N507,H493,$AK500:$AL501)</f>
        <v>0</v>
      </c>
      <c r="AP501" s="283">
        <f>DSUM($B493:$N507,J493,$AK500:$AL501)</f>
        <v>0</v>
      </c>
      <c r="AQ501" s="283">
        <f>DSUM($B493:$N507,L493,$AK500:$AL501)</f>
        <v>0</v>
      </c>
      <c r="AR501" s="283">
        <f>DSUM($B493:$N507,N493,$AK500:$AL501)</f>
        <v>0</v>
      </c>
      <c r="AS501" s="283"/>
      <c r="AT501" s="283">
        <f>AN501+AO501+AP501</f>
        <v>0</v>
      </c>
      <c r="AU501" s="283">
        <f>AQ501+AR501</f>
        <v>0</v>
      </c>
      <c r="AV501" s="283">
        <f>AT501+AU501</f>
        <v>0</v>
      </c>
      <c r="AW501" s="286">
        <f>(AT501*1)+(AU501*0.5)</f>
        <v>0</v>
      </c>
      <c r="AX501" s="285">
        <f>DCOUNT(B493:E507,D493,AK500:AL501)-AN539</f>
        <v>0</v>
      </c>
      <c r="AY501" s="855"/>
    </row>
    <row r="502" spans="1:51" ht="13.5" customHeight="1" thickBot="1">
      <c r="A502" s="43"/>
      <c r="B502" s="635"/>
      <c r="C502" s="636"/>
      <c r="D502" s="636"/>
      <c r="E502" s="628" t="str">
        <f>IF(B502="","",VLOOKUP(B502,参照!$U$1:$Z$25,2,FALSE))</f>
        <v/>
      </c>
      <c r="F502" s="637"/>
      <c r="G502" s="638" t="str">
        <f>IF(B502="","",VLOOKUP(B502,参照!$U$1:$Z$25,3,FALSE))</f>
        <v/>
      </c>
      <c r="H502" s="637"/>
      <c r="I502" s="639" t="str">
        <f>IF(B502="","",VLOOKUP(B502,参照!$U$1:$Z$25,4,FALSE))</f>
        <v/>
      </c>
      <c r="J502" s="637"/>
      <c r="K502" s="640" t="str">
        <f>IF(B502="","",VLOOKUP(B502,参照!$U$1:$Z$25,5,FALSE))</f>
        <v/>
      </c>
      <c r="L502" s="637"/>
      <c r="M502" s="641" t="str">
        <f>IF(B502="","",VLOOKUP(B502,参照!$U$1:$Z$25,6,FALSE))</f>
        <v/>
      </c>
      <c r="N502" s="642"/>
      <c r="O502" s="630" t="str">
        <f t="shared" si="417"/>
        <v/>
      </c>
      <c r="P502" s="642" t="str">
        <f t="shared" si="418"/>
        <v/>
      </c>
      <c r="Q502" s="595"/>
      <c r="R502" s="627" t="str">
        <f>IF(ISERROR(VLOOKUP(Q502,参照!A:B,2,FALSE)),"",VLOOKUP(Q502,参照!A:B,2,FALSE))</f>
        <v/>
      </c>
      <c r="S502" s="628"/>
      <c r="T502" s="629"/>
      <c r="U502" s="628"/>
      <c r="V502" s="628" t="str">
        <f>IF(ISERROR(VLOOKUP(U502,参照!D:E,2,FALSE)),"",VLOOKUP(U502,参照!D:E,2,FALSE))</f>
        <v/>
      </c>
      <c r="W502" s="628"/>
      <c r="X502" s="630"/>
      <c r="Y502" s="555"/>
      <c r="Z502" s="627"/>
      <c r="AA502" s="654"/>
      <c r="AB502" s="655"/>
      <c r="AC502" s="642"/>
      <c r="AD502" s="555"/>
      <c r="AE502" s="555"/>
      <c r="AF502" s="633" t="s">
        <v>164</v>
      </c>
      <c r="AG502" s="634">
        <f>AG448+S533</f>
        <v>13500</v>
      </c>
      <c r="AJ502" s="4"/>
      <c r="AY502" s="4"/>
    </row>
    <row r="503" spans="1:51" ht="13.5" customHeight="1">
      <c r="A503" s="43"/>
      <c r="B503" s="635"/>
      <c r="C503" s="636"/>
      <c r="D503" s="636"/>
      <c r="E503" s="628" t="str">
        <f>IF(B503="","",VLOOKUP(B503,参照!$U$1:$Z$25,2,FALSE))</f>
        <v/>
      </c>
      <c r="F503" s="637"/>
      <c r="G503" s="638" t="str">
        <f>IF(B503="","",VLOOKUP(B503,参照!$U$1:$Z$25,3,FALSE))</f>
        <v/>
      </c>
      <c r="H503" s="637"/>
      <c r="I503" s="639" t="str">
        <f>IF(B503="","",VLOOKUP(B503,参照!$U$1:$Z$25,4,FALSE))</f>
        <v/>
      </c>
      <c r="J503" s="637"/>
      <c r="K503" s="640" t="str">
        <f>IF(B503="","",VLOOKUP(B503,参照!$U$1:$Z$25,5,FALSE))</f>
        <v/>
      </c>
      <c r="L503" s="637"/>
      <c r="M503" s="641" t="str">
        <f>IF(B503="","",VLOOKUP(B503,参照!$U$1:$Z$25,6,FALSE))</f>
        <v/>
      </c>
      <c r="N503" s="642"/>
      <c r="O503" s="642" t="str">
        <f t="shared" si="417"/>
        <v/>
      </c>
      <c r="P503" s="642" t="str">
        <f t="shared" si="418"/>
        <v/>
      </c>
      <c r="Q503" s="595"/>
      <c r="R503" s="627" t="str">
        <f>IF(ISERROR(VLOOKUP(Q503,参照!A:B,2,FALSE)),"",VLOOKUP(Q503,参照!A:B,2,FALSE))</f>
        <v/>
      </c>
      <c r="S503" s="628"/>
      <c r="T503" s="629"/>
      <c r="U503" s="628"/>
      <c r="V503" s="628" t="str">
        <f>IF(ISERROR(VLOOKUP(U503,参照!D:E,2,FALSE)),"",VLOOKUP(U503,参照!D:E,2,FALSE))</f>
        <v/>
      </c>
      <c r="W503" s="628"/>
      <c r="X503" s="630"/>
      <c r="Y503" s="555"/>
      <c r="Z503" s="627"/>
      <c r="AA503" s="654"/>
      <c r="AB503" s="655"/>
      <c r="AC503" s="642"/>
      <c r="AD503" s="555"/>
      <c r="AE503" s="555"/>
      <c r="AF503" s="643" t="s">
        <v>681</v>
      </c>
      <c r="AG503" s="644">
        <f>AG449+S534</f>
        <v>0</v>
      </c>
      <c r="AJ503" s="853" t="s">
        <v>102</v>
      </c>
      <c r="AK503" s="277" t="s">
        <v>104</v>
      </c>
      <c r="AL503" s="277" t="s">
        <v>4</v>
      </c>
      <c r="AM503" s="278"/>
      <c r="AN503" s="279" t="s">
        <v>15</v>
      </c>
      <c r="AO503" s="279" t="s">
        <v>16</v>
      </c>
      <c r="AP503" s="277" t="s">
        <v>17</v>
      </c>
      <c r="AQ503" s="279" t="s">
        <v>18</v>
      </c>
      <c r="AR503" s="279" t="s">
        <v>19</v>
      </c>
      <c r="AS503" s="277"/>
      <c r="AT503" s="277" t="s">
        <v>117</v>
      </c>
      <c r="AU503" s="277" t="s">
        <v>118</v>
      </c>
      <c r="AV503" s="277" t="s">
        <v>123</v>
      </c>
      <c r="AW503" s="277" t="s">
        <v>124</v>
      </c>
      <c r="AX503" s="288" t="s">
        <v>122</v>
      </c>
      <c r="AY503" s="853" t="s">
        <v>102</v>
      </c>
    </row>
    <row r="504" spans="1:51" ht="13.5" customHeight="1">
      <c r="A504" s="43"/>
      <c r="B504" s="635"/>
      <c r="C504" s="636"/>
      <c r="D504" s="636"/>
      <c r="E504" s="628" t="str">
        <f>IF(B504="","",VLOOKUP(B504,参照!$U$1:$Z$25,2,FALSE))</f>
        <v/>
      </c>
      <c r="F504" s="637"/>
      <c r="G504" s="638" t="str">
        <f>IF(B504="","",VLOOKUP(B504,参照!$U$1:$Z$25,3,FALSE))</f>
        <v/>
      </c>
      <c r="H504" s="637"/>
      <c r="I504" s="639" t="str">
        <f>IF(B504="","",VLOOKUP(B504,参照!$U$1:$Z$25,4,FALSE))</f>
        <v/>
      </c>
      <c r="J504" s="637"/>
      <c r="K504" s="640" t="str">
        <f>IF(B504="","",VLOOKUP(B504,参照!$U$1:$Z$25,5,FALSE))</f>
        <v/>
      </c>
      <c r="L504" s="637"/>
      <c r="M504" s="641" t="str">
        <f>IF(B504="","",VLOOKUP(B504,参照!$U$1:$Z$25,6,FALSE))</f>
        <v/>
      </c>
      <c r="N504" s="642"/>
      <c r="O504" s="630" t="str">
        <f t="shared" si="417"/>
        <v/>
      </c>
      <c r="P504" s="642" t="str">
        <f t="shared" si="418"/>
        <v/>
      </c>
      <c r="Q504" s="595"/>
      <c r="R504" s="627" t="str">
        <f>IF(ISERROR(VLOOKUP(Q504,参照!A:B,2,FALSE)),"",VLOOKUP(Q504,参照!A:B,2,FALSE))</f>
        <v/>
      </c>
      <c r="S504" s="628"/>
      <c r="T504" s="629"/>
      <c r="U504" s="628"/>
      <c r="V504" s="628" t="str">
        <f>IF(ISERROR(VLOOKUP(U504,参照!D:E,2,FALSE)),"",VLOOKUP(U504,参照!D:E,2,FALSE))</f>
        <v/>
      </c>
      <c r="W504" s="628"/>
      <c r="X504" s="630"/>
      <c r="Y504" s="555"/>
      <c r="Z504" s="627"/>
      <c r="AA504" s="654"/>
      <c r="AB504" s="657"/>
      <c r="AC504" s="642"/>
      <c r="AD504" s="555"/>
      <c r="AE504" s="555"/>
      <c r="AF504" s="555"/>
      <c r="AG504" s="606"/>
      <c r="AJ504" s="854"/>
      <c r="AK504" s="281" t="s">
        <v>88</v>
      </c>
      <c r="AL504" s="281">
        <v>1</v>
      </c>
      <c r="AM504" s="225"/>
      <c r="AN504" s="225">
        <f>DSUM($B493:$N507,F493,$AK503:$AL504)</f>
        <v>0</v>
      </c>
      <c r="AO504" s="225">
        <f>DSUM($B493:$N507,H493,$AK503:$AL504)</f>
        <v>0</v>
      </c>
      <c r="AP504" s="225">
        <f>DSUM($B493:$N507,J493,$AK503:$AL504)</f>
        <v>0</v>
      </c>
      <c r="AQ504" s="225">
        <f>DSUM($B493:$N507,L493,$AK503:$AL504)</f>
        <v>0</v>
      </c>
      <c r="AR504" s="225">
        <f>DSUM($B493:$N507,N493,$AK503:$AL504)</f>
        <v>0</v>
      </c>
      <c r="AS504" s="225"/>
      <c r="AT504" s="225">
        <f>AN504+AO504+AP504</f>
        <v>0</v>
      </c>
      <c r="AU504" s="225">
        <f>AQ504+AR504</f>
        <v>0</v>
      </c>
      <c r="AV504" s="225">
        <f>AT504+AU504</f>
        <v>0</v>
      </c>
      <c r="AW504" s="287">
        <f>(AT504*1)+(AU504*0.5)</f>
        <v>0</v>
      </c>
      <c r="AX504" s="284">
        <f>DCOUNT(B493:E507,D493,AK503:AL504)-AO538</f>
        <v>0</v>
      </c>
      <c r="AY504" s="854"/>
    </row>
    <row r="505" spans="1:51" ht="13.5" customHeight="1">
      <c r="A505" s="43"/>
      <c r="B505" s="635"/>
      <c r="C505" s="658"/>
      <c r="D505" s="636"/>
      <c r="E505" s="628" t="str">
        <f>IF(B505="","",VLOOKUP(B505,参照!$U$1:$Z$25,2,FALSE))</f>
        <v/>
      </c>
      <c r="F505" s="637"/>
      <c r="G505" s="638" t="str">
        <f>IF(B505="","",VLOOKUP(B505,参照!$U$1:$Z$25,3,FALSE))</f>
        <v/>
      </c>
      <c r="H505" s="637"/>
      <c r="I505" s="639" t="str">
        <f>IF(B505="","",VLOOKUP(B505,参照!$U$1:$Z$25,4,FALSE))</f>
        <v/>
      </c>
      <c r="J505" s="637"/>
      <c r="K505" s="640" t="str">
        <f>IF(B505="","",VLOOKUP(B505,参照!$U$1:$Z$25,5,FALSE))</f>
        <v/>
      </c>
      <c r="L505" s="637"/>
      <c r="M505" s="641" t="str">
        <f>IF(B505="","",VLOOKUP(B505,参照!$U$1:$Z$25,6,FALSE))</f>
        <v/>
      </c>
      <c r="N505" s="642"/>
      <c r="O505" s="642" t="str">
        <f t="shared" si="417"/>
        <v/>
      </c>
      <c r="P505" s="642" t="str">
        <f t="shared" si="418"/>
        <v/>
      </c>
      <c r="Q505" s="595"/>
      <c r="R505" s="627" t="str">
        <f>IF(ISERROR(VLOOKUP(Q505,参照!A:B,2,FALSE)),"",VLOOKUP(Q505,参照!A:B,2,FALSE))</f>
        <v/>
      </c>
      <c r="S505" s="628"/>
      <c r="T505" s="629"/>
      <c r="U505" s="628"/>
      <c r="V505" s="628" t="str">
        <f>IF(ISERROR(VLOOKUP(U505,参照!D:E,2,FALSE)),"",VLOOKUP(U505,参照!D:E,2,FALSE))</f>
        <v/>
      </c>
      <c r="W505" s="628"/>
      <c r="X505" s="630"/>
      <c r="Y505" s="555"/>
      <c r="Z505" s="627"/>
      <c r="AA505" s="654"/>
      <c r="AB505" s="657"/>
      <c r="AC505" s="642"/>
      <c r="AD505" s="555"/>
      <c r="AE505" s="555"/>
      <c r="AF505" s="596" t="s">
        <v>344</v>
      </c>
      <c r="AG505" s="597"/>
      <c r="AJ505" s="854"/>
      <c r="AK505" s="281" t="s">
        <v>104</v>
      </c>
      <c r="AL505" s="281" t="s">
        <v>4</v>
      </c>
      <c r="AM505" s="225"/>
      <c r="AN505" s="225"/>
      <c r="AO505" s="225"/>
      <c r="AP505" s="225"/>
      <c r="AQ505" s="225"/>
      <c r="AR505" s="225"/>
      <c r="AS505" s="225"/>
      <c r="AT505" s="225"/>
      <c r="AU505" s="225"/>
      <c r="AV505" s="225"/>
      <c r="AW505" s="225"/>
      <c r="AX505" s="282"/>
      <c r="AY505" s="854"/>
    </row>
    <row r="506" spans="1:51" ht="13.5" customHeight="1" thickBot="1">
      <c r="A506" s="43"/>
      <c r="B506" s="635"/>
      <c r="C506" s="658"/>
      <c r="D506" s="636"/>
      <c r="E506" s="628" t="str">
        <f>IF(B506="","",VLOOKUP(B506,参照!$U$1:$Z$25,2,FALSE))</f>
        <v/>
      </c>
      <c r="F506" s="637"/>
      <c r="G506" s="638" t="str">
        <f>IF(B506="","",VLOOKUP(B506,参照!$U$1:$Z$25,3,FALSE))</f>
        <v/>
      </c>
      <c r="H506" s="637"/>
      <c r="I506" s="639" t="str">
        <f>IF(B506="","",VLOOKUP(B506,参照!$U$1:$Z$25,4,FALSE))</f>
        <v/>
      </c>
      <c r="J506" s="637"/>
      <c r="K506" s="640" t="str">
        <f>IF(B506="","",VLOOKUP(B506,参照!$U$1:$Z$25,5,FALSE))</f>
        <v/>
      </c>
      <c r="L506" s="637"/>
      <c r="M506" s="641" t="str">
        <f>IF(B506="","",VLOOKUP(B506,参照!$U$1:$Z$25,6,FALSE))</f>
        <v/>
      </c>
      <c r="N506" s="642"/>
      <c r="O506" s="630" t="str">
        <f t="shared" si="417"/>
        <v/>
      </c>
      <c r="P506" s="642" t="str">
        <f t="shared" si="418"/>
        <v/>
      </c>
      <c r="Q506" s="595"/>
      <c r="R506" s="627" t="str">
        <f>IF(ISERROR(VLOOKUP(Q506,参照!A:B,2,FALSE)),"",VLOOKUP(Q506,参照!A:B,2,FALSE))</f>
        <v/>
      </c>
      <c r="S506" s="628"/>
      <c r="T506" s="629"/>
      <c r="U506" s="628"/>
      <c r="V506" s="628" t="str">
        <f>IF(ISERROR(VLOOKUP(U506,参照!D:E,2,FALSE)),"",VLOOKUP(U506,参照!D:E,2,FALSE))</f>
        <v/>
      </c>
      <c r="W506" s="628"/>
      <c r="X506" s="630"/>
      <c r="Y506" s="555"/>
      <c r="Z506" s="627"/>
      <c r="AA506" s="654"/>
      <c r="AB506" s="655"/>
      <c r="AC506" s="656"/>
      <c r="AD506" s="555"/>
      <c r="AE506" s="555"/>
      <c r="AF506" s="659"/>
      <c r="AG506" s="647"/>
      <c r="AJ506" s="855"/>
      <c r="AK506" s="9" t="s">
        <v>88</v>
      </c>
      <c r="AL506" s="9">
        <v>3</v>
      </c>
      <c r="AM506" s="283"/>
      <c r="AN506" s="283">
        <f>DSUM($B493:$N507,F493,$AK505:$AL506)</f>
        <v>0</v>
      </c>
      <c r="AO506" s="283">
        <f>DSUM($B493:$N507,H493,$AK505:$AL506)</f>
        <v>0</v>
      </c>
      <c r="AP506" s="283">
        <f>DSUM($B493:$N507,J493,$AK505:$AL506)</f>
        <v>0</v>
      </c>
      <c r="AQ506" s="283">
        <f>DSUM($B493:$N507,L493,$AK505:$AL506)</f>
        <v>0</v>
      </c>
      <c r="AR506" s="283">
        <f>DSUM($B493:$N507,N493,$AK505:$AL506)</f>
        <v>0</v>
      </c>
      <c r="AS506" s="283"/>
      <c r="AT506" s="283">
        <f>AN506+AO506+AP506</f>
        <v>0</v>
      </c>
      <c r="AU506" s="283">
        <f>AQ506+AR506</f>
        <v>0</v>
      </c>
      <c r="AV506" s="283">
        <f>AT506+AU506</f>
        <v>0</v>
      </c>
      <c r="AW506" s="286">
        <f>(AT506*1)+(AU506*0.5)</f>
        <v>0</v>
      </c>
      <c r="AX506" s="285">
        <f>DCOUNT(B493:E507,D493,AK505:AL506)-AO539</f>
        <v>0</v>
      </c>
      <c r="AY506" s="855"/>
    </row>
    <row r="507" spans="1:51" ht="13.5" customHeight="1" thickBot="1">
      <c r="A507" s="43"/>
      <c r="B507" s="635"/>
      <c r="C507" s="658"/>
      <c r="D507" s="636"/>
      <c r="E507" s="628" t="str">
        <f>IF(B507="","",VLOOKUP(B507,参照!$U$1:$Z$25,2,FALSE))</f>
        <v/>
      </c>
      <c r="F507" s="637"/>
      <c r="G507" s="638" t="str">
        <f>IF(B507="","",VLOOKUP(B507,参照!$U$1:$Z$25,3,FALSE))</f>
        <v/>
      </c>
      <c r="H507" s="637"/>
      <c r="I507" s="639" t="str">
        <f>IF(B507="","",VLOOKUP(B507,参照!$U$1:$Z$25,4,FALSE))</f>
        <v/>
      </c>
      <c r="J507" s="637"/>
      <c r="K507" s="640" t="str">
        <f>IF(B507="","",VLOOKUP(B507,参照!$U$1:$Z$25,5,FALSE))</f>
        <v/>
      </c>
      <c r="L507" s="637"/>
      <c r="M507" s="641" t="str">
        <f>IF(B507="","",VLOOKUP(B507,参照!$U$1:$Z$25,6,FALSE))</f>
        <v/>
      </c>
      <c r="N507" s="642"/>
      <c r="O507" s="642" t="str">
        <f>IF(SUM(F507+H507+J507+L507+N507)=0,"",SUM(F507+H507+J507+L507+N507))</f>
        <v/>
      </c>
      <c r="P507" s="642" t="str">
        <f>IF(ISERROR(SUM(E507*F507+G507*H507+I507*J507+K507*L507+M507*N507)),"",SUM(E507*F507+G507*H507+I507*J507+K507*L507+M507*N507))</f>
        <v/>
      </c>
      <c r="Q507" s="595"/>
      <c r="R507" s="627" t="str">
        <f>IF(ISERROR(VLOOKUP(Q507,参照!A:B,2,FALSE)),"",VLOOKUP(Q507,参照!A:B,2,FALSE))</f>
        <v/>
      </c>
      <c r="S507" s="628"/>
      <c r="T507" s="629"/>
      <c r="U507" s="628"/>
      <c r="V507" s="628" t="str">
        <f>IF(ISERROR(VLOOKUP(U507,参照!D:E,2,FALSE)),"",VLOOKUP(U507,参照!D:E,2,FALSE))</f>
        <v/>
      </c>
      <c r="W507" s="628"/>
      <c r="X507" s="630"/>
      <c r="Y507" s="555"/>
      <c r="Z507" s="627"/>
      <c r="AA507" s="654"/>
      <c r="AB507" s="655"/>
      <c r="AC507" s="642"/>
      <c r="AD507" s="555"/>
      <c r="AE507" s="555"/>
      <c r="AF507" s="660" t="s">
        <v>31</v>
      </c>
      <c r="AG507" s="661">
        <f>+T536-T513-AC517-T517</f>
        <v>59780</v>
      </c>
      <c r="AJ507" s="289"/>
      <c r="AY507" s="289"/>
    </row>
    <row r="508" spans="1:51" ht="13.5" customHeight="1">
      <c r="B508" s="662"/>
      <c r="C508" s="663"/>
      <c r="D508" s="664"/>
      <c r="E508" s="590" t="str">
        <f>IF(B508="","",VLOOKUP(B508,参照!$U$1:$Z$25,2,FALSE))</f>
        <v/>
      </c>
      <c r="F508" s="665"/>
      <c r="G508" s="666"/>
      <c r="H508" s="665"/>
      <c r="I508" s="667"/>
      <c r="J508" s="665"/>
      <c r="K508" s="667"/>
      <c r="L508" s="665"/>
      <c r="M508" s="666"/>
      <c r="N508" s="647"/>
      <c r="O508" s="668"/>
      <c r="P508" s="647"/>
      <c r="Q508" s="595"/>
      <c r="R508" s="627" t="str">
        <f>IF(ISERROR(VLOOKUP(Q508,参照!A:B,2,FALSE)),"",VLOOKUP(Q508,参照!A:B,2,FALSE))</f>
        <v/>
      </c>
      <c r="S508" s="628"/>
      <c r="T508" s="629"/>
      <c r="U508" s="628"/>
      <c r="V508" s="628" t="str">
        <f>IF(ISERROR(VLOOKUP(U508,参照!D:E,2,FALSE)),"",VLOOKUP(U508,参照!D:E,2,FALSE))</f>
        <v/>
      </c>
      <c r="W508" s="628"/>
      <c r="X508" s="630"/>
      <c r="Y508" s="555"/>
      <c r="Z508" s="627"/>
      <c r="AA508" s="654"/>
      <c r="AB508" s="655"/>
      <c r="AC508" s="642"/>
      <c r="AD508" s="555"/>
      <c r="AE508" s="555"/>
      <c r="AF508" s="669"/>
      <c r="AG508" s="619"/>
      <c r="AJ508" s="853" t="s">
        <v>103</v>
      </c>
      <c r="AK508" s="277" t="s">
        <v>104</v>
      </c>
      <c r="AL508" s="277" t="s">
        <v>4</v>
      </c>
      <c r="AM508" s="278"/>
      <c r="AN508" s="279" t="s">
        <v>15</v>
      </c>
      <c r="AO508" s="279" t="s">
        <v>16</v>
      </c>
      <c r="AP508" s="277" t="s">
        <v>17</v>
      </c>
      <c r="AQ508" s="279" t="s">
        <v>18</v>
      </c>
      <c r="AR508" s="279" t="s">
        <v>19</v>
      </c>
      <c r="AS508" s="277"/>
      <c r="AT508" s="277" t="s">
        <v>117</v>
      </c>
      <c r="AU508" s="277" t="s">
        <v>118</v>
      </c>
      <c r="AV508" s="277" t="s">
        <v>123</v>
      </c>
      <c r="AW508" s="277" t="s">
        <v>124</v>
      </c>
      <c r="AX508" s="288" t="s">
        <v>122</v>
      </c>
      <c r="AY508" s="853" t="s">
        <v>103</v>
      </c>
    </row>
    <row r="509" spans="1:51" ht="13.5" customHeight="1">
      <c r="B509" s="928" t="s">
        <v>500</v>
      </c>
      <c r="C509" s="929"/>
      <c r="D509" s="930"/>
      <c r="E509" s="670"/>
      <c r="F509" s="671">
        <f t="shared" ref="F509:O509" si="419">SUM(F494:F507)</f>
        <v>23</v>
      </c>
      <c r="G509" s="672">
        <f t="shared" si="419"/>
        <v>17100</v>
      </c>
      <c r="H509" s="671">
        <f t="shared" si="419"/>
        <v>3</v>
      </c>
      <c r="I509" s="673">
        <f t="shared" si="419"/>
        <v>12600</v>
      </c>
      <c r="J509" s="671">
        <f t="shared" si="419"/>
        <v>0</v>
      </c>
      <c r="K509" s="673">
        <f t="shared" si="419"/>
        <v>9000</v>
      </c>
      <c r="L509" s="671">
        <f t="shared" si="419"/>
        <v>2</v>
      </c>
      <c r="M509" s="672">
        <f t="shared" si="419"/>
        <v>8560</v>
      </c>
      <c r="N509" s="672">
        <f t="shared" si="419"/>
        <v>1</v>
      </c>
      <c r="O509" s="674">
        <f t="shared" si="419"/>
        <v>29</v>
      </c>
      <c r="P509" s="674">
        <f>SUM(P494:P507)</f>
        <v>169100</v>
      </c>
      <c r="Q509" s="595"/>
      <c r="R509" s="675" t="str">
        <f>IF(ISERROR(VLOOKUP(Q509,参照!A:B,2,FALSE)),"",VLOOKUP(Q509,参照!A:B,2,FALSE))</f>
        <v/>
      </c>
      <c r="S509" s="676"/>
      <c r="T509" s="677"/>
      <c r="U509" s="628"/>
      <c r="V509" s="628" t="str">
        <f>IF(ISERROR(VLOOKUP(U509,参照!D:E,2,FALSE)),"",VLOOKUP(U509,参照!D:E,2,FALSE))</f>
        <v/>
      </c>
      <c r="W509" s="628"/>
      <c r="X509" s="630"/>
      <c r="Y509" s="555"/>
      <c r="Z509" s="627"/>
      <c r="AA509" s="654"/>
      <c r="AB509" s="655"/>
      <c r="AC509" s="642"/>
      <c r="AD509" s="555"/>
      <c r="AE509" s="555"/>
      <c r="AF509" s="660" t="s">
        <v>32</v>
      </c>
      <c r="AG509" s="678"/>
      <c r="AJ509" s="854"/>
      <c r="AK509" s="281" t="s">
        <v>125</v>
      </c>
      <c r="AL509" s="281">
        <v>1</v>
      </c>
      <c r="AM509" s="225"/>
      <c r="AN509" s="225">
        <f>DSUM($B493:$N507,F493,$AK508:$AL509)</f>
        <v>0</v>
      </c>
      <c r="AO509" s="225">
        <f>DSUM($B493:$N507,H493,$AK508:$AL509)</f>
        <v>0</v>
      </c>
      <c r="AP509" s="225">
        <f>DSUM($B493:$N507,J493,$AK508:$AL509)</f>
        <v>0</v>
      </c>
      <c r="AQ509" s="225">
        <f>DSUM($B493:$N507,L493,$AK508:$AL509)</f>
        <v>0</v>
      </c>
      <c r="AR509" s="225">
        <f>DSUM($B493:$N507,N493,$AK508:$AL509)</f>
        <v>0</v>
      </c>
      <c r="AS509" s="225"/>
      <c r="AT509" s="225">
        <f>AN509+AO509+AP509</f>
        <v>0</v>
      </c>
      <c r="AU509" s="225">
        <f>AQ509+AR509</f>
        <v>0</v>
      </c>
      <c r="AV509" s="225">
        <f>AT509+AU509</f>
        <v>0</v>
      </c>
      <c r="AW509" s="287">
        <f>(AT509*1)+(AU509*0.5)</f>
        <v>0</v>
      </c>
      <c r="AX509" s="284">
        <f>DCOUNT(B493:E507,D493,AK508:AL509)-AP538</f>
        <v>0</v>
      </c>
      <c r="AY509" s="854"/>
    </row>
    <row r="510" spans="1:51" ht="13.5" customHeight="1">
      <c r="B510" s="554"/>
      <c r="C510" s="590"/>
      <c r="D510" s="554"/>
      <c r="E510" s="590"/>
      <c r="F510" s="666"/>
      <c r="G510" s="666"/>
      <c r="H510" s="666"/>
      <c r="I510" s="666"/>
      <c r="J510" s="666"/>
      <c r="K510" s="666"/>
      <c r="L510" s="666"/>
      <c r="M510" s="666"/>
      <c r="N510" s="666"/>
      <c r="O510" s="666"/>
      <c r="P510" s="666"/>
      <c r="Q510" s="595"/>
      <c r="R510" s="598" t="s">
        <v>89</v>
      </c>
      <c r="S510" s="679"/>
      <c r="T510" s="680">
        <f>SUM(T493:T509)</f>
        <v>0</v>
      </c>
      <c r="U510" s="628"/>
      <c r="V510" s="628" t="str">
        <f>IF(ISERROR(VLOOKUP(U510,参照!D:E,2,FALSE)),"",VLOOKUP(U510,参照!D:E,2,FALSE))</f>
        <v/>
      </c>
      <c r="W510" s="628"/>
      <c r="X510" s="630"/>
      <c r="Y510" s="555"/>
      <c r="Z510" s="627"/>
      <c r="AA510" s="654"/>
      <c r="AB510" s="657"/>
      <c r="AC510" s="642"/>
      <c r="AD510" s="555"/>
      <c r="AE510" s="555"/>
      <c r="AF510" s="669"/>
      <c r="AG510" s="619"/>
      <c r="AJ510" s="854"/>
      <c r="AK510" s="281" t="s">
        <v>104</v>
      </c>
      <c r="AL510" s="281" t="s">
        <v>4</v>
      </c>
      <c r="AM510" s="225"/>
      <c r="AN510" s="225"/>
      <c r="AO510" s="225"/>
      <c r="AP510" s="225"/>
      <c r="AQ510" s="225"/>
      <c r="AR510" s="225"/>
      <c r="AS510" s="225"/>
      <c r="AT510" s="225"/>
      <c r="AU510" s="225"/>
      <c r="AV510" s="225"/>
      <c r="AW510" s="225"/>
      <c r="AX510" s="282"/>
      <c r="AY510" s="854"/>
    </row>
    <row r="511" spans="1:51" ht="13.5" customHeight="1" thickBot="1">
      <c r="B511" s="881" t="s">
        <v>601</v>
      </c>
      <c r="C511" s="882"/>
      <c r="D511" s="882"/>
      <c r="E511" s="564" t="e">
        <f>IF(B511="","",VLOOKUP(B511,参照!$U$1:$Z$25,2,FALSE))</f>
        <v>#N/A</v>
      </c>
      <c r="F511" s="883" t="s">
        <v>603</v>
      </c>
      <c r="G511" s="884"/>
      <c r="H511" s="884"/>
      <c r="I511" s="884"/>
      <c r="J511" s="884"/>
      <c r="K511" s="884"/>
      <c r="L511" s="884"/>
      <c r="M511" s="884"/>
      <c r="N511" s="884"/>
      <c r="O511" s="884"/>
      <c r="P511" s="885"/>
      <c r="Q511" s="555"/>
      <c r="R511" s="598" t="s">
        <v>90</v>
      </c>
      <c r="S511" s="564"/>
      <c r="T511" s="681"/>
      <c r="U511" s="682"/>
      <c r="V511" s="682" t="str">
        <f>IF(ISERROR(VLOOKUP(U511,参照!D:E,2,FALSE)),"",VLOOKUP(U511,参照!D:E,2,FALSE))</f>
        <v/>
      </c>
      <c r="W511" s="682"/>
      <c r="X511" s="683"/>
      <c r="Y511" s="555"/>
      <c r="Z511" s="675"/>
      <c r="AA511" s="684"/>
      <c r="AB511" s="685"/>
      <c r="AC511" s="686"/>
      <c r="AD511" s="555"/>
      <c r="AE511" s="555"/>
      <c r="AF511" s="660" t="s">
        <v>343</v>
      </c>
      <c r="AG511" s="678"/>
      <c r="AJ511" s="855"/>
      <c r="AK511" s="9" t="s">
        <v>125</v>
      </c>
      <c r="AL511" s="9">
        <v>3</v>
      </c>
      <c r="AM511" s="283"/>
      <c r="AN511" s="283">
        <f>DSUM($B493:$N507,F493,$AK510:$AL511)</f>
        <v>0</v>
      </c>
      <c r="AO511" s="283">
        <f>DSUM($B493:$N507,H493,$AK510:$AL511)</f>
        <v>0</v>
      </c>
      <c r="AP511" s="283">
        <f>DSUM($B493:$N507,J493,$AK510:$AL511)</f>
        <v>0</v>
      </c>
      <c r="AQ511" s="283">
        <f>DSUM($B493:$N507,L493,$AK510:$AL511)</f>
        <v>0</v>
      </c>
      <c r="AR511" s="283">
        <f>DSUM($B493:$N507,N493,$AK510:$AL511)</f>
        <v>0</v>
      </c>
      <c r="AS511" s="283"/>
      <c r="AT511" s="283">
        <f>AN511+AO511+AP511</f>
        <v>0</v>
      </c>
      <c r="AU511" s="283">
        <f>AQ511+AR511</f>
        <v>0</v>
      </c>
      <c r="AV511" s="283">
        <f>AT511+AU511</f>
        <v>0</v>
      </c>
      <c r="AW511" s="286">
        <f>(AT511*1)+(AU511*0.5)</f>
        <v>0</v>
      </c>
      <c r="AX511" s="285">
        <f>DCOUNT(B493:E507,D493,AK510:AL511)-AP539</f>
        <v>0</v>
      </c>
      <c r="AY511" s="855"/>
    </row>
    <row r="512" spans="1:51" ht="13.5" customHeight="1" thickBot="1">
      <c r="B512" s="894" t="s">
        <v>602</v>
      </c>
      <c r="C512" s="894"/>
      <c r="D512" s="894"/>
      <c r="E512" s="555" t="e">
        <v>#N/A</v>
      </c>
      <c r="F512" s="687" t="s">
        <v>15</v>
      </c>
      <c r="G512" s="688"/>
      <c r="H512" s="687" t="s">
        <v>16</v>
      </c>
      <c r="I512" s="689"/>
      <c r="J512" s="559" t="s">
        <v>17</v>
      </c>
      <c r="K512" s="690"/>
      <c r="L512" s="687" t="s">
        <v>18</v>
      </c>
      <c r="M512" s="670"/>
      <c r="N512" s="670" t="s">
        <v>19</v>
      </c>
      <c r="O512" s="691" t="s">
        <v>6</v>
      </c>
      <c r="P512" s="613" t="s">
        <v>20</v>
      </c>
      <c r="Q512" s="555"/>
      <c r="R512" s="692" t="str">
        <f>IF(ISERROR(VLOOKUP(Q512,参照!A:B,2,FALSE)),"",VLOOKUP(Q512,参照!A:B,2,FALSE))</f>
        <v/>
      </c>
      <c r="S512" s="560"/>
      <c r="T512" s="693"/>
      <c r="U512" s="694"/>
      <c r="V512" s="695" t="str">
        <f>IF(ISERROR(VLOOKUP(U512,参照!D:E,2,FALSE)),"",VLOOKUP(U512,参照!D:E,2,FALSE))</f>
        <v/>
      </c>
      <c r="W512" s="695"/>
      <c r="X512" s="630"/>
      <c r="Y512" s="555"/>
      <c r="Z512" s="645"/>
      <c r="AA512" s="590"/>
      <c r="AB512" s="646"/>
      <c r="AC512" s="647"/>
      <c r="AD512" s="555"/>
      <c r="AE512" s="555"/>
      <c r="AF512" s="669"/>
      <c r="AG512" s="619"/>
      <c r="AJ512" s="289"/>
      <c r="AY512" s="289"/>
    </row>
    <row r="513" spans="1:51" ht="13.5" customHeight="1">
      <c r="A513" s="548" t="s">
        <v>498</v>
      </c>
      <c r="B513" s="873" t="s">
        <v>637</v>
      </c>
      <c r="C513" s="874"/>
      <c r="D513" s="875"/>
      <c r="E513" s="670"/>
      <c r="F513" s="765">
        <f ca="1">SUMIF($B494:$P507,$A513,F494:F507)</f>
        <v>16</v>
      </c>
      <c r="G513" s="757">
        <f t="shared" ref="G513:P513" ca="1" si="420">SUMIF($B494:$P507,$A513,G494:G507)</f>
        <v>9500</v>
      </c>
      <c r="H513" s="758">
        <f t="shared" ca="1" si="420"/>
        <v>0</v>
      </c>
      <c r="I513" s="758">
        <f t="shared" ca="1" si="420"/>
        <v>7000</v>
      </c>
      <c r="J513" s="758">
        <f t="shared" ca="1" si="420"/>
        <v>0</v>
      </c>
      <c r="K513" s="758">
        <f t="shared" ca="1" si="420"/>
        <v>5000</v>
      </c>
      <c r="L513" s="758">
        <f t="shared" ca="1" si="420"/>
        <v>1</v>
      </c>
      <c r="M513" s="758">
        <f t="shared" ca="1" si="420"/>
        <v>4760</v>
      </c>
      <c r="N513" s="758">
        <f t="shared" ca="1" si="420"/>
        <v>0</v>
      </c>
      <c r="O513" s="758">
        <f t="shared" ca="1" si="420"/>
        <v>17</v>
      </c>
      <c r="P513" s="759">
        <f t="shared" ca="1" si="420"/>
        <v>82500</v>
      </c>
      <c r="Q513" s="555"/>
      <c r="R513" s="857" t="s">
        <v>91</v>
      </c>
      <c r="S513" s="858"/>
      <c r="T513" s="680">
        <f>SUM(T510+T512)</f>
        <v>0</v>
      </c>
      <c r="U513" s="696"/>
      <c r="V513" s="697" t="str">
        <f>IF(ISERROR(VLOOKUP(U513,参照!D:E,2,FALSE)),"",VLOOKUP(U513,参照!D:E,2,FALSE))</f>
        <v/>
      </c>
      <c r="W513" s="696"/>
      <c r="X513" s="630"/>
      <c r="Y513" s="555"/>
      <c r="Z513" s="648" t="s">
        <v>35</v>
      </c>
      <c r="AA513" s="649"/>
      <c r="AB513" s="650"/>
      <c r="AC513" s="651">
        <f>SUM(AC500:AC511)</f>
        <v>0</v>
      </c>
      <c r="AD513" s="555"/>
      <c r="AE513" s="555"/>
      <c r="AF513" s="698" t="s">
        <v>81</v>
      </c>
      <c r="AG513" s="699"/>
      <c r="AJ513" s="853" t="s">
        <v>686</v>
      </c>
      <c r="AK513" s="277" t="s">
        <v>104</v>
      </c>
      <c r="AL513" s="277" t="s">
        <v>4</v>
      </c>
      <c r="AM513" s="278"/>
      <c r="AN513" s="279" t="s">
        <v>15</v>
      </c>
      <c r="AO513" s="279" t="s">
        <v>16</v>
      </c>
      <c r="AP513" s="277" t="s">
        <v>17</v>
      </c>
      <c r="AQ513" s="279" t="s">
        <v>18</v>
      </c>
      <c r="AR513" s="279" t="s">
        <v>19</v>
      </c>
      <c r="AS513" s="277"/>
      <c r="AT513" s="277" t="s">
        <v>117</v>
      </c>
      <c r="AU513" s="277" t="s">
        <v>118</v>
      </c>
      <c r="AV513" s="277" t="s">
        <v>123</v>
      </c>
      <c r="AW513" s="277" t="s">
        <v>124</v>
      </c>
      <c r="AX513" s="288" t="s">
        <v>122</v>
      </c>
      <c r="AY513" s="853" t="s">
        <v>127</v>
      </c>
    </row>
    <row r="514" spans="1:51" ht="13.5" customHeight="1">
      <c r="A514" s="548"/>
      <c r="B514" s="870" t="s">
        <v>623</v>
      </c>
      <c r="C514" s="871"/>
      <c r="D514" s="872"/>
      <c r="E514" s="555" t="e">
        <v>#N/A</v>
      </c>
      <c r="F514" s="700">
        <f ca="1">SUM(F513)+F460</f>
        <v>129</v>
      </c>
      <c r="G514" s="701">
        <f t="shared" ref="G514:P514" ca="1" si="421">SUM(G513)+G460</f>
        <v>33250</v>
      </c>
      <c r="H514" s="702">
        <f t="shared" ca="1" si="421"/>
        <v>12</v>
      </c>
      <c r="I514" s="702">
        <f t="shared" ca="1" si="421"/>
        <v>24500</v>
      </c>
      <c r="J514" s="702">
        <f t="shared" ca="1" si="421"/>
        <v>0</v>
      </c>
      <c r="K514" s="702">
        <f t="shared" ca="1" si="421"/>
        <v>17500</v>
      </c>
      <c r="L514" s="702">
        <f t="shared" ca="1" si="421"/>
        <v>11</v>
      </c>
      <c r="M514" s="702">
        <f t="shared" ca="1" si="421"/>
        <v>16660</v>
      </c>
      <c r="N514" s="702">
        <f t="shared" ca="1" si="421"/>
        <v>0</v>
      </c>
      <c r="O514" s="702">
        <f t="shared" ca="1" si="421"/>
        <v>152</v>
      </c>
      <c r="P514" s="703">
        <f t="shared" ca="1" si="421"/>
        <v>729500</v>
      </c>
      <c r="Q514" s="555"/>
      <c r="R514" s="560"/>
      <c r="S514" s="560"/>
      <c r="T514" s="704"/>
      <c r="U514" s="628"/>
      <c r="V514" s="628" t="str">
        <f>IF(ISERROR(VLOOKUP(U514,参照!D:E,2,FALSE)),"",VLOOKUP(U514,参照!D:E,2,FALSE))</f>
        <v/>
      </c>
      <c r="W514" s="628"/>
      <c r="X514" s="630"/>
      <c r="Y514" s="555"/>
      <c r="Z514" s="596" t="s">
        <v>36</v>
      </c>
      <c r="AA514" s="555"/>
      <c r="AB514" s="555"/>
      <c r="AC514" s="555"/>
      <c r="AD514" s="555"/>
      <c r="AE514" s="555"/>
      <c r="AF514" s="669"/>
      <c r="AG514" s="619"/>
      <c r="AJ514" s="854"/>
      <c r="AK514" s="281" t="s">
        <v>126</v>
      </c>
      <c r="AL514" s="281">
        <v>1</v>
      </c>
      <c r="AM514" s="225"/>
      <c r="AN514" s="225">
        <f>DSUM($B493:$N507,F493,$AK513:$AL514)</f>
        <v>0</v>
      </c>
      <c r="AO514" s="225">
        <f>DSUM($B493:$N507,H493,$AK513:$AL514)</f>
        <v>0</v>
      </c>
      <c r="AP514" s="225">
        <f>DSUM($B493:$N507,J493,$AK513:$AL514)</f>
        <v>0</v>
      </c>
      <c r="AQ514" s="225">
        <f>DSUM($B493:$N507,L493,$AK513:$AL514)</f>
        <v>0</v>
      </c>
      <c r="AR514" s="225">
        <f>DSUM($B493:$N507,N493,$AK513:$AL514)</f>
        <v>0</v>
      </c>
      <c r="AS514" s="225"/>
      <c r="AT514" s="225">
        <f>AN514+AO514+AP514</f>
        <v>0</v>
      </c>
      <c r="AU514" s="225">
        <f>AQ514+AR514</f>
        <v>0</v>
      </c>
      <c r="AV514" s="225">
        <f>AT514+AU514</f>
        <v>0</v>
      </c>
      <c r="AW514" s="287">
        <f>(AT514*1)+(AU514*0.5)</f>
        <v>0</v>
      </c>
      <c r="AX514" s="284">
        <f>DCOUNT(B493:E507,D493,AK513:AL514)-AQ538</f>
        <v>0</v>
      </c>
      <c r="AY514" s="854"/>
    </row>
    <row r="515" spans="1:51" ht="13.5" customHeight="1">
      <c r="A515" s="548" t="s">
        <v>607</v>
      </c>
      <c r="B515" s="873" t="s">
        <v>107</v>
      </c>
      <c r="C515" s="874"/>
      <c r="D515" s="875"/>
      <c r="E515" s="670"/>
      <c r="F515" s="757">
        <f ca="1">SUMIF($B494:$P507,$A515,F494:F507)</f>
        <v>0</v>
      </c>
      <c r="G515" s="758">
        <f t="shared" ref="G515:P515" ca="1" si="422">SUMIF($B494:$P507,$A515,G494:G507)</f>
        <v>0</v>
      </c>
      <c r="H515" s="758">
        <f t="shared" ca="1" si="422"/>
        <v>0</v>
      </c>
      <c r="I515" s="758">
        <f t="shared" ca="1" si="422"/>
        <v>0</v>
      </c>
      <c r="J515" s="758">
        <f t="shared" ca="1" si="422"/>
        <v>0</v>
      </c>
      <c r="K515" s="758">
        <f t="shared" ca="1" si="422"/>
        <v>0</v>
      </c>
      <c r="L515" s="758">
        <f t="shared" ca="1" si="422"/>
        <v>0</v>
      </c>
      <c r="M515" s="758">
        <f t="shared" ca="1" si="422"/>
        <v>0</v>
      </c>
      <c r="N515" s="758">
        <f t="shared" ca="1" si="422"/>
        <v>0</v>
      </c>
      <c r="O515" s="758">
        <f t="shared" ca="1" si="422"/>
        <v>0</v>
      </c>
      <c r="P515" s="759">
        <f t="shared" ca="1" si="422"/>
        <v>0</v>
      </c>
      <c r="Q515" s="555"/>
      <c r="R515" s="857" t="s">
        <v>92</v>
      </c>
      <c r="S515" s="863"/>
      <c r="T515" s="864"/>
      <c r="U515" s="682"/>
      <c r="V515" s="682" t="str">
        <f>IF(ISERROR(VLOOKUP(U515,参照!D:E,2,FALSE)),"",VLOOKUP(U515,参照!D:E,2,FALSE))</f>
        <v/>
      </c>
      <c r="W515" s="682"/>
      <c r="X515" s="683"/>
      <c r="Y515" s="555"/>
      <c r="Z515" s="555"/>
      <c r="AA515" s="555"/>
      <c r="AB515" s="555"/>
      <c r="AC515" s="555"/>
      <c r="AD515" s="555"/>
      <c r="AE515" s="555"/>
      <c r="AF515" s="705" t="s">
        <v>34</v>
      </c>
      <c r="AG515" s="706"/>
      <c r="AJ515" s="854"/>
      <c r="AK515" s="281" t="s">
        <v>104</v>
      </c>
      <c r="AL515" s="281" t="s">
        <v>4</v>
      </c>
      <c r="AM515" s="225"/>
      <c r="AN515" s="225"/>
      <c r="AO515" s="225"/>
      <c r="AP515" s="225"/>
      <c r="AQ515" s="225"/>
      <c r="AR515" s="225"/>
      <c r="AS515" s="225"/>
      <c r="AT515" s="225"/>
      <c r="AU515" s="225"/>
      <c r="AV515" s="225"/>
      <c r="AW515" s="225"/>
      <c r="AX515" s="282"/>
      <c r="AY515" s="854"/>
    </row>
    <row r="516" spans="1:51" ht="13.5" customHeight="1" thickBot="1">
      <c r="A516" s="548"/>
      <c r="B516" s="870" t="s">
        <v>623</v>
      </c>
      <c r="C516" s="871"/>
      <c r="D516" s="872"/>
      <c r="E516" s="555" t="e">
        <v>#N/A</v>
      </c>
      <c r="F516" s="701">
        <f ca="1">SUM(F515)+F462</f>
        <v>0</v>
      </c>
      <c r="G516" s="702">
        <f t="shared" ref="G516:P516" ca="1" si="423">SUM(G515)+G462</f>
        <v>0</v>
      </c>
      <c r="H516" s="702">
        <f t="shared" ca="1" si="423"/>
        <v>0</v>
      </c>
      <c r="I516" s="702">
        <f t="shared" ca="1" si="423"/>
        <v>0</v>
      </c>
      <c r="J516" s="702">
        <f t="shared" ca="1" si="423"/>
        <v>0</v>
      </c>
      <c r="K516" s="702">
        <f t="shared" ca="1" si="423"/>
        <v>0</v>
      </c>
      <c r="L516" s="702">
        <f t="shared" ca="1" si="423"/>
        <v>0</v>
      </c>
      <c r="M516" s="702">
        <f t="shared" ca="1" si="423"/>
        <v>0</v>
      </c>
      <c r="N516" s="702">
        <f t="shared" ca="1" si="423"/>
        <v>0</v>
      </c>
      <c r="O516" s="702">
        <f t="shared" ca="1" si="423"/>
        <v>0</v>
      </c>
      <c r="P516" s="703">
        <f t="shared" ca="1" si="423"/>
        <v>0</v>
      </c>
      <c r="Q516" s="555"/>
      <c r="R516" s="692" t="str">
        <f>IF(ISERROR(VLOOKUP(Q516,参照!#REF!,2,FALSE)),"",VLOOKUP(Q516,参照!#REF!,2,FALSE))</f>
        <v/>
      </c>
      <c r="S516" s="560"/>
      <c r="T516" s="693"/>
      <c r="U516" s="707"/>
      <c r="V516" s="708" t="str">
        <f>IF(ISERROR(VLOOKUP(U516,参照!D:E,2,FALSE)),"",VLOOKUP(U516,参照!D:E,2,FALSE))</f>
        <v/>
      </c>
      <c r="W516" s="676"/>
      <c r="X516" s="709"/>
      <c r="Y516" s="555"/>
      <c r="Z516" s="645"/>
      <c r="AA516" s="590"/>
      <c r="AB516" s="646"/>
      <c r="AC516" s="647"/>
      <c r="AD516" s="555"/>
      <c r="AE516" s="555"/>
      <c r="AF516" s="669"/>
      <c r="AG516" s="619"/>
      <c r="AJ516" s="855"/>
      <c r="AK516" s="9" t="s">
        <v>126</v>
      </c>
      <c r="AL516" s="9">
        <v>3</v>
      </c>
      <c r="AM516" s="283"/>
      <c r="AN516" s="283">
        <f>DSUM($B493:$N507,F493,$AK515:$AL516)</f>
        <v>7</v>
      </c>
      <c r="AO516" s="283">
        <f>DSUM($B493:$N507,H493,$AK515:$AL516)</f>
        <v>3</v>
      </c>
      <c r="AP516" s="283">
        <f>DSUM($B493:$N507,J493,$AK515:$AL516)</f>
        <v>0</v>
      </c>
      <c r="AQ516" s="283">
        <f>DSUM($B493:$N507,L493,$AK515:$AL516)</f>
        <v>1</v>
      </c>
      <c r="AR516" s="283">
        <f>DSUM($B493:$N507,N493,$AK515:$AL516)</f>
        <v>1</v>
      </c>
      <c r="AS516" s="283"/>
      <c r="AT516" s="283">
        <f>AN516+AO516+AP516</f>
        <v>10</v>
      </c>
      <c r="AU516" s="283">
        <f>AQ516+AR516</f>
        <v>2</v>
      </c>
      <c r="AV516" s="283">
        <f>AT516+AU516</f>
        <v>12</v>
      </c>
      <c r="AW516" s="286">
        <f>(AT516*1)+(AU516*0.5)</f>
        <v>11</v>
      </c>
      <c r="AX516" s="285">
        <f>DCOUNT(B493:E507,D493,AK515:AL516)-AQ539</f>
        <v>1</v>
      </c>
      <c r="AY516" s="855"/>
    </row>
    <row r="517" spans="1:51" ht="13.5" customHeight="1" thickBot="1">
      <c r="A517" s="548" t="s">
        <v>608</v>
      </c>
      <c r="B517" s="873" t="s">
        <v>605</v>
      </c>
      <c r="C517" s="874"/>
      <c r="D517" s="875"/>
      <c r="E517" s="670"/>
      <c r="F517" s="757">
        <f ca="1">SUMIF($B494:$P507,$A517,F494:F507)</f>
        <v>0</v>
      </c>
      <c r="G517" s="758">
        <f t="shared" ref="G517:P517" ca="1" si="424">SUMIF($B494:$P507,$A517,G494:G507)</f>
        <v>0</v>
      </c>
      <c r="H517" s="758">
        <f t="shared" ca="1" si="424"/>
        <v>0</v>
      </c>
      <c r="I517" s="758">
        <f t="shared" ca="1" si="424"/>
        <v>0</v>
      </c>
      <c r="J517" s="758">
        <f t="shared" ca="1" si="424"/>
        <v>0</v>
      </c>
      <c r="K517" s="758">
        <f t="shared" ca="1" si="424"/>
        <v>0</v>
      </c>
      <c r="L517" s="758">
        <f t="shared" ca="1" si="424"/>
        <v>0</v>
      </c>
      <c r="M517" s="758">
        <f t="shared" ca="1" si="424"/>
        <v>0</v>
      </c>
      <c r="N517" s="758">
        <f t="shared" ca="1" si="424"/>
        <v>0</v>
      </c>
      <c r="O517" s="758">
        <f t="shared" ca="1" si="424"/>
        <v>0</v>
      </c>
      <c r="P517" s="759">
        <f t="shared" ca="1" si="424"/>
        <v>0</v>
      </c>
      <c r="Q517" s="555"/>
      <c r="R517" s="857" t="s">
        <v>93</v>
      </c>
      <c r="S517" s="858"/>
      <c r="T517" s="680">
        <f>SUM(X517+T516)</f>
        <v>113100</v>
      </c>
      <c r="U517" s="710"/>
      <c r="V517" s="564" t="s">
        <v>82</v>
      </c>
      <c r="W517" s="564"/>
      <c r="X517" s="711">
        <f>SUM(X493:X516)</f>
        <v>113100</v>
      </c>
      <c r="Y517" s="555"/>
      <c r="Z517" s="692" t="s">
        <v>76</v>
      </c>
      <c r="AA517" s="649"/>
      <c r="AB517" s="650"/>
      <c r="AC517" s="651">
        <f>+AB493*AC493+AB494*AC494+AB495*AC495+AB500*AC500+AB501*AC501+AB502*AC502+AB503*AC503+AB504*AC504+AB505*AC505+AB506*AC506+AB507*AC507+AB508*AC508+AB509*AC509+AB510*AC510+AB511*AC511</f>
        <v>0</v>
      </c>
      <c r="AD517" s="555"/>
      <c r="AE517" s="555"/>
      <c r="AF517" s="705" t="s">
        <v>5</v>
      </c>
      <c r="AG517" s="651">
        <f>SUM(AG507:AG516)</f>
        <v>59780</v>
      </c>
      <c r="AJ517" s="289"/>
      <c r="AK517" s="4"/>
      <c r="AL517" s="4"/>
      <c r="AW517" s="340"/>
      <c r="AX517" s="340"/>
      <c r="AY517" s="289"/>
    </row>
    <row r="518" spans="1:51" ht="13.5" customHeight="1">
      <c r="A518" s="548"/>
      <c r="B518" s="870" t="s">
        <v>623</v>
      </c>
      <c r="C518" s="871"/>
      <c r="D518" s="872"/>
      <c r="E518" s="712"/>
      <c r="F518" s="701">
        <f ca="1">SUM(F517)+F464</f>
        <v>0</v>
      </c>
      <c r="G518" s="702">
        <f t="shared" ref="G518" ca="1" si="425">SUM(G517)+G464</f>
        <v>0</v>
      </c>
      <c r="H518" s="702">
        <f t="shared" ref="H518" ca="1" si="426">SUM(H517)+H464</f>
        <v>0</v>
      </c>
      <c r="I518" s="702">
        <f t="shared" ref="I518:P518" ca="1" si="427">SUM(I517)+I464</f>
        <v>0</v>
      </c>
      <c r="J518" s="702">
        <f t="shared" ca="1" si="427"/>
        <v>0</v>
      </c>
      <c r="K518" s="702">
        <f t="shared" ca="1" si="427"/>
        <v>0</v>
      </c>
      <c r="L518" s="702">
        <f t="shared" ca="1" si="427"/>
        <v>0</v>
      </c>
      <c r="M518" s="702">
        <f t="shared" ca="1" si="427"/>
        <v>0</v>
      </c>
      <c r="N518" s="702">
        <f t="shared" ca="1" si="427"/>
        <v>0</v>
      </c>
      <c r="O518" s="702">
        <f t="shared" ca="1" si="427"/>
        <v>0</v>
      </c>
      <c r="P518" s="703">
        <f t="shared" ca="1" si="427"/>
        <v>0</v>
      </c>
      <c r="Q518" s="555"/>
      <c r="R518" s="596"/>
      <c r="S518" s="555"/>
      <c r="T518" s="713"/>
      <c r="U518" s="555"/>
      <c r="V518" s="714"/>
      <c r="W518" s="555"/>
      <c r="X518" s="713"/>
      <c r="Y518" s="555"/>
      <c r="Z518" s="555"/>
      <c r="AA518" s="555"/>
      <c r="AB518" s="555"/>
      <c r="AC518" s="555"/>
      <c r="AD518" s="555"/>
      <c r="AE518" s="555"/>
      <c r="AF518" s="555"/>
      <c r="AG518" s="555"/>
      <c r="AJ518" s="853" t="s">
        <v>336</v>
      </c>
      <c r="AK518" s="277" t="s">
        <v>104</v>
      </c>
      <c r="AL518" s="277" t="s">
        <v>4</v>
      </c>
      <c r="AM518" s="278"/>
      <c r="AN518" s="279" t="s">
        <v>15</v>
      </c>
      <c r="AO518" s="279" t="s">
        <v>16</v>
      </c>
      <c r="AP518" s="277" t="s">
        <v>17</v>
      </c>
      <c r="AQ518" s="279" t="s">
        <v>18</v>
      </c>
      <c r="AR518" s="279" t="s">
        <v>19</v>
      </c>
      <c r="AS518" s="277"/>
      <c r="AT518" s="277" t="s">
        <v>117</v>
      </c>
      <c r="AU518" s="277" t="s">
        <v>118</v>
      </c>
      <c r="AV518" s="277" t="s">
        <v>123</v>
      </c>
      <c r="AW518" s="277" t="s">
        <v>124</v>
      </c>
      <c r="AX518" s="288" t="s">
        <v>122</v>
      </c>
      <c r="AY518" s="853" t="s">
        <v>336</v>
      </c>
    </row>
    <row r="519" spans="1:51" ht="13.5" customHeight="1">
      <c r="A519" s="548" t="s">
        <v>609</v>
      </c>
      <c r="B519" s="873" t="s">
        <v>103</v>
      </c>
      <c r="C519" s="874"/>
      <c r="D519" s="875"/>
      <c r="E519" s="560" t="e">
        <v>#N/A</v>
      </c>
      <c r="F519" s="757">
        <f ca="1">SUMIF($B494:$P507,$A519,F494:F507)</f>
        <v>0</v>
      </c>
      <c r="G519" s="758">
        <f t="shared" ref="G519:P519" ca="1" si="428">SUMIF($B494:$P507,$A519,G494:G507)</f>
        <v>0</v>
      </c>
      <c r="H519" s="758">
        <f t="shared" ca="1" si="428"/>
        <v>0</v>
      </c>
      <c r="I519" s="758">
        <f t="shared" ca="1" si="428"/>
        <v>0</v>
      </c>
      <c r="J519" s="758">
        <f t="shared" ca="1" si="428"/>
        <v>0</v>
      </c>
      <c r="K519" s="758">
        <f t="shared" ca="1" si="428"/>
        <v>0</v>
      </c>
      <c r="L519" s="758">
        <f t="shared" ca="1" si="428"/>
        <v>0</v>
      </c>
      <c r="M519" s="758">
        <f t="shared" ca="1" si="428"/>
        <v>0</v>
      </c>
      <c r="N519" s="758">
        <f t="shared" ca="1" si="428"/>
        <v>0</v>
      </c>
      <c r="O519" s="758">
        <f t="shared" ca="1" si="428"/>
        <v>0</v>
      </c>
      <c r="P519" s="759">
        <f t="shared" ca="1" si="428"/>
        <v>0</v>
      </c>
      <c r="Q519" s="555"/>
      <c r="R519" s="649" t="s">
        <v>425</v>
      </c>
      <c r="S519" s="555"/>
      <c r="T519" s="555"/>
      <c r="U519" s="555"/>
      <c r="V519" s="555"/>
      <c r="W519" s="555"/>
      <c r="X519" s="555"/>
      <c r="Y519" s="555"/>
      <c r="Z519" s="555"/>
      <c r="AA519" s="555"/>
      <c r="AB519" s="555"/>
      <c r="AC519" s="555"/>
      <c r="AD519" s="555"/>
      <c r="AE519" s="555"/>
      <c r="AF519" s="714" t="s">
        <v>342</v>
      </c>
      <c r="AG519" s="555"/>
      <c r="AJ519" s="854"/>
      <c r="AK519" s="281" t="s">
        <v>334</v>
      </c>
      <c r="AL519" s="281">
        <v>1</v>
      </c>
      <c r="AM519" s="225"/>
      <c r="AN519" s="225">
        <f>DSUM($B493:$N507,F493,$AK518:$AL519)</f>
        <v>0</v>
      </c>
      <c r="AO519" s="225">
        <f>DSUM($B493:$N507,H493,$AK518:$AL519)</f>
        <v>0</v>
      </c>
      <c r="AP519" s="225">
        <f>DSUM($B493:$N507,J493,$AK518:$AL519)</f>
        <v>0</v>
      </c>
      <c r="AQ519" s="225">
        <f>DSUM($B493:$N507,L493,$AK518:$AL519)</f>
        <v>0</v>
      </c>
      <c r="AR519" s="225">
        <f>DSUM($B493:$N507,N493,$AK518:$AL519)</f>
        <v>0</v>
      </c>
      <c r="AS519" s="225"/>
      <c r="AT519" s="225">
        <f>AN519+AO519+AP519</f>
        <v>0</v>
      </c>
      <c r="AU519" s="225">
        <f>AQ519+AR519</f>
        <v>0</v>
      </c>
      <c r="AV519" s="225">
        <f>AT519+AU519</f>
        <v>0</v>
      </c>
      <c r="AW519" s="287">
        <f>(AT519*1)+(AU519*0.5)</f>
        <v>0</v>
      </c>
      <c r="AX519" s="284">
        <f>DCOUNT(B493:E507,D493,AK518:AL519)-AR538</f>
        <v>0</v>
      </c>
      <c r="AY519" s="854"/>
    </row>
    <row r="520" spans="1:51" ht="13.5" customHeight="1">
      <c r="A520" s="548"/>
      <c r="B520" s="870" t="s">
        <v>623</v>
      </c>
      <c r="C520" s="871"/>
      <c r="D520" s="872"/>
      <c r="E520" s="555" t="e">
        <v>#N/A</v>
      </c>
      <c r="F520" s="701">
        <f ca="1">SUM(F519)+F466</f>
        <v>60</v>
      </c>
      <c r="G520" s="702">
        <f t="shared" ref="G520" ca="1" si="429">SUM(G519)+G466</f>
        <v>9500</v>
      </c>
      <c r="H520" s="702">
        <f t="shared" ref="H520" ca="1" si="430">SUM(H519)+H466</f>
        <v>9</v>
      </c>
      <c r="I520" s="702">
        <f t="shared" ref="I520:P520" ca="1" si="431">SUM(I519)+I466</f>
        <v>7000</v>
      </c>
      <c r="J520" s="702">
        <f t="shared" ca="1" si="431"/>
        <v>0</v>
      </c>
      <c r="K520" s="702">
        <f t="shared" ca="1" si="431"/>
        <v>5000</v>
      </c>
      <c r="L520" s="702">
        <f t="shared" ca="1" si="431"/>
        <v>2</v>
      </c>
      <c r="M520" s="702">
        <f t="shared" ca="1" si="431"/>
        <v>4750</v>
      </c>
      <c r="N520" s="702">
        <f t="shared" ca="1" si="431"/>
        <v>0</v>
      </c>
      <c r="O520" s="702">
        <f t="shared" ca="1" si="431"/>
        <v>71</v>
      </c>
      <c r="P520" s="703">
        <f t="shared" ca="1" si="431"/>
        <v>695500</v>
      </c>
      <c r="Q520" s="555"/>
      <c r="R520" s="774"/>
      <c r="S520" s="604"/>
      <c r="T520" s="603" t="s">
        <v>39</v>
      </c>
      <c r="U520" s="604"/>
      <c r="V520" s="715"/>
      <c r="W520" s="604"/>
      <c r="X520" s="603" t="s">
        <v>455</v>
      </c>
      <c r="Y520" s="604"/>
      <c r="Z520" s="715"/>
      <c r="AA520" s="604"/>
      <c r="AB520" s="604"/>
      <c r="AC520" s="603" t="s">
        <v>41</v>
      </c>
      <c r="AD520" s="715"/>
      <c r="AE520" s="555"/>
      <c r="AF520" s="841" t="s">
        <v>776</v>
      </c>
      <c r="AG520" s="716"/>
      <c r="AJ520" s="854"/>
      <c r="AK520" s="281" t="s">
        <v>104</v>
      </c>
      <c r="AL520" s="281" t="s">
        <v>4</v>
      </c>
      <c r="AM520" s="225"/>
      <c r="AN520" s="225"/>
      <c r="AO520" s="225"/>
      <c r="AP520" s="225"/>
      <c r="AQ520" s="225"/>
      <c r="AR520" s="225"/>
      <c r="AS520" s="225"/>
      <c r="AT520" s="225"/>
      <c r="AU520" s="225"/>
      <c r="AV520" s="225"/>
      <c r="AW520" s="225"/>
      <c r="AX520" s="282"/>
      <c r="AY520" s="854"/>
    </row>
    <row r="521" spans="1:51" ht="13.5" customHeight="1" thickBot="1">
      <c r="A521" s="548" t="s">
        <v>610</v>
      </c>
      <c r="B521" s="878" t="s">
        <v>661</v>
      </c>
      <c r="C521" s="879"/>
      <c r="D521" s="880"/>
      <c r="E521" s="670"/>
      <c r="F521" s="757">
        <f ca="1">SUMIF($B494:$P507,$A521,F494:F507)+SUMIF($B494:$P507,$A522,F494:F507)</f>
        <v>7</v>
      </c>
      <c r="G521" s="758">
        <f t="shared" ref="G521" ca="1" si="432">SUMIF($B496:$P509,$A521,G496:G509)</f>
        <v>0</v>
      </c>
      <c r="H521" s="758">
        <f ca="1">SUMIF($B494:$P507,$A521,H494:H507)+SUMIF($B494:$P507,$A522,H494:H507)</f>
        <v>3</v>
      </c>
      <c r="I521" s="758">
        <f t="shared" ref="I521" ca="1" si="433">SUMIF($B496:$P509,$A521,I496:I509)</f>
        <v>0</v>
      </c>
      <c r="J521" s="758">
        <f ca="1">SUMIF($B494:$P507,$A521,J494:J507)+SUMIF($B494:$P507,$A522,J494:J507)</f>
        <v>0</v>
      </c>
      <c r="K521" s="758">
        <f t="shared" ref="K521" ca="1" si="434">SUMIF($B496:$P509,$A521,K496:K509)</f>
        <v>0</v>
      </c>
      <c r="L521" s="758">
        <f ca="1">SUMIF($B494:$P507,$A521,L494:L507)+SUMIF($B494:$P507,$A522,L494:L507)</f>
        <v>1</v>
      </c>
      <c r="M521" s="758">
        <f t="shared" ref="M521" ca="1" si="435">SUMIF($B496:$P509,$A521,M496:M509)</f>
        <v>0</v>
      </c>
      <c r="N521" s="758">
        <f ca="1">SUMIF($B494:$P507,$A521,N494:N507)+SUMIF($B494:$P507,$A522,N494:N507)</f>
        <v>1</v>
      </c>
      <c r="O521" s="758">
        <f ca="1">SUMIF($B494:$P507,$A521,O494:O507)+SUMIF($B494:$P507,$A522,O494:O507)</f>
        <v>12</v>
      </c>
      <c r="P521" s="759">
        <f ca="1">SUMIF($B494:$P507,$A521,P494:P507)+SUMIF($B494:$P507,$A522,P494:P507)</f>
        <v>86600</v>
      </c>
      <c r="Q521" s="555"/>
      <c r="R521" s="775"/>
      <c r="S521" s="596" t="s">
        <v>2</v>
      </c>
      <c r="T521" s="717">
        <f>SUM(昨年日報!T522)</f>
        <v>143</v>
      </c>
      <c r="U521" s="555"/>
      <c r="V521" s="718"/>
      <c r="W521" s="596" t="s">
        <v>42</v>
      </c>
      <c r="X521" s="719">
        <f>+X467+T521</f>
        <v>1304</v>
      </c>
      <c r="Y521" s="555"/>
      <c r="Z521" s="720"/>
      <c r="AA521" s="555" t="s">
        <v>2</v>
      </c>
      <c r="AB521" s="596"/>
      <c r="AC521" s="721">
        <f>+AC467+T521</f>
        <v>1582</v>
      </c>
      <c r="AD521" s="720"/>
      <c r="AE521" s="555"/>
      <c r="AF521" s="836" t="s">
        <v>793</v>
      </c>
      <c r="AG521" s="561"/>
      <c r="AJ521" s="855"/>
      <c r="AK521" s="9" t="s">
        <v>335</v>
      </c>
      <c r="AL521" s="9">
        <v>3</v>
      </c>
      <c r="AM521" s="283"/>
      <c r="AN521" s="283">
        <f>DSUM($B493:$N507,F493,$AK520:$AL521)</f>
        <v>0</v>
      </c>
      <c r="AO521" s="283">
        <f>DSUM($B493:$N507,H493,$AK520:$AL521)</f>
        <v>0</v>
      </c>
      <c r="AP521" s="283">
        <f>DSUM($B493:$N507,J493,$AK520:$AL521)</f>
        <v>0</v>
      </c>
      <c r="AQ521" s="283">
        <f>DSUM($B493:$N507,L493,$AK520:$AL521)</f>
        <v>0</v>
      </c>
      <c r="AR521" s="283">
        <f>DSUM($B493:$N507,N493,$AK520:$AL521)</f>
        <v>0</v>
      </c>
      <c r="AS521" s="283"/>
      <c r="AT521" s="283">
        <f>AN521+AO521+AP521</f>
        <v>0</v>
      </c>
      <c r="AU521" s="283">
        <f>AQ521+AR521</f>
        <v>0</v>
      </c>
      <c r="AV521" s="283">
        <f>AT521+AU521</f>
        <v>0</v>
      </c>
      <c r="AW521" s="286">
        <f>(AT521*1)+(AU521*0.5)</f>
        <v>0</v>
      </c>
      <c r="AX521" s="285">
        <f>DCOUNT(B493:E507,D493,AK520:AL521)-AR539</f>
        <v>0</v>
      </c>
      <c r="AY521" s="855"/>
    </row>
    <row r="522" spans="1:51" ht="13.5" customHeight="1" thickBot="1">
      <c r="A522" s="548" t="s">
        <v>663</v>
      </c>
      <c r="B522" s="870" t="s">
        <v>623</v>
      </c>
      <c r="C522" s="871"/>
      <c r="D522" s="872"/>
      <c r="E522" s="555" t="e">
        <v>#N/A</v>
      </c>
      <c r="F522" s="701">
        <f ca="1">SUM(F521)+F468</f>
        <v>56</v>
      </c>
      <c r="G522" s="702">
        <f t="shared" ref="G522" ca="1" si="436">SUM(G521)+G468</f>
        <v>0</v>
      </c>
      <c r="H522" s="702">
        <f t="shared" ref="H522" ca="1" si="437">SUM(H521)+H468</f>
        <v>15</v>
      </c>
      <c r="I522" s="702">
        <f t="shared" ref="I522:P522" ca="1" si="438">SUM(I521)+I468</f>
        <v>0</v>
      </c>
      <c r="J522" s="702">
        <f t="shared" ca="1" si="438"/>
        <v>0</v>
      </c>
      <c r="K522" s="702">
        <f t="shared" ca="1" si="438"/>
        <v>0</v>
      </c>
      <c r="L522" s="702">
        <f t="shared" ca="1" si="438"/>
        <v>2</v>
      </c>
      <c r="M522" s="702">
        <f t="shared" ca="1" si="438"/>
        <v>0</v>
      </c>
      <c r="N522" s="702">
        <f t="shared" ca="1" si="438"/>
        <v>1</v>
      </c>
      <c r="O522" s="702">
        <f t="shared" ca="1" si="438"/>
        <v>74</v>
      </c>
      <c r="P522" s="703">
        <f t="shared" ca="1" si="438"/>
        <v>573800</v>
      </c>
      <c r="Q522" s="555"/>
      <c r="R522" s="776" t="s">
        <v>43</v>
      </c>
      <c r="S522" s="697" t="s">
        <v>3</v>
      </c>
      <c r="T522" s="722">
        <f>SUM(O509)</f>
        <v>29</v>
      </c>
      <c r="U522" s="696"/>
      <c r="V522" s="723">
        <f t="shared" ref="V522" si="439">+IF(ISERROR(T522/T521*100),"",(T522/T521*100))</f>
        <v>20.27972027972028</v>
      </c>
      <c r="W522" s="697" t="s">
        <v>44</v>
      </c>
      <c r="X522" s="724">
        <f t="shared" ref="X522:X524" si="440">+X468+T522</f>
        <v>297</v>
      </c>
      <c r="Y522" s="696"/>
      <c r="Z522" s="725">
        <f t="shared" ref="Z522" si="441">+IF(ISERROR(X522/X521*100),"",(X522/X521*100))</f>
        <v>22.776073619631902</v>
      </c>
      <c r="AA522" s="696" t="s">
        <v>3</v>
      </c>
      <c r="AB522" s="697"/>
      <c r="AC522" s="726">
        <f t="shared" ref="AC522:AC534" si="442">+AC468+T522</f>
        <v>435</v>
      </c>
      <c r="AD522" s="723">
        <f>+IF(ISERROR(AC522/AC521*100),"",(AC522/AC521*100))</f>
        <v>27.4968394437421</v>
      </c>
      <c r="AE522" s="555"/>
      <c r="AF522" s="558"/>
      <c r="AG522" s="561"/>
    </row>
    <row r="523" spans="1:51" ht="13.5" customHeight="1" thickBot="1">
      <c r="A523" s="43"/>
      <c r="B523" s="662"/>
      <c r="C523" s="663"/>
      <c r="D523" s="664"/>
      <c r="E523" s="590" t="str">
        <f>IF(B523="","",VLOOKUP(B523,参照!$U$1:$Z$25,2,FALSE))</f>
        <v/>
      </c>
      <c r="F523" s="760"/>
      <c r="G523" s="761"/>
      <c r="H523" s="760"/>
      <c r="I523" s="762"/>
      <c r="J523" s="760"/>
      <c r="K523" s="762"/>
      <c r="L523" s="760"/>
      <c r="M523" s="761"/>
      <c r="N523" s="761"/>
      <c r="O523" s="763"/>
      <c r="P523" s="764"/>
      <c r="Q523" s="555"/>
      <c r="R523" s="777"/>
      <c r="S523" s="728"/>
      <c r="T523" s="606">
        <f>SUM(昨年日報!T524)</f>
        <v>623550</v>
      </c>
      <c r="U523" s="555"/>
      <c r="V523" s="729"/>
      <c r="W523" s="555"/>
      <c r="X523" s="719">
        <f t="shared" si="440"/>
        <v>7333340</v>
      </c>
      <c r="Y523" s="555"/>
      <c r="Z523" s="720"/>
      <c r="AA523" s="555"/>
      <c r="AB523" s="555"/>
      <c r="AC523" s="713">
        <f t="shared" si="442"/>
        <v>8517300</v>
      </c>
      <c r="AD523" s="720"/>
      <c r="AE523" s="555"/>
      <c r="AF523" s="730"/>
      <c r="AG523" s="561"/>
      <c r="AJ523" s="290" t="s">
        <v>128</v>
      </c>
      <c r="AK523" s="256"/>
      <c r="AL523" s="256"/>
      <c r="AM523" s="256"/>
      <c r="AN523" s="256">
        <f>AN494+AN496+AN499+AN501+AN504+AN506+AN509+AN511+AN514+AN516</f>
        <v>23</v>
      </c>
      <c r="AO523" s="256">
        <f>AO494+AO496+AO499+AO501+AO504+AO506+AO509+AO511+AO514+AO516</f>
        <v>3</v>
      </c>
      <c r="AP523" s="256">
        <f>AP494+AP496+AP499+AP501+AP504+AP506+AP509+AP511+AP514+AP516</f>
        <v>0</v>
      </c>
      <c r="AQ523" s="256">
        <f>AQ494+AQ496+AQ499+AQ501+AQ504+AQ506+AQ509+AQ511+AQ514+AQ516</f>
        <v>2</v>
      </c>
      <c r="AR523" s="256">
        <f>AR494+AR496+AR499+AR501+AR504+AR506+AR509+AR511+AR514+AR516</f>
        <v>1</v>
      </c>
      <c r="AS523" s="256"/>
      <c r="AT523" s="256">
        <f>AT494+AT496+AT499+AT501+AT504+AT506+AT509+AT511+AT514+AT516</f>
        <v>26</v>
      </c>
      <c r="AU523" s="256">
        <f>AU494+AU496+AU499+AU501+AU504+AU506+AU509+AU511+AU514+AU516</f>
        <v>3</v>
      </c>
      <c r="AV523" s="256">
        <f>AV494+AV496+AV499+AV501+AV504+AV506+AV509+AV511+AV514+AV516</f>
        <v>29</v>
      </c>
      <c r="AW523" s="256">
        <f>AW494+AW496+AW499+AW501+AW504+AW506+AW509+AW511+AW514+AW516</f>
        <v>27.5</v>
      </c>
      <c r="AX523" s="256">
        <f>AX494+AX496+AX499+AX501+AX504+AX506+AX509+AX511+AX514+AX516</f>
        <v>3</v>
      </c>
    </row>
    <row r="524" spans="1:51" ht="13.5" customHeight="1">
      <c r="A524" s="43"/>
      <c r="B524" s="870" t="s">
        <v>611</v>
      </c>
      <c r="C524" s="871"/>
      <c r="D524" s="872"/>
      <c r="E524" s="670"/>
      <c r="F524" s="731">
        <f ca="1">SUM(F514+F516+F518+F520+F522)</f>
        <v>245</v>
      </c>
      <c r="G524" s="732">
        <f t="shared" ref="G524:P524" ca="1" si="443">SUM(G514+G516+G518+G520+G522)</f>
        <v>42750</v>
      </c>
      <c r="H524" s="731">
        <f t="shared" ca="1" si="443"/>
        <v>36</v>
      </c>
      <c r="I524" s="733">
        <f t="shared" ca="1" si="443"/>
        <v>31500</v>
      </c>
      <c r="J524" s="731">
        <f t="shared" ca="1" si="443"/>
        <v>0</v>
      </c>
      <c r="K524" s="733">
        <f t="shared" ca="1" si="443"/>
        <v>22500</v>
      </c>
      <c r="L524" s="731">
        <f t="shared" ca="1" si="443"/>
        <v>15</v>
      </c>
      <c r="M524" s="732">
        <f t="shared" ca="1" si="443"/>
        <v>21410</v>
      </c>
      <c r="N524" s="732">
        <f t="shared" ca="1" si="443"/>
        <v>1</v>
      </c>
      <c r="O524" s="734">
        <f t="shared" ca="1" si="443"/>
        <v>297</v>
      </c>
      <c r="P524" s="735">
        <f t="shared" ca="1" si="443"/>
        <v>1998800</v>
      </c>
      <c r="Q524" s="555"/>
      <c r="R524" s="778" t="s">
        <v>45</v>
      </c>
      <c r="S524" s="660"/>
      <c r="T524" s="736">
        <f>SUM(P509)</f>
        <v>169100</v>
      </c>
      <c r="U524" s="696"/>
      <c r="V524" s="723">
        <f t="shared" ref="V524" si="444">+IF(ISERROR(T524/T523*100),"",(T524/T523*100))</f>
        <v>27.118915884852857</v>
      </c>
      <c r="W524" s="696"/>
      <c r="X524" s="724">
        <f t="shared" si="440"/>
        <v>1998800</v>
      </c>
      <c r="Y524" s="696"/>
      <c r="Z524" s="723">
        <f t="shared" ref="Z524" si="445">+IF(ISERROR(X524/X523*100),"",(X524/X523*100))</f>
        <v>27.256338857873764</v>
      </c>
      <c r="AA524" s="696"/>
      <c r="AB524" s="696"/>
      <c r="AC524" s="736">
        <f t="shared" si="442"/>
        <v>2674560</v>
      </c>
      <c r="AD524" s="723">
        <f>+IF(ISERROR(AC524/AC523*100),"",(AC524/AC523*100))</f>
        <v>31.401500475502804</v>
      </c>
      <c r="AE524" s="555"/>
      <c r="AF524" s="558"/>
      <c r="AG524" s="561"/>
    </row>
    <row r="525" spans="1:51" ht="13.5" customHeight="1">
      <c r="A525" s="43"/>
      <c r="B525" s="895"/>
      <c r="C525" s="895"/>
      <c r="D525" s="895"/>
      <c r="E525" s="562"/>
      <c r="F525" s="666"/>
      <c r="G525" s="737"/>
      <c r="H525" s="666"/>
      <c r="I525" s="737"/>
      <c r="J525" s="666"/>
      <c r="K525" s="737"/>
      <c r="L525" s="666"/>
      <c r="M525" s="737"/>
      <c r="N525" s="666"/>
      <c r="O525" s="737"/>
      <c r="P525" s="737"/>
      <c r="Q525" s="555"/>
      <c r="R525" s="777" t="s">
        <v>46</v>
      </c>
      <c r="S525" s="738">
        <f>SUM(AC494:AC495)</f>
        <v>0</v>
      </c>
      <c r="T525" s="606">
        <f>SUM(昨年日報!T526)</f>
        <v>0</v>
      </c>
      <c r="U525" s="555"/>
      <c r="V525" s="729"/>
      <c r="W525" s="555"/>
      <c r="X525" s="719">
        <f>+X471+T525</f>
        <v>0</v>
      </c>
      <c r="Y525" s="555"/>
      <c r="Z525" s="739"/>
      <c r="AA525" s="555"/>
      <c r="AB525" s="555"/>
      <c r="AC525" s="713">
        <f t="shared" si="442"/>
        <v>0</v>
      </c>
      <c r="AD525" s="720"/>
      <c r="AE525" s="555"/>
      <c r="AF525" s="558"/>
      <c r="AG525" s="561"/>
      <c r="AJ525" s="940" t="s">
        <v>323</v>
      </c>
      <c r="AK525" s="940"/>
      <c r="AL525" s="856" t="s">
        <v>324</v>
      </c>
      <c r="AM525" s="856"/>
      <c r="AN525" s="859" t="s">
        <v>331</v>
      </c>
      <c r="AO525" s="859"/>
      <c r="AP525" s="856" t="s">
        <v>325</v>
      </c>
      <c r="AQ525" s="856"/>
    </row>
    <row r="526" spans="1:51" ht="13.5" customHeight="1">
      <c r="A526" s="43"/>
      <c r="B526" s="881" t="s">
        <v>618</v>
      </c>
      <c r="C526" s="882"/>
      <c r="D526" s="882"/>
      <c r="E526" s="564" t="e">
        <f>IF(B526="","",VLOOKUP(B526,参照!$U$1:$Z$25,2,FALSE))</f>
        <v>#N/A</v>
      </c>
      <c r="F526" s="883" t="s">
        <v>616</v>
      </c>
      <c r="G526" s="884"/>
      <c r="H526" s="884"/>
      <c r="I526" s="884"/>
      <c r="J526" s="884"/>
      <c r="K526" s="884"/>
      <c r="L526" s="884"/>
      <c r="M526" s="884"/>
      <c r="N526" s="884"/>
      <c r="O526" s="884"/>
      <c r="P526" s="885"/>
      <c r="Q526" s="555"/>
      <c r="R526" s="776" t="s">
        <v>47</v>
      </c>
      <c r="S526" s="740"/>
      <c r="T526" s="736">
        <f>SUM(T512+T516+S525+S526)</f>
        <v>0</v>
      </c>
      <c r="U526" s="696"/>
      <c r="V526" s="723" t="str">
        <f t="shared" ref="V526" si="446">+IF(ISERROR(T526/T525*100),"",(T526/T525*100))</f>
        <v/>
      </c>
      <c r="W526" s="696"/>
      <c r="X526" s="724">
        <f t="shared" ref="X526:X535" si="447">+X472+T526</f>
        <v>4004</v>
      </c>
      <c r="Y526" s="696"/>
      <c r="Z526" s="725" t="str">
        <f t="shared" ref="Z526" si="448">+IF(ISERROR(X526/X525*100),"",(X526/X525*100))</f>
        <v/>
      </c>
      <c r="AA526" s="696"/>
      <c r="AB526" s="696"/>
      <c r="AC526" s="736">
        <f t="shared" si="442"/>
        <v>35220</v>
      </c>
      <c r="AD526" s="723" t="str">
        <f>+IF(ISERROR(AC526/AC525*100),"",(AC526/AC525*100))</f>
        <v/>
      </c>
      <c r="AE526" s="555"/>
      <c r="AF526" s="558"/>
      <c r="AG526" s="561"/>
      <c r="AJ526" s="931">
        <v>56000</v>
      </c>
      <c r="AK526" s="931"/>
      <c r="AL526" s="869">
        <f>AJ526-AG517</f>
        <v>-3780</v>
      </c>
      <c r="AM526" s="856"/>
      <c r="AN526" s="869">
        <f>T528+T530+T532+T534</f>
        <v>3780</v>
      </c>
      <c r="AO526" s="856"/>
      <c r="AP526" s="869">
        <f>(AJ526+AN526)-(AG517)</f>
        <v>0</v>
      </c>
      <c r="AQ526" s="856"/>
    </row>
    <row r="527" spans="1:51" ht="13.5" customHeight="1">
      <c r="A527" s="43"/>
      <c r="B527" s="894" t="s">
        <v>602</v>
      </c>
      <c r="C527" s="894"/>
      <c r="D527" s="894"/>
      <c r="E527" s="555" t="e">
        <v>#N/A</v>
      </c>
      <c r="F527" s="687" t="s">
        <v>15</v>
      </c>
      <c r="G527" s="688"/>
      <c r="H527" s="687" t="s">
        <v>16</v>
      </c>
      <c r="I527" s="689"/>
      <c r="J527" s="559" t="s">
        <v>17</v>
      </c>
      <c r="K527" s="690"/>
      <c r="L527" s="687" t="s">
        <v>18</v>
      </c>
      <c r="M527" s="670"/>
      <c r="N527" s="670" t="s">
        <v>19</v>
      </c>
      <c r="O527" s="691" t="s">
        <v>6</v>
      </c>
      <c r="P527" s="613" t="s">
        <v>20</v>
      </c>
      <c r="Q527" s="555"/>
      <c r="R527" s="773" t="s">
        <v>639</v>
      </c>
      <c r="S527" s="824">
        <f>AF532+AF534</f>
        <v>2280</v>
      </c>
      <c r="T527" s="606">
        <f>SUM(昨年日報!T528)</f>
        <v>10260</v>
      </c>
      <c r="U527" s="555"/>
      <c r="V527" s="729"/>
      <c r="W527" s="555"/>
      <c r="X527" s="719">
        <f t="shared" si="447"/>
        <v>127360</v>
      </c>
      <c r="Y527" s="555"/>
      <c r="Z527" s="720"/>
      <c r="AA527" s="555"/>
      <c r="AB527" s="555"/>
      <c r="AC527" s="713">
        <f t="shared" si="442"/>
        <v>144760</v>
      </c>
      <c r="AD527" s="720"/>
      <c r="AE527" s="555"/>
      <c r="AF527" s="558"/>
      <c r="AG527" s="561"/>
    </row>
    <row r="528" spans="1:51" ht="13.5" customHeight="1" thickBot="1">
      <c r="A528" s="43"/>
      <c r="B528" s="873" t="s">
        <v>637</v>
      </c>
      <c r="C528" s="874"/>
      <c r="D528" s="875"/>
      <c r="E528" s="670"/>
      <c r="F528" s="665"/>
      <c r="G528" s="727"/>
      <c r="H528" s="727"/>
      <c r="I528" s="727"/>
      <c r="J528" s="727"/>
      <c r="K528" s="727"/>
      <c r="L528" s="727"/>
      <c r="M528" s="727"/>
      <c r="N528" s="727"/>
      <c r="O528" s="727"/>
      <c r="P528" s="742"/>
      <c r="Q528" s="555"/>
      <c r="R528" s="771" t="s">
        <v>682</v>
      </c>
      <c r="S528" s="825">
        <f>AF537+AF539</f>
        <v>0</v>
      </c>
      <c r="T528" s="736">
        <f>SUM(S527:S528)</f>
        <v>2280</v>
      </c>
      <c r="U528" s="696"/>
      <c r="V528" s="723">
        <f t="shared" ref="V528" si="449">+IF(ISERROR(T528/T527*100),"",(T528/T527*100))</f>
        <v>22.222222222222221</v>
      </c>
      <c r="W528" s="696"/>
      <c r="X528" s="724">
        <f t="shared" si="447"/>
        <v>34180</v>
      </c>
      <c r="Y528" s="696"/>
      <c r="Z528" s="723">
        <f t="shared" ref="Z528" si="450">+IF(ISERROR(X528/X527*100),"",(X528/X527*100))</f>
        <v>26.837311557788944</v>
      </c>
      <c r="AA528" s="696"/>
      <c r="AB528" s="696"/>
      <c r="AC528" s="736">
        <f t="shared" si="442"/>
        <v>39190</v>
      </c>
      <c r="AD528" s="723">
        <f>+IF(ISERROR(AC528/AC527*100),"",(AC528/AC527*100))</f>
        <v>27.072395689416968</v>
      </c>
      <c r="AE528" s="555"/>
      <c r="AF528" s="558"/>
      <c r="AG528" s="561"/>
      <c r="AJ528" s="856" t="s">
        <v>326</v>
      </c>
      <c r="AK528" s="856"/>
      <c r="AL528" s="856"/>
      <c r="AM528" s="856"/>
    </row>
    <row r="529" spans="1:46" ht="13.5" customHeight="1" thickBot="1">
      <c r="A529" s="43"/>
      <c r="B529" s="870" t="s">
        <v>624</v>
      </c>
      <c r="C529" s="871"/>
      <c r="D529" s="872"/>
      <c r="E529" s="555" t="e">
        <v>#N/A</v>
      </c>
      <c r="F529" s="700">
        <f ca="1">SUM(F514)+F$43</f>
        <v>247</v>
      </c>
      <c r="G529" s="701">
        <f t="shared" ref="G529:P529" ca="1" si="451">SUM(G514)+G$43</f>
        <v>52250</v>
      </c>
      <c r="H529" s="702">
        <f t="shared" ca="1" si="451"/>
        <v>28</v>
      </c>
      <c r="I529" s="702">
        <f t="shared" ca="1" si="451"/>
        <v>38500</v>
      </c>
      <c r="J529" s="702">
        <f t="shared" ca="1" si="451"/>
        <v>0</v>
      </c>
      <c r="K529" s="702">
        <f t="shared" ca="1" si="451"/>
        <v>27500</v>
      </c>
      <c r="L529" s="702">
        <f t="shared" ca="1" si="451"/>
        <v>13</v>
      </c>
      <c r="M529" s="702">
        <f t="shared" ca="1" si="451"/>
        <v>26180</v>
      </c>
      <c r="N529" s="702">
        <f t="shared" ca="1" si="451"/>
        <v>2</v>
      </c>
      <c r="O529" s="702">
        <f t="shared" ca="1" si="451"/>
        <v>290</v>
      </c>
      <c r="P529" s="703">
        <f t="shared" ca="1" si="451"/>
        <v>1405260</v>
      </c>
      <c r="Q529" s="555"/>
      <c r="R529" s="773" t="s">
        <v>640</v>
      </c>
      <c r="S529" s="741">
        <v>1500</v>
      </c>
      <c r="T529" s="606">
        <f>SUM(昨年日報!T530)</f>
        <v>9000</v>
      </c>
      <c r="U529" s="555"/>
      <c r="V529" s="729"/>
      <c r="W529" s="555"/>
      <c r="X529" s="719">
        <f t="shared" si="447"/>
        <v>88300</v>
      </c>
      <c r="Y529" s="555"/>
      <c r="Z529" s="739"/>
      <c r="AA529" s="555"/>
      <c r="AB529" s="555"/>
      <c r="AC529" s="713">
        <f t="shared" si="442"/>
        <v>121300</v>
      </c>
      <c r="AD529" s="720"/>
      <c r="AE529" s="555"/>
      <c r="AF529" s="934" t="s">
        <v>664</v>
      </c>
      <c r="AG529" s="935"/>
      <c r="AJ529" s="886" t="s">
        <v>327</v>
      </c>
      <c r="AK529" s="887"/>
      <c r="AL529" s="856" t="s">
        <v>328</v>
      </c>
      <c r="AM529" s="856"/>
    </row>
    <row r="530" spans="1:46" ht="13.5" customHeight="1">
      <c r="B530" s="873" t="s">
        <v>107</v>
      </c>
      <c r="C530" s="874"/>
      <c r="D530" s="875"/>
      <c r="E530" s="670"/>
      <c r="F530" s="665"/>
      <c r="G530" s="727"/>
      <c r="H530" s="727"/>
      <c r="I530" s="727"/>
      <c r="J530" s="727"/>
      <c r="K530" s="727"/>
      <c r="L530" s="727"/>
      <c r="M530" s="727"/>
      <c r="N530" s="727"/>
      <c r="O530" s="727"/>
      <c r="P530" s="742"/>
      <c r="Q530" s="555"/>
      <c r="R530" s="772" t="s">
        <v>683</v>
      </c>
      <c r="S530" s="740"/>
      <c r="T530" s="736">
        <f>SUM(S529:S530)</f>
        <v>1500</v>
      </c>
      <c r="U530" s="696"/>
      <c r="V530" s="723">
        <f t="shared" ref="V530" si="452">+IF(ISERROR(T530/T529*100),"",(T530/T529*100))</f>
        <v>16.666666666666664</v>
      </c>
      <c r="W530" s="696"/>
      <c r="X530" s="724">
        <f t="shared" si="447"/>
        <v>27700</v>
      </c>
      <c r="Y530" s="696"/>
      <c r="Z530" s="725">
        <f t="shared" ref="Z530" si="453">+IF(ISERROR(X530/X529*100),"",(X530/X529*100))</f>
        <v>31.370328425821064</v>
      </c>
      <c r="AA530" s="696"/>
      <c r="AB530" s="696"/>
      <c r="AC530" s="736">
        <f t="shared" si="442"/>
        <v>36700</v>
      </c>
      <c r="AD530" s="723">
        <f>+IF(ISERROR(AC530/AC529*100),"",(AC530/AC529*100))</f>
        <v>30.255564715581201</v>
      </c>
      <c r="AE530" s="555"/>
      <c r="AF530" s="936" t="s">
        <v>665</v>
      </c>
      <c r="AG530" s="937"/>
      <c r="AJ530" s="886" t="s">
        <v>329</v>
      </c>
      <c r="AK530" s="887"/>
      <c r="AL530" s="887"/>
      <c r="AM530" s="888"/>
    </row>
    <row r="531" spans="1:46" ht="13.5" customHeight="1">
      <c r="B531" s="870" t="s">
        <v>624</v>
      </c>
      <c r="C531" s="871"/>
      <c r="D531" s="872"/>
      <c r="E531" s="555" t="e">
        <v>#N/A</v>
      </c>
      <c r="F531" s="701">
        <f ca="1">SUM(F516)+F$45</f>
        <v>0</v>
      </c>
      <c r="G531" s="702">
        <f t="shared" ref="G531:P531" ca="1" si="454">SUM(G516)+G$45</f>
        <v>0</v>
      </c>
      <c r="H531" s="702">
        <f t="shared" ca="1" si="454"/>
        <v>0</v>
      </c>
      <c r="I531" s="702">
        <f t="shared" ca="1" si="454"/>
        <v>0</v>
      </c>
      <c r="J531" s="702">
        <f t="shared" ca="1" si="454"/>
        <v>0</v>
      </c>
      <c r="K531" s="702">
        <f t="shared" ca="1" si="454"/>
        <v>0</v>
      </c>
      <c r="L531" s="702">
        <f t="shared" ca="1" si="454"/>
        <v>0</v>
      </c>
      <c r="M531" s="702">
        <f t="shared" ca="1" si="454"/>
        <v>0</v>
      </c>
      <c r="N531" s="702">
        <f t="shared" ca="1" si="454"/>
        <v>0</v>
      </c>
      <c r="O531" s="702">
        <f t="shared" ca="1" si="454"/>
        <v>0</v>
      </c>
      <c r="P531" s="703">
        <f t="shared" ca="1" si="454"/>
        <v>0</v>
      </c>
      <c r="Q531" s="555"/>
      <c r="R531" s="777"/>
      <c r="S531" s="669"/>
      <c r="T531" s="606">
        <f>SUM(昨年日報!T532)</f>
        <v>0</v>
      </c>
      <c r="U531" s="555"/>
      <c r="V531" s="729"/>
      <c r="W531" s="555"/>
      <c r="X531" s="719">
        <f t="shared" si="447"/>
        <v>0</v>
      </c>
      <c r="Y531" s="555"/>
      <c r="Z531" s="720"/>
      <c r="AA531" s="555"/>
      <c r="AB531" s="555"/>
      <c r="AC531" s="713">
        <f t="shared" si="442"/>
        <v>0</v>
      </c>
      <c r="AD531" s="720"/>
      <c r="AE531" s="555"/>
      <c r="AF531" s="826" t="str">
        <f>$AF$99</f>
        <v>8%対象額</v>
      </c>
      <c r="AG531" s="827" t="str">
        <f>$AG$99</f>
        <v>税額</v>
      </c>
      <c r="AJ531" s="869">
        <f ca="1">SUM(INDIRECT(AS531))</f>
        <v>29</v>
      </c>
      <c r="AK531" s="856"/>
      <c r="AL531" s="869">
        <f ca="1">SUM(INDIRECT(AT531))</f>
        <v>435</v>
      </c>
      <c r="AM531" s="856"/>
      <c r="AN531" s="345" t="s">
        <v>619</v>
      </c>
      <c r="AO531" s="345" t="s">
        <v>621</v>
      </c>
      <c r="AP531" s="346">
        <f>SUM(AP477)+72</f>
        <v>705</v>
      </c>
      <c r="AQ531" s="347">
        <v>18</v>
      </c>
      <c r="AR531" s="347">
        <f>AP531+AQ531</f>
        <v>723</v>
      </c>
      <c r="AS531" s="345" t="str">
        <f>CONCATENATE(AN531,AR531)</f>
        <v>受払表!G723</v>
      </c>
      <c r="AT531" s="345" t="str">
        <f>CONCATENATE(AO531,AR531)</f>
        <v>受払表!K723</v>
      </c>
    </row>
    <row r="532" spans="1:46" ht="13.5" customHeight="1">
      <c r="B532" s="873" t="s">
        <v>605</v>
      </c>
      <c r="C532" s="874"/>
      <c r="D532" s="875"/>
      <c r="E532" s="670"/>
      <c r="F532" s="665"/>
      <c r="G532" s="727"/>
      <c r="H532" s="727"/>
      <c r="I532" s="727"/>
      <c r="J532" s="727"/>
      <c r="K532" s="727"/>
      <c r="L532" s="727"/>
      <c r="M532" s="727"/>
      <c r="N532" s="727"/>
      <c r="O532" s="727"/>
      <c r="P532" s="742"/>
      <c r="Q532" s="555"/>
      <c r="R532" s="776" t="s">
        <v>52</v>
      </c>
      <c r="S532" s="660"/>
      <c r="T532" s="736">
        <f>+AC513</f>
        <v>0</v>
      </c>
      <c r="U532" s="696"/>
      <c r="V532" s="723" t="str">
        <f t="shared" ref="V532" si="455">+IF(ISERROR(T532/T531*100),"",(T532/T531*100))</f>
        <v/>
      </c>
      <c r="W532" s="696"/>
      <c r="X532" s="724">
        <f t="shared" si="447"/>
        <v>0</v>
      </c>
      <c r="Y532" s="696"/>
      <c r="Z532" s="723" t="str">
        <f t="shared" ref="Z532" si="456">+IF(ISERROR(X532/X531*100),"",(X532/X531*100))</f>
        <v/>
      </c>
      <c r="AA532" s="696"/>
      <c r="AB532" s="696"/>
      <c r="AC532" s="736">
        <f t="shared" si="442"/>
        <v>0</v>
      </c>
      <c r="AD532" s="723" t="str">
        <f>+IF(ISERROR(AC532/AC531*100),"",(AC532/AC531*100))</f>
        <v/>
      </c>
      <c r="AE532" s="555"/>
      <c r="AF532" s="817">
        <v>0</v>
      </c>
      <c r="AG532" s="818">
        <f>IF(AF532="","0",AF532-(AF532/(参照!$V$13)))</f>
        <v>0</v>
      </c>
      <c r="AJ532" s="886" t="s">
        <v>330</v>
      </c>
      <c r="AK532" s="887"/>
      <c r="AL532" s="887"/>
      <c r="AM532" s="888"/>
      <c r="AN532" s="345"/>
      <c r="AO532" s="345"/>
      <c r="AP532" s="345"/>
      <c r="AQ532" s="345"/>
      <c r="AR532" s="345"/>
      <c r="AS532" s="345"/>
      <c r="AT532" s="345"/>
    </row>
    <row r="533" spans="1:46" ht="13.5" customHeight="1">
      <c r="B533" s="870" t="s">
        <v>624</v>
      </c>
      <c r="C533" s="871"/>
      <c r="D533" s="872"/>
      <c r="E533" s="712"/>
      <c r="F533" s="701">
        <f ca="1">SUM(F518)+F$47</f>
        <v>0</v>
      </c>
      <c r="G533" s="702">
        <f t="shared" ref="G533:P533" ca="1" si="457">SUM(G518)+G$47</f>
        <v>0</v>
      </c>
      <c r="H533" s="702">
        <f t="shared" ca="1" si="457"/>
        <v>0</v>
      </c>
      <c r="I533" s="702">
        <f t="shared" ca="1" si="457"/>
        <v>0</v>
      </c>
      <c r="J533" s="702">
        <f t="shared" ca="1" si="457"/>
        <v>0</v>
      </c>
      <c r="K533" s="702">
        <f t="shared" ca="1" si="457"/>
        <v>0</v>
      </c>
      <c r="L533" s="702">
        <f t="shared" ca="1" si="457"/>
        <v>0</v>
      </c>
      <c r="M533" s="702">
        <f t="shared" ca="1" si="457"/>
        <v>0</v>
      </c>
      <c r="N533" s="702">
        <f t="shared" ca="1" si="457"/>
        <v>0</v>
      </c>
      <c r="O533" s="702">
        <f t="shared" ca="1" si="457"/>
        <v>0</v>
      </c>
      <c r="P533" s="703">
        <f t="shared" ca="1" si="457"/>
        <v>0</v>
      </c>
      <c r="Q533" s="555"/>
      <c r="R533" s="773" t="s">
        <v>641</v>
      </c>
      <c r="S533" s="728"/>
      <c r="T533" s="743">
        <f>SUM(昨年日報!T534)</f>
        <v>0</v>
      </c>
      <c r="U533" s="682"/>
      <c r="V533" s="744"/>
      <c r="W533" s="682"/>
      <c r="X533" s="719">
        <f t="shared" si="447"/>
        <v>50500</v>
      </c>
      <c r="Y533" s="682"/>
      <c r="Z533" s="744"/>
      <c r="AA533" s="682"/>
      <c r="AB533" s="682"/>
      <c r="AC533" s="745">
        <f t="shared" si="442"/>
        <v>58000</v>
      </c>
      <c r="AD533" s="744"/>
      <c r="AE533" s="555"/>
      <c r="AF533" s="828" t="str">
        <f>$AF$101</f>
        <v>10%対象額</v>
      </c>
      <c r="AG533" s="829" t="str">
        <f>$AG$101</f>
        <v>税額</v>
      </c>
      <c r="AJ533" s="869">
        <f ca="1">SUM(INDIRECT(AS533))</f>
        <v>169100</v>
      </c>
      <c r="AK533" s="856"/>
      <c r="AL533" s="869">
        <f ca="1">SUM(INDIRECT(AT533))</f>
        <v>2674560</v>
      </c>
      <c r="AM533" s="856"/>
      <c r="AN533" s="345" t="s">
        <v>620</v>
      </c>
      <c r="AO533" s="345" t="s">
        <v>622</v>
      </c>
      <c r="AP533" s="345">
        <f>SUM(AP479)+72</f>
        <v>705</v>
      </c>
      <c r="AQ533" s="347">
        <v>18</v>
      </c>
      <c r="AR533" s="345">
        <f>AP533+AQ533</f>
        <v>723</v>
      </c>
      <c r="AS533" s="345" t="str">
        <f>CONCATENATE(AN533,AR533)</f>
        <v>受払表!H723</v>
      </c>
      <c r="AT533" s="345" t="str">
        <f>CONCATENATE(AO533,AR533)</f>
        <v>受払表!L723</v>
      </c>
    </row>
    <row r="534" spans="1:46" ht="13.5" customHeight="1" thickBot="1">
      <c r="B534" s="873" t="s">
        <v>103</v>
      </c>
      <c r="C534" s="874"/>
      <c r="D534" s="875"/>
      <c r="E534" s="560" t="e">
        <v>#N/A</v>
      </c>
      <c r="F534" s="665"/>
      <c r="G534" s="727"/>
      <c r="H534" s="727"/>
      <c r="I534" s="727"/>
      <c r="J534" s="727"/>
      <c r="K534" s="727"/>
      <c r="L534" s="727"/>
      <c r="M534" s="727"/>
      <c r="N534" s="727"/>
      <c r="O534" s="727"/>
      <c r="P534" s="742"/>
      <c r="Q534" s="555"/>
      <c r="R534" s="779" t="s">
        <v>684</v>
      </c>
      <c r="S534" s="746"/>
      <c r="T534" s="747">
        <f>S533+S534</f>
        <v>0</v>
      </c>
      <c r="U534" s="748"/>
      <c r="V534" s="749" t="str">
        <f t="shared" ref="V534" si="458">+IF(ISERROR(T534/T533*100),"",(T534/T533*100))</f>
        <v/>
      </c>
      <c r="W534" s="748"/>
      <c r="X534" s="719">
        <f t="shared" si="447"/>
        <v>13500</v>
      </c>
      <c r="Y534" s="748"/>
      <c r="Z534" s="749">
        <f t="shared" ref="Z534" si="459">+IF(ISERROR(X534/X533*100),"",(X534/X533*100))</f>
        <v>26.732673267326735</v>
      </c>
      <c r="AA534" s="748"/>
      <c r="AB534" s="748"/>
      <c r="AC534" s="747">
        <f t="shared" si="442"/>
        <v>20000</v>
      </c>
      <c r="AD534" s="749">
        <f>+IF(ISERROR(AC534/AC533*100),"",(AC534/AC533*100))</f>
        <v>34.482758620689658</v>
      </c>
      <c r="AE534" s="555"/>
      <c r="AF534" s="821">
        <v>2280</v>
      </c>
      <c r="AG534" s="822">
        <f>IF(AF534="","0",AF534-(AF534/(参照!$V$14)))</f>
        <v>207.27272727272748</v>
      </c>
    </row>
    <row r="535" spans="1:46" ht="13.5" customHeight="1">
      <c r="B535" s="870" t="s">
        <v>624</v>
      </c>
      <c r="C535" s="871"/>
      <c r="D535" s="872"/>
      <c r="E535" s="555" t="e">
        <v>#N/A</v>
      </c>
      <c r="F535" s="701">
        <f ca="1">SUM(F520)+F$49</f>
        <v>60</v>
      </c>
      <c r="G535" s="702">
        <f t="shared" ref="G535:P535" ca="1" si="460">SUM(G520)+G$49</f>
        <v>9500</v>
      </c>
      <c r="H535" s="702">
        <f t="shared" ca="1" si="460"/>
        <v>9</v>
      </c>
      <c r="I535" s="702">
        <f t="shared" ca="1" si="460"/>
        <v>7000</v>
      </c>
      <c r="J535" s="702">
        <f t="shared" ca="1" si="460"/>
        <v>0</v>
      </c>
      <c r="K535" s="702">
        <f t="shared" ca="1" si="460"/>
        <v>5000</v>
      </c>
      <c r="L535" s="702">
        <f t="shared" ca="1" si="460"/>
        <v>2</v>
      </c>
      <c r="M535" s="702">
        <f t="shared" ca="1" si="460"/>
        <v>4750</v>
      </c>
      <c r="N535" s="702">
        <f t="shared" ca="1" si="460"/>
        <v>0</v>
      </c>
      <c r="O535" s="702">
        <f t="shared" ca="1" si="460"/>
        <v>71</v>
      </c>
      <c r="P535" s="703">
        <f t="shared" ca="1" si="460"/>
        <v>695500</v>
      </c>
      <c r="Q535" s="555"/>
      <c r="R535" s="777"/>
      <c r="S535" s="669"/>
      <c r="T535" s="713">
        <f>SUM(昨年日報!T536)</f>
        <v>642810</v>
      </c>
      <c r="U535" s="555"/>
      <c r="V535" s="729"/>
      <c r="W535" s="555"/>
      <c r="X535" s="750">
        <f t="shared" si="447"/>
        <v>7599500</v>
      </c>
      <c r="Y535" s="555"/>
      <c r="Z535" s="739"/>
      <c r="AA535" s="555"/>
      <c r="AB535" s="555"/>
      <c r="AC535" s="713">
        <f>+AC481+T535</f>
        <v>8841360</v>
      </c>
      <c r="AD535" s="739"/>
      <c r="AE535" s="555"/>
      <c r="AF535" s="932" t="s">
        <v>685</v>
      </c>
      <c r="AG535" s="933"/>
      <c r="AK535" s="225" t="s">
        <v>148</v>
      </c>
      <c r="AL535" s="225" t="s">
        <v>148</v>
      </c>
      <c r="AM535" s="225" t="s">
        <v>148</v>
      </c>
      <c r="AN535" s="225" t="s">
        <v>148</v>
      </c>
      <c r="AO535" s="225" t="s">
        <v>148</v>
      </c>
      <c r="AP535" s="225" t="s">
        <v>148</v>
      </c>
    </row>
    <row r="536" spans="1:46" ht="13.5" customHeight="1">
      <c r="B536" s="878" t="s">
        <v>661</v>
      </c>
      <c r="C536" s="879"/>
      <c r="D536" s="880"/>
      <c r="E536" s="670"/>
      <c r="F536" s="665"/>
      <c r="G536" s="727"/>
      <c r="H536" s="727"/>
      <c r="I536" s="727"/>
      <c r="J536" s="727"/>
      <c r="K536" s="727"/>
      <c r="L536" s="727"/>
      <c r="M536" s="727"/>
      <c r="N536" s="727"/>
      <c r="O536" s="727"/>
      <c r="P536" s="742"/>
      <c r="Q536" s="555"/>
      <c r="R536" s="780" t="s">
        <v>53</v>
      </c>
      <c r="S536" s="705"/>
      <c r="T536" s="751">
        <f>+T524+T526+T528+T530+T532+T534</f>
        <v>172880</v>
      </c>
      <c r="U536" s="560"/>
      <c r="V536" s="752">
        <f t="shared" ref="V536" si="461">+IF(ISERROR(T536/T535*100),"",(T536/T535*100))</f>
        <v>26.894416701669233</v>
      </c>
      <c r="W536" s="560"/>
      <c r="X536" s="751">
        <f>+X524+X526+X528+X530+X532+X534</f>
        <v>2078184</v>
      </c>
      <c r="Y536" s="560"/>
      <c r="Z536" s="752">
        <f t="shared" ref="Z536" si="462">+IF(ISERROR(X536/X535*100),"",(X536/X535*100))</f>
        <v>27.346325416145799</v>
      </c>
      <c r="AA536" s="560"/>
      <c r="AB536" s="560"/>
      <c r="AC536" s="751">
        <f t="shared" ref="AC536" si="463">+AC482+T536</f>
        <v>2805670</v>
      </c>
      <c r="AD536" s="752">
        <f>+IF(ISERROR(AC536/AC535*100),"",(AC536/AC535*100))</f>
        <v>31.733466344544276</v>
      </c>
      <c r="AE536" s="555"/>
      <c r="AF536" s="826" t="str">
        <f>$AF$104</f>
        <v>8%対象額</v>
      </c>
      <c r="AG536" s="827" t="str">
        <f>$AG$104</f>
        <v>税額</v>
      </c>
      <c r="AK536" s="225" t="s">
        <v>152</v>
      </c>
      <c r="AL536" s="225" t="s">
        <v>153</v>
      </c>
      <c r="AM536" s="225" t="s">
        <v>154</v>
      </c>
      <c r="AN536" s="225" t="s">
        <v>155</v>
      </c>
      <c r="AO536" s="225" t="s">
        <v>156</v>
      </c>
      <c r="AP536" s="225" t="s">
        <v>332</v>
      </c>
    </row>
    <row r="537" spans="1:46" ht="13.5" customHeight="1">
      <c r="B537" s="870" t="s">
        <v>624</v>
      </c>
      <c r="C537" s="871"/>
      <c r="D537" s="872"/>
      <c r="E537" s="555" t="e">
        <v>#N/A</v>
      </c>
      <c r="F537" s="701">
        <f ca="1">SUM(F522)+F$51</f>
        <v>56</v>
      </c>
      <c r="G537" s="702">
        <f t="shared" ref="G537:P537" ca="1" si="464">SUM(G522)+G$51</f>
        <v>0</v>
      </c>
      <c r="H537" s="702">
        <f t="shared" ca="1" si="464"/>
        <v>15</v>
      </c>
      <c r="I537" s="702">
        <f t="shared" ca="1" si="464"/>
        <v>0</v>
      </c>
      <c r="J537" s="702">
        <f t="shared" ca="1" si="464"/>
        <v>0</v>
      </c>
      <c r="K537" s="702">
        <f t="shared" ca="1" si="464"/>
        <v>0</v>
      </c>
      <c r="L537" s="702">
        <f t="shared" ca="1" si="464"/>
        <v>2</v>
      </c>
      <c r="M537" s="702">
        <f t="shared" ca="1" si="464"/>
        <v>0</v>
      </c>
      <c r="N537" s="702">
        <f t="shared" ca="1" si="464"/>
        <v>1</v>
      </c>
      <c r="O537" s="702">
        <f t="shared" ca="1" si="464"/>
        <v>74</v>
      </c>
      <c r="P537" s="703">
        <f t="shared" ca="1" si="464"/>
        <v>573800</v>
      </c>
      <c r="Q537" s="555"/>
      <c r="R537" s="775"/>
      <c r="S537" s="669"/>
      <c r="T537" s="713">
        <f>SUM(昨年日報!T538)</f>
        <v>584425.75757575745</v>
      </c>
      <c r="U537" s="555"/>
      <c r="V537" s="729"/>
      <c r="W537" s="555"/>
      <c r="X537" s="713">
        <f t="shared" ref="X537:X538" si="465">+X483+T537</f>
        <v>6909828.6195286186</v>
      </c>
      <c r="Y537" s="555"/>
      <c r="Z537" s="739"/>
      <c r="AA537" s="555"/>
      <c r="AB537" s="555"/>
      <c r="AC537" s="713">
        <f>+AC483+T537</f>
        <v>8038882.6599326581</v>
      </c>
      <c r="AD537" s="739"/>
      <c r="AE537" s="555"/>
      <c r="AF537" s="817"/>
      <c r="AG537" s="818" t="str">
        <f>IF(AF537="","0",AF537-(AF537/(参照!$V$13)))</f>
        <v>0</v>
      </c>
      <c r="AK537" s="856" t="s">
        <v>632</v>
      </c>
      <c r="AL537" s="856"/>
      <c r="AM537" s="281" t="s">
        <v>625</v>
      </c>
      <c r="AN537" s="281" t="s">
        <v>626</v>
      </c>
      <c r="AO537" s="281" t="s">
        <v>627</v>
      </c>
      <c r="AP537" s="281" t="s">
        <v>628</v>
      </c>
      <c r="AQ537" s="281" t="s">
        <v>630</v>
      </c>
      <c r="AR537" s="281" t="s">
        <v>631</v>
      </c>
    </row>
    <row r="538" spans="1:46" ht="13.5" customHeight="1">
      <c r="B538" s="662"/>
      <c r="C538" s="663"/>
      <c r="D538" s="664"/>
      <c r="E538" s="590" t="str">
        <f>IF(B538="","",VLOOKUP(B538,参照!$U$1:$Z$25,2,FALSE))</f>
        <v/>
      </c>
      <c r="F538" s="665"/>
      <c r="G538" s="666"/>
      <c r="H538" s="665"/>
      <c r="I538" s="667"/>
      <c r="J538" s="665"/>
      <c r="K538" s="667"/>
      <c r="L538" s="665"/>
      <c r="M538" s="666"/>
      <c r="N538" s="666"/>
      <c r="O538" s="727"/>
      <c r="P538" s="647"/>
      <c r="Q538" s="555"/>
      <c r="R538" s="777" t="s">
        <v>54</v>
      </c>
      <c r="S538" s="669"/>
      <c r="T538" s="713">
        <f>((+T524+T526+T530+T532+T534)/(参照!$V$14))+(AF532+AF534+AF537+AF539-AG532-AG534-AG537-AG539)</f>
        <v>157163.63636363635</v>
      </c>
      <c r="U538" s="555"/>
      <c r="V538" s="725"/>
      <c r="W538" s="555"/>
      <c r="X538" s="713">
        <f t="shared" si="465"/>
        <v>1889550.4377104375</v>
      </c>
      <c r="Y538" s="555"/>
      <c r="Z538" s="725">
        <f>+IF(ISERROR(X538/X537*100),"",(X538/X537*100))</f>
        <v>27.345836514239636</v>
      </c>
      <c r="AA538" s="555"/>
      <c r="AB538" s="555"/>
      <c r="AC538" s="713">
        <f t="shared" ref="AC538" si="466">+AC484+T538</f>
        <v>2550946.9696969693</v>
      </c>
      <c r="AD538" s="753">
        <f>+IF(ISERROR(AC538/AC537*100),"",(AC538/AC537*100))</f>
        <v>31.732606104718769</v>
      </c>
      <c r="AE538" s="555"/>
      <c r="AF538" s="828" t="str">
        <f>$AF$106</f>
        <v>10%対象額</v>
      </c>
      <c r="AG538" s="829" t="str">
        <f>$AG$106</f>
        <v>税額</v>
      </c>
      <c r="AK538" s="856" t="s">
        <v>176</v>
      </c>
      <c r="AL538" s="856"/>
      <c r="AM538" s="225"/>
      <c r="AN538" s="225"/>
      <c r="AO538" s="225"/>
      <c r="AP538" s="225"/>
      <c r="AQ538" s="225"/>
      <c r="AR538" s="225"/>
    </row>
    <row r="539" spans="1:46" ht="13.5" customHeight="1" thickBot="1">
      <c r="B539" s="870" t="s">
        <v>617</v>
      </c>
      <c r="C539" s="871"/>
      <c r="D539" s="872"/>
      <c r="E539" s="670"/>
      <c r="F539" s="731">
        <f ca="1">SUM(F529+F531+F533+F535+F537)</f>
        <v>363</v>
      </c>
      <c r="G539" s="732">
        <f t="shared" ref="G539:P539" ca="1" si="467">SUM(G529+G531+G533+G535+G537)</f>
        <v>61750</v>
      </c>
      <c r="H539" s="731">
        <f t="shared" ca="1" si="467"/>
        <v>52</v>
      </c>
      <c r="I539" s="733">
        <f t="shared" ca="1" si="467"/>
        <v>45500</v>
      </c>
      <c r="J539" s="731">
        <f t="shared" ca="1" si="467"/>
        <v>0</v>
      </c>
      <c r="K539" s="733">
        <f t="shared" ca="1" si="467"/>
        <v>32500</v>
      </c>
      <c r="L539" s="731">
        <f t="shared" ca="1" si="467"/>
        <v>17</v>
      </c>
      <c r="M539" s="732">
        <f t="shared" ca="1" si="467"/>
        <v>30930</v>
      </c>
      <c r="N539" s="732">
        <f t="shared" ca="1" si="467"/>
        <v>3</v>
      </c>
      <c r="O539" s="734">
        <f t="shared" ca="1" si="467"/>
        <v>435</v>
      </c>
      <c r="P539" s="735">
        <f t="shared" ca="1" si="467"/>
        <v>2674560</v>
      </c>
      <c r="Q539" s="555"/>
      <c r="R539" s="781"/>
      <c r="S539" s="754" t="s">
        <v>0</v>
      </c>
      <c r="T539" s="751">
        <f>T536-T538</f>
        <v>15716.363636363647</v>
      </c>
      <c r="U539" s="560"/>
      <c r="V539" s="755"/>
      <c r="W539" s="649" t="s">
        <v>0</v>
      </c>
      <c r="X539" s="751">
        <f>X536-X538</f>
        <v>188633.56228956254</v>
      </c>
      <c r="Y539" s="560"/>
      <c r="Z539" s="756"/>
      <c r="AA539" s="560" t="s">
        <v>0</v>
      </c>
      <c r="AB539" s="649"/>
      <c r="AC539" s="751">
        <f>AC536-AC538</f>
        <v>254723.03030303074</v>
      </c>
      <c r="AD539" s="756"/>
      <c r="AE539" s="555"/>
      <c r="AF539" s="823"/>
      <c r="AG539" s="822" t="str">
        <f>IF(AF539="","0",AF539-(AF539/(参照!$V$14)))</f>
        <v>0</v>
      </c>
      <c r="AK539" s="856" t="s">
        <v>177</v>
      </c>
      <c r="AL539" s="856"/>
      <c r="AM539" s="225"/>
      <c r="AN539" s="225"/>
      <c r="AO539" s="225"/>
      <c r="AP539" s="225"/>
      <c r="AQ539" s="225"/>
      <c r="AR539" s="225"/>
    </row>
    <row r="540" spans="1:46" ht="9" customHeight="1">
      <c r="A540" s="22"/>
    </row>
    <row r="541" spans="1:46" ht="5.25" customHeight="1">
      <c r="A541" s="22"/>
    </row>
    <row r="542" spans="1:46" ht="16.5" customHeight="1">
      <c r="A542" s="1">
        <f>A488+1</f>
        <v>10</v>
      </c>
      <c r="B542" s="555"/>
      <c r="C542" s="555"/>
      <c r="D542" s="561"/>
      <c r="E542" s="564"/>
      <c r="F542" s="567" t="str">
        <f>F$56</f>
        <v>社　長</v>
      </c>
      <c r="G542" s="562">
        <f t="shared" ref="G542:O542" si="468">G$56</f>
        <v>0</v>
      </c>
      <c r="H542" s="563" t="str">
        <f t="shared" si="468"/>
        <v>常　務</v>
      </c>
      <c r="I542" s="564">
        <f t="shared" si="468"/>
        <v>0</v>
      </c>
      <c r="J542" s="565" t="str">
        <f t="shared" si="468"/>
        <v>部　長</v>
      </c>
      <c r="K542" s="566">
        <f t="shared" si="468"/>
        <v>0</v>
      </c>
      <c r="L542" s="567" t="str">
        <f t="shared" si="468"/>
        <v>次　長</v>
      </c>
      <c r="M542" s="566">
        <f t="shared" si="468"/>
        <v>0</v>
      </c>
      <c r="N542" s="567" t="str">
        <f t="shared" si="468"/>
        <v>課　長</v>
      </c>
      <c r="O542" s="568" t="str">
        <f t="shared" si="468"/>
        <v>係</v>
      </c>
      <c r="P542" s="557"/>
      <c r="Q542" s="24"/>
      <c r="R542" s="919" t="s">
        <v>99</v>
      </c>
      <c r="S542" s="919"/>
      <c r="T542" s="919"/>
      <c r="U542" s="919"/>
      <c r="V542" s="919"/>
      <c r="W542" s="919"/>
      <c r="X542" s="919"/>
      <c r="AD542" s="866" t="s">
        <v>116</v>
      </c>
      <c r="AE542" s="25"/>
      <c r="AF542" s="183" t="s">
        <v>8</v>
      </c>
      <c r="AG542" s="556" t="s">
        <v>9</v>
      </c>
    </row>
    <row r="543" spans="1:46" ht="15.75" customHeight="1">
      <c r="D543" s="561"/>
      <c r="E543" s="555"/>
      <c r="F543" s="920"/>
      <c r="H543" s="922"/>
      <c r="J543" s="924"/>
      <c r="K543" s="186"/>
      <c r="L543" s="926"/>
      <c r="M543" s="186"/>
      <c r="N543" s="926"/>
      <c r="O543" s="876" t="str">
        <f>IF(ISERROR(VLOOKUP(O545,参照!AB:AC,2,FALSE)),"",VLOOKUP(O545,参照!AB:AC,2,FALSE))</f>
        <v>田中</v>
      </c>
      <c r="P543" s="770">
        <v>1</v>
      </c>
      <c r="Q543" s="4"/>
      <c r="R543" s="269"/>
      <c r="S543" s="865">
        <f>SUM(S489)+1</f>
        <v>46152</v>
      </c>
      <c r="T543" s="865"/>
      <c r="U543" s="865"/>
      <c r="V543" s="865"/>
      <c r="W543" s="862" t="str">
        <f>TEXT(S543,"aaaa")</f>
        <v>日曜日</v>
      </c>
      <c r="X543" s="862"/>
      <c r="Y543" s="268"/>
      <c r="Z543" s="4"/>
      <c r="AA543" s="4"/>
      <c r="AB543" s="4"/>
      <c r="AC543" s="29"/>
      <c r="AD543" s="867"/>
      <c r="AE543" s="263"/>
      <c r="AF543" s="889" t="str">
        <f>IF(ISERROR(VLOOKUP(P543,参照!M:N,2,FALSE)),"",VLOOKUP(P543,参照!M:N,2,FALSE))</f>
        <v>晴　れ</v>
      </c>
      <c r="AG543" s="860" t="str">
        <f>IF(ISERROR(VLOOKUP(P544,参照!M:N,2,FALSE)),"",VLOOKUP(P544,参照!M:N,2,FALSE))</f>
        <v>晴　れ</v>
      </c>
    </row>
    <row r="544" spans="1:46" ht="15.75" customHeight="1">
      <c r="D544" s="561"/>
      <c r="E544" s="560"/>
      <c r="F544" s="921"/>
      <c r="G544" s="31"/>
      <c r="H544" s="923"/>
      <c r="I544" s="31"/>
      <c r="J544" s="925"/>
      <c r="K544" s="187"/>
      <c r="L544" s="927"/>
      <c r="M544" s="187"/>
      <c r="N544" s="927"/>
      <c r="O544" s="877" t="str">
        <f>IF(ISERROR(VLOOKUP(N544,参照!#REF!,2,FALSE)),"",VLOOKUP(N544,参照!#REF!,2,FALSE))</f>
        <v/>
      </c>
      <c r="P544" s="770">
        <v>1</v>
      </c>
      <c r="Q544" s="4"/>
      <c r="R544" s="269"/>
      <c r="S544" s="865"/>
      <c r="T544" s="865"/>
      <c r="U544" s="865"/>
      <c r="V544" s="865"/>
      <c r="W544" s="862"/>
      <c r="X544" s="862"/>
      <c r="Y544" s="268"/>
      <c r="Z544" s="4"/>
      <c r="AA544" s="4"/>
      <c r="AB544" s="4"/>
      <c r="AC544" s="29"/>
      <c r="AD544" s="868"/>
      <c r="AE544" s="187"/>
      <c r="AF544" s="890" t="str">
        <f>IF(ISERROR(VLOOKUP(AE544,参照!O:P,2,FALSE)),"",VLOOKUP(AE544,参照!O:P,2,FALSE))</f>
        <v/>
      </c>
      <c r="AG544" s="861" t="str">
        <f>IF(ISERROR(VLOOKUP(AF544,参照!P:Q,2,FALSE)),"",VLOOKUP(AF544,参照!P:Q,2,FALSE))</f>
        <v/>
      </c>
    </row>
    <row r="545" spans="1:51" ht="13.5" customHeight="1">
      <c r="B545" s="555" t="s">
        <v>447</v>
      </c>
      <c r="C545" s="555"/>
      <c r="D545" s="555"/>
      <c r="E545" s="555"/>
      <c r="F545" s="555"/>
      <c r="G545" s="555"/>
      <c r="H545" s="555"/>
      <c r="I545" s="555"/>
      <c r="J545" s="555"/>
      <c r="K545" s="555"/>
      <c r="L545" s="555"/>
      <c r="M545" s="555"/>
      <c r="N545" s="555"/>
      <c r="O545" s="595">
        <v>3</v>
      </c>
      <c r="P545" s="555"/>
      <c r="Q545" s="555"/>
      <c r="R545" s="596" t="s">
        <v>446</v>
      </c>
      <c r="S545" s="555"/>
      <c r="T545" s="555"/>
      <c r="U545" s="555"/>
      <c r="V545" s="596" t="s">
        <v>445</v>
      </c>
      <c r="W545" s="555"/>
      <c r="X545" s="555"/>
      <c r="Y545" s="555"/>
      <c r="Z545" s="596" t="s">
        <v>444</v>
      </c>
      <c r="AA545" s="596"/>
      <c r="AB545" s="555"/>
      <c r="AC545" s="597"/>
      <c r="AD545" s="555"/>
      <c r="AE545" s="555"/>
      <c r="AF545" s="596"/>
      <c r="AG545" s="597"/>
    </row>
    <row r="546" spans="1:51" ht="13.5" customHeight="1" thickBot="1">
      <c r="B546" s="908"/>
      <c r="C546" s="909"/>
      <c r="D546" s="598"/>
      <c r="E546" s="598"/>
      <c r="F546" s="891" t="s">
        <v>679</v>
      </c>
      <c r="G546" s="892"/>
      <c r="H546" s="892"/>
      <c r="I546" s="892"/>
      <c r="J546" s="892"/>
      <c r="K546" s="892"/>
      <c r="L546" s="892"/>
      <c r="M546" s="892"/>
      <c r="N546" s="892"/>
      <c r="O546" s="892"/>
      <c r="P546" s="893"/>
      <c r="Q546" s="555"/>
      <c r="R546" s="599" t="s">
        <v>78</v>
      </c>
      <c r="S546" s="564"/>
      <c r="T546" s="600" t="s">
        <v>79</v>
      </c>
      <c r="U546" s="564"/>
      <c r="V546" s="564" t="s">
        <v>80</v>
      </c>
      <c r="W546" s="564"/>
      <c r="X546" s="601" t="s">
        <v>79</v>
      </c>
      <c r="Y546" s="555"/>
      <c r="Z546" s="602" t="s">
        <v>30</v>
      </c>
      <c r="AA546" s="603"/>
      <c r="AB546" s="604"/>
      <c r="AC546" s="605"/>
      <c r="AD546" s="555"/>
      <c r="AE546" s="555"/>
      <c r="AF546" s="555"/>
      <c r="AG546" s="606"/>
      <c r="AJ546" s="1" t="s">
        <v>121</v>
      </c>
      <c r="AK546" s="922" t="s">
        <v>120</v>
      </c>
      <c r="AL546" s="922"/>
    </row>
    <row r="547" spans="1:51" ht="13.5" customHeight="1">
      <c r="B547" s="607" t="s">
        <v>104</v>
      </c>
      <c r="C547" s="608" t="s">
        <v>105</v>
      </c>
      <c r="D547" s="568" t="s">
        <v>4</v>
      </c>
      <c r="E547" s="563"/>
      <c r="F547" s="609" t="s">
        <v>15</v>
      </c>
      <c r="G547" s="610"/>
      <c r="H547" s="609" t="s">
        <v>16</v>
      </c>
      <c r="I547" s="566"/>
      <c r="J547" s="567" t="s">
        <v>17</v>
      </c>
      <c r="K547" s="611"/>
      <c r="L547" s="609" t="s">
        <v>18</v>
      </c>
      <c r="M547" s="562"/>
      <c r="N547" s="612" t="s">
        <v>19</v>
      </c>
      <c r="O547" s="613" t="s">
        <v>6</v>
      </c>
      <c r="P547" s="613" t="s">
        <v>20</v>
      </c>
      <c r="Q547" s="595">
        <v>401</v>
      </c>
      <c r="R547" s="614" t="str">
        <f>IF(ISERROR(VLOOKUP(Q547,参照!A:B,2,FALSE)),"",VLOOKUP(Q547,参照!A:B,2,FALSE))</f>
        <v>ＪＴＢ</v>
      </c>
      <c r="S547" s="604"/>
      <c r="T547" s="615">
        <v>9500</v>
      </c>
      <c r="U547" s="604">
        <v>800</v>
      </c>
      <c r="V547" s="604" t="str">
        <f>IF(ISERROR(VLOOKUP(U547,参照!D:E,2,FALSE)),"",VLOOKUP(U547,参照!D:E,2,FALSE))</f>
        <v>ANA Digital Gate</v>
      </c>
      <c r="W547" s="604"/>
      <c r="X547" s="616">
        <v>38700</v>
      </c>
      <c r="Y547" s="555"/>
      <c r="Z547" s="558"/>
      <c r="AA547" s="617"/>
      <c r="AB547" s="618"/>
      <c r="AC547" s="619"/>
      <c r="AD547" s="555"/>
      <c r="AE547" s="555"/>
      <c r="AF547" s="555" t="s">
        <v>346</v>
      </c>
      <c r="AG547" s="606"/>
      <c r="AJ547" s="853" t="s">
        <v>635</v>
      </c>
      <c r="AK547" s="277" t="s">
        <v>104</v>
      </c>
      <c r="AL547" s="277" t="s">
        <v>4</v>
      </c>
      <c r="AM547" s="278"/>
      <c r="AN547" s="279" t="s">
        <v>15</v>
      </c>
      <c r="AO547" s="279" t="s">
        <v>16</v>
      </c>
      <c r="AP547" s="277" t="s">
        <v>17</v>
      </c>
      <c r="AQ547" s="279" t="s">
        <v>18</v>
      </c>
      <c r="AR547" s="279" t="s">
        <v>19</v>
      </c>
      <c r="AS547" s="279"/>
      <c r="AT547" s="278" t="s">
        <v>117</v>
      </c>
      <c r="AU547" s="278" t="s">
        <v>118</v>
      </c>
      <c r="AV547" s="278" t="s">
        <v>123</v>
      </c>
      <c r="AW547" s="278" t="s">
        <v>124</v>
      </c>
      <c r="AX547" s="280" t="s">
        <v>122</v>
      </c>
      <c r="AY547" s="853" t="s">
        <v>100</v>
      </c>
    </row>
    <row r="548" spans="1:51" ht="13.5" customHeight="1">
      <c r="A548" s="43"/>
      <c r="B548" s="620" t="s">
        <v>88</v>
      </c>
      <c r="C548" s="621">
        <v>1</v>
      </c>
      <c r="D548" s="621">
        <v>1</v>
      </c>
      <c r="E548" s="604">
        <f>IF(B548="","",VLOOKUP(B548,参照!$U$1:$Z$25,2,FALSE))</f>
        <v>3000</v>
      </c>
      <c r="F548" s="622">
        <v>11</v>
      </c>
      <c r="G548" s="623">
        <f>IF(B548="","",VLOOKUP(B548,参照!$U$1:$Z$25,3,FALSE))</f>
        <v>2850</v>
      </c>
      <c r="H548" s="622">
        <v>4</v>
      </c>
      <c r="I548" s="624">
        <f>IF(B548="","",VLOOKUP(B548,参照!$U$1:$Z$25,4,FALSE))</f>
        <v>2100</v>
      </c>
      <c r="J548" s="622"/>
      <c r="K548" s="625">
        <f>IF(B548="","",VLOOKUP(B548,参照!$U$1:$Z$25,5,FALSE))</f>
        <v>1500</v>
      </c>
      <c r="L548" s="622">
        <v>2</v>
      </c>
      <c r="M548" s="626">
        <f>IF(B548="","",VLOOKUP(B548,参照!$U$1:$Z$25,6,FALSE))</f>
        <v>1430</v>
      </c>
      <c r="N548" s="605"/>
      <c r="O548" s="616">
        <f t="shared" ref="O548:O560" si="469">IF(SUM(F548+H548+J548+L548+N548)=0,"",SUM(F548+H548+J548+L548+N548))</f>
        <v>17</v>
      </c>
      <c r="P548" s="605">
        <f>IF(ISERROR(SUM(E548*F548+G548*H548+I548*J548+K548*L548+M548*N548)),"",SUM(E548*F548+G548*H548+I548*J548+K548*L548+M548*N548))</f>
        <v>47400</v>
      </c>
      <c r="Q548" s="595"/>
      <c r="R548" s="627" t="str">
        <f>IF(ISERROR(VLOOKUP(Q548,参照!A:B,2,FALSE)),"",VLOOKUP(Q548,参照!A:B,2,FALSE))</f>
        <v/>
      </c>
      <c r="S548" s="628"/>
      <c r="T548" s="629"/>
      <c r="U548" s="628"/>
      <c r="V548" s="628" t="str">
        <f>IF(ISERROR(VLOOKUP(U548,参照!D:E,2,FALSE)),"",VLOOKUP(U548,参照!D:E,2,FALSE))</f>
        <v/>
      </c>
      <c r="W548" s="628"/>
      <c r="X548" s="630"/>
      <c r="Y548" s="555"/>
      <c r="Z548" s="631"/>
      <c r="AA548" s="632"/>
      <c r="AB548" s="618"/>
      <c r="AC548" s="619"/>
      <c r="AD548" s="555"/>
      <c r="AE548" s="555"/>
      <c r="AF548" s="633" t="s">
        <v>164</v>
      </c>
      <c r="AG548" s="634">
        <f>AG494+S581</f>
        <v>34480</v>
      </c>
      <c r="AJ548" s="854"/>
      <c r="AK548" s="281" t="s">
        <v>83</v>
      </c>
      <c r="AL548" s="281">
        <v>1</v>
      </c>
      <c r="AM548" s="225"/>
      <c r="AN548" s="225">
        <f>DSUM($B547:$N561,F547,$AK547:$AL548)</f>
        <v>0</v>
      </c>
      <c r="AO548" s="225">
        <f>DSUM($B547:$N561,H547,$AK547:$AL548)</f>
        <v>0</v>
      </c>
      <c r="AP548" s="225">
        <f>DSUM($B547:$N561,J547,$AK547:$AL548)</f>
        <v>0</v>
      </c>
      <c r="AQ548" s="225">
        <f>DSUM($B547:$N561,L547,$AK547:$AL548)</f>
        <v>0</v>
      </c>
      <c r="AR548" s="225">
        <f>DSUM($B547:$N561,N547,$AK547:$AL548)</f>
        <v>0</v>
      </c>
      <c r="AS548" s="225"/>
      <c r="AT548" s="225">
        <f>AN548+AO548+AP548</f>
        <v>0</v>
      </c>
      <c r="AU548" s="225">
        <f>AQ548+AR548</f>
        <v>0</v>
      </c>
      <c r="AV548" s="225">
        <f>AT548+AU548</f>
        <v>0</v>
      </c>
      <c r="AW548" s="287">
        <f>(AT548*1)+(AU548*0.5)</f>
        <v>0</v>
      </c>
      <c r="AX548" s="284">
        <f>DCOUNT(B547:E561,D547,AK547:AL548)-AM592</f>
        <v>0</v>
      </c>
      <c r="AY548" s="854"/>
    </row>
    <row r="549" spans="1:51" ht="13.5" customHeight="1">
      <c r="A549" s="43"/>
      <c r="B549" s="635" t="s">
        <v>88</v>
      </c>
      <c r="C549" s="636">
        <v>2</v>
      </c>
      <c r="D549" s="636">
        <v>1</v>
      </c>
      <c r="E549" s="628">
        <f>IF(B549="","",VLOOKUP(B549,参照!$U$1:$Z$25,2,FALSE))</f>
        <v>3000</v>
      </c>
      <c r="F549" s="637">
        <v>17</v>
      </c>
      <c r="G549" s="638">
        <f>IF(B549="","",VLOOKUP(B549,参照!$U$1:$Z$25,3,FALSE))</f>
        <v>2850</v>
      </c>
      <c r="H549" s="637"/>
      <c r="I549" s="639">
        <f>IF(B549="","",VLOOKUP(B549,参照!$U$1:$Z$25,4,FALSE))</f>
        <v>2100</v>
      </c>
      <c r="J549" s="637"/>
      <c r="K549" s="640">
        <f>IF(B549="","",VLOOKUP(B549,参照!$U$1:$Z$25,5,FALSE))</f>
        <v>1500</v>
      </c>
      <c r="L549" s="637"/>
      <c r="M549" s="641">
        <f>IF(B549="","",VLOOKUP(B549,参照!$U$1:$Z$25,6,FALSE))</f>
        <v>1430</v>
      </c>
      <c r="N549" s="642"/>
      <c r="O549" s="642">
        <f t="shared" si="469"/>
        <v>17</v>
      </c>
      <c r="P549" s="642">
        <f t="shared" ref="P549:P560" si="470">IF(ISERROR(SUM(E549*F549+G549*H549+I549*J549+K549*L549+M549*N549)),"",SUM(E549*F549+G549*H549+I549*J549+K549*L549+M549*N549))</f>
        <v>51000</v>
      </c>
      <c r="Q549" s="595"/>
      <c r="R549" s="627" t="str">
        <f>IF(ISERROR(VLOOKUP(Q549,参照!A:B,2,FALSE)),"",VLOOKUP(Q549,参照!A:B,2,FALSE))</f>
        <v/>
      </c>
      <c r="S549" s="628"/>
      <c r="T549" s="629"/>
      <c r="U549" s="628"/>
      <c r="V549" s="628" t="str">
        <f>IF(ISERROR(VLOOKUP(U549,参照!D:E,2,FALSE)),"",VLOOKUP(U549,参照!D:E,2,FALSE))</f>
        <v/>
      </c>
      <c r="W549" s="628"/>
      <c r="X549" s="630"/>
      <c r="Y549" s="555"/>
      <c r="Z549" s="631"/>
      <c r="AA549" s="632"/>
      <c r="AB549" s="618"/>
      <c r="AC549" s="619"/>
      <c r="AD549" s="555"/>
      <c r="AE549" s="555"/>
      <c r="AF549" s="643" t="s">
        <v>680</v>
      </c>
      <c r="AG549" s="644">
        <f>AG495+S582</f>
        <v>0</v>
      </c>
      <c r="AJ549" s="854"/>
      <c r="AK549" s="281" t="s">
        <v>104</v>
      </c>
      <c r="AL549" s="281" t="s">
        <v>4</v>
      </c>
      <c r="AM549" s="225"/>
      <c r="AN549" s="225"/>
      <c r="AO549" s="225"/>
      <c r="AP549" s="225"/>
      <c r="AQ549" s="225"/>
      <c r="AR549" s="225"/>
      <c r="AS549" s="225"/>
      <c r="AT549" s="225"/>
      <c r="AU549" s="225"/>
      <c r="AV549" s="225"/>
      <c r="AW549" s="225"/>
      <c r="AX549" s="282"/>
      <c r="AY549" s="854"/>
    </row>
    <row r="550" spans="1:51" ht="13.5" customHeight="1" thickBot="1">
      <c r="A550" s="43"/>
      <c r="B550" s="635"/>
      <c r="C550" s="636"/>
      <c r="D550" s="636"/>
      <c r="E550" s="628" t="str">
        <f>IF(B550="","",VLOOKUP(B550,参照!$U$1:$Z$25,2,FALSE))</f>
        <v/>
      </c>
      <c r="F550" s="637"/>
      <c r="G550" s="638" t="str">
        <f>IF(B550="","",VLOOKUP(B550,参照!$U$1:$Z$25,3,FALSE))</f>
        <v/>
      </c>
      <c r="H550" s="637"/>
      <c r="I550" s="639" t="str">
        <f>IF(B550="","",VLOOKUP(B550,参照!$U$1:$Z$25,4,FALSE))</f>
        <v/>
      </c>
      <c r="J550" s="637"/>
      <c r="K550" s="640" t="str">
        <f>IF(B550="","",VLOOKUP(B550,参照!$U$1:$Z$25,5,FALSE))</f>
        <v/>
      </c>
      <c r="L550" s="637"/>
      <c r="M550" s="641" t="str">
        <f>IF(B550="","",VLOOKUP(B550,参照!$U$1:$Z$25,6,FALSE))</f>
        <v/>
      </c>
      <c r="N550" s="642"/>
      <c r="O550" s="630" t="str">
        <f t="shared" si="469"/>
        <v/>
      </c>
      <c r="P550" s="642" t="str">
        <f t="shared" si="470"/>
        <v/>
      </c>
      <c r="Q550" s="595"/>
      <c r="R550" s="627" t="str">
        <f>IF(ISERROR(VLOOKUP(Q550,参照!A:B,2,FALSE)),"",VLOOKUP(Q550,参照!A:B,2,FALSE))</f>
        <v/>
      </c>
      <c r="S550" s="628"/>
      <c r="T550" s="629"/>
      <c r="U550" s="628"/>
      <c r="V550" s="628" t="str">
        <f>IF(ISERROR(VLOOKUP(U550,参照!D:E,2,FALSE)),"",VLOOKUP(U550,参照!D:E,2,FALSE))</f>
        <v/>
      </c>
      <c r="W550" s="628"/>
      <c r="X550" s="630"/>
      <c r="Y550" s="555"/>
      <c r="Z550" s="645"/>
      <c r="AA550" s="590"/>
      <c r="AB550" s="646"/>
      <c r="AC550" s="647"/>
      <c r="AD550" s="555"/>
      <c r="AE550" s="555"/>
      <c r="AF550" s="555"/>
      <c r="AG550" s="606"/>
      <c r="AJ550" s="855"/>
      <c r="AK550" s="9" t="s">
        <v>83</v>
      </c>
      <c r="AL550" s="9">
        <v>3</v>
      </c>
      <c r="AM550" s="283"/>
      <c r="AN550" s="283">
        <f>DSUM($B547:$N561,F547,$AK549:$AL550)</f>
        <v>0</v>
      </c>
      <c r="AO550" s="283">
        <f>DSUM($B547:$N561,H547,$AK549:$AL550)</f>
        <v>0</v>
      </c>
      <c r="AP550" s="283">
        <f>DSUM($B547:$N561,J547,$AK549:$AL550)</f>
        <v>0</v>
      </c>
      <c r="AQ550" s="283">
        <f>DSUM($B547:$N561,L547,$AK549:$AL550)</f>
        <v>0</v>
      </c>
      <c r="AR550" s="283">
        <f>DSUM($B547:$N561,N547,$AK549:$AL550)</f>
        <v>0</v>
      </c>
      <c r="AS550" s="283"/>
      <c r="AT550" s="283">
        <f>AN550+AO550+AP550</f>
        <v>0</v>
      </c>
      <c r="AU550" s="283">
        <f>AQ550+AR550</f>
        <v>0</v>
      </c>
      <c r="AV550" s="283">
        <f>AT550+AU550</f>
        <v>0</v>
      </c>
      <c r="AW550" s="286">
        <f>(AT550*1)+(AU550*0.5)</f>
        <v>0</v>
      </c>
      <c r="AX550" s="285">
        <f>DCOUNT(B547:E561,D547,AK549:AL550)-AM593</f>
        <v>0</v>
      </c>
      <c r="AY550" s="855"/>
    </row>
    <row r="551" spans="1:51" ht="13.5" customHeight="1" thickBot="1">
      <c r="A551" s="43"/>
      <c r="B551" s="635"/>
      <c r="C551" s="636"/>
      <c r="D551" s="636"/>
      <c r="E551" s="628" t="str">
        <f>IF(B551="","",VLOOKUP(B551,参照!$U$1:$Z$25,2,FALSE))</f>
        <v/>
      </c>
      <c r="F551" s="637"/>
      <c r="G551" s="638" t="str">
        <f>IF(B551="","",VLOOKUP(B551,参照!$U$1:$Z$25,3,FALSE))</f>
        <v/>
      </c>
      <c r="H551" s="637"/>
      <c r="I551" s="639" t="str">
        <f>IF(B551="","",VLOOKUP(B551,参照!$U$1:$Z$25,4,FALSE))</f>
        <v/>
      </c>
      <c r="J551" s="637"/>
      <c r="K551" s="640" t="str">
        <f>IF(B551="","",VLOOKUP(B551,参照!$U$1:$Z$25,5,FALSE))</f>
        <v/>
      </c>
      <c r="L551" s="637"/>
      <c r="M551" s="641" t="str">
        <f>IF(B551="","",VLOOKUP(B551,参照!$U$1:$Z$25,6,FALSE))</f>
        <v/>
      </c>
      <c r="N551" s="642"/>
      <c r="O551" s="642" t="str">
        <f t="shared" si="469"/>
        <v/>
      </c>
      <c r="P551" s="642" t="str">
        <f t="shared" si="470"/>
        <v/>
      </c>
      <c r="Q551" s="595"/>
      <c r="R551" s="627" t="str">
        <f>IF(ISERROR(VLOOKUP(Q551,参照!A:B,2,FALSE)),"",VLOOKUP(Q551,参照!A:B,2,FALSE))</f>
        <v/>
      </c>
      <c r="S551" s="628"/>
      <c r="T551" s="629"/>
      <c r="U551" s="628"/>
      <c r="V551" s="628" t="str">
        <f>IF(ISERROR(VLOOKUP(U551,参照!D:E,2,FALSE)),"",VLOOKUP(U551,参照!D:E,2,FALSE))</f>
        <v/>
      </c>
      <c r="W551" s="628"/>
      <c r="X551" s="630"/>
      <c r="Y551" s="555"/>
      <c r="Z551" s="648" t="s">
        <v>35</v>
      </c>
      <c r="AA551" s="649"/>
      <c r="AB551" s="650"/>
      <c r="AC551" s="651">
        <f>SUM(AC547:AC549)</f>
        <v>0</v>
      </c>
      <c r="AD551" s="555"/>
      <c r="AE551" s="555"/>
      <c r="AF551" s="555" t="s">
        <v>345</v>
      </c>
      <c r="AG551" s="606"/>
    </row>
    <row r="552" spans="1:51" ht="13.5" customHeight="1">
      <c r="A552" s="43"/>
      <c r="B552" s="635"/>
      <c r="C552" s="636"/>
      <c r="D552" s="636"/>
      <c r="E552" s="628" t="str">
        <f>IF(B552="","",VLOOKUP(B552,参照!$U$1:$Z$25,2,FALSE))</f>
        <v/>
      </c>
      <c r="F552" s="637"/>
      <c r="G552" s="638" t="str">
        <f>IF(B552="","",VLOOKUP(B552,参照!$U$1:$Z$25,3,FALSE))</f>
        <v/>
      </c>
      <c r="H552" s="637"/>
      <c r="I552" s="639" t="str">
        <f>IF(B552="","",VLOOKUP(B552,参照!$U$1:$Z$25,4,FALSE))</f>
        <v/>
      </c>
      <c r="J552" s="637"/>
      <c r="K552" s="640" t="str">
        <f>IF(B552="","",VLOOKUP(B552,参照!$U$1:$Z$25,5,FALSE))</f>
        <v/>
      </c>
      <c r="L552" s="637"/>
      <c r="M552" s="641" t="str">
        <f>IF(B552="","",VLOOKUP(B552,参照!$U$1:$Z$25,6,FALSE))</f>
        <v/>
      </c>
      <c r="N552" s="642"/>
      <c r="O552" s="630" t="str">
        <f t="shared" si="469"/>
        <v/>
      </c>
      <c r="P552" s="642" t="str">
        <f t="shared" si="470"/>
        <v/>
      </c>
      <c r="Q552" s="595"/>
      <c r="R552" s="627" t="str">
        <f>IF(ISERROR(VLOOKUP(Q552,参照!A:B,2,FALSE)),"",VLOOKUP(Q552,参照!A:B,2,FALSE))</f>
        <v/>
      </c>
      <c r="S552" s="628"/>
      <c r="T552" s="629"/>
      <c r="U552" s="628"/>
      <c r="V552" s="628" t="str">
        <f>IF(ISERROR(VLOOKUP(U552,参照!D:E,2,FALSE)),"",VLOOKUP(U552,参照!D:E,2,FALSE))</f>
        <v/>
      </c>
      <c r="W552" s="628"/>
      <c r="X552" s="630"/>
      <c r="Y552" s="555"/>
      <c r="Z552" s="555"/>
      <c r="AA552" s="555"/>
      <c r="AB552" s="555"/>
      <c r="AC552" s="555"/>
      <c r="AD552" s="555"/>
      <c r="AE552" s="555"/>
      <c r="AF552" s="633" t="s">
        <v>164</v>
      </c>
      <c r="AG552" s="634">
        <f>AG498+S583</f>
        <v>27700</v>
      </c>
      <c r="AJ552" s="853" t="s">
        <v>107</v>
      </c>
      <c r="AK552" s="277" t="s">
        <v>104</v>
      </c>
      <c r="AL552" s="277" t="s">
        <v>4</v>
      </c>
      <c r="AM552" s="278"/>
      <c r="AN552" s="279" t="s">
        <v>15</v>
      </c>
      <c r="AO552" s="279" t="s">
        <v>16</v>
      </c>
      <c r="AP552" s="277" t="s">
        <v>17</v>
      </c>
      <c r="AQ552" s="279" t="s">
        <v>18</v>
      </c>
      <c r="AR552" s="279" t="s">
        <v>19</v>
      </c>
      <c r="AS552" s="277"/>
      <c r="AT552" s="277" t="s">
        <v>117</v>
      </c>
      <c r="AU552" s="277" t="s">
        <v>118</v>
      </c>
      <c r="AV552" s="277" t="s">
        <v>123</v>
      </c>
      <c r="AW552" s="277" t="s">
        <v>124</v>
      </c>
      <c r="AX552" s="288" t="s">
        <v>122</v>
      </c>
      <c r="AY552" s="853" t="s">
        <v>107</v>
      </c>
    </row>
    <row r="553" spans="1:51" ht="13.5" customHeight="1">
      <c r="A553" s="43"/>
      <c r="B553" s="635"/>
      <c r="C553" s="636"/>
      <c r="D553" s="636"/>
      <c r="E553" s="628" t="str">
        <f>IF(B553="","",VLOOKUP(B553,参照!$U$1:$Z$25,2,FALSE))</f>
        <v/>
      </c>
      <c r="F553" s="637"/>
      <c r="G553" s="638" t="str">
        <f>IF(B553="","",VLOOKUP(B553,参照!$U$1:$Z$25,3,FALSE))</f>
        <v/>
      </c>
      <c r="H553" s="637"/>
      <c r="I553" s="639" t="str">
        <f>IF(B553="","",VLOOKUP(B553,参照!$U$1:$Z$25,4,FALSE))</f>
        <v/>
      </c>
      <c r="J553" s="637"/>
      <c r="K553" s="640" t="str">
        <f>IF(B553="","",VLOOKUP(B553,参照!$U$1:$Z$25,5,FALSE))</f>
        <v/>
      </c>
      <c r="L553" s="637"/>
      <c r="M553" s="641" t="str">
        <f>IF(B553="","",VLOOKUP(B553,参照!$U$1:$Z$25,6,FALSE))</f>
        <v/>
      </c>
      <c r="N553" s="642"/>
      <c r="O553" s="642" t="str">
        <f t="shared" si="469"/>
        <v/>
      </c>
      <c r="P553" s="642" t="str">
        <f t="shared" si="470"/>
        <v/>
      </c>
      <c r="Q553" s="595"/>
      <c r="R553" s="627" t="str">
        <f>IF(ISERROR(VLOOKUP(Q553,参照!A:B,2,FALSE)),"",VLOOKUP(Q553,参照!A:B,2,FALSE))</f>
        <v/>
      </c>
      <c r="S553" s="628"/>
      <c r="T553" s="629"/>
      <c r="U553" s="628"/>
      <c r="V553" s="628" t="str">
        <f>IF(ISERROR(VLOOKUP(U553,参照!D:E,2,FALSE)),"",VLOOKUP(U553,参照!D:E,2,FALSE))</f>
        <v/>
      </c>
      <c r="W553" s="628"/>
      <c r="X553" s="630"/>
      <c r="Y553" s="555"/>
      <c r="Z553" s="602" t="s">
        <v>33</v>
      </c>
      <c r="AA553" s="603"/>
      <c r="AB553" s="652"/>
      <c r="AC553" s="653"/>
      <c r="AD553" s="555"/>
      <c r="AE553" s="555"/>
      <c r="AF553" s="643" t="s">
        <v>681</v>
      </c>
      <c r="AG553" s="644">
        <f>AG499+S584</f>
        <v>0</v>
      </c>
      <c r="AJ553" s="854"/>
      <c r="AK553" s="281" t="s">
        <v>84</v>
      </c>
      <c r="AL553" s="281">
        <v>1</v>
      </c>
      <c r="AM553" s="225"/>
      <c r="AN553" s="225">
        <f>DSUM($B547:$N561,F547,$AK552:$AL553)</f>
        <v>0</v>
      </c>
      <c r="AO553" s="225">
        <f>DSUM($B547:$N561,H547,$AK552:$AL553)</f>
        <v>0</v>
      </c>
      <c r="AP553" s="225">
        <f>DSUM($B547:$N561,J547,$AK552:$AL553)</f>
        <v>0</v>
      </c>
      <c r="AQ553" s="225">
        <f>DSUM($B547:$N561,L547,$AK552:$AL553)</f>
        <v>0</v>
      </c>
      <c r="AR553" s="225">
        <f>DSUM($B547:$N561,N547,$AK552:$AL553)</f>
        <v>0</v>
      </c>
      <c r="AS553" s="225"/>
      <c r="AT553" s="225">
        <f>AN553+AO553+AP553</f>
        <v>0</v>
      </c>
      <c r="AU553" s="225">
        <f>AQ553+AR553</f>
        <v>0</v>
      </c>
      <c r="AV553" s="225">
        <f>AT553+AU553</f>
        <v>0</v>
      </c>
      <c r="AW553" s="287">
        <f>(AT553*1)+(AU553*0.5)</f>
        <v>0</v>
      </c>
      <c r="AX553" s="284">
        <f>DCOUNT(B547:E561,D547,AK552:AL553)-AN592</f>
        <v>0</v>
      </c>
      <c r="AY553" s="854"/>
    </row>
    <row r="554" spans="1:51" ht="13.5" customHeight="1">
      <c r="A554" s="43"/>
      <c r="B554" s="635"/>
      <c r="C554" s="636"/>
      <c r="D554" s="636"/>
      <c r="E554" s="628" t="str">
        <f>IF(B554="","",VLOOKUP(B554,参照!$U$1:$Z$25,2,FALSE))</f>
        <v/>
      </c>
      <c r="F554" s="637"/>
      <c r="G554" s="638" t="str">
        <f>IF(B554="","",VLOOKUP(B554,参照!$U$1:$Z$25,3,FALSE))</f>
        <v/>
      </c>
      <c r="H554" s="637"/>
      <c r="I554" s="639" t="str">
        <f>IF(B554="","",VLOOKUP(B554,参照!$U$1:$Z$25,4,FALSE))</f>
        <v/>
      </c>
      <c r="J554" s="637"/>
      <c r="K554" s="640" t="str">
        <f>IF(B554="","",VLOOKUP(B554,参照!$U$1:$Z$25,5,FALSE))</f>
        <v/>
      </c>
      <c r="L554" s="637"/>
      <c r="M554" s="641" t="str">
        <f>IF(B554="","",VLOOKUP(B554,参照!$U$1:$Z$25,6,FALSE))</f>
        <v/>
      </c>
      <c r="N554" s="642"/>
      <c r="O554" s="630" t="str">
        <f t="shared" si="469"/>
        <v/>
      </c>
      <c r="P554" s="642" t="str">
        <f t="shared" si="470"/>
        <v/>
      </c>
      <c r="Q554" s="595"/>
      <c r="R554" s="627" t="str">
        <f>IF(ISERROR(VLOOKUP(Q554,参照!A:B,2,FALSE)),"",VLOOKUP(Q554,参照!A:B,2,FALSE))</f>
        <v/>
      </c>
      <c r="S554" s="628"/>
      <c r="T554" s="629"/>
      <c r="U554" s="628"/>
      <c r="V554" s="628" t="str">
        <f>IF(ISERROR(VLOOKUP(U554,参照!D:E,2,FALSE)),"",VLOOKUP(U554,参照!D:E,2,FALSE))</f>
        <v/>
      </c>
      <c r="W554" s="628"/>
      <c r="X554" s="630"/>
      <c r="Y554" s="555"/>
      <c r="Z554" s="627"/>
      <c r="AA554" s="654"/>
      <c r="AB554" s="655"/>
      <c r="AC554" s="656"/>
      <c r="AD554" s="555"/>
      <c r="AE554" s="555"/>
      <c r="AF554" s="596"/>
      <c r="AG554" s="606"/>
      <c r="AJ554" s="854"/>
      <c r="AK554" s="281" t="s">
        <v>104</v>
      </c>
      <c r="AL554" s="281" t="s">
        <v>4</v>
      </c>
      <c r="AM554" s="225"/>
      <c r="AN554" s="225"/>
      <c r="AO554" s="225"/>
      <c r="AP554" s="225"/>
      <c r="AQ554" s="225"/>
      <c r="AR554" s="225"/>
      <c r="AS554" s="225"/>
      <c r="AT554" s="225"/>
      <c r="AU554" s="225"/>
      <c r="AV554" s="225"/>
      <c r="AW554" s="225"/>
      <c r="AX554" s="282"/>
      <c r="AY554" s="854"/>
    </row>
    <row r="555" spans="1:51" ht="13.5" customHeight="1" thickBot="1">
      <c r="A555" s="43"/>
      <c r="B555" s="635"/>
      <c r="C555" s="636"/>
      <c r="D555" s="636"/>
      <c r="E555" s="628" t="str">
        <f>IF(B555="","",VLOOKUP(B555,参照!$U$1:$Z$25,2,FALSE))</f>
        <v/>
      </c>
      <c r="F555" s="637"/>
      <c r="G555" s="638" t="str">
        <f>IF(B555="","",VLOOKUP(B555,参照!$U$1:$Z$25,3,FALSE))</f>
        <v/>
      </c>
      <c r="H555" s="637"/>
      <c r="I555" s="639" t="str">
        <f>IF(B555="","",VLOOKUP(B555,参照!$U$1:$Z$25,4,FALSE))</f>
        <v/>
      </c>
      <c r="J555" s="637"/>
      <c r="K555" s="640" t="str">
        <f>IF(B555="","",VLOOKUP(B555,参照!$U$1:$Z$25,5,FALSE))</f>
        <v/>
      </c>
      <c r="L555" s="637"/>
      <c r="M555" s="641" t="str">
        <f>IF(B555="","",VLOOKUP(B555,参照!$U$1:$Z$25,6,FALSE))</f>
        <v/>
      </c>
      <c r="N555" s="642"/>
      <c r="O555" s="642" t="str">
        <f t="shared" si="469"/>
        <v/>
      </c>
      <c r="P555" s="642" t="str">
        <f t="shared" si="470"/>
        <v/>
      </c>
      <c r="Q555" s="595"/>
      <c r="R555" s="627" t="str">
        <f>IF(ISERROR(VLOOKUP(Q555,参照!A:B,2,FALSE)),"",VLOOKUP(Q555,参照!A:B,2,FALSE))</f>
        <v/>
      </c>
      <c r="S555" s="628"/>
      <c r="T555" s="629"/>
      <c r="U555" s="628"/>
      <c r="V555" s="628" t="str">
        <f>IF(ISERROR(VLOOKUP(U555,参照!D:E,2,FALSE)),"",VLOOKUP(U555,参照!D:E,2,FALSE))</f>
        <v/>
      </c>
      <c r="W555" s="628"/>
      <c r="X555" s="630"/>
      <c r="Y555" s="555"/>
      <c r="Z555" s="627"/>
      <c r="AA555" s="654"/>
      <c r="AB555" s="655"/>
      <c r="AC555" s="642"/>
      <c r="AD555" s="555"/>
      <c r="AE555" s="555"/>
      <c r="AF555" s="555" t="s">
        <v>163</v>
      </c>
      <c r="AG555" s="606"/>
      <c r="AJ555" s="855"/>
      <c r="AK555" s="9" t="s">
        <v>84</v>
      </c>
      <c r="AL555" s="9">
        <v>3</v>
      </c>
      <c r="AM555" s="283"/>
      <c r="AN555" s="283">
        <f>DSUM($B547:$N561,F547,$AK554:$AL555)</f>
        <v>0</v>
      </c>
      <c r="AO555" s="283">
        <f>DSUM($B547:$N561,H547,$AK554:$AL555)</f>
        <v>0</v>
      </c>
      <c r="AP555" s="283">
        <f>DSUM($B547:$N561,J547,$AK554:$AL555)</f>
        <v>0</v>
      </c>
      <c r="AQ555" s="283">
        <f>DSUM($B547:$N561,L547,$AK554:$AL555)</f>
        <v>0</v>
      </c>
      <c r="AR555" s="283">
        <f>DSUM($B547:$N561,N547,$AK554:$AL555)</f>
        <v>0</v>
      </c>
      <c r="AS555" s="283"/>
      <c r="AT555" s="283">
        <f>AN555+AO555+AP555</f>
        <v>0</v>
      </c>
      <c r="AU555" s="283">
        <f>AQ555+AR555</f>
        <v>0</v>
      </c>
      <c r="AV555" s="283">
        <f>AT555+AU555</f>
        <v>0</v>
      </c>
      <c r="AW555" s="286">
        <f>(AT555*1)+(AU555*0.5)</f>
        <v>0</v>
      </c>
      <c r="AX555" s="285">
        <f>DCOUNT(B547:E561,D547,AK554:AL555)-AN593</f>
        <v>0</v>
      </c>
      <c r="AY555" s="855"/>
    </row>
    <row r="556" spans="1:51" ht="13.5" customHeight="1" thickBot="1">
      <c r="A556" s="43"/>
      <c r="B556" s="635"/>
      <c r="C556" s="636"/>
      <c r="D556" s="636"/>
      <c r="E556" s="628" t="str">
        <f>IF(B556="","",VLOOKUP(B556,参照!$U$1:$Z$25,2,FALSE))</f>
        <v/>
      </c>
      <c r="F556" s="637"/>
      <c r="G556" s="638" t="str">
        <f>IF(B556="","",VLOOKUP(B556,参照!$U$1:$Z$25,3,FALSE))</f>
        <v/>
      </c>
      <c r="H556" s="637"/>
      <c r="I556" s="639" t="str">
        <f>IF(B556="","",VLOOKUP(B556,参照!$U$1:$Z$25,4,FALSE))</f>
        <v/>
      </c>
      <c r="J556" s="637"/>
      <c r="K556" s="640" t="str">
        <f>IF(B556="","",VLOOKUP(B556,参照!$U$1:$Z$25,5,FALSE))</f>
        <v/>
      </c>
      <c r="L556" s="637"/>
      <c r="M556" s="641" t="str">
        <f>IF(B556="","",VLOOKUP(B556,参照!$U$1:$Z$25,6,FALSE))</f>
        <v/>
      </c>
      <c r="N556" s="642"/>
      <c r="O556" s="630" t="str">
        <f t="shared" si="469"/>
        <v/>
      </c>
      <c r="P556" s="642" t="str">
        <f t="shared" si="470"/>
        <v/>
      </c>
      <c r="Q556" s="595"/>
      <c r="R556" s="627" t="str">
        <f>IF(ISERROR(VLOOKUP(Q556,参照!A:B,2,FALSE)),"",VLOOKUP(Q556,参照!A:B,2,FALSE))</f>
        <v/>
      </c>
      <c r="S556" s="628"/>
      <c r="T556" s="629"/>
      <c r="U556" s="628"/>
      <c r="V556" s="628" t="str">
        <f>IF(ISERROR(VLOOKUP(U556,参照!D:E,2,FALSE)),"",VLOOKUP(U556,参照!D:E,2,FALSE))</f>
        <v/>
      </c>
      <c r="W556" s="628"/>
      <c r="X556" s="630"/>
      <c r="Y556" s="555"/>
      <c r="Z556" s="627"/>
      <c r="AA556" s="654"/>
      <c r="AB556" s="655"/>
      <c r="AC556" s="642"/>
      <c r="AD556" s="555"/>
      <c r="AE556" s="555"/>
      <c r="AF556" s="633" t="s">
        <v>164</v>
      </c>
      <c r="AG556" s="634">
        <f>AG502+S587</f>
        <v>13500</v>
      </c>
      <c r="AJ556" s="4"/>
      <c r="AY556" s="4"/>
    </row>
    <row r="557" spans="1:51" ht="13.5" customHeight="1">
      <c r="A557" s="43"/>
      <c r="B557" s="635"/>
      <c r="C557" s="636"/>
      <c r="D557" s="636"/>
      <c r="E557" s="628" t="str">
        <f>IF(B557="","",VLOOKUP(B557,参照!$U$1:$Z$25,2,FALSE))</f>
        <v/>
      </c>
      <c r="F557" s="637"/>
      <c r="G557" s="638" t="str">
        <f>IF(B557="","",VLOOKUP(B557,参照!$U$1:$Z$25,3,FALSE))</f>
        <v/>
      </c>
      <c r="H557" s="637"/>
      <c r="I557" s="639" t="str">
        <f>IF(B557="","",VLOOKUP(B557,参照!$U$1:$Z$25,4,FALSE))</f>
        <v/>
      </c>
      <c r="J557" s="637"/>
      <c r="K557" s="640" t="str">
        <f>IF(B557="","",VLOOKUP(B557,参照!$U$1:$Z$25,5,FALSE))</f>
        <v/>
      </c>
      <c r="L557" s="637"/>
      <c r="M557" s="641" t="str">
        <f>IF(B557="","",VLOOKUP(B557,参照!$U$1:$Z$25,6,FALSE))</f>
        <v/>
      </c>
      <c r="N557" s="642"/>
      <c r="O557" s="642" t="str">
        <f t="shared" si="469"/>
        <v/>
      </c>
      <c r="P557" s="642" t="str">
        <f t="shared" si="470"/>
        <v/>
      </c>
      <c r="Q557" s="595"/>
      <c r="R557" s="627" t="str">
        <f>IF(ISERROR(VLOOKUP(Q557,参照!A:B,2,FALSE)),"",VLOOKUP(Q557,参照!A:B,2,FALSE))</f>
        <v/>
      </c>
      <c r="S557" s="628"/>
      <c r="T557" s="629"/>
      <c r="U557" s="628"/>
      <c r="V557" s="628" t="str">
        <f>IF(ISERROR(VLOOKUP(U557,参照!D:E,2,FALSE)),"",VLOOKUP(U557,参照!D:E,2,FALSE))</f>
        <v/>
      </c>
      <c r="W557" s="628"/>
      <c r="X557" s="630"/>
      <c r="Y557" s="555"/>
      <c r="Z557" s="627"/>
      <c r="AA557" s="654"/>
      <c r="AB557" s="655"/>
      <c r="AC557" s="642"/>
      <c r="AD557" s="555"/>
      <c r="AE557" s="555"/>
      <c r="AF557" s="643" t="s">
        <v>681</v>
      </c>
      <c r="AG557" s="644">
        <f>AG503+S588</f>
        <v>0</v>
      </c>
      <c r="AJ557" s="853" t="s">
        <v>102</v>
      </c>
      <c r="AK557" s="277" t="s">
        <v>104</v>
      </c>
      <c r="AL557" s="277" t="s">
        <v>4</v>
      </c>
      <c r="AM557" s="278"/>
      <c r="AN557" s="279" t="s">
        <v>15</v>
      </c>
      <c r="AO557" s="279" t="s">
        <v>16</v>
      </c>
      <c r="AP557" s="277" t="s">
        <v>17</v>
      </c>
      <c r="AQ557" s="279" t="s">
        <v>18</v>
      </c>
      <c r="AR557" s="279" t="s">
        <v>19</v>
      </c>
      <c r="AS557" s="277"/>
      <c r="AT557" s="277" t="s">
        <v>117</v>
      </c>
      <c r="AU557" s="277" t="s">
        <v>118</v>
      </c>
      <c r="AV557" s="277" t="s">
        <v>123</v>
      </c>
      <c r="AW557" s="277" t="s">
        <v>124</v>
      </c>
      <c r="AX557" s="288" t="s">
        <v>122</v>
      </c>
      <c r="AY557" s="853" t="s">
        <v>102</v>
      </c>
    </row>
    <row r="558" spans="1:51" ht="13.5" customHeight="1">
      <c r="A558" s="43"/>
      <c r="B558" s="635"/>
      <c r="C558" s="636"/>
      <c r="D558" s="636"/>
      <c r="E558" s="628" t="str">
        <f>IF(B558="","",VLOOKUP(B558,参照!$U$1:$Z$25,2,FALSE))</f>
        <v/>
      </c>
      <c r="F558" s="637"/>
      <c r="G558" s="638" t="str">
        <f>IF(B558="","",VLOOKUP(B558,参照!$U$1:$Z$25,3,FALSE))</f>
        <v/>
      </c>
      <c r="H558" s="637"/>
      <c r="I558" s="639" t="str">
        <f>IF(B558="","",VLOOKUP(B558,参照!$U$1:$Z$25,4,FALSE))</f>
        <v/>
      </c>
      <c r="J558" s="637"/>
      <c r="K558" s="640" t="str">
        <f>IF(B558="","",VLOOKUP(B558,参照!$U$1:$Z$25,5,FALSE))</f>
        <v/>
      </c>
      <c r="L558" s="637"/>
      <c r="M558" s="641" t="str">
        <f>IF(B558="","",VLOOKUP(B558,参照!$U$1:$Z$25,6,FALSE))</f>
        <v/>
      </c>
      <c r="N558" s="642"/>
      <c r="O558" s="630" t="str">
        <f t="shared" si="469"/>
        <v/>
      </c>
      <c r="P558" s="642" t="str">
        <f t="shared" si="470"/>
        <v/>
      </c>
      <c r="Q558" s="595"/>
      <c r="R558" s="627" t="str">
        <f>IF(ISERROR(VLOOKUP(Q558,参照!A:B,2,FALSE)),"",VLOOKUP(Q558,参照!A:B,2,FALSE))</f>
        <v/>
      </c>
      <c r="S558" s="628"/>
      <c r="T558" s="629"/>
      <c r="U558" s="628"/>
      <c r="V558" s="628" t="str">
        <f>IF(ISERROR(VLOOKUP(U558,参照!D:E,2,FALSE)),"",VLOOKUP(U558,参照!D:E,2,FALSE))</f>
        <v/>
      </c>
      <c r="W558" s="628"/>
      <c r="X558" s="630"/>
      <c r="Y558" s="555"/>
      <c r="Z558" s="627"/>
      <c r="AA558" s="654"/>
      <c r="AB558" s="657"/>
      <c r="AC558" s="642"/>
      <c r="AD558" s="555"/>
      <c r="AE558" s="555"/>
      <c r="AF558" s="555"/>
      <c r="AG558" s="606"/>
      <c r="AJ558" s="854"/>
      <c r="AK558" s="281" t="s">
        <v>88</v>
      </c>
      <c r="AL558" s="281">
        <v>1</v>
      </c>
      <c r="AM558" s="225"/>
      <c r="AN558" s="225">
        <f>DSUM($B547:$N561,F547,$AK557:$AL558)</f>
        <v>28</v>
      </c>
      <c r="AO558" s="225">
        <f>DSUM($B547:$N561,H547,$AK557:$AL558)</f>
        <v>4</v>
      </c>
      <c r="AP558" s="225">
        <f>DSUM($B547:$N561,J547,$AK557:$AL558)</f>
        <v>0</v>
      </c>
      <c r="AQ558" s="225">
        <f>DSUM($B547:$N561,L547,$AK557:$AL558)</f>
        <v>2</v>
      </c>
      <c r="AR558" s="225">
        <f>DSUM($B547:$N561,N547,$AK557:$AL558)</f>
        <v>0</v>
      </c>
      <c r="AS558" s="225"/>
      <c r="AT558" s="225">
        <f>AN558+AO558+AP558</f>
        <v>32</v>
      </c>
      <c r="AU558" s="225">
        <f>AQ558+AR558</f>
        <v>2</v>
      </c>
      <c r="AV558" s="225">
        <f>AT558+AU558</f>
        <v>34</v>
      </c>
      <c r="AW558" s="287">
        <f>(AT558*1)+(AU558*0.5)</f>
        <v>33</v>
      </c>
      <c r="AX558" s="284">
        <f>DCOUNT(B547:E561,D547,AK557:AL558)-AO592</f>
        <v>2</v>
      </c>
      <c r="AY558" s="854"/>
    </row>
    <row r="559" spans="1:51" ht="13.5" customHeight="1">
      <c r="A559" s="43"/>
      <c r="B559" s="635"/>
      <c r="C559" s="658"/>
      <c r="D559" s="636"/>
      <c r="E559" s="628" t="str">
        <f>IF(B559="","",VLOOKUP(B559,参照!$U$1:$Z$25,2,FALSE))</f>
        <v/>
      </c>
      <c r="F559" s="637"/>
      <c r="G559" s="638" t="str">
        <f>IF(B559="","",VLOOKUP(B559,参照!$U$1:$Z$25,3,FALSE))</f>
        <v/>
      </c>
      <c r="H559" s="637"/>
      <c r="I559" s="639" t="str">
        <f>IF(B559="","",VLOOKUP(B559,参照!$U$1:$Z$25,4,FALSE))</f>
        <v/>
      </c>
      <c r="J559" s="637"/>
      <c r="K559" s="640" t="str">
        <f>IF(B559="","",VLOOKUP(B559,参照!$U$1:$Z$25,5,FALSE))</f>
        <v/>
      </c>
      <c r="L559" s="637"/>
      <c r="M559" s="641" t="str">
        <f>IF(B559="","",VLOOKUP(B559,参照!$U$1:$Z$25,6,FALSE))</f>
        <v/>
      </c>
      <c r="N559" s="642"/>
      <c r="O559" s="642" t="str">
        <f t="shared" si="469"/>
        <v/>
      </c>
      <c r="P559" s="642" t="str">
        <f t="shared" si="470"/>
        <v/>
      </c>
      <c r="Q559" s="595"/>
      <c r="R559" s="627" t="str">
        <f>IF(ISERROR(VLOOKUP(Q559,参照!A:B,2,FALSE)),"",VLOOKUP(Q559,参照!A:B,2,FALSE))</f>
        <v/>
      </c>
      <c r="S559" s="628"/>
      <c r="T559" s="629"/>
      <c r="U559" s="628"/>
      <c r="V559" s="628" t="str">
        <f>IF(ISERROR(VLOOKUP(U559,参照!D:E,2,FALSE)),"",VLOOKUP(U559,参照!D:E,2,FALSE))</f>
        <v/>
      </c>
      <c r="W559" s="628"/>
      <c r="X559" s="630"/>
      <c r="Y559" s="555"/>
      <c r="Z559" s="627"/>
      <c r="AA559" s="654"/>
      <c r="AB559" s="657"/>
      <c r="AC559" s="642"/>
      <c r="AD559" s="555"/>
      <c r="AE559" s="555"/>
      <c r="AF559" s="596" t="s">
        <v>344</v>
      </c>
      <c r="AG559" s="597"/>
      <c r="AJ559" s="854"/>
      <c r="AK559" s="281" t="s">
        <v>104</v>
      </c>
      <c r="AL559" s="281" t="s">
        <v>4</v>
      </c>
      <c r="AM559" s="225"/>
      <c r="AN559" s="225"/>
      <c r="AO559" s="225"/>
      <c r="AP559" s="225"/>
      <c r="AQ559" s="225"/>
      <c r="AR559" s="225"/>
      <c r="AS559" s="225"/>
      <c r="AT559" s="225"/>
      <c r="AU559" s="225"/>
      <c r="AV559" s="225"/>
      <c r="AW559" s="225"/>
      <c r="AX559" s="282"/>
      <c r="AY559" s="854"/>
    </row>
    <row r="560" spans="1:51" ht="13.5" customHeight="1" thickBot="1">
      <c r="A560" s="43"/>
      <c r="B560" s="635"/>
      <c r="C560" s="658"/>
      <c r="D560" s="636"/>
      <c r="E560" s="628" t="str">
        <f>IF(B560="","",VLOOKUP(B560,参照!$U$1:$Z$25,2,FALSE))</f>
        <v/>
      </c>
      <c r="F560" s="637"/>
      <c r="G560" s="638" t="str">
        <f>IF(B560="","",VLOOKUP(B560,参照!$U$1:$Z$25,3,FALSE))</f>
        <v/>
      </c>
      <c r="H560" s="637"/>
      <c r="I560" s="639" t="str">
        <f>IF(B560="","",VLOOKUP(B560,参照!$U$1:$Z$25,4,FALSE))</f>
        <v/>
      </c>
      <c r="J560" s="637"/>
      <c r="K560" s="640" t="str">
        <f>IF(B560="","",VLOOKUP(B560,参照!$U$1:$Z$25,5,FALSE))</f>
        <v/>
      </c>
      <c r="L560" s="637"/>
      <c r="M560" s="641" t="str">
        <f>IF(B560="","",VLOOKUP(B560,参照!$U$1:$Z$25,6,FALSE))</f>
        <v/>
      </c>
      <c r="N560" s="642"/>
      <c r="O560" s="630" t="str">
        <f t="shared" si="469"/>
        <v/>
      </c>
      <c r="P560" s="642" t="str">
        <f t="shared" si="470"/>
        <v/>
      </c>
      <c r="Q560" s="595"/>
      <c r="R560" s="627" t="str">
        <f>IF(ISERROR(VLOOKUP(Q560,参照!A:B,2,FALSE)),"",VLOOKUP(Q560,参照!A:B,2,FALSE))</f>
        <v/>
      </c>
      <c r="S560" s="628"/>
      <c r="T560" s="629"/>
      <c r="U560" s="628"/>
      <c r="V560" s="628" t="str">
        <f>IF(ISERROR(VLOOKUP(U560,参照!D:E,2,FALSE)),"",VLOOKUP(U560,参照!D:E,2,FALSE))</f>
        <v/>
      </c>
      <c r="W560" s="628"/>
      <c r="X560" s="630"/>
      <c r="Y560" s="555"/>
      <c r="Z560" s="627"/>
      <c r="AA560" s="654"/>
      <c r="AB560" s="655"/>
      <c r="AC560" s="656"/>
      <c r="AD560" s="555"/>
      <c r="AE560" s="555"/>
      <c r="AF560" s="659"/>
      <c r="AG560" s="647"/>
      <c r="AJ560" s="855"/>
      <c r="AK560" s="9" t="s">
        <v>88</v>
      </c>
      <c r="AL560" s="9">
        <v>3</v>
      </c>
      <c r="AM560" s="283"/>
      <c r="AN560" s="283">
        <f>DSUM($B547:$N561,F547,$AK559:$AL560)</f>
        <v>0</v>
      </c>
      <c r="AO560" s="283">
        <f>DSUM($B547:$N561,H547,$AK559:$AL560)</f>
        <v>0</v>
      </c>
      <c r="AP560" s="283">
        <f>DSUM($B547:$N561,J547,$AK559:$AL560)</f>
        <v>0</v>
      </c>
      <c r="AQ560" s="283">
        <f>DSUM($B547:$N561,L547,$AK559:$AL560)</f>
        <v>0</v>
      </c>
      <c r="AR560" s="283">
        <f>DSUM($B547:$N561,N547,$AK559:$AL560)</f>
        <v>0</v>
      </c>
      <c r="AS560" s="283"/>
      <c r="AT560" s="283">
        <f>AN560+AO560+AP560</f>
        <v>0</v>
      </c>
      <c r="AU560" s="283">
        <f>AQ560+AR560</f>
        <v>0</v>
      </c>
      <c r="AV560" s="283">
        <f>AT560+AU560</f>
        <v>0</v>
      </c>
      <c r="AW560" s="286">
        <f>(AT560*1)+(AU560*0.5)</f>
        <v>0</v>
      </c>
      <c r="AX560" s="285">
        <f>DCOUNT(B547:E561,D547,AK559:AL560)-AO593</f>
        <v>0</v>
      </c>
      <c r="AY560" s="855"/>
    </row>
    <row r="561" spans="1:51" ht="13.5" customHeight="1" thickBot="1">
      <c r="A561" s="43"/>
      <c r="B561" s="635"/>
      <c r="C561" s="658"/>
      <c r="D561" s="636"/>
      <c r="E561" s="628" t="str">
        <f>IF(B561="","",VLOOKUP(B561,参照!$U$1:$Z$25,2,FALSE))</f>
        <v/>
      </c>
      <c r="F561" s="637"/>
      <c r="G561" s="638" t="str">
        <f>IF(B561="","",VLOOKUP(B561,参照!$U$1:$Z$25,3,FALSE))</f>
        <v/>
      </c>
      <c r="H561" s="637"/>
      <c r="I561" s="639" t="str">
        <f>IF(B561="","",VLOOKUP(B561,参照!$U$1:$Z$25,4,FALSE))</f>
        <v/>
      </c>
      <c r="J561" s="637"/>
      <c r="K561" s="640" t="str">
        <f>IF(B561="","",VLOOKUP(B561,参照!$U$1:$Z$25,5,FALSE))</f>
        <v/>
      </c>
      <c r="L561" s="637"/>
      <c r="M561" s="641" t="str">
        <f>IF(B561="","",VLOOKUP(B561,参照!$U$1:$Z$25,6,FALSE))</f>
        <v/>
      </c>
      <c r="N561" s="642"/>
      <c r="O561" s="642" t="str">
        <f>IF(SUM(F561+H561+J561+L561+N561)=0,"",SUM(F561+H561+J561+L561+N561))</f>
        <v/>
      </c>
      <c r="P561" s="642" t="str">
        <f>IF(ISERROR(SUM(E561*F561+G561*H561+I561*J561+K561*L561+M561*N561)),"",SUM(E561*F561+G561*H561+I561*J561+K561*L561+M561*N561))</f>
        <v/>
      </c>
      <c r="Q561" s="595"/>
      <c r="R561" s="627" t="str">
        <f>IF(ISERROR(VLOOKUP(Q561,参照!A:B,2,FALSE)),"",VLOOKUP(Q561,参照!A:B,2,FALSE))</f>
        <v/>
      </c>
      <c r="S561" s="628"/>
      <c r="T561" s="629"/>
      <c r="U561" s="628"/>
      <c r="V561" s="628" t="str">
        <f>IF(ISERROR(VLOOKUP(U561,参照!D:E,2,FALSE)),"",VLOOKUP(U561,参照!D:E,2,FALSE))</f>
        <v/>
      </c>
      <c r="W561" s="628"/>
      <c r="X561" s="630"/>
      <c r="Y561" s="555"/>
      <c r="Z561" s="627"/>
      <c r="AA561" s="654"/>
      <c r="AB561" s="655"/>
      <c r="AC561" s="642"/>
      <c r="AD561" s="555"/>
      <c r="AE561" s="555"/>
      <c r="AF561" s="660" t="s">
        <v>31</v>
      </c>
      <c r="AG561" s="661">
        <f>+T590-T567-AC571-T571</f>
        <v>50500</v>
      </c>
      <c r="AJ561" s="289"/>
      <c r="AY561" s="289"/>
    </row>
    <row r="562" spans="1:51" ht="13.5" customHeight="1">
      <c r="B562" s="662"/>
      <c r="C562" s="663"/>
      <c r="D562" s="664"/>
      <c r="E562" s="590" t="str">
        <f>IF(B562="","",VLOOKUP(B562,参照!$U$1:$Z$25,2,FALSE))</f>
        <v/>
      </c>
      <c r="F562" s="665"/>
      <c r="G562" s="666"/>
      <c r="H562" s="665"/>
      <c r="I562" s="667"/>
      <c r="J562" s="665"/>
      <c r="K562" s="667"/>
      <c r="L562" s="665"/>
      <c r="M562" s="666"/>
      <c r="N562" s="647"/>
      <c r="O562" s="668"/>
      <c r="P562" s="647"/>
      <c r="Q562" s="595"/>
      <c r="R562" s="627" t="str">
        <f>IF(ISERROR(VLOOKUP(Q562,参照!A:B,2,FALSE)),"",VLOOKUP(Q562,参照!A:B,2,FALSE))</f>
        <v/>
      </c>
      <c r="S562" s="628"/>
      <c r="T562" s="629"/>
      <c r="U562" s="628"/>
      <c r="V562" s="628" t="str">
        <f>IF(ISERROR(VLOOKUP(U562,参照!D:E,2,FALSE)),"",VLOOKUP(U562,参照!D:E,2,FALSE))</f>
        <v/>
      </c>
      <c r="W562" s="628"/>
      <c r="X562" s="630"/>
      <c r="Y562" s="555"/>
      <c r="Z562" s="627"/>
      <c r="AA562" s="654"/>
      <c r="AB562" s="655"/>
      <c r="AC562" s="642"/>
      <c r="AD562" s="555"/>
      <c r="AE562" s="555"/>
      <c r="AF562" s="669"/>
      <c r="AG562" s="619"/>
      <c r="AJ562" s="853" t="s">
        <v>103</v>
      </c>
      <c r="AK562" s="277" t="s">
        <v>104</v>
      </c>
      <c r="AL562" s="277" t="s">
        <v>4</v>
      </c>
      <c r="AM562" s="278"/>
      <c r="AN562" s="279" t="s">
        <v>15</v>
      </c>
      <c r="AO562" s="279" t="s">
        <v>16</v>
      </c>
      <c r="AP562" s="277" t="s">
        <v>17</v>
      </c>
      <c r="AQ562" s="279" t="s">
        <v>18</v>
      </c>
      <c r="AR562" s="279" t="s">
        <v>19</v>
      </c>
      <c r="AS562" s="277"/>
      <c r="AT562" s="277" t="s">
        <v>117</v>
      </c>
      <c r="AU562" s="277" t="s">
        <v>118</v>
      </c>
      <c r="AV562" s="277" t="s">
        <v>123</v>
      </c>
      <c r="AW562" s="277" t="s">
        <v>124</v>
      </c>
      <c r="AX562" s="288" t="s">
        <v>122</v>
      </c>
      <c r="AY562" s="853" t="s">
        <v>103</v>
      </c>
    </row>
    <row r="563" spans="1:51" ht="13.5" customHeight="1">
      <c r="B563" s="928" t="s">
        <v>500</v>
      </c>
      <c r="C563" s="929"/>
      <c r="D563" s="930"/>
      <c r="E563" s="670"/>
      <c r="F563" s="671">
        <f t="shared" ref="F563:O563" si="471">SUM(F548:F561)</f>
        <v>28</v>
      </c>
      <c r="G563" s="672">
        <f t="shared" si="471"/>
        <v>5700</v>
      </c>
      <c r="H563" s="671">
        <f t="shared" si="471"/>
        <v>4</v>
      </c>
      <c r="I563" s="673">
        <f t="shared" si="471"/>
        <v>4200</v>
      </c>
      <c r="J563" s="671">
        <f t="shared" si="471"/>
        <v>0</v>
      </c>
      <c r="K563" s="673">
        <f t="shared" si="471"/>
        <v>3000</v>
      </c>
      <c r="L563" s="671">
        <f t="shared" si="471"/>
        <v>2</v>
      </c>
      <c r="M563" s="672">
        <f t="shared" si="471"/>
        <v>2860</v>
      </c>
      <c r="N563" s="672">
        <f t="shared" si="471"/>
        <v>0</v>
      </c>
      <c r="O563" s="674">
        <f t="shared" si="471"/>
        <v>34</v>
      </c>
      <c r="P563" s="674">
        <f>SUM(P548:P561)</f>
        <v>98400</v>
      </c>
      <c r="Q563" s="595"/>
      <c r="R563" s="675" t="str">
        <f>IF(ISERROR(VLOOKUP(Q563,参照!A:B,2,FALSE)),"",VLOOKUP(Q563,参照!A:B,2,FALSE))</f>
        <v/>
      </c>
      <c r="S563" s="676"/>
      <c r="T563" s="677"/>
      <c r="U563" s="628"/>
      <c r="V563" s="628" t="str">
        <f>IF(ISERROR(VLOOKUP(U563,参照!D:E,2,FALSE)),"",VLOOKUP(U563,参照!D:E,2,FALSE))</f>
        <v/>
      </c>
      <c r="W563" s="628"/>
      <c r="X563" s="630"/>
      <c r="Y563" s="555"/>
      <c r="Z563" s="627"/>
      <c r="AA563" s="654"/>
      <c r="AB563" s="655"/>
      <c r="AC563" s="642"/>
      <c r="AD563" s="555"/>
      <c r="AE563" s="555"/>
      <c r="AF563" s="660" t="s">
        <v>32</v>
      </c>
      <c r="AG563" s="678"/>
      <c r="AJ563" s="854"/>
      <c r="AK563" s="281" t="s">
        <v>125</v>
      </c>
      <c r="AL563" s="281">
        <v>1</v>
      </c>
      <c r="AM563" s="225"/>
      <c r="AN563" s="225">
        <f>DSUM($B547:$N561,F547,$AK562:$AL563)</f>
        <v>0</v>
      </c>
      <c r="AO563" s="225">
        <f>DSUM($B547:$N561,H547,$AK562:$AL563)</f>
        <v>0</v>
      </c>
      <c r="AP563" s="225">
        <f>DSUM($B547:$N561,J547,$AK562:$AL563)</f>
        <v>0</v>
      </c>
      <c r="AQ563" s="225">
        <f>DSUM($B547:$N561,L547,$AK562:$AL563)</f>
        <v>0</v>
      </c>
      <c r="AR563" s="225">
        <f>DSUM($B547:$N561,N547,$AK562:$AL563)</f>
        <v>0</v>
      </c>
      <c r="AS563" s="225"/>
      <c r="AT563" s="225">
        <f>AN563+AO563+AP563</f>
        <v>0</v>
      </c>
      <c r="AU563" s="225">
        <f>AQ563+AR563</f>
        <v>0</v>
      </c>
      <c r="AV563" s="225">
        <f>AT563+AU563</f>
        <v>0</v>
      </c>
      <c r="AW563" s="287">
        <f>(AT563*1)+(AU563*0.5)</f>
        <v>0</v>
      </c>
      <c r="AX563" s="284">
        <f>DCOUNT(B547:E561,D547,AK562:AL563)-AP592</f>
        <v>0</v>
      </c>
      <c r="AY563" s="854"/>
    </row>
    <row r="564" spans="1:51" ht="13.5" customHeight="1">
      <c r="B564" s="554"/>
      <c r="C564" s="590"/>
      <c r="D564" s="554"/>
      <c r="E564" s="590"/>
      <c r="F564" s="666"/>
      <c r="G564" s="666"/>
      <c r="H564" s="666"/>
      <c r="I564" s="666"/>
      <c r="J564" s="666"/>
      <c r="K564" s="666"/>
      <c r="L564" s="666"/>
      <c r="M564" s="666"/>
      <c r="N564" s="666"/>
      <c r="O564" s="666"/>
      <c r="P564" s="666"/>
      <c r="Q564" s="595"/>
      <c r="R564" s="598" t="s">
        <v>89</v>
      </c>
      <c r="S564" s="679"/>
      <c r="T564" s="680">
        <f>SUM(T547:T563)</f>
        <v>9500</v>
      </c>
      <c r="U564" s="628"/>
      <c r="V564" s="628" t="str">
        <f>IF(ISERROR(VLOOKUP(U564,参照!D:E,2,FALSE)),"",VLOOKUP(U564,参照!D:E,2,FALSE))</f>
        <v/>
      </c>
      <c r="W564" s="628"/>
      <c r="X564" s="630"/>
      <c r="Y564" s="555"/>
      <c r="Z564" s="627"/>
      <c r="AA564" s="654"/>
      <c r="AB564" s="657"/>
      <c r="AC564" s="642"/>
      <c r="AD564" s="555"/>
      <c r="AE564" s="555"/>
      <c r="AF564" s="669"/>
      <c r="AG564" s="619"/>
      <c r="AJ564" s="854"/>
      <c r="AK564" s="281" t="s">
        <v>104</v>
      </c>
      <c r="AL564" s="281" t="s">
        <v>4</v>
      </c>
      <c r="AM564" s="225"/>
      <c r="AN564" s="225"/>
      <c r="AO564" s="225"/>
      <c r="AP564" s="225"/>
      <c r="AQ564" s="225"/>
      <c r="AR564" s="225"/>
      <c r="AS564" s="225"/>
      <c r="AT564" s="225"/>
      <c r="AU564" s="225"/>
      <c r="AV564" s="225"/>
      <c r="AW564" s="225"/>
      <c r="AX564" s="282"/>
      <c r="AY564" s="854"/>
    </row>
    <row r="565" spans="1:51" ht="13.5" customHeight="1" thickBot="1">
      <c r="B565" s="881" t="s">
        <v>601</v>
      </c>
      <c r="C565" s="882"/>
      <c r="D565" s="882"/>
      <c r="E565" s="564" t="e">
        <f>IF(B565="","",VLOOKUP(B565,参照!$U$1:$Z$25,2,FALSE))</f>
        <v>#N/A</v>
      </c>
      <c r="F565" s="883" t="s">
        <v>603</v>
      </c>
      <c r="G565" s="884"/>
      <c r="H565" s="884"/>
      <c r="I565" s="884"/>
      <c r="J565" s="884"/>
      <c r="K565" s="884"/>
      <c r="L565" s="884"/>
      <c r="M565" s="884"/>
      <c r="N565" s="884"/>
      <c r="O565" s="884"/>
      <c r="P565" s="885"/>
      <c r="Q565" s="555"/>
      <c r="R565" s="598" t="s">
        <v>90</v>
      </c>
      <c r="S565" s="564"/>
      <c r="T565" s="681"/>
      <c r="U565" s="682"/>
      <c r="V565" s="682" t="str">
        <f>IF(ISERROR(VLOOKUP(U565,参照!D:E,2,FALSE)),"",VLOOKUP(U565,参照!D:E,2,FALSE))</f>
        <v/>
      </c>
      <c r="W565" s="682"/>
      <c r="X565" s="683"/>
      <c r="Y565" s="555"/>
      <c r="Z565" s="675"/>
      <c r="AA565" s="684"/>
      <c r="AB565" s="685"/>
      <c r="AC565" s="686"/>
      <c r="AD565" s="555"/>
      <c r="AE565" s="555"/>
      <c r="AF565" s="660" t="s">
        <v>343</v>
      </c>
      <c r="AG565" s="678"/>
      <c r="AJ565" s="855"/>
      <c r="AK565" s="9" t="s">
        <v>125</v>
      </c>
      <c r="AL565" s="9">
        <v>3</v>
      </c>
      <c r="AM565" s="283"/>
      <c r="AN565" s="283">
        <f>DSUM($B547:$N561,F547,$AK564:$AL565)</f>
        <v>0</v>
      </c>
      <c r="AO565" s="283">
        <f>DSUM($B547:$N561,H547,$AK564:$AL565)</f>
        <v>0</v>
      </c>
      <c r="AP565" s="283">
        <f>DSUM($B547:$N561,J547,$AK564:$AL565)</f>
        <v>0</v>
      </c>
      <c r="AQ565" s="283">
        <f>DSUM($B547:$N561,L547,$AK564:$AL565)</f>
        <v>0</v>
      </c>
      <c r="AR565" s="283">
        <f>DSUM($B547:$N561,N547,$AK564:$AL565)</f>
        <v>0</v>
      </c>
      <c r="AS565" s="283"/>
      <c r="AT565" s="283">
        <f>AN565+AO565+AP565</f>
        <v>0</v>
      </c>
      <c r="AU565" s="283">
        <f>AQ565+AR565</f>
        <v>0</v>
      </c>
      <c r="AV565" s="283">
        <f>AT565+AU565</f>
        <v>0</v>
      </c>
      <c r="AW565" s="286">
        <f>(AT565*1)+(AU565*0.5)</f>
        <v>0</v>
      </c>
      <c r="AX565" s="285">
        <f>DCOUNT(B547:E561,D547,AK564:AL565)-AP593</f>
        <v>0</v>
      </c>
      <c r="AY565" s="855"/>
    </row>
    <row r="566" spans="1:51" ht="13.5" customHeight="1" thickBot="1">
      <c r="B566" s="894" t="s">
        <v>602</v>
      </c>
      <c r="C566" s="894"/>
      <c r="D566" s="894"/>
      <c r="E566" s="555" t="e">
        <v>#N/A</v>
      </c>
      <c r="F566" s="687" t="s">
        <v>15</v>
      </c>
      <c r="G566" s="688"/>
      <c r="H566" s="687" t="s">
        <v>16</v>
      </c>
      <c r="I566" s="689"/>
      <c r="J566" s="559" t="s">
        <v>17</v>
      </c>
      <c r="K566" s="690"/>
      <c r="L566" s="687" t="s">
        <v>18</v>
      </c>
      <c r="M566" s="670"/>
      <c r="N566" s="670" t="s">
        <v>19</v>
      </c>
      <c r="O566" s="691" t="s">
        <v>6</v>
      </c>
      <c r="P566" s="613" t="s">
        <v>20</v>
      </c>
      <c r="Q566" s="555"/>
      <c r="R566" s="692" t="str">
        <f>IF(ISERROR(VLOOKUP(Q566,参照!A:B,2,FALSE)),"",VLOOKUP(Q566,参照!A:B,2,FALSE))</f>
        <v/>
      </c>
      <c r="S566" s="560"/>
      <c r="T566" s="693"/>
      <c r="U566" s="694"/>
      <c r="V566" s="695" t="str">
        <f>IF(ISERROR(VLOOKUP(U566,参照!D:E,2,FALSE)),"",VLOOKUP(U566,参照!D:E,2,FALSE))</f>
        <v/>
      </c>
      <c r="W566" s="695"/>
      <c r="X566" s="630"/>
      <c r="Y566" s="555"/>
      <c r="Z566" s="645"/>
      <c r="AA566" s="590"/>
      <c r="AB566" s="646"/>
      <c r="AC566" s="647"/>
      <c r="AD566" s="555"/>
      <c r="AE566" s="555"/>
      <c r="AF566" s="669"/>
      <c r="AG566" s="619"/>
      <c r="AJ566" s="289"/>
      <c r="AY566" s="289"/>
    </row>
    <row r="567" spans="1:51" ht="13.5" customHeight="1">
      <c r="A567" s="548" t="s">
        <v>498</v>
      </c>
      <c r="B567" s="873" t="s">
        <v>637</v>
      </c>
      <c r="C567" s="874"/>
      <c r="D567" s="875"/>
      <c r="E567" s="670"/>
      <c r="F567" s="765">
        <f ca="1">SUMIF($B548:$P561,$A567,F548:F561)</f>
        <v>0</v>
      </c>
      <c r="G567" s="757">
        <f t="shared" ref="G567:P567" ca="1" si="472">SUMIF($B548:$P561,$A567,G548:G561)</f>
        <v>0</v>
      </c>
      <c r="H567" s="758">
        <f t="shared" ca="1" si="472"/>
        <v>0</v>
      </c>
      <c r="I567" s="758">
        <f t="shared" ca="1" si="472"/>
        <v>0</v>
      </c>
      <c r="J567" s="758">
        <f t="shared" ca="1" si="472"/>
        <v>0</v>
      </c>
      <c r="K567" s="758">
        <f t="shared" ca="1" si="472"/>
        <v>0</v>
      </c>
      <c r="L567" s="758">
        <f t="shared" ca="1" si="472"/>
        <v>0</v>
      </c>
      <c r="M567" s="758">
        <f t="shared" ca="1" si="472"/>
        <v>0</v>
      </c>
      <c r="N567" s="758">
        <f t="shared" ca="1" si="472"/>
        <v>0</v>
      </c>
      <c r="O567" s="758">
        <f t="shared" ca="1" si="472"/>
        <v>0</v>
      </c>
      <c r="P567" s="759">
        <f t="shared" ca="1" si="472"/>
        <v>0</v>
      </c>
      <c r="Q567" s="555"/>
      <c r="R567" s="857" t="s">
        <v>91</v>
      </c>
      <c r="S567" s="858"/>
      <c r="T567" s="680">
        <f>SUM(T564+T566)</f>
        <v>9500</v>
      </c>
      <c r="U567" s="696"/>
      <c r="V567" s="697" t="str">
        <f>IF(ISERROR(VLOOKUP(U567,参照!D:E,2,FALSE)),"",VLOOKUP(U567,参照!D:E,2,FALSE))</f>
        <v/>
      </c>
      <c r="W567" s="696"/>
      <c r="X567" s="630"/>
      <c r="Y567" s="555"/>
      <c r="Z567" s="648" t="s">
        <v>35</v>
      </c>
      <c r="AA567" s="649"/>
      <c r="AB567" s="650"/>
      <c r="AC567" s="651">
        <f>SUM(AC554:AC565)</f>
        <v>0</v>
      </c>
      <c r="AD567" s="555"/>
      <c r="AE567" s="555"/>
      <c r="AF567" s="698" t="s">
        <v>81</v>
      </c>
      <c r="AG567" s="699"/>
      <c r="AJ567" s="853" t="s">
        <v>686</v>
      </c>
      <c r="AK567" s="277" t="s">
        <v>104</v>
      </c>
      <c r="AL567" s="277" t="s">
        <v>4</v>
      </c>
      <c r="AM567" s="278"/>
      <c r="AN567" s="279" t="s">
        <v>15</v>
      </c>
      <c r="AO567" s="279" t="s">
        <v>16</v>
      </c>
      <c r="AP567" s="277" t="s">
        <v>17</v>
      </c>
      <c r="AQ567" s="279" t="s">
        <v>18</v>
      </c>
      <c r="AR567" s="279" t="s">
        <v>19</v>
      </c>
      <c r="AS567" s="277"/>
      <c r="AT567" s="277" t="s">
        <v>117</v>
      </c>
      <c r="AU567" s="277" t="s">
        <v>118</v>
      </c>
      <c r="AV567" s="277" t="s">
        <v>123</v>
      </c>
      <c r="AW567" s="277" t="s">
        <v>124</v>
      </c>
      <c r="AX567" s="288" t="s">
        <v>122</v>
      </c>
      <c r="AY567" s="853" t="s">
        <v>127</v>
      </c>
    </row>
    <row r="568" spans="1:51" ht="13.5" customHeight="1">
      <c r="A568" s="548"/>
      <c r="B568" s="870" t="s">
        <v>623</v>
      </c>
      <c r="C568" s="871"/>
      <c r="D568" s="872"/>
      <c r="E568" s="555" t="e">
        <v>#N/A</v>
      </c>
      <c r="F568" s="700">
        <f ca="1">SUM(F567)+F514</f>
        <v>129</v>
      </c>
      <c r="G568" s="701">
        <f t="shared" ref="G568:P568" ca="1" si="473">SUM(G567)+G514</f>
        <v>33250</v>
      </c>
      <c r="H568" s="702">
        <f t="shared" ca="1" si="473"/>
        <v>12</v>
      </c>
      <c r="I568" s="702">
        <f t="shared" ca="1" si="473"/>
        <v>24500</v>
      </c>
      <c r="J568" s="702">
        <f t="shared" ca="1" si="473"/>
        <v>0</v>
      </c>
      <c r="K568" s="702">
        <f t="shared" ca="1" si="473"/>
        <v>17500</v>
      </c>
      <c r="L568" s="702">
        <f t="shared" ca="1" si="473"/>
        <v>11</v>
      </c>
      <c r="M568" s="702">
        <f t="shared" ca="1" si="473"/>
        <v>16660</v>
      </c>
      <c r="N568" s="702">
        <f t="shared" ca="1" si="473"/>
        <v>0</v>
      </c>
      <c r="O568" s="702">
        <f t="shared" ca="1" si="473"/>
        <v>152</v>
      </c>
      <c r="P568" s="703">
        <f t="shared" ca="1" si="473"/>
        <v>729500</v>
      </c>
      <c r="Q568" s="555"/>
      <c r="R568" s="560"/>
      <c r="S568" s="560"/>
      <c r="T568" s="704"/>
      <c r="U568" s="628"/>
      <c r="V568" s="628" t="str">
        <f>IF(ISERROR(VLOOKUP(U568,参照!D:E,2,FALSE)),"",VLOOKUP(U568,参照!D:E,2,FALSE))</f>
        <v/>
      </c>
      <c r="W568" s="628"/>
      <c r="X568" s="630"/>
      <c r="Y568" s="555"/>
      <c r="Z568" s="596" t="s">
        <v>36</v>
      </c>
      <c r="AA568" s="555"/>
      <c r="AB568" s="555"/>
      <c r="AC568" s="555"/>
      <c r="AD568" s="555"/>
      <c r="AE568" s="555"/>
      <c r="AF568" s="669"/>
      <c r="AG568" s="619"/>
      <c r="AJ568" s="854"/>
      <c r="AK568" s="281" t="s">
        <v>126</v>
      </c>
      <c r="AL568" s="281">
        <v>1</v>
      </c>
      <c r="AM568" s="225"/>
      <c r="AN568" s="225">
        <f>DSUM($B547:$N561,F547,$AK567:$AL568)</f>
        <v>0</v>
      </c>
      <c r="AO568" s="225">
        <f>DSUM($B547:$N561,H547,$AK567:$AL568)</f>
        <v>0</v>
      </c>
      <c r="AP568" s="225">
        <f>DSUM($B547:$N561,J547,$AK567:$AL568)</f>
        <v>0</v>
      </c>
      <c r="AQ568" s="225">
        <f>DSUM($B547:$N561,L547,$AK567:$AL568)</f>
        <v>0</v>
      </c>
      <c r="AR568" s="225">
        <f>DSUM($B547:$N561,N547,$AK567:$AL568)</f>
        <v>0</v>
      </c>
      <c r="AS568" s="225"/>
      <c r="AT568" s="225">
        <f>AN568+AO568+AP568</f>
        <v>0</v>
      </c>
      <c r="AU568" s="225">
        <f>AQ568+AR568</f>
        <v>0</v>
      </c>
      <c r="AV568" s="225">
        <f>AT568+AU568</f>
        <v>0</v>
      </c>
      <c r="AW568" s="287">
        <f>(AT568*1)+(AU568*0.5)</f>
        <v>0</v>
      </c>
      <c r="AX568" s="284">
        <f>DCOUNT(B547:E561,D547,AK567:AL568)-AQ592</f>
        <v>0</v>
      </c>
      <c r="AY568" s="854"/>
    </row>
    <row r="569" spans="1:51" ht="13.5" customHeight="1">
      <c r="A569" s="548" t="s">
        <v>607</v>
      </c>
      <c r="B569" s="873" t="s">
        <v>107</v>
      </c>
      <c r="C569" s="874"/>
      <c r="D569" s="875"/>
      <c r="E569" s="670"/>
      <c r="F569" s="757">
        <f ca="1">SUMIF($B548:$P561,$A569,F548:F561)</f>
        <v>0</v>
      </c>
      <c r="G569" s="758">
        <f t="shared" ref="G569:P569" ca="1" si="474">SUMIF($B548:$P561,$A569,G548:G561)</f>
        <v>0</v>
      </c>
      <c r="H569" s="758">
        <f t="shared" ca="1" si="474"/>
        <v>0</v>
      </c>
      <c r="I569" s="758">
        <f t="shared" ca="1" si="474"/>
        <v>0</v>
      </c>
      <c r="J569" s="758">
        <f t="shared" ca="1" si="474"/>
        <v>0</v>
      </c>
      <c r="K569" s="758">
        <f t="shared" ca="1" si="474"/>
        <v>0</v>
      </c>
      <c r="L569" s="758">
        <f t="shared" ca="1" si="474"/>
        <v>0</v>
      </c>
      <c r="M569" s="758">
        <f t="shared" ca="1" si="474"/>
        <v>0</v>
      </c>
      <c r="N569" s="758">
        <f t="shared" ca="1" si="474"/>
        <v>0</v>
      </c>
      <c r="O569" s="758">
        <f t="shared" ca="1" si="474"/>
        <v>0</v>
      </c>
      <c r="P569" s="759">
        <f t="shared" ca="1" si="474"/>
        <v>0</v>
      </c>
      <c r="Q569" s="555"/>
      <c r="R569" s="857" t="s">
        <v>92</v>
      </c>
      <c r="S569" s="863"/>
      <c r="T569" s="864"/>
      <c r="U569" s="682"/>
      <c r="V569" s="682" t="str">
        <f>IF(ISERROR(VLOOKUP(U569,参照!D:E,2,FALSE)),"",VLOOKUP(U569,参照!D:E,2,FALSE))</f>
        <v/>
      </c>
      <c r="W569" s="682"/>
      <c r="X569" s="683"/>
      <c r="Y569" s="555"/>
      <c r="Z569" s="555"/>
      <c r="AA569" s="555"/>
      <c r="AB569" s="555"/>
      <c r="AC569" s="555"/>
      <c r="AD569" s="555"/>
      <c r="AE569" s="555"/>
      <c r="AF569" s="705" t="s">
        <v>34</v>
      </c>
      <c r="AG569" s="706"/>
      <c r="AJ569" s="854"/>
      <c r="AK569" s="281" t="s">
        <v>104</v>
      </c>
      <c r="AL569" s="281" t="s">
        <v>4</v>
      </c>
      <c r="AM569" s="225"/>
      <c r="AN569" s="225"/>
      <c r="AO569" s="225"/>
      <c r="AP569" s="225"/>
      <c r="AQ569" s="225"/>
      <c r="AR569" s="225"/>
      <c r="AS569" s="225"/>
      <c r="AT569" s="225"/>
      <c r="AU569" s="225"/>
      <c r="AV569" s="225"/>
      <c r="AW569" s="225"/>
      <c r="AX569" s="282"/>
      <c r="AY569" s="854"/>
    </row>
    <row r="570" spans="1:51" ht="13.5" customHeight="1" thickBot="1">
      <c r="A570" s="548"/>
      <c r="B570" s="870" t="s">
        <v>623</v>
      </c>
      <c r="C570" s="871"/>
      <c r="D570" s="872"/>
      <c r="E570" s="555" t="e">
        <v>#N/A</v>
      </c>
      <c r="F570" s="701">
        <f ca="1">SUM(F569)+F516</f>
        <v>0</v>
      </c>
      <c r="G570" s="702">
        <f t="shared" ref="G570:P570" ca="1" si="475">SUM(G569)+G516</f>
        <v>0</v>
      </c>
      <c r="H570" s="702">
        <f t="shared" ca="1" si="475"/>
        <v>0</v>
      </c>
      <c r="I570" s="702">
        <f t="shared" ca="1" si="475"/>
        <v>0</v>
      </c>
      <c r="J570" s="702">
        <f t="shared" ca="1" si="475"/>
        <v>0</v>
      </c>
      <c r="K570" s="702">
        <f t="shared" ca="1" si="475"/>
        <v>0</v>
      </c>
      <c r="L570" s="702">
        <f t="shared" ca="1" si="475"/>
        <v>0</v>
      </c>
      <c r="M570" s="702">
        <f t="shared" ca="1" si="475"/>
        <v>0</v>
      </c>
      <c r="N570" s="702">
        <f t="shared" ca="1" si="475"/>
        <v>0</v>
      </c>
      <c r="O570" s="702">
        <f t="shared" ca="1" si="475"/>
        <v>0</v>
      </c>
      <c r="P570" s="703">
        <f t="shared" ca="1" si="475"/>
        <v>0</v>
      </c>
      <c r="Q570" s="555"/>
      <c r="R570" s="692" t="str">
        <f>IF(ISERROR(VLOOKUP(Q570,参照!#REF!,2,FALSE)),"",VLOOKUP(Q570,参照!#REF!,2,FALSE))</f>
        <v/>
      </c>
      <c r="S570" s="560"/>
      <c r="T570" s="693"/>
      <c r="U570" s="707"/>
      <c r="V570" s="708" t="str">
        <f>IF(ISERROR(VLOOKUP(U570,参照!D:E,2,FALSE)),"",VLOOKUP(U570,参照!D:E,2,FALSE))</f>
        <v/>
      </c>
      <c r="W570" s="676"/>
      <c r="X570" s="709"/>
      <c r="Y570" s="555"/>
      <c r="Z570" s="645"/>
      <c r="AA570" s="590"/>
      <c r="AB570" s="646"/>
      <c r="AC570" s="647"/>
      <c r="AD570" s="555"/>
      <c r="AE570" s="555"/>
      <c r="AF570" s="669"/>
      <c r="AG570" s="619"/>
      <c r="AJ570" s="855"/>
      <c r="AK570" s="9" t="s">
        <v>126</v>
      </c>
      <c r="AL570" s="9">
        <v>3</v>
      </c>
      <c r="AM570" s="283"/>
      <c r="AN570" s="283">
        <f>DSUM($B547:$N561,F547,$AK569:$AL570)</f>
        <v>0</v>
      </c>
      <c r="AO570" s="283">
        <f>DSUM($B547:$N561,H547,$AK569:$AL570)</f>
        <v>0</v>
      </c>
      <c r="AP570" s="283">
        <f>DSUM($B547:$N561,J547,$AK569:$AL570)</f>
        <v>0</v>
      </c>
      <c r="AQ570" s="283">
        <f>DSUM($B547:$N561,L547,$AK569:$AL570)</f>
        <v>0</v>
      </c>
      <c r="AR570" s="283">
        <f>DSUM($B547:$N561,N547,$AK569:$AL570)</f>
        <v>0</v>
      </c>
      <c r="AS570" s="283"/>
      <c r="AT570" s="283">
        <f>AN570+AO570+AP570</f>
        <v>0</v>
      </c>
      <c r="AU570" s="283">
        <f>AQ570+AR570</f>
        <v>0</v>
      </c>
      <c r="AV570" s="283">
        <f>AT570+AU570</f>
        <v>0</v>
      </c>
      <c r="AW570" s="286">
        <f>(AT570*1)+(AU570*0.5)</f>
        <v>0</v>
      </c>
      <c r="AX570" s="285">
        <f>DCOUNT(B547:E561,D547,AK569:AL570)-AQ593</f>
        <v>0</v>
      </c>
      <c r="AY570" s="855"/>
    </row>
    <row r="571" spans="1:51" ht="13.5" customHeight="1" thickBot="1">
      <c r="A571" s="548" t="s">
        <v>608</v>
      </c>
      <c r="B571" s="873" t="s">
        <v>605</v>
      </c>
      <c r="C571" s="874"/>
      <c r="D571" s="875"/>
      <c r="E571" s="670"/>
      <c r="F571" s="757">
        <f ca="1">SUMIF($B548:$P561,$A571,F548:F561)</f>
        <v>28</v>
      </c>
      <c r="G571" s="758">
        <f t="shared" ref="G571:P571" ca="1" si="476">SUMIF($B548:$P561,$A571,G548:G561)</f>
        <v>5700</v>
      </c>
      <c r="H571" s="758">
        <f t="shared" ca="1" si="476"/>
        <v>4</v>
      </c>
      <c r="I571" s="758">
        <f t="shared" ca="1" si="476"/>
        <v>4200</v>
      </c>
      <c r="J571" s="758">
        <f t="shared" ca="1" si="476"/>
        <v>0</v>
      </c>
      <c r="K571" s="758">
        <f t="shared" ca="1" si="476"/>
        <v>3000</v>
      </c>
      <c r="L571" s="758">
        <f t="shared" ca="1" si="476"/>
        <v>2</v>
      </c>
      <c r="M571" s="758">
        <f t="shared" ca="1" si="476"/>
        <v>2860</v>
      </c>
      <c r="N571" s="758">
        <f t="shared" ca="1" si="476"/>
        <v>0</v>
      </c>
      <c r="O571" s="758">
        <f t="shared" ca="1" si="476"/>
        <v>34</v>
      </c>
      <c r="P571" s="759">
        <f t="shared" ca="1" si="476"/>
        <v>98400</v>
      </c>
      <c r="Q571" s="555"/>
      <c r="R571" s="857" t="s">
        <v>93</v>
      </c>
      <c r="S571" s="858"/>
      <c r="T571" s="680">
        <f>SUM(X571+T570)</f>
        <v>38700</v>
      </c>
      <c r="U571" s="710"/>
      <c r="V571" s="564" t="s">
        <v>82</v>
      </c>
      <c r="W571" s="564"/>
      <c r="X571" s="711">
        <f>SUM(X547:X570)</f>
        <v>38700</v>
      </c>
      <c r="Y571" s="555"/>
      <c r="Z571" s="692" t="s">
        <v>76</v>
      </c>
      <c r="AA571" s="649"/>
      <c r="AB571" s="650"/>
      <c r="AC571" s="651">
        <f>+AB547*AC547+AB548*AC548+AB549*AC549+AB554*AC554+AB555*AC555+AB556*AC556+AB557*AC557+AB558*AC558+AB559*AC559+AB560*AC560+AB561*AC561+AB562*AC562+AB563*AC563+AB564*AC564+AB565*AC565</f>
        <v>0</v>
      </c>
      <c r="AD571" s="555"/>
      <c r="AE571" s="555"/>
      <c r="AF571" s="705" t="s">
        <v>5</v>
      </c>
      <c r="AG571" s="651">
        <f>SUM(AG561:AG570)</f>
        <v>50500</v>
      </c>
      <c r="AJ571" s="289"/>
      <c r="AK571" s="4"/>
      <c r="AL571" s="4"/>
      <c r="AW571" s="340"/>
      <c r="AX571" s="340"/>
      <c r="AY571" s="289"/>
    </row>
    <row r="572" spans="1:51" ht="13.5" customHeight="1">
      <c r="A572" s="548"/>
      <c r="B572" s="870" t="s">
        <v>623</v>
      </c>
      <c r="C572" s="871"/>
      <c r="D572" s="872"/>
      <c r="E572" s="712"/>
      <c r="F572" s="701">
        <f ca="1">SUM(F571)+F518</f>
        <v>28</v>
      </c>
      <c r="G572" s="702">
        <f t="shared" ref="G572" ca="1" si="477">SUM(G571)+G518</f>
        <v>5700</v>
      </c>
      <c r="H572" s="702">
        <f t="shared" ref="H572" ca="1" si="478">SUM(H571)+H518</f>
        <v>4</v>
      </c>
      <c r="I572" s="702">
        <f t="shared" ref="I572:P572" ca="1" si="479">SUM(I571)+I518</f>
        <v>4200</v>
      </c>
      <c r="J572" s="702">
        <f t="shared" ca="1" si="479"/>
        <v>0</v>
      </c>
      <c r="K572" s="702">
        <f t="shared" ca="1" si="479"/>
        <v>3000</v>
      </c>
      <c r="L572" s="702">
        <f t="shared" ca="1" si="479"/>
        <v>2</v>
      </c>
      <c r="M572" s="702">
        <f t="shared" ca="1" si="479"/>
        <v>2860</v>
      </c>
      <c r="N572" s="702">
        <f t="shared" ca="1" si="479"/>
        <v>0</v>
      </c>
      <c r="O572" s="702">
        <f t="shared" ca="1" si="479"/>
        <v>34</v>
      </c>
      <c r="P572" s="703">
        <f t="shared" ca="1" si="479"/>
        <v>98400</v>
      </c>
      <c r="Q572" s="555"/>
      <c r="R572" s="596"/>
      <c r="S572" s="555"/>
      <c r="T572" s="713"/>
      <c r="U572" s="555"/>
      <c r="V572" s="714"/>
      <c r="W572" s="555"/>
      <c r="X572" s="713"/>
      <c r="Y572" s="555"/>
      <c r="Z572" s="555"/>
      <c r="AA572" s="555"/>
      <c r="AB572" s="555"/>
      <c r="AC572" s="555"/>
      <c r="AD572" s="555"/>
      <c r="AE572" s="555"/>
      <c r="AF572" s="555"/>
      <c r="AG572" s="555"/>
      <c r="AJ572" s="853" t="s">
        <v>336</v>
      </c>
      <c r="AK572" s="277" t="s">
        <v>104</v>
      </c>
      <c r="AL572" s="277" t="s">
        <v>4</v>
      </c>
      <c r="AM572" s="278"/>
      <c r="AN572" s="279" t="s">
        <v>15</v>
      </c>
      <c r="AO572" s="279" t="s">
        <v>16</v>
      </c>
      <c r="AP572" s="277" t="s">
        <v>17</v>
      </c>
      <c r="AQ572" s="279" t="s">
        <v>18</v>
      </c>
      <c r="AR572" s="279" t="s">
        <v>19</v>
      </c>
      <c r="AS572" s="277"/>
      <c r="AT572" s="277" t="s">
        <v>117</v>
      </c>
      <c r="AU572" s="277" t="s">
        <v>118</v>
      </c>
      <c r="AV572" s="277" t="s">
        <v>123</v>
      </c>
      <c r="AW572" s="277" t="s">
        <v>124</v>
      </c>
      <c r="AX572" s="288" t="s">
        <v>122</v>
      </c>
      <c r="AY572" s="853" t="s">
        <v>336</v>
      </c>
    </row>
    <row r="573" spans="1:51" ht="13.5" customHeight="1">
      <c r="A573" s="548" t="s">
        <v>609</v>
      </c>
      <c r="B573" s="873" t="s">
        <v>103</v>
      </c>
      <c r="C573" s="874"/>
      <c r="D573" s="875"/>
      <c r="E573" s="560" t="e">
        <v>#N/A</v>
      </c>
      <c r="F573" s="757">
        <f ca="1">SUMIF($B548:$P561,$A573,F548:F561)</f>
        <v>0</v>
      </c>
      <c r="G573" s="758">
        <f t="shared" ref="G573:P573" ca="1" si="480">SUMIF($B548:$P561,$A573,G548:G561)</f>
        <v>0</v>
      </c>
      <c r="H573" s="758">
        <f t="shared" ca="1" si="480"/>
        <v>0</v>
      </c>
      <c r="I573" s="758">
        <f t="shared" ca="1" si="480"/>
        <v>0</v>
      </c>
      <c r="J573" s="758">
        <f t="shared" ca="1" si="480"/>
        <v>0</v>
      </c>
      <c r="K573" s="758">
        <f t="shared" ca="1" si="480"/>
        <v>0</v>
      </c>
      <c r="L573" s="758">
        <f t="shared" ca="1" si="480"/>
        <v>0</v>
      </c>
      <c r="M573" s="758">
        <f t="shared" ca="1" si="480"/>
        <v>0</v>
      </c>
      <c r="N573" s="758">
        <f t="shared" ca="1" si="480"/>
        <v>0</v>
      </c>
      <c r="O573" s="758">
        <f t="shared" ca="1" si="480"/>
        <v>0</v>
      </c>
      <c r="P573" s="759">
        <f t="shared" ca="1" si="480"/>
        <v>0</v>
      </c>
      <c r="Q573" s="555"/>
      <c r="R573" s="649" t="s">
        <v>425</v>
      </c>
      <c r="S573" s="555"/>
      <c r="T573" s="555"/>
      <c r="U573" s="555"/>
      <c r="V573" s="555"/>
      <c r="W573" s="555"/>
      <c r="X573" s="555"/>
      <c r="Y573" s="555"/>
      <c r="Z573" s="555"/>
      <c r="AA573" s="555"/>
      <c r="AB573" s="555"/>
      <c r="AC573" s="555"/>
      <c r="AD573" s="555"/>
      <c r="AE573" s="555"/>
      <c r="AF573" s="714" t="s">
        <v>342</v>
      </c>
      <c r="AG573" s="555"/>
      <c r="AJ573" s="854"/>
      <c r="AK573" s="281" t="s">
        <v>334</v>
      </c>
      <c r="AL573" s="281">
        <v>1</v>
      </c>
      <c r="AM573" s="225"/>
      <c r="AN573" s="225">
        <f>DSUM($B547:$N561,F547,$AK572:$AL573)</f>
        <v>0</v>
      </c>
      <c r="AO573" s="225">
        <f>DSUM($B547:$N561,H547,$AK572:$AL573)</f>
        <v>0</v>
      </c>
      <c r="AP573" s="225">
        <f>DSUM($B547:$N561,J547,$AK572:$AL573)</f>
        <v>0</v>
      </c>
      <c r="AQ573" s="225">
        <f>DSUM($B547:$N561,L547,$AK572:$AL573)</f>
        <v>0</v>
      </c>
      <c r="AR573" s="225">
        <f>DSUM($B547:$N561,N547,$AK572:$AL573)</f>
        <v>0</v>
      </c>
      <c r="AS573" s="225"/>
      <c r="AT573" s="225">
        <f>AN573+AO573+AP573</f>
        <v>0</v>
      </c>
      <c r="AU573" s="225">
        <f>AQ573+AR573</f>
        <v>0</v>
      </c>
      <c r="AV573" s="225">
        <f>AT573+AU573</f>
        <v>0</v>
      </c>
      <c r="AW573" s="287">
        <f>(AT573*1)+(AU573*0.5)</f>
        <v>0</v>
      </c>
      <c r="AX573" s="284">
        <f>DCOUNT(B547:E561,D547,AK572:AL573)-AR592</f>
        <v>0</v>
      </c>
      <c r="AY573" s="854"/>
    </row>
    <row r="574" spans="1:51" ht="13.5" customHeight="1">
      <c r="A574" s="548"/>
      <c r="B574" s="870" t="s">
        <v>623</v>
      </c>
      <c r="C574" s="871"/>
      <c r="D574" s="872"/>
      <c r="E574" s="555" t="e">
        <v>#N/A</v>
      </c>
      <c r="F574" s="701">
        <f ca="1">SUM(F573)+F520</f>
        <v>60</v>
      </c>
      <c r="G574" s="702">
        <f t="shared" ref="G574" ca="1" si="481">SUM(G573)+G520</f>
        <v>9500</v>
      </c>
      <c r="H574" s="702">
        <f t="shared" ref="H574" ca="1" si="482">SUM(H573)+H520</f>
        <v>9</v>
      </c>
      <c r="I574" s="702">
        <f t="shared" ref="I574:P574" ca="1" si="483">SUM(I573)+I520</f>
        <v>7000</v>
      </c>
      <c r="J574" s="702">
        <f t="shared" ca="1" si="483"/>
        <v>0</v>
      </c>
      <c r="K574" s="702">
        <f t="shared" ca="1" si="483"/>
        <v>5000</v>
      </c>
      <c r="L574" s="702">
        <f t="shared" ca="1" si="483"/>
        <v>2</v>
      </c>
      <c r="M574" s="702">
        <f t="shared" ca="1" si="483"/>
        <v>4750</v>
      </c>
      <c r="N574" s="702">
        <f t="shared" ca="1" si="483"/>
        <v>0</v>
      </c>
      <c r="O574" s="702">
        <f t="shared" ca="1" si="483"/>
        <v>71</v>
      </c>
      <c r="P574" s="703">
        <f t="shared" ca="1" si="483"/>
        <v>695500</v>
      </c>
      <c r="Q574" s="555"/>
      <c r="R574" s="774"/>
      <c r="S574" s="604"/>
      <c r="T574" s="603" t="s">
        <v>39</v>
      </c>
      <c r="U574" s="604"/>
      <c r="V574" s="715"/>
      <c r="W574" s="604"/>
      <c r="X574" s="603" t="s">
        <v>455</v>
      </c>
      <c r="Y574" s="604"/>
      <c r="Z574" s="715"/>
      <c r="AA574" s="604"/>
      <c r="AB574" s="604"/>
      <c r="AC574" s="603" t="s">
        <v>41</v>
      </c>
      <c r="AD574" s="715"/>
      <c r="AE574" s="555"/>
      <c r="AF574" s="645" t="s">
        <v>746</v>
      </c>
      <c r="AG574" s="716"/>
      <c r="AJ574" s="854"/>
      <c r="AK574" s="281" t="s">
        <v>104</v>
      </c>
      <c r="AL574" s="281" t="s">
        <v>4</v>
      </c>
      <c r="AM574" s="225"/>
      <c r="AN574" s="225"/>
      <c r="AO574" s="225"/>
      <c r="AP574" s="225"/>
      <c r="AQ574" s="225"/>
      <c r="AR574" s="225"/>
      <c r="AS574" s="225"/>
      <c r="AT574" s="225"/>
      <c r="AU574" s="225"/>
      <c r="AV574" s="225"/>
      <c r="AW574" s="225"/>
      <c r="AX574" s="282"/>
      <c r="AY574" s="854"/>
    </row>
    <row r="575" spans="1:51" ht="13.5" customHeight="1" thickBot="1">
      <c r="A575" s="548" t="s">
        <v>610</v>
      </c>
      <c r="B575" s="878" t="s">
        <v>661</v>
      </c>
      <c r="C575" s="879"/>
      <c r="D575" s="880"/>
      <c r="E575" s="670"/>
      <c r="F575" s="757">
        <f ca="1">SUMIF($B548:$P561,$A575,F548:F561)+SUMIF($B548:$P561,$A576,F548:F561)</f>
        <v>0</v>
      </c>
      <c r="G575" s="758">
        <f t="shared" ref="G575" ca="1" si="484">SUMIF($B550:$P563,$A575,G550:G563)</f>
        <v>0</v>
      </c>
      <c r="H575" s="758">
        <f ca="1">SUMIF($B548:$P561,$A575,H548:H561)+SUMIF($B548:$P561,$A576,H548:H561)</f>
        <v>0</v>
      </c>
      <c r="I575" s="758">
        <f t="shared" ref="I575" ca="1" si="485">SUMIF($B550:$P563,$A575,I550:I563)</f>
        <v>0</v>
      </c>
      <c r="J575" s="758">
        <f ca="1">SUMIF($B548:$P561,$A575,J548:J561)+SUMIF($B548:$P561,$A576,J548:J561)</f>
        <v>0</v>
      </c>
      <c r="K575" s="758">
        <f t="shared" ref="K575" ca="1" si="486">SUMIF($B550:$P563,$A575,K550:K563)</f>
        <v>0</v>
      </c>
      <c r="L575" s="758">
        <f ca="1">SUMIF($B548:$P561,$A575,L548:L561)+SUMIF($B548:$P561,$A576,L548:L561)</f>
        <v>0</v>
      </c>
      <c r="M575" s="758">
        <f t="shared" ref="M575" ca="1" si="487">SUMIF($B550:$P563,$A575,M550:M563)</f>
        <v>0</v>
      </c>
      <c r="N575" s="758">
        <f ca="1">SUMIF($B548:$P561,$A575,N548:N561)+SUMIF($B548:$P561,$A576,N548:N561)</f>
        <v>0</v>
      </c>
      <c r="O575" s="758">
        <f ca="1">SUMIF($B548:$P561,$A575,O548:O561)+SUMIF($B548:$P561,$A576,O548:O561)</f>
        <v>0</v>
      </c>
      <c r="P575" s="759">
        <f ca="1">SUMIF($B548:$P561,$A575,P548:P561)+SUMIF($B548:$P561,$A576,P548:P561)</f>
        <v>0</v>
      </c>
      <c r="Q575" s="555"/>
      <c r="R575" s="775"/>
      <c r="S575" s="596" t="s">
        <v>2</v>
      </c>
      <c r="T575" s="717">
        <f>SUM(昨年日報!T576)</f>
        <v>0</v>
      </c>
      <c r="U575" s="555"/>
      <c r="V575" s="718"/>
      <c r="W575" s="596" t="s">
        <v>42</v>
      </c>
      <c r="X575" s="719">
        <f>+X521+T575</f>
        <v>1304</v>
      </c>
      <c r="Y575" s="555"/>
      <c r="Z575" s="720"/>
      <c r="AA575" s="555" t="s">
        <v>2</v>
      </c>
      <c r="AB575" s="596"/>
      <c r="AC575" s="721">
        <f>+AC521+T575</f>
        <v>1582</v>
      </c>
      <c r="AD575" s="720"/>
      <c r="AE575" s="555"/>
      <c r="AF575" s="836" t="s">
        <v>795</v>
      </c>
      <c r="AG575" s="837"/>
      <c r="AJ575" s="855"/>
      <c r="AK575" s="9" t="s">
        <v>335</v>
      </c>
      <c r="AL575" s="9">
        <v>3</v>
      </c>
      <c r="AM575" s="283"/>
      <c r="AN575" s="283">
        <f>DSUM($B547:$N561,F547,$AK574:$AL575)</f>
        <v>0</v>
      </c>
      <c r="AO575" s="283">
        <f>DSUM($B547:$N561,H547,$AK574:$AL575)</f>
        <v>0</v>
      </c>
      <c r="AP575" s="283">
        <f>DSUM($B547:$N561,J547,$AK574:$AL575)</f>
        <v>0</v>
      </c>
      <c r="AQ575" s="283">
        <f>DSUM($B547:$N561,L547,$AK574:$AL575)</f>
        <v>0</v>
      </c>
      <c r="AR575" s="283">
        <f>DSUM($B547:$N561,N547,$AK574:$AL575)</f>
        <v>0</v>
      </c>
      <c r="AS575" s="283"/>
      <c r="AT575" s="283">
        <f>AN575+AO575+AP575</f>
        <v>0</v>
      </c>
      <c r="AU575" s="283">
        <f>AQ575+AR575</f>
        <v>0</v>
      </c>
      <c r="AV575" s="283">
        <f>AT575+AU575</f>
        <v>0</v>
      </c>
      <c r="AW575" s="286">
        <f>(AT575*1)+(AU575*0.5)</f>
        <v>0</v>
      </c>
      <c r="AX575" s="285">
        <f>DCOUNT(B547:E561,D547,AK574:AL575)-AR593</f>
        <v>0</v>
      </c>
      <c r="AY575" s="855"/>
    </row>
    <row r="576" spans="1:51" ht="13.5" customHeight="1" thickBot="1">
      <c r="A576" s="548" t="s">
        <v>663</v>
      </c>
      <c r="B576" s="870" t="s">
        <v>623</v>
      </c>
      <c r="C576" s="871"/>
      <c r="D576" s="872"/>
      <c r="E576" s="555" t="e">
        <v>#N/A</v>
      </c>
      <c r="F576" s="701">
        <f ca="1">SUM(F575)+F522</f>
        <v>56</v>
      </c>
      <c r="G576" s="702">
        <f t="shared" ref="G576" ca="1" si="488">SUM(G575)+G522</f>
        <v>0</v>
      </c>
      <c r="H576" s="702">
        <f t="shared" ref="H576" ca="1" si="489">SUM(H575)+H522</f>
        <v>15</v>
      </c>
      <c r="I576" s="702">
        <f t="shared" ref="I576:P576" ca="1" si="490">SUM(I575)+I522</f>
        <v>0</v>
      </c>
      <c r="J576" s="702">
        <f t="shared" ca="1" si="490"/>
        <v>0</v>
      </c>
      <c r="K576" s="702">
        <f t="shared" ca="1" si="490"/>
        <v>0</v>
      </c>
      <c r="L576" s="702">
        <f t="shared" ca="1" si="490"/>
        <v>2</v>
      </c>
      <c r="M576" s="702">
        <f t="shared" ca="1" si="490"/>
        <v>0</v>
      </c>
      <c r="N576" s="702">
        <f t="shared" ca="1" si="490"/>
        <v>1</v>
      </c>
      <c r="O576" s="702">
        <f t="shared" ca="1" si="490"/>
        <v>74</v>
      </c>
      <c r="P576" s="703">
        <f t="shared" ca="1" si="490"/>
        <v>573800</v>
      </c>
      <c r="Q576" s="555"/>
      <c r="R576" s="776" t="s">
        <v>43</v>
      </c>
      <c r="S576" s="697" t="s">
        <v>3</v>
      </c>
      <c r="T576" s="722">
        <f>SUM(O563)</f>
        <v>34</v>
      </c>
      <c r="U576" s="696"/>
      <c r="V576" s="723" t="str">
        <f t="shared" ref="V576" si="491">+IF(ISERROR(T576/T575*100),"",(T576/T575*100))</f>
        <v/>
      </c>
      <c r="W576" s="697" t="s">
        <v>44</v>
      </c>
      <c r="X576" s="724">
        <f t="shared" ref="X576:X578" si="492">+X522+T576</f>
        <v>331</v>
      </c>
      <c r="Y576" s="696"/>
      <c r="Z576" s="725">
        <f t="shared" ref="Z576" si="493">+IF(ISERROR(X576/X575*100),"",(X576/X575*100))</f>
        <v>25.383435582822084</v>
      </c>
      <c r="AA576" s="696" t="s">
        <v>3</v>
      </c>
      <c r="AB576" s="697"/>
      <c r="AC576" s="726">
        <f t="shared" ref="AC576:AC588" si="494">+AC522+T576</f>
        <v>469</v>
      </c>
      <c r="AD576" s="723">
        <f>+IF(ISERROR(AC576/AC575*100),"",(AC576/AC575*100))</f>
        <v>29.646017699115045</v>
      </c>
      <c r="AE576" s="555"/>
      <c r="AF576" s="846" t="s">
        <v>796</v>
      </c>
      <c r="AG576" s="561"/>
    </row>
    <row r="577" spans="1:50" ht="13.5" customHeight="1" thickBot="1">
      <c r="A577" s="43"/>
      <c r="B577" s="662"/>
      <c r="C577" s="663"/>
      <c r="D577" s="664"/>
      <c r="E577" s="590" t="str">
        <f>IF(B577="","",VLOOKUP(B577,参照!$U$1:$Z$25,2,FALSE))</f>
        <v/>
      </c>
      <c r="F577" s="760"/>
      <c r="G577" s="761"/>
      <c r="H577" s="760"/>
      <c r="I577" s="762"/>
      <c r="J577" s="760"/>
      <c r="K577" s="762"/>
      <c r="L577" s="760"/>
      <c r="M577" s="761"/>
      <c r="N577" s="761"/>
      <c r="O577" s="763"/>
      <c r="P577" s="764"/>
      <c r="Q577" s="555"/>
      <c r="R577" s="777"/>
      <c r="S577" s="728"/>
      <c r="T577" s="606">
        <f>SUM(昨年日報!T578)</f>
        <v>0</v>
      </c>
      <c r="U577" s="555"/>
      <c r="V577" s="729"/>
      <c r="W577" s="555"/>
      <c r="X577" s="719">
        <f t="shared" si="492"/>
        <v>7333340</v>
      </c>
      <c r="Y577" s="555"/>
      <c r="Z577" s="720"/>
      <c r="AA577" s="555"/>
      <c r="AB577" s="555"/>
      <c r="AC577" s="713">
        <f t="shared" si="494"/>
        <v>8517300</v>
      </c>
      <c r="AD577" s="720"/>
      <c r="AE577" s="555"/>
      <c r="AF577" s="845"/>
      <c r="AG577" s="561"/>
      <c r="AJ577" s="290" t="s">
        <v>128</v>
      </c>
      <c r="AK577" s="256"/>
      <c r="AL577" s="256"/>
      <c r="AM577" s="256"/>
      <c r="AN577" s="256">
        <f>AN548+AN550+AN553+AN555+AN558+AN560+AN563+AN565+AN568+AN570</f>
        <v>28</v>
      </c>
      <c r="AO577" s="256">
        <f>AO548+AO550+AO553+AO555+AO558+AO560+AO563+AO565+AO568+AO570</f>
        <v>4</v>
      </c>
      <c r="AP577" s="256">
        <f>AP548+AP550+AP553+AP555+AP558+AP560+AP563+AP565+AP568+AP570</f>
        <v>0</v>
      </c>
      <c r="AQ577" s="256">
        <f>AQ548+AQ550+AQ553+AQ555+AQ558+AQ560+AQ563+AQ565+AQ568+AQ570</f>
        <v>2</v>
      </c>
      <c r="AR577" s="256">
        <f>AR548+AR550+AR553+AR555+AR558+AR560+AR563+AR565+AR568+AR570</f>
        <v>0</v>
      </c>
      <c r="AS577" s="256"/>
      <c r="AT577" s="256">
        <f>AT548+AT550+AT553+AT555+AT558+AT560+AT563+AT565+AT568+AT570</f>
        <v>32</v>
      </c>
      <c r="AU577" s="256">
        <f>AU548+AU550+AU553+AU555+AU558+AU560+AU563+AU565+AU568+AU570</f>
        <v>2</v>
      </c>
      <c r="AV577" s="256">
        <f>AV548+AV550+AV553+AV555+AV558+AV560+AV563+AV565+AV568+AV570</f>
        <v>34</v>
      </c>
      <c r="AW577" s="256">
        <f>AW548+AW550+AW553+AW555+AW558+AW560+AW563+AW565+AW568+AW570</f>
        <v>33</v>
      </c>
      <c r="AX577" s="256">
        <f>AX548+AX550+AX553+AX555+AX558+AX560+AX563+AX565+AX568+AX570</f>
        <v>2</v>
      </c>
    </row>
    <row r="578" spans="1:50" ht="13.5" customHeight="1">
      <c r="A578" s="43"/>
      <c r="B578" s="870" t="s">
        <v>611</v>
      </c>
      <c r="C578" s="871"/>
      <c r="D578" s="872"/>
      <c r="E578" s="670"/>
      <c r="F578" s="731">
        <f ca="1">SUM(F568+F570+F572+F574+F576)</f>
        <v>273</v>
      </c>
      <c r="G578" s="732">
        <f t="shared" ref="G578:P578" ca="1" si="495">SUM(G568+G570+G572+G574+G576)</f>
        <v>48450</v>
      </c>
      <c r="H578" s="731">
        <f t="shared" ca="1" si="495"/>
        <v>40</v>
      </c>
      <c r="I578" s="733">
        <f t="shared" ca="1" si="495"/>
        <v>35700</v>
      </c>
      <c r="J578" s="731">
        <f t="shared" ca="1" si="495"/>
        <v>0</v>
      </c>
      <c r="K578" s="733">
        <f t="shared" ca="1" si="495"/>
        <v>25500</v>
      </c>
      <c r="L578" s="731">
        <f t="shared" ca="1" si="495"/>
        <v>17</v>
      </c>
      <c r="M578" s="732">
        <f t="shared" ca="1" si="495"/>
        <v>24270</v>
      </c>
      <c r="N578" s="732">
        <f t="shared" ca="1" si="495"/>
        <v>1</v>
      </c>
      <c r="O578" s="734">
        <f t="shared" ca="1" si="495"/>
        <v>331</v>
      </c>
      <c r="P578" s="735">
        <f t="shared" ca="1" si="495"/>
        <v>2097200</v>
      </c>
      <c r="Q578" s="555"/>
      <c r="R578" s="778" t="s">
        <v>45</v>
      </c>
      <c r="S578" s="660"/>
      <c r="T578" s="736">
        <f>SUM(P563)</f>
        <v>98400</v>
      </c>
      <c r="U578" s="696"/>
      <c r="V578" s="723" t="str">
        <f t="shared" ref="V578" si="496">+IF(ISERROR(T578/T577*100),"",(T578/T577*100))</f>
        <v/>
      </c>
      <c r="W578" s="696"/>
      <c r="X578" s="724">
        <f t="shared" si="492"/>
        <v>2097200</v>
      </c>
      <c r="Y578" s="696"/>
      <c r="Z578" s="723">
        <f t="shared" ref="Z578" si="497">+IF(ISERROR(X578/X577*100),"",(X578/X577*100))</f>
        <v>28.598155819858345</v>
      </c>
      <c r="AA578" s="696"/>
      <c r="AB578" s="696"/>
      <c r="AC578" s="736">
        <f t="shared" si="494"/>
        <v>2772960</v>
      </c>
      <c r="AD578" s="723">
        <f>+IF(ISERROR(AC578/AC577*100),"",(AC578/AC577*100))</f>
        <v>32.556796167799654</v>
      </c>
      <c r="AE578" s="555"/>
      <c r="AF578" s="730"/>
      <c r="AG578" s="561"/>
    </row>
    <row r="579" spans="1:50" ht="13.5" customHeight="1">
      <c r="A579" s="43"/>
      <c r="B579" s="895"/>
      <c r="C579" s="895"/>
      <c r="D579" s="895"/>
      <c r="E579" s="562"/>
      <c r="F579" s="666"/>
      <c r="G579" s="737"/>
      <c r="H579" s="666"/>
      <c r="I579" s="737"/>
      <c r="J579" s="666"/>
      <c r="K579" s="737"/>
      <c r="L579" s="666"/>
      <c r="M579" s="737"/>
      <c r="N579" s="666"/>
      <c r="O579" s="737"/>
      <c r="P579" s="737"/>
      <c r="Q579" s="555"/>
      <c r="R579" s="777" t="s">
        <v>46</v>
      </c>
      <c r="S579" s="738">
        <f>SUM(AC548:AC549)</f>
        <v>0</v>
      </c>
      <c r="T579" s="606">
        <f>SUM(昨年日報!T580)</f>
        <v>0</v>
      </c>
      <c r="U579" s="555"/>
      <c r="V579" s="729"/>
      <c r="W579" s="555"/>
      <c r="X579" s="719">
        <f>+X525+T579</f>
        <v>0</v>
      </c>
      <c r="Y579" s="555"/>
      <c r="Z579" s="739"/>
      <c r="AA579" s="555"/>
      <c r="AB579" s="555"/>
      <c r="AC579" s="713">
        <f t="shared" si="494"/>
        <v>0</v>
      </c>
      <c r="AD579" s="720"/>
      <c r="AE579" s="555"/>
      <c r="AF579" s="558"/>
      <c r="AG579" s="561"/>
      <c r="AJ579" s="856" t="s">
        <v>323</v>
      </c>
      <c r="AK579" s="856"/>
      <c r="AL579" s="856" t="s">
        <v>324</v>
      </c>
      <c r="AM579" s="856"/>
      <c r="AN579" s="859" t="s">
        <v>331</v>
      </c>
      <c r="AO579" s="859"/>
      <c r="AP579" s="856" t="s">
        <v>325</v>
      </c>
      <c r="AQ579" s="856"/>
    </row>
    <row r="580" spans="1:50" ht="13.5" customHeight="1">
      <c r="A580" s="43"/>
      <c r="B580" s="881" t="s">
        <v>618</v>
      </c>
      <c r="C580" s="882"/>
      <c r="D580" s="882"/>
      <c r="E580" s="564" t="e">
        <f>IF(B580="","",VLOOKUP(B580,参照!$U$1:$Z$25,2,FALSE))</f>
        <v>#N/A</v>
      </c>
      <c r="F580" s="883" t="s">
        <v>616</v>
      </c>
      <c r="G580" s="884"/>
      <c r="H580" s="884"/>
      <c r="I580" s="884"/>
      <c r="J580" s="884"/>
      <c r="K580" s="884"/>
      <c r="L580" s="884"/>
      <c r="M580" s="884"/>
      <c r="N580" s="884"/>
      <c r="O580" s="884"/>
      <c r="P580" s="885"/>
      <c r="Q580" s="555"/>
      <c r="R580" s="776" t="s">
        <v>47</v>
      </c>
      <c r="S580" s="740"/>
      <c r="T580" s="736">
        <f>SUM(T566+T570+S579+S580)</f>
        <v>0</v>
      </c>
      <c r="U580" s="696"/>
      <c r="V580" s="723" t="str">
        <f t="shared" ref="V580" si="498">+IF(ISERROR(T580/T579*100),"",(T580/T579*100))</f>
        <v/>
      </c>
      <c r="W580" s="696"/>
      <c r="X580" s="724">
        <f t="shared" ref="X580:X589" si="499">+X526+T580</f>
        <v>4004</v>
      </c>
      <c r="Y580" s="696"/>
      <c r="Z580" s="725" t="str">
        <f t="shared" ref="Z580" si="500">+IF(ISERROR(X580/X579*100),"",(X580/X579*100))</f>
        <v/>
      </c>
      <c r="AA580" s="696"/>
      <c r="AB580" s="696"/>
      <c r="AC580" s="736">
        <f t="shared" si="494"/>
        <v>35220</v>
      </c>
      <c r="AD580" s="723" t="str">
        <f>+IF(ISERROR(AC580/AC579*100),"",(AC580/AC579*100))</f>
        <v/>
      </c>
      <c r="AE580" s="555"/>
      <c r="AF580" s="558"/>
      <c r="AG580" s="561"/>
      <c r="AJ580" s="931">
        <v>50200</v>
      </c>
      <c r="AK580" s="931"/>
      <c r="AL580" s="869">
        <f>AJ580-AG571</f>
        <v>-300</v>
      </c>
      <c r="AM580" s="856"/>
      <c r="AN580" s="869">
        <f>T582+T584+T586+T588</f>
        <v>300</v>
      </c>
      <c r="AO580" s="856"/>
      <c r="AP580" s="869">
        <f>(AJ580+AN580)-(AG571)</f>
        <v>0</v>
      </c>
      <c r="AQ580" s="856"/>
    </row>
    <row r="581" spans="1:50" ht="13.5" customHeight="1">
      <c r="A581" s="43"/>
      <c r="B581" s="894" t="s">
        <v>602</v>
      </c>
      <c r="C581" s="894"/>
      <c r="D581" s="894"/>
      <c r="E581" s="555" t="e">
        <v>#N/A</v>
      </c>
      <c r="F581" s="687" t="s">
        <v>15</v>
      </c>
      <c r="G581" s="688"/>
      <c r="H581" s="687" t="s">
        <v>16</v>
      </c>
      <c r="I581" s="689"/>
      <c r="J581" s="559" t="s">
        <v>17</v>
      </c>
      <c r="K581" s="690"/>
      <c r="L581" s="687" t="s">
        <v>18</v>
      </c>
      <c r="M581" s="670"/>
      <c r="N581" s="670" t="s">
        <v>19</v>
      </c>
      <c r="O581" s="691" t="s">
        <v>6</v>
      </c>
      <c r="P581" s="613" t="s">
        <v>20</v>
      </c>
      <c r="Q581" s="555"/>
      <c r="R581" s="773" t="s">
        <v>639</v>
      </c>
      <c r="S581" s="824">
        <f>AF586+AF588</f>
        <v>300</v>
      </c>
      <c r="T581" s="606">
        <f>SUM(昨年日報!T582)</f>
        <v>0</v>
      </c>
      <c r="U581" s="555"/>
      <c r="V581" s="729"/>
      <c r="W581" s="555"/>
      <c r="X581" s="719">
        <f t="shared" si="499"/>
        <v>127360</v>
      </c>
      <c r="Y581" s="555"/>
      <c r="Z581" s="720"/>
      <c r="AA581" s="555"/>
      <c r="AB581" s="555"/>
      <c r="AC581" s="713">
        <f t="shared" si="494"/>
        <v>144760</v>
      </c>
      <c r="AD581" s="720"/>
      <c r="AE581" s="555"/>
      <c r="AF581" s="558"/>
      <c r="AG581" s="561"/>
    </row>
    <row r="582" spans="1:50" ht="13.5" customHeight="1" thickBot="1">
      <c r="A582" s="43"/>
      <c r="B582" s="873" t="s">
        <v>637</v>
      </c>
      <c r="C582" s="874"/>
      <c r="D582" s="875"/>
      <c r="E582" s="670"/>
      <c r="F582" s="665"/>
      <c r="G582" s="727"/>
      <c r="H582" s="727"/>
      <c r="I582" s="727"/>
      <c r="J582" s="727"/>
      <c r="K582" s="727"/>
      <c r="L582" s="727"/>
      <c r="M582" s="727"/>
      <c r="N582" s="727"/>
      <c r="O582" s="727"/>
      <c r="P582" s="742"/>
      <c r="Q582" s="555"/>
      <c r="R582" s="771" t="s">
        <v>682</v>
      </c>
      <c r="S582" s="825">
        <f>AF591+AF593</f>
        <v>0</v>
      </c>
      <c r="T582" s="736">
        <f>SUM(S581:S582)</f>
        <v>300</v>
      </c>
      <c r="U582" s="696"/>
      <c r="V582" s="723" t="str">
        <f t="shared" ref="V582" si="501">+IF(ISERROR(T582/T581*100),"",(T582/T581*100))</f>
        <v/>
      </c>
      <c r="W582" s="696"/>
      <c r="X582" s="724">
        <f t="shared" si="499"/>
        <v>34480</v>
      </c>
      <c r="Y582" s="696"/>
      <c r="Z582" s="723">
        <f t="shared" ref="Z582" si="502">+IF(ISERROR(X582/X581*100),"",(X582/X581*100))</f>
        <v>27.072864321608041</v>
      </c>
      <c r="AA582" s="696"/>
      <c r="AB582" s="696"/>
      <c r="AC582" s="736">
        <f t="shared" si="494"/>
        <v>39490</v>
      </c>
      <c r="AD582" s="723">
        <f>+IF(ISERROR(AC582/AC581*100),"",(AC582/AC581*100))</f>
        <v>27.279635258358663</v>
      </c>
      <c r="AE582" s="555"/>
      <c r="AF582" s="558"/>
      <c r="AG582" s="561"/>
      <c r="AJ582" s="856" t="s">
        <v>326</v>
      </c>
      <c r="AK582" s="856"/>
      <c r="AL582" s="856"/>
      <c r="AM582" s="856"/>
    </row>
    <row r="583" spans="1:50" ht="13.5" customHeight="1" thickBot="1">
      <c r="A583" s="43"/>
      <c r="B583" s="870" t="s">
        <v>624</v>
      </c>
      <c r="C583" s="871"/>
      <c r="D583" s="872"/>
      <c r="E583" s="555" t="e">
        <v>#N/A</v>
      </c>
      <c r="F583" s="700">
        <f ca="1">SUM(F568)+F$43</f>
        <v>247</v>
      </c>
      <c r="G583" s="701">
        <f t="shared" ref="G583:P583" ca="1" si="503">SUM(G568)+G$43</f>
        <v>52250</v>
      </c>
      <c r="H583" s="702">
        <f t="shared" ca="1" si="503"/>
        <v>28</v>
      </c>
      <c r="I583" s="702">
        <f t="shared" ca="1" si="503"/>
        <v>38500</v>
      </c>
      <c r="J583" s="702">
        <f t="shared" ca="1" si="503"/>
        <v>0</v>
      </c>
      <c r="K583" s="702">
        <f t="shared" ca="1" si="503"/>
        <v>27500</v>
      </c>
      <c r="L583" s="702">
        <f t="shared" ca="1" si="503"/>
        <v>13</v>
      </c>
      <c r="M583" s="702">
        <f t="shared" ca="1" si="503"/>
        <v>26180</v>
      </c>
      <c r="N583" s="702">
        <f t="shared" ca="1" si="503"/>
        <v>2</v>
      </c>
      <c r="O583" s="702">
        <f t="shared" ca="1" si="503"/>
        <v>290</v>
      </c>
      <c r="P583" s="703">
        <f t="shared" ca="1" si="503"/>
        <v>1405260</v>
      </c>
      <c r="Q583" s="555"/>
      <c r="R583" s="773" t="s">
        <v>640</v>
      </c>
      <c r="S583" s="741"/>
      <c r="T583" s="606">
        <f>SUM(昨年日報!T584)</f>
        <v>0</v>
      </c>
      <c r="U583" s="555"/>
      <c r="V583" s="729"/>
      <c r="W583" s="555"/>
      <c r="X583" s="719">
        <f t="shared" si="499"/>
        <v>88300</v>
      </c>
      <c r="Y583" s="555"/>
      <c r="Z583" s="739"/>
      <c r="AA583" s="555"/>
      <c r="AB583" s="555"/>
      <c r="AC583" s="713">
        <f t="shared" si="494"/>
        <v>121300</v>
      </c>
      <c r="AD583" s="720"/>
      <c r="AE583" s="555"/>
      <c r="AF583" s="934" t="s">
        <v>664</v>
      </c>
      <c r="AG583" s="935"/>
      <c r="AJ583" s="886" t="s">
        <v>327</v>
      </c>
      <c r="AK583" s="887"/>
      <c r="AL583" s="856" t="s">
        <v>328</v>
      </c>
      <c r="AM583" s="856"/>
    </row>
    <row r="584" spans="1:50" ht="13.5" customHeight="1">
      <c r="B584" s="873" t="s">
        <v>107</v>
      </c>
      <c r="C584" s="874"/>
      <c r="D584" s="875"/>
      <c r="E584" s="670"/>
      <c r="F584" s="665"/>
      <c r="G584" s="727"/>
      <c r="H584" s="727"/>
      <c r="I584" s="727"/>
      <c r="J584" s="727"/>
      <c r="K584" s="727"/>
      <c r="L584" s="727"/>
      <c r="M584" s="727"/>
      <c r="N584" s="727"/>
      <c r="O584" s="727"/>
      <c r="P584" s="742"/>
      <c r="Q584" s="555"/>
      <c r="R584" s="772" t="s">
        <v>683</v>
      </c>
      <c r="S584" s="740"/>
      <c r="T584" s="736">
        <f>SUM(S583:S584)</f>
        <v>0</v>
      </c>
      <c r="U584" s="696"/>
      <c r="V584" s="723" t="str">
        <f t="shared" ref="V584" si="504">+IF(ISERROR(T584/T583*100),"",(T584/T583*100))</f>
        <v/>
      </c>
      <c r="W584" s="696"/>
      <c r="X584" s="724">
        <f t="shared" si="499"/>
        <v>27700</v>
      </c>
      <c r="Y584" s="696"/>
      <c r="Z584" s="725">
        <f t="shared" ref="Z584" si="505">+IF(ISERROR(X584/X583*100),"",(X584/X583*100))</f>
        <v>31.370328425821064</v>
      </c>
      <c r="AA584" s="696"/>
      <c r="AB584" s="696"/>
      <c r="AC584" s="736">
        <f t="shared" si="494"/>
        <v>36700</v>
      </c>
      <c r="AD584" s="723">
        <f>+IF(ISERROR(AC584/AC583*100),"",(AC584/AC583*100))</f>
        <v>30.255564715581201</v>
      </c>
      <c r="AE584" s="555"/>
      <c r="AF584" s="936" t="s">
        <v>665</v>
      </c>
      <c r="AG584" s="937"/>
      <c r="AJ584" s="886" t="s">
        <v>329</v>
      </c>
      <c r="AK584" s="887"/>
      <c r="AL584" s="887"/>
      <c r="AM584" s="888"/>
    </row>
    <row r="585" spans="1:50" ht="13.5" customHeight="1">
      <c r="B585" s="870" t="s">
        <v>624</v>
      </c>
      <c r="C585" s="871"/>
      <c r="D585" s="872"/>
      <c r="E585" s="555" t="e">
        <v>#N/A</v>
      </c>
      <c r="F585" s="701">
        <f ca="1">SUM(F570)+F$45</f>
        <v>0</v>
      </c>
      <c r="G585" s="702">
        <f t="shared" ref="G585:P585" ca="1" si="506">SUM(G570)+G$45</f>
        <v>0</v>
      </c>
      <c r="H585" s="702">
        <f t="shared" ca="1" si="506"/>
        <v>0</v>
      </c>
      <c r="I585" s="702">
        <f t="shared" ca="1" si="506"/>
        <v>0</v>
      </c>
      <c r="J585" s="702">
        <f t="shared" ca="1" si="506"/>
        <v>0</v>
      </c>
      <c r="K585" s="702">
        <f t="shared" ca="1" si="506"/>
        <v>0</v>
      </c>
      <c r="L585" s="702">
        <f t="shared" ca="1" si="506"/>
        <v>0</v>
      </c>
      <c r="M585" s="702">
        <f t="shared" ca="1" si="506"/>
        <v>0</v>
      </c>
      <c r="N585" s="702">
        <f t="shared" ca="1" si="506"/>
        <v>0</v>
      </c>
      <c r="O585" s="702">
        <f t="shared" ca="1" si="506"/>
        <v>0</v>
      </c>
      <c r="P585" s="703">
        <f t="shared" ca="1" si="506"/>
        <v>0</v>
      </c>
      <c r="Q585" s="555"/>
      <c r="R585" s="777"/>
      <c r="S585" s="669"/>
      <c r="T585" s="606">
        <f>SUM(昨年日報!T586)</f>
        <v>0</v>
      </c>
      <c r="U585" s="555"/>
      <c r="V585" s="729"/>
      <c r="W585" s="555"/>
      <c r="X585" s="719">
        <f t="shared" si="499"/>
        <v>0</v>
      </c>
      <c r="Y585" s="555"/>
      <c r="Z585" s="720"/>
      <c r="AA585" s="555"/>
      <c r="AB585" s="555"/>
      <c r="AC585" s="713">
        <f t="shared" si="494"/>
        <v>0</v>
      </c>
      <c r="AD585" s="720"/>
      <c r="AE585" s="555"/>
      <c r="AF585" s="826" t="str">
        <f>$AF$99</f>
        <v>8%対象額</v>
      </c>
      <c r="AG585" s="827" t="str">
        <f>$AG$99</f>
        <v>税額</v>
      </c>
      <c r="AJ585" s="869">
        <f ca="1">SUM(INDIRECT(AS585))</f>
        <v>34</v>
      </c>
      <c r="AK585" s="856"/>
      <c r="AL585" s="869">
        <f ca="1">SUM(INDIRECT(AT585))</f>
        <v>469</v>
      </c>
      <c r="AM585" s="856"/>
      <c r="AN585" s="345" t="s">
        <v>619</v>
      </c>
      <c r="AO585" s="345" t="s">
        <v>621</v>
      </c>
      <c r="AP585" s="346">
        <f>SUM(AP531)+72</f>
        <v>777</v>
      </c>
      <c r="AQ585" s="347">
        <v>18</v>
      </c>
      <c r="AR585" s="347">
        <f>AP585+AQ585</f>
        <v>795</v>
      </c>
      <c r="AS585" s="345" t="str">
        <f>CONCATENATE(AN585,AR585)</f>
        <v>受払表!G795</v>
      </c>
      <c r="AT585" s="345" t="str">
        <f>CONCATENATE(AO585,AR585)</f>
        <v>受払表!K795</v>
      </c>
    </row>
    <row r="586" spans="1:50" ht="13.5" customHeight="1">
      <c r="B586" s="873" t="s">
        <v>605</v>
      </c>
      <c r="C586" s="874"/>
      <c r="D586" s="875"/>
      <c r="E586" s="670"/>
      <c r="F586" s="665"/>
      <c r="G586" s="727"/>
      <c r="H586" s="727"/>
      <c r="I586" s="727"/>
      <c r="J586" s="727"/>
      <c r="K586" s="727"/>
      <c r="L586" s="727"/>
      <c r="M586" s="727"/>
      <c r="N586" s="727"/>
      <c r="O586" s="727"/>
      <c r="P586" s="742"/>
      <c r="Q586" s="555"/>
      <c r="R586" s="776" t="s">
        <v>52</v>
      </c>
      <c r="S586" s="660"/>
      <c r="T586" s="736">
        <f>+AC567</f>
        <v>0</v>
      </c>
      <c r="U586" s="696"/>
      <c r="V586" s="723" t="str">
        <f t="shared" ref="V586" si="507">+IF(ISERROR(T586/T585*100),"",(T586/T585*100))</f>
        <v/>
      </c>
      <c r="W586" s="696"/>
      <c r="X586" s="724">
        <f t="shared" si="499"/>
        <v>0</v>
      </c>
      <c r="Y586" s="696"/>
      <c r="Z586" s="723" t="str">
        <f t="shared" ref="Z586" si="508">+IF(ISERROR(X586/X585*100),"",(X586/X585*100))</f>
        <v/>
      </c>
      <c r="AA586" s="696"/>
      <c r="AB586" s="696"/>
      <c r="AC586" s="736">
        <f t="shared" si="494"/>
        <v>0</v>
      </c>
      <c r="AD586" s="723" t="str">
        <f>+IF(ISERROR(AC586/AC585*100),"",(AC586/AC585*100))</f>
        <v/>
      </c>
      <c r="AE586" s="555"/>
      <c r="AF586" s="817">
        <v>300</v>
      </c>
      <c r="AG586" s="818">
        <f>IF(AF586="","0",AF586-(AF586/(参照!$V$13)))</f>
        <v>22.222222222222229</v>
      </c>
      <c r="AJ586" s="886" t="s">
        <v>330</v>
      </c>
      <c r="AK586" s="887"/>
      <c r="AL586" s="887"/>
      <c r="AM586" s="888"/>
      <c r="AN586" s="345"/>
      <c r="AO586" s="345"/>
      <c r="AP586" s="345"/>
      <c r="AQ586" s="345"/>
      <c r="AR586" s="345"/>
      <c r="AS586" s="345"/>
      <c r="AT586" s="345"/>
    </row>
    <row r="587" spans="1:50" ht="13.5" customHeight="1">
      <c r="B587" s="870" t="s">
        <v>624</v>
      </c>
      <c r="C587" s="871"/>
      <c r="D587" s="872"/>
      <c r="E587" s="712"/>
      <c r="F587" s="701">
        <f ca="1">SUM(F572)+F$47</f>
        <v>28</v>
      </c>
      <c r="G587" s="702">
        <f t="shared" ref="G587:P587" ca="1" si="509">SUM(G572)+G$47</f>
        <v>5700</v>
      </c>
      <c r="H587" s="702">
        <f t="shared" ca="1" si="509"/>
        <v>4</v>
      </c>
      <c r="I587" s="702">
        <f t="shared" ca="1" si="509"/>
        <v>4200</v>
      </c>
      <c r="J587" s="702">
        <f t="shared" ca="1" si="509"/>
        <v>0</v>
      </c>
      <c r="K587" s="702">
        <f t="shared" ca="1" si="509"/>
        <v>3000</v>
      </c>
      <c r="L587" s="702">
        <f t="shared" ca="1" si="509"/>
        <v>2</v>
      </c>
      <c r="M587" s="702">
        <f t="shared" ca="1" si="509"/>
        <v>2860</v>
      </c>
      <c r="N587" s="702">
        <f t="shared" ca="1" si="509"/>
        <v>0</v>
      </c>
      <c r="O587" s="702">
        <f t="shared" ca="1" si="509"/>
        <v>34</v>
      </c>
      <c r="P587" s="703">
        <f t="shared" ca="1" si="509"/>
        <v>98400</v>
      </c>
      <c r="Q587" s="555"/>
      <c r="R587" s="773" t="s">
        <v>641</v>
      </c>
      <c r="S587" s="728"/>
      <c r="T587" s="743">
        <f>SUM(昨年日報!T588)</f>
        <v>0</v>
      </c>
      <c r="U587" s="682"/>
      <c r="V587" s="744"/>
      <c r="W587" s="682"/>
      <c r="X587" s="719">
        <f t="shared" si="499"/>
        <v>50500</v>
      </c>
      <c r="Y587" s="682"/>
      <c r="Z587" s="744"/>
      <c r="AA587" s="682"/>
      <c r="AB587" s="682"/>
      <c r="AC587" s="745">
        <f t="shared" si="494"/>
        <v>58000</v>
      </c>
      <c r="AD587" s="744"/>
      <c r="AE587" s="555"/>
      <c r="AF587" s="828" t="str">
        <f>$AF$101</f>
        <v>10%対象額</v>
      </c>
      <c r="AG587" s="829" t="str">
        <f>$AG$101</f>
        <v>税額</v>
      </c>
      <c r="AJ587" s="869">
        <f ca="1">SUM(INDIRECT(AS587))</f>
        <v>98400</v>
      </c>
      <c r="AK587" s="856"/>
      <c r="AL587" s="869">
        <f ca="1">SUM(INDIRECT(AT587))</f>
        <v>2772960</v>
      </c>
      <c r="AM587" s="856"/>
      <c r="AN587" s="345" t="s">
        <v>620</v>
      </c>
      <c r="AO587" s="345" t="s">
        <v>622</v>
      </c>
      <c r="AP587" s="345">
        <f>SUM(AP533)+72</f>
        <v>777</v>
      </c>
      <c r="AQ587" s="347">
        <v>18</v>
      </c>
      <c r="AR587" s="345">
        <f>AP587+AQ587</f>
        <v>795</v>
      </c>
      <c r="AS587" s="345" t="str">
        <f>CONCATENATE(AN587,AR587)</f>
        <v>受払表!H795</v>
      </c>
      <c r="AT587" s="345" t="str">
        <f>CONCATENATE(AO587,AR587)</f>
        <v>受払表!L795</v>
      </c>
    </row>
    <row r="588" spans="1:50" ht="13.5" customHeight="1" thickBot="1">
      <c r="B588" s="873" t="s">
        <v>103</v>
      </c>
      <c r="C588" s="874"/>
      <c r="D588" s="875"/>
      <c r="E588" s="560" t="e">
        <v>#N/A</v>
      </c>
      <c r="F588" s="665"/>
      <c r="G588" s="727"/>
      <c r="H588" s="727"/>
      <c r="I588" s="727"/>
      <c r="J588" s="727"/>
      <c r="K588" s="727"/>
      <c r="L588" s="727"/>
      <c r="M588" s="727"/>
      <c r="N588" s="727"/>
      <c r="O588" s="727"/>
      <c r="P588" s="742"/>
      <c r="Q588" s="555"/>
      <c r="R588" s="779" t="s">
        <v>684</v>
      </c>
      <c r="S588" s="746"/>
      <c r="T588" s="747">
        <f>S587+S588</f>
        <v>0</v>
      </c>
      <c r="U588" s="748"/>
      <c r="V588" s="749" t="str">
        <f t="shared" ref="V588" si="510">+IF(ISERROR(T588/T587*100),"",(T588/T587*100))</f>
        <v/>
      </c>
      <c r="W588" s="748"/>
      <c r="X588" s="719">
        <f t="shared" si="499"/>
        <v>13500</v>
      </c>
      <c r="Y588" s="748"/>
      <c r="Z588" s="749">
        <f t="shared" ref="Z588" si="511">+IF(ISERROR(X588/X587*100),"",(X588/X587*100))</f>
        <v>26.732673267326735</v>
      </c>
      <c r="AA588" s="748"/>
      <c r="AB588" s="748"/>
      <c r="AC588" s="747">
        <f t="shared" si="494"/>
        <v>20000</v>
      </c>
      <c r="AD588" s="749">
        <f>+IF(ISERROR(AC588/AC587*100),"",(AC588/AC587*100))</f>
        <v>34.482758620689658</v>
      </c>
      <c r="AE588" s="555"/>
      <c r="AF588" s="821"/>
      <c r="AG588" s="822" t="str">
        <f>IF(AF588="","0",AF588-(AF588/(参照!$V$14)))</f>
        <v>0</v>
      </c>
    </row>
    <row r="589" spans="1:50" ht="13.5" customHeight="1">
      <c r="B589" s="870" t="s">
        <v>624</v>
      </c>
      <c r="C589" s="871"/>
      <c r="D589" s="872"/>
      <c r="E589" s="555" t="e">
        <v>#N/A</v>
      </c>
      <c r="F589" s="701">
        <f ca="1">SUM(F574)+F$49</f>
        <v>60</v>
      </c>
      <c r="G589" s="702">
        <f t="shared" ref="G589:P589" ca="1" si="512">SUM(G574)+G$49</f>
        <v>9500</v>
      </c>
      <c r="H589" s="702">
        <f t="shared" ca="1" si="512"/>
        <v>9</v>
      </c>
      <c r="I589" s="702">
        <f t="shared" ca="1" si="512"/>
        <v>7000</v>
      </c>
      <c r="J589" s="702">
        <f t="shared" ca="1" si="512"/>
        <v>0</v>
      </c>
      <c r="K589" s="702">
        <f t="shared" ca="1" si="512"/>
        <v>5000</v>
      </c>
      <c r="L589" s="702">
        <f t="shared" ca="1" si="512"/>
        <v>2</v>
      </c>
      <c r="M589" s="702">
        <f t="shared" ca="1" si="512"/>
        <v>4750</v>
      </c>
      <c r="N589" s="702">
        <f t="shared" ca="1" si="512"/>
        <v>0</v>
      </c>
      <c r="O589" s="702">
        <f t="shared" ca="1" si="512"/>
        <v>71</v>
      </c>
      <c r="P589" s="703">
        <f t="shared" ca="1" si="512"/>
        <v>695500</v>
      </c>
      <c r="Q589" s="555"/>
      <c r="R589" s="777"/>
      <c r="S589" s="669"/>
      <c r="T589" s="713">
        <f>SUM(昨年日報!T590)</f>
        <v>0</v>
      </c>
      <c r="U589" s="555"/>
      <c r="V589" s="729"/>
      <c r="W589" s="555"/>
      <c r="X589" s="750">
        <f t="shared" si="499"/>
        <v>7599500</v>
      </c>
      <c r="Y589" s="555"/>
      <c r="Z589" s="739"/>
      <c r="AA589" s="555"/>
      <c r="AB589" s="555"/>
      <c r="AC589" s="713">
        <f>+AC535+T589</f>
        <v>8841360</v>
      </c>
      <c r="AD589" s="739"/>
      <c r="AE589" s="555"/>
      <c r="AF589" s="932" t="s">
        <v>685</v>
      </c>
      <c r="AG589" s="933"/>
      <c r="AK589" s="225" t="s">
        <v>148</v>
      </c>
      <c r="AL589" s="225" t="s">
        <v>148</v>
      </c>
      <c r="AM589" s="225" t="s">
        <v>148</v>
      </c>
      <c r="AN589" s="225" t="s">
        <v>148</v>
      </c>
      <c r="AO589" s="225" t="s">
        <v>148</v>
      </c>
      <c r="AP589" s="225" t="s">
        <v>148</v>
      </c>
    </row>
    <row r="590" spans="1:50" ht="13.5" customHeight="1">
      <c r="B590" s="878" t="s">
        <v>661</v>
      </c>
      <c r="C590" s="879"/>
      <c r="D590" s="880"/>
      <c r="E590" s="670"/>
      <c r="F590" s="665"/>
      <c r="G590" s="727"/>
      <c r="H590" s="727"/>
      <c r="I590" s="727"/>
      <c r="J590" s="727"/>
      <c r="K590" s="727"/>
      <c r="L590" s="727"/>
      <c r="M590" s="727"/>
      <c r="N590" s="727"/>
      <c r="O590" s="727"/>
      <c r="P590" s="742"/>
      <c r="Q590" s="555"/>
      <c r="R590" s="780" t="s">
        <v>53</v>
      </c>
      <c r="S590" s="705"/>
      <c r="T590" s="751">
        <f>+T578+T580+T582+T584+T586+T588</f>
        <v>98700</v>
      </c>
      <c r="U590" s="560"/>
      <c r="V590" s="752" t="str">
        <f t="shared" ref="V590" si="513">+IF(ISERROR(T590/T589*100),"",(T590/T589*100))</f>
        <v/>
      </c>
      <c r="W590" s="560"/>
      <c r="X590" s="751">
        <f>+X578+X580+X582+X584+X586+X588</f>
        <v>2176884</v>
      </c>
      <c r="Y590" s="560"/>
      <c r="Z590" s="752">
        <f t="shared" ref="Z590" si="514">+IF(ISERROR(X590/X589*100),"",(X590/X589*100))</f>
        <v>28.645095072044214</v>
      </c>
      <c r="AA590" s="560"/>
      <c r="AB590" s="560"/>
      <c r="AC590" s="751">
        <f t="shared" ref="AC590" si="515">+AC536+T590</f>
        <v>2904370</v>
      </c>
      <c r="AD590" s="752">
        <f>+IF(ISERROR(AC590/AC589*100),"",(AC590/AC589*100))</f>
        <v>32.849810436403445</v>
      </c>
      <c r="AE590" s="555"/>
      <c r="AF590" s="826" t="str">
        <f>$AF$104</f>
        <v>8%対象額</v>
      </c>
      <c r="AG590" s="827" t="str">
        <f>$AG$104</f>
        <v>税額</v>
      </c>
      <c r="AK590" s="225" t="s">
        <v>152</v>
      </c>
      <c r="AL590" s="225" t="s">
        <v>153</v>
      </c>
      <c r="AM590" s="225" t="s">
        <v>154</v>
      </c>
      <c r="AN590" s="225" t="s">
        <v>155</v>
      </c>
      <c r="AO590" s="225" t="s">
        <v>156</v>
      </c>
      <c r="AP590" s="225" t="s">
        <v>332</v>
      </c>
    </row>
    <row r="591" spans="1:50" ht="13.5" customHeight="1">
      <c r="B591" s="870" t="s">
        <v>624</v>
      </c>
      <c r="C591" s="871"/>
      <c r="D591" s="872"/>
      <c r="E591" s="555" t="e">
        <v>#N/A</v>
      </c>
      <c r="F591" s="701">
        <f ca="1">SUM(F576)+F$51</f>
        <v>56</v>
      </c>
      <c r="G591" s="702">
        <f t="shared" ref="G591:P591" ca="1" si="516">SUM(G576)+G$51</f>
        <v>0</v>
      </c>
      <c r="H591" s="702">
        <f t="shared" ca="1" si="516"/>
        <v>15</v>
      </c>
      <c r="I591" s="702">
        <f t="shared" ca="1" si="516"/>
        <v>0</v>
      </c>
      <c r="J591" s="702">
        <f t="shared" ca="1" si="516"/>
        <v>0</v>
      </c>
      <c r="K591" s="702">
        <f t="shared" ca="1" si="516"/>
        <v>0</v>
      </c>
      <c r="L591" s="702">
        <f t="shared" ca="1" si="516"/>
        <v>2</v>
      </c>
      <c r="M591" s="702">
        <f t="shared" ca="1" si="516"/>
        <v>0</v>
      </c>
      <c r="N591" s="702">
        <f t="shared" ca="1" si="516"/>
        <v>1</v>
      </c>
      <c r="O591" s="702">
        <f t="shared" ca="1" si="516"/>
        <v>74</v>
      </c>
      <c r="P591" s="703">
        <f t="shared" ca="1" si="516"/>
        <v>573800</v>
      </c>
      <c r="Q591" s="555"/>
      <c r="R591" s="775"/>
      <c r="S591" s="669"/>
      <c r="T591" s="713">
        <f>SUM(昨年日報!T592)</f>
        <v>0</v>
      </c>
      <c r="U591" s="555"/>
      <c r="V591" s="729"/>
      <c r="W591" s="555"/>
      <c r="X591" s="713">
        <f t="shared" ref="X591:X592" si="517">+X537+T591</f>
        <v>6909828.6195286186</v>
      </c>
      <c r="Y591" s="555"/>
      <c r="Z591" s="739"/>
      <c r="AA591" s="555"/>
      <c r="AB591" s="555"/>
      <c r="AC591" s="713">
        <f>+AC537+T591</f>
        <v>8038882.6599326581</v>
      </c>
      <c r="AD591" s="739"/>
      <c r="AE591" s="555"/>
      <c r="AF591" s="817"/>
      <c r="AG591" s="818" t="str">
        <f>IF(AF591="","0",AF591-(AF591/(参照!$V$13)))</f>
        <v>0</v>
      </c>
      <c r="AK591" s="856" t="s">
        <v>632</v>
      </c>
      <c r="AL591" s="856"/>
      <c r="AM591" s="281" t="s">
        <v>625</v>
      </c>
      <c r="AN591" s="281" t="s">
        <v>626</v>
      </c>
      <c r="AO591" s="281" t="s">
        <v>627</v>
      </c>
      <c r="AP591" s="281" t="s">
        <v>628</v>
      </c>
      <c r="AQ591" s="281" t="s">
        <v>630</v>
      </c>
      <c r="AR591" s="281" t="s">
        <v>631</v>
      </c>
    </row>
    <row r="592" spans="1:50" ht="13.5" customHeight="1">
      <c r="B592" s="662"/>
      <c r="C592" s="663"/>
      <c r="D592" s="664"/>
      <c r="E592" s="590" t="str">
        <f>IF(B592="","",VLOOKUP(B592,参照!$U$1:$Z$25,2,FALSE))</f>
        <v/>
      </c>
      <c r="F592" s="665"/>
      <c r="G592" s="666"/>
      <c r="H592" s="665"/>
      <c r="I592" s="667"/>
      <c r="J592" s="665"/>
      <c r="K592" s="667"/>
      <c r="L592" s="665"/>
      <c r="M592" s="666"/>
      <c r="N592" s="666"/>
      <c r="O592" s="727"/>
      <c r="P592" s="647"/>
      <c r="Q592" s="555"/>
      <c r="R592" s="777" t="s">
        <v>54</v>
      </c>
      <c r="S592" s="669"/>
      <c r="T592" s="713">
        <f>((+T578+T580+T584+T586+T588)/(参照!$V$14))+(AF586+AF588+AF591+AF593-AG586-AG588-AG591-AG593)</f>
        <v>89732.323232323222</v>
      </c>
      <c r="U592" s="555"/>
      <c r="V592" s="725"/>
      <c r="W592" s="555"/>
      <c r="X592" s="713">
        <f t="shared" si="517"/>
        <v>1979282.7609427606</v>
      </c>
      <c r="Y592" s="555"/>
      <c r="Z592" s="725">
        <f>+IF(ISERROR(X592/X591*100),"",(X592/X591*100))</f>
        <v>28.644455165630216</v>
      </c>
      <c r="AA592" s="555"/>
      <c r="AB592" s="555"/>
      <c r="AC592" s="713">
        <f t="shared" ref="AC592" si="518">+AC538+T592</f>
        <v>2640679.2929292927</v>
      </c>
      <c r="AD592" s="753">
        <f>+IF(ISERROR(AC592/AC591*100),"",(AC592/AC591*100))</f>
        <v>32.848834902031193</v>
      </c>
      <c r="AE592" s="555"/>
      <c r="AF592" s="828" t="str">
        <f>$AF$106</f>
        <v>10%対象額</v>
      </c>
      <c r="AG592" s="829" t="str">
        <f>$AG$106</f>
        <v>税額</v>
      </c>
      <c r="AK592" s="856" t="s">
        <v>176</v>
      </c>
      <c r="AL592" s="856"/>
      <c r="AM592" s="225"/>
      <c r="AN592" s="225"/>
      <c r="AO592" s="225"/>
      <c r="AP592" s="225"/>
      <c r="AQ592" s="225"/>
      <c r="AR592" s="225"/>
    </row>
    <row r="593" spans="1:51" ht="13.5" customHeight="1" thickBot="1">
      <c r="B593" s="870" t="s">
        <v>617</v>
      </c>
      <c r="C593" s="871"/>
      <c r="D593" s="872"/>
      <c r="E593" s="670"/>
      <c r="F593" s="731">
        <f ca="1">SUM(F583+F585+F587+F589+F591)</f>
        <v>391</v>
      </c>
      <c r="G593" s="732">
        <f t="shared" ref="G593:P593" ca="1" si="519">SUM(G583+G585+G587+G589+G591)</f>
        <v>67450</v>
      </c>
      <c r="H593" s="731">
        <f t="shared" ca="1" si="519"/>
        <v>56</v>
      </c>
      <c r="I593" s="733">
        <f t="shared" ca="1" si="519"/>
        <v>49700</v>
      </c>
      <c r="J593" s="731">
        <f t="shared" ca="1" si="519"/>
        <v>0</v>
      </c>
      <c r="K593" s="733">
        <f t="shared" ca="1" si="519"/>
        <v>35500</v>
      </c>
      <c r="L593" s="731">
        <f t="shared" ca="1" si="519"/>
        <v>19</v>
      </c>
      <c r="M593" s="732">
        <f t="shared" ca="1" si="519"/>
        <v>33790</v>
      </c>
      <c r="N593" s="732">
        <f t="shared" ca="1" si="519"/>
        <v>3</v>
      </c>
      <c r="O593" s="734">
        <f t="shared" ca="1" si="519"/>
        <v>469</v>
      </c>
      <c r="P593" s="735">
        <f t="shared" ca="1" si="519"/>
        <v>2772960</v>
      </c>
      <c r="Q593" s="555"/>
      <c r="R593" s="781"/>
      <c r="S593" s="754" t="s">
        <v>0</v>
      </c>
      <c r="T593" s="751">
        <f>T590-T592</f>
        <v>8967.6767676767777</v>
      </c>
      <c r="U593" s="560"/>
      <c r="V593" s="755"/>
      <c r="W593" s="649" t="s">
        <v>0</v>
      </c>
      <c r="X593" s="751">
        <f>X590-X592</f>
        <v>197601.23905723938</v>
      </c>
      <c r="Y593" s="560"/>
      <c r="Z593" s="756"/>
      <c r="AA593" s="560" t="s">
        <v>0</v>
      </c>
      <c r="AB593" s="649"/>
      <c r="AC593" s="751">
        <f>AC590-AC592</f>
        <v>263690.70707070734</v>
      </c>
      <c r="AD593" s="756"/>
      <c r="AE593" s="555"/>
      <c r="AF593" s="823"/>
      <c r="AG593" s="822" t="str">
        <f>IF(AF593="","0",AF593-(AF593/(参照!$V$14)))</f>
        <v>0</v>
      </c>
      <c r="AK593" s="856" t="s">
        <v>177</v>
      </c>
      <c r="AL593" s="856"/>
      <c r="AM593" s="225"/>
      <c r="AN593" s="225"/>
      <c r="AO593" s="225"/>
      <c r="AP593" s="225"/>
      <c r="AQ593" s="225"/>
      <c r="AR593" s="225"/>
    </row>
    <row r="594" spans="1:51" ht="9" customHeight="1">
      <c r="A594" s="22"/>
    </row>
    <row r="595" spans="1:51" ht="5.25" customHeight="1">
      <c r="A595" s="22"/>
    </row>
    <row r="596" spans="1:51" ht="16.5" customHeight="1">
      <c r="A596" s="1">
        <f>A542+1</f>
        <v>11</v>
      </c>
      <c r="B596" s="555"/>
      <c r="C596" s="555"/>
      <c r="D596" s="561"/>
      <c r="E596" s="564"/>
      <c r="F596" s="567" t="str">
        <f>F$56</f>
        <v>社　長</v>
      </c>
      <c r="G596" s="562">
        <f t="shared" ref="G596:O596" si="520">G$56</f>
        <v>0</v>
      </c>
      <c r="H596" s="563" t="str">
        <f t="shared" si="520"/>
        <v>常　務</v>
      </c>
      <c r="I596" s="564">
        <f t="shared" si="520"/>
        <v>0</v>
      </c>
      <c r="J596" s="565" t="str">
        <f t="shared" si="520"/>
        <v>部　長</v>
      </c>
      <c r="K596" s="566">
        <f t="shared" si="520"/>
        <v>0</v>
      </c>
      <c r="L596" s="567" t="str">
        <f t="shared" si="520"/>
        <v>次　長</v>
      </c>
      <c r="M596" s="566">
        <f t="shared" si="520"/>
        <v>0</v>
      </c>
      <c r="N596" s="567" t="str">
        <f t="shared" si="520"/>
        <v>課　長</v>
      </c>
      <c r="O596" s="568" t="str">
        <f t="shared" si="520"/>
        <v>係</v>
      </c>
      <c r="P596" s="557"/>
      <c r="Q596" s="24"/>
      <c r="R596" s="919" t="s">
        <v>99</v>
      </c>
      <c r="S596" s="919"/>
      <c r="T596" s="919"/>
      <c r="U596" s="919"/>
      <c r="V596" s="919"/>
      <c r="W596" s="919"/>
      <c r="X596" s="919"/>
      <c r="AD596" s="866" t="s">
        <v>116</v>
      </c>
      <c r="AE596" s="25"/>
      <c r="AF596" s="183" t="s">
        <v>8</v>
      </c>
      <c r="AG596" s="556" t="s">
        <v>9</v>
      </c>
    </row>
    <row r="597" spans="1:51" ht="15.75" customHeight="1">
      <c r="D597" s="561"/>
      <c r="E597" s="555"/>
      <c r="F597" s="920"/>
      <c r="H597" s="922"/>
      <c r="J597" s="924"/>
      <c r="K597" s="186"/>
      <c r="L597" s="926"/>
      <c r="M597" s="186"/>
      <c r="N597" s="926"/>
      <c r="O597" s="876" t="str">
        <f>IF(ISERROR(VLOOKUP(O599,参照!AB:AC,2,FALSE)),"",VLOOKUP(O599,参照!AB:AC,2,FALSE))</f>
        <v>小森</v>
      </c>
      <c r="P597" s="770">
        <v>1</v>
      </c>
      <c r="Q597" s="4"/>
      <c r="R597" s="269"/>
      <c r="S597" s="865">
        <f>SUM(S543)+1</f>
        <v>46153</v>
      </c>
      <c r="T597" s="865"/>
      <c r="U597" s="865"/>
      <c r="V597" s="865"/>
      <c r="W597" s="862" t="str">
        <f>TEXT(S597,"aaaa")</f>
        <v>月曜日</v>
      </c>
      <c r="X597" s="862"/>
      <c r="Y597" s="268"/>
      <c r="Z597" s="4"/>
      <c r="AA597" s="4"/>
      <c r="AB597" s="4"/>
      <c r="AC597" s="29"/>
      <c r="AD597" s="867"/>
      <c r="AE597" s="263"/>
      <c r="AF597" s="889" t="str">
        <f>IF(ISERROR(VLOOKUP(P597,参照!M:N,2,FALSE)),"",VLOOKUP(P597,参照!M:N,2,FALSE))</f>
        <v>晴　れ</v>
      </c>
      <c r="AG597" s="860" t="str">
        <f>IF(ISERROR(VLOOKUP(P598,参照!M:N,2,FALSE)),"",VLOOKUP(P598,参照!M:N,2,FALSE))</f>
        <v>晴　れ</v>
      </c>
    </row>
    <row r="598" spans="1:51" ht="15.75" customHeight="1">
      <c r="D598" s="561"/>
      <c r="E598" s="560"/>
      <c r="F598" s="921"/>
      <c r="G598" s="31"/>
      <c r="H598" s="923"/>
      <c r="I598" s="31"/>
      <c r="J598" s="925"/>
      <c r="K598" s="187"/>
      <c r="L598" s="927"/>
      <c r="M598" s="187"/>
      <c r="N598" s="927"/>
      <c r="O598" s="877" t="str">
        <f>IF(ISERROR(VLOOKUP(N598,参照!#REF!,2,FALSE)),"",VLOOKUP(N598,参照!#REF!,2,FALSE))</f>
        <v/>
      </c>
      <c r="P598" s="770">
        <v>1</v>
      </c>
      <c r="Q598" s="4"/>
      <c r="R598" s="269"/>
      <c r="S598" s="865"/>
      <c r="T598" s="865"/>
      <c r="U598" s="865"/>
      <c r="V598" s="865"/>
      <c r="W598" s="862"/>
      <c r="X598" s="862"/>
      <c r="Y598" s="268"/>
      <c r="Z598" s="4"/>
      <c r="AA598" s="4"/>
      <c r="AB598" s="4"/>
      <c r="AC598" s="29"/>
      <c r="AD598" s="868"/>
      <c r="AE598" s="187"/>
      <c r="AF598" s="890" t="str">
        <f>IF(ISERROR(VLOOKUP(AE598,参照!O:P,2,FALSE)),"",VLOOKUP(AE598,参照!O:P,2,FALSE))</f>
        <v/>
      </c>
      <c r="AG598" s="861" t="str">
        <f>IF(ISERROR(VLOOKUP(AF598,参照!P:Q,2,FALSE)),"",VLOOKUP(AF598,参照!P:Q,2,FALSE))</f>
        <v/>
      </c>
    </row>
    <row r="599" spans="1:51" ht="13.5" customHeight="1">
      <c r="B599" s="555" t="s">
        <v>447</v>
      </c>
      <c r="C599" s="555"/>
      <c r="D599" s="555"/>
      <c r="E599" s="555"/>
      <c r="F599" s="555"/>
      <c r="G599" s="555"/>
      <c r="H599" s="555"/>
      <c r="I599" s="555"/>
      <c r="J599" s="555"/>
      <c r="K599" s="555"/>
      <c r="L599" s="555"/>
      <c r="M599" s="555"/>
      <c r="N599" s="555"/>
      <c r="O599" s="595">
        <v>4</v>
      </c>
      <c r="P599" s="555"/>
      <c r="Q599" s="555"/>
      <c r="R599" s="596" t="s">
        <v>446</v>
      </c>
      <c r="S599" s="555"/>
      <c r="T599" s="555"/>
      <c r="U599" s="555"/>
      <c r="V599" s="596" t="s">
        <v>445</v>
      </c>
      <c r="W599" s="555"/>
      <c r="X599" s="555"/>
      <c r="Y599" s="555"/>
      <c r="Z599" s="596" t="s">
        <v>444</v>
      </c>
      <c r="AA599" s="596"/>
      <c r="AB599" s="555"/>
      <c r="AC599" s="597"/>
      <c r="AD599" s="555"/>
      <c r="AE599" s="555"/>
      <c r="AF599" s="596"/>
      <c r="AG599" s="597"/>
    </row>
    <row r="600" spans="1:51" ht="13.5" customHeight="1" thickBot="1">
      <c r="B600" s="908"/>
      <c r="C600" s="909"/>
      <c r="D600" s="598"/>
      <c r="E600" s="598"/>
      <c r="F600" s="891" t="s">
        <v>679</v>
      </c>
      <c r="G600" s="892"/>
      <c r="H600" s="892"/>
      <c r="I600" s="892"/>
      <c r="J600" s="892"/>
      <c r="K600" s="892"/>
      <c r="L600" s="892"/>
      <c r="M600" s="892"/>
      <c r="N600" s="892"/>
      <c r="O600" s="892"/>
      <c r="P600" s="893"/>
      <c r="Q600" s="555"/>
      <c r="R600" s="599" t="s">
        <v>78</v>
      </c>
      <c r="S600" s="564"/>
      <c r="T600" s="600" t="s">
        <v>79</v>
      </c>
      <c r="U600" s="564"/>
      <c r="V600" s="564" t="s">
        <v>80</v>
      </c>
      <c r="W600" s="564"/>
      <c r="X600" s="601" t="s">
        <v>79</v>
      </c>
      <c r="Y600" s="555"/>
      <c r="Z600" s="602" t="s">
        <v>30</v>
      </c>
      <c r="AA600" s="603"/>
      <c r="AB600" s="604"/>
      <c r="AC600" s="605"/>
      <c r="AD600" s="555"/>
      <c r="AE600" s="555"/>
      <c r="AF600" s="555"/>
      <c r="AG600" s="606"/>
      <c r="AJ600" s="1" t="s">
        <v>121</v>
      </c>
      <c r="AK600" s="922" t="s">
        <v>120</v>
      </c>
      <c r="AL600" s="922"/>
    </row>
    <row r="601" spans="1:51" ht="13.5" customHeight="1">
      <c r="B601" s="607" t="s">
        <v>104</v>
      </c>
      <c r="C601" s="608" t="s">
        <v>105</v>
      </c>
      <c r="D601" s="568" t="s">
        <v>4</v>
      </c>
      <c r="E601" s="563"/>
      <c r="F601" s="609" t="s">
        <v>15</v>
      </c>
      <c r="G601" s="610"/>
      <c r="H601" s="609" t="s">
        <v>16</v>
      </c>
      <c r="I601" s="566"/>
      <c r="J601" s="567" t="s">
        <v>17</v>
      </c>
      <c r="K601" s="611"/>
      <c r="L601" s="609" t="s">
        <v>18</v>
      </c>
      <c r="M601" s="562"/>
      <c r="N601" s="612" t="s">
        <v>19</v>
      </c>
      <c r="O601" s="613" t="s">
        <v>6</v>
      </c>
      <c r="P601" s="613" t="s">
        <v>20</v>
      </c>
      <c r="Q601" s="595"/>
      <c r="R601" s="614" t="str">
        <f>IF(ISERROR(VLOOKUP(Q601,参照!A:B,2,FALSE)),"",VLOOKUP(Q601,参照!A:B,2,FALSE))</f>
        <v/>
      </c>
      <c r="S601" s="604"/>
      <c r="T601" s="615"/>
      <c r="U601" s="604">
        <v>800</v>
      </c>
      <c r="V601" s="604" t="str">
        <f>IF(ISERROR(VLOOKUP(U601,参照!D:E,2,FALSE)),"",VLOOKUP(U601,参照!D:E,2,FALSE))</f>
        <v>ANA Digital Gate</v>
      </c>
      <c r="W601" s="604"/>
      <c r="X601" s="616">
        <v>102500</v>
      </c>
      <c r="Y601" s="555"/>
      <c r="Z601" s="558"/>
      <c r="AA601" s="617"/>
      <c r="AB601" s="618"/>
      <c r="AC601" s="619"/>
      <c r="AD601" s="555"/>
      <c r="AE601" s="555"/>
      <c r="AF601" s="555" t="s">
        <v>346</v>
      </c>
      <c r="AG601" s="606"/>
      <c r="AJ601" s="853" t="s">
        <v>635</v>
      </c>
      <c r="AK601" s="277" t="s">
        <v>104</v>
      </c>
      <c r="AL601" s="277" t="s">
        <v>4</v>
      </c>
      <c r="AM601" s="278"/>
      <c r="AN601" s="279" t="s">
        <v>15</v>
      </c>
      <c r="AO601" s="279" t="s">
        <v>16</v>
      </c>
      <c r="AP601" s="277" t="s">
        <v>17</v>
      </c>
      <c r="AQ601" s="279" t="s">
        <v>18</v>
      </c>
      <c r="AR601" s="279" t="s">
        <v>19</v>
      </c>
      <c r="AS601" s="279"/>
      <c r="AT601" s="278" t="s">
        <v>117</v>
      </c>
      <c r="AU601" s="278" t="s">
        <v>118</v>
      </c>
      <c r="AV601" s="278" t="s">
        <v>123</v>
      </c>
      <c r="AW601" s="278" t="s">
        <v>124</v>
      </c>
      <c r="AX601" s="280" t="s">
        <v>122</v>
      </c>
      <c r="AY601" s="853" t="s">
        <v>100</v>
      </c>
    </row>
    <row r="602" spans="1:51" ht="13.5" customHeight="1">
      <c r="A602" s="43"/>
      <c r="B602" s="620" t="s">
        <v>83</v>
      </c>
      <c r="C602" s="621">
        <v>2</v>
      </c>
      <c r="D602" s="621">
        <v>1</v>
      </c>
      <c r="E602" s="604">
        <f>IF(B602="","",VLOOKUP(B602,参照!$U$1:$Z$25,2,FALSE))</f>
        <v>5000</v>
      </c>
      <c r="F602" s="622">
        <v>31</v>
      </c>
      <c r="G602" s="623">
        <f>IF(B602="","",VLOOKUP(B602,参照!$U$1:$Z$25,3,FALSE))</f>
        <v>4750</v>
      </c>
      <c r="H602" s="622"/>
      <c r="I602" s="624">
        <f>IF(B602="","",VLOOKUP(B602,参照!$U$1:$Z$25,4,FALSE))</f>
        <v>3500</v>
      </c>
      <c r="J602" s="622"/>
      <c r="K602" s="625">
        <f>IF(B602="","",VLOOKUP(B602,参照!$U$1:$Z$25,5,FALSE))</f>
        <v>2500</v>
      </c>
      <c r="L602" s="622">
        <v>3</v>
      </c>
      <c r="M602" s="626">
        <f>IF(B602="","",VLOOKUP(B602,参照!$U$1:$Z$25,6,FALSE))</f>
        <v>2380</v>
      </c>
      <c r="N602" s="605"/>
      <c r="O602" s="616">
        <f t="shared" ref="O602:O614" si="521">IF(SUM(F602+H602+J602+L602+N602)=0,"",SUM(F602+H602+J602+L602+N602))</f>
        <v>34</v>
      </c>
      <c r="P602" s="605">
        <f>IF(ISERROR(SUM(E602*F602+G602*H602+I602*J602+K602*L602+M602*N602)),"",SUM(E602*F602+G602*H602+I602*J602+K602*L602+M602*N602))</f>
        <v>162500</v>
      </c>
      <c r="Q602" s="595"/>
      <c r="R602" s="627" t="str">
        <f>IF(ISERROR(VLOOKUP(Q602,参照!A:B,2,FALSE)),"",VLOOKUP(Q602,参照!A:B,2,FALSE))</f>
        <v/>
      </c>
      <c r="S602" s="628"/>
      <c r="T602" s="629"/>
      <c r="U602" s="628"/>
      <c r="V602" s="628" t="str">
        <f>IF(ISERROR(VLOOKUP(U602,参照!D:E,2,FALSE)),"",VLOOKUP(U602,参照!D:E,2,FALSE))</f>
        <v/>
      </c>
      <c r="W602" s="628"/>
      <c r="X602" s="630"/>
      <c r="Y602" s="555"/>
      <c r="Z602" s="631"/>
      <c r="AA602" s="632"/>
      <c r="AB602" s="618"/>
      <c r="AC602" s="619"/>
      <c r="AD602" s="555"/>
      <c r="AE602" s="555"/>
      <c r="AF602" s="633" t="s">
        <v>164</v>
      </c>
      <c r="AG602" s="634">
        <f>AG548+S635</f>
        <v>38940</v>
      </c>
      <c r="AJ602" s="854"/>
      <c r="AK602" s="281" t="s">
        <v>83</v>
      </c>
      <c r="AL602" s="281">
        <v>1</v>
      </c>
      <c r="AM602" s="225"/>
      <c r="AN602" s="225">
        <f>DSUM($B601:$N615,F601,$AK601:$AL602)</f>
        <v>31</v>
      </c>
      <c r="AO602" s="225">
        <f>DSUM($B601:$N615,H601,$AK601:$AL602)</f>
        <v>0</v>
      </c>
      <c r="AP602" s="225">
        <f>DSUM($B601:$N615,J601,$AK601:$AL602)</f>
        <v>0</v>
      </c>
      <c r="AQ602" s="225">
        <f>DSUM($B601:$N615,L601,$AK601:$AL602)</f>
        <v>3</v>
      </c>
      <c r="AR602" s="225">
        <f>DSUM($B601:$N615,N601,$AK601:$AL602)</f>
        <v>0</v>
      </c>
      <c r="AS602" s="225"/>
      <c r="AT602" s="225">
        <f>AN602+AO602+AP602</f>
        <v>31</v>
      </c>
      <c r="AU602" s="225">
        <f>AQ602+AR602</f>
        <v>3</v>
      </c>
      <c r="AV602" s="225">
        <f>AT602+AU602</f>
        <v>34</v>
      </c>
      <c r="AW602" s="287">
        <f>(AT602*1)+(AU602*0.5)</f>
        <v>32.5</v>
      </c>
      <c r="AX602" s="284">
        <f>DCOUNT(B601:E615,D601,AK601:AL602)-AM646</f>
        <v>1</v>
      </c>
      <c r="AY602" s="854"/>
    </row>
    <row r="603" spans="1:51" ht="13.5" customHeight="1">
      <c r="A603" s="43"/>
      <c r="B603" s="635"/>
      <c r="C603" s="636"/>
      <c r="D603" s="636"/>
      <c r="E603" s="628" t="str">
        <f>IF(B603="","",VLOOKUP(B603,参照!$U$1:$Z$25,2,FALSE))</f>
        <v/>
      </c>
      <c r="F603" s="637"/>
      <c r="G603" s="638" t="str">
        <f>IF(B603="","",VLOOKUP(B603,参照!$U$1:$Z$25,3,FALSE))</f>
        <v/>
      </c>
      <c r="H603" s="637"/>
      <c r="I603" s="639" t="str">
        <f>IF(B603="","",VLOOKUP(B603,参照!$U$1:$Z$25,4,FALSE))</f>
        <v/>
      </c>
      <c r="J603" s="637"/>
      <c r="K603" s="640" t="str">
        <f>IF(B603="","",VLOOKUP(B603,参照!$U$1:$Z$25,5,FALSE))</f>
        <v/>
      </c>
      <c r="L603" s="637"/>
      <c r="M603" s="641" t="str">
        <f>IF(B603="","",VLOOKUP(B603,参照!$U$1:$Z$25,6,FALSE))</f>
        <v/>
      </c>
      <c r="N603" s="642"/>
      <c r="O603" s="642" t="str">
        <f t="shared" si="521"/>
        <v/>
      </c>
      <c r="P603" s="642" t="str">
        <f t="shared" ref="P603:P614" si="522">IF(ISERROR(SUM(E603*F603+G603*H603+I603*J603+K603*L603+M603*N603)),"",SUM(E603*F603+G603*H603+I603*J603+K603*L603+M603*N603))</f>
        <v/>
      </c>
      <c r="Q603" s="595"/>
      <c r="R603" s="627" t="str">
        <f>IF(ISERROR(VLOOKUP(Q603,参照!A:B,2,FALSE)),"",VLOOKUP(Q603,参照!A:B,2,FALSE))</f>
        <v/>
      </c>
      <c r="S603" s="628"/>
      <c r="T603" s="629"/>
      <c r="U603" s="628"/>
      <c r="V603" s="628" t="str">
        <f>IF(ISERROR(VLOOKUP(U603,参照!D:E,2,FALSE)),"",VLOOKUP(U603,参照!D:E,2,FALSE))</f>
        <v/>
      </c>
      <c r="W603" s="628"/>
      <c r="X603" s="630"/>
      <c r="Y603" s="555"/>
      <c r="Z603" s="631"/>
      <c r="AA603" s="632"/>
      <c r="AB603" s="618"/>
      <c r="AC603" s="619"/>
      <c r="AD603" s="555"/>
      <c r="AE603" s="555"/>
      <c r="AF603" s="643" t="s">
        <v>680</v>
      </c>
      <c r="AG603" s="644">
        <f>AG549+S636</f>
        <v>0</v>
      </c>
      <c r="AJ603" s="854"/>
      <c r="AK603" s="281" t="s">
        <v>104</v>
      </c>
      <c r="AL603" s="281" t="s">
        <v>4</v>
      </c>
      <c r="AM603" s="225"/>
      <c r="AN603" s="225"/>
      <c r="AO603" s="225"/>
      <c r="AP603" s="225"/>
      <c r="AQ603" s="225"/>
      <c r="AR603" s="225"/>
      <c r="AS603" s="225"/>
      <c r="AT603" s="225"/>
      <c r="AU603" s="225"/>
      <c r="AV603" s="225"/>
      <c r="AW603" s="225"/>
      <c r="AX603" s="282"/>
      <c r="AY603" s="854"/>
    </row>
    <row r="604" spans="1:51" ht="13.5" customHeight="1" thickBot="1">
      <c r="A604" s="43"/>
      <c r="B604" s="635"/>
      <c r="C604" s="636"/>
      <c r="D604" s="636"/>
      <c r="E604" s="628" t="str">
        <f>IF(B604="","",VLOOKUP(B604,参照!$U$1:$Z$25,2,FALSE))</f>
        <v/>
      </c>
      <c r="F604" s="637"/>
      <c r="G604" s="638" t="str">
        <f>IF(B604="","",VLOOKUP(B604,参照!$U$1:$Z$25,3,FALSE))</f>
        <v/>
      </c>
      <c r="H604" s="637"/>
      <c r="I604" s="639" t="str">
        <f>IF(B604="","",VLOOKUP(B604,参照!$U$1:$Z$25,4,FALSE))</f>
        <v/>
      </c>
      <c r="J604" s="637"/>
      <c r="K604" s="640" t="str">
        <f>IF(B604="","",VLOOKUP(B604,参照!$U$1:$Z$25,5,FALSE))</f>
        <v/>
      </c>
      <c r="L604" s="637"/>
      <c r="M604" s="641" t="str">
        <f>IF(B604="","",VLOOKUP(B604,参照!$U$1:$Z$25,6,FALSE))</f>
        <v/>
      </c>
      <c r="N604" s="642"/>
      <c r="O604" s="630" t="str">
        <f t="shared" si="521"/>
        <v/>
      </c>
      <c r="P604" s="642" t="str">
        <f t="shared" si="522"/>
        <v/>
      </c>
      <c r="Q604" s="595"/>
      <c r="R604" s="627" t="str">
        <f>IF(ISERROR(VLOOKUP(Q604,参照!A:B,2,FALSE)),"",VLOOKUP(Q604,参照!A:B,2,FALSE))</f>
        <v/>
      </c>
      <c r="S604" s="628"/>
      <c r="T604" s="629"/>
      <c r="U604" s="628"/>
      <c r="V604" s="628" t="str">
        <f>IF(ISERROR(VLOOKUP(U604,参照!D:E,2,FALSE)),"",VLOOKUP(U604,参照!D:E,2,FALSE))</f>
        <v/>
      </c>
      <c r="W604" s="628"/>
      <c r="X604" s="630"/>
      <c r="Y604" s="555"/>
      <c r="Z604" s="645"/>
      <c r="AA604" s="590"/>
      <c r="AB604" s="646"/>
      <c r="AC604" s="647"/>
      <c r="AD604" s="555"/>
      <c r="AE604" s="555"/>
      <c r="AF604" s="555"/>
      <c r="AG604" s="606"/>
      <c r="AJ604" s="855"/>
      <c r="AK604" s="9" t="s">
        <v>83</v>
      </c>
      <c r="AL604" s="9">
        <v>3</v>
      </c>
      <c r="AM604" s="283"/>
      <c r="AN604" s="283">
        <f>DSUM($B601:$N615,F601,$AK603:$AL604)</f>
        <v>0</v>
      </c>
      <c r="AO604" s="283">
        <f>DSUM($B601:$N615,H601,$AK603:$AL604)</f>
        <v>0</v>
      </c>
      <c r="AP604" s="283">
        <f>DSUM($B601:$N615,J601,$AK603:$AL604)</f>
        <v>0</v>
      </c>
      <c r="AQ604" s="283">
        <f>DSUM($B601:$N615,L601,$AK603:$AL604)</f>
        <v>0</v>
      </c>
      <c r="AR604" s="283">
        <f>DSUM($B601:$N615,N601,$AK603:$AL604)</f>
        <v>0</v>
      </c>
      <c r="AS604" s="283"/>
      <c r="AT604" s="283">
        <f>AN604+AO604+AP604</f>
        <v>0</v>
      </c>
      <c r="AU604" s="283">
        <f>AQ604+AR604</f>
        <v>0</v>
      </c>
      <c r="AV604" s="283">
        <f>AT604+AU604</f>
        <v>0</v>
      </c>
      <c r="AW604" s="286">
        <f>(AT604*1)+(AU604*0.5)</f>
        <v>0</v>
      </c>
      <c r="AX604" s="285">
        <f>DCOUNT(B601:E615,D601,AK603:AL604)-AM647</f>
        <v>0</v>
      </c>
      <c r="AY604" s="855"/>
    </row>
    <row r="605" spans="1:51" ht="13.5" customHeight="1" thickBot="1">
      <c r="A605" s="43"/>
      <c r="B605" s="635"/>
      <c r="C605" s="636"/>
      <c r="D605" s="636"/>
      <c r="E605" s="628" t="str">
        <f>IF(B605="","",VLOOKUP(B605,参照!$U$1:$Z$25,2,FALSE))</f>
        <v/>
      </c>
      <c r="F605" s="637"/>
      <c r="G605" s="638" t="str">
        <f>IF(B605="","",VLOOKUP(B605,参照!$U$1:$Z$25,3,FALSE))</f>
        <v/>
      </c>
      <c r="H605" s="637"/>
      <c r="I605" s="639" t="str">
        <f>IF(B605="","",VLOOKUP(B605,参照!$U$1:$Z$25,4,FALSE))</f>
        <v/>
      </c>
      <c r="J605" s="637"/>
      <c r="K605" s="640" t="str">
        <f>IF(B605="","",VLOOKUP(B605,参照!$U$1:$Z$25,5,FALSE))</f>
        <v/>
      </c>
      <c r="L605" s="637"/>
      <c r="M605" s="641" t="str">
        <f>IF(B605="","",VLOOKUP(B605,参照!$U$1:$Z$25,6,FALSE))</f>
        <v/>
      </c>
      <c r="N605" s="642"/>
      <c r="O605" s="642" t="str">
        <f t="shared" si="521"/>
        <v/>
      </c>
      <c r="P605" s="642" t="str">
        <f t="shared" si="522"/>
        <v/>
      </c>
      <c r="Q605" s="595"/>
      <c r="R605" s="627" t="str">
        <f>IF(ISERROR(VLOOKUP(Q605,参照!A:B,2,FALSE)),"",VLOOKUP(Q605,参照!A:B,2,FALSE))</f>
        <v/>
      </c>
      <c r="S605" s="628"/>
      <c r="T605" s="629"/>
      <c r="U605" s="628"/>
      <c r="V605" s="628" t="str">
        <f>IF(ISERROR(VLOOKUP(U605,参照!D:E,2,FALSE)),"",VLOOKUP(U605,参照!D:E,2,FALSE))</f>
        <v/>
      </c>
      <c r="W605" s="628"/>
      <c r="X605" s="630"/>
      <c r="Y605" s="555"/>
      <c r="Z605" s="648" t="s">
        <v>35</v>
      </c>
      <c r="AA605" s="649"/>
      <c r="AB605" s="650"/>
      <c r="AC605" s="651">
        <f>SUM(AC601:AC603)</f>
        <v>0</v>
      </c>
      <c r="AD605" s="555"/>
      <c r="AE605" s="555"/>
      <c r="AF605" s="555" t="s">
        <v>345</v>
      </c>
      <c r="AG605" s="606"/>
    </row>
    <row r="606" spans="1:51" ht="13.5" customHeight="1">
      <c r="A606" s="43"/>
      <c r="B606" s="635"/>
      <c r="C606" s="636"/>
      <c r="D606" s="636"/>
      <c r="E606" s="628" t="str">
        <f>IF(B606="","",VLOOKUP(B606,参照!$U$1:$Z$25,2,FALSE))</f>
        <v/>
      </c>
      <c r="F606" s="637"/>
      <c r="G606" s="638" t="str">
        <f>IF(B606="","",VLOOKUP(B606,参照!$U$1:$Z$25,3,FALSE))</f>
        <v/>
      </c>
      <c r="H606" s="637"/>
      <c r="I606" s="639" t="str">
        <f>IF(B606="","",VLOOKUP(B606,参照!$U$1:$Z$25,4,FALSE))</f>
        <v/>
      </c>
      <c r="J606" s="637"/>
      <c r="K606" s="640" t="str">
        <f>IF(B606="","",VLOOKUP(B606,参照!$U$1:$Z$25,5,FALSE))</f>
        <v/>
      </c>
      <c r="L606" s="637"/>
      <c r="M606" s="641" t="str">
        <f>IF(B606="","",VLOOKUP(B606,参照!$U$1:$Z$25,6,FALSE))</f>
        <v/>
      </c>
      <c r="N606" s="642"/>
      <c r="O606" s="630" t="str">
        <f t="shared" si="521"/>
        <v/>
      </c>
      <c r="P606" s="642" t="str">
        <f t="shared" si="522"/>
        <v/>
      </c>
      <c r="Q606" s="595"/>
      <c r="R606" s="627" t="str">
        <f>IF(ISERROR(VLOOKUP(Q606,参照!A:B,2,FALSE)),"",VLOOKUP(Q606,参照!A:B,2,FALSE))</f>
        <v/>
      </c>
      <c r="S606" s="628"/>
      <c r="T606" s="629"/>
      <c r="U606" s="628"/>
      <c r="V606" s="628" t="str">
        <f>IF(ISERROR(VLOOKUP(U606,参照!D:E,2,FALSE)),"",VLOOKUP(U606,参照!D:E,2,FALSE))</f>
        <v/>
      </c>
      <c r="W606" s="628"/>
      <c r="X606" s="630"/>
      <c r="Y606" s="555"/>
      <c r="Z606" s="555"/>
      <c r="AA606" s="555"/>
      <c r="AB606" s="555"/>
      <c r="AC606" s="555"/>
      <c r="AD606" s="555"/>
      <c r="AE606" s="555"/>
      <c r="AF606" s="633" t="s">
        <v>164</v>
      </c>
      <c r="AG606" s="634">
        <f>AG552+S637</f>
        <v>27700</v>
      </c>
      <c r="AJ606" s="853" t="s">
        <v>107</v>
      </c>
      <c r="AK606" s="277" t="s">
        <v>104</v>
      </c>
      <c r="AL606" s="277" t="s">
        <v>4</v>
      </c>
      <c r="AM606" s="278"/>
      <c r="AN606" s="279" t="s">
        <v>15</v>
      </c>
      <c r="AO606" s="279" t="s">
        <v>16</v>
      </c>
      <c r="AP606" s="277" t="s">
        <v>17</v>
      </c>
      <c r="AQ606" s="279" t="s">
        <v>18</v>
      </c>
      <c r="AR606" s="279" t="s">
        <v>19</v>
      </c>
      <c r="AS606" s="277"/>
      <c r="AT606" s="277" t="s">
        <v>117</v>
      </c>
      <c r="AU606" s="277" t="s">
        <v>118</v>
      </c>
      <c r="AV606" s="277" t="s">
        <v>123</v>
      </c>
      <c r="AW606" s="277" t="s">
        <v>124</v>
      </c>
      <c r="AX606" s="288" t="s">
        <v>122</v>
      </c>
      <c r="AY606" s="853" t="s">
        <v>107</v>
      </c>
    </row>
    <row r="607" spans="1:51" ht="13.5" customHeight="1">
      <c r="A607" s="43"/>
      <c r="B607" s="635"/>
      <c r="C607" s="636"/>
      <c r="D607" s="636"/>
      <c r="E607" s="628" t="str">
        <f>IF(B607="","",VLOOKUP(B607,参照!$U$1:$Z$25,2,FALSE))</f>
        <v/>
      </c>
      <c r="F607" s="637"/>
      <c r="G607" s="638" t="str">
        <f>IF(B607="","",VLOOKUP(B607,参照!$U$1:$Z$25,3,FALSE))</f>
        <v/>
      </c>
      <c r="H607" s="637"/>
      <c r="I607" s="639" t="str">
        <f>IF(B607="","",VLOOKUP(B607,参照!$U$1:$Z$25,4,FALSE))</f>
        <v/>
      </c>
      <c r="J607" s="637"/>
      <c r="K607" s="640" t="str">
        <f>IF(B607="","",VLOOKUP(B607,参照!$U$1:$Z$25,5,FALSE))</f>
        <v/>
      </c>
      <c r="L607" s="637"/>
      <c r="M607" s="641" t="str">
        <f>IF(B607="","",VLOOKUP(B607,参照!$U$1:$Z$25,6,FALSE))</f>
        <v/>
      </c>
      <c r="N607" s="642"/>
      <c r="O607" s="642" t="str">
        <f t="shared" si="521"/>
        <v/>
      </c>
      <c r="P607" s="642" t="str">
        <f t="shared" si="522"/>
        <v/>
      </c>
      <c r="Q607" s="595"/>
      <c r="R607" s="627" t="str">
        <f>IF(ISERROR(VLOOKUP(Q607,参照!A:B,2,FALSE)),"",VLOOKUP(Q607,参照!A:B,2,FALSE))</f>
        <v/>
      </c>
      <c r="S607" s="628"/>
      <c r="T607" s="629"/>
      <c r="U607" s="628"/>
      <c r="V607" s="628" t="str">
        <f>IF(ISERROR(VLOOKUP(U607,参照!D:E,2,FALSE)),"",VLOOKUP(U607,参照!D:E,2,FALSE))</f>
        <v/>
      </c>
      <c r="W607" s="628"/>
      <c r="X607" s="630"/>
      <c r="Y607" s="555"/>
      <c r="Z607" s="602" t="s">
        <v>33</v>
      </c>
      <c r="AA607" s="603"/>
      <c r="AB607" s="652"/>
      <c r="AC607" s="653"/>
      <c r="AD607" s="555"/>
      <c r="AE607" s="555"/>
      <c r="AF607" s="643" t="s">
        <v>681</v>
      </c>
      <c r="AG607" s="644">
        <f>AG553+S638</f>
        <v>0</v>
      </c>
      <c r="AJ607" s="854"/>
      <c r="AK607" s="281" t="s">
        <v>84</v>
      </c>
      <c r="AL607" s="281">
        <v>1</v>
      </c>
      <c r="AM607" s="225"/>
      <c r="AN607" s="225">
        <f>DSUM($B601:$N615,F601,$AK606:$AL607)</f>
        <v>0</v>
      </c>
      <c r="AO607" s="225">
        <f>DSUM($B601:$N615,H601,$AK606:$AL607)</f>
        <v>0</v>
      </c>
      <c r="AP607" s="225">
        <f>DSUM($B601:$N615,J601,$AK606:$AL607)</f>
        <v>0</v>
      </c>
      <c r="AQ607" s="225">
        <f>DSUM($B601:$N615,L601,$AK606:$AL607)</f>
        <v>0</v>
      </c>
      <c r="AR607" s="225">
        <f>DSUM($B601:$N615,N601,$AK606:$AL607)</f>
        <v>0</v>
      </c>
      <c r="AS607" s="225"/>
      <c r="AT607" s="225">
        <f>AN607+AO607+AP607</f>
        <v>0</v>
      </c>
      <c r="AU607" s="225">
        <f>AQ607+AR607</f>
        <v>0</v>
      </c>
      <c r="AV607" s="225">
        <f>AT607+AU607</f>
        <v>0</v>
      </c>
      <c r="AW607" s="287">
        <f>(AT607*1)+(AU607*0.5)</f>
        <v>0</v>
      </c>
      <c r="AX607" s="284">
        <f>DCOUNT(B601:E615,D601,AK606:AL607)-AN646</f>
        <v>0</v>
      </c>
      <c r="AY607" s="854"/>
    </row>
    <row r="608" spans="1:51" ht="13.5" customHeight="1">
      <c r="A608" s="43"/>
      <c r="B608" s="635"/>
      <c r="C608" s="636"/>
      <c r="D608" s="636"/>
      <c r="E608" s="628" t="str">
        <f>IF(B608="","",VLOOKUP(B608,参照!$U$1:$Z$25,2,FALSE))</f>
        <v/>
      </c>
      <c r="F608" s="637"/>
      <c r="G608" s="638" t="str">
        <f>IF(B608="","",VLOOKUP(B608,参照!$U$1:$Z$25,3,FALSE))</f>
        <v/>
      </c>
      <c r="H608" s="637"/>
      <c r="I608" s="639" t="str">
        <f>IF(B608="","",VLOOKUP(B608,参照!$U$1:$Z$25,4,FALSE))</f>
        <v/>
      </c>
      <c r="J608" s="637"/>
      <c r="K608" s="640" t="str">
        <f>IF(B608="","",VLOOKUP(B608,参照!$U$1:$Z$25,5,FALSE))</f>
        <v/>
      </c>
      <c r="L608" s="637"/>
      <c r="M608" s="641" t="str">
        <f>IF(B608="","",VLOOKUP(B608,参照!$U$1:$Z$25,6,FALSE))</f>
        <v/>
      </c>
      <c r="N608" s="642"/>
      <c r="O608" s="630" t="str">
        <f t="shared" si="521"/>
        <v/>
      </c>
      <c r="P608" s="642" t="str">
        <f t="shared" si="522"/>
        <v/>
      </c>
      <c r="Q608" s="595"/>
      <c r="R608" s="627" t="str">
        <f>IF(ISERROR(VLOOKUP(Q608,参照!A:B,2,FALSE)),"",VLOOKUP(Q608,参照!A:B,2,FALSE))</f>
        <v/>
      </c>
      <c r="S608" s="628"/>
      <c r="T608" s="629"/>
      <c r="U608" s="628"/>
      <c r="V608" s="628" t="str">
        <f>IF(ISERROR(VLOOKUP(U608,参照!D:E,2,FALSE)),"",VLOOKUP(U608,参照!D:E,2,FALSE))</f>
        <v/>
      </c>
      <c r="W608" s="628"/>
      <c r="X608" s="630"/>
      <c r="Y608" s="555"/>
      <c r="Z608" s="627"/>
      <c r="AA608" s="654"/>
      <c r="AB608" s="655"/>
      <c r="AC608" s="656"/>
      <c r="AD608" s="555"/>
      <c r="AE608" s="555"/>
      <c r="AF608" s="596"/>
      <c r="AG608" s="606"/>
      <c r="AJ608" s="854"/>
      <c r="AK608" s="281" t="s">
        <v>104</v>
      </c>
      <c r="AL608" s="281" t="s">
        <v>4</v>
      </c>
      <c r="AM608" s="225"/>
      <c r="AN608" s="225"/>
      <c r="AO608" s="225"/>
      <c r="AP608" s="225"/>
      <c r="AQ608" s="225"/>
      <c r="AR608" s="225"/>
      <c r="AS608" s="225"/>
      <c r="AT608" s="225"/>
      <c r="AU608" s="225"/>
      <c r="AV608" s="225"/>
      <c r="AW608" s="225"/>
      <c r="AX608" s="282"/>
      <c r="AY608" s="854"/>
    </row>
    <row r="609" spans="1:51" ht="13.5" customHeight="1" thickBot="1">
      <c r="A609" s="43"/>
      <c r="B609" s="635"/>
      <c r="C609" s="636"/>
      <c r="D609" s="636"/>
      <c r="E609" s="628" t="str">
        <f>IF(B609="","",VLOOKUP(B609,参照!$U$1:$Z$25,2,FALSE))</f>
        <v/>
      </c>
      <c r="F609" s="637"/>
      <c r="G609" s="638" t="str">
        <f>IF(B609="","",VLOOKUP(B609,参照!$U$1:$Z$25,3,FALSE))</f>
        <v/>
      </c>
      <c r="H609" s="637"/>
      <c r="I609" s="639" t="str">
        <f>IF(B609="","",VLOOKUP(B609,参照!$U$1:$Z$25,4,FALSE))</f>
        <v/>
      </c>
      <c r="J609" s="637"/>
      <c r="K609" s="640" t="str">
        <f>IF(B609="","",VLOOKUP(B609,参照!$U$1:$Z$25,5,FALSE))</f>
        <v/>
      </c>
      <c r="L609" s="637"/>
      <c r="M609" s="641" t="str">
        <f>IF(B609="","",VLOOKUP(B609,参照!$U$1:$Z$25,6,FALSE))</f>
        <v/>
      </c>
      <c r="N609" s="642"/>
      <c r="O609" s="642" t="str">
        <f t="shared" si="521"/>
        <v/>
      </c>
      <c r="P609" s="642" t="str">
        <f t="shared" si="522"/>
        <v/>
      </c>
      <c r="Q609" s="595"/>
      <c r="R609" s="627" t="str">
        <f>IF(ISERROR(VLOOKUP(Q609,参照!A:B,2,FALSE)),"",VLOOKUP(Q609,参照!A:B,2,FALSE))</f>
        <v/>
      </c>
      <c r="S609" s="628"/>
      <c r="T609" s="629"/>
      <c r="U609" s="628"/>
      <c r="V609" s="628" t="str">
        <f>IF(ISERROR(VLOOKUP(U609,参照!D:E,2,FALSE)),"",VLOOKUP(U609,参照!D:E,2,FALSE))</f>
        <v/>
      </c>
      <c r="W609" s="628"/>
      <c r="X609" s="630"/>
      <c r="Y609" s="555"/>
      <c r="Z609" s="627"/>
      <c r="AA609" s="654"/>
      <c r="AB609" s="655"/>
      <c r="AC609" s="642"/>
      <c r="AD609" s="555"/>
      <c r="AE609" s="555"/>
      <c r="AF609" s="555" t="s">
        <v>163</v>
      </c>
      <c r="AG609" s="606"/>
      <c r="AJ609" s="855"/>
      <c r="AK609" s="9" t="s">
        <v>84</v>
      </c>
      <c r="AL609" s="9">
        <v>3</v>
      </c>
      <c r="AM609" s="283"/>
      <c r="AN609" s="283">
        <f>DSUM($B601:$N615,F601,$AK608:$AL609)</f>
        <v>0</v>
      </c>
      <c r="AO609" s="283">
        <f>DSUM($B601:$N615,H601,$AK608:$AL609)</f>
        <v>0</v>
      </c>
      <c r="AP609" s="283">
        <f>DSUM($B601:$N615,J601,$AK608:$AL609)</f>
        <v>0</v>
      </c>
      <c r="AQ609" s="283">
        <f>DSUM($B601:$N615,L601,$AK608:$AL609)</f>
        <v>0</v>
      </c>
      <c r="AR609" s="283">
        <f>DSUM($B601:$N615,N601,$AK608:$AL609)</f>
        <v>0</v>
      </c>
      <c r="AS609" s="283"/>
      <c r="AT609" s="283">
        <f>AN609+AO609+AP609</f>
        <v>0</v>
      </c>
      <c r="AU609" s="283">
        <f>AQ609+AR609</f>
        <v>0</v>
      </c>
      <c r="AV609" s="283">
        <f>AT609+AU609</f>
        <v>0</v>
      </c>
      <c r="AW609" s="286">
        <f>(AT609*1)+(AU609*0.5)</f>
        <v>0</v>
      </c>
      <c r="AX609" s="285">
        <f>DCOUNT(B601:E615,D601,AK608:AL609)-AN647</f>
        <v>0</v>
      </c>
      <c r="AY609" s="855"/>
    </row>
    <row r="610" spans="1:51" ht="13.5" customHeight="1" thickBot="1">
      <c r="A610" s="43"/>
      <c r="B610" s="635"/>
      <c r="C610" s="636"/>
      <c r="D610" s="636"/>
      <c r="E610" s="628" t="str">
        <f>IF(B610="","",VLOOKUP(B610,参照!$U$1:$Z$25,2,FALSE))</f>
        <v/>
      </c>
      <c r="F610" s="637"/>
      <c r="G610" s="638" t="str">
        <f>IF(B610="","",VLOOKUP(B610,参照!$U$1:$Z$25,3,FALSE))</f>
        <v/>
      </c>
      <c r="H610" s="637"/>
      <c r="I610" s="639" t="str">
        <f>IF(B610="","",VLOOKUP(B610,参照!$U$1:$Z$25,4,FALSE))</f>
        <v/>
      </c>
      <c r="J610" s="637"/>
      <c r="K610" s="640" t="str">
        <f>IF(B610="","",VLOOKUP(B610,参照!$U$1:$Z$25,5,FALSE))</f>
        <v/>
      </c>
      <c r="L610" s="637"/>
      <c r="M610" s="641" t="str">
        <f>IF(B610="","",VLOOKUP(B610,参照!$U$1:$Z$25,6,FALSE))</f>
        <v/>
      </c>
      <c r="N610" s="642"/>
      <c r="O610" s="630" t="str">
        <f t="shared" si="521"/>
        <v/>
      </c>
      <c r="P610" s="642" t="str">
        <f t="shared" si="522"/>
        <v/>
      </c>
      <c r="Q610" s="595"/>
      <c r="R610" s="627" t="str">
        <f>IF(ISERROR(VLOOKUP(Q610,参照!A:B,2,FALSE)),"",VLOOKUP(Q610,参照!A:B,2,FALSE))</f>
        <v/>
      </c>
      <c r="S610" s="628"/>
      <c r="T610" s="629"/>
      <c r="U610" s="628"/>
      <c r="V610" s="628" t="str">
        <f>IF(ISERROR(VLOOKUP(U610,参照!D:E,2,FALSE)),"",VLOOKUP(U610,参照!D:E,2,FALSE))</f>
        <v/>
      </c>
      <c r="W610" s="628"/>
      <c r="X610" s="630"/>
      <c r="Y610" s="555"/>
      <c r="Z610" s="627"/>
      <c r="AA610" s="654"/>
      <c r="AB610" s="655"/>
      <c r="AC610" s="642"/>
      <c r="AD610" s="555"/>
      <c r="AE610" s="555"/>
      <c r="AF610" s="633" t="s">
        <v>164</v>
      </c>
      <c r="AG610" s="634">
        <f>AG556+S641</f>
        <v>14500</v>
      </c>
      <c r="AJ610" s="4"/>
      <c r="AY610" s="4"/>
    </row>
    <row r="611" spans="1:51" ht="13.5" customHeight="1">
      <c r="A611" s="43"/>
      <c r="B611" s="635"/>
      <c r="C611" s="636"/>
      <c r="D611" s="636"/>
      <c r="E611" s="628" t="str">
        <f>IF(B611="","",VLOOKUP(B611,参照!$U$1:$Z$25,2,FALSE))</f>
        <v/>
      </c>
      <c r="F611" s="637"/>
      <c r="G611" s="638" t="str">
        <f>IF(B611="","",VLOOKUP(B611,参照!$U$1:$Z$25,3,FALSE))</f>
        <v/>
      </c>
      <c r="H611" s="637"/>
      <c r="I611" s="639" t="str">
        <f>IF(B611="","",VLOOKUP(B611,参照!$U$1:$Z$25,4,FALSE))</f>
        <v/>
      </c>
      <c r="J611" s="637"/>
      <c r="K611" s="640" t="str">
        <f>IF(B611="","",VLOOKUP(B611,参照!$U$1:$Z$25,5,FALSE))</f>
        <v/>
      </c>
      <c r="L611" s="637"/>
      <c r="M611" s="641" t="str">
        <f>IF(B611="","",VLOOKUP(B611,参照!$U$1:$Z$25,6,FALSE))</f>
        <v/>
      </c>
      <c r="N611" s="642"/>
      <c r="O611" s="642" t="str">
        <f t="shared" si="521"/>
        <v/>
      </c>
      <c r="P611" s="642" t="str">
        <f t="shared" si="522"/>
        <v/>
      </c>
      <c r="Q611" s="595"/>
      <c r="R611" s="627" t="str">
        <f>IF(ISERROR(VLOOKUP(Q611,参照!A:B,2,FALSE)),"",VLOOKUP(Q611,参照!A:B,2,FALSE))</f>
        <v/>
      </c>
      <c r="S611" s="628"/>
      <c r="T611" s="629"/>
      <c r="U611" s="628"/>
      <c r="V611" s="628" t="str">
        <f>IF(ISERROR(VLOOKUP(U611,参照!D:E,2,FALSE)),"",VLOOKUP(U611,参照!D:E,2,FALSE))</f>
        <v/>
      </c>
      <c r="W611" s="628"/>
      <c r="X611" s="630"/>
      <c r="Y611" s="555"/>
      <c r="Z611" s="627"/>
      <c r="AA611" s="654"/>
      <c r="AB611" s="655"/>
      <c r="AC611" s="642"/>
      <c r="AD611" s="555"/>
      <c r="AE611" s="555"/>
      <c r="AF611" s="643" t="s">
        <v>681</v>
      </c>
      <c r="AG611" s="644">
        <f>AG557+S642</f>
        <v>0</v>
      </c>
      <c r="AJ611" s="853" t="s">
        <v>102</v>
      </c>
      <c r="AK611" s="277" t="s">
        <v>104</v>
      </c>
      <c r="AL611" s="277" t="s">
        <v>4</v>
      </c>
      <c r="AM611" s="278"/>
      <c r="AN611" s="279" t="s">
        <v>15</v>
      </c>
      <c r="AO611" s="279" t="s">
        <v>16</v>
      </c>
      <c r="AP611" s="277" t="s">
        <v>17</v>
      </c>
      <c r="AQ611" s="279" t="s">
        <v>18</v>
      </c>
      <c r="AR611" s="279" t="s">
        <v>19</v>
      </c>
      <c r="AS611" s="277"/>
      <c r="AT611" s="277" t="s">
        <v>117</v>
      </c>
      <c r="AU611" s="277" t="s">
        <v>118</v>
      </c>
      <c r="AV611" s="277" t="s">
        <v>123</v>
      </c>
      <c r="AW611" s="277" t="s">
        <v>124</v>
      </c>
      <c r="AX611" s="288" t="s">
        <v>122</v>
      </c>
      <c r="AY611" s="853" t="s">
        <v>102</v>
      </c>
    </row>
    <row r="612" spans="1:51" ht="13.5" customHeight="1">
      <c r="A612" s="43"/>
      <c r="B612" s="635"/>
      <c r="C612" s="636"/>
      <c r="D612" s="636"/>
      <c r="E612" s="628" t="str">
        <f>IF(B612="","",VLOOKUP(B612,参照!$U$1:$Z$25,2,FALSE))</f>
        <v/>
      </c>
      <c r="F612" s="637"/>
      <c r="G612" s="638" t="str">
        <f>IF(B612="","",VLOOKUP(B612,参照!$U$1:$Z$25,3,FALSE))</f>
        <v/>
      </c>
      <c r="H612" s="637"/>
      <c r="I612" s="639" t="str">
        <f>IF(B612="","",VLOOKUP(B612,参照!$U$1:$Z$25,4,FALSE))</f>
        <v/>
      </c>
      <c r="J612" s="637"/>
      <c r="K612" s="640" t="str">
        <f>IF(B612="","",VLOOKUP(B612,参照!$U$1:$Z$25,5,FALSE))</f>
        <v/>
      </c>
      <c r="L612" s="637"/>
      <c r="M612" s="641" t="str">
        <f>IF(B612="","",VLOOKUP(B612,参照!$U$1:$Z$25,6,FALSE))</f>
        <v/>
      </c>
      <c r="N612" s="642"/>
      <c r="O612" s="630" t="str">
        <f t="shared" si="521"/>
        <v/>
      </c>
      <c r="P612" s="642" t="str">
        <f t="shared" si="522"/>
        <v/>
      </c>
      <c r="Q612" s="595"/>
      <c r="R612" s="627" t="str">
        <f>IF(ISERROR(VLOOKUP(Q612,参照!A:B,2,FALSE)),"",VLOOKUP(Q612,参照!A:B,2,FALSE))</f>
        <v/>
      </c>
      <c r="S612" s="628"/>
      <c r="T612" s="629"/>
      <c r="U612" s="628"/>
      <c r="V612" s="628" t="str">
        <f>IF(ISERROR(VLOOKUP(U612,参照!D:E,2,FALSE)),"",VLOOKUP(U612,参照!D:E,2,FALSE))</f>
        <v/>
      </c>
      <c r="W612" s="628"/>
      <c r="X612" s="630"/>
      <c r="Y612" s="555"/>
      <c r="Z612" s="627"/>
      <c r="AA612" s="654"/>
      <c r="AB612" s="657"/>
      <c r="AC612" s="642"/>
      <c r="AD612" s="555"/>
      <c r="AE612" s="555"/>
      <c r="AF612" s="555"/>
      <c r="AG612" s="606"/>
      <c r="AJ612" s="854"/>
      <c r="AK612" s="281" t="s">
        <v>88</v>
      </c>
      <c r="AL612" s="281">
        <v>1</v>
      </c>
      <c r="AM612" s="225"/>
      <c r="AN612" s="225">
        <f>DSUM($B601:$N615,F601,$AK611:$AL612)</f>
        <v>0</v>
      </c>
      <c r="AO612" s="225">
        <f>DSUM($B601:$N615,H601,$AK611:$AL612)</f>
        <v>0</v>
      </c>
      <c r="AP612" s="225">
        <f>DSUM($B601:$N615,J601,$AK611:$AL612)</f>
        <v>0</v>
      </c>
      <c r="AQ612" s="225">
        <f>DSUM($B601:$N615,L601,$AK611:$AL612)</f>
        <v>0</v>
      </c>
      <c r="AR612" s="225">
        <f>DSUM($B601:$N615,N601,$AK611:$AL612)</f>
        <v>0</v>
      </c>
      <c r="AS612" s="225"/>
      <c r="AT612" s="225">
        <f>AN612+AO612+AP612</f>
        <v>0</v>
      </c>
      <c r="AU612" s="225">
        <f>AQ612+AR612</f>
        <v>0</v>
      </c>
      <c r="AV612" s="225">
        <f>AT612+AU612</f>
        <v>0</v>
      </c>
      <c r="AW612" s="287">
        <f>(AT612*1)+(AU612*0.5)</f>
        <v>0</v>
      </c>
      <c r="AX612" s="284">
        <f>DCOUNT(B601:E615,D601,AK611:AL612)-AO646</f>
        <v>0</v>
      </c>
      <c r="AY612" s="854"/>
    </row>
    <row r="613" spans="1:51" ht="13.5" customHeight="1">
      <c r="A613" s="43"/>
      <c r="B613" s="635"/>
      <c r="C613" s="658"/>
      <c r="D613" s="636"/>
      <c r="E613" s="628" t="str">
        <f>IF(B613="","",VLOOKUP(B613,参照!$U$1:$Z$25,2,FALSE))</f>
        <v/>
      </c>
      <c r="F613" s="637"/>
      <c r="G613" s="638" t="str">
        <f>IF(B613="","",VLOOKUP(B613,参照!$U$1:$Z$25,3,FALSE))</f>
        <v/>
      </c>
      <c r="H613" s="637"/>
      <c r="I613" s="639" t="str">
        <f>IF(B613="","",VLOOKUP(B613,参照!$U$1:$Z$25,4,FALSE))</f>
        <v/>
      </c>
      <c r="J613" s="637"/>
      <c r="K613" s="640" t="str">
        <f>IF(B613="","",VLOOKUP(B613,参照!$U$1:$Z$25,5,FALSE))</f>
        <v/>
      </c>
      <c r="L613" s="637"/>
      <c r="M613" s="641" t="str">
        <f>IF(B613="","",VLOOKUP(B613,参照!$U$1:$Z$25,6,FALSE))</f>
        <v/>
      </c>
      <c r="N613" s="642"/>
      <c r="O613" s="642" t="str">
        <f t="shared" si="521"/>
        <v/>
      </c>
      <c r="P613" s="642" t="str">
        <f t="shared" si="522"/>
        <v/>
      </c>
      <c r="Q613" s="595"/>
      <c r="R613" s="627" t="str">
        <f>IF(ISERROR(VLOOKUP(Q613,参照!A:B,2,FALSE)),"",VLOOKUP(Q613,参照!A:B,2,FALSE))</f>
        <v/>
      </c>
      <c r="S613" s="628"/>
      <c r="T613" s="629"/>
      <c r="U613" s="628"/>
      <c r="V613" s="628" t="str">
        <f>IF(ISERROR(VLOOKUP(U613,参照!D:E,2,FALSE)),"",VLOOKUP(U613,参照!D:E,2,FALSE))</f>
        <v/>
      </c>
      <c r="W613" s="628"/>
      <c r="X613" s="630"/>
      <c r="Y613" s="555"/>
      <c r="Z613" s="627"/>
      <c r="AA613" s="654"/>
      <c r="AB613" s="657"/>
      <c r="AC613" s="642"/>
      <c r="AD613" s="555"/>
      <c r="AE613" s="555"/>
      <c r="AF613" s="596" t="s">
        <v>344</v>
      </c>
      <c r="AG613" s="597"/>
      <c r="AJ613" s="854"/>
      <c r="AK613" s="281" t="s">
        <v>104</v>
      </c>
      <c r="AL613" s="281" t="s">
        <v>4</v>
      </c>
      <c r="AM613" s="225"/>
      <c r="AN613" s="225"/>
      <c r="AO613" s="225"/>
      <c r="AP613" s="225"/>
      <c r="AQ613" s="225"/>
      <c r="AR613" s="225"/>
      <c r="AS613" s="225"/>
      <c r="AT613" s="225"/>
      <c r="AU613" s="225"/>
      <c r="AV613" s="225"/>
      <c r="AW613" s="225"/>
      <c r="AX613" s="282"/>
      <c r="AY613" s="854"/>
    </row>
    <row r="614" spans="1:51" ht="13.5" customHeight="1" thickBot="1">
      <c r="A614" s="43"/>
      <c r="B614" s="635"/>
      <c r="C614" s="658"/>
      <c r="D614" s="636"/>
      <c r="E614" s="628" t="str">
        <f>IF(B614="","",VLOOKUP(B614,参照!$U$1:$Z$25,2,FALSE))</f>
        <v/>
      </c>
      <c r="F614" s="637"/>
      <c r="G614" s="638" t="str">
        <f>IF(B614="","",VLOOKUP(B614,参照!$U$1:$Z$25,3,FALSE))</f>
        <v/>
      </c>
      <c r="H614" s="637"/>
      <c r="I614" s="639" t="str">
        <f>IF(B614="","",VLOOKUP(B614,参照!$U$1:$Z$25,4,FALSE))</f>
        <v/>
      </c>
      <c r="J614" s="637"/>
      <c r="K614" s="640" t="str">
        <f>IF(B614="","",VLOOKUP(B614,参照!$U$1:$Z$25,5,FALSE))</f>
        <v/>
      </c>
      <c r="L614" s="637"/>
      <c r="M614" s="641" t="str">
        <f>IF(B614="","",VLOOKUP(B614,参照!$U$1:$Z$25,6,FALSE))</f>
        <v/>
      </c>
      <c r="N614" s="642"/>
      <c r="O614" s="630" t="str">
        <f t="shared" si="521"/>
        <v/>
      </c>
      <c r="P614" s="642" t="str">
        <f t="shared" si="522"/>
        <v/>
      </c>
      <c r="Q614" s="595"/>
      <c r="R614" s="627" t="str">
        <f>IF(ISERROR(VLOOKUP(Q614,参照!A:B,2,FALSE)),"",VLOOKUP(Q614,参照!A:B,2,FALSE))</f>
        <v/>
      </c>
      <c r="S614" s="628"/>
      <c r="T614" s="629"/>
      <c r="U614" s="628"/>
      <c r="V614" s="628" t="str">
        <f>IF(ISERROR(VLOOKUP(U614,参照!D:E,2,FALSE)),"",VLOOKUP(U614,参照!D:E,2,FALSE))</f>
        <v/>
      </c>
      <c r="W614" s="628"/>
      <c r="X614" s="630"/>
      <c r="Y614" s="555"/>
      <c r="Z614" s="627"/>
      <c r="AA614" s="654"/>
      <c r="AB614" s="655"/>
      <c r="AC614" s="656"/>
      <c r="AD614" s="555"/>
      <c r="AE614" s="555"/>
      <c r="AF614" s="659"/>
      <c r="AG614" s="647"/>
      <c r="AJ614" s="855"/>
      <c r="AK614" s="9" t="s">
        <v>88</v>
      </c>
      <c r="AL614" s="9">
        <v>3</v>
      </c>
      <c r="AM614" s="283"/>
      <c r="AN614" s="283">
        <f>DSUM($B601:$N615,F601,$AK613:$AL614)</f>
        <v>0</v>
      </c>
      <c r="AO614" s="283">
        <f>DSUM($B601:$N615,H601,$AK613:$AL614)</f>
        <v>0</v>
      </c>
      <c r="AP614" s="283">
        <f>DSUM($B601:$N615,J601,$AK613:$AL614)</f>
        <v>0</v>
      </c>
      <c r="AQ614" s="283">
        <f>DSUM($B601:$N615,L601,$AK613:$AL614)</f>
        <v>0</v>
      </c>
      <c r="AR614" s="283">
        <f>DSUM($B601:$N615,N601,$AK613:$AL614)</f>
        <v>0</v>
      </c>
      <c r="AS614" s="283"/>
      <c r="AT614" s="283">
        <f>AN614+AO614+AP614</f>
        <v>0</v>
      </c>
      <c r="AU614" s="283">
        <f>AQ614+AR614</f>
        <v>0</v>
      </c>
      <c r="AV614" s="283">
        <f>AT614+AU614</f>
        <v>0</v>
      </c>
      <c r="AW614" s="286">
        <f>(AT614*1)+(AU614*0.5)</f>
        <v>0</v>
      </c>
      <c r="AX614" s="285">
        <f>DCOUNT(B601:E615,D601,AK613:AL614)-AO647</f>
        <v>0</v>
      </c>
      <c r="AY614" s="855"/>
    </row>
    <row r="615" spans="1:51" ht="13.5" customHeight="1" thickBot="1">
      <c r="A615" s="43"/>
      <c r="B615" s="635"/>
      <c r="C615" s="658"/>
      <c r="D615" s="636"/>
      <c r="E615" s="628" t="str">
        <f>IF(B615="","",VLOOKUP(B615,参照!$U$1:$Z$25,2,FALSE))</f>
        <v/>
      </c>
      <c r="F615" s="637"/>
      <c r="G615" s="638" t="str">
        <f>IF(B615="","",VLOOKUP(B615,参照!$U$1:$Z$25,3,FALSE))</f>
        <v/>
      </c>
      <c r="H615" s="637"/>
      <c r="I615" s="639" t="str">
        <f>IF(B615="","",VLOOKUP(B615,参照!$U$1:$Z$25,4,FALSE))</f>
        <v/>
      </c>
      <c r="J615" s="637"/>
      <c r="K615" s="640" t="str">
        <f>IF(B615="","",VLOOKUP(B615,参照!$U$1:$Z$25,5,FALSE))</f>
        <v/>
      </c>
      <c r="L615" s="637"/>
      <c r="M615" s="641" t="str">
        <f>IF(B615="","",VLOOKUP(B615,参照!$U$1:$Z$25,6,FALSE))</f>
        <v/>
      </c>
      <c r="N615" s="642"/>
      <c r="O615" s="642" t="str">
        <f>IF(SUM(F615+H615+J615+L615+N615)=0,"",SUM(F615+H615+J615+L615+N615))</f>
        <v/>
      </c>
      <c r="P615" s="642" t="str">
        <f>IF(ISERROR(SUM(E615*F615+G615*H615+I615*J615+K615*L615+M615*N615)),"",SUM(E615*F615+G615*H615+I615*J615+K615*L615+M615*N615))</f>
        <v/>
      </c>
      <c r="Q615" s="595"/>
      <c r="R615" s="627" t="str">
        <f>IF(ISERROR(VLOOKUP(Q615,参照!A:B,2,FALSE)),"",VLOOKUP(Q615,参照!A:B,2,FALSE))</f>
        <v/>
      </c>
      <c r="S615" s="628"/>
      <c r="T615" s="629"/>
      <c r="U615" s="628"/>
      <c r="V615" s="628" t="str">
        <f>IF(ISERROR(VLOOKUP(U615,参照!D:E,2,FALSE)),"",VLOOKUP(U615,参照!D:E,2,FALSE))</f>
        <v/>
      </c>
      <c r="W615" s="628"/>
      <c r="X615" s="630"/>
      <c r="Y615" s="555"/>
      <c r="Z615" s="627"/>
      <c r="AA615" s="654"/>
      <c r="AB615" s="655"/>
      <c r="AC615" s="642"/>
      <c r="AD615" s="555"/>
      <c r="AE615" s="555"/>
      <c r="AF615" s="660" t="s">
        <v>31</v>
      </c>
      <c r="AG615" s="661">
        <f>+T644-T621-AC625-T625</f>
        <v>65460</v>
      </c>
      <c r="AJ615" s="289"/>
      <c r="AY615" s="289"/>
    </row>
    <row r="616" spans="1:51" ht="13.5" customHeight="1">
      <c r="B616" s="662"/>
      <c r="C616" s="663"/>
      <c r="D616" s="664"/>
      <c r="E616" s="590" t="str">
        <f>IF(B616="","",VLOOKUP(B616,参照!$U$1:$Z$25,2,FALSE))</f>
        <v/>
      </c>
      <c r="F616" s="665"/>
      <c r="G616" s="666"/>
      <c r="H616" s="665"/>
      <c r="I616" s="667"/>
      <c r="J616" s="665"/>
      <c r="K616" s="667"/>
      <c r="L616" s="665"/>
      <c r="M616" s="666"/>
      <c r="N616" s="647"/>
      <c r="O616" s="668"/>
      <c r="P616" s="647"/>
      <c r="Q616" s="595"/>
      <c r="R616" s="627" t="str">
        <f>IF(ISERROR(VLOOKUP(Q616,参照!A:B,2,FALSE)),"",VLOOKUP(Q616,参照!A:B,2,FALSE))</f>
        <v/>
      </c>
      <c r="S616" s="628"/>
      <c r="T616" s="629"/>
      <c r="U616" s="628"/>
      <c r="V616" s="628" t="str">
        <f>IF(ISERROR(VLOOKUP(U616,参照!D:E,2,FALSE)),"",VLOOKUP(U616,参照!D:E,2,FALSE))</f>
        <v/>
      </c>
      <c r="W616" s="628"/>
      <c r="X616" s="630"/>
      <c r="Y616" s="555"/>
      <c r="Z616" s="627"/>
      <c r="AA616" s="654"/>
      <c r="AB616" s="655"/>
      <c r="AC616" s="642"/>
      <c r="AD616" s="555"/>
      <c r="AE616" s="555"/>
      <c r="AF616" s="669"/>
      <c r="AG616" s="619"/>
      <c r="AJ616" s="853" t="s">
        <v>103</v>
      </c>
      <c r="AK616" s="277" t="s">
        <v>104</v>
      </c>
      <c r="AL616" s="277" t="s">
        <v>4</v>
      </c>
      <c r="AM616" s="278"/>
      <c r="AN616" s="279" t="s">
        <v>15</v>
      </c>
      <c r="AO616" s="279" t="s">
        <v>16</v>
      </c>
      <c r="AP616" s="277" t="s">
        <v>17</v>
      </c>
      <c r="AQ616" s="279" t="s">
        <v>18</v>
      </c>
      <c r="AR616" s="279" t="s">
        <v>19</v>
      </c>
      <c r="AS616" s="277"/>
      <c r="AT616" s="277" t="s">
        <v>117</v>
      </c>
      <c r="AU616" s="277" t="s">
        <v>118</v>
      </c>
      <c r="AV616" s="277" t="s">
        <v>123</v>
      </c>
      <c r="AW616" s="277" t="s">
        <v>124</v>
      </c>
      <c r="AX616" s="288" t="s">
        <v>122</v>
      </c>
      <c r="AY616" s="853" t="s">
        <v>103</v>
      </c>
    </row>
    <row r="617" spans="1:51" ht="13.5" customHeight="1">
      <c r="B617" s="928" t="s">
        <v>500</v>
      </c>
      <c r="C617" s="929"/>
      <c r="D617" s="930"/>
      <c r="E617" s="670"/>
      <c r="F617" s="671">
        <f t="shared" ref="F617:O617" si="523">SUM(F602:F615)</f>
        <v>31</v>
      </c>
      <c r="G617" s="672">
        <f t="shared" si="523"/>
        <v>4750</v>
      </c>
      <c r="H617" s="671">
        <f t="shared" si="523"/>
        <v>0</v>
      </c>
      <c r="I617" s="673">
        <f t="shared" si="523"/>
        <v>3500</v>
      </c>
      <c r="J617" s="671">
        <f t="shared" si="523"/>
        <v>0</v>
      </c>
      <c r="K617" s="673">
        <f t="shared" si="523"/>
        <v>2500</v>
      </c>
      <c r="L617" s="671">
        <f t="shared" si="523"/>
        <v>3</v>
      </c>
      <c r="M617" s="672">
        <f t="shared" si="523"/>
        <v>2380</v>
      </c>
      <c r="N617" s="672">
        <f t="shared" si="523"/>
        <v>0</v>
      </c>
      <c r="O617" s="674">
        <f t="shared" si="523"/>
        <v>34</v>
      </c>
      <c r="P617" s="674">
        <f>SUM(P602:P615)</f>
        <v>162500</v>
      </c>
      <c r="Q617" s="595"/>
      <c r="R617" s="675" t="str">
        <f>IF(ISERROR(VLOOKUP(Q617,参照!A:B,2,FALSE)),"",VLOOKUP(Q617,参照!A:B,2,FALSE))</f>
        <v/>
      </c>
      <c r="S617" s="676"/>
      <c r="T617" s="677"/>
      <c r="U617" s="628"/>
      <c r="V617" s="628" t="str">
        <f>IF(ISERROR(VLOOKUP(U617,参照!D:E,2,FALSE)),"",VLOOKUP(U617,参照!D:E,2,FALSE))</f>
        <v/>
      </c>
      <c r="W617" s="628"/>
      <c r="X617" s="630"/>
      <c r="Y617" s="555"/>
      <c r="Z617" s="627"/>
      <c r="AA617" s="654"/>
      <c r="AB617" s="655"/>
      <c r="AC617" s="642"/>
      <c r="AD617" s="555"/>
      <c r="AE617" s="555"/>
      <c r="AF617" s="660" t="s">
        <v>32</v>
      </c>
      <c r="AG617" s="678"/>
      <c r="AJ617" s="854"/>
      <c r="AK617" s="281" t="s">
        <v>125</v>
      </c>
      <c r="AL617" s="281">
        <v>1</v>
      </c>
      <c r="AM617" s="225"/>
      <c r="AN617" s="225">
        <f>DSUM($B601:$N615,F601,$AK616:$AL617)</f>
        <v>0</v>
      </c>
      <c r="AO617" s="225">
        <f>DSUM($B601:$N615,H601,$AK616:$AL617)</f>
        <v>0</v>
      </c>
      <c r="AP617" s="225">
        <f>DSUM($B601:$N615,J601,$AK616:$AL617)</f>
        <v>0</v>
      </c>
      <c r="AQ617" s="225">
        <f>DSUM($B601:$N615,L601,$AK616:$AL617)</f>
        <v>0</v>
      </c>
      <c r="AR617" s="225">
        <f>DSUM($B601:$N615,N601,$AK616:$AL617)</f>
        <v>0</v>
      </c>
      <c r="AS617" s="225"/>
      <c r="AT617" s="225">
        <f>AN617+AO617+AP617</f>
        <v>0</v>
      </c>
      <c r="AU617" s="225">
        <f>AQ617+AR617</f>
        <v>0</v>
      </c>
      <c r="AV617" s="225">
        <f>AT617+AU617</f>
        <v>0</v>
      </c>
      <c r="AW617" s="287">
        <f>(AT617*1)+(AU617*0.5)</f>
        <v>0</v>
      </c>
      <c r="AX617" s="284">
        <f>DCOUNT(B601:E615,D601,AK616:AL617)-AP646</f>
        <v>0</v>
      </c>
      <c r="AY617" s="854"/>
    </row>
    <row r="618" spans="1:51" ht="13.5" customHeight="1">
      <c r="B618" s="554"/>
      <c r="C618" s="590"/>
      <c r="D618" s="554"/>
      <c r="E618" s="590"/>
      <c r="F618" s="666"/>
      <c r="G618" s="666"/>
      <c r="H618" s="666"/>
      <c r="I618" s="666"/>
      <c r="J618" s="666"/>
      <c r="K618" s="666"/>
      <c r="L618" s="666"/>
      <c r="M618" s="666"/>
      <c r="N618" s="666"/>
      <c r="O618" s="666"/>
      <c r="P618" s="666"/>
      <c r="Q618" s="595"/>
      <c r="R618" s="598" t="s">
        <v>89</v>
      </c>
      <c r="S618" s="679"/>
      <c r="T618" s="680">
        <f>SUM(T601:T617)</f>
        <v>0</v>
      </c>
      <c r="U618" s="628"/>
      <c r="V618" s="628" t="str">
        <f>IF(ISERROR(VLOOKUP(U618,参照!D:E,2,FALSE)),"",VLOOKUP(U618,参照!D:E,2,FALSE))</f>
        <v/>
      </c>
      <c r="W618" s="628"/>
      <c r="X618" s="630"/>
      <c r="Y618" s="555"/>
      <c r="Z618" s="627"/>
      <c r="AA618" s="654"/>
      <c r="AB618" s="657"/>
      <c r="AC618" s="642"/>
      <c r="AD618" s="555"/>
      <c r="AE618" s="555"/>
      <c r="AF618" s="669"/>
      <c r="AG618" s="619"/>
      <c r="AJ618" s="854"/>
      <c r="AK618" s="281" t="s">
        <v>104</v>
      </c>
      <c r="AL618" s="281" t="s">
        <v>4</v>
      </c>
      <c r="AM618" s="225"/>
      <c r="AN618" s="225"/>
      <c r="AO618" s="225"/>
      <c r="AP618" s="225"/>
      <c r="AQ618" s="225"/>
      <c r="AR618" s="225"/>
      <c r="AS618" s="225"/>
      <c r="AT618" s="225"/>
      <c r="AU618" s="225"/>
      <c r="AV618" s="225"/>
      <c r="AW618" s="225"/>
      <c r="AX618" s="282"/>
      <c r="AY618" s="854"/>
    </row>
    <row r="619" spans="1:51" ht="13.5" customHeight="1" thickBot="1">
      <c r="B619" s="881" t="s">
        <v>601</v>
      </c>
      <c r="C619" s="882"/>
      <c r="D619" s="882"/>
      <c r="E619" s="564" t="e">
        <f>IF(B619="","",VLOOKUP(B619,参照!$U$1:$Z$25,2,FALSE))</f>
        <v>#N/A</v>
      </c>
      <c r="F619" s="883" t="s">
        <v>603</v>
      </c>
      <c r="G619" s="884"/>
      <c r="H619" s="884"/>
      <c r="I619" s="884"/>
      <c r="J619" s="884"/>
      <c r="K619" s="884"/>
      <c r="L619" s="884"/>
      <c r="M619" s="884"/>
      <c r="N619" s="884"/>
      <c r="O619" s="884"/>
      <c r="P619" s="885"/>
      <c r="Q619" s="555"/>
      <c r="R619" s="598" t="s">
        <v>90</v>
      </c>
      <c r="S619" s="564"/>
      <c r="T619" s="681"/>
      <c r="U619" s="682"/>
      <c r="V619" s="682" t="str">
        <f>IF(ISERROR(VLOOKUP(U619,参照!D:E,2,FALSE)),"",VLOOKUP(U619,参照!D:E,2,FALSE))</f>
        <v/>
      </c>
      <c r="W619" s="682"/>
      <c r="X619" s="683"/>
      <c r="Y619" s="555"/>
      <c r="Z619" s="675"/>
      <c r="AA619" s="684"/>
      <c r="AB619" s="685"/>
      <c r="AC619" s="686"/>
      <c r="AD619" s="555"/>
      <c r="AE619" s="555"/>
      <c r="AF619" s="660" t="s">
        <v>343</v>
      </c>
      <c r="AG619" s="678"/>
      <c r="AJ619" s="855"/>
      <c r="AK619" s="9" t="s">
        <v>125</v>
      </c>
      <c r="AL619" s="9">
        <v>3</v>
      </c>
      <c r="AM619" s="283"/>
      <c r="AN619" s="283">
        <f>DSUM($B601:$N615,F601,$AK618:$AL619)</f>
        <v>0</v>
      </c>
      <c r="AO619" s="283">
        <f>DSUM($B601:$N615,H601,$AK618:$AL619)</f>
        <v>0</v>
      </c>
      <c r="AP619" s="283">
        <f>DSUM($B601:$N615,J601,$AK618:$AL619)</f>
        <v>0</v>
      </c>
      <c r="AQ619" s="283">
        <f>DSUM($B601:$N615,L601,$AK618:$AL619)</f>
        <v>0</v>
      </c>
      <c r="AR619" s="283">
        <f>DSUM($B601:$N615,N601,$AK618:$AL619)</f>
        <v>0</v>
      </c>
      <c r="AS619" s="283"/>
      <c r="AT619" s="283">
        <f>AN619+AO619+AP619</f>
        <v>0</v>
      </c>
      <c r="AU619" s="283">
        <f>AQ619+AR619</f>
        <v>0</v>
      </c>
      <c r="AV619" s="283">
        <f>AT619+AU619</f>
        <v>0</v>
      </c>
      <c r="AW619" s="286">
        <f>(AT619*1)+(AU619*0.5)</f>
        <v>0</v>
      </c>
      <c r="AX619" s="285">
        <f>DCOUNT(B601:E615,D601,AK618:AL619)-AP647</f>
        <v>0</v>
      </c>
      <c r="AY619" s="855"/>
    </row>
    <row r="620" spans="1:51" ht="13.5" customHeight="1" thickBot="1">
      <c r="B620" s="894" t="s">
        <v>602</v>
      </c>
      <c r="C620" s="894"/>
      <c r="D620" s="894"/>
      <c r="E620" s="555" t="e">
        <v>#N/A</v>
      </c>
      <c r="F620" s="687" t="s">
        <v>15</v>
      </c>
      <c r="G620" s="688"/>
      <c r="H620" s="687" t="s">
        <v>16</v>
      </c>
      <c r="I620" s="689"/>
      <c r="J620" s="559" t="s">
        <v>17</v>
      </c>
      <c r="K620" s="690"/>
      <c r="L620" s="687" t="s">
        <v>18</v>
      </c>
      <c r="M620" s="670"/>
      <c r="N620" s="670" t="s">
        <v>19</v>
      </c>
      <c r="O620" s="691" t="s">
        <v>6</v>
      </c>
      <c r="P620" s="613" t="s">
        <v>20</v>
      </c>
      <c r="Q620" s="555"/>
      <c r="R620" s="692" t="str">
        <f>IF(ISERROR(VLOOKUP(Q620,参照!A:B,2,FALSE)),"",VLOOKUP(Q620,参照!A:B,2,FALSE))</f>
        <v/>
      </c>
      <c r="S620" s="560"/>
      <c r="T620" s="693"/>
      <c r="U620" s="694"/>
      <c r="V620" s="695" t="str">
        <f>IF(ISERROR(VLOOKUP(U620,参照!D:E,2,FALSE)),"",VLOOKUP(U620,参照!D:E,2,FALSE))</f>
        <v/>
      </c>
      <c r="W620" s="695"/>
      <c r="X620" s="630"/>
      <c r="Y620" s="555"/>
      <c r="Z620" s="645"/>
      <c r="AA620" s="590"/>
      <c r="AB620" s="646"/>
      <c r="AC620" s="647"/>
      <c r="AD620" s="555"/>
      <c r="AE620" s="555"/>
      <c r="AF620" s="669"/>
      <c r="AG620" s="619"/>
      <c r="AJ620" s="289"/>
      <c r="AY620" s="289"/>
    </row>
    <row r="621" spans="1:51" ht="13.5" customHeight="1">
      <c r="A621" s="548" t="s">
        <v>498</v>
      </c>
      <c r="B621" s="873" t="s">
        <v>637</v>
      </c>
      <c r="C621" s="874"/>
      <c r="D621" s="875"/>
      <c r="E621" s="670"/>
      <c r="F621" s="765">
        <f ca="1">SUMIF($B602:$P615,$A621,F602:F615)</f>
        <v>31</v>
      </c>
      <c r="G621" s="757">
        <f t="shared" ref="G621:P621" ca="1" si="524">SUMIF($B602:$P615,$A621,G602:G615)</f>
        <v>4750</v>
      </c>
      <c r="H621" s="758">
        <f t="shared" ca="1" si="524"/>
        <v>0</v>
      </c>
      <c r="I621" s="758">
        <f t="shared" ca="1" si="524"/>
        <v>3500</v>
      </c>
      <c r="J621" s="758">
        <f t="shared" ca="1" si="524"/>
        <v>0</v>
      </c>
      <c r="K621" s="758">
        <f t="shared" ca="1" si="524"/>
        <v>2500</v>
      </c>
      <c r="L621" s="758">
        <f t="shared" ca="1" si="524"/>
        <v>3</v>
      </c>
      <c r="M621" s="758">
        <f t="shared" ca="1" si="524"/>
        <v>2380</v>
      </c>
      <c r="N621" s="758">
        <f t="shared" ca="1" si="524"/>
        <v>0</v>
      </c>
      <c r="O621" s="758">
        <f t="shared" ca="1" si="524"/>
        <v>34</v>
      </c>
      <c r="P621" s="759">
        <f t="shared" ca="1" si="524"/>
        <v>162500</v>
      </c>
      <c r="Q621" s="555"/>
      <c r="R621" s="857" t="s">
        <v>91</v>
      </c>
      <c r="S621" s="858"/>
      <c r="T621" s="680">
        <f>SUM(T618+T620)</f>
        <v>0</v>
      </c>
      <c r="U621" s="696"/>
      <c r="V621" s="697" t="str">
        <f>IF(ISERROR(VLOOKUP(U621,参照!D:E,2,FALSE)),"",VLOOKUP(U621,参照!D:E,2,FALSE))</f>
        <v/>
      </c>
      <c r="W621" s="696"/>
      <c r="X621" s="630"/>
      <c r="Y621" s="555"/>
      <c r="Z621" s="648" t="s">
        <v>35</v>
      </c>
      <c r="AA621" s="649"/>
      <c r="AB621" s="650"/>
      <c r="AC621" s="651">
        <f>SUM(AC608:AC619)</f>
        <v>0</v>
      </c>
      <c r="AD621" s="555"/>
      <c r="AE621" s="555"/>
      <c r="AF621" s="698" t="s">
        <v>81</v>
      </c>
      <c r="AG621" s="699"/>
      <c r="AJ621" s="853" t="s">
        <v>686</v>
      </c>
      <c r="AK621" s="277" t="s">
        <v>104</v>
      </c>
      <c r="AL621" s="277" t="s">
        <v>4</v>
      </c>
      <c r="AM621" s="278"/>
      <c r="AN621" s="279" t="s">
        <v>15</v>
      </c>
      <c r="AO621" s="279" t="s">
        <v>16</v>
      </c>
      <c r="AP621" s="277" t="s">
        <v>17</v>
      </c>
      <c r="AQ621" s="279" t="s">
        <v>18</v>
      </c>
      <c r="AR621" s="279" t="s">
        <v>19</v>
      </c>
      <c r="AS621" s="277"/>
      <c r="AT621" s="277" t="s">
        <v>117</v>
      </c>
      <c r="AU621" s="277" t="s">
        <v>118</v>
      </c>
      <c r="AV621" s="277" t="s">
        <v>123</v>
      </c>
      <c r="AW621" s="277" t="s">
        <v>124</v>
      </c>
      <c r="AX621" s="288" t="s">
        <v>122</v>
      </c>
      <c r="AY621" s="853" t="s">
        <v>127</v>
      </c>
    </row>
    <row r="622" spans="1:51" ht="13.5" customHeight="1">
      <c r="A622" s="548"/>
      <c r="B622" s="870" t="s">
        <v>623</v>
      </c>
      <c r="C622" s="871"/>
      <c r="D622" s="872"/>
      <c r="E622" s="555" t="e">
        <v>#N/A</v>
      </c>
      <c r="F622" s="700">
        <f ca="1">SUM(F621)+F568</f>
        <v>160</v>
      </c>
      <c r="G622" s="701">
        <f t="shared" ref="G622:P622" ca="1" si="525">SUM(G621)+G568</f>
        <v>38000</v>
      </c>
      <c r="H622" s="702">
        <f t="shared" ca="1" si="525"/>
        <v>12</v>
      </c>
      <c r="I622" s="702">
        <f t="shared" ca="1" si="525"/>
        <v>28000</v>
      </c>
      <c r="J622" s="702">
        <f t="shared" ca="1" si="525"/>
        <v>0</v>
      </c>
      <c r="K622" s="702">
        <f t="shared" ca="1" si="525"/>
        <v>20000</v>
      </c>
      <c r="L622" s="702">
        <f t="shared" ca="1" si="525"/>
        <v>14</v>
      </c>
      <c r="M622" s="702">
        <f t="shared" ca="1" si="525"/>
        <v>19040</v>
      </c>
      <c r="N622" s="702">
        <f t="shared" ca="1" si="525"/>
        <v>0</v>
      </c>
      <c r="O622" s="702">
        <f t="shared" ca="1" si="525"/>
        <v>186</v>
      </c>
      <c r="P622" s="703">
        <f t="shared" ca="1" si="525"/>
        <v>892000</v>
      </c>
      <c r="Q622" s="555"/>
      <c r="R622" s="560"/>
      <c r="S622" s="560"/>
      <c r="T622" s="704"/>
      <c r="U622" s="628"/>
      <c r="V622" s="628" t="str">
        <f>IF(ISERROR(VLOOKUP(U622,参照!D:E,2,FALSE)),"",VLOOKUP(U622,参照!D:E,2,FALSE))</f>
        <v/>
      </c>
      <c r="W622" s="628"/>
      <c r="X622" s="630"/>
      <c r="Y622" s="555"/>
      <c r="Z622" s="596" t="s">
        <v>36</v>
      </c>
      <c r="AA622" s="555"/>
      <c r="AB622" s="555"/>
      <c r="AC622" s="555"/>
      <c r="AD622" s="555"/>
      <c r="AE622" s="555"/>
      <c r="AF622" s="669"/>
      <c r="AG622" s="619"/>
      <c r="AJ622" s="854"/>
      <c r="AK622" s="281" t="s">
        <v>126</v>
      </c>
      <c r="AL622" s="281">
        <v>1</v>
      </c>
      <c r="AM622" s="225"/>
      <c r="AN622" s="225">
        <f>DSUM($B601:$N615,F601,$AK621:$AL622)</f>
        <v>0</v>
      </c>
      <c r="AO622" s="225">
        <f>DSUM($B601:$N615,H601,$AK621:$AL622)</f>
        <v>0</v>
      </c>
      <c r="AP622" s="225">
        <f>DSUM($B601:$N615,J601,$AK621:$AL622)</f>
        <v>0</v>
      </c>
      <c r="AQ622" s="225">
        <f>DSUM($B601:$N615,L601,$AK621:$AL622)</f>
        <v>0</v>
      </c>
      <c r="AR622" s="225">
        <f>DSUM($B601:$N615,N601,$AK621:$AL622)</f>
        <v>0</v>
      </c>
      <c r="AS622" s="225"/>
      <c r="AT622" s="225">
        <f>AN622+AO622+AP622</f>
        <v>0</v>
      </c>
      <c r="AU622" s="225">
        <f>AQ622+AR622</f>
        <v>0</v>
      </c>
      <c r="AV622" s="225">
        <f>AT622+AU622</f>
        <v>0</v>
      </c>
      <c r="AW622" s="287">
        <f>(AT622*1)+(AU622*0.5)</f>
        <v>0</v>
      </c>
      <c r="AX622" s="284">
        <f>DCOUNT(B601:E615,D601,AK621:AL622)-AQ646</f>
        <v>0</v>
      </c>
      <c r="AY622" s="854"/>
    </row>
    <row r="623" spans="1:51" ht="13.5" customHeight="1">
      <c r="A623" s="548" t="s">
        <v>607</v>
      </c>
      <c r="B623" s="873" t="s">
        <v>107</v>
      </c>
      <c r="C623" s="874"/>
      <c r="D623" s="875"/>
      <c r="E623" s="670"/>
      <c r="F623" s="757">
        <f ca="1">SUMIF($B602:$P615,$A623,F602:F615)</f>
        <v>0</v>
      </c>
      <c r="G623" s="758">
        <f t="shared" ref="G623:P623" ca="1" si="526">SUMIF($B602:$P615,$A623,G602:G615)</f>
        <v>0</v>
      </c>
      <c r="H623" s="758">
        <f t="shared" ca="1" si="526"/>
        <v>0</v>
      </c>
      <c r="I623" s="758">
        <f t="shared" ca="1" si="526"/>
        <v>0</v>
      </c>
      <c r="J623" s="758">
        <f t="shared" ca="1" si="526"/>
        <v>0</v>
      </c>
      <c r="K623" s="758">
        <f t="shared" ca="1" si="526"/>
        <v>0</v>
      </c>
      <c r="L623" s="758">
        <f t="shared" ca="1" si="526"/>
        <v>0</v>
      </c>
      <c r="M623" s="758">
        <f t="shared" ca="1" si="526"/>
        <v>0</v>
      </c>
      <c r="N623" s="758">
        <f t="shared" ca="1" si="526"/>
        <v>0</v>
      </c>
      <c r="O623" s="758">
        <f t="shared" ca="1" si="526"/>
        <v>0</v>
      </c>
      <c r="P623" s="759">
        <f t="shared" ca="1" si="526"/>
        <v>0</v>
      </c>
      <c r="Q623" s="555"/>
      <c r="R623" s="857" t="s">
        <v>92</v>
      </c>
      <c r="S623" s="863"/>
      <c r="T623" s="864"/>
      <c r="U623" s="682"/>
      <c r="V623" s="682" t="str">
        <f>IF(ISERROR(VLOOKUP(U623,参照!D:E,2,FALSE)),"",VLOOKUP(U623,参照!D:E,2,FALSE))</f>
        <v/>
      </c>
      <c r="W623" s="682"/>
      <c r="X623" s="683"/>
      <c r="Y623" s="555"/>
      <c r="Z623" s="555"/>
      <c r="AA623" s="555"/>
      <c r="AB623" s="555"/>
      <c r="AC623" s="555"/>
      <c r="AD623" s="555"/>
      <c r="AE623" s="555"/>
      <c r="AF623" s="705" t="s">
        <v>34</v>
      </c>
      <c r="AG623" s="706"/>
      <c r="AJ623" s="854"/>
      <c r="AK623" s="281" t="s">
        <v>104</v>
      </c>
      <c r="AL623" s="281" t="s">
        <v>4</v>
      </c>
      <c r="AM623" s="225"/>
      <c r="AN623" s="225"/>
      <c r="AO623" s="225"/>
      <c r="AP623" s="225"/>
      <c r="AQ623" s="225"/>
      <c r="AR623" s="225"/>
      <c r="AS623" s="225"/>
      <c r="AT623" s="225"/>
      <c r="AU623" s="225"/>
      <c r="AV623" s="225"/>
      <c r="AW623" s="225"/>
      <c r="AX623" s="282"/>
      <c r="AY623" s="854"/>
    </row>
    <row r="624" spans="1:51" ht="13.5" customHeight="1" thickBot="1">
      <c r="A624" s="548"/>
      <c r="B624" s="870" t="s">
        <v>623</v>
      </c>
      <c r="C624" s="871"/>
      <c r="D624" s="872"/>
      <c r="E624" s="555" t="e">
        <v>#N/A</v>
      </c>
      <c r="F624" s="701">
        <f ca="1">SUM(F623)+F570</f>
        <v>0</v>
      </c>
      <c r="G624" s="702">
        <f t="shared" ref="G624:P624" ca="1" si="527">SUM(G623)+G570</f>
        <v>0</v>
      </c>
      <c r="H624" s="702">
        <f t="shared" ca="1" si="527"/>
        <v>0</v>
      </c>
      <c r="I624" s="702">
        <f t="shared" ca="1" si="527"/>
        <v>0</v>
      </c>
      <c r="J624" s="702">
        <f t="shared" ca="1" si="527"/>
        <v>0</v>
      </c>
      <c r="K624" s="702">
        <f t="shared" ca="1" si="527"/>
        <v>0</v>
      </c>
      <c r="L624" s="702">
        <f t="shared" ca="1" si="527"/>
        <v>0</v>
      </c>
      <c r="M624" s="702">
        <f t="shared" ca="1" si="527"/>
        <v>0</v>
      </c>
      <c r="N624" s="702">
        <f t="shared" ca="1" si="527"/>
        <v>0</v>
      </c>
      <c r="O624" s="702">
        <f t="shared" ca="1" si="527"/>
        <v>0</v>
      </c>
      <c r="P624" s="703">
        <f t="shared" ca="1" si="527"/>
        <v>0</v>
      </c>
      <c r="Q624" s="555"/>
      <c r="R624" s="692" t="str">
        <f>IF(ISERROR(VLOOKUP(Q624,参照!#REF!,2,FALSE)),"",VLOOKUP(Q624,参照!#REF!,2,FALSE))</f>
        <v/>
      </c>
      <c r="S624" s="560"/>
      <c r="T624" s="693"/>
      <c r="U624" s="707"/>
      <c r="V624" s="708" t="str">
        <f>IF(ISERROR(VLOOKUP(U624,参照!D:E,2,FALSE)),"",VLOOKUP(U624,参照!D:E,2,FALSE))</f>
        <v/>
      </c>
      <c r="W624" s="676"/>
      <c r="X624" s="709"/>
      <c r="Y624" s="555"/>
      <c r="Z624" s="645"/>
      <c r="AA624" s="590"/>
      <c r="AB624" s="646"/>
      <c r="AC624" s="647"/>
      <c r="AD624" s="555"/>
      <c r="AE624" s="555"/>
      <c r="AF624" s="669"/>
      <c r="AG624" s="619"/>
      <c r="AJ624" s="855"/>
      <c r="AK624" s="9" t="s">
        <v>126</v>
      </c>
      <c r="AL624" s="9">
        <v>3</v>
      </c>
      <c r="AM624" s="283"/>
      <c r="AN624" s="283">
        <f>DSUM($B601:$N615,F601,$AK623:$AL624)</f>
        <v>0</v>
      </c>
      <c r="AO624" s="283">
        <f>DSUM($B601:$N615,H601,$AK623:$AL624)</f>
        <v>0</v>
      </c>
      <c r="AP624" s="283">
        <f>DSUM($B601:$N615,J601,$AK623:$AL624)</f>
        <v>0</v>
      </c>
      <c r="AQ624" s="283">
        <f>DSUM($B601:$N615,L601,$AK623:$AL624)</f>
        <v>0</v>
      </c>
      <c r="AR624" s="283">
        <f>DSUM($B601:$N615,N601,$AK623:$AL624)</f>
        <v>0</v>
      </c>
      <c r="AS624" s="283"/>
      <c r="AT624" s="283">
        <f>AN624+AO624+AP624</f>
        <v>0</v>
      </c>
      <c r="AU624" s="283">
        <f>AQ624+AR624</f>
        <v>0</v>
      </c>
      <c r="AV624" s="283">
        <f>AT624+AU624</f>
        <v>0</v>
      </c>
      <c r="AW624" s="286">
        <f>(AT624*1)+(AU624*0.5)</f>
        <v>0</v>
      </c>
      <c r="AX624" s="285">
        <f>DCOUNT(B601:E615,D601,AK623:AL624)-AQ647</f>
        <v>0</v>
      </c>
      <c r="AY624" s="855"/>
    </row>
    <row r="625" spans="1:51" ht="13.5" customHeight="1" thickBot="1">
      <c r="A625" s="548" t="s">
        <v>608</v>
      </c>
      <c r="B625" s="873" t="s">
        <v>605</v>
      </c>
      <c r="C625" s="874"/>
      <c r="D625" s="875"/>
      <c r="E625" s="670"/>
      <c r="F625" s="757">
        <f ca="1">SUMIF($B602:$P615,$A625,F602:F615)</f>
        <v>0</v>
      </c>
      <c r="G625" s="758">
        <f t="shared" ref="G625:P625" ca="1" si="528">SUMIF($B602:$P615,$A625,G602:G615)</f>
        <v>0</v>
      </c>
      <c r="H625" s="758">
        <f t="shared" ca="1" si="528"/>
        <v>0</v>
      </c>
      <c r="I625" s="758">
        <f t="shared" ca="1" si="528"/>
        <v>0</v>
      </c>
      <c r="J625" s="758">
        <f t="shared" ca="1" si="528"/>
        <v>0</v>
      </c>
      <c r="K625" s="758">
        <f t="shared" ca="1" si="528"/>
        <v>0</v>
      </c>
      <c r="L625" s="758">
        <f t="shared" ca="1" si="528"/>
        <v>0</v>
      </c>
      <c r="M625" s="758">
        <f t="shared" ca="1" si="528"/>
        <v>0</v>
      </c>
      <c r="N625" s="758">
        <f t="shared" ca="1" si="528"/>
        <v>0</v>
      </c>
      <c r="O625" s="758">
        <f t="shared" ca="1" si="528"/>
        <v>0</v>
      </c>
      <c r="P625" s="759">
        <f t="shared" ca="1" si="528"/>
        <v>0</v>
      </c>
      <c r="Q625" s="555"/>
      <c r="R625" s="857" t="s">
        <v>93</v>
      </c>
      <c r="S625" s="858"/>
      <c r="T625" s="680">
        <f>SUM(X625+T624)</f>
        <v>102500</v>
      </c>
      <c r="U625" s="710"/>
      <c r="V625" s="564" t="s">
        <v>82</v>
      </c>
      <c r="W625" s="564"/>
      <c r="X625" s="711">
        <f>SUM(X601:X624)</f>
        <v>102500</v>
      </c>
      <c r="Y625" s="555"/>
      <c r="Z625" s="692" t="s">
        <v>76</v>
      </c>
      <c r="AA625" s="649"/>
      <c r="AB625" s="650"/>
      <c r="AC625" s="651">
        <f>+AB601*AC601+AB602*AC602+AB603*AC603+AB608*AC608+AB609*AC609+AB610*AC610+AB611*AC611+AB612*AC612+AB613*AC613+AB614*AC614+AB615*AC615+AB616*AC616+AB617*AC617+AB618*AC618+AB619*AC619</f>
        <v>0</v>
      </c>
      <c r="AD625" s="555"/>
      <c r="AE625" s="555"/>
      <c r="AF625" s="705" t="s">
        <v>5</v>
      </c>
      <c r="AG625" s="651">
        <f>SUM(AG615:AG624)</f>
        <v>65460</v>
      </c>
      <c r="AJ625" s="289"/>
      <c r="AK625" s="4"/>
      <c r="AL625" s="4"/>
      <c r="AW625" s="340"/>
      <c r="AX625" s="340"/>
      <c r="AY625" s="289"/>
    </row>
    <row r="626" spans="1:51" ht="13.5" customHeight="1">
      <c r="A626" s="548"/>
      <c r="B626" s="870" t="s">
        <v>623</v>
      </c>
      <c r="C626" s="871"/>
      <c r="D626" s="872"/>
      <c r="E626" s="712"/>
      <c r="F626" s="701">
        <f ca="1">SUM(F625)+F572</f>
        <v>28</v>
      </c>
      <c r="G626" s="702">
        <f t="shared" ref="G626" ca="1" si="529">SUM(G625)+G572</f>
        <v>5700</v>
      </c>
      <c r="H626" s="702">
        <f t="shared" ref="H626" ca="1" si="530">SUM(H625)+H572</f>
        <v>4</v>
      </c>
      <c r="I626" s="702">
        <f t="shared" ref="I626:P626" ca="1" si="531">SUM(I625)+I572</f>
        <v>4200</v>
      </c>
      <c r="J626" s="702">
        <f t="shared" ca="1" si="531"/>
        <v>0</v>
      </c>
      <c r="K626" s="702">
        <f t="shared" ca="1" si="531"/>
        <v>3000</v>
      </c>
      <c r="L626" s="702">
        <f t="shared" ca="1" si="531"/>
        <v>2</v>
      </c>
      <c r="M626" s="702">
        <f t="shared" ca="1" si="531"/>
        <v>2860</v>
      </c>
      <c r="N626" s="702">
        <f t="shared" ca="1" si="531"/>
        <v>0</v>
      </c>
      <c r="O626" s="702">
        <f t="shared" ca="1" si="531"/>
        <v>34</v>
      </c>
      <c r="P626" s="703">
        <f t="shared" ca="1" si="531"/>
        <v>98400</v>
      </c>
      <c r="Q626" s="555"/>
      <c r="R626" s="596"/>
      <c r="S626" s="555"/>
      <c r="T626" s="713"/>
      <c r="U626" s="555"/>
      <c r="V626" s="714"/>
      <c r="W626" s="555"/>
      <c r="X626" s="713"/>
      <c r="Y626" s="555"/>
      <c r="Z626" s="555"/>
      <c r="AA626" s="555"/>
      <c r="AB626" s="555"/>
      <c r="AC626" s="555"/>
      <c r="AD626" s="555"/>
      <c r="AE626" s="555"/>
      <c r="AF626" s="555"/>
      <c r="AG626" s="555"/>
      <c r="AJ626" s="853" t="s">
        <v>336</v>
      </c>
      <c r="AK626" s="277" t="s">
        <v>104</v>
      </c>
      <c r="AL626" s="277" t="s">
        <v>4</v>
      </c>
      <c r="AM626" s="278"/>
      <c r="AN626" s="279" t="s">
        <v>15</v>
      </c>
      <c r="AO626" s="279" t="s">
        <v>16</v>
      </c>
      <c r="AP626" s="277" t="s">
        <v>17</v>
      </c>
      <c r="AQ626" s="279" t="s">
        <v>18</v>
      </c>
      <c r="AR626" s="279" t="s">
        <v>19</v>
      </c>
      <c r="AS626" s="277"/>
      <c r="AT626" s="277" t="s">
        <v>117</v>
      </c>
      <c r="AU626" s="277" t="s">
        <v>118</v>
      </c>
      <c r="AV626" s="277" t="s">
        <v>123</v>
      </c>
      <c r="AW626" s="277" t="s">
        <v>124</v>
      </c>
      <c r="AX626" s="288" t="s">
        <v>122</v>
      </c>
      <c r="AY626" s="853" t="s">
        <v>336</v>
      </c>
    </row>
    <row r="627" spans="1:51" ht="13.5" customHeight="1">
      <c r="A627" s="548" t="s">
        <v>609</v>
      </c>
      <c r="B627" s="873" t="s">
        <v>103</v>
      </c>
      <c r="C627" s="874"/>
      <c r="D627" s="875"/>
      <c r="E627" s="560" t="e">
        <v>#N/A</v>
      </c>
      <c r="F627" s="757">
        <f ca="1">SUMIF($B602:$P615,$A627,F602:F615)</f>
        <v>0</v>
      </c>
      <c r="G627" s="758">
        <f t="shared" ref="G627:P627" ca="1" si="532">SUMIF($B602:$P615,$A627,G602:G615)</f>
        <v>0</v>
      </c>
      <c r="H627" s="758">
        <f t="shared" ca="1" si="532"/>
        <v>0</v>
      </c>
      <c r="I627" s="758">
        <f t="shared" ca="1" si="532"/>
        <v>0</v>
      </c>
      <c r="J627" s="758">
        <f t="shared" ca="1" si="532"/>
        <v>0</v>
      </c>
      <c r="K627" s="758">
        <f t="shared" ca="1" si="532"/>
        <v>0</v>
      </c>
      <c r="L627" s="758">
        <f t="shared" ca="1" si="532"/>
        <v>0</v>
      </c>
      <c r="M627" s="758">
        <f t="shared" ca="1" si="532"/>
        <v>0</v>
      </c>
      <c r="N627" s="758">
        <f t="shared" ca="1" si="532"/>
        <v>0</v>
      </c>
      <c r="O627" s="758">
        <f t="shared" ca="1" si="532"/>
        <v>0</v>
      </c>
      <c r="P627" s="759">
        <f t="shared" ca="1" si="532"/>
        <v>0</v>
      </c>
      <c r="Q627" s="555"/>
      <c r="R627" s="649" t="s">
        <v>425</v>
      </c>
      <c r="S627" s="555"/>
      <c r="T627" s="555"/>
      <c r="U627" s="555"/>
      <c r="V627" s="555"/>
      <c r="W627" s="555"/>
      <c r="X627" s="555"/>
      <c r="Y627" s="555"/>
      <c r="Z627" s="555"/>
      <c r="AA627" s="555"/>
      <c r="AB627" s="555"/>
      <c r="AC627" s="555"/>
      <c r="AD627" s="555"/>
      <c r="AE627" s="555"/>
      <c r="AF627" s="714" t="s">
        <v>342</v>
      </c>
      <c r="AG627" s="555"/>
      <c r="AJ627" s="854"/>
      <c r="AK627" s="281" t="s">
        <v>334</v>
      </c>
      <c r="AL627" s="281">
        <v>1</v>
      </c>
      <c r="AM627" s="225"/>
      <c r="AN627" s="225">
        <f>DSUM($B601:$N615,F601,$AK626:$AL627)</f>
        <v>0</v>
      </c>
      <c r="AO627" s="225">
        <f>DSUM($B601:$N615,H601,$AK626:$AL627)</f>
        <v>0</v>
      </c>
      <c r="AP627" s="225">
        <f>DSUM($B601:$N615,J601,$AK626:$AL627)</f>
        <v>0</v>
      </c>
      <c r="AQ627" s="225">
        <f>DSUM($B601:$N615,L601,$AK626:$AL627)</f>
        <v>0</v>
      </c>
      <c r="AR627" s="225">
        <f>DSUM($B601:$N615,N601,$AK626:$AL627)</f>
        <v>0</v>
      </c>
      <c r="AS627" s="225"/>
      <c r="AT627" s="225">
        <f>AN627+AO627+AP627</f>
        <v>0</v>
      </c>
      <c r="AU627" s="225">
        <f>AQ627+AR627</f>
        <v>0</v>
      </c>
      <c r="AV627" s="225">
        <f>AT627+AU627</f>
        <v>0</v>
      </c>
      <c r="AW627" s="287">
        <f>(AT627*1)+(AU627*0.5)</f>
        <v>0</v>
      </c>
      <c r="AX627" s="284">
        <f>DCOUNT(B601:E615,D601,AK626:AL627)-AR646</f>
        <v>0</v>
      </c>
      <c r="AY627" s="854"/>
    </row>
    <row r="628" spans="1:51" ht="13.5" customHeight="1">
      <c r="A628" s="548"/>
      <c r="B628" s="870" t="s">
        <v>623</v>
      </c>
      <c r="C628" s="871"/>
      <c r="D628" s="872"/>
      <c r="E628" s="555" t="e">
        <v>#N/A</v>
      </c>
      <c r="F628" s="701">
        <f ca="1">SUM(F627)+F574</f>
        <v>60</v>
      </c>
      <c r="G628" s="702">
        <f t="shared" ref="G628" ca="1" si="533">SUM(G627)+G574</f>
        <v>9500</v>
      </c>
      <c r="H628" s="702">
        <f t="shared" ref="H628" ca="1" si="534">SUM(H627)+H574</f>
        <v>9</v>
      </c>
      <c r="I628" s="702">
        <f t="shared" ref="I628:P628" ca="1" si="535">SUM(I627)+I574</f>
        <v>7000</v>
      </c>
      <c r="J628" s="702">
        <f t="shared" ca="1" si="535"/>
        <v>0</v>
      </c>
      <c r="K628" s="702">
        <f t="shared" ca="1" si="535"/>
        <v>5000</v>
      </c>
      <c r="L628" s="702">
        <f t="shared" ca="1" si="535"/>
        <v>2</v>
      </c>
      <c r="M628" s="702">
        <f t="shared" ca="1" si="535"/>
        <v>4750</v>
      </c>
      <c r="N628" s="702">
        <f t="shared" ca="1" si="535"/>
        <v>0</v>
      </c>
      <c r="O628" s="702">
        <f t="shared" ca="1" si="535"/>
        <v>71</v>
      </c>
      <c r="P628" s="703">
        <f t="shared" ca="1" si="535"/>
        <v>695500</v>
      </c>
      <c r="Q628" s="555"/>
      <c r="R628" s="774"/>
      <c r="S628" s="604"/>
      <c r="T628" s="603" t="s">
        <v>39</v>
      </c>
      <c r="U628" s="604"/>
      <c r="V628" s="715"/>
      <c r="W628" s="604"/>
      <c r="X628" s="603" t="s">
        <v>455</v>
      </c>
      <c r="Y628" s="604"/>
      <c r="Z628" s="715"/>
      <c r="AA628" s="604"/>
      <c r="AB628" s="604"/>
      <c r="AC628" s="603" t="s">
        <v>41</v>
      </c>
      <c r="AD628" s="715"/>
      <c r="AE628" s="555"/>
      <c r="AF628" s="831" t="s">
        <v>787</v>
      </c>
      <c r="AG628" s="664"/>
      <c r="AJ628" s="854"/>
      <c r="AK628" s="281" t="s">
        <v>104</v>
      </c>
      <c r="AL628" s="281" t="s">
        <v>4</v>
      </c>
      <c r="AM628" s="225"/>
      <c r="AN628" s="225"/>
      <c r="AO628" s="225"/>
      <c r="AP628" s="225"/>
      <c r="AQ628" s="225"/>
      <c r="AR628" s="225"/>
      <c r="AS628" s="225"/>
      <c r="AT628" s="225"/>
      <c r="AU628" s="225"/>
      <c r="AV628" s="225"/>
      <c r="AW628" s="225"/>
      <c r="AX628" s="282"/>
      <c r="AY628" s="854"/>
    </row>
    <row r="629" spans="1:51" ht="13.5" customHeight="1" thickBot="1">
      <c r="A629" s="548" t="s">
        <v>610</v>
      </c>
      <c r="B629" s="878" t="s">
        <v>661</v>
      </c>
      <c r="C629" s="879"/>
      <c r="D629" s="880"/>
      <c r="E629" s="670"/>
      <c r="F629" s="757">
        <f ca="1">SUMIF($B602:$P615,$A629,F602:F615)+SUMIF($B602:$P615,$A630,F602:F615)</f>
        <v>0</v>
      </c>
      <c r="G629" s="758">
        <f t="shared" ref="G629" ca="1" si="536">SUMIF($B604:$P617,$A629,G604:G617)</f>
        <v>0</v>
      </c>
      <c r="H629" s="758">
        <f ca="1">SUMIF($B602:$P615,$A629,H602:H615)+SUMIF($B602:$P615,$A630,H602:H615)</f>
        <v>0</v>
      </c>
      <c r="I629" s="758">
        <f t="shared" ref="I629" ca="1" si="537">SUMIF($B604:$P617,$A629,I604:I617)</f>
        <v>0</v>
      </c>
      <c r="J629" s="758">
        <f ca="1">SUMIF($B602:$P615,$A629,J602:J615)+SUMIF($B602:$P615,$A630,J602:J615)</f>
        <v>0</v>
      </c>
      <c r="K629" s="758">
        <f t="shared" ref="K629" ca="1" si="538">SUMIF($B604:$P617,$A629,K604:K617)</f>
        <v>0</v>
      </c>
      <c r="L629" s="758">
        <f ca="1">SUMIF($B602:$P615,$A629,L602:L615)+SUMIF($B602:$P615,$A630,L602:L615)</f>
        <v>0</v>
      </c>
      <c r="M629" s="758">
        <f t="shared" ref="M629" ca="1" si="539">SUMIF($B604:$P617,$A629,M604:M617)</f>
        <v>0</v>
      </c>
      <c r="N629" s="758">
        <f ca="1">SUMIF($B602:$P615,$A629,N602:N615)+SUMIF($B602:$P615,$A630,N602:N615)</f>
        <v>0</v>
      </c>
      <c r="O629" s="758">
        <f ca="1">SUMIF($B602:$P615,$A629,O602:O615)+SUMIF($B602:$P615,$A630,O602:O615)</f>
        <v>0</v>
      </c>
      <c r="P629" s="759">
        <f ca="1">SUMIF($B602:$P615,$A629,P602:P615)+SUMIF($B602:$P615,$A630,P602:P615)</f>
        <v>0</v>
      </c>
      <c r="Q629" s="555"/>
      <c r="R629" s="775"/>
      <c r="S629" s="596" t="s">
        <v>2</v>
      </c>
      <c r="T629" s="717">
        <f>SUM(昨年日報!T630)</f>
        <v>38</v>
      </c>
      <c r="U629" s="555"/>
      <c r="V629" s="718"/>
      <c r="W629" s="596" t="s">
        <v>42</v>
      </c>
      <c r="X629" s="719">
        <f>+X575+T629</f>
        <v>1342</v>
      </c>
      <c r="Y629" s="555"/>
      <c r="Z629" s="720"/>
      <c r="AA629" s="555" t="s">
        <v>2</v>
      </c>
      <c r="AB629" s="596"/>
      <c r="AC629" s="721">
        <f>+AC575+T629</f>
        <v>1620</v>
      </c>
      <c r="AD629" s="720"/>
      <c r="AE629" s="555"/>
      <c r="AF629" s="631" t="s">
        <v>797</v>
      </c>
      <c r="AG629" s="833"/>
      <c r="AJ629" s="855"/>
      <c r="AK629" s="9" t="s">
        <v>335</v>
      </c>
      <c r="AL629" s="9">
        <v>3</v>
      </c>
      <c r="AM629" s="283"/>
      <c r="AN629" s="283">
        <f>DSUM($B601:$N615,F601,$AK628:$AL629)</f>
        <v>0</v>
      </c>
      <c r="AO629" s="283">
        <f>DSUM($B601:$N615,H601,$AK628:$AL629)</f>
        <v>0</v>
      </c>
      <c r="AP629" s="283">
        <f>DSUM($B601:$N615,J601,$AK628:$AL629)</f>
        <v>0</v>
      </c>
      <c r="AQ629" s="283">
        <f>DSUM($B601:$N615,L601,$AK628:$AL629)</f>
        <v>0</v>
      </c>
      <c r="AR629" s="283">
        <f>DSUM($B601:$N615,N601,$AK628:$AL629)</f>
        <v>0</v>
      </c>
      <c r="AS629" s="283"/>
      <c r="AT629" s="283">
        <f>AN629+AO629+AP629</f>
        <v>0</v>
      </c>
      <c r="AU629" s="283">
        <f>AQ629+AR629</f>
        <v>0</v>
      </c>
      <c r="AV629" s="283">
        <f>AT629+AU629</f>
        <v>0</v>
      </c>
      <c r="AW629" s="286">
        <f>(AT629*1)+(AU629*0.5)</f>
        <v>0</v>
      </c>
      <c r="AX629" s="285">
        <f>DCOUNT(B601:E615,D601,AK628:AL629)-AR647</f>
        <v>0</v>
      </c>
      <c r="AY629" s="855"/>
    </row>
    <row r="630" spans="1:51" ht="13.5" customHeight="1" thickBot="1">
      <c r="A630" s="548" t="s">
        <v>663</v>
      </c>
      <c r="B630" s="870" t="s">
        <v>623</v>
      </c>
      <c r="C630" s="871"/>
      <c r="D630" s="872"/>
      <c r="E630" s="555" t="e">
        <v>#N/A</v>
      </c>
      <c r="F630" s="701">
        <f ca="1">SUM(F629)+F576</f>
        <v>56</v>
      </c>
      <c r="G630" s="702">
        <f t="shared" ref="G630" ca="1" si="540">SUM(G629)+G576</f>
        <v>0</v>
      </c>
      <c r="H630" s="702">
        <f t="shared" ref="H630" ca="1" si="541">SUM(H629)+H576</f>
        <v>15</v>
      </c>
      <c r="I630" s="702">
        <f t="shared" ref="I630:P630" ca="1" si="542">SUM(I629)+I576</f>
        <v>0</v>
      </c>
      <c r="J630" s="702">
        <f t="shared" ca="1" si="542"/>
        <v>0</v>
      </c>
      <c r="K630" s="702">
        <f t="shared" ca="1" si="542"/>
        <v>0</v>
      </c>
      <c r="L630" s="702">
        <f t="shared" ca="1" si="542"/>
        <v>2</v>
      </c>
      <c r="M630" s="702">
        <f t="shared" ca="1" si="542"/>
        <v>0</v>
      </c>
      <c r="N630" s="702">
        <f t="shared" ca="1" si="542"/>
        <v>1</v>
      </c>
      <c r="O630" s="702">
        <f t="shared" ca="1" si="542"/>
        <v>74</v>
      </c>
      <c r="P630" s="703">
        <f t="shared" ca="1" si="542"/>
        <v>573800</v>
      </c>
      <c r="Q630" s="555"/>
      <c r="R630" s="776" t="s">
        <v>43</v>
      </c>
      <c r="S630" s="697" t="s">
        <v>3</v>
      </c>
      <c r="T630" s="722">
        <f>SUM(O617)</f>
        <v>34</v>
      </c>
      <c r="U630" s="696"/>
      <c r="V630" s="723">
        <f t="shared" ref="V630" si="543">+IF(ISERROR(T630/T629*100),"",(T630/T629*100))</f>
        <v>89.473684210526315</v>
      </c>
      <c r="W630" s="697" t="s">
        <v>44</v>
      </c>
      <c r="X630" s="724">
        <f t="shared" ref="X630:X632" si="544">+X576+T630</f>
        <v>365</v>
      </c>
      <c r="Y630" s="696"/>
      <c r="Z630" s="725">
        <f t="shared" ref="Z630" si="545">+IF(ISERROR(X630/X629*100),"",(X630/X629*100))</f>
        <v>27.198211624441132</v>
      </c>
      <c r="AA630" s="696" t="s">
        <v>3</v>
      </c>
      <c r="AB630" s="697"/>
      <c r="AC630" s="726">
        <f t="shared" ref="AC630:AC642" si="546">+AC576+T630</f>
        <v>503</v>
      </c>
      <c r="AD630" s="723">
        <f>+IF(ISERROR(AC630/AC629*100),"",(AC630/AC629*100))</f>
        <v>31.049382716049383</v>
      </c>
      <c r="AE630" s="555"/>
      <c r="AF630" s="558"/>
      <c r="AG630" s="561"/>
    </row>
    <row r="631" spans="1:51" ht="13.5" customHeight="1" thickBot="1">
      <c r="A631" s="43"/>
      <c r="B631" s="662"/>
      <c r="C631" s="663"/>
      <c r="D631" s="664"/>
      <c r="E631" s="590" t="str">
        <f>IF(B631="","",VLOOKUP(B631,参照!$U$1:$Z$25,2,FALSE))</f>
        <v/>
      </c>
      <c r="F631" s="760"/>
      <c r="G631" s="761"/>
      <c r="H631" s="760"/>
      <c r="I631" s="762"/>
      <c r="J631" s="760"/>
      <c r="K631" s="762"/>
      <c r="L631" s="760"/>
      <c r="M631" s="761"/>
      <c r="N631" s="761"/>
      <c r="O631" s="763"/>
      <c r="P631" s="764"/>
      <c r="Q631" s="555"/>
      <c r="R631" s="777"/>
      <c r="S631" s="728"/>
      <c r="T631" s="606">
        <f>SUM(昨年日報!T632)</f>
        <v>154820</v>
      </c>
      <c r="U631" s="555"/>
      <c r="V631" s="729"/>
      <c r="W631" s="555"/>
      <c r="X631" s="719">
        <f t="shared" si="544"/>
        <v>7488160</v>
      </c>
      <c r="Y631" s="555"/>
      <c r="Z631" s="720"/>
      <c r="AA631" s="555"/>
      <c r="AB631" s="555"/>
      <c r="AC631" s="713">
        <f t="shared" si="546"/>
        <v>8672120</v>
      </c>
      <c r="AD631" s="720"/>
      <c r="AE631" s="555"/>
      <c r="AF631" s="730" t="s">
        <v>798</v>
      </c>
      <c r="AG631" s="561"/>
      <c r="AJ631" s="290" t="s">
        <v>128</v>
      </c>
      <c r="AK631" s="256"/>
      <c r="AL631" s="256"/>
      <c r="AM631" s="256"/>
      <c r="AN631" s="256">
        <f>AN602+AN604+AN607+AN609+AN612+AN614+AN617+AN619+AN622+AN624</f>
        <v>31</v>
      </c>
      <c r="AO631" s="256">
        <f>AO602+AO604+AO607+AO609+AO612+AO614+AO617+AO619+AO622+AO624</f>
        <v>0</v>
      </c>
      <c r="AP631" s="256">
        <f>AP602+AP604+AP607+AP609+AP612+AP614+AP617+AP619+AP622+AP624</f>
        <v>0</v>
      </c>
      <c r="AQ631" s="256">
        <f>AQ602+AQ604+AQ607+AQ609+AQ612+AQ614+AQ617+AQ619+AQ622+AQ624</f>
        <v>3</v>
      </c>
      <c r="AR631" s="256">
        <f>AR602+AR604+AR607+AR609+AR612+AR614+AR617+AR619+AR622+AR624</f>
        <v>0</v>
      </c>
      <c r="AS631" s="256"/>
      <c r="AT631" s="256">
        <f>AT602+AT604+AT607+AT609+AT612+AT614+AT617+AT619+AT622+AT624</f>
        <v>31</v>
      </c>
      <c r="AU631" s="256">
        <f>AU602+AU604+AU607+AU609+AU612+AU614+AU617+AU619+AU622+AU624</f>
        <v>3</v>
      </c>
      <c r="AV631" s="256">
        <f>AV602+AV604+AV607+AV609+AV612+AV614+AV617+AV619+AV622+AV624</f>
        <v>34</v>
      </c>
      <c r="AW631" s="256">
        <f>AW602+AW604+AW607+AW609+AW612+AW614+AW617+AW619+AW622+AW624</f>
        <v>32.5</v>
      </c>
      <c r="AX631" s="256">
        <f>AX602+AX604+AX607+AX609+AX612+AX614+AX617+AX619+AX622+AX624</f>
        <v>1</v>
      </c>
    </row>
    <row r="632" spans="1:51" ht="13.5" customHeight="1">
      <c r="A632" s="43"/>
      <c r="B632" s="870" t="s">
        <v>611</v>
      </c>
      <c r="C632" s="871"/>
      <c r="D632" s="872"/>
      <c r="E632" s="670"/>
      <c r="F632" s="731">
        <f ca="1">SUM(F622+F624+F626+F628+F630)</f>
        <v>304</v>
      </c>
      <c r="G632" s="732">
        <f t="shared" ref="G632:P632" ca="1" si="547">SUM(G622+G624+G626+G628+G630)</f>
        <v>53200</v>
      </c>
      <c r="H632" s="731">
        <f t="shared" ca="1" si="547"/>
        <v>40</v>
      </c>
      <c r="I632" s="733">
        <f t="shared" ca="1" si="547"/>
        <v>39200</v>
      </c>
      <c r="J632" s="731">
        <f t="shared" ca="1" si="547"/>
        <v>0</v>
      </c>
      <c r="K632" s="733">
        <f t="shared" ca="1" si="547"/>
        <v>28000</v>
      </c>
      <c r="L632" s="731">
        <f t="shared" ca="1" si="547"/>
        <v>20</v>
      </c>
      <c r="M632" s="732">
        <f t="shared" ca="1" si="547"/>
        <v>26650</v>
      </c>
      <c r="N632" s="732">
        <f t="shared" ca="1" si="547"/>
        <v>1</v>
      </c>
      <c r="O632" s="734">
        <f t="shared" ca="1" si="547"/>
        <v>365</v>
      </c>
      <c r="P632" s="735">
        <f t="shared" ca="1" si="547"/>
        <v>2259700</v>
      </c>
      <c r="Q632" s="555"/>
      <c r="R632" s="778" t="s">
        <v>45</v>
      </c>
      <c r="S632" s="660"/>
      <c r="T632" s="736">
        <f>SUM(P617)</f>
        <v>162500</v>
      </c>
      <c r="U632" s="696"/>
      <c r="V632" s="723">
        <f t="shared" ref="V632" si="548">+IF(ISERROR(T632/T631*100),"",(T632/T631*100))</f>
        <v>104.96059940576153</v>
      </c>
      <c r="W632" s="696"/>
      <c r="X632" s="724">
        <f t="shared" si="544"/>
        <v>2259700</v>
      </c>
      <c r="Y632" s="696"/>
      <c r="Z632" s="723">
        <f t="shared" ref="Z632" si="549">+IF(ISERROR(X632/X631*100),"",(X632/X631*100))</f>
        <v>30.176972714258245</v>
      </c>
      <c r="AA632" s="696"/>
      <c r="AB632" s="696"/>
      <c r="AC632" s="736">
        <f t="shared" si="546"/>
        <v>2935460</v>
      </c>
      <c r="AD632" s="723">
        <f>+IF(ISERROR(AC632/AC631*100),"",(AC632/AC631*100))</f>
        <v>33.849393227953492</v>
      </c>
      <c r="AE632" s="555"/>
      <c r="AF632" s="558" t="s">
        <v>801</v>
      </c>
      <c r="AG632" s="561"/>
    </row>
    <row r="633" spans="1:51" ht="13.5" customHeight="1">
      <c r="A633" s="43"/>
      <c r="B633" s="895"/>
      <c r="C633" s="895"/>
      <c r="D633" s="895"/>
      <c r="E633" s="562"/>
      <c r="F633" s="666"/>
      <c r="G633" s="737"/>
      <c r="H633" s="666"/>
      <c r="I633" s="737"/>
      <c r="J633" s="666"/>
      <c r="K633" s="737"/>
      <c r="L633" s="666"/>
      <c r="M633" s="737"/>
      <c r="N633" s="666"/>
      <c r="O633" s="737"/>
      <c r="P633" s="737"/>
      <c r="Q633" s="555"/>
      <c r="R633" s="777" t="s">
        <v>46</v>
      </c>
      <c r="S633" s="738">
        <f>SUM(AC602:AC603)</f>
        <v>0</v>
      </c>
      <c r="T633" s="606">
        <f>SUM(昨年日報!T634)</f>
        <v>0</v>
      </c>
      <c r="U633" s="555"/>
      <c r="V633" s="729"/>
      <c r="W633" s="555"/>
      <c r="X633" s="719">
        <f>+X579+T633</f>
        <v>0</v>
      </c>
      <c r="Y633" s="555"/>
      <c r="Z633" s="739"/>
      <c r="AA633" s="555"/>
      <c r="AB633" s="555"/>
      <c r="AC633" s="713">
        <f t="shared" si="546"/>
        <v>0</v>
      </c>
      <c r="AD633" s="720"/>
      <c r="AE633" s="555"/>
      <c r="AF633" s="558"/>
      <c r="AG633" s="561"/>
      <c r="AJ633" s="856" t="s">
        <v>323</v>
      </c>
      <c r="AK633" s="856"/>
      <c r="AL633" s="856" t="s">
        <v>324</v>
      </c>
      <c r="AM633" s="856"/>
      <c r="AN633" s="859" t="s">
        <v>331</v>
      </c>
      <c r="AO633" s="859"/>
      <c r="AP633" s="856" t="s">
        <v>325</v>
      </c>
      <c r="AQ633" s="856"/>
    </row>
    <row r="634" spans="1:51" ht="13.5" customHeight="1">
      <c r="A634" s="43"/>
      <c r="B634" s="881" t="s">
        <v>618</v>
      </c>
      <c r="C634" s="882"/>
      <c r="D634" s="882"/>
      <c r="E634" s="564" t="e">
        <f>IF(B634="","",VLOOKUP(B634,参照!$U$1:$Z$25,2,FALSE))</f>
        <v>#N/A</v>
      </c>
      <c r="F634" s="883" t="s">
        <v>616</v>
      </c>
      <c r="G634" s="884"/>
      <c r="H634" s="884"/>
      <c r="I634" s="884"/>
      <c r="J634" s="884"/>
      <c r="K634" s="884"/>
      <c r="L634" s="884"/>
      <c r="M634" s="884"/>
      <c r="N634" s="884"/>
      <c r="O634" s="884"/>
      <c r="P634" s="885"/>
      <c r="Q634" s="555"/>
      <c r="R634" s="776" t="s">
        <v>47</v>
      </c>
      <c r="S634" s="740"/>
      <c r="T634" s="736">
        <f>SUM(T620+T624+S633+S634)</f>
        <v>0</v>
      </c>
      <c r="U634" s="696"/>
      <c r="V634" s="723" t="str">
        <f t="shared" ref="V634" si="550">+IF(ISERROR(T634/T633*100),"",(T634/T633*100))</f>
        <v/>
      </c>
      <c r="W634" s="696"/>
      <c r="X634" s="724">
        <f t="shared" ref="X634:X643" si="551">+X580+T634</f>
        <v>4004</v>
      </c>
      <c r="Y634" s="696"/>
      <c r="Z634" s="725" t="str">
        <f t="shared" ref="Z634" si="552">+IF(ISERROR(X634/X633*100),"",(X634/X633*100))</f>
        <v/>
      </c>
      <c r="AA634" s="696"/>
      <c r="AB634" s="696"/>
      <c r="AC634" s="736">
        <f t="shared" si="546"/>
        <v>35220</v>
      </c>
      <c r="AD634" s="723" t="str">
        <f>+IF(ISERROR(AC634/AC633*100),"",(AC634/AC633*100))</f>
        <v/>
      </c>
      <c r="AE634" s="555"/>
      <c r="AF634" s="558" t="s">
        <v>799</v>
      </c>
      <c r="AG634" s="561"/>
      <c r="AJ634" s="931">
        <v>60000</v>
      </c>
      <c r="AK634" s="931"/>
      <c r="AL634" s="869">
        <f>AJ634-AG625</f>
        <v>-5460</v>
      </c>
      <c r="AM634" s="856"/>
      <c r="AN634" s="869">
        <f>T636+T638+T640+T642</f>
        <v>5460</v>
      </c>
      <c r="AO634" s="856"/>
      <c r="AP634" s="869">
        <f>(AJ634+AN634)-(AG625)</f>
        <v>0</v>
      </c>
      <c r="AQ634" s="856"/>
    </row>
    <row r="635" spans="1:51" ht="13.5" customHeight="1">
      <c r="A635" s="43"/>
      <c r="B635" s="894" t="s">
        <v>602</v>
      </c>
      <c r="C635" s="894"/>
      <c r="D635" s="894"/>
      <c r="E635" s="555" t="e">
        <v>#N/A</v>
      </c>
      <c r="F635" s="687" t="s">
        <v>15</v>
      </c>
      <c r="G635" s="688"/>
      <c r="H635" s="687" t="s">
        <v>16</v>
      </c>
      <c r="I635" s="689"/>
      <c r="J635" s="559" t="s">
        <v>17</v>
      </c>
      <c r="K635" s="690"/>
      <c r="L635" s="687" t="s">
        <v>18</v>
      </c>
      <c r="M635" s="670"/>
      <c r="N635" s="670" t="s">
        <v>19</v>
      </c>
      <c r="O635" s="691" t="s">
        <v>6</v>
      </c>
      <c r="P635" s="613" t="s">
        <v>20</v>
      </c>
      <c r="Q635" s="555"/>
      <c r="R635" s="773" t="s">
        <v>639</v>
      </c>
      <c r="S635" s="824">
        <f>AF640+AF642</f>
        <v>4460</v>
      </c>
      <c r="T635" s="606">
        <f>SUM(昨年日報!T636)</f>
        <v>2270</v>
      </c>
      <c r="U635" s="555"/>
      <c r="V635" s="729"/>
      <c r="W635" s="555"/>
      <c r="X635" s="719">
        <f t="shared" si="551"/>
        <v>129630</v>
      </c>
      <c r="Y635" s="555"/>
      <c r="Z635" s="720"/>
      <c r="AA635" s="555"/>
      <c r="AB635" s="555"/>
      <c r="AC635" s="713">
        <f t="shared" si="546"/>
        <v>147030</v>
      </c>
      <c r="AD635" s="720"/>
      <c r="AE635" s="555"/>
      <c r="AF635" s="558" t="s">
        <v>800</v>
      </c>
      <c r="AG635" s="561"/>
    </row>
    <row r="636" spans="1:51" ht="13.5" customHeight="1" thickBot="1">
      <c r="A636" s="43"/>
      <c r="B636" s="873" t="s">
        <v>637</v>
      </c>
      <c r="C636" s="874"/>
      <c r="D636" s="875"/>
      <c r="E636" s="670"/>
      <c r="F636" s="665"/>
      <c r="G636" s="727"/>
      <c r="H636" s="727"/>
      <c r="I636" s="727"/>
      <c r="J636" s="727"/>
      <c r="K636" s="727"/>
      <c r="L636" s="727"/>
      <c r="M636" s="727"/>
      <c r="N636" s="727"/>
      <c r="O636" s="727"/>
      <c r="P636" s="742"/>
      <c r="Q636" s="555"/>
      <c r="R636" s="771" t="s">
        <v>682</v>
      </c>
      <c r="S636" s="825">
        <f>AF645+AF647</f>
        <v>0</v>
      </c>
      <c r="T636" s="736">
        <f>SUM(S635:S636)</f>
        <v>4460</v>
      </c>
      <c r="U636" s="696"/>
      <c r="V636" s="723">
        <f t="shared" ref="V636" si="553">+IF(ISERROR(T636/T635*100),"",(T636/T635*100))</f>
        <v>196.47577092511014</v>
      </c>
      <c r="W636" s="696"/>
      <c r="X636" s="724">
        <f t="shared" si="551"/>
        <v>38940</v>
      </c>
      <c r="Y636" s="696"/>
      <c r="Z636" s="723">
        <f t="shared" ref="Z636" si="554">+IF(ISERROR(X636/X635*100),"",(X636/X635*100))</f>
        <v>30.039342744735016</v>
      </c>
      <c r="AA636" s="696"/>
      <c r="AB636" s="696"/>
      <c r="AC636" s="736">
        <f t="shared" si="546"/>
        <v>43950</v>
      </c>
      <c r="AD636" s="723">
        <f>+IF(ISERROR(AC636/AC635*100),"",(AC636/AC635*100))</f>
        <v>29.891858804325651</v>
      </c>
      <c r="AE636" s="555"/>
      <c r="AF636" s="558"/>
      <c r="AG636" s="561"/>
      <c r="AJ636" s="856" t="s">
        <v>326</v>
      </c>
      <c r="AK636" s="856"/>
      <c r="AL636" s="856"/>
      <c r="AM636" s="856"/>
    </row>
    <row r="637" spans="1:51" ht="13.5" customHeight="1" thickBot="1">
      <c r="A637" s="43"/>
      <c r="B637" s="870" t="s">
        <v>624</v>
      </c>
      <c r="C637" s="871"/>
      <c r="D637" s="872"/>
      <c r="E637" s="555" t="e">
        <v>#N/A</v>
      </c>
      <c r="F637" s="700">
        <f ca="1">SUM(F622)+F$43</f>
        <v>278</v>
      </c>
      <c r="G637" s="701">
        <f t="shared" ref="G637:P637" ca="1" si="555">SUM(G622)+G$43</f>
        <v>57000</v>
      </c>
      <c r="H637" s="702">
        <f t="shared" ca="1" si="555"/>
        <v>28</v>
      </c>
      <c r="I637" s="702">
        <f t="shared" ca="1" si="555"/>
        <v>42000</v>
      </c>
      <c r="J637" s="702">
        <f t="shared" ca="1" si="555"/>
        <v>0</v>
      </c>
      <c r="K637" s="702">
        <f t="shared" ca="1" si="555"/>
        <v>30000</v>
      </c>
      <c r="L637" s="702">
        <f t="shared" ca="1" si="555"/>
        <v>16</v>
      </c>
      <c r="M637" s="702">
        <f t="shared" ca="1" si="555"/>
        <v>28560</v>
      </c>
      <c r="N637" s="702">
        <f t="shared" ca="1" si="555"/>
        <v>2</v>
      </c>
      <c r="O637" s="702">
        <f t="shared" ca="1" si="555"/>
        <v>324</v>
      </c>
      <c r="P637" s="703">
        <f t="shared" ca="1" si="555"/>
        <v>1567760</v>
      </c>
      <c r="Q637" s="555"/>
      <c r="R637" s="773" t="s">
        <v>640</v>
      </c>
      <c r="S637" s="741">
        <v>0</v>
      </c>
      <c r="T637" s="606">
        <f>SUM(昨年日報!T638)</f>
        <v>9000</v>
      </c>
      <c r="U637" s="555"/>
      <c r="V637" s="729"/>
      <c r="W637" s="555"/>
      <c r="X637" s="719">
        <f t="shared" si="551"/>
        <v>97300</v>
      </c>
      <c r="Y637" s="555"/>
      <c r="Z637" s="739"/>
      <c r="AA637" s="555"/>
      <c r="AB637" s="555"/>
      <c r="AC637" s="713">
        <f t="shared" si="546"/>
        <v>130300</v>
      </c>
      <c r="AD637" s="720"/>
      <c r="AE637" s="555"/>
      <c r="AF637" s="934" t="s">
        <v>664</v>
      </c>
      <c r="AG637" s="935"/>
      <c r="AJ637" s="886" t="s">
        <v>327</v>
      </c>
      <c r="AK637" s="887"/>
      <c r="AL637" s="856" t="s">
        <v>328</v>
      </c>
      <c r="AM637" s="856"/>
    </row>
    <row r="638" spans="1:51" ht="13.5" customHeight="1">
      <c r="B638" s="873" t="s">
        <v>107</v>
      </c>
      <c r="C638" s="874"/>
      <c r="D638" s="875"/>
      <c r="E638" s="670"/>
      <c r="F638" s="665"/>
      <c r="G638" s="727"/>
      <c r="H638" s="727"/>
      <c r="I638" s="727"/>
      <c r="J638" s="727"/>
      <c r="K638" s="727"/>
      <c r="L638" s="727"/>
      <c r="M638" s="727"/>
      <c r="N638" s="727"/>
      <c r="O638" s="727"/>
      <c r="P638" s="742"/>
      <c r="Q638" s="555"/>
      <c r="R638" s="772" t="s">
        <v>683</v>
      </c>
      <c r="S638" s="740"/>
      <c r="T638" s="736">
        <f>SUM(S637:S638)</f>
        <v>0</v>
      </c>
      <c r="U638" s="696"/>
      <c r="V638" s="723">
        <f t="shared" ref="V638" si="556">+IF(ISERROR(T638/T637*100),"",(T638/T637*100))</f>
        <v>0</v>
      </c>
      <c r="W638" s="696"/>
      <c r="X638" s="724">
        <f t="shared" si="551"/>
        <v>27700</v>
      </c>
      <c r="Y638" s="696"/>
      <c r="Z638" s="725">
        <f t="shared" ref="Z638" si="557">+IF(ISERROR(X638/X637*100),"",(X638/X637*100))</f>
        <v>28.468653648509761</v>
      </c>
      <c r="AA638" s="696"/>
      <c r="AB638" s="696"/>
      <c r="AC638" s="736">
        <f t="shared" si="546"/>
        <v>36700</v>
      </c>
      <c r="AD638" s="723">
        <f>+IF(ISERROR(AC638/AC637*100),"",(AC638/AC637*100))</f>
        <v>28.165771297006909</v>
      </c>
      <c r="AE638" s="555"/>
      <c r="AF638" s="936" t="s">
        <v>665</v>
      </c>
      <c r="AG638" s="937"/>
      <c r="AJ638" s="886" t="s">
        <v>329</v>
      </c>
      <c r="AK638" s="887"/>
      <c r="AL638" s="887"/>
      <c r="AM638" s="888"/>
    </row>
    <row r="639" spans="1:51" ht="13.5" customHeight="1">
      <c r="B639" s="870" t="s">
        <v>624</v>
      </c>
      <c r="C639" s="871"/>
      <c r="D639" s="872"/>
      <c r="E639" s="555" t="e">
        <v>#N/A</v>
      </c>
      <c r="F639" s="701">
        <f ca="1">SUM(F624)+F$45</f>
        <v>0</v>
      </c>
      <c r="G639" s="702">
        <f t="shared" ref="G639:P639" ca="1" si="558">SUM(G624)+G$45</f>
        <v>0</v>
      </c>
      <c r="H639" s="702">
        <f t="shared" ca="1" si="558"/>
        <v>0</v>
      </c>
      <c r="I639" s="702">
        <f t="shared" ca="1" si="558"/>
        <v>0</v>
      </c>
      <c r="J639" s="702">
        <f t="shared" ca="1" si="558"/>
        <v>0</v>
      </c>
      <c r="K639" s="702">
        <f t="shared" ca="1" si="558"/>
        <v>0</v>
      </c>
      <c r="L639" s="702">
        <f t="shared" ca="1" si="558"/>
        <v>0</v>
      </c>
      <c r="M639" s="702">
        <f t="shared" ca="1" si="558"/>
        <v>0</v>
      </c>
      <c r="N639" s="702">
        <f t="shared" ca="1" si="558"/>
        <v>0</v>
      </c>
      <c r="O639" s="702">
        <f t="shared" ca="1" si="558"/>
        <v>0</v>
      </c>
      <c r="P639" s="703">
        <f t="shared" ca="1" si="558"/>
        <v>0</v>
      </c>
      <c r="Q639" s="555"/>
      <c r="R639" s="777"/>
      <c r="S639" s="669"/>
      <c r="T639" s="606">
        <f>SUM(昨年日報!T640)</f>
        <v>0</v>
      </c>
      <c r="U639" s="555"/>
      <c r="V639" s="729"/>
      <c r="W639" s="555"/>
      <c r="X639" s="719">
        <f t="shared" si="551"/>
        <v>0</v>
      </c>
      <c r="Y639" s="555"/>
      <c r="Z639" s="720"/>
      <c r="AA639" s="555"/>
      <c r="AB639" s="555"/>
      <c r="AC639" s="713">
        <f t="shared" si="546"/>
        <v>0</v>
      </c>
      <c r="AD639" s="720"/>
      <c r="AE639" s="555"/>
      <c r="AF639" s="826" t="str">
        <f>$AF$99</f>
        <v>8%対象額</v>
      </c>
      <c r="AG639" s="827" t="str">
        <f>$AG$99</f>
        <v>税額</v>
      </c>
      <c r="AJ639" s="869">
        <f ca="1">SUM(INDIRECT(AS639))</f>
        <v>34</v>
      </c>
      <c r="AK639" s="856"/>
      <c r="AL639" s="869">
        <f ca="1">SUM(INDIRECT(AT639))</f>
        <v>503</v>
      </c>
      <c r="AM639" s="856"/>
      <c r="AN639" s="345" t="s">
        <v>619</v>
      </c>
      <c r="AO639" s="345" t="s">
        <v>621</v>
      </c>
      <c r="AP639" s="346">
        <f>SUM(AP585)+72</f>
        <v>849</v>
      </c>
      <c r="AQ639" s="347">
        <v>18</v>
      </c>
      <c r="AR639" s="347">
        <f>AP639+AQ639</f>
        <v>867</v>
      </c>
      <c r="AS639" s="345" t="str">
        <f>CONCATENATE(AN639,AR639)</f>
        <v>受払表!G867</v>
      </c>
      <c r="AT639" s="345" t="str">
        <f>CONCATENATE(AO639,AR639)</f>
        <v>受払表!K867</v>
      </c>
    </row>
    <row r="640" spans="1:51" ht="13.5" customHeight="1">
      <c r="B640" s="873" t="s">
        <v>605</v>
      </c>
      <c r="C640" s="874"/>
      <c r="D640" s="875"/>
      <c r="E640" s="670"/>
      <c r="F640" s="665"/>
      <c r="G640" s="727"/>
      <c r="H640" s="727"/>
      <c r="I640" s="727"/>
      <c r="J640" s="727"/>
      <c r="K640" s="727"/>
      <c r="L640" s="727"/>
      <c r="M640" s="727"/>
      <c r="N640" s="727"/>
      <c r="O640" s="727"/>
      <c r="P640" s="742"/>
      <c r="Q640" s="555"/>
      <c r="R640" s="776" t="s">
        <v>52</v>
      </c>
      <c r="S640" s="660"/>
      <c r="T640" s="736">
        <f>+AC621</f>
        <v>0</v>
      </c>
      <c r="U640" s="696"/>
      <c r="V640" s="723" t="str">
        <f t="shared" ref="V640" si="559">+IF(ISERROR(T640/T639*100),"",(T640/T639*100))</f>
        <v/>
      </c>
      <c r="W640" s="696"/>
      <c r="X640" s="724">
        <f t="shared" si="551"/>
        <v>0</v>
      </c>
      <c r="Y640" s="696"/>
      <c r="Z640" s="723" t="str">
        <f t="shared" ref="Z640" si="560">+IF(ISERROR(X640/X639*100),"",(X640/X639*100))</f>
        <v/>
      </c>
      <c r="AA640" s="696"/>
      <c r="AB640" s="696"/>
      <c r="AC640" s="736">
        <f t="shared" si="546"/>
        <v>0</v>
      </c>
      <c r="AD640" s="723" t="str">
        <f>+IF(ISERROR(AC640/AC639*100),"",(AC640/AC639*100))</f>
        <v/>
      </c>
      <c r="AE640" s="555"/>
      <c r="AF640" s="817">
        <v>1860</v>
      </c>
      <c r="AG640" s="818">
        <f>IF(AF640="","0",AF640-(AF640/(参照!$V$13)))</f>
        <v>137.77777777777783</v>
      </c>
      <c r="AJ640" s="886" t="s">
        <v>330</v>
      </c>
      <c r="AK640" s="887"/>
      <c r="AL640" s="887"/>
      <c r="AM640" s="888"/>
      <c r="AN640" s="345"/>
      <c r="AO640" s="345"/>
      <c r="AP640" s="345"/>
      <c r="AQ640" s="345"/>
      <c r="AR640" s="345"/>
      <c r="AS640" s="345"/>
      <c r="AT640" s="345"/>
    </row>
    <row r="641" spans="1:51" ht="13.5" customHeight="1">
      <c r="B641" s="870" t="s">
        <v>624</v>
      </c>
      <c r="C641" s="871"/>
      <c r="D641" s="872"/>
      <c r="E641" s="712"/>
      <c r="F641" s="701">
        <f ca="1">SUM(F626)+F$47</f>
        <v>28</v>
      </c>
      <c r="G641" s="702">
        <f t="shared" ref="G641:P641" ca="1" si="561">SUM(G626)+G$47</f>
        <v>5700</v>
      </c>
      <c r="H641" s="702">
        <f t="shared" ca="1" si="561"/>
        <v>4</v>
      </c>
      <c r="I641" s="702">
        <f t="shared" ca="1" si="561"/>
        <v>4200</v>
      </c>
      <c r="J641" s="702">
        <f t="shared" ca="1" si="561"/>
        <v>0</v>
      </c>
      <c r="K641" s="702">
        <f t="shared" ca="1" si="561"/>
        <v>3000</v>
      </c>
      <c r="L641" s="702">
        <f t="shared" ca="1" si="561"/>
        <v>2</v>
      </c>
      <c r="M641" s="702">
        <f t="shared" ca="1" si="561"/>
        <v>2860</v>
      </c>
      <c r="N641" s="702">
        <f t="shared" ca="1" si="561"/>
        <v>0</v>
      </c>
      <c r="O641" s="702">
        <f t="shared" ca="1" si="561"/>
        <v>34</v>
      </c>
      <c r="P641" s="703">
        <f t="shared" ca="1" si="561"/>
        <v>98400</v>
      </c>
      <c r="Q641" s="555"/>
      <c r="R641" s="773" t="s">
        <v>641</v>
      </c>
      <c r="S641" s="728">
        <v>1000</v>
      </c>
      <c r="T641" s="743">
        <f>SUM(昨年日報!T642)</f>
        <v>1500</v>
      </c>
      <c r="U641" s="682"/>
      <c r="V641" s="744"/>
      <c r="W641" s="682"/>
      <c r="X641" s="719">
        <f t="shared" si="551"/>
        <v>52000</v>
      </c>
      <c r="Y641" s="682"/>
      <c r="Z641" s="744"/>
      <c r="AA641" s="682"/>
      <c r="AB641" s="682"/>
      <c r="AC641" s="745">
        <f t="shared" si="546"/>
        <v>59500</v>
      </c>
      <c r="AD641" s="744"/>
      <c r="AE641" s="555"/>
      <c r="AF641" s="828" t="str">
        <f>$AF$101</f>
        <v>10%対象額</v>
      </c>
      <c r="AG641" s="829" t="str">
        <f>$AG$101</f>
        <v>税額</v>
      </c>
      <c r="AJ641" s="869">
        <f ca="1">SUM(INDIRECT(AS641))</f>
        <v>162500</v>
      </c>
      <c r="AK641" s="856"/>
      <c r="AL641" s="869">
        <f ca="1">SUM(INDIRECT(AT641))</f>
        <v>2935460</v>
      </c>
      <c r="AM641" s="856"/>
      <c r="AN641" s="345" t="s">
        <v>620</v>
      </c>
      <c r="AO641" s="345" t="s">
        <v>622</v>
      </c>
      <c r="AP641" s="345">
        <f>SUM(AP587)+72</f>
        <v>849</v>
      </c>
      <c r="AQ641" s="347">
        <v>18</v>
      </c>
      <c r="AR641" s="345">
        <f>AP641+AQ641</f>
        <v>867</v>
      </c>
      <c r="AS641" s="345" t="str">
        <f>CONCATENATE(AN641,AR641)</f>
        <v>受払表!H867</v>
      </c>
      <c r="AT641" s="345" t="str">
        <f>CONCATENATE(AO641,AR641)</f>
        <v>受払表!L867</v>
      </c>
    </row>
    <row r="642" spans="1:51" ht="13.5" customHeight="1" thickBot="1">
      <c r="B642" s="873" t="s">
        <v>103</v>
      </c>
      <c r="C642" s="874"/>
      <c r="D642" s="875"/>
      <c r="E642" s="560" t="e">
        <v>#N/A</v>
      </c>
      <c r="F642" s="665"/>
      <c r="G642" s="727"/>
      <c r="H642" s="727"/>
      <c r="I642" s="727"/>
      <c r="J642" s="727"/>
      <c r="K642" s="727"/>
      <c r="L642" s="727"/>
      <c r="M642" s="727"/>
      <c r="N642" s="727"/>
      <c r="O642" s="727"/>
      <c r="P642" s="742"/>
      <c r="Q642" s="555"/>
      <c r="R642" s="779" t="s">
        <v>684</v>
      </c>
      <c r="S642" s="746"/>
      <c r="T642" s="747">
        <f>S641+S642</f>
        <v>1000</v>
      </c>
      <c r="U642" s="748"/>
      <c r="V642" s="749">
        <f t="shared" ref="V642" si="562">+IF(ISERROR(T642/T641*100),"",(T642/T641*100))</f>
        <v>66.666666666666657</v>
      </c>
      <c r="W642" s="748"/>
      <c r="X642" s="719">
        <f t="shared" si="551"/>
        <v>14500</v>
      </c>
      <c r="Y642" s="748"/>
      <c r="Z642" s="749">
        <f t="shared" ref="Z642" si="563">+IF(ISERROR(X642/X641*100),"",(X642/X641*100))</f>
        <v>27.884615384615387</v>
      </c>
      <c r="AA642" s="748"/>
      <c r="AB642" s="748"/>
      <c r="AC642" s="747">
        <f t="shared" si="546"/>
        <v>21000</v>
      </c>
      <c r="AD642" s="749">
        <f>+IF(ISERROR(AC642/AC641*100),"",(AC642/AC641*100))</f>
        <v>35.294117647058826</v>
      </c>
      <c r="AE642" s="555"/>
      <c r="AF642" s="821">
        <v>2600</v>
      </c>
      <c r="AG642" s="822">
        <f>IF(AF642="","0",AF642-(AF642/(参照!$V$14)))</f>
        <v>236.36363636363649</v>
      </c>
    </row>
    <row r="643" spans="1:51" ht="13.5" customHeight="1">
      <c r="B643" s="870" t="s">
        <v>624</v>
      </c>
      <c r="C643" s="871"/>
      <c r="D643" s="872"/>
      <c r="E643" s="555" t="e">
        <v>#N/A</v>
      </c>
      <c r="F643" s="701">
        <f ca="1">SUM(F628)+F$49</f>
        <v>60</v>
      </c>
      <c r="G643" s="702">
        <f t="shared" ref="G643:P643" ca="1" si="564">SUM(G628)+G$49</f>
        <v>9500</v>
      </c>
      <c r="H643" s="702">
        <f t="shared" ca="1" si="564"/>
        <v>9</v>
      </c>
      <c r="I643" s="702">
        <f t="shared" ca="1" si="564"/>
        <v>7000</v>
      </c>
      <c r="J643" s="702">
        <f t="shared" ca="1" si="564"/>
        <v>0</v>
      </c>
      <c r="K643" s="702">
        <f t="shared" ca="1" si="564"/>
        <v>5000</v>
      </c>
      <c r="L643" s="702">
        <f t="shared" ca="1" si="564"/>
        <v>2</v>
      </c>
      <c r="M643" s="702">
        <f t="shared" ca="1" si="564"/>
        <v>4750</v>
      </c>
      <c r="N643" s="702">
        <f t="shared" ca="1" si="564"/>
        <v>0</v>
      </c>
      <c r="O643" s="702">
        <f t="shared" ca="1" si="564"/>
        <v>71</v>
      </c>
      <c r="P643" s="703">
        <f t="shared" ca="1" si="564"/>
        <v>695500</v>
      </c>
      <c r="Q643" s="555"/>
      <c r="R643" s="777"/>
      <c r="S643" s="669"/>
      <c r="T643" s="713">
        <f>SUM(昨年日報!T644)</f>
        <v>167590</v>
      </c>
      <c r="U643" s="555"/>
      <c r="V643" s="729"/>
      <c r="W643" s="555"/>
      <c r="X643" s="750">
        <f t="shared" si="551"/>
        <v>7767090</v>
      </c>
      <c r="Y643" s="555"/>
      <c r="Z643" s="739"/>
      <c r="AA643" s="555"/>
      <c r="AB643" s="555"/>
      <c r="AC643" s="713">
        <f>+AC589+T643</f>
        <v>9008950</v>
      </c>
      <c r="AD643" s="739"/>
      <c r="AE643" s="555"/>
      <c r="AF643" s="932" t="s">
        <v>685</v>
      </c>
      <c r="AG643" s="933"/>
      <c r="AK643" s="225" t="s">
        <v>148</v>
      </c>
      <c r="AL643" s="225" t="s">
        <v>148</v>
      </c>
      <c r="AM643" s="225" t="s">
        <v>148</v>
      </c>
      <c r="AN643" s="225" t="s">
        <v>148</v>
      </c>
      <c r="AO643" s="225" t="s">
        <v>148</v>
      </c>
      <c r="AP643" s="225" t="s">
        <v>148</v>
      </c>
    </row>
    <row r="644" spans="1:51" ht="13.5" customHeight="1">
      <c r="B644" s="878" t="s">
        <v>661</v>
      </c>
      <c r="C644" s="879"/>
      <c r="D644" s="880"/>
      <c r="E644" s="670"/>
      <c r="F644" s="665"/>
      <c r="G644" s="727"/>
      <c r="H644" s="727"/>
      <c r="I644" s="727"/>
      <c r="J644" s="727"/>
      <c r="K644" s="727"/>
      <c r="L644" s="727"/>
      <c r="M644" s="727"/>
      <c r="N644" s="727"/>
      <c r="O644" s="727"/>
      <c r="P644" s="742"/>
      <c r="Q644" s="555"/>
      <c r="R644" s="780" t="s">
        <v>53</v>
      </c>
      <c r="S644" s="705"/>
      <c r="T644" s="751">
        <f>+T632+T634+T636+T638+T640+T642</f>
        <v>167960</v>
      </c>
      <c r="U644" s="560"/>
      <c r="V644" s="752">
        <f t="shared" ref="V644" si="565">+IF(ISERROR(T644/T643*100),"",(T644/T643*100))</f>
        <v>100.22077689599618</v>
      </c>
      <c r="W644" s="560"/>
      <c r="X644" s="751">
        <f>+X632+X634+X636+X638+X640+X642</f>
        <v>2344844</v>
      </c>
      <c r="Y644" s="560"/>
      <c r="Z644" s="752">
        <f t="shared" ref="Z644" si="566">+IF(ISERROR(X644/X643*100),"",(X644/X643*100))</f>
        <v>30.189478942564072</v>
      </c>
      <c r="AA644" s="560"/>
      <c r="AB644" s="560"/>
      <c r="AC644" s="751">
        <f t="shared" ref="AC644" si="567">+AC590+T644</f>
        <v>3072330</v>
      </c>
      <c r="AD644" s="752">
        <f>+IF(ISERROR(AC644/AC643*100),"",(AC644/AC643*100))</f>
        <v>34.10308637521576</v>
      </c>
      <c r="AE644" s="555"/>
      <c r="AF644" s="826" t="str">
        <f>$AF$104</f>
        <v>8%対象額</v>
      </c>
      <c r="AG644" s="827" t="str">
        <f>$AG$104</f>
        <v>税額</v>
      </c>
      <c r="AK644" s="225" t="s">
        <v>152</v>
      </c>
      <c r="AL644" s="225" t="s">
        <v>153</v>
      </c>
      <c r="AM644" s="225" t="s">
        <v>154</v>
      </c>
      <c r="AN644" s="225" t="s">
        <v>155</v>
      </c>
      <c r="AO644" s="225" t="s">
        <v>156</v>
      </c>
      <c r="AP644" s="225" t="s">
        <v>332</v>
      </c>
    </row>
    <row r="645" spans="1:51" ht="13.5" customHeight="1">
      <c r="B645" s="870" t="s">
        <v>624</v>
      </c>
      <c r="C645" s="871"/>
      <c r="D645" s="872"/>
      <c r="E645" s="555" t="e">
        <v>#N/A</v>
      </c>
      <c r="F645" s="701">
        <f ca="1">SUM(F630)+F$51</f>
        <v>56</v>
      </c>
      <c r="G645" s="702">
        <f t="shared" ref="G645:P645" ca="1" si="568">SUM(G630)+G$51</f>
        <v>0</v>
      </c>
      <c r="H645" s="702">
        <f t="shared" ca="1" si="568"/>
        <v>15</v>
      </c>
      <c r="I645" s="702">
        <f t="shared" ca="1" si="568"/>
        <v>0</v>
      </c>
      <c r="J645" s="702">
        <f t="shared" ca="1" si="568"/>
        <v>0</v>
      </c>
      <c r="K645" s="702">
        <f t="shared" ca="1" si="568"/>
        <v>0</v>
      </c>
      <c r="L645" s="702">
        <f t="shared" ca="1" si="568"/>
        <v>2</v>
      </c>
      <c r="M645" s="702">
        <f t="shared" ca="1" si="568"/>
        <v>0</v>
      </c>
      <c r="N645" s="702">
        <f t="shared" ca="1" si="568"/>
        <v>1</v>
      </c>
      <c r="O645" s="702">
        <f t="shared" ca="1" si="568"/>
        <v>74</v>
      </c>
      <c r="P645" s="703">
        <f t="shared" ca="1" si="568"/>
        <v>573800</v>
      </c>
      <c r="Q645" s="555"/>
      <c r="R645" s="775"/>
      <c r="S645" s="669"/>
      <c r="T645" s="713">
        <f>SUM(昨年日報!T646)</f>
        <v>152378.11447811447</v>
      </c>
      <c r="U645" s="555"/>
      <c r="V645" s="729"/>
      <c r="W645" s="555"/>
      <c r="X645" s="713">
        <f t="shared" ref="X645:X646" si="569">+X591+T645</f>
        <v>7062206.7340067327</v>
      </c>
      <c r="Y645" s="555"/>
      <c r="Z645" s="739"/>
      <c r="AA645" s="555"/>
      <c r="AB645" s="555"/>
      <c r="AC645" s="713">
        <f>+AC591+T645</f>
        <v>8191260.7744107721</v>
      </c>
      <c r="AD645" s="739"/>
      <c r="AE645" s="555"/>
      <c r="AF645" s="817"/>
      <c r="AG645" s="818" t="str">
        <f>IF(AF645="","0",AF645-(AF645/(参照!$V$13)))</f>
        <v>0</v>
      </c>
      <c r="AK645" s="856" t="s">
        <v>632</v>
      </c>
      <c r="AL645" s="856"/>
      <c r="AM645" s="281" t="s">
        <v>625</v>
      </c>
      <c r="AN645" s="281" t="s">
        <v>626</v>
      </c>
      <c r="AO645" s="281" t="s">
        <v>627</v>
      </c>
      <c r="AP645" s="281" t="s">
        <v>628</v>
      </c>
      <c r="AQ645" s="281" t="s">
        <v>630</v>
      </c>
      <c r="AR645" s="281" t="s">
        <v>631</v>
      </c>
    </row>
    <row r="646" spans="1:51" ht="13.5" customHeight="1">
      <c r="B646" s="662"/>
      <c r="C646" s="663"/>
      <c r="D646" s="664"/>
      <c r="E646" s="590" t="str">
        <f>IF(B646="","",VLOOKUP(B646,参照!$U$1:$Z$25,2,FALSE))</f>
        <v/>
      </c>
      <c r="F646" s="665"/>
      <c r="G646" s="666"/>
      <c r="H646" s="665"/>
      <c r="I646" s="667"/>
      <c r="J646" s="665"/>
      <c r="K646" s="667"/>
      <c r="L646" s="665"/>
      <c r="M646" s="666"/>
      <c r="N646" s="666"/>
      <c r="O646" s="727"/>
      <c r="P646" s="647"/>
      <c r="Q646" s="555"/>
      <c r="R646" s="777" t="s">
        <v>54</v>
      </c>
      <c r="S646" s="669"/>
      <c r="T646" s="713">
        <f>((+T632+T634+T638+T640+T642)/(参照!$V$14))+(AF640+AF642+AF645+AF647-AG640-AG642-AG645-AG647)</f>
        <v>152722.22222222219</v>
      </c>
      <c r="U646" s="555"/>
      <c r="V646" s="725"/>
      <c r="W646" s="555"/>
      <c r="X646" s="713">
        <f t="shared" si="569"/>
        <v>2132004.9831649829</v>
      </c>
      <c r="Y646" s="555"/>
      <c r="Z646" s="725">
        <f>+IF(ISERROR(X646/X645*100),"",(X646/X645*100))</f>
        <v>30.188934754610237</v>
      </c>
      <c r="AA646" s="555"/>
      <c r="AB646" s="555"/>
      <c r="AC646" s="713">
        <f t="shared" ref="AC646" si="570">+AC592+T646</f>
        <v>2793401.5151515147</v>
      </c>
      <c r="AD646" s="753">
        <f>+IF(ISERROR(AC646/AC645*100),"",(AC646/AC645*100))</f>
        <v>34.102216888003476</v>
      </c>
      <c r="AE646" s="555"/>
      <c r="AF646" s="828" t="str">
        <f>$AF$106</f>
        <v>10%対象額</v>
      </c>
      <c r="AG646" s="829" t="str">
        <f>$AG$106</f>
        <v>税額</v>
      </c>
      <c r="AK646" s="856" t="s">
        <v>176</v>
      </c>
      <c r="AL646" s="856"/>
      <c r="AM646" s="225"/>
      <c r="AN646" s="225"/>
      <c r="AO646" s="225"/>
      <c r="AP646" s="225"/>
      <c r="AQ646" s="225"/>
      <c r="AR646" s="225"/>
    </row>
    <row r="647" spans="1:51" ht="13.5" customHeight="1" thickBot="1">
      <c r="B647" s="870" t="s">
        <v>617</v>
      </c>
      <c r="C647" s="871"/>
      <c r="D647" s="872"/>
      <c r="E647" s="670"/>
      <c r="F647" s="731">
        <f ca="1">SUM(F637+F639+F641+F643+F645)</f>
        <v>422</v>
      </c>
      <c r="G647" s="732">
        <f t="shared" ref="G647:P647" ca="1" si="571">SUM(G637+G639+G641+G643+G645)</f>
        <v>72200</v>
      </c>
      <c r="H647" s="731">
        <f t="shared" ca="1" si="571"/>
        <v>56</v>
      </c>
      <c r="I647" s="733">
        <f t="shared" ca="1" si="571"/>
        <v>53200</v>
      </c>
      <c r="J647" s="731">
        <f t="shared" ca="1" si="571"/>
        <v>0</v>
      </c>
      <c r="K647" s="733">
        <f t="shared" ca="1" si="571"/>
        <v>38000</v>
      </c>
      <c r="L647" s="731">
        <f t="shared" ca="1" si="571"/>
        <v>22</v>
      </c>
      <c r="M647" s="732">
        <f t="shared" ca="1" si="571"/>
        <v>36170</v>
      </c>
      <c r="N647" s="732">
        <f t="shared" ca="1" si="571"/>
        <v>3</v>
      </c>
      <c r="O647" s="734">
        <f t="shared" ca="1" si="571"/>
        <v>503</v>
      </c>
      <c r="P647" s="735">
        <f t="shared" ca="1" si="571"/>
        <v>2935460</v>
      </c>
      <c r="Q647" s="555"/>
      <c r="R647" s="781"/>
      <c r="S647" s="754" t="s">
        <v>0</v>
      </c>
      <c r="T647" s="751">
        <f>T644-T646</f>
        <v>15237.77777777781</v>
      </c>
      <c r="U647" s="560"/>
      <c r="V647" s="755"/>
      <c r="W647" s="649" t="s">
        <v>0</v>
      </c>
      <c r="X647" s="751">
        <f>X644-X646</f>
        <v>212839.01683501713</v>
      </c>
      <c r="Y647" s="560"/>
      <c r="Z647" s="756"/>
      <c r="AA647" s="560" t="s">
        <v>0</v>
      </c>
      <c r="AB647" s="649"/>
      <c r="AC647" s="751">
        <f>AC644-AC646</f>
        <v>278928.48484848533</v>
      </c>
      <c r="AD647" s="756"/>
      <c r="AE647" s="555"/>
      <c r="AF647" s="823"/>
      <c r="AG647" s="822" t="str">
        <f>IF(AF647="","0",AF647-(AF647/(参照!$V$14)))</f>
        <v>0</v>
      </c>
      <c r="AK647" s="856" t="s">
        <v>177</v>
      </c>
      <c r="AL647" s="856"/>
      <c r="AM647" s="225"/>
      <c r="AN647" s="225"/>
      <c r="AO647" s="225"/>
      <c r="AP647" s="225"/>
      <c r="AQ647" s="225"/>
      <c r="AR647" s="225"/>
    </row>
    <row r="648" spans="1:51" ht="9" customHeight="1">
      <c r="A648" s="22"/>
    </row>
    <row r="649" spans="1:51" ht="5.25" customHeight="1">
      <c r="A649" s="22"/>
    </row>
    <row r="650" spans="1:51" ht="16.5" customHeight="1">
      <c r="A650" s="1">
        <f>A596+1</f>
        <v>12</v>
      </c>
      <c r="B650" s="555"/>
      <c r="C650" s="555"/>
      <c r="D650" s="561"/>
      <c r="E650" s="564"/>
      <c r="F650" s="567" t="str">
        <f>F$56</f>
        <v>社　長</v>
      </c>
      <c r="G650" s="562">
        <f t="shared" ref="G650:O650" si="572">G$56</f>
        <v>0</v>
      </c>
      <c r="H650" s="563" t="str">
        <f t="shared" si="572"/>
        <v>常　務</v>
      </c>
      <c r="I650" s="564">
        <f t="shared" si="572"/>
        <v>0</v>
      </c>
      <c r="J650" s="565" t="str">
        <f t="shared" si="572"/>
        <v>部　長</v>
      </c>
      <c r="K650" s="566">
        <f t="shared" si="572"/>
        <v>0</v>
      </c>
      <c r="L650" s="567" t="str">
        <f t="shared" si="572"/>
        <v>次　長</v>
      </c>
      <c r="M650" s="566">
        <f t="shared" si="572"/>
        <v>0</v>
      </c>
      <c r="N650" s="567" t="str">
        <f t="shared" si="572"/>
        <v>課　長</v>
      </c>
      <c r="O650" s="568" t="str">
        <f t="shared" si="572"/>
        <v>係</v>
      </c>
      <c r="P650" s="557"/>
      <c r="Q650" s="24"/>
      <c r="R650" s="919" t="s">
        <v>99</v>
      </c>
      <c r="S650" s="919"/>
      <c r="T650" s="919"/>
      <c r="U650" s="919"/>
      <c r="V650" s="919"/>
      <c r="W650" s="919"/>
      <c r="X650" s="919"/>
      <c r="AD650" s="866" t="s">
        <v>116</v>
      </c>
      <c r="AE650" s="25"/>
      <c r="AF650" s="183" t="s">
        <v>8</v>
      </c>
      <c r="AG650" s="556" t="s">
        <v>9</v>
      </c>
    </row>
    <row r="651" spans="1:51" ht="15.75" customHeight="1">
      <c r="D651" s="561"/>
      <c r="E651" s="555"/>
      <c r="F651" s="920"/>
      <c r="H651" s="922"/>
      <c r="J651" s="924"/>
      <c r="K651" s="186"/>
      <c r="L651" s="926"/>
      <c r="M651" s="186"/>
      <c r="N651" s="926"/>
      <c r="O651" s="876" t="str">
        <f>IF(ISERROR(VLOOKUP(O653,参照!AB:AC,2,FALSE)),"",VLOOKUP(O653,参照!AB:AC,2,FALSE))</f>
        <v>小森</v>
      </c>
      <c r="P651" s="770">
        <v>1</v>
      </c>
      <c r="Q651" s="4"/>
      <c r="R651" s="269"/>
      <c r="S651" s="865">
        <f>SUM(S597)+1</f>
        <v>46154</v>
      </c>
      <c r="T651" s="865"/>
      <c r="U651" s="865"/>
      <c r="V651" s="865"/>
      <c r="W651" s="862" t="str">
        <f>TEXT(S651,"aaaa")</f>
        <v>火曜日</v>
      </c>
      <c r="X651" s="862"/>
      <c r="Y651" s="268"/>
      <c r="Z651" s="4"/>
      <c r="AA651" s="4"/>
      <c r="AB651" s="4"/>
      <c r="AC651" s="29"/>
      <c r="AD651" s="867"/>
      <c r="AE651" s="263"/>
      <c r="AF651" s="889" t="str">
        <f>IF(ISERROR(VLOOKUP(P651,参照!M:N,2,FALSE)),"",VLOOKUP(P651,参照!M:N,2,FALSE))</f>
        <v>晴　れ</v>
      </c>
      <c r="AG651" s="860" t="str">
        <f>IF(ISERROR(VLOOKUP(P652,参照!M:N,2,FALSE)),"",VLOOKUP(P652,参照!M:N,2,FALSE))</f>
        <v>晴　れ</v>
      </c>
    </row>
    <row r="652" spans="1:51" ht="15.75" customHeight="1">
      <c r="D652" s="561"/>
      <c r="E652" s="560"/>
      <c r="F652" s="921"/>
      <c r="G652" s="31"/>
      <c r="H652" s="923"/>
      <c r="I652" s="31"/>
      <c r="J652" s="925"/>
      <c r="K652" s="187"/>
      <c r="L652" s="927"/>
      <c r="M652" s="187"/>
      <c r="N652" s="927"/>
      <c r="O652" s="877" t="str">
        <f>IF(ISERROR(VLOOKUP(N652,参照!#REF!,2,FALSE)),"",VLOOKUP(N652,参照!#REF!,2,FALSE))</f>
        <v/>
      </c>
      <c r="P652" s="770">
        <v>1</v>
      </c>
      <c r="Q652" s="4"/>
      <c r="R652" s="269"/>
      <c r="S652" s="865"/>
      <c r="T652" s="865"/>
      <c r="U652" s="865"/>
      <c r="V652" s="865"/>
      <c r="W652" s="862"/>
      <c r="X652" s="862"/>
      <c r="Y652" s="268"/>
      <c r="Z652" s="4"/>
      <c r="AA652" s="4"/>
      <c r="AB652" s="4"/>
      <c r="AC652" s="29"/>
      <c r="AD652" s="868"/>
      <c r="AE652" s="187"/>
      <c r="AF652" s="890" t="str">
        <f>IF(ISERROR(VLOOKUP(AE652,参照!O:P,2,FALSE)),"",VLOOKUP(AE652,参照!O:P,2,FALSE))</f>
        <v/>
      </c>
      <c r="AG652" s="861" t="str">
        <f>IF(ISERROR(VLOOKUP(AF652,参照!P:Q,2,FALSE)),"",VLOOKUP(AF652,参照!P:Q,2,FALSE))</f>
        <v/>
      </c>
    </row>
    <row r="653" spans="1:51" ht="13.5" customHeight="1">
      <c r="B653" s="555" t="s">
        <v>447</v>
      </c>
      <c r="C653" s="555"/>
      <c r="D653" s="555"/>
      <c r="E653" s="555"/>
      <c r="F653" s="555"/>
      <c r="G653" s="555"/>
      <c r="H653" s="555"/>
      <c r="I653" s="555"/>
      <c r="J653" s="555"/>
      <c r="K653" s="555"/>
      <c r="L653" s="555"/>
      <c r="M653" s="555"/>
      <c r="N653" s="555"/>
      <c r="O653" s="595">
        <v>4</v>
      </c>
      <c r="P653" s="555"/>
      <c r="Q653" s="555"/>
      <c r="R653" s="596" t="s">
        <v>446</v>
      </c>
      <c r="S653" s="555"/>
      <c r="T653" s="555"/>
      <c r="U653" s="555"/>
      <c r="V653" s="596" t="s">
        <v>445</v>
      </c>
      <c r="W653" s="555"/>
      <c r="X653" s="555"/>
      <c r="Y653" s="555"/>
      <c r="Z653" s="596" t="s">
        <v>444</v>
      </c>
      <c r="AA653" s="596"/>
      <c r="AB653" s="555"/>
      <c r="AC653" s="597"/>
      <c r="AD653" s="555"/>
      <c r="AE653" s="555"/>
      <c r="AF653" s="596"/>
      <c r="AG653" s="597"/>
    </row>
    <row r="654" spans="1:51" ht="13.5" customHeight="1" thickBot="1">
      <c r="B654" s="908"/>
      <c r="C654" s="909"/>
      <c r="D654" s="598"/>
      <c r="E654" s="598"/>
      <c r="F654" s="891" t="s">
        <v>679</v>
      </c>
      <c r="G654" s="892"/>
      <c r="H654" s="892"/>
      <c r="I654" s="892"/>
      <c r="J654" s="892"/>
      <c r="K654" s="892"/>
      <c r="L654" s="892"/>
      <c r="M654" s="892"/>
      <c r="N654" s="892"/>
      <c r="O654" s="892"/>
      <c r="P654" s="893"/>
      <c r="Q654" s="555"/>
      <c r="R654" s="599" t="s">
        <v>78</v>
      </c>
      <c r="S654" s="564"/>
      <c r="T654" s="600" t="s">
        <v>79</v>
      </c>
      <c r="U654" s="564"/>
      <c r="V654" s="564" t="s">
        <v>80</v>
      </c>
      <c r="W654" s="564"/>
      <c r="X654" s="601" t="s">
        <v>79</v>
      </c>
      <c r="Y654" s="555"/>
      <c r="Z654" s="602" t="s">
        <v>30</v>
      </c>
      <c r="AA654" s="603"/>
      <c r="AB654" s="604"/>
      <c r="AC654" s="605"/>
      <c r="AD654" s="555"/>
      <c r="AE654" s="555"/>
      <c r="AF654" s="555"/>
      <c r="AG654" s="606"/>
      <c r="AJ654" s="1" t="s">
        <v>121</v>
      </c>
      <c r="AK654" s="922" t="s">
        <v>120</v>
      </c>
      <c r="AL654" s="922"/>
    </row>
    <row r="655" spans="1:51" ht="13.5" customHeight="1">
      <c r="B655" s="607" t="s">
        <v>104</v>
      </c>
      <c r="C655" s="608" t="s">
        <v>105</v>
      </c>
      <c r="D655" s="568" t="s">
        <v>4</v>
      </c>
      <c r="E655" s="563"/>
      <c r="F655" s="609" t="s">
        <v>15</v>
      </c>
      <c r="G655" s="610"/>
      <c r="H655" s="609" t="s">
        <v>16</v>
      </c>
      <c r="I655" s="566"/>
      <c r="J655" s="567" t="s">
        <v>17</v>
      </c>
      <c r="K655" s="611"/>
      <c r="L655" s="609" t="s">
        <v>18</v>
      </c>
      <c r="M655" s="562"/>
      <c r="N655" s="612" t="s">
        <v>19</v>
      </c>
      <c r="O655" s="613" t="s">
        <v>6</v>
      </c>
      <c r="P655" s="613" t="s">
        <v>20</v>
      </c>
      <c r="Q655" s="595">
        <v>401</v>
      </c>
      <c r="R655" s="614" t="str">
        <f>IF(ISERROR(VLOOKUP(Q655,参照!A:B,2,FALSE)),"",VLOOKUP(Q655,参照!A:B,2,FALSE))</f>
        <v>ＪＴＢ</v>
      </c>
      <c r="S655" s="604"/>
      <c r="T655" s="615">
        <v>29500</v>
      </c>
      <c r="U655" s="604">
        <v>500</v>
      </c>
      <c r="V655" s="604" t="str">
        <f>IF(ISERROR(VLOOKUP(U655,参照!D:E,2,FALSE)),"",VLOOKUP(U655,参照!D:E,2,FALSE))</f>
        <v>じゃらん</v>
      </c>
      <c r="W655" s="604"/>
      <c r="X655" s="616">
        <v>30400</v>
      </c>
      <c r="Y655" s="555"/>
      <c r="Z655" s="558"/>
      <c r="AA655" s="617"/>
      <c r="AB655" s="618"/>
      <c r="AC655" s="619"/>
      <c r="AD655" s="555"/>
      <c r="AE655" s="555"/>
      <c r="AF655" s="555" t="s">
        <v>346</v>
      </c>
      <c r="AG655" s="606"/>
      <c r="AJ655" s="853" t="s">
        <v>635</v>
      </c>
      <c r="AK655" s="277" t="s">
        <v>104</v>
      </c>
      <c r="AL655" s="277" t="s">
        <v>4</v>
      </c>
      <c r="AM655" s="278"/>
      <c r="AN655" s="279" t="s">
        <v>15</v>
      </c>
      <c r="AO655" s="279" t="s">
        <v>16</v>
      </c>
      <c r="AP655" s="277" t="s">
        <v>17</v>
      </c>
      <c r="AQ655" s="279" t="s">
        <v>18</v>
      </c>
      <c r="AR655" s="279" t="s">
        <v>19</v>
      </c>
      <c r="AS655" s="279"/>
      <c r="AT655" s="278" t="s">
        <v>117</v>
      </c>
      <c r="AU655" s="278" t="s">
        <v>118</v>
      </c>
      <c r="AV655" s="278" t="s">
        <v>123</v>
      </c>
      <c r="AW655" s="278" t="s">
        <v>124</v>
      </c>
      <c r="AX655" s="280" t="s">
        <v>122</v>
      </c>
      <c r="AY655" s="853" t="s">
        <v>100</v>
      </c>
    </row>
    <row r="656" spans="1:51" ht="13.5" customHeight="1">
      <c r="A656" s="43"/>
      <c r="B656" s="620" t="s">
        <v>83</v>
      </c>
      <c r="C656" s="621">
        <v>1</v>
      </c>
      <c r="D656" s="621">
        <v>1</v>
      </c>
      <c r="E656" s="604">
        <f>IF(B656="","",VLOOKUP(B656,参照!$U$1:$Z$25,2,FALSE))</f>
        <v>5000</v>
      </c>
      <c r="F656" s="622">
        <v>8</v>
      </c>
      <c r="G656" s="623">
        <f>IF(B656="","",VLOOKUP(B656,参照!$U$1:$Z$25,3,FALSE))</f>
        <v>4750</v>
      </c>
      <c r="H656" s="622">
        <v>57</v>
      </c>
      <c r="I656" s="624">
        <f>IF(B656="","",VLOOKUP(B656,参照!$U$1:$Z$25,4,FALSE))</f>
        <v>3500</v>
      </c>
      <c r="J656" s="622"/>
      <c r="K656" s="625">
        <f>IF(B656="","",VLOOKUP(B656,参照!$U$1:$Z$25,5,FALSE))</f>
        <v>2500</v>
      </c>
      <c r="L656" s="622"/>
      <c r="M656" s="626">
        <f>IF(B656="","",VLOOKUP(B656,参照!$U$1:$Z$25,6,FALSE))</f>
        <v>2380</v>
      </c>
      <c r="N656" s="605"/>
      <c r="O656" s="616">
        <f t="shared" ref="O656:O668" si="573">IF(SUM(F656+H656+J656+L656+N656)=0,"",SUM(F656+H656+J656+L656+N656))</f>
        <v>65</v>
      </c>
      <c r="P656" s="605">
        <f>IF(ISERROR(SUM(E656*F656+G656*H656+I656*J656+K656*L656+M656*N656)),"",SUM(E656*F656+G656*H656+I656*J656+K656*L656+M656*N656))</f>
        <v>310750</v>
      </c>
      <c r="Q656" s="595">
        <v>415</v>
      </c>
      <c r="R656" s="627" t="str">
        <f>IF(ISERROR(VLOOKUP(Q656,参照!A:B,2,FALSE)),"",VLOOKUP(Q656,参照!A:B,2,FALSE))</f>
        <v>クラブツーリズム</v>
      </c>
      <c r="S656" s="628"/>
      <c r="T656" s="629">
        <v>76000</v>
      </c>
      <c r="U656" s="628"/>
      <c r="V656" s="628" t="s">
        <v>803</v>
      </c>
      <c r="W656" s="628"/>
      <c r="X656" s="630">
        <v>16000</v>
      </c>
      <c r="Y656" s="555"/>
      <c r="Z656" s="631"/>
      <c r="AA656" s="632"/>
      <c r="AB656" s="618"/>
      <c r="AC656" s="619"/>
      <c r="AD656" s="555"/>
      <c r="AE656" s="555"/>
      <c r="AF656" s="633" t="s">
        <v>164</v>
      </c>
      <c r="AG656" s="634">
        <f>AG602+S689</f>
        <v>51380</v>
      </c>
      <c r="AJ656" s="854"/>
      <c r="AK656" s="281" t="s">
        <v>83</v>
      </c>
      <c r="AL656" s="281">
        <v>1</v>
      </c>
      <c r="AM656" s="225"/>
      <c r="AN656" s="225">
        <f>DSUM($B655:$N669,F655,$AK655:$AL656)</f>
        <v>44</v>
      </c>
      <c r="AO656" s="225">
        <f>DSUM($B655:$N669,H655,$AK655:$AL656)</f>
        <v>102</v>
      </c>
      <c r="AP656" s="225">
        <f>DSUM($B655:$N669,J655,$AK655:$AL656)</f>
        <v>0</v>
      </c>
      <c r="AQ656" s="225">
        <f>DSUM($B655:$N669,L655,$AK655:$AL656)</f>
        <v>4</v>
      </c>
      <c r="AR656" s="225">
        <f>DSUM($B655:$N669,N655,$AK655:$AL656)</f>
        <v>0</v>
      </c>
      <c r="AS656" s="225"/>
      <c r="AT656" s="225">
        <f>AN656+AO656+AP656</f>
        <v>146</v>
      </c>
      <c r="AU656" s="225">
        <f>AQ656+AR656</f>
        <v>4</v>
      </c>
      <c r="AV656" s="225">
        <f>AT656+AU656</f>
        <v>150</v>
      </c>
      <c r="AW656" s="287">
        <f>(AT656*1)+(AU656*0.5)</f>
        <v>148</v>
      </c>
      <c r="AX656" s="284">
        <f>DCOUNT(B655:E669,D655,AK655:AL656)-AM700</f>
        <v>3</v>
      </c>
      <c r="AY656" s="854"/>
    </row>
    <row r="657" spans="1:51" ht="13.5" customHeight="1">
      <c r="A657" s="43"/>
      <c r="B657" s="635" t="s">
        <v>126</v>
      </c>
      <c r="C657" s="636">
        <v>1</v>
      </c>
      <c r="D657" s="636">
        <v>3</v>
      </c>
      <c r="E657" s="628">
        <f>IF(B657="","",VLOOKUP(B657,参照!$U$1:$Z$25,2,FALSE))</f>
        <v>8000</v>
      </c>
      <c r="F657" s="637">
        <v>36</v>
      </c>
      <c r="G657" s="638">
        <f>IF(B657="","",VLOOKUP(B657,参照!$U$1:$Z$25,3,FALSE))</f>
        <v>7600</v>
      </c>
      <c r="H657" s="637"/>
      <c r="I657" s="639">
        <f>IF(B657="","",VLOOKUP(B657,参照!$U$1:$Z$25,4,FALSE))</f>
        <v>5600</v>
      </c>
      <c r="J657" s="637"/>
      <c r="K657" s="640">
        <f>IF(B657="","",VLOOKUP(B657,参照!$U$1:$Z$25,5,FALSE))</f>
        <v>4000</v>
      </c>
      <c r="L657" s="637">
        <v>2</v>
      </c>
      <c r="M657" s="641">
        <f>IF(B657="","",VLOOKUP(B657,参照!$U$1:$Z$25,6,FALSE))</f>
        <v>3800</v>
      </c>
      <c r="N657" s="642"/>
      <c r="O657" s="642">
        <f t="shared" si="573"/>
        <v>38</v>
      </c>
      <c r="P657" s="642">
        <f t="shared" ref="P657:P668" si="574">IF(ISERROR(SUM(E657*F657+G657*H657+I657*J657+K657*L657+M657*N657)),"",SUM(E657*F657+G657*H657+I657*J657+K657*L657+M657*N657))</f>
        <v>296000</v>
      </c>
      <c r="Q657" s="595">
        <v>474</v>
      </c>
      <c r="R657" s="627" t="str">
        <f>IF(ISERROR(VLOOKUP(Q657,参照!A:B,2,FALSE)),"",VLOOKUP(Q657,参照!A:B,2,FALSE))</f>
        <v>阪急交通社</v>
      </c>
      <c r="S657" s="628"/>
      <c r="T657" s="629">
        <v>275500</v>
      </c>
      <c r="U657" s="628">
        <v>732</v>
      </c>
      <c r="V657" s="628" t="str">
        <f>IF(ISERROR(VLOOKUP(U657,参照!D:E,2,FALSE)),"",VLOOKUP(U657,参照!D:E,2,FALSE))</f>
        <v>ｵﾝﾗｲﾝﾄﾗﾍﾞﾙ</v>
      </c>
      <c r="W657" s="628"/>
      <c r="X657" s="630">
        <v>5000</v>
      </c>
      <c r="Y657" s="555"/>
      <c r="Z657" s="631"/>
      <c r="AA657" s="632"/>
      <c r="AB657" s="618"/>
      <c r="AC657" s="619"/>
      <c r="AD657" s="555"/>
      <c r="AE657" s="555"/>
      <c r="AF657" s="643" t="s">
        <v>680</v>
      </c>
      <c r="AG657" s="644">
        <f>AG603+S690</f>
        <v>0</v>
      </c>
      <c r="AJ657" s="854"/>
      <c r="AK657" s="281" t="s">
        <v>104</v>
      </c>
      <c r="AL657" s="281" t="s">
        <v>4</v>
      </c>
      <c r="AM657" s="225"/>
      <c r="AN657" s="225"/>
      <c r="AO657" s="225"/>
      <c r="AP657" s="225"/>
      <c r="AQ657" s="225"/>
      <c r="AR657" s="225"/>
      <c r="AS657" s="225"/>
      <c r="AT657" s="225"/>
      <c r="AU657" s="225"/>
      <c r="AV657" s="225"/>
      <c r="AW657" s="225"/>
      <c r="AX657" s="282"/>
      <c r="AY657" s="854"/>
    </row>
    <row r="658" spans="1:51" ht="13.5" customHeight="1" thickBot="1">
      <c r="A658" s="43"/>
      <c r="B658" s="635" t="s">
        <v>83</v>
      </c>
      <c r="C658" s="636">
        <v>2</v>
      </c>
      <c r="D658" s="636">
        <v>1</v>
      </c>
      <c r="E658" s="628">
        <f>IF(B658="","",VLOOKUP(B658,参照!$U$1:$Z$25,2,FALSE))</f>
        <v>5000</v>
      </c>
      <c r="F658" s="637">
        <v>26</v>
      </c>
      <c r="G658" s="638">
        <f>IF(B658="","",VLOOKUP(B658,参照!$U$1:$Z$25,3,FALSE))</f>
        <v>4750</v>
      </c>
      <c r="H658" s="637">
        <v>2</v>
      </c>
      <c r="I658" s="639">
        <f>IF(B658="","",VLOOKUP(B658,参照!$U$1:$Z$25,4,FALSE))</f>
        <v>3500</v>
      </c>
      <c r="J658" s="637"/>
      <c r="K658" s="640">
        <f>IF(B658="","",VLOOKUP(B658,参照!$U$1:$Z$25,5,FALSE))</f>
        <v>2500</v>
      </c>
      <c r="L658" s="637">
        <v>2</v>
      </c>
      <c r="M658" s="641">
        <f>IF(B658="","",VLOOKUP(B658,参照!$U$1:$Z$25,6,FALSE))</f>
        <v>2380</v>
      </c>
      <c r="N658" s="642"/>
      <c r="O658" s="630">
        <f t="shared" si="573"/>
        <v>30</v>
      </c>
      <c r="P658" s="642">
        <f t="shared" si="574"/>
        <v>144500</v>
      </c>
      <c r="Q658" s="595"/>
      <c r="R658" s="627" t="str">
        <f>IF(ISERROR(VLOOKUP(Q658,参照!A:B,2,FALSE)),"",VLOOKUP(Q658,参照!A:B,2,FALSE))</f>
        <v/>
      </c>
      <c r="S658" s="628"/>
      <c r="T658" s="629"/>
      <c r="U658" s="628">
        <v>800</v>
      </c>
      <c r="V658" s="628" t="str">
        <f>IF(ISERROR(VLOOKUP(U658,参照!D:E,2,FALSE)),"",VLOOKUP(U658,参照!D:E,2,FALSE))</f>
        <v>ANA Digital Gate</v>
      </c>
      <c r="W658" s="628"/>
      <c r="X658" s="630">
        <v>249500</v>
      </c>
      <c r="Y658" s="555"/>
      <c r="Z658" s="645"/>
      <c r="AA658" s="590"/>
      <c r="AB658" s="646"/>
      <c r="AC658" s="647"/>
      <c r="AD658" s="555"/>
      <c r="AE658" s="555"/>
      <c r="AF658" s="555"/>
      <c r="AG658" s="606"/>
      <c r="AJ658" s="855"/>
      <c r="AK658" s="9" t="s">
        <v>83</v>
      </c>
      <c r="AL658" s="9">
        <v>3</v>
      </c>
      <c r="AM658" s="283"/>
      <c r="AN658" s="283">
        <f>DSUM($B655:$N669,F655,$AK657:$AL658)</f>
        <v>0</v>
      </c>
      <c r="AO658" s="283">
        <f>DSUM($B655:$N669,H655,$AK657:$AL658)</f>
        <v>0</v>
      </c>
      <c r="AP658" s="283">
        <f>DSUM($B655:$N669,J655,$AK657:$AL658)</f>
        <v>0</v>
      </c>
      <c r="AQ658" s="283">
        <f>DSUM($B655:$N669,L655,$AK657:$AL658)</f>
        <v>0</v>
      </c>
      <c r="AR658" s="283">
        <f>DSUM($B655:$N669,N655,$AK657:$AL658)</f>
        <v>0</v>
      </c>
      <c r="AS658" s="283"/>
      <c r="AT658" s="283">
        <f>AN658+AO658+AP658</f>
        <v>0</v>
      </c>
      <c r="AU658" s="283">
        <f>AQ658+AR658</f>
        <v>0</v>
      </c>
      <c r="AV658" s="283">
        <f>AT658+AU658</f>
        <v>0</v>
      </c>
      <c r="AW658" s="286">
        <f>(AT658*1)+(AU658*0.5)</f>
        <v>0</v>
      </c>
      <c r="AX658" s="285">
        <f>DCOUNT(B655:E669,D655,AK657:AL658)-AM701</f>
        <v>0</v>
      </c>
      <c r="AY658" s="855"/>
    </row>
    <row r="659" spans="1:51" ht="13.5" customHeight="1" thickBot="1">
      <c r="A659" s="43"/>
      <c r="B659" s="635" t="s">
        <v>126</v>
      </c>
      <c r="C659" s="636">
        <v>2</v>
      </c>
      <c r="D659" s="636">
        <v>3</v>
      </c>
      <c r="E659" s="628">
        <f>IF(B659="","",VLOOKUP(B659,参照!$U$1:$Z$25,2,FALSE))</f>
        <v>8000</v>
      </c>
      <c r="F659" s="637">
        <v>12</v>
      </c>
      <c r="G659" s="638">
        <f>IF(B659="","",VLOOKUP(B659,参照!$U$1:$Z$25,3,FALSE))</f>
        <v>7600</v>
      </c>
      <c r="H659" s="637">
        <v>4</v>
      </c>
      <c r="I659" s="639">
        <f>IF(B659="","",VLOOKUP(B659,参照!$U$1:$Z$25,4,FALSE))</f>
        <v>5600</v>
      </c>
      <c r="J659" s="637"/>
      <c r="K659" s="640">
        <f>IF(B659="","",VLOOKUP(B659,参照!$U$1:$Z$25,5,FALSE))</f>
        <v>4000</v>
      </c>
      <c r="L659" s="637"/>
      <c r="M659" s="641">
        <f>IF(B659="","",VLOOKUP(B659,参照!$U$1:$Z$25,6,FALSE))</f>
        <v>3800</v>
      </c>
      <c r="N659" s="642"/>
      <c r="O659" s="642">
        <f t="shared" si="573"/>
        <v>16</v>
      </c>
      <c r="P659" s="642">
        <f t="shared" si="574"/>
        <v>126400</v>
      </c>
      <c r="Q659" s="595"/>
      <c r="R659" s="627" t="str">
        <f>IF(ISERROR(VLOOKUP(Q659,参照!A:B,2,FALSE)),"",VLOOKUP(Q659,参照!A:B,2,FALSE))</f>
        <v/>
      </c>
      <c r="S659" s="628"/>
      <c r="T659" s="629"/>
      <c r="U659" s="628"/>
      <c r="V659" s="628" t="str">
        <f>IF(ISERROR(VLOOKUP(U659,参照!D:E,2,FALSE)),"",VLOOKUP(U659,参照!D:E,2,FALSE))</f>
        <v/>
      </c>
      <c r="W659" s="628"/>
      <c r="X659" s="630"/>
      <c r="Y659" s="555"/>
      <c r="Z659" s="840" t="s">
        <v>35</v>
      </c>
      <c r="AA659" s="649"/>
      <c r="AB659" s="650"/>
      <c r="AC659" s="651">
        <f>SUM(AC655:AC657)</f>
        <v>0</v>
      </c>
      <c r="AD659" s="555"/>
      <c r="AE659" s="555"/>
      <c r="AF659" s="555" t="s">
        <v>345</v>
      </c>
      <c r="AG659" s="606"/>
    </row>
    <row r="660" spans="1:51" ht="13.5" customHeight="1">
      <c r="A660" s="43"/>
      <c r="B660" s="635" t="s">
        <v>83</v>
      </c>
      <c r="C660" s="636">
        <v>4</v>
      </c>
      <c r="D660" s="636">
        <v>1</v>
      </c>
      <c r="E660" s="628">
        <f>IF(B660="","",VLOOKUP(B660,参照!$U$1:$Z$25,2,FALSE))</f>
        <v>5000</v>
      </c>
      <c r="F660" s="637">
        <v>10</v>
      </c>
      <c r="G660" s="638">
        <f>IF(B660="","",VLOOKUP(B660,参照!$U$1:$Z$25,3,FALSE))</f>
        <v>4750</v>
      </c>
      <c r="H660" s="637">
        <v>43</v>
      </c>
      <c r="I660" s="639">
        <f>IF(B660="","",VLOOKUP(B660,参照!$U$1:$Z$25,4,FALSE))</f>
        <v>3500</v>
      </c>
      <c r="J660" s="637"/>
      <c r="K660" s="640">
        <f>IF(B660="","",VLOOKUP(B660,参照!$U$1:$Z$25,5,FALSE))</f>
        <v>2500</v>
      </c>
      <c r="L660" s="637">
        <v>2</v>
      </c>
      <c r="M660" s="641">
        <f>IF(B660="","",VLOOKUP(B660,参照!$U$1:$Z$25,6,FALSE))</f>
        <v>2380</v>
      </c>
      <c r="N660" s="642"/>
      <c r="O660" s="630">
        <f t="shared" si="573"/>
        <v>55</v>
      </c>
      <c r="P660" s="642">
        <f t="shared" si="574"/>
        <v>259250</v>
      </c>
      <c r="Q660" s="595"/>
      <c r="R660" s="627" t="str">
        <f>IF(ISERROR(VLOOKUP(Q660,参照!A:B,2,FALSE)),"",VLOOKUP(Q660,参照!A:B,2,FALSE))</f>
        <v/>
      </c>
      <c r="S660" s="628"/>
      <c r="T660" s="629"/>
      <c r="U660" s="628"/>
      <c r="V660" s="628" t="str">
        <f>IF(ISERROR(VLOOKUP(U660,参照!D:E,2,FALSE)),"",VLOOKUP(U660,参照!D:E,2,FALSE))</f>
        <v/>
      </c>
      <c r="W660" s="628"/>
      <c r="X660" s="630"/>
      <c r="Y660" s="555"/>
      <c r="Z660" s="555"/>
      <c r="AA660" s="555"/>
      <c r="AB660" s="555"/>
      <c r="AC660" s="555"/>
      <c r="AD660" s="555"/>
      <c r="AE660" s="555"/>
      <c r="AF660" s="633" t="s">
        <v>164</v>
      </c>
      <c r="AG660" s="634">
        <f>AG606+S691</f>
        <v>35200</v>
      </c>
      <c r="AJ660" s="853" t="s">
        <v>107</v>
      </c>
      <c r="AK660" s="277" t="s">
        <v>104</v>
      </c>
      <c r="AL660" s="277" t="s">
        <v>4</v>
      </c>
      <c r="AM660" s="278"/>
      <c r="AN660" s="279" t="s">
        <v>15</v>
      </c>
      <c r="AO660" s="279" t="s">
        <v>16</v>
      </c>
      <c r="AP660" s="277" t="s">
        <v>17</v>
      </c>
      <c r="AQ660" s="279" t="s">
        <v>18</v>
      </c>
      <c r="AR660" s="279" t="s">
        <v>19</v>
      </c>
      <c r="AS660" s="277"/>
      <c r="AT660" s="277" t="s">
        <v>117</v>
      </c>
      <c r="AU660" s="277" t="s">
        <v>118</v>
      </c>
      <c r="AV660" s="277" t="s">
        <v>123</v>
      </c>
      <c r="AW660" s="277" t="s">
        <v>124</v>
      </c>
      <c r="AX660" s="288" t="s">
        <v>122</v>
      </c>
      <c r="AY660" s="853" t="s">
        <v>107</v>
      </c>
    </row>
    <row r="661" spans="1:51" ht="13.5" customHeight="1">
      <c r="A661" s="43"/>
      <c r="B661" s="635"/>
      <c r="C661" s="636"/>
      <c r="D661" s="636"/>
      <c r="E661" s="628" t="str">
        <f>IF(B661="","",VLOOKUP(B661,参照!$U$1:$Z$25,2,FALSE))</f>
        <v/>
      </c>
      <c r="F661" s="637"/>
      <c r="G661" s="638" t="str">
        <f>IF(B661="","",VLOOKUP(B661,参照!$U$1:$Z$25,3,FALSE))</f>
        <v/>
      </c>
      <c r="H661" s="637"/>
      <c r="I661" s="639" t="str">
        <f>IF(B661="","",VLOOKUP(B661,参照!$U$1:$Z$25,4,FALSE))</f>
        <v/>
      </c>
      <c r="J661" s="637"/>
      <c r="K661" s="640" t="str">
        <f>IF(B661="","",VLOOKUP(B661,参照!$U$1:$Z$25,5,FALSE))</f>
        <v/>
      </c>
      <c r="L661" s="637"/>
      <c r="M661" s="641" t="str">
        <f>IF(B661="","",VLOOKUP(B661,参照!$U$1:$Z$25,6,FALSE))</f>
        <v/>
      </c>
      <c r="N661" s="642"/>
      <c r="O661" s="642" t="str">
        <f t="shared" si="573"/>
        <v/>
      </c>
      <c r="P661" s="642" t="str">
        <f t="shared" si="574"/>
        <v/>
      </c>
      <c r="Q661" s="595"/>
      <c r="R661" s="627" t="str">
        <f>IF(ISERROR(VLOOKUP(Q661,参照!A:B,2,FALSE)),"",VLOOKUP(Q661,参照!A:B,2,FALSE))</f>
        <v/>
      </c>
      <c r="S661" s="628"/>
      <c r="T661" s="629"/>
      <c r="U661" s="628"/>
      <c r="V661" s="628" t="str">
        <f>IF(ISERROR(VLOOKUP(U661,参照!D:E,2,FALSE)),"",VLOOKUP(U661,参照!D:E,2,FALSE))</f>
        <v/>
      </c>
      <c r="W661" s="628"/>
      <c r="X661" s="630"/>
      <c r="Y661" s="555"/>
      <c r="Z661" s="602" t="s">
        <v>33</v>
      </c>
      <c r="AA661" s="603"/>
      <c r="AB661" s="652"/>
      <c r="AC661" s="653"/>
      <c r="AD661" s="555"/>
      <c r="AE661" s="555"/>
      <c r="AF661" s="643" t="s">
        <v>681</v>
      </c>
      <c r="AG661" s="644">
        <f>AG607+S692</f>
        <v>0</v>
      </c>
      <c r="AJ661" s="854"/>
      <c r="AK661" s="281" t="s">
        <v>84</v>
      </c>
      <c r="AL661" s="281">
        <v>1</v>
      </c>
      <c r="AM661" s="225"/>
      <c r="AN661" s="225">
        <f>DSUM($B655:$N669,F655,$AK660:$AL661)</f>
        <v>0</v>
      </c>
      <c r="AO661" s="225">
        <f>DSUM($B655:$N669,H655,$AK660:$AL661)</f>
        <v>0</v>
      </c>
      <c r="AP661" s="225">
        <f>DSUM($B655:$N669,J655,$AK660:$AL661)</f>
        <v>0</v>
      </c>
      <c r="AQ661" s="225">
        <f>DSUM($B655:$N669,L655,$AK660:$AL661)</f>
        <v>0</v>
      </c>
      <c r="AR661" s="225">
        <f>DSUM($B655:$N669,N655,$AK660:$AL661)</f>
        <v>0</v>
      </c>
      <c r="AS661" s="225"/>
      <c r="AT661" s="225">
        <f>AN661+AO661+AP661</f>
        <v>0</v>
      </c>
      <c r="AU661" s="225">
        <f>AQ661+AR661</f>
        <v>0</v>
      </c>
      <c r="AV661" s="225">
        <f>AT661+AU661</f>
        <v>0</v>
      </c>
      <c r="AW661" s="287">
        <f>(AT661*1)+(AU661*0.5)</f>
        <v>0</v>
      </c>
      <c r="AX661" s="284">
        <f>DCOUNT(B655:E669,D655,AK660:AL661)-AN700</f>
        <v>0</v>
      </c>
      <c r="AY661" s="854"/>
    </row>
    <row r="662" spans="1:51" ht="13.5" customHeight="1">
      <c r="A662" s="43"/>
      <c r="B662" s="635"/>
      <c r="C662" s="636"/>
      <c r="D662" s="636"/>
      <c r="E662" s="628" t="str">
        <f>IF(B662="","",VLOOKUP(B662,参照!$U$1:$Z$25,2,FALSE))</f>
        <v/>
      </c>
      <c r="F662" s="637"/>
      <c r="G662" s="638" t="str">
        <f>IF(B662="","",VLOOKUP(B662,参照!$U$1:$Z$25,3,FALSE))</f>
        <v/>
      </c>
      <c r="H662" s="637"/>
      <c r="I662" s="639" t="str">
        <f>IF(B662="","",VLOOKUP(B662,参照!$U$1:$Z$25,4,FALSE))</f>
        <v/>
      </c>
      <c r="J662" s="637"/>
      <c r="K662" s="640" t="str">
        <f>IF(B662="","",VLOOKUP(B662,参照!$U$1:$Z$25,5,FALSE))</f>
        <v/>
      </c>
      <c r="L662" s="637"/>
      <c r="M662" s="641" t="str">
        <f>IF(B662="","",VLOOKUP(B662,参照!$U$1:$Z$25,6,FALSE))</f>
        <v/>
      </c>
      <c r="N662" s="642"/>
      <c r="O662" s="630" t="str">
        <f t="shared" si="573"/>
        <v/>
      </c>
      <c r="P662" s="642" t="str">
        <f t="shared" si="574"/>
        <v/>
      </c>
      <c r="Q662" s="595"/>
      <c r="R662" s="627" t="str">
        <f>IF(ISERROR(VLOOKUP(Q662,参照!A:B,2,FALSE)),"",VLOOKUP(Q662,参照!A:B,2,FALSE))</f>
        <v/>
      </c>
      <c r="S662" s="628"/>
      <c r="T662" s="629"/>
      <c r="U662" s="628"/>
      <c r="V662" s="628" t="str">
        <f>IF(ISERROR(VLOOKUP(U662,参照!D:E,2,FALSE)),"",VLOOKUP(U662,参照!D:E,2,FALSE))</f>
        <v/>
      </c>
      <c r="W662" s="628"/>
      <c r="X662" s="630"/>
      <c r="Y662" s="555"/>
      <c r="Z662" s="627"/>
      <c r="AA662" s="654"/>
      <c r="AB662" s="655"/>
      <c r="AC662" s="656"/>
      <c r="AD662" s="555"/>
      <c r="AE662" s="555"/>
      <c r="AF662" s="596"/>
      <c r="AG662" s="606"/>
      <c r="AJ662" s="854"/>
      <c r="AK662" s="281" t="s">
        <v>104</v>
      </c>
      <c r="AL662" s="281" t="s">
        <v>4</v>
      </c>
      <c r="AM662" s="225"/>
      <c r="AN662" s="225"/>
      <c r="AO662" s="225"/>
      <c r="AP662" s="225"/>
      <c r="AQ662" s="225"/>
      <c r="AR662" s="225"/>
      <c r="AS662" s="225"/>
      <c r="AT662" s="225"/>
      <c r="AU662" s="225"/>
      <c r="AV662" s="225"/>
      <c r="AW662" s="225"/>
      <c r="AX662" s="282"/>
      <c r="AY662" s="854"/>
    </row>
    <row r="663" spans="1:51" ht="13.5" customHeight="1" thickBot="1">
      <c r="A663" s="43"/>
      <c r="B663" s="635"/>
      <c r="C663" s="636"/>
      <c r="D663" s="636"/>
      <c r="E663" s="628" t="str">
        <f>IF(B663="","",VLOOKUP(B663,参照!$U$1:$Z$25,2,FALSE))</f>
        <v/>
      </c>
      <c r="F663" s="637"/>
      <c r="G663" s="638" t="str">
        <f>IF(B663="","",VLOOKUP(B663,参照!$U$1:$Z$25,3,FALSE))</f>
        <v/>
      </c>
      <c r="H663" s="637"/>
      <c r="I663" s="639" t="str">
        <f>IF(B663="","",VLOOKUP(B663,参照!$U$1:$Z$25,4,FALSE))</f>
        <v/>
      </c>
      <c r="J663" s="637"/>
      <c r="K663" s="640" t="str">
        <f>IF(B663="","",VLOOKUP(B663,参照!$U$1:$Z$25,5,FALSE))</f>
        <v/>
      </c>
      <c r="L663" s="637"/>
      <c r="M663" s="641" t="str">
        <f>IF(B663="","",VLOOKUP(B663,参照!$U$1:$Z$25,6,FALSE))</f>
        <v/>
      </c>
      <c r="N663" s="642"/>
      <c r="O663" s="642" t="str">
        <f t="shared" si="573"/>
        <v/>
      </c>
      <c r="P663" s="642" t="str">
        <f t="shared" si="574"/>
        <v/>
      </c>
      <c r="Q663" s="595"/>
      <c r="R663" s="627" t="str">
        <f>IF(ISERROR(VLOOKUP(Q663,参照!A:B,2,FALSE)),"",VLOOKUP(Q663,参照!A:B,2,FALSE))</f>
        <v/>
      </c>
      <c r="S663" s="628"/>
      <c r="T663" s="629"/>
      <c r="U663" s="628"/>
      <c r="V663" s="628" t="str">
        <f>IF(ISERROR(VLOOKUP(U663,参照!D:E,2,FALSE)),"",VLOOKUP(U663,参照!D:E,2,FALSE))</f>
        <v/>
      </c>
      <c r="W663" s="628"/>
      <c r="X663" s="630"/>
      <c r="Y663" s="555"/>
      <c r="Z663" s="627"/>
      <c r="AA663" s="654"/>
      <c r="AB663" s="655"/>
      <c r="AC663" s="642"/>
      <c r="AD663" s="555"/>
      <c r="AE663" s="555"/>
      <c r="AF663" s="555" t="s">
        <v>163</v>
      </c>
      <c r="AG663" s="606"/>
      <c r="AJ663" s="855"/>
      <c r="AK663" s="9" t="s">
        <v>84</v>
      </c>
      <c r="AL663" s="9">
        <v>3</v>
      </c>
      <c r="AM663" s="283"/>
      <c r="AN663" s="283">
        <f>DSUM($B655:$N669,F655,$AK662:$AL663)</f>
        <v>0</v>
      </c>
      <c r="AO663" s="283">
        <f>DSUM($B655:$N669,H655,$AK662:$AL663)</f>
        <v>0</v>
      </c>
      <c r="AP663" s="283">
        <f>DSUM($B655:$N669,J655,$AK662:$AL663)</f>
        <v>0</v>
      </c>
      <c r="AQ663" s="283">
        <f>DSUM($B655:$N669,L655,$AK662:$AL663)</f>
        <v>0</v>
      </c>
      <c r="AR663" s="283">
        <f>DSUM($B655:$N669,N655,$AK662:$AL663)</f>
        <v>0</v>
      </c>
      <c r="AS663" s="283"/>
      <c r="AT663" s="283">
        <f>AN663+AO663+AP663</f>
        <v>0</v>
      </c>
      <c r="AU663" s="283">
        <f>AQ663+AR663</f>
        <v>0</v>
      </c>
      <c r="AV663" s="283">
        <f>AT663+AU663</f>
        <v>0</v>
      </c>
      <c r="AW663" s="286">
        <f>(AT663*1)+(AU663*0.5)</f>
        <v>0</v>
      </c>
      <c r="AX663" s="285">
        <f>DCOUNT(B655:E669,D655,AK662:AL663)-AN701</f>
        <v>0</v>
      </c>
      <c r="AY663" s="855"/>
    </row>
    <row r="664" spans="1:51" ht="13.5" customHeight="1" thickBot="1">
      <c r="A664" s="43"/>
      <c r="B664" s="635"/>
      <c r="C664" s="636"/>
      <c r="D664" s="636"/>
      <c r="E664" s="628" t="str">
        <f>IF(B664="","",VLOOKUP(B664,参照!$U$1:$Z$25,2,FALSE))</f>
        <v/>
      </c>
      <c r="F664" s="637"/>
      <c r="G664" s="638" t="str">
        <f>IF(B664="","",VLOOKUP(B664,参照!$U$1:$Z$25,3,FALSE))</f>
        <v/>
      </c>
      <c r="H664" s="637"/>
      <c r="I664" s="639" t="str">
        <f>IF(B664="","",VLOOKUP(B664,参照!$U$1:$Z$25,4,FALSE))</f>
        <v/>
      </c>
      <c r="J664" s="637"/>
      <c r="K664" s="640" t="str">
        <f>IF(B664="","",VLOOKUP(B664,参照!$U$1:$Z$25,5,FALSE))</f>
        <v/>
      </c>
      <c r="L664" s="637"/>
      <c r="M664" s="641" t="str">
        <f>IF(B664="","",VLOOKUP(B664,参照!$U$1:$Z$25,6,FALSE))</f>
        <v/>
      </c>
      <c r="N664" s="642"/>
      <c r="O664" s="630" t="str">
        <f t="shared" si="573"/>
        <v/>
      </c>
      <c r="P664" s="642" t="str">
        <f t="shared" si="574"/>
        <v/>
      </c>
      <c r="Q664" s="595"/>
      <c r="R664" s="627" t="str">
        <f>IF(ISERROR(VLOOKUP(Q664,参照!A:B,2,FALSE)),"",VLOOKUP(Q664,参照!A:B,2,FALSE))</f>
        <v/>
      </c>
      <c r="S664" s="628"/>
      <c r="T664" s="629"/>
      <c r="U664" s="628"/>
      <c r="V664" s="628" t="str">
        <f>IF(ISERROR(VLOOKUP(U664,参照!D:E,2,FALSE)),"",VLOOKUP(U664,参照!D:E,2,FALSE))</f>
        <v/>
      </c>
      <c r="W664" s="628"/>
      <c r="X664" s="630"/>
      <c r="Y664" s="555"/>
      <c r="Z664" s="627"/>
      <c r="AA664" s="654"/>
      <c r="AB664" s="655"/>
      <c r="AC664" s="642"/>
      <c r="AD664" s="555"/>
      <c r="AE664" s="555"/>
      <c r="AF664" s="633" t="s">
        <v>164</v>
      </c>
      <c r="AG664" s="634">
        <f>AG610+S695</f>
        <v>17000</v>
      </c>
      <c r="AJ664" s="4"/>
      <c r="AY664" s="4"/>
    </row>
    <row r="665" spans="1:51" ht="13.5" customHeight="1">
      <c r="A665" s="43"/>
      <c r="B665" s="635"/>
      <c r="C665" s="636"/>
      <c r="D665" s="636"/>
      <c r="E665" s="628" t="str">
        <f>IF(B665="","",VLOOKUP(B665,参照!$U$1:$Z$25,2,FALSE))</f>
        <v/>
      </c>
      <c r="F665" s="637"/>
      <c r="G665" s="638" t="str">
        <f>IF(B665="","",VLOOKUP(B665,参照!$U$1:$Z$25,3,FALSE))</f>
        <v/>
      </c>
      <c r="H665" s="637"/>
      <c r="I665" s="639" t="str">
        <f>IF(B665="","",VLOOKUP(B665,参照!$U$1:$Z$25,4,FALSE))</f>
        <v/>
      </c>
      <c r="J665" s="637"/>
      <c r="K665" s="640" t="str">
        <f>IF(B665="","",VLOOKUP(B665,参照!$U$1:$Z$25,5,FALSE))</f>
        <v/>
      </c>
      <c r="L665" s="637"/>
      <c r="M665" s="641" t="str">
        <f>IF(B665="","",VLOOKUP(B665,参照!$U$1:$Z$25,6,FALSE))</f>
        <v/>
      </c>
      <c r="N665" s="642"/>
      <c r="O665" s="642" t="str">
        <f t="shared" si="573"/>
        <v/>
      </c>
      <c r="P665" s="642" t="str">
        <f t="shared" si="574"/>
        <v/>
      </c>
      <c r="Q665" s="595"/>
      <c r="R665" s="627" t="str">
        <f>IF(ISERROR(VLOOKUP(Q665,参照!A:B,2,FALSE)),"",VLOOKUP(Q665,参照!A:B,2,FALSE))</f>
        <v/>
      </c>
      <c r="S665" s="628"/>
      <c r="T665" s="629"/>
      <c r="U665" s="628"/>
      <c r="V665" s="628" t="str">
        <f>IF(ISERROR(VLOOKUP(U665,参照!D:E,2,FALSE)),"",VLOOKUP(U665,参照!D:E,2,FALSE))</f>
        <v/>
      </c>
      <c r="W665" s="628"/>
      <c r="X665" s="630"/>
      <c r="Y665" s="555"/>
      <c r="Z665" s="627"/>
      <c r="AA665" s="654"/>
      <c r="AB665" s="655"/>
      <c r="AC665" s="642"/>
      <c r="AD665" s="555"/>
      <c r="AE665" s="555"/>
      <c r="AF665" s="643" t="s">
        <v>681</v>
      </c>
      <c r="AG665" s="644">
        <f>AG611+S696</f>
        <v>0</v>
      </c>
      <c r="AJ665" s="853" t="s">
        <v>102</v>
      </c>
      <c r="AK665" s="277" t="s">
        <v>104</v>
      </c>
      <c r="AL665" s="277" t="s">
        <v>4</v>
      </c>
      <c r="AM665" s="278"/>
      <c r="AN665" s="279" t="s">
        <v>15</v>
      </c>
      <c r="AO665" s="279" t="s">
        <v>16</v>
      </c>
      <c r="AP665" s="277" t="s">
        <v>17</v>
      </c>
      <c r="AQ665" s="279" t="s">
        <v>18</v>
      </c>
      <c r="AR665" s="279" t="s">
        <v>19</v>
      </c>
      <c r="AS665" s="277"/>
      <c r="AT665" s="277" t="s">
        <v>117</v>
      </c>
      <c r="AU665" s="277" t="s">
        <v>118</v>
      </c>
      <c r="AV665" s="277" t="s">
        <v>123</v>
      </c>
      <c r="AW665" s="277" t="s">
        <v>124</v>
      </c>
      <c r="AX665" s="288" t="s">
        <v>122</v>
      </c>
      <c r="AY665" s="853" t="s">
        <v>102</v>
      </c>
    </row>
    <row r="666" spans="1:51" ht="13.5" customHeight="1">
      <c r="A666" s="43"/>
      <c r="B666" s="635"/>
      <c r="C666" s="636"/>
      <c r="D666" s="636"/>
      <c r="E666" s="628" t="str">
        <f>IF(B666="","",VLOOKUP(B666,参照!$U$1:$Z$25,2,FALSE))</f>
        <v/>
      </c>
      <c r="F666" s="637"/>
      <c r="G666" s="638" t="str">
        <f>IF(B666="","",VLOOKUP(B666,参照!$U$1:$Z$25,3,FALSE))</f>
        <v/>
      </c>
      <c r="H666" s="637"/>
      <c r="I666" s="639" t="str">
        <f>IF(B666="","",VLOOKUP(B666,参照!$U$1:$Z$25,4,FALSE))</f>
        <v/>
      </c>
      <c r="J666" s="637"/>
      <c r="K666" s="640" t="str">
        <f>IF(B666="","",VLOOKUP(B666,参照!$U$1:$Z$25,5,FALSE))</f>
        <v/>
      </c>
      <c r="L666" s="637"/>
      <c r="M666" s="641" t="str">
        <f>IF(B666="","",VLOOKUP(B666,参照!$U$1:$Z$25,6,FALSE))</f>
        <v/>
      </c>
      <c r="N666" s="642"/>
      <c r="O666" s="630" t="str">
        <f t="shared" si="573"/>
        <v/>
      </c>
      <c r="P666" s="642" t="str">
        <f t="shared" si="574"/>
        <v/>
      </c>
      <c r="Q666" s="595"/>
      <c r="R666" s="627" t="str">
        <f>IF(ISERROR(VLOOKUP(Q666,参照!A:B,2,FALSE)),"",VLOOKUP(Q666,参照!A:B,2,FALSE))</f>
        <v/>
      </c>
      <c r="S666" s="628"/>
      <c r="T666" s="629"/>
      <c r="U666" s="628"/>
      <c r="V666" s="628" t="str">
        <f>IF(ISERROR(VLOOKUP(U666,参照!D:E,2,FALSE)),"",VLOOKUP(U666,参照!D:E,2,FALSE))</f>
        <v/>
      </c>
      <c r="W666" s="628"/>
      <c r="X666" s="630"/>
      <c r="Y666" s="555"/>
      <c r="Z666" s="627"/>
      <c r="AA666" s="654"/>
      <c r="AB666" s="657"/>
      <c r="AC666" s="642"/>
      <c r="AD666" s="555"/>
      <c r="AE666" s="555"/>
      <c r="AF666" s="555"/>
      <c r="AG666" s="606"/>
      <c r="AJ666" s="854"/>
      <c r="AK666" s="281" t="s">
        <v>88</v>
      </c>
      <c r="AL666" s="281">
        <v>1</v>
      </c>
      <c r="AM666" s="225"/>
      <c r="AN666" s="225">
        <f>DSUM($B655:$N669,F655,$AK665:$AL666)</f>
        <v>0</v>
      </c>
      <c r="AO666" s="225">
        <f>DSUM($B655:$N669,H655,$AK665:$AL666)</f>
        <v>0</v>
      </c>
      <c r="AP666" s="225">
        <f>DSUM($B655:$N669,J655,$AK665:$AL666)</f>
        <v>0</v>
      </c>
      <c r="AQ666" s="225">
        <f>DSUM($B655:$N669,L655,$AK665:$AL666)</f>
        <v>0</v>
      </c>
      <c r="AR666" s="225">
        <f>DSUM($B655:$N669,N655,$AK665:$AL666)</f>
        <v>0</v>
      </c>
      <c r="AS666" s="225"/>
      <c r="AT666" s="225">
        <f>AN666+AO666+AP666</f>
        <v>0</v>
      </c>
      <c r="AU666" s="225">
        <f>AQ666+AR666</f>
        <v>0</v>
      </c>
      <c r="AV666" s="225">
        <f>AT666+AU666</f>
        <v>0</v>
      </c>
      <c r="AW666" s="287">
        <f>(AT666*1)+(AU666*0.5)</f>
        <v>0</v>
      </c>
      <c r="AX666" s="284">
        <f>DCOUNT(B655:E669,D655,AK665:AL666)-AO700</f>
        <v>0</v>
      </c>
      <c r="AY666" s="854"/>
    </row>
    <row r="667" spans="1:51" ht="13.5" customHeight="1">
      <c r="A667" s="43"/>
      <c r="B667" s="635"/>
      <c r="C667" s="658"/>
      <c r="D667" s="636"/>
      <c r="E667" s="628" t="str">
        <f>IF(B667="","",VLOOKUP(B667,参照!$U$1:$Z$25,2,FALSE))</f>
        <v/>
      </c>
      <c r="F667" s="637"/>
      <c r="G667" s="638" t="str">
        <f>IF(B667="","",VLOOKUP(B667,参照!$U$1:$Z$25,3,FALSE))</f>
        <v/>
      </c>
      <c r="H667" s="637"/>
      <c r="I667" s="639" t="str">
        <f>IF(B667="","",VLOOKUP(B667,参照!$U$1:$Z$25,4,FALSE))</f>
        <v/>
      </c>
      <c r="J667" s="637"/>
      <c r="K667" s="640" t="str">
        <f>IF(B667="","",VLOOKUP(B667,参照!$U$1:$Z$25,5,FALSE))</f>
        <v/>
      </c>
      <c r="L667" s="637"/>
      <c r="M667" s="641" t="str">
        <f>IF(B667="","",VLOOKUP(B667,参照!$U$1:$Z$25,6,FALSE))</f>
        <v/>
      </c>
      <c r="N667" s="642"/>
      <c r="O667" s="642" t="str">
        <f t="shared" si="573"/>
        <v/>
      </c>
      <c r="P667" s="642" t="str">
        <f t="shared" si="574"/>
        <v/>
      </c>
      <c r="Q667" s="595"/>
      <c r="R667" s="627" t="str">
        <f>IF(ISERROR(VLOOKUP(Q667,参照!A:B,2,FALSE)),"",VLOOKUP(Q667,参照!A:B,2,FALSE))</f>
        <v/>
      </c>
      <c r="S667" s="628"/>
      <c r="T667" s="629"/>
      <c r="U667" s="628"/>
      <c r="V667" s="628" t="str">
        <f>IF(ISERROR(VLOOKUP(U667,参照!D:E,2,FALSE)),"",VLOOKUP(U667,参照!D:E,2,FALSE))</f>
        <v/>
      </c>
      <c r="W667" s="628"/>
      <c r="X667" s="630"/>
      <c r="Y667" s="555"/>
      <c r="Z667" s="627"/>
      <c r="AA667" s="654"/>
      <c r="AB667" s="657"/>
      <c r="AC667" s="642"/>
      <c r="AD667" s="555"/>
      <c r="AE667" s="555"/>
      <c r="AF667" s="596" t="s">
        <v>344</v>
      </c>
      <c r="AG667" s="597"/>
      <c r="AJ667" s="854"/>
      <c r="AK667" s="281" t="s">
        <v>104</v>
      </c>
      <c r="AL667" s="281" t="s">
        <v>4</v>
      </c>
      <c r="AM667" s="225"/>
      <c r="AN667" s="225"/>
      <c r="AO667" s="225"/>
      <c r="AP667" s="225"/>
      <c r="AQ667" s="225"/>
      <c r="AR667" s="225"/>
      <c r="AS667" s="225"/>
      <c r="AT667" s="225"/>
      <c r="AU667" s="225"/>
      <c r="AV667" s="225"/>
      <c r="AW667" s="225"/>
      <c r="AX667" s="282"/>
      <c r="AY667" s="854"/>
    </row>
    <row r="668" spans="1:51" ht="13.5" customHeight="1" thickBot="1">
      <c r="A668" s="43"/>
      <c r="B668" s="635"/>
      <c r="C668" s="658"/>
      <c r="D668" s="636"/>
      <c r="E668" s="628" t="str">
        <f>IF(B668="","",VLOOKUP(B668,参照!$U$1:$Z$25,2,FALSE))</f>
        <v/>
      </c>
      <c r="F668" s="637"/>
      <c r="G668" s="638" t="str">
        <f>IF(B668="","",VLOOKUP(B668,参照!$U$1:$Z$25,3,FALSE))</f>
        <v/>
      </c>
      <c r="H668" s="637"/>
      <c r="I668" s="639" t="str">
        <f>IF(B668="","",VLOOKUP(B668,参照!$U$1:$Z$25,4,FALSE))</f>
        <v/>
      </c>
      <c r="J668" s="637"/>
      <c r="K668" s="640" t="str">
        <f>IF(B668="","",VLOOKUP(B668,参照!$U$1:$Z$25,5,FALSE))</f>
        <v/>
      </c>
      <c r="L668" s="637"/>
      <c r="M668" s="641" t="str">
        <f>IF(B668="","",VLOOKUP(B668,参照!$U$1:$Z$25,6,FALSE))</f>
        <v/>
      </c>
      <c r="N668" s="642"/>
      <c r="O668" s="630" t="str">
        <f t="shared" si="573"/>
        <v/>
      </c>
      <c r="P668" s="642" t="str">
        <f t="shared" si="574"/>
        <v/>
      </c>
      <c r="Q668" s="595"/>
      <c r="R668" s="627" t="str">
        <f>IF(ISERROR(VLOOKUP(Q668,参照!A:B,2,FALSE)),"",VLOOKUP(Q668,参照!A:B,2,FALSE))</f>
        <v/>
      </c>
      <c r="S668" s="628"/>
      <c r="T668" s="629"/>
      <c r="U668" s="628"/>
      <c r="V668" s="628" t="str">
        <f>IF(ISERROR(VLOOKUP(U668,参照!D:E,2,FALSE)),"",VLOOKUP(U668,参照!D:E,2,FALSE))</f>
        <v/>
      </c>
      <c r="W668" s="628"/>
      <c r="X668" s="630"/>
      <c r="Y668" s="555"/>
      <c r="Z668" s="627"/>
      <c r="AA668" s="654"/>
      <c r="AB668" s="655"/>
      <c r="AC668" s="656"/>
      <c r="AD668" s="555"/>
      <c r="AE668" s="555"/>
      <c r="AF668" s="659"/>
      <c r="AG668" s="647"/>
      <c r="AJ668" s="855"/>
      <c r="AK668" s="9" t="s">
        <v>88</v>
      </c>
      <c r="AL668" s="9">
        <v>3</v>
      </c>
      <c r="AM668" s="283"/>
      <c r="AN668" s="283">
        <f>DSUM($B655:$N669,F655,$AK667:$AL668)</f>
        <v>0</v>
      </c>
      <c r="AO668" s="283">
        <f>DSUM($B655:$N669,H655,$AK667:$AL668)</f>
        <v>0</v>
      </c>
      <c r="AP668" s="283">
        <f>DSUM($B655:$N669,J655,$AK667:$AL668)</f>
        <v>0</v>
      </c>
      <c r="AQ668" s="283">
        <f>DSUM($B655:$N669,L655,$AK667:$AL668)</f>
        <v>0</v>
      </c>
      <c r="AR668" s="283">
        <f>DSUM($B655:$N669,N655,$AK667:$AL668)</f>
        <v>0</v>
      </c>
      <c r="AS668" s="283"/>
      <c r="AT668" s="283">
        <f>AN668+AO668+AP668</f>
        <v>0</v>
      </c>
      <c r="AU668" s="283">
        <f>AQ668+AR668</f>
        <v>0</v>
      </c>
      <c r="AV668" s="283">
        <f>AT668+AU668</f>
        <v>0</v>
      </c>
      <c r="AW668" s="286">
        <f>(AT668*1)+(AU668*0.5)</f>
        <v>0</v>
      </c>
      <c r="AX668" s="285">
        <f>DCOUNT(B655:E669,D655,AK667:AL668)-AO701</f>
        <v>0</v>
      </c>
      <c r="AY668" s="855"/>
    </row>
    <row r="669" spans="1:51" ht="13.5" customHeight="1" thickBot="1">
      <c r="A669" s="43"/>
      <c r="B669" s="635"/>
      <c r="C669" s="658"/>
      <c r="D669" s="636"/>
      <c r="E669" s="628" t="str">
        <f>IF(B669="","",VLOOKUP(B669,参照!$U$1:$Z$25,2,FALSE))</f>
        <v/>
      </c>
      <c r="F669" s="637"/>
      <c r="G669" s="638" t="str">
        <f>IF(B669="","",VLOOKUP(B669,参照!$U$1:$Z$25,3,FALSE))</f>
        <v/>
      </c>
      <c r="H669" s="637"/>
      <c r="I669" s="639" t="str">
        <f>IF(B669="","",VLOOKUP(B669,参照!$U$1:$Z$25,4,FALSE))</f>
        <v/>
      </c>
      <c r="J669" s="637"/>
      <c r="K669" s="640" t="str">
        <f>IF(B669="","",VLOOKUP(B669,参照!$U$1:$Z$25,5,FALSE))</f>
        <v/>
      </c>
      <c r="L669" s="637"/>
      <c r="M669" s="641" t="str">
        <f>IF(B669="","",VLOOKUP(B669,参照!$U$1:$Z$25,6,FALSE))</f>
        <v/>
      </c>
      <c r="N669" s="642"/>
      <c r="O669" s="642" t="str">
        <f>IF(SUM(F669+H669+J669+L669+N669)=0,"",SUM(F669+H669+J669+L669+N669))</f>
        <v/>
      </c>
      <c r="P669" s="642" t="str">
        <f>IF(ISERROR(SUM(E669*F669+G669*H669+I669*J669+K669*L669+M669*N669)),"",SUM(E669*F669+G669*H669+I669*J669+K669*L669+M669*N669))</f>
        <v/>
      </c>
      <c r="Q669" s="595"/>
      <c r="R669" s="627" t="str">
        <f>IF(ISERROR(VLOOKUP(Q669,参照!A:B,2,FALSE)),"",VLOOKUP(Q669,参照!A:B,2,FALSE))</f>
        <v/>
      </c>
      <c r="S669" s="628"/>
      <c r="T669" s="629"/>
      <c r="U669" s="628"/>
      <c r="V669" s="628" t="str">
        <f>IF(ISERROR(VLOOKUP(U669,参照!D:E,2,FALSE)),"",VLOOKUP(U669,参照!D:E,2,FALSE))</f>
        <v/>
      </c>
      <c r="W669" s="628"/>
      <c r="X669" s="630"/>
      <c r="Y669" s="555"/>
      <c r="Z669" s="627"/>
      <c r="AA669" s="654"/>
      <c r="AB669" s="655"/>
      <c r="AC669" s="642"/>
      <c r="AD669" s="555"/>
      <c r="AE669" s="555"/>
      <c r="AF669" s="660" t="s">
        <v>31</v>
      </c>
      <c r="AG669" s="661">
        <f>+T698-T675-AC679-T679</f>
        <v>477440</v>
      </c>
      <c r="AJ669" s="289"/>
      <c r="AY669" s="289"/>
    </row>
    <row r="670" spans="1:51" ht="13.5" customHeight="1">
      <c r="B670" s="662"/>
      <c r="C670" s="663"/>
      <c r="D670" s="664"/>
      <c r="E670" s="590" t="str">
        <f>IF(B670="","",VLOOKUP(B670,参照!$U$1:$Z$25,2,FALSE))</f>
        <v/>
      </c>
      <c r="F670" s="665"/>
      <c r="G670" s="666"/>
      <c r="H670" s="665"/>
      <c r="I670" s="667"/>
      <c r="J670" s="665"/>
      <c r="K670" s="667"/>
      <c r="L670" s="665"/>
      <c r="M670" s="666"/>
      <c r="N670" s="647"/>
      <c r="O670" s="668"/>
      <c r="P670" s="647"/>
      <c r="Q670" s="595"/>
      <c r="R670" s="627" t="str">
        <f>IF(ISERROR(VLOOKUP(Q670,参照!A:B,2,FALSE)),"",VLOOKUP(Q670,参照!A:B,2,FALSE))</f>
        <v/>
      </c>
      <c r="S670" s="628"/>
      <c r="T670" s="629"/>
      <c r="U670" s="628"/>
      <c r="V670" s="628" t="str">
        <f>IF(ISERROR(VLOOKUP(U670,参照!D:E,2,FALSE)),"",VLOOKUP(U670,参照!D:E,2,FALSE))</f>
        <v/>
      </c>
      <c r="W670" s="628"/>
      <c r="X670" s="630"/>
      <c r="Y670" s="555"/>
      <c r="Z670" s="627"/>
      <c r="AA670" s="654"/>
      <c r="AB670" s="655"/>
      <c r="AC670" s="642"/>
      <c r="AD670" s="555"/>
      <c r="AE670" s="555"/>
      <c r="AF670" s="669"/>
      <c r="AG670" s="619"/>
      <c r="AJ670" s="853" t="s">
        <v>103</v>
      </c>
      <c r="AK670" s="277" t="s">
        <v>104</v>
      </c>
      <c r="AL670" s="277" t="s">
        <v>4</v>
      </c>
      <c r="AM670" s="278"/>
      <c r="AN670" s="279" t="s">
        <v>15</v>
      </c>
      <c r="AO670" s="279" t="s">
        <v>16</v>
      </c>
      <c r="AP670" s="277" t="s">
        <v>17</v>
      </c>
      <c r="AQ670" s="279" t="s">
        <v>18</v>
      </c>
      <c r="AR670" s="279" t="s">
        <v>19</v>
      </c>
      <c r="AS670" s="277"/>
      <c r="AT670" s="277" t="s">
        <v>117</v>
      </c>
      <c r="AU670" s="277" t="s">
        <v>118</v>
      </c>
      <c r="AV670" s="277" t="s">
        <v>123</v>
      </c>
      <c r="AW670" s="277" t="s">
        <v>124</v>
      </c>
      <c r="AX670" s="288" t="s">
        <v>122</v>
      </c>
      <c r="AY670" s="853" t="s">
        <v>103</v>
      </c>
    </row>
    <row r="671" spans="1:51" ht="13.5" customHeight="1">
      <c r="B671" s="928" t="s">
        <v>500</v>
      </c>
      <c r="C671" s="929"/>
      <c r="D671" s="930"/>
      <c r="E671" s="670"/>
      <c r="F671" s="671">
        <f t="shared" ref="F671:O671" si="575">SUM(F656:F669)</f>
        <v>92</v>
      </c>
      <c r="G671" s="672">
        <f t="shared" si="575"/>
        <v>29450</v>
      </c>
      <c r="H671" s="671">
        <f t="shared" si="575"/>
        <v>106</v>
      </c>
      <c r="I671" s="673">
        <f t="shared" si="575"/>
        <v>21700</v>
      </c>
      <c r="J671" s="671">
        <f t="shared" si="575"/>
        <v>0</v>
      </c>
      <c r="K671" s="673">
        <f t="shared" si="575"/>
        <v>15500</v>
      </c>
      <c r="L671" s="671">
        <f t="shared" si="575"/>
        <v>6</v>
      </c>
      <c r="M671" s="672">
        <f t="shared" si="575"/>
        <v>14740</v>
      </c>
      <c r="N671" s="672">
        <f t="shared" si="575"/>
        <v>0</v>
      </c>
      <c r="O671" s="674">
        <f t="shared" si="575"/>
        <v>204</v>
      </c>
      <c r="P671" s="674">
        <f>SUM(P656:P669)</f>
        <v>1136900</v>
      </c>
      <c r="Q671" s="595"/>
      <c r="R671" s="675" t="str">
        <f>IF(ISERROR(VLOOKUP(Q671,参照!A:B,2,FALSE)),"",VLOOKUP(Q671,参照!A:B,2,FALSE))</f>
        <v/>
      </c>
      <c r="S671" s="676"/>
      <c r="T671" s="677"/>
      <c r="U671" s="628"/>
      <c r="V671" s="628" t="str">
        <f>IF(ISERROR(VLOOKUP(U671,参照!D:E,2,FALSE)),"",VLOOKUP(U671,参照!D:E,2,FALSE))</f>
        <v/>
      </c>
      <c r="W671" s="628"/>
      <c r="X671" s="630"/>
      <c r="Y671" s="555"/>
      <c r="Z671" s="627"/>
      <c r="AA671" s="654"/>
      <c r="AB671" s="655"/>
      <c r="AC671" s="642"/>
      <c r="AD671" s="555"/>
      <c r="AE671" s="555"/>
      <c r="AF671" s="660" t="s">
        <v>32</v>
      </c>
      <c r="AG671" s="678"/>
      <c r="AJ671" s="854"/>
      <c r="AK671" s="281" t="s">
        <v>125</v>
      </c>
      <c r="AL671" s="281">
        <v>1</v>
      </c>
      <c r="AM671" s="225"/>
      <c r="AN671" s="225">
        <f>DSUM($B655:$N669,F655,$AK670:$AL671)</f>
        <v>0</v>
      </c>
      <c r="AO671" s="225">
        <f>DSUM($B655:$N669,H655,$AK670:$AL671)</f>
        <v>0</v>
      </c>
      <c r="AP671" s="225">
        <f>DSUM($B655:$N669,J655,$AK670:$AL671)</f>
        <v>0</v>
      </c>
      <c r="AQ671" s="225">
        <f>DSUM($B655:$N669,L655,$AK670:$AL671)</f>
        <v>0</v>
      </c>
      <c r="AR671" s="225">
        <f>DSUM($B655:$N669,N655,$AK670:$AL671)</f>
        <v>0</v>
      </c>
      <c r="AS671" s="225"/>
      <c r="AT671" s="225">
        <f>AN671+AO671+AP671</f>
        <v>0</v>
      </c>
      <c r="AU671" s="225">
        <f>AQ671+AR671</f>
        <v>0</v>
      </c>
      <c r="AV671" s="225">
        <f>AT671+AU671</f>
        <v>0</v>
      </c>
      <c r="AW671" s="287">
        <f>(AT671*1)+(AU671*0.5)</f>
        <v>0</v>
      </c>
      <c r="AX671" s="284">
        <f>DCOUNT(B655:E669,D655,AK670:AL671)-AP700</f>
        <v>0</v>
      </c>
      <c r="AY671" s="854"/>
    </row>
    <row r="672" spans="1:51" ht="13.5" customHeight="1">
      <c r="B672" s="554"/>
      <c r="C672" s="590"/>
      <c r="D672" s="554"/>
      <c r="E672" s="590"/>
      <c r="F672" s="666"/>
      <c r="G672" s="666"/>
      <c r="H672" s="666"/>
      <c r="I672" s="666"/>
      <c r="J672" s="666"/>
      <c r="K672" s="666"/>
      <c r="L672" s="666"/>
      <c r="M672" s="666"/>
      <c r="N672" s="666"/>
      <c r="O672" s="666"/>
      <c r="P672" s="666"/>
      <c r="Q672" s="595"/>
      <c r="R672" s="598" t="s">
        <v>89</v>
      </c>
      <c r="S672" s="679"/>
      <c r="T672" s="680">
        <f>SUM(T655:T671)</f>
        <v>381000</v>
      </c>
      <c r="U672" s="628"/>
      <c r="V672" s="628" t="str">
        <f>IF(ISERROR(VLOOKUP(U672,参照!D:E,2,FALSE)),"",VLOOKUP(U672,参照!D:E,2,FALSE))</f>
        <v/>
      </c>
      <c r="W672" s="628"/>
      <c r="X672" s="630"/>
      <c r="Y672" s="555"/>
      <c r="Z672" s="627"/>
      <c r="AA672" s="654"/>
      <c r="AB672" s="657"/>
      <c r="AC672" s="642"/>
      <c r="AD672" s="555"/>
      <c r="AE672" s="555"/>
      <c r="AF672" s="669"/>
      <c r="AG672" s="619"/>
      <c r="AJ672" s="854"/>
      <c r="AK672" s="281" t="s">
        <v>104</v>
      </c>
      <c r="AL672" s="281" t="s">
        <v>4</v>
      </c>
      <c r="AM672" s="225"/>
      <c r="AN672" s="225"/>
      <c r="AO672" s="225"/>
      <c r="AP672" s="225"/>
      <c r="AQ672" s="225"/>
      <c r="AR672" s="225"/>
      <c r="AS672" s="225"/>
      <c r="AT672" s="225"/>
      <c r="AU672" s="225"/>
      <c r="AV672" s="225"/>
      <c r="AW672" s="225"/>
      <c r="AX672" s="282"/>
      <c r="AY672" s="854"/>
    </row>
    <row r="673" spans="1:51" ht="13.5" customHeight="1" thickBot="1">
      <c r="B673" s="881" t="s">
        <v>601</v>
      </c>
      <c r="C673" s="882"/>
      <c r="D673" s="882"/>
      <c r="E673" s="564" t="e">
        <f>IF(B673="","",VLOOKUP(B673,参照!$U$1:$Z$25,2,FALSE))</f>
        <v>#N/A</v>
      </c>
      <c r="F673" s="883" t="s">
        <v>603</v>
      </c>
      <c r="G673" s="884"/>
      <c r="H673" s="884"/>
      <c r="I673" s="884"/>
      <c r="J673" s="884"/>
      <c r="K673" s="884"/>
      <c r="L673" s="884"/>
      <c r="M673" s="884"/>
      <c r="N673" s="884"/>
      <c r="O673" s="884"/>
      <c r="P673" s="885"/>
      <c r="Q673" s="555"/>
      <c r="R673" s="598" t="s">
        <v>90</v>
      </c>
      <c r="S673" s="564"/>
      <c r="T673" s="681"/>
      <c r="U673" s="682"/>
      <c r="V673" s="682" t="str">
        <f>IF(ISERROR(VLOOKUP(U673,参照!D:E,2,FALSE)),"",VLOOKUP(U673,参照!D:E,2,FALSE))</f>
        <v/>
      </c>
      <c r="W673" s="682"/>
      <c r="X673" s="683"/>
      <c r="Y673" s="555"/>
      <c r="Z673" s="675"/>
      <c r="AA673" s="684"/>
      <c r="AB673" s="685"/>
      <c r="AC673" s="686"/>
      <c r="AD673" s="555"/>
      <c r="AE673" s="555"/>
      <c r="AF673" s="660" t="s">
        <v>343</v>
      </c>
      <c r="AG673" s="678"/>
      <c r="AJ673" s="855"/>
      <c r="AK673" s="9" t="s">
        <v>125</v>
      </c>
      <c r="AL673" s="9">
        <v>3</v>
      </c>
      <c r="AM673" s="283"/>
      <c r="AN673" s="283">
        <f>DSUM($B655:$N669,F655,$AK672:$AL673)</f>
        <v>0</v>
      </c>
      <c r="AO673" s="283">
        <f>DSUM($B655:$N669,H655,$AK672:$AL673)</f>
        <v>0</v>
      </c>
      <c r="AP673" s="283">
        <f>DSUM($B655:$N669,J655,$AK672:$AL673)</f>
        <v>0</v>
      </c>
      <c r="AQ673" s="283">
        <f>DSUM($B655:$N669,L655,$AK672:$AL673)</f>
        <v>0</v>
      </c>
      <c r="AR673" s="283">
        <f>DSUM($B655:$N669,N655,$AK672:$AL673)</f>
        <v>0</v>
      </c>
      <c r="AS673" s="283"/>
      <c r="AT673" s="283">
        <f>AN673+AO673+AP673</f>
        <v>0</v>
      </c>
      <c r="AU673" s="283">
        <f>AQ673+AR673</f>
        <v>0</v>
      </c>
      <c r="AV673" s="283">
        <f>AT673+AU673</f>
        <v>0</v>
      </c>
      <c r="AW673" s="286">
        <f>(AT673*1)+(AU673*0.5)</f>
        <v>0</v>
      </c>
      <c r="AX673" s="285">
        <f>DCOUNT(B655:E669,D655,AK672:AL673)-AP701</f>
        <v>0</v>
      </c>
      <c r="AY673" s="855"/>
    </row>
    <row r="674" spans="1:51" ht="13.5" customHeight="1" thickBot="1">
      <c r="B674" s="894" t="s">
        <v>602</v>
      </c>
      <c r="C674" s="894"/>
      <c r="D674" s="894"/>
      <c r="E674" s="555" t="e">
        <v>#N/A</v>
      </c>
      <c r="F674" s="687" t="s">
        <v>15</v>
      </c>
      <c r="G674" s="688"/>
      <c r="H674" s="687" t="s">
        <v>16</v>
      </c>
      <c r="I674" s="689"/>
      <c r="J674" s="559" t="s">
        <v>17</v>
      </c>
      <c r="K674" s="690"/>
      <c r="L674" s="687" t="s">
        <v>18</v>
      </c>
      <c r="M674" s="670"/>
      <c r="N674" s="670" t="s">
        <v>19</v>
      </c>
      <c r="O674" s="691" t="s">
        <v>6</v>
      </c>
      <c r="P674" s="613" t="s">
        <v>20</v>
      </c>
      <c r="Q674" s="555">
        <v>401</v>
      </c>
      <c r="R674" s="692" t="str">
        <f>IF(ISERROR(VLOOKUP(Q674,参照!A:B,2,FALSE)),"",VLOOKUP(Q674,参照!A:B,2,FALSE))</f>
        <v>ＪＴＢ</v>
      </c>
      <c r="S674" s="560"/>
      <c r="T674" s="693">
        <v>1600</v>
      </c>
      <c r="U674" s="694"/>
      <c r="V674" s="695" t="str">
        <f>IF(ISERROR(VLOOKUP(U674,参照!D:E,2,FALSE)),"",VLOOKUP(U674,参照!D:E,2,FALSE))</f>
        <v/>
      </c>
      <c r="W674" s="695"/>
      <c r="X674" s="630"/>
      <c r="Y674" s="555"/>
      <c r="Z674" s="645"/>
      <c r="AA674" s="590"/>
      <c r="AB674" s="646"/>
      <c r="AC674" s="647"/>
      <c r="AD674" s="555"/>
      <c r="AE674" s="555"/>
      <c r="AF674" s="669"/>
      <c r="AG674" s="619"/>
      <c r="AJ674" s="289"/>
      <c r="AY674" s="289"/>
    </row>
    <row r="675" spans="1:51" ht="13.5" customHeight="1">
      <c r="A675" s="548" t="s">
        <v>498</v>
      </c>
      <c r="B675" s="873" t="s">
        <v>637</v>
      </c>
      <c r="C675" s="874"/>
      <c r="D675" s="875"/>
      <c r="E675" s="670"/>
      <c r="F675" s="765">
        <f ca="1">SUMIF($B656:$P669,$A675,F656:F669)</f>
        <v>44</v>
      </c>
      <c r="G675" s="757">
        <f t="shared" ref="G675:P675" ca="1" si="576">SUMIF($B656:$P669,$A675,G656:G669)</f>
        <v>14250</v>
      </c>
      <c r="H675" s="758">
        <f t="shared" ca="1" si="576"/>
        <v>102</v>
      </c>
      <c r="I675" s="758">
        <f t="shared" ca="1" si="576"/>
        <v>10500</v>
      </c>
      <c r="J675" s="758">
        <f t="shared" ca="1" si="576"/>
        <v>0</v>
      </c>
      <c r="K675" s="758">
        <f t="shared" ca="1" si="576"/>
        <v>7500</v>
      </c>
      <c r="L675" s="758">
        <f t="shared" ca="1" si="576"/>
        <v>4</v>
      </c>
      <c r="M675" s="758">
        <f t="shared" ca="1" si="576"/>
        <v>7140</v>
      </c>
      <c r="N675" s="758">
        <f t="shared" ca="1" si="576"/>
        <v>0</v>
      </c>
      <c r="O675" s="758">
        <f t="shared" ca="1" si="576"/>
        <v>150</v>
      </c>
      <c r="P675" s="759">
        <f t="shared" ca="1" si="576"/>
        <v>714500</v>
      </c>
      <c r="Q675" s="555"/>
      <c r="R675" s="857" t="s">
        <v>91</v>
      </c>
      <c r="S675" s="858"/>
      <c r="T675" s="680">
        <f>SUM(T672+T674)</f>
        <v>382600</v>
      </c>
      <c r="U675" s="696"/>
      <c r="V675" s="697" t="str">
        <f>IF(ISERROR(VLOOKUP(U675,参照!D:E,2,FALSE)),"",VLOOKUP(U675,参照!D:E,2,FALSE))</f>
        <v/>
      </c>
      <c r="W675" s="696"/>
      <c r="X675" s="630"/>
      <c r="Y675" s="555"/>
      <c r="Z675" s="648" t="s">
        <v>35</v>
      </c>
      <c r="AA675" s="649"/>
      <c r="AB675" s="650"/>
      <c r="AC675" s="651">
        <f>SUM(AC662:AC673)</f>
        <v>0</v>
      </c>
      <c r="AD675" s="555"/>
      <c r="AE675" s="555"/>
      <c r="AF675" s="698" t="s">
        <v>81</v>
      </c>
      <c r="AG675" s="699"/>
      <c r="AJ675" s="853" t="s">
        <v>686</v>
      </c>
      <c r="AK675" s="277" t="s">
        <v>104</v>
      </c>
      <c r="AL675" s="277" t="s">
        <v>4</v>
      </c>
      <c r="AM675" s="278"/>
      <c r="AN675" s="279" t="s">
        <v>15</v>
      </c>
      <c r="AO675" s="279" t="s">
        <v>16</v>
      </c>
      <c r="AP675" s="277" t="s">
        <v>17</v>
      </c>
      <c r="AQ675" s="279" t="s">
        <v>18</v>
      </c>
      <c r="AR675" s="279" t="s">
        <v>19</v>
      </c>
      <c r="AS675" s="277"/>
      <c r="AT675" s="277" t="s">
        <v>117</v>
      </c>
      <c r="AU675" s="277" t="s">
        <v>118</v>
      </c>
      <c r="AV675" s="277" t="s">
        <v>123</v>
      </c>
      <c r="AW675" s="277" t="s">
        <v>124</v>
      </c>
      <c r="AX675" s="288" t="s">
        <v>122</v>
      </c>
      <c r="AY675" s="853" t="s">
        <v>127</v>
      </c>
    </row>
    <row r="676" spans="1:51" ht="13.5" customHeight="1">
      <c r="A676" s="548"/>
      <c r="B676" s="870" t="s">
        <v>623</v>
      </c>
      <c r="C676" s="871"/>
      <c r="D676" s="872"/>
      <c r="E676" s="555" t="e">
        <v>#N/A</v>
      </c>
      <c r="F676" s="700">
        <f ca="1">SUM(F675)+F622</f>
        <v>204</v>
      </c>
      <c r="G676" s="701">
        <f t="shared" ref="G676:P676" ca="1" si="577">SUM(G675)+G622</f>
        <v>52250</v>
      </c>
      <c r="H676" s="702">
        <f t="shared" ca="1" si="577"/>
        <v>114</v>
      </c>
      <c r="I676" s="702">
        <f t="shared" ca="1" si="577"/>
        <v>38500</v>
      </c>
      <c r="J676" s="702">
        <f t="shared" ca="1" si="577"/>
        <v>0</v>
      </c>
      <c r="K676" s="702">
        <f t="shared" ca="1" si="577"/>
        <v>27500</v>
      </c>
      <c r="L676" s="702">
        <f t="shared" ca="1" si="577"/>
        <v>18</v>
      </c>
      <c r="M676" s="702">
        <f t="shared" ca="1" si="577"/>
        <v>26180</v>
      </c>
      <c r="N676" s="702">
        <f t="shared" ca="1" si="577"/>
        <v>0</v>
      </c>
      <c r="O676" s="702">
        <f t="shared" ca="1" si="577"/>
        <v>336</v>
      </c>
      <c r="P676" s="703">
        <f t="shared" ca="1" si="577"/>
        <v>1606500</v>
      </c>
      <c r="Q676" s="555"/>
      <c r="R676" s="560"/>
      <c r="S676" s="560"/>
      <c r="T676" s="704"/>
      <c r="U676" s="628"/>
      <c r="V676" s="628" t="str">
        <f>IF(ISERROR(VLOOKUP(U676,参照!D:E,2,FALSE)),"",VLOOKUP(U676,参照!D:E,2,FALSE))</f>
        <v/>
      </c>
      <c r="W676" s="628"/>
      <c r="X676" s="630"/>
      <c r="Y676" s="555"/>
      <c r="Z676" s="596" t="s">
        <v>36</v>
      </c>
      <c r="AA676" s="555"/>
      <c r="AB676" s="555"/>
      <c r="AC676" s="555"/>
      <c r="AD676" s="555"/>
      <c r="AE676" s="555"/>
      <c r="AF676" s="669"/>
      <c r="AG676" s="619"/>
      <c r="AJ676" s="854"/>
      <c r="AK676" s="281" t="s">
        <v>126</v>
      </c>
      <c r="AL676" s="281">
        <v>1</v>
      </c>
      <c r="AM676" s="225"/>
      <c r="AN676" s="225">
        <f>DSUM($B655:$N669,F655,$AK675:$AL676)</f>
        <v>0</v>
      </c>
      <c r="AO676" s="225">
        <f>DSUM($B655:$N669,H655,$AK675:$AL676)</f>
        <v>0</v>
      </c>
      <c r="AP676" s="225">
        <f>DSUM($B655:$N669,J655,$AK675:$AL676)</f>
        <v>0</v>
      </c>
      <c r="AQ676" s="225">
        <f>DSUM($B655:$N669,L655,$AK675:$AL676)</f>
        <v>0</v>
      </c>
      <c r="AR676" s="225">
        <f>DSUM($B655:$N669,N655,$AK675:$AL676)</f>
        <v>0</v>
      </c>
      <c r="AS676" s="225"/>
      <c r="AT676" s="225">
        <f>AN676+AO676+AP676</f>
        <v>0</v>
      </c>
      <c r="AU676" s="225">
        <f>AQ676+AR676</f>
        <v>0</v>
      </c>
      <c r="AV676" s="225">
        <f>AT676+AU676</f>
        <v>0</v>
      </c>
      <c r="AW676" s="287">
        <f>(AT676*1)+(AU676*0.5)</f>
        <v>0</v>
      </c>
      <c r="AX676" s="284">
        <f>DCOUNT(B655:E669,D655,AK675:AL676)-AQ700</f>
        <v>0</v>
      </c>
      <c r="AY676" s="854"/>
    </row>
    <row r="677" spans="1:51" ht="13.5" customHeight="1">
      <c r="A677" s="548" t="s">
        <v>607</v>
      </c>
      <c r="B677" s="873" t="s">
        <v>107</v>
      </c>
      <c r="C677" s="874"/>
      <c r="D677" s="875"/>
      <c r="E677" s="670"/>
      <c r="F677" s="757">
        <f ca="1">SUMIF($B656:$P669,$A677,F656:F669)</f>
        <v>0</v>
      </c>
      <c r="G677" s="758">
        <f t="shared" ref="G677:P677" ca="1" si="578">SUMIF($B656:$P669,$A677,G656:G669)</f>
        <v>0</v>
      </c>
      <c r="H677" s="758">
        <f t="shared" ca="1" si="578"/>
        <v>0</v>
      </c>
      <c r="I677" s="758">
        <f t="shared" ca="1" si="578"/>
        <v>0</v>
      </c>
      <c r="J677" s="758">
        <f t="shared" ca="1" si="578"/>
        <v>0</v>
      </c>
      <c r="K677" s="758">
        <f t="shared" ca="1" si="578"/>
        <v>0</v>
      </c>
      <c r="L677" s="758">
        <f t="shared" ca="1" si="578"/>
        <v>0</v>
      </c>
      <c r="M677" s="758">
        <f t="shared" ca="1" si="578"/>
        <v>0</v>
      </c>
      <c r="N677" s="758">
        <f t="shared" ca="1" si="578"/>
        <v>0</v>
      </c>
      <c r="O677" s="758">
        <f t="shared" ca="1" si="578"/>
        <v>0</v>
      </c>
      <c r="P677" s="759">
        <f t="shared" ca="1" si="578"/>
        <v>0</v>
      </c>
      <c r="Q677" s="555"/>
      <c r="R677" s="857" t="s">
        <v>92</v>
      </c>
      <c r="S677" s="863"/>
      <c r="T677" s="864"/>
      <c r="U677" s="682"/>
      <c r="V677" s="682" t="str">
        <f>IF(ISERROR(VLOOKUP(U677,参照!D:E,2,FALSE)),"",VLOOKUP(U677,参照!D:E,2,FALSE))</f>
        <v/>
      </c>
      <c r="W677" s="682"/>
      <c r="X677" s="683"/>
      <c r="Y677" s="555"/>
      <c r="Z677" s="555"/>
      <c r="AA677" s="555"/>
      <c r="AB677" s="555"/>
      <c r="AC677" s="555"/>
      <c r="AD677" s="555"/>
      <c r="AE677" s="555"/>
      <c r="AF677" s="705" t="s">
        <v>34</v>
      </c>
      <c r="AG677" s="706"/>
      <c r="AJ677" s="854"/>
      <c r="AK677" s="281" t="s">
        <v>104</v>
      </c>
      <c r="AL677" s="281" t="s">
        <v>4</v>
      </c>
      <c r="AM677" s="225"/>
      <c r="AN677" s="225"/>
      <c r="AO677" s="225"/>
      <c r="AP677" s="225"/>
      <c r="AQ677" s="225"/>
      <c r="AR677" s="225"/>
      <c r="AS677" s="225"/>
      <c r="AT677" s="225"/>
      <c r="AU677" s="225"/>
      <c r="AV677" s="225"/>
      <c r="AW677" s="225"/>
      <c r="AX677" s="282"/>
      <c r="AY677" s="854"/>
    </row>
    <row r="678" spans="1:51" ht="13.5" customHeight="1" thickBot="1">
      <c r="A678" s="548"/>
      <c r="B678" s="870" t="s">
        <v>623</v>
      </c>
      <c r="C678" s="871"/>
      <c r="D678" s="872"/>
      <c r="E678" s="555" t="e">
        <v>#N/A</v>
      </c>
      <c r="F678" s="701">
        <f ca="1">SUM(F677)+F624</f>
        <v>0</v>
      </c>
      <c r="G678" s="702">
        <f t="shared" ref="G678:P678" ca="1" si="579">SUM(G677)+G624</f>
        <v>0</v>
      </c>
      <c r="H678" s="702">
        <f t="shared" ca="1" si="579"/>
        <v>0</v>
      </c>
      <c r="I678" s="702">
        <f t="shared" ca="1" si="579"/>
        <v>0</v>
      </c>
      <c r="J678" s="702">
        <f t="shared" ca="1" si="579"/>
        <v>0</v>
      </c>
      <c r="K678" s="702">
        <f t="shared" ca="1" si="579"/>
        <v>0</v>
      </c>
      <c r="L678" s="702">
        <f t="shared" ca="1" si="579"/>
        <v>0</v>
      </c>
      <c r="M678" s="702">
        <f t="shared" ca="1" si="579"/>
        <v>0</v>
      </c>
      <c r="N678" s="702">
        <f t="shared" ca="1" si="579"/>
        <v>0</v>
      </c>
      <c r="O678" s="702">
        <f t="shared" ca="1" si="579"/>
        <v>0</v>
      </c>
      <c r="P678" s="703">
        <f t="shared" ca="1" si="579"/>
        <v>0</v>
      </c>
      <c r="Q678" s="555"/>
      <c r="R678" s="692" t="str">
        <f>IF(ISERROR(VLOOKUP(Q678,参照!#REF!,2,FALSE)),"",VLOOKUP(Q678,参照!#REF!,2,FALSE))</f>
        <v/>
      </c>
      <c r="S678" s="560"/>
      <c r="T678" s="693"/>
      <c r="U678" s="707"/>
      <c r="V678" s="708" t="str">
        <f>IF(ISERROR(VLOOKUP(U678,参照!D:E,2,FALSE)),"",VLOOKUP(U678,参照!D:E,2,FALSE))</f>
        <v/>
      </c>
      <c r="W678" s="676"/>
      <c r="X678" s="709"/>
      <c r="Y678" s="555"/>
      <c r="Z678" s="645"/>
      <c r="AA678" s="590"/>
      <c r="AB678" s="646"/>
      <c r="AC678" s="647"/>
      <c r="AD678" s="555"/>
      <c r="AE678" s="555"/>
      <c r="AF678" s="669"/>
      <c r="AG678" s="619"/>
      <c r="AJ678" s="855"/>
      <c r="AK678" s="9" t="s">
        <v>126</v>
      </c>
      <c r="AL678" s="9">
        <v>3</v>
      </c>
      <c r="AM678" s="283"/>
      <c r="AN678" s="283">
        <f>DSUM($B655:$N669,F655,$AK677:$AL678)</f>
        <v>48</v>
      </c>
      <c r="AO678" s="283">
        <f>DSUM($B655:$N669,H655,$AK677:$AL678)</f>
        <v>4</v>
      </c>
      <c r="AP678" s="283">
        <f>DSUM($B655:$N669,J655,$AK677:$AL678)</f>
        <v>0</v>
      </c>
      <c r="AQ678" s="283">
        <f>DSUM($B655:$N669,L655,$AK677:$AL678)</f>
        <v>2</v>
      </c>
      <c r="AR678" s="283">
        <f>DSUM($B655:$N669,N655,$AK677:$AL678)</f>
        <v>0</v>
      </c>
      <c r="AS678" s="283"/>
      <c r="AT678" s="283">
        <f>AN678+AO678+AP678</f>
        <v>52</v>
      </c>
      <c r="AU678" s="283">
        <f>AQ678+AR678</f>
        <v>2</v>
      </c>
      <c r="AV678" s="283">
        <f>AT678+AU678</f>
        <v>54</v>
      </c>
      <c r="AW678" s="286">
        <f>(AT678*1)+(AU678*0.5)</f>
        <v>53</v>
      </c>
      <c r="AX678" s="285">
        <f>DCOUNT(B655:E669,D655,AK677:AL678)-AQ701</f>
        <v>2</v>
      </c>
      <c r="AY678" s="855"/>
    </row>
    <row r="679" spans="1:51" ht="13.5" customHeight="1" thickBot="1">
      <c r="A679" s="548" t="s">
        <v>608</v>
      </c>
      <c r="B679" s="873" t="s">
        <v>605</v>
      </c>
      <c r="C679" s="874"/>
      <c r="D679" s="875"/>
      <c r="E679" s="670"/>
      <c r="F679" s="757">
        <f ca="1">SUMIF($B656:$P669,$A679,F656:F669)</f>
        <v>0</v>
      </c>
      <c r="G679" s="758">
        <f t="shared" ref="G679:P679" ca="1" si="580">SUMIF($B656:$P669,$A679,G656:G669)</f>
        <v>0</v>
      </c>
      <c r="H679" s="758">
        <f t="shared" ca="1" si="580"/>
        <v>0</v>
      </c>
      <c r="I679" s="758">
        <f t="shared" ca="1" si="580"/>
        <v>0</v>
      </c>
      <c r="J679" s="758">
        <f t="shared" ca="1" si="580"/>
        <v>0</v>
      </c>
      <c r="K679" s="758">
        <f t="shared" ca="1" si="580"/>
        <v>0</v>
      </c>
      <c r="L679" s="758">
        <f t="shared" ca="1" si="580"/>
        <v>0</v>
      </c>
      <c r="M679" s="758">
        <f t="shared" ca="1" si="580"/>
        <v>0</v>
      </c>
      <c r="N679" s="758">
        <f t="shared" ca="1" si="580"/>
        <v>0</v>
      </c>
      <c r="O679" s="758">
        <f t="shared" ca="1" si="580"/>
        <v>0</v>
      </c>
      <c r="P679" s="759">
        <f t="shared" ca="1" si="580"/>
        <v>0</v>
      </c>
      <c r="Q679" s="555"/>
      <c r="R679" s="857" t="s">
        <v>93</v>
      </c>
      <c r="S679" s="858"/>
      <c r="T679" s="680">
        <f>SUM(X679+T678)</f>
        <v>300900</v>
      </c>
      <c r="U679" s="710"/>
      <c r="V679" s="564" t="s">
        <v>82</v>
      </c>
      <c r="W679" s="564"/>
      <c r="X679" s="711">
        <f>SUM(X655:X678)</f>
        <v>300900</v>
      </c>
      <c r="Y679" s="555"/>
      <c r="Z679" s="692" t="s">
        <v>76</v>
      </c>
      <c r="AA679" s="649"/>
      <c r="AB679" s="650"/>
      <c r="AC679" s="651">
        <f>+AB655*AC655+AB656*AC656+AB657*AC657+AB662*AC662+AB663*AC663+AB664*AC664+AB665*AC665+AB666*AC666+AB667*AC667+AB668*AC668+AB669*AC669+AB670*AC670+AB671*AC671+AB672*AC672+AB673*AC673</f>
        <v>0</v>
      </c>
      <c r="AD679" s="555"/>
      <c r="AE679" s="555"/>
      <c r="AF679" s="705" t="s">
        <v>5</v>
      </c>
      <c r="AG679" s="651">
        <f>SUM(AG669:AG678)</f>
        <v>477440</v>
      </c>
      <c r="AJ679" s="289"/>
      <c r="AK679" s="4"/>
      <c r="AL679" s="4"/>
      <c r="AW679" s="340"/>
      <c r="AX679" s="340"/>
      <c r="AY679" s="289"/>
    </row>
    <row r="680" spans="1:51" ht="13.5" customHeight="1">
      <c r="A680" s="548"/>
      <c r="B680" s="870" t="s">
        <v>623</v>
      </c>
      <c r="C680" s="871"/>
      <c r="D680" s="872"/>
      <c r="E680" s="712"/>
      <c r="F680" s="701">
        <f ca="1">SUM(F679)+F626</f>
        <v>28</v>
      </c>
      <c r="G680" s="702">
        <f t="shared" ref="G680" ca="1" si="581">SUM(G679)+G626</f>
        <v>5700</v>
      </c>
      <c r="H680" s="702">
        <f t="shared" ref="H680" ca="1" si="582">SUM(H679)+H626</f>
        <v>4</v>
      </c>
      <c r="I680" s="702">
        <f t="shared" ref="I680:P680" ca="1" si="583">SUM(I679)+I626</f>
        <v>4200</v>
      </c>
      <c r="J680" s="702">
        <f t="shared" ca="1" si="583"/>
        <v>0</v>
      </c>
      <c r="K680" s="702">
        <f t="shared" ca="1" si="583"/>
        <v>3000</v>
      </c>
      <c r="L680" s="702">
        <f t="shared" ca="1" si="583"/>
        <v>2</v>
      </c>
      <c r="M680" s="702">
        <f t="shared" ca="1" si="583"/>
        <v>2860</v>
      </c>
      <c r="N680" s="702">
        <f t="shared" ca="1" si="583"/>
        <v>0</v>
      </c>
      <c r="O680" s="702">
        <f t="shared" ca="1" si="583"/>
        <v>34</v>
      </c>
      <c r="P680" s="703">
        <f t="shared" ca="1" si="583"/>
        <v>98400</v>
      </c>
      <c r="Q680" s="555"/>
      <c r="R680" s="596"/>
      <c r="S680" s="555"/>
      <c r="T680" s="713"/>
      <c r="U680" s="555"/>
      <c r="V680" s="714"/>
      <c r="W680" s="555"/>
      <c r="X680" s="713"/>
      <c r="Y680" s="555"/>
      <c r="Z680" s="555"/>
      <c r="AA680" s="555"/>
      <c r="AB680" s="555"/>
      <c r="AC680" s="555"/>
      <c r="AD680" s="555"/>
      <c r="AE680" s="555"/>
      <c r="AF680" s="555"/>
      <c r="AG680" s="555"/>
      <c r="AJ680" s="853" t="s">
        <v>336</v>
      </c>
      <c r="AK680" s="277" t="s">
        <v>104</v>
      </c>
      <c r="AL680" s="277" t="s">
        <v>4</v>
      </c>
      <c r="AM680" s="278"/>
      <c r="AN680" s="279" t="s">
        <v>15</v>
      </c>
      <c r="AO680" s="279" t="s">
        <v>16</v>
      </c>
      <c r="AP680" s="277" t="s">
        <v>17</v>
      </c>
      <c r="AQ680" s="279" t="s">
        <v>18</v>
      </c>
      <c r="AR680" s="279" t="s">
        <v>19</v>
      </c>
      <c r="AS680" s="277"/>
      <c r="AT680" s="277" t="s">
        <v>117</v>
      </c>
      <c r="AU680" s="277" t="s">
        <v>118</v>
      </c>
      <c r="AV680" s="277" t="s">
        <v>123</v>
      </c>
      <c r="AW680" s="277" t="s">
        <v>124</v>
      </c>
      <c r="AX680" s="288" t="s">
        <v>122</v>
      </c>
      <c r="AY680" s="853" t="s">
        <v>336</v>
      </c>
    </row>
    <row r="681" spans="1:51" ht="13.5" customHeight="1">
      <c r="A681" s="548" t="s">
        <v>609</v>
      </c>
      <c r="B681" s="873" t="s">
        <v>103</v>
      </c>
      <c r="C681" s="874"/>
      <c r="D681" s="875"/>
      <c r="E681" s="560" t="e">
        <v>#N/A</v>
      </c>
      <c r="F681" s="757">
        <f ca="1">SUMIF($B656:$P669,$A681,F656:F669)</f>
        <v>0</v>
      </c>
      <c r="G681" s="758">
        <f t="shared" ref="G681:P681" ca="1" si="584">SUMIF($B656:$P669,$A681,G656:G669)</f>
        <v>0</v>
      </c>
      <c r="H681" s="758">
        <f t="shared" ca="1" si="584"/>
        <v>0</v>
      </c>
      <c r="I681" s="758">
        <f t="shared" ca="1" si="584"/>
        <v>0</v>
      </c>
      <c r="J681" s="758">
        <f t="shared" ca="1" si="584"/>
        <v>0</v>
      </c>
      <c r="K681" s="758">
        <f t="shared" ca="1" si="584"/>
        <v>0</v>
      </c>
      <c r="L681" s="758">
        <f t="shared" ca="1" si="584"/>
        <v>0</v>
      </c>
      <c r="M681" s="758">
        <f t="shared" ca="1" si="584"/>
        <v>0</v>
      </c>
      <c r="N681" s="758">
        <f t="shared" ca="1" si="584"/>
        <v>0</v>
      </c>
      <c r="O681" s="758">
        <f t="shared" ca="1" si="584"/>
        <v>0</v>
      </c>
      <c r="P681" s="759">
        <f t="shared" ca="1" si="584"/>
        <v>0</v>
      </c>
      <c r="Q681" s="555"/>
      <c r="R681" s="649" t="s">
        <v>425</v>
      </c>
      <c r="S681" s="555"/>
      <c r="T681" s="555"/>
      <c r="U681" s="555"/>
      <c r="V681" s="555"/>
      <c r="W681" s="555"/>
      <c r="X681" s="555"/>
      <c r="Y681" s="555"/>
      <c r="Z681" s="555"/>
      <c r="AA681" s="555"/>
      <c r="AB681" s="555"/>
      <c r="AC681" s="555"/>
      <c r="AD681" s="555"/>
      <c r="AE681" s="555"/>
      <c r="AF681" s="714" t="s">
        <v>342</v>
      </c>
      <c r="AG681" s="555"/>
      <c r="AJ681" s="854"/>
      <c r="AK681" s="281" t="s">
        <v>334</v>
      </c>
      <c r="AL681" s="281">
        <v>1</v>
      </c>
      <c r="AM681" s="225"/>
      <c r="AN681" s="225">
        <f>DSUM($B655:$N669,F655,$AK680:$AL681)</f>
        <v>0</v>
      </c>
      <c r="AO681" s="225">
        <f>DSUM($B655:$N669,H655,$AK680:$AL681)</f>
        <v>0</v>
      </c>
      <c r="AP681" s="225">
        <f>DSUM($B655:$N669,J655,$AK680:$AL681)</f>
        <v>0</v>
      </c>
      <c r="AQ681" s="225">
        <f>DSUM($B655:$N669,L655,$AK680:$AL681)</f>
        <v>0</v>
      </c>
      <c r="AR681" s="225">
        <f>DSUM($B655:$N669,N655,$AK680:$AL681)</f>
        <v>0</v>
      </c>
      <c r="AS681" s="225"/>
      <c r="AT681" s="225">
        <f>AN681+AO681+AP681</f>
        <v>0</v>
      </c>
      <c r="AU681" s="225">
        <f>AQ681+AR681</f>
        <v>0</v>
      </c>
      <c r="AV681" s="225">
        <f>AT681+AU681</f>
        <v>0</v>
      </c>
      <c r="AW681" s="287">
        <f>(AT681*1)+(AU681*0.5)</f>
        <v>0</v>
      </c>
      <c r="AX681" s="284">
        <f>DCOUNT(B655:E669,D655,AK680:AL681)-AR700</f>
        <v>0</v>
      </c>
      <c r="AY681" s="854"/>
    </row>
    <row r="682" spans="1:51" ht="13.5" customHeight="1">
      <c r="A682" s="548"/>
      <c r="B682" s="870" t="s">
        <v>623</v>
      </c>
      <c r="C682" s="871"/>
      <c r="D682" s="872"/>
      <c r="E682" s="555" t="e">
        <v>#N/A</v>
      </c>
      <c r="F682" s="701">
        <f ca="1">SUM(F681)+F628</f>
        <v>60</v>
      </c>
      <c r="G682" s="702">
        <f t="shared" ref="G682" ca="1" si="585">SUM(G681)+G628</f>
        <v>9500</v>
      </c>
      <c r="H682" s="702">
        <f t="shared" ref="H682" ca="1" si="586">SUM(H681)+H628</f>
        <v>9</v>
      </c>
      <c r="I682" s="702">
        <f t="shared" ref="I682:P682" ca="1" si="587">SUM(I681)+I628</f>
        <v>7000</v>
      </c>
      <c r="J682" s="702">
        <f t="shared" ca="1" si="587"/>
        <v>0</v>
      </c>
      <c r="K682" s="702">
        <f t="shared" ca="1" si="587"/>
        <v>5000</v>
      </c>
      <c r="L682" s="702">
        <f t="shared" ca="1" si="587"/>
        <v>2</v>
      </c>
      <c r="M682" s="702">
        <f t="shared" ca="1" si="587"/>
        <v>4750</v>
      </c>
      <c r="N682" s="702">
        <f t="shared" ca="1" si="587"/>
        <v>0</v>
      </c>
      <c r="O682" s="702">
        <f t="shared" ca="1" si="587"/>
        <v>71</v>
      </c>
      <c r="P682" s="703">
        <f t="shared" ca="1" si="587"/>
        <v>695500</v>
      </c>
      <c r="Q682" s="555"/>
      <c r="R682" s="774"/>
      <c r="S682" s="604"/>
      <c r="T682" s="603" t="s">
        <v>39</v>
      </c>
      <c r="U682" s="604"/>
      <c r="V682" s="715"/>
      <c r="W682" s="604"/>
      <c r="X682" s="603" t="s">
        <v>455</v>
      </c>
      <c r="Y682" s="604"/>
      <c r="Z682" s="715"/>
      <c r="AA682" s="604"/>
      <c r="AB682" s="604"/>
      <c r="AC682" s="603" t="s">
        <v>41</v>
      </c>
      <c r="AD682" s="715"/>
      <c r="AE682" s="555"/>
      <c r="AF682" s="831" t="s">
        <v>787</v>
      </c>
      <c r="AG682" s="664"/>
      <c r="AJ682" s="854"/>
      <c r="AK682" s="281" t="s">
        <v>104</v>
      </c>
      <c r="AL682" s="281" t="s">
        <v>4</v>
      </c>
      <c r="AM682" s="225"/>
      <c r="AN682" s="225"/>
      <c r="AO682" s="225"/>
      <c r="AP682" s="225"/>
      <c r="AQ682" s="225"/>
      <c r="AR682" s="225"/>
      <c r="AS682" s="225"/>
      <c r="AT682" s="225"/>
      <c r="AU682" s="225"/>
      <c r="AV682" s="225"/>
      <c r="AW682" s="225"/>
      <c r="AX682" s="282"/>
      <c r="AY682" s="854"/>
    </row>
    <row r="683" spans="1:51" ht="13.5" customHeight="1" thickBot="1">
      <c r="A683" s="548" t="s">
        <v>610</v>
      </c>
      <c r="B683" s="878" t="s">
        <v>661</v>
      </c>
      <c r="C683" s="879"/>
      <c r="D683" s="880"/>
      <c r="E683" s="670"/>
      <c r="F683" s="757">
        <f ca="1">SUMIF($B656:$P669,$A683,F656:F669)+SUMIF($B656:$P669,$A684,F656:F669)</f>
        <v>48</v>
      </c>
      <c r="G683" s="758">
        <f t="shared" ref="G683" ca="1" si="588">SUMIF($B658:$P671,$A683,G658:G671)</f>
        <v>7600</v>
      </c>
      <c r="H683" s="758">
        <f ca="1">SUMIF($B656:$P669,$A683,H656:H669)+SUMIF($B656:$P669,$A684,H656:H669)</f>
        <v>4</v>
      </c>
      <c r="I683" s="758">
        <f t="shared" ref="I683" ca="1" si="589">SUMIF($B658:$P671,$A683,I658:I671)</f>
        <v>5600</v>
      </c>
      <c r="J683" s="758">
        <f ca="1">SUMIF($B656:$P669,$A683,J656:J669)+SUMIF($B656:$P669,$A684,J656:J669)</f>
        <v>0</v>
      </c>
      <c r="K683" s="758">
        <f t="shared" ref="K683" ca="1" si="590">SUMIF($B658:$P671,$A683,K658:K671)</f>
        <v>4000</v>
      </c>
      <c r="L683" s="758">
        <f ca="1">SUMIF($B656:$P669,$A683,L656:L669)+SUMIF($B656:$P669,$A684,L656:L669)</f>
        <v>2</v>
      </c>
      <c r="M683" s="758">
        <f t="shared" ref="M683" ca="1" si="591">SUMIF($B658:$P671,$A683,M658:M671)</f>
        <v>3800</v>
      </c>
      <c r="N683" s="758">
        <f ca="1">SUMIF($B656:$P669,$A683,N656:N669)+SUMIF($B656:$P669,$A684,N656:N669)</f>
        <v>0</v>
      </c>
      <c r="O683" s="758">
        <f ca="1">SUMIF($B656:$P669,$A683,O656:O669)+SUMIF($B656:$P669,$A684,O656:O669)</f>
        <v>54</v>
      </c>
      <c r="P683" s="759">
        <f ca="1">SUMIF($B656:$P669,$A683,P656:P669)+SUMIF($B656:$P669,$A684,P656:P669)</f>
        <v>422400</v>
      </c>
      <c r="Q683" s="555"/>
      <c r="R683" s="775"/>
      <c r="S683" s="596" t="s">
        <v>2</v>
      </c>
      <c r="T683" s="717">
        <f>SUM(昨年日報!T684)</f>
        <v>0</v>
      </c>
      <c r="U683" s="555"/>
      <c r="V683" s="718"/>
      <c r="W683" s="596" t="s">
        <v>42</v>
      </c>
      <c r="X683" s="719">
        <f>+X629+T683</f>
        <v>1342</v>
      </c>
      <c r="Y683" s="555"/>
      <c r="Z683" s="720"/>
      <c r="AA683" s="555" t="s">
        <v>2</v>
      </c>
      <c r="AB683" s="596"/>
      <c r="AC683" s="721">
        <f>+AC629+T683</f>
        <v>1620</v>
      </c>
      <c r="AD683" s="720"/>
      <c r="AE683" s="555"/>
      <c r="AF683" s="631" t="s">
        <v>802</v>
      </c>
      <c r="AG683" s="833"/>
      <c r="AJ683" s="855"/>
      <c r="AK683" s="9" t="s">
        <v>335</v>
      </c>
      <c r="AL683" s="9">
        <v>3</v>
      </c>
      <c r="AM683" s="283"/>
      <c r="AN683" s="283">
        <f>DSUM($B655:$N669,F655,$AK682:$AL683)</f>
        <v>0</v>
      </c>
      <c r="AO683" s="283">
        <f>DSUM($B655:$N669,H655,$AK682:$AL683)</f>
        <v>0</v>
      </c>
      <c r="AP683" s="283">
        <f>DSUM($B655:$N669,J655,$AK682:$AL683)</f>
        <v>0</v>
      </c>
      <c r="AQ683" s="283">
        <f>DSUM($B655:$N669,L655,$AK682:$AL683)</f>
        <v>0</v>
      </c>
      <c r="AR683" s="283">
        <f>DSUM($B655:$N669,N655,$AK682:$AL683)</f>
        <v>0</v>
      </c>
      <c r="AS683" s="283"/>
      <c r="AT683" s="283">
        <f>AN683+AO683+AP683</f>
        <v>0</v>
      </c>
      <c r="AU683" s="283">
        <f>AQ683+AR683</f>
        <v>0</v>
      </c>
      <c r="AV683" s="283">
        <f>AT683+AU683</f>
        <v>0</v>
      </c>
      <c r="AW683" s="286">
        <f>(AT683*1)+(AU683*0.5)</f>
        <v>0</v>
      </c>
      <c r="AX683" s="285">
        <f>DCOUNT(B655:E669,D655,AK682:AL683)-AR701</f>
        <v>0</v>
      </c>
      <c r="AY683" s="855"/>
    </row>
    <row r="684" spans="1:51" ht="13.5" customHeight="1" thickBot="1">
      <c r="A684" s="548" t="s">
        <v>663</v>
      </c>
      <c r="B684" s="870" t="s">
        <v>623</v>
      </c>
      <c r="C684" s="871"/>
      <c r="D684" s="872"/>
      <c r="E684" s="555" t="e">
        <v>#N/A</v>
      </c>
      <c r="F684" s="701">
        <f ca="1">SUM(F683)+F630</f>
        <v>104</v>
      </c>
      <c r="G684" s="702">
        <f t="shared" ref="G684" ca="1" si="592">SUM(G683)+G630</f>
        <v>7600</v>
      </c>
      <c r="H684" s="702">
        <f t="shared" ref="H684" ca="1" si="593">SUM(H683)+H630</f>
        <v>19</v>
      </c>
      <c r="I684" s="702">
        <f t="shared" ref="I684:P684" ca="1" si="594">SUM(I683)+I630</f>
        <v>5600</v>
      </c>
      <c r="J684" s="702">
        <f t="shared" ca="1" si="594"/>
        <v>0</v>
      </c>
      <c r="K684" s="702">
        <f t="shared" ca="1" si="594"/>
        <v>4000</v>
      </c>
      <c r="L684" s="702">
        <f t="shared" ca="1" si="594"/>
        <v>4</v>
      </c>
      <c r="M684" s="702">
        <f t="shared" ca="1" si="594"/>
        <v>3800</v>
      </c>
      <c r="N684" s="702">
        <f t="shared" ca="1" si="594"/>
        <v>1</v>
      </c>
      <c r="O684" s="702">
        <f t="shared" ca="1" si="594"/>
        <v>128</v>
      </c>
      <c r="P684" s="703">
        <f t="shared" ca="1" si="594"/>
        <v>996200</v>
      </c>
      <c r="Q684" s="555"/>
      <c r="R684" s="776" t="s">
        <v>43</v>
      </c>
      <c r="S684" s="697" t="s">
        <v>3</v>
      </c>
      <c r="T684" s="722">
        <f>SUM(O671)</f>
        <v>204</v>
      </c>
      <c r="U684" s="696"/>
      <c r="V684" s="723" t="str">
        <f t="shared" ref="V684" si="595">+IF(ISERROR(T684/T683*100),"",(T684/T683*100))</f>
        <v/>
      </c>
      <c r="W684" s="697" t="s">
        <v>44</v>
      </c>
      <c r="X684" s="724">
        <f t="shared" ref="X684:X686" si="596">+X630+T684</f>
        <v>569</v>
      </c>
      <c r="Y684" s="696"/>
      <c r="Z684" s="725">
        <f t="shared" ref="Z684" si="597">+IF(ISERROR(X684/X683*100),"",(X684/X683*100))</f>
        <v>42.399403874813714</v>
      </c>
      <c r="AA684" s="696" t="s">
        <v>3</v>
      </c>
      <c r="AB684" s="697"/>
      <c r="AC684" s="726">
        <f t="shared" ref="AC684:AC696" si="598">+AC630+T684</f>
        <v>707</v>
      </c>
      <c r="AD684" s="723">
        <f>+IF(ISERROR(AC684/AC683*100),"",(AC684/AC683*100))</f>
        <v>43.641975308641975</v>
      </c>
      <c r="AE684" s="555"/>
      <c r="AF684" s="558"/>
      <c r="AG684" s="561"/>
    </row>
    <row r="685" spans="1:51" ht="13.5" customHeight="1" thickBot="1">
      <c r="A685" s="43"/>
      <c r="B685" s="662"/>
      <c r="C685" s="663"/>
      <c r="D685" s="664"/>
      <c r="E685" s="590" t="str">
        <f>IF(B685="","",VLOOKUP(B685,参照!$U$1:$Z$25,2,FALSE))</f>
        <v/>
      </c>
      <c r="F685" s="760"/>
      <c r="G685" s="761"/>
      <c r="H685" s="760"/>
      <c r="I685" s="762"/>
      <c r="J685" s="760"/>
      <c r="K685" s="762"/>
      <c r="L685" s="760"/>
      <c r="M685" s="761"/>
      <c r="N685" s="761"/>
      <c r="O685" s="763"/>
      <c r="P685" s="764"/>
      <c r="Q685" s="555"/>
      <c r="R685" s="777"/>
      <c r="S685" s="728"/>
      <c r="T685" s="606">
        <f>SUM(昨年日報!T686)</f>
        <v>0</v>
      </c>
      <c r="U685" s="555"/>
      <c r="V685" s="729"/>
      <c r="W685" s="555"/>
      <c r="X685" s="719">
        <f t="shared" si="596"/>
        <v>7488160</v>
      </c>
      <c r="Y685" s="555"/>
      <c r="Z685" s="720"/>
      <c r="AA685" s="555"/>
      <c r="AB685" s="555"/>
      <c r="AC685" s="713">
        <f t="shared" si="598"/>
        <v>8672120</v>
      </c>
      <c r="AD685" s="720"/>
      <c r="AE685" s="555"/>
      <c r="AF685" s="730" t="s">
        <v>804</v>
      </c>
      <c r="AG685" s="561"/>
      <c r="AJ685" s="290" t="s">
        <v>128</v>
      </c>
      <c r="AK685" s="256"/>
      <c r="AL685" s="256"/>
      <c r="AM685" s="256"/>
      <c r="AN685" s="256">
        <f>AN656+AN658+AN661+AN663+AN666+AN668+AN671+AN673+AN676+AN678</f>
        <v>92</v>
      </c>
      <c r="AO685" s="256">
        <f>AO656+AO658+AO661+AO663+AO666+AO668+AO671+AO673+AO676+AO678</f>
        <v>106</v>
      </c>
      <c r="AP685" s="256">
        <f>AP656+AP658+AP661+AP663+AP666+AP668+AP671+AP673+AP676+AP678</f>
        <v>0</v>
      </c>
      <c r="AQ685" s="256">
        <f>AQ656+AQ658+AQ661+AQ663+AQ666+AQ668+AQ671+AQ673+AQ676+AQ678</f>
        <v>6</v>
      </c>
      <c r="AR685" s="256">
        <f>AR656+AR658+AR661+AR663+AR666+AR668+AR671+AR673+AR676+AR678</f>
        <v>0</v>
      </c>
      <c r="AS685" s="256"/>
      <c r="AT685" s="256">
        <f>AT656+AT658+AT661+AT663+AT666+AT668+AT671+AT673+AT676+AT678</f>
        <v>198</v>
      </c>
      <c r="AU685" s="256">
        <f>AU656+AU658+AU661+AU663+AU666+AU668+AU671+AU673+AU676+AU678</f>
        <v>6</v>
      </c>
      <c r="AV685" s="256">
        <f>AV656+AV658+AV661+AV663+AV666+AV668+AV671+AV673+AV676+AV678</f>
        <v>204</v>
      </c>
      <c r="AW685" s="256">
        <f>AW656+AW658+AW661+AW663+AW666+AW668+AW671+AW673+AW676+AW678</f>
        <v>201</v>
      </c>
      <c r="AX685" s="256">
        <f>AX656+AX658+AX661+AX663+AX666+AX668+AX671+AX673+AX676+AX678</f>
        <v>5</v>
      </c>
    </row>
    <row r="686" spans="1:51" ht="13.5" customHeight="1">
      <c r="A686" s="43"/>
      <c r="B686" s="870" t="s">
        <v>611</v>
      </c>
      <c r="C686" s="871"/>
      <c r="D686" s="872"/>
      <c r="E686" s="670"/>
      <c r="F686" s="731">
        <f ca="1">SUM(F676+F678+F680+F682+F684)</f>
        <v>396</v>
      </c>
      <c r="G686" s="732">
        <f t="shared" ref="G686:P686" ca="1" si="599">SUM(G676+G678+G680+G682+G684)</f>
        <v>75050</v>
      </c>
      <c r="H686" s="731">
        <f t="shared" ca="1" si="599"/>
        <v>146</v>
      </c>
      <c r="I686" s="733">
        <f t="shared" ca="1" si="599"/>
        <v>55300</v>
      </c>
      <c r="J686" s="731">
        <f t="shared" ca="1" si="599"/>
        <v>0</v>
      </c>
      <c r="K686" s="733">
        <f t="shared" ca="1" si="599"/>
        <v>39500</v>
      </c>
      <c r="L686" s="731">
        <f t="shared" ca="1" si="599"/>
        <v>26</v>
      </c>
      <c r="M686" s="732">
        <f t="shared" ca="1" si="599"/>
        <v>37590</v>
      </c>
      <c r="N686" s="732">
        <f t="shared" ca="1" si="599"/>
        <v>1</v>
      </c>
      <c r="O686" s="734">
        <f t="shared" ca="1" si="599"/>
        <v>569</v>
      </c>
      <c r="P686" s="735">
        <f t="shared" ca="1" si="599"/>
        <v>3396600</v>
      </c>
      <c r="Q686" s="555"/>
      <c r="R686" s="778" t="s">
        <v>45</v>
      </c>
      <c r="S686" s="660"/>
      <c r="T686" s="736">
        <f>SUM(P671)</f>
        <v>1136900</v>
      </c>
      <c r="U686" s="696"/>
      <c r="V686" s="723" t="str">
        <f t="shared" ref="V686" si="600">+IF(ISERROR(T686/T685*100),"",(T686/T685*100))</f>
        <v/>
      </c>
      <c r="W686" s="696"/>
      <c r="X686" s="724">
        <f t="shared" si="596"/>
        <v>3396600</v>
      </c>
      <c r="Y686" s="696"/>
      <c r="Z686" s="723">
        <f t="shared" ref="Z686" si="601">+IF(ISERROR(X686/X685*100),"",(X686/X685*100))</f>
        <v>45.359607700690155</v>
      </c>
      <c r="AA686" s="696"/>
      <c r="AB686" s="696"/>
      <c r="AC686" s="736">
        <f t="shared" si="598"/>
        <v>4072360</v>
      </c>
      <c r="AD686" s="723">
        <f>+IF(ISERROR(AC686/AC685*100),"",(AC686/AC685*100))</f>
        <v>46.959221043989238</v>
      </c>
      <c r="AE686" s="555"/>
      <c r="AF686" s="558" t="s">
        <v>805</v>
      </c>
      <c r="AG686" s="561"/>
    </row>
    <row r="687" spans="1:51" ht="13.5" customHeight="1">
      <c r="A687" s="43"/>
      <c r="B687" s="895"/>
      <c r="C687" s="895"/>
      <c r="D687" s="895"/>
      <c r="E687" s="562"/>
      <c r="F687" s="666"/>
      <c r="G687" s="737"/>
      <c r="H687" s="666"/>
      <c r="I687" s="737"/>
      <c r="J687" s="666"/>
      <c r="K687" s="737"/>
      <c r="L687" s="666"/>
      <c r="M687" s="737"/>
      <c r="N687" s="666"/>
      <c r="O687" s="737"/>
      <c r="P687" s="737"/>
      <c r="Q687" s="555"/>
      <c r="R687" s="777" t="s">
        <v>46</v>
      </c>
      <c r="S687" s="738">
        <f>SUM(AC656:AC657)</f>
        <v>0</v>
      </c>
      <c r="T687" s="606">
        <f>SUM(昨年日報!T688)</f>
        <v>0</v>
      </c>
      <c r="U687" s="555"/>
      <c r="V687" s="729"/>
      <c r="W687" s="555"/>
      <c r="X687" s="719">
        <f>+X633+T687</f>
        <v>0</v>
      </c>
      <c r="Y687" s="555"/>
      <c r="Z687" s="739"/>
      <c r="AA687" s="555"/>
      <c r="AB687" s="555"/>
      <c r="AC687" s="713">
        <f t="shared" si="598"/>
        <v>0</v>
      </c>
      <c r="AD687" s="720"/>
      <c r="AE687" s="555"/>
      <c r="AF687" s="558" t="s">
        <v>806</v>
      </c>
      <c r="AG687" s="561"/>
      <c r="AJ687" s="856" t="s">
        <v>323</v>
      </c>
      <c r="AK687" s="856"/>
      <c r="AL687" s="856" t="s">
        <v>324</v>
      </c>
      <c r="AM687" s="856"/>
      <c r="AN687" s="859" t="s">
        <v>331</v>
      </c>
      <c r="AO687" s="859"/>
      <c r="AP687" s="856" t="s">
        <v>325</v>
      </c>
      <c r="AQ687" s="856"/>
    </row>
    <row r="688" spans="1:51" ht="13.5" customHeight="1">
      <c r="A688" s="43"/>
      <c r="B688" s="881" t="s">
        <v>618</v>
      </c>
      <c r="C688" s="882"/>
      <c r="D688" s="882"/>
      <c r="E688" s="564" t="e">
        <f>IF(B688="","",VLOOKUP(B688,参照!$U$1:$Z$25,2,FALSE))</f>
        <v>#N/A</v>
      </c>
      <c r="F688" s="883" t="s">
        <v>616</v>
      </c>
      <c r="G688" s="884"/>
      <c r="H688" s="884"/>
      <c r="I688" s="884"/>
      <c r="J688" s="884"/>
      <c r="K688" s="884"/>
      <c r="L688" s="884"/>
      <c r="M688" s="884"/>
      <c r="N688" s="884"/>
      <c r="O688" s="884"/>
      <c r="P688" s="885"/>
      <c r="Q688" s="555"/>
      <c r="R688" s="776" t="s">
        <v>47</v>
      </c>
      <c r="S688" s="740"/>
      <c r="T688" s="736">
        <f>SUM(T674+T678+S687+S688)</f>
        <v>1600</v>
      </c>
      <c r="U688" s="696"/>
      <c r="V688" s="723" t="str">
        <f t="shared" ref="V688" si="602">+IF(ISERROR(T688/T687*100),"",(T688/T687*100))</f>
        <v/>
      </c>
      <c r="W688" s="696"/>
      <c r="X688" s="724">
        <f t="shared" ref="X688:X697" si="603">+X634+T688</f>
        <v>5604</v>
      </c>
      <c r="Y688" s="696"/>
      <c r="Z688" s="725" t="str">
        <f t="shared" ref="Z688" si="604">+IF(ISERROR(X688/X687*100),"",(X688/X687*100))</f>
        <v/>
      </c>
      <c r="AA688" s="696"/>
      <c r="AB688" s="696"/>
      <c r="AC688" s="736">
        <f t="shared" si="598"/>
        <v>36820</v>
      </c>
      <c r="AD688" s="723" t="str">
        <f>+IF(ISERROR(AC688/AC687*100),"",(AC688/AC687*100))</f>
        <v/>
      </c>
      <c r="AE688" s="555"/>
      <c r="AF688" s="558" t="s">
        <v>807</v>
      </c>
      <c r="AG688" s="561"/>
      <c r="AJ688" s="931">
        <v>455000</v>
      </c>
      <c r="AK688" s="931"/>
      <c r="AL688" s="869">
        <f>AJ688-AG679</f>
        <v>-22440</v>
      </c>
      <c r="AM688" s="856"/>
      <c r="AN688" s="869">
        <f>T690+T692+T694+T696</f>
        <v>22440</v>
      </c>
      <c r="AO688" s="856"/>
      <c r="AP688" s="869">
        <f>(AJ688+AN688)-(AG679)</f>
        <v>0</v>
      </c>
      <c r="AQ688" s="856"/>
    </row>
    <row r="689" spans="1:46" ht="13.5" customHeight="1">
      <c r="A689" s="43"/>
      <c r="B689" s="894" t="s">
        <v>602</v>
      </c>
      <c r="C689" s="894"/>
      <c r="D689" s="894"/>
      <c r="E689" s="555" t="e">
        <v>#N/A</v>
      </c>
      <c r="F689" s="687" t="s">
        <v>15</v>
      </c>
      <c r="G689" s="688"/>
      <c r="H689" s="687" t="s">
        <v>16</v>
      </c>
      <c r="I689" s="689"/>
      <c r="J689" s="559" t="s">
        <v>17</v>
      </c>
      <c r="K689" s="690"/>
      <c r="L689" s="687" t="s">
        <v>18</v>
      </c>
      <c r="M689" s="670"/>
      <c r="N689" s="670" t="s">
        <v>19</v>
      </c>
      <c r="O689" s="691" t="s">
        <v>6</v>
      </c>
      <c r="P689" s="613" t="s">
        <v>20</v>
      </c>
      <c r="Q689" s="555"/>
      <c r="R689" s="773" t="s">
        <v>639</v>
      </c>
      <c r="S689" s="824">
        <f>AF694+AF696</f>
        <v>12440</v>
      </c>
      <c r="T689" s="606">
        <f>SUM(昨年日報!T690)</f>
        <v>0</v>
      </c>
      <c r="U689" s="555"/>
      <c r="V689" s="729"/>
      <c r="W689" s="555"/>
      <c r="X689" s="719">
        <f t="shared" si="603"/>
        <v>129630</v>
      </c>
      <c r="Y689" s="555"/>
      <c r="Z689" s="720"/>
      <c r="AA689" s="555"/>
      <c r="AB689" s="555"/>
      <c r="AC689" s="713">
        <f t="shared" si="598"/>
        <v>147030</v>
      </c>
      <c r="AD689" s="720"/>
      <c r="AE689" s="555"/>
      <c r="AF689" s="558" t="s">
        <v>808</v>
      </c>
      <c r="AG689" s="561"/>
    </row>
    <row r="690" spans="1:46" ht="13.5" customHeight="1" thickBot="1">
      <c r="A690" s="43"/>
      <c r="B690" s="873" t="s">
        <v>637</v>
      </c>
      <c r="C690" s="874"/>
      <c r="D690" s="875"/>
      <c r="E690" s="670"/>
      <c r="F690" s="665"/>
      <c r="G690" s="727"/>
      <c r="H690" s="727"/>
      <c r="I690" s="727"/>
      <c r="J690" s="727"/>
      <c r="K690" s="727"/>
      <c r="L690" s="727"/>
      <c r="M690" s="727"/>
      <c r="N690" s="727"/>
      <c r="O690" s="727"/>
      <c r="P690" s="742"/>
      <c r="Q690" s="555"/>
      <c r="R690" s="771" t="s">
        <v>682</v>
      </c>
      <c r="S690" s="825">
        <f>AF699+AF701</f>
        <v>0</v>
      </c>
      <c r="T690" s="736">
        <f>SUM(S689:S690)</f>
        <v>12440</v>
      </c>
      <c r="U690" s="696"/>
      <c r="V690" s="723" t="str">
        <f t="shared" ref="V690" si="605">+IF(ISERROR(T690/T689*100),"",(T690/T689*100))</f>
        <v/>
      </c>
      <c r="W690" s="696"/>
      <c r="X690" s="724">
        <f t="shared" si="603"/>
        <v>51380</v>
      </c>
      <c r="Y690" s="696"/>
      <c r="Z690" s="723">
        <f t="shared" ref="Z690" si="606">+IF(ISERROR(X690/X689*100),"",(X690/X689*100))</f>
        <v>39.635886754609274</v>
      </c>
      <c r="AA690" s="696"/>
      <c r="AB690" s="696"/>
      <c r="AC690" s="736">
        <f t="shared" si="598"/>
        <v>56390</v>
      </c>
      <c r="AD690" s="723">
        <f>+IF(ISERROR(AC690/AC689*100),"",(AC690/AC689*100))</f>
        <v>38.352717132557984</v>
      </c>
      <c r="AE690" s="555"/>
      <c r="AF690" s="558"/>
      <c r="AG690" s="561"/>
      <c r="AJ690" s="856" t="s">
        <v>326</v>
      </c>
      <c r="AK690" s="856"/>
      <c r="AL690" s="856"/>
      <c r="AM690" s="856"/>
    </row>
    <row r="691" spans="1:46" ht="13.5" customHeight="1" thickBot="1">
      <c r="A691" s="43"/>
      <c r="B691" s="870" t="s">
        <v>624</v>
      </c>
      <c r="C691" s="871"/>
      <c r="D691" s="872"/>
      <c r="E691" s="555" t="e">
        <v>#N/A</v>
      </c>
      <c r="F691" s="700">
        <f ca="1">SUM(F676)+F$43</f>
        <v>322</v>
      </c>
      <c r="G691" s="701">
        <f t="shared" ref="G691:P691" ca="1" si="607">SUM(G676)+G$43</f>
        <v>71250</v>
      </c>
      <c r="H691" s="702">
        <f t="shared" ca="1" si="607"/>
        <v>130</v>
      </c>
      <c r="I691" s="702">
        <f t="shared" ca="1" si="607"/>
        <v>52500</v>
      </c>
      <c r="J691" s="702">
        <f t="shared" ca="1" si="607"/>
        <v>0</v>
      </c>
      <c r="K691" s="702">
        <f t="shared" ca="1" si="607"/>
        <v>37500</v>
      </c>
      <c r="L691" s="702">
        <f t="shared" ca="1" si="607"/>
        <v>20</v>
      </c>
      <c r="M691" s="702">
        <f t="shared" ca="1" si="607"/>
        <v>35700</v>
      </c>
      <c r="N691" s="702">
        <f t="shared" ca="1" si="607"/>
        <v>2</v>
      </c>
      <c r="O691" s="702">
        <f t="shared" ca="1" si="607"/>
        <v>474</v>
      </c>
      <c r="P691" s="703">
        <f t="shared" ca="1" si="607"/>
        <v>2282260</v>
      </c>
      <c r="Q691" s="555"/>
      <c r="R691" s="773" t="s">
        <v>640</v>
      </c>
      <c r="S691" s="741">
        <v>7500</v>
      </c>
      <c r="T691" s="606">
        <f>SUM(昨年日報!T692)</f>
        <v>0</v>
      </c>
      <c r="U691" s="555"/>
      <c r="V691" s="729"/>
      <c r="W691" s="555"/>
      <c r="X691" s="719">
        <f t="shared" si="603"/>
        <v>97300</v>
      </c>
      <c r="Y691" s="555"/>
      <c r="Z691" s="739"/>
      <c r="AA691" s="555"/>
      <c r="AB691" s="555"/>
      <c r="AC691" s="713">
        <f t="shared" si="598"/>
        <v>130300</v>
      </c>
      <c r="AD691" s="720"/>
      <c r="AE691" s="555"/>
      <c r="AF691" s="934" t="s">
        <v>664</v>
      </c>
      <c r="AG691" s="935"/>
      <c r="AJ691" s="886" t="s">
        <v>327</v>
      </c>
      <c r="AK691" s="887"/>
      <c r="AL691" s="856" t="s">
        <v>328</v>
      </c>
      <c r="AM691" s="856"/>
    </row>
    <row r="692" spans="1:46" ht="13.5" customHeight="1">
      <c r="B692" s="873" t="s">
        <v>107</v>
      </c>
      <c r="C692" s="874"/>
      <c r="D692" s="875"/>
      <c r="E692" s="670"/>
      <c r="F692" s="665"/>
      <c r="G692" s="727"/>
      <c r="H692" s="727"/>
      <c r="I692" s="727"/>
      <c r="J692" s="727"/>
      <c r="K692" s="727"/>
      <c r="L692" s="727"/>
      <c r="M692" s="727"/>
      <c r="N692" s="727"/>
      <c r="O692" s="727"/>
      <c r="P692" s="742"/>
      <c r="Q692" s="555"/>
      <c r="R692" s="772" t="s">
        <v>683</v>
      </c>
      <c r="S692" s="740"/>
      <c r="T692" s="736">
        <f>SUM(S691:S692)</f>
        <v>7500</v>
      </c>
      <c r="U692" s="696"/>
      <c r="V692" s="723" t="str">
        <f t="shared" ref="V692" si="608">+IF(ISERROR(T692/T691*100),"",(T692/T691*100))</f>
        <v/>
      </c>
      <c r="W692" s="696"/>
      <c r="X692" s="724">
        <f t="shared" si="603"/>
        <v>35200</v>
      </c>
      <c r="Y692" s="696"/>
      <c r="Z692" s="725">
        <f t="shared" ref="Z692" si="609">+IF(ISERROR(X692/X691*100),"",(X692/X691*100))</f>
        <v>36.176772867420347</v>
      </c>
      <c r="AA692" s="696"/>
      <c r="AB692" s="696"/>
      <c r="AC692" s="736">
        <f t="shared" si="598"/>
        <v>44200</v>
      </c>
      <c r="AD692" s="723">
        <f>+IF(ISERROR(AC692/AC691*100),"",(AC692/AC691*100))</f>
        <v>33.921719109746739</v>
      </c>
      <c r="AE692" s="555"/>
      <c r="AF692" s="936" t="s">
        <v>665</v>
      </c>
      <c r="AG692" s="937"/>
      <c r="AJ692" s="886" t="s">
        <v>329</v>
      </c>
      <c r="AK692" s="887"/>
      <c r="AL692" s="887"/>
      <c r="AM692" s="888"/>
    </row>
    <row r="693" spans="1:46" ht="13.5" customHeight="1">
      <c r="B693" s="870" t="s">
        <v>624</v>
      </c>
      <c r="C693" s="871"/>
      <c r="D693" s="872"/>
      <c r="E693" s="555" t="e">
        <v>#N/A</v>
      </c>
      <c r="F693" s="701">
        <f ca="1">SUM(F678)+F$45</f>
        <v>0</v>
      </c>
      <c r="G693" s="702">
        <f t="shared" ref="G693:P693" ca="1" si="610">SUM(G678)+G$45</f>
        <v>0</v>
      </c>
      <c r="H693" s="702">
        <f t="shared" ca="1" si="610"/>
        <v>0</v>
      </c>
      <c r="I693" s="702">
        <f t="shared" ca="1" si="610"/>
        <v>0</v>
      </c>
      <c r="J693" s="702">
        <f t="shared" ca="1" si="610"/>
        <v>0</v>
      </c>
      <c r="K693" s="702">
        <f t="shared" ca="1" si="610"/>
        <v>0</v>
      </c>
      <c r="L693" s="702">
        <f t="shared" ca="1" si="610"/>
        <v>0</v>
      </c>
      <c r="M693" s="702">
        <f t="shared" ca="1" si="610"/>
        <v>0</v>
      </c>
      <c r="N693" s="702">
        <f t="shared" ca="1" si="610"/>
        <v>0</v>
      </c>
      <c r="O693" s="702">
        <f t="shared" ca="1" si="610"/>
        <v>0</v>
      </c>
      <c r="P693" s="703">
        <f t="shared" ca="1" si="610"/>
        <v>0</v>
      </c>
      <c r="Q693" s="555"/>
      <c r="R693" s="777"/>
      <c r="S693" s="669"/>
      <c r="T693" s="606">
        <f>SUM(昨年日報!T694)</f>
        <v>0</v>
      </c>
      <c r="U693" s="555"/>
      <c r="V693" s="729"/>
      <c r="W693" s="555"/>
      <c r="X693" s="719">
        <f t="shared" si="603"/>
        <v>0</v>
      </c>
      <c r="Y693" s="555"/>
      <c r="Z693" s="720"/>
      <c r="AA693" s="555"/>
      <c r="AB693" s="555"/>
      <c r="AC693" s="713">
        <f t="shared" si="598"/>
        <v>0</v>
      </c>
      <c r="AD693" s="720"/>
      <c r="AE693" s="555"/>
      <c r="AF693" s="826" t="str">
        <f>$AF$99</f>
        <v>8%対象額</v>
      </c>
      <c r="AG693" s="827" t="str">
        <f>$AG$99</f>
        <v>税額</v>
      </c>
      <c r="AJ693" s="869">
        <f ca="1">SUM(INDIRECT(AS693))</f>
        <v>204</v>
      </c>
      <c r="AK693" s="856"/>
      <c r="AL693" s="869">
        <f ca="1">SUM(INDIRECT(AT693))</f>
        <v>707</v>
      </c>
      <c r="AM693" s="856"/>
      <c r="AN693" s="345" t="s">
        <v>619</v>
      </c>
      <c r="AO693" s="345" t="s">
        <v>621</v>
      </c>
      <c r="AP693" s="346">
        <f>SUM(AP639)+72</f>
        <v>921</v>
      </c>
      <c r="AQ693" s="347">
        <v>18</v>
      </c>
      <c r="AR693" s="347">
        <f>AP693+AQ693</f>
        <v>939</v>
      </c>
      <c r="AS693" s="345" t="str">
        <f>CONCATENATE(AN693,AR693)</f>
        <v>受払表!G939</v>
      </c>
      <c r="AT693" s="345" t="str">
        <f>CONCATENATE(AO693,AR693)</f>
        <v>受払表!K939</v>
      </c>
    </row>
    <row r="694" spans="1:46" ht="13.5" customHeight="1">
      <c r="B694" s="873" t="s">
        <v>605</v>
      </c>
      <c r="C694" s="874"/>
      <c r="D694" s="875"/>
      <c r="E694" s="670"/>
      <c r="F694" s="665"/>
      <c r="G694" s="727"/>
      <c r="H694" s="727"/>
      <c r="I694" s="727"/>
      <c r="J694" s="727"/>
      <c r="K694" s="727"/>
      <c r="L694" s="727"/>
      <c r="M694" s="727"/>
      <c r="N694" s="727"/>
      <c r="O694" s="727"/>
      <c r="P694" s="742"/>
      <c r="Q694" s="555"/>
      <c r="R694" s="776" t="s">
        <v>52</v>
      </c>
      <c r="S694" s="660"/>
      <c r="T694" s="736">
        <f>+AC675</f>
        <v>0</v>
      </c>
      <c r="U694" s="696"/>
      <c r="V694" s="723" t="str">
        <f t="shared" ref="V694" si="611">+IF(ISERROR(T694/T693*100),"",(T694/T693*100))</f>
        <v/>
      </c>
      <c r="W694" s="696"/>
      <c r="X694" s="724">
        <f t="shared" si="603"/>
        <v>0</v>
      </c>
      <c r="Y694" s="696"/>
      <c r="Z694" s="723" t="str">
        <f t="shared" ref="Z694" si="612">+IF(ISERROR(X694/X693*100),"",(X694/X693*100))</f>
        <v/>
      </c>
      <c r="AA694" s="696"/>
      <c r="AB694" s="696"/>
      <c r="AC694" s="736">
        <f t="shared" si="598"/>
        <v>0</v>
      </c>
      <c r="AD694" s="723" t="str">
        <f>+IF(ISERROR(AC694/AC693*100),"",(AC694/AC693*100))</f>
        <v/>
      </c>
      <c r="AE694" s="555"/>
      <c r="AF694" s="817">
        <v>9390</v>
      </c>
      <c r="AG694" s="818">
        <f>IF(AF694="","0",AF694-(AF694/(参照!$V$13)))</f>
        <v>695.55555555555657</v>
      </c>
      <c r="AJ694" s="886" t="s">
        <v>330</v>
      </c>
      <c r="AK694" s="887"/>
      <c r="AL694" s="887"/>
      <c r="AM694" s="888"/>
      <c r="AN694" s="345"/>
      <c r="AO694" s="345"/>
      <c r="AP694" s="345"/>
      <c r="AQ694" s="345"/>
      <c r="AR694" s="345"/>
      <c r="AS694" s="345"/>
      <c r="AT694" s="345"/>
    </row>
    <row r="695" spans="1:46" ht="13.5" customHeight="1">
      <c r="B695" s="870" t="s">
        <v>624</v>
      </c>
      <c r="C695" s="871"/>
      <c r="D695" s="872"/>
      <c r="E695" s="712"/>
      <c r="F695" s="701">
        <f ca="1">SUM(F680)+F$47</f>
        <v>28</v>
      </c>
      <c r="G695" s="702">
        <f t="shared" ref="G695:P695" ca="1" si="613">SUM(G680)+G$47</f>
        <v>5700</v>
      </c>
      <c r="H695" s="702">
        <f t="shared" ca="1" si="613"/>
        <v>4</v>
      </c>
      <c r="I695" s="702">
        <f t="shared" ca="1" si="613"/>
        <v>4200</v>
      </c>
      <c r="J695" s="702">
        <f t="shared" ca="1" si="613"/>
        <v>0</v>
      </c>
      <c r="K695" s="702">
        <f t="shared" ca="1" si="613"/>
        <v>3000</v>
      </c>
      <c r="L695" s="702">
        <f t="shared" ca="1" si="613"/>
        <v>2</v>
      </c>
      <c r="M695" s="702">
        <f t="shared" ca="1" si="613"/>
        <v>2860</v>
      </c>
      <c r="N695" s="702">
        <f t="shared" ca="1" si="613"/>
        <v>0</v>
      </c>
      <c r="O695" s="702">
        <f t="shared" ca="1" si="613"/>
        <v>34</v>
      </c>
      <c r="P695" s="703">
        <f t="shared" ca="1" si="613"/>
        <v>98400</v>
      </c>
      <c r="Q695" s="555"/>
      <c r="R695" s="773" t="s">
        <v>641</v>
      </c>
      <c r="S695" s="728">
        <v>2500</v>
      </c>
      <c r="T695" s="743">
        <f>SUM(昨年日報!T696)</f>
        <v>0</v>
      </c>
      <c r="U695" s="682"/>
      <c r="V695" s="744"/>
      <c r="W695" s="682"/>
      <c r="X695" s="719">
        <f t="shared" si="603"/>
        <v>52000</v>
      </c>
      <c r="Y695" s="682"/>
      <c r="Z695" s="744"/>
      <c r="AA695" s="682"/>
      <c r="AB695" s="682"/>
      <c r="AC695" s="745">
        <f t="shared" si="598"/>
        <v>59500</v>
      </c>
      <c r="AD695" s="744"/>
      <c r="AE695" s="555"/>
      <c r="AF695" s="828" t="str">
        <f>$AF$101</f>
        <v>10%対象額</v>
      </c>
      <c r="AG695" s="829" t="str">
        <f>$AG$101</f>
        <v>税額</v>
      </c>
      <c r="AJ695" s="869">
        <f ca="1">SUM(INDIRECT(AS695))</f>
        <v>1136900</v>
      </c>
      <c r="AK695" s="856"/>
      <c r="AL695" s="869">
        <f ca="1">SUM(INDIRECT(AT695))</f>
        <v>4072360</v>
      </c>
      <c r="AM695" s="856"/>
      <c r="AN695" s="345" t="s">
        <v>620</v>
      </c>
      <c r="AO695" s="345" t="s">
        <v>622</v>
      </c>
      <c r="AP695" s="345">
        <f>SUM(AP641)+72</f>
        <v>921</v>
      </c>
      <c r="AQ695" s="347">
        <v>18</v>
      </c>
      <c r="AR695" s="345">
        <f>AP695+AQ695</f>
        <v>939</v>
      </c>
      <c r="AS695" s="345" t="str">
        <f>CONCATENATE(AN695,AR695)</f>
        <v>受払表!H939</v>
      </c>
      <c r="AT695" s="345" t="str">
        <f>CONCATENATE(AO695,AR695)</f>
        <v>受払表!L939</v>
      </c>
    </row>
    <row r="696" spans="1:46" ht="13.5" customHeight="1" thickBot="1">
      <c r="B696" s="873" t="s">
        <v>103</v>
      </c>
      <c r="C696" s="874"/>
      <c r="D696" s="875"/>
      <c r="E696" s="560" t="e">
        <v>#N/A</v>
      </c>
      <c r="F696" s="665"/>
      <c r="G696" s="727"/>
      <c r="H696" s="727"/>
      <c r="I696" s="727"/>
      <c r="J696" s="727"/>
      <c r="K696" s="727"/>
      <c r="L696" s="727"/>
      <c r="M696" s="727"/>
      <c r="N696" s="727"/>
      <c r="O696" s="727"/>
      <c r="P696" s="742"/>
      <c r="Q696" s="555"/>
      <c r="R696" s="779" t="s">
        <v>684</v>
      </c>
      <c r="S696" s="746"/>
      <c r="T696" s="747">
        <f>S695+S696</f>
        <v>2500</v>
      </c>
      <c r="U696" s="748"/>
      <c r="V696" s="749" t="str">
        <f t="shared" ref="V696" si="614">+IF(ISERROR(T696/T695*100),"",(T696/T695*100))</f>
        <v/>
      </c>
      <c r="W696" s="748"/>
      <c r="X696" s="719">
        <f t="shared" si="603"/>
        <v>17000</v>
      </c>
      <c r="Y696" s="748"/>
      <c r="Z696" s="749">
        <f t="shared" ref="Z696" si="615">+IF(ISERROR(X696/X695*100),"",(X696/X695*100))</f>
        <v>32.692307692307693</v>
      </c>
      <c r="AA696" s="748"/>
      <c r="AB696" s="748"/>
      <c r="AC696" s="747">
        <f t="shared" si="598"/>
        <v>23500</v>
      </c>
      <c r="AD696" s="749">
        <f>+IF(ISERROR(AC696/AC695*100),"",(AC696/AC695*100))</f>
        <v>39.495798319327733</v>
      </c>
      <c r="AE696" s="555"/>
      <c r="AF696" s="821">
        <v>3050</v>
      </c>
      <c r="AG696" s="822">
        <f>IF(AF696="","0",AF696-(AF696/(参照!$V$14)))</f>
        <v>277.27272727272748</v>
      </c>
    </row>
    <row r="697" spans="1:46" ht="13.5" customHeight="1">
      <c r="B697" s="870" t="s">
        <v>624</v>
      </c>
      <c r="C697" s="871"/>
      <c r="D697" s="872"/>
      <c r="E697" s="555" t="e">
        <v>#N/A</v>
      </c>
      <c r="F697" s="701">
        <f ca="1">SUM(F682)+F$49</f>
        <v>60</v>
      </c>
      <c r="G697" s="702">
        <f t="shared" ref="G697:P697" ca="1" si="616">SUM(G682)+G$49</f>
        <v>9500</v>
      </c>
      <c r="H697" s="702">
        <f t="shared" ca="1" si="616"/>
        <v>9</v>
      </c>
      <c r="I697" s="702">
        <f t="shared" ca="1" si="616"/>
        <v>7000</v>
      </c>
      <c r="J697" s="702">
        <f t="shared" ca="1" si="616"/>
        <v>0</v>
      </c>
      <c r="K697" s="702">
        <f t="shared" ca="1" si="616"/>
        <v>5000</v>
      </c>
      <c r="L697" s="702">
        <f t="shared" ca="1" si="616"/>
        <v>2</v>
      </c>
      <c r="M697" s="702">
        <f t="shared" ca="1" si="616"/>
        <v>4750</v>
      </c>
      <c r="N697" s="702">
        <f t="shared" ca="1" si="616"/>
        <v>0</v>
      </c>
      <c r="O697" s="702">
        <f t="shared" ca="1" si="616"/>
        <v>71</v>
      </c>
      <c r="P697" s="703">
        <f t="shared" ca="1" si="616"/>
        <v>695500</v>
      </c>
      <c r="Q697" s="555"/>
      <c r="R697" s="777"/>
      <c r="S697" s="669"/>
      <c r="T697" s="713">
        <f>SUM(昨年日報!T698)</f>
        <v>0</v>
      </c>
      <c r="U697" s="555"/>
      <c r="V697" s="729"/>
      <c r="W697" s="555"/>
      <c r="X697" s="750">
        <f t="shared" si="603"/>
        <v>7767090</v>
      </c>
      <c r="Y697" s="555"/>
      <c r="Z697" s="739"/>
      <c r="AA697" s="555"/>
      <c r="AB697" s="555"/>
      <c r="AC697" s="713">
        <f>+AC643+T697</f>
        <v>9008950</v>
      </c>
      <c r="AD697" s="739"/>
      <c r="AE697" s="555"/>
      <c r="AF697" s="932" t="s">
        <v>685</v>
      </c>
      <c r="AG697" s="933"/>
      <c r="AK697" s="225" t="s">
        <v>148</v>
      </c>
      <c r="AL697" s="225" t="s">
        <v>148</v>
      </c>
      <c r="AM697" s="225" t="s">
        <v>148</v>
      </c>
      <c r="AN697" s="225" t="s">
        <v>148</v>
      </c>
      <c r="AO697" s="225" t="s">
        <v>148</v>
      </c>
      <c r="AP697" s="225" t="s">
        <v>148</v>
      </c>
    </row>
    <row r="698" spans="1:46" ht="13.5" customHeight="1">
      <c r="B698" s="878" t="s">
        <v>661</v>
      </c>
      <c r="C698" s="879"/>
      <c r="D698" s="880"/>
      <c r="E698" s="670"/>
      <c r="F698" s="665"/>
      <c r="G698" s="727"/>
      <c r="H698" s="727"/>
      <c r="I698" s="727"/>
      <c r="J698" s="727"/>
      <c r="K698" s="727"/>
      <c r="L698" s="727"/>
      <c r="M698" s="727"/>
      <c r="N698" s="727"/>
      <c r="O698" s="727"/>
      <c r="P698" s="742"/>
      <c r="Q698" s="555"/>
      <c r="R698" s="780" t="s">
        <v>53</v>
      </c>
      <c r="S698" s="705"/>
      <c r="T698" s="751">
        <f>+T686+T688+T690+T692+T694+T696</f>
        <v>1160940</v>
      </c>
      <c r="U698" s="560"/>
      <c r="V698" s="752" t="str">
        <f t="shared" ref="V698" si="617">+IF(ISERROR(T698/T697*100),"",(T698/T697*100))</f>
        <v/>
      </c>
      <c r="W698" s="560"/>
      <c r="X698" s="751">
        <f>+X686+X688+X690+X692+X694+X696</f>
        <v>3505784</v>
      </c>
      <c r="Y698" s="560"/>
      <c r="Z698" s="752">
        <f t="shared" ref="Z698" si="618">+IF(ISERROR(X698/X697*100),"",(X698/X697*100))</f>
        <v>45.136389561599003</v>
      </c>
      <c r="AA698" s="560"/>
      <c r="AB698" s="560"/>
      <c r="AC698" s="751">
        <f t="shared" ref="AC698" si="619">+AC644+T698</f>
        <v>4233270</v>
      </c>
      <c r="AD698" s="752">
        <f>+IF(ISERROR(AC698/AC697*100),"",(AC698/AC697*100))</f>
        <v>46.989604781911318</v>
      </c>
      <c r="AE698" s="555"/>
      <c r="AF698" s="826" t="str">
        <f>$AF$104</f>
        <v>8%対象額</v>
      </c>
      <c r="AG698" s="827" t="str">
        <f>$AG$104</f>
        <v>税額</v>
      </c>
      <c r="AK698" s="225" t="s">
        <v>152</v>
      </c>
      <c r="AL698" s="225" t="s">
        <v>153</v>
      </c>
      <c r="AM698" s="225" t="s">
        <v>154</v>
      </c>
      <c r="AN698" s="225" t="s">
        <v>155</v>
      </c>
      <c r="AO698" s="225" t="s">
        <v>156</v>
      </c>
      <c r="AP698" s="225" t="s">
        <v>332</v>
      </c>
    </row>
    <row r="699" spans="1:46" ht="13.5" customHeight="1">
      <c r="B699" s="870" t="s">
        <v>624</v>
      </c>
      <c r="C699" s="871"/>
      <c r="D699" s="872"/>
      <c r="E699" s="555" t="e">
        <v>#N/A</v>
      </c>
      <c r="F699" s="701">
        <f ca="1">SUM(F684)+F$51</f>
        <v>104</v>
      </c>
      <c r="G699" s="702">
        <f t="shared" ref="G699:P699" ca="1" si="620">SUM(G684)+G$51</f>
        <v>7600</v>
      </c>
      <c r="H699" s="702">
        <f t="shared" ca="1" si="620"/>
        <v>19</v>
      </c>
      <c r="I699" s="702">
        <f t="shared" ca="1" si="620"/>
        <v>5600</v>
      </c>
      <c r="J699" s="702">
        <f t="shared" ca="1" si="620"/>
        <v>0</v>
      </c>
      <c r="K699" s="702">
        <f t="shared" ca="1" si="620"/>
        <v>4000</v>
      </c>
      <c r="L699" s="702">
        <f t="shared" ca="1" si="620"/>
        <v>4</v>
      </c>
      <c r="M699" s="702">
        <f t="shared" ca="1" si="620"/>
        <v>3800</v>
      </c>
      <c r="N699" s="702">
        <f t="shared" ca="1" si="620"/>
        <v>1</v>
      </c>
      <c r="O699" s="702">
        <f t="shared" ca="1" si="620"/>
        <v>128</v>
      </c>
      <c r="P699" s="703">
        <f t="shared" ca="1" si="620"/>
        <v>996200</v>
      </c>
      <c r="Q699" s="555"/>
      <c r="R699" s="775"/>
      <c r="S699" s="669"/>
      <c r="T699" s="713">
        <f>SUM(昨年日報!T700)</f>
        <v>0</v>
      </c>
      <c r="U699" s="555"/>
      <c r="V699" s="729"/>
      <c r="W699" s="555"/>
      <c r="X699" s="713">
        <f t="shared" ref="X699:X700" si="621">+X645+T699</f>
        <v>7062206.7340067327</v>
      </c>
      <c r="Y699" s="555"/>
      <c r="Z699" s="739"/>
      <c r="AA699" s="555"/>
      <c r="AB699" s="555"/>
      <c r="AC699" s="713">
        <f>+AC645+T699</f>
        <v>8191260.7744107721</v>
      </c>
      <c r="AD699" s="739"/>
      <c r="AE699" s="555"/>
      <c r="AF699" s="817"/>
      <c r="AG699" s="818" t="str">
        <f>IF(AF699="","0",AF699-(AF699/(参照!$V$13)))</f>
        <v>0</v>
      </c>
      <c r="AK699" s="856" t="s">
        <v>632</v>
      </c>
      <c r="AL699" s="856"/>
      <c r="AM699" s="281" t="s">
        <v>625</v>
      </c>
      <c r="AN699" s="281" t="s">
        <v>626</v>
      </c>
      <c r="AO699" s="281" t="s">
        <v>627</v>
      </c>
      <c r="AP699" s="281" t="s">
        <v>628</v>
      </c>
      <c r="AQ699" s="281" t="s">
        <v>630</v>
      </c>
      <c r="AR699" s="281" t="s">
        <v>631</v>
      </c>
    </row>
    <row r="700" spans="1:46" ht="13.5" customHeight="1">
      <c r="B700" s="662"/>
      <c r="C700" s="663"/>
      <c r="D700" s="664"/>
      <c r="E700" s="590" t="str">
        <f>IF(B700="","",VLOOKUP(B700,参照!$U$1:$Z$25,2,FALSE))</f>
        <v/>
      </c>
      <c r="F700" s="665"/>
      <c r="G700" s="666"/>
      <c r="H700" s="665"/>
      <c r="I700" s="667"/>
      <c r="J700" s="665"/>
      <c r="K700" s="667"/>
      <c r="L700" s="665"/>
      <c r="M700" s="666"/>
      <c r="N700" s="666"/>
      <c r="O700" s="727"/>
      <c r="P700" s="647"/>
      <c r="Q700" s="555"/>
      <c r="R700" s="777" t="s">
        <v>54</v>
      </c>
      <c r="S700" s="669"/>
      <c r="T700" s="713">
        <f>((+T686+T688+T692+T694+T696)/(参照!$V$14))+(AF694+AF696+AF699+AF701-AG694-AG696-AG699-AG701)</f>
        <v>1055558.0808080807</v>
      </c>
      <c r="U700" s="555"/>
      <c r="V700" s="725"/>
      <c r="W700" s="555"/>
      <c r="X700" s="713">
        <f t="shared" si="621"/>
        <v>3187563.0639730636</v>
      </c>
      <c r="Y700" s="555"/>
      <c r="Z700" s="725">
        <f>+IF(ISERROR(X700/X699*100),"",(X700/X699*100))</f>
        <v>45.13551052851443</v>
      </c>
      <c r="AA700" s="555"/>
      <c r="AB700" s="555"/>
      <c r="AC700" s="713">
        <f t="shared" ref="AC700" si="622">+AC646+T700</f>
        <v>3848959.5959595954</v>
      </c>
      <c r="AD700" s="753">
        <f>+IF(ISERROR(AC700/AC699*100),"",(AC700/AC699*100))</f>
        <v>46.988610202517513</v>
      </c>
      <c r="AE700" s="555"/>
      <c r="AF700" s="828" t="str">
        <f>$AF$106</f>
        <v>10%対象額</v>
      </c>
      <c r="AG700" s="829" t="str">
        <f>$AG$106</f>
        <v>税額</v>
      </c>
      <c r="AK700" s="856" t="s">
        <v>176</v>
      </c>
      <c r="AL700" s="856"/>
      <c r="AM700" s="225"/>
      <c r="AN700" s="225"/>
      <c r="AO700" s="225"/>
      <c r="AP700" s="225"/>
      <c r="AQ700" s="225"/>
      <c r="AR700" s="225"/>
    </row>
    <row r="701" spans="1:46" ht="13.5" customHeight="1" thickBot="1">
      <c r="B701" s="870" t="s">
        <v>617</v>
      </c>
      <c r="C701" s="871"/>
      <c r="D701" s="872"/>
      <c r="E701" s="670"/>
      <c r="F701" s="731">
        <f ca="1">SUM(F691+F693+F695+F697+F699)</f>
        <v>514</v>
      </c>
      <c r="G701" s="732">
        <f t="shared" ref="G701:P701" ca="1" si="623">SUM(G691+G693+G695+G697+G699)</f>
        <v>94050</v>
      </c>
      <c r="H701" s="731">
        <f t="shared" ca="1" si="623"/>
        <v>162</v>
      </c>
      <c r="I701" s="733">
        <f t="shared" ca="1" si="623"/>
        <v>69300</v>
      </c>
      <c r="J701" s="731">
        <f t="shared" ca="1" si="623"/>
        <v>0</v>
      </c>
      <c r="K701" s="733">
        <f t="shared" ca="1" si="623"/>
        <v>49500</v>
      </c>
      <c r="L701" s="731">
        <f t="shared" ca="1" si="623"/>
        <v>28</v>
      </c>
      <c r="M701" s="732">
        <f t="shared" ca="1" si="623"/>
        <v>47110</v>
      </c>
      <c r="N701" s="732">
        <f t="shared" ca="1" si="623"/>
        <v>3</v>
      </c>
      <c r="O701" s="734">
        <f t="shared" ca="1" si="623"/>
        <v>707</v>
      </c>
      <c r="P701" s="735">
        <f t="shared" ca="1" si="623"/>
        <v>4072360</v>
      </c>
      <c r="Q701" s="555"/>
      <c r="R701" s="781"/>
      <c r="S701" s="754" t="s">
        <v>0</v>
      </c>
      <c r="T701" s="751">
        <f>T698-T700</f>
        <v>105381.91919191927</v>
      </c>
      <c r="U701" s="560"/>
      <c r="V701" s="755"/>
      <c r="W701" s="649" t="s">
        <v>0</v>
      </c>
      <c r="X701" s="751">
        <f>X698-X700</f>
        <v>318220.9360269364</v>
      </c>
      <c r="Y701" s="560"/>
      <c r="Z701" s="756"/>
      <c r="AA701" s="560" t="s">
        <v>0</v>
      </c>
      <c r="AB701" s="649"/>
      <c r="AC701" s="751">
        <f>AC698-AC700</f>
        <v>384310.4040404046</v>
      </c>
      <c r="AD701" s="756"/>
      <c r="AE701" s="555"/>
      <c r="AF701" s="823"/>
      <c r="AG701" s="822" t="str">
        <f>IF(AF701="","0",AF701-(AF701/(参照!$V$14)))</f>
        <v>0</v>
      </c>
      <c r="AK701" s="856" t="s">
        <v>177</v>
      </c>
      <c r="AL701" s="856"/>
      <c r="AM701" s="225"/>
      <c r="AN701" s="225"/>
      <c r="AO701" s="225"/>
      <c r="AP701" s="225"/>
      <c r="AQ701" s="225"/>
      <c r="AR701" s="225"/>
    </row>
    <row r="702" spans="1:46" ht="9" customHeight="1">
      <c r="A702" s="22"/>
    </row>
    <row r="703" spans="1:46" ht="5.25" customHeight="1">
      <c r="A703" s="22"/>
    </row>
    <row r="704" spans="1:46" ht="16.5" customHeight="1">
      <c r="A704" s="1">
        <f>A650+1</f>
        <v>13</v>
      </c>
      <c r="B704" s="555"/>
      <c r="C704" s="555"/>
      <c r="D704" s="561"/>
      <c r="E704" s="564"/>
      <c r="F704" s="567" t="str">
        <f>F$56</f>
        <v>社　長</v>
      </c>
      <c r="G704" s="562">
        <f t="shared" ref="G704:O704" si="624">G$56</f>
        <v>0</v>
      </c>
      <c r="H704" s="563" t="str">
        <f t="shared" si="624"/>
        <v>常　務</v>
      </c>
      <c r="I704" s="564">
        <f t="shared" si="624"/>
        <v>0</v>
      </c>
      <c r="J704" s="565" t="str">
        <f t="shared" si="624"/>
        <v>部　長</v>
      </c>
      <c r="K704" s="566">
        <f t="shared" si="624"/>
        <v>0</v>
      </c>
      <c r="L704" s="567" t="str">
        <f t="shared" si="624"/>
        <v>次　長</v>
      </c>
      <c r="M704" s="566">
        <f t="shared" si="624"/>
        <v>0</v>
      </c>
      <c r="N704" s="567" t="str">
        <f t="shared" si="624"/>
        <v>課　長</v>
      </c>
      <c r="O704" s="568" t="str">
        <f t="shared" si="624"/>
        <v>係</v>
      </c>
      <c r="P704" s="557"/>
      <c r="Q704" s="24"/>
      <c r="R704" s="919" t="s">
        <v>99</v>
      </c>
      <c r="S704" s="919"/>
      <c r="T704" s="919"/>
      <c r="U704" s="919"/>
      <c r="V704" s="919"/>
      <c r="W704" s="919"/>
      <c r="X704" s="919"/>
      <c r="AD704" s="866" t="s">
        <v>116</v>
      </c>
      <c r="AE704" s="25"/>
      <c r="AF704" s="183" t="s">
        <v>8</v>
      </c>
      <c r="AG704" s="556" t="s">
        <v>9</v>
      </c>
    </row>
    <row r="705" spans="1:51" ht="15.75" customHeight="1">
      <c r="D705" s="561"/>
      <c r="E705" s="555"/>
      <c r="F705" s="920"/>
      <c r="H705" s="922"/>
      <c r="J705" s="924"/>
      <c r="K705" s="186"/>
      <c r="L705" s="926"/>
      <c r="M705" s="186"/>
      <c r="N705" s="926"/>
      <c r="O705" s="876" t="str">
        <f>IF(ISERROR(VLOOKUP(O707,参照!AB:AC,2,FALSE)),"",VLOOKUP(O707,参照!AB:AC,2,FALSE))</f>
        <v>小森</v>
      </c>
      <c r="P705" s="770">
        <v>3</v>
      </c>
      <c r="Q705" s="4"/>
      <c r="R705" s="269"/>
      <c r="S705" s="865">
        <f>SUM(S651)+1</f>
        <v>46155</v>
      </c>
      <c r="T705" s="865"/>
      <c r="U705" s="865"/>
      <c r="V705" s="865"/>
      <c r="W705" s="862" t="str">
        <f>TEXT(S705,"aaaa")</f>
        <v>水曜日</v>
      </c>
      <c r="X705" s="862"/>
      <c r="Y705" s="268"/>
      <c r="Z705" s="4"/>
      <c r="AA705" s="4"/>
      <c r="AB705" s="4"/>
      <c r="AC705" s="29"/>
      <c r="AD705" s="867"/>
      <c r="AE705" s="263"/>
      <c r="AF705" s="889" t="str">
        <f>IF(ISERROR(VLOOKUP(P705,参照!M:N,2,FALSE)),"",VLOOKUP(P705,参照!M:N,2,FALSE))</f>
        <v>雨</v>
      </c>
      <c r="AG705" s="860" t="str">
        <f>IF(ISERROR(VLOOKUP(P706,参照!M:N,2,FALSE)),"",VLOOKUP(P706,参照!M:N,2,FALSE))</f>
        <v>雨</v>
      </c>
    </row>
    <row r="706" spans="1:51" ht="15.75" customHeight="1">
      <c r="D706" s="561"/>
      <c r="E706" s="560"/>
      <c r="F706" s="921"/>
      <c r="G706" s="31"/>
      <c r="H706" s="923"/>
      <c r="I706" s="31"/>
      <c r="J706" s="925"/>
      <c r="K706" s="187"/>
      <c r="L706" s="927"/>
      <c r="M706" s="187"/>
      <c r="N706" s="927"/>
      <c r="O706" s="877" t="str">
        <f>IF(ISERROR(VLOOKUP(N706,参照!#REF!,2,FALSE)),"",VLOOKUP(N706,参照!#REF!,2,FALSE))</f>
        <v/>
      </c>
      <c r="P706" s="770">
        <v>3</v>
      </c>
      <c r="Q706" s="4"/>
      <c r="R706" s="269"/>
      <c r="S706" s="865"/>
      <c r="T706" s="865"/>
      <c r="U706" s="865"/>
      <c r="V706" s="865"/>
      <c r="W706" s="862"/>
      <c r="X706" s="862"/>
      <c r="Y706" s="268"/>
      <c r="Z706" s="4"/>
      <c r="AA706" s="4"/>
      <c r="AB706" s="4"/>
      <c r="AC706" s="29"/>
      <c r="AD706" s="868"/>
      <c r="AE706" s="187"/>
      <c r="AF706" s="890" t="str">
        <f>IF(ISERROR(VLOOKUP(AE706,参照!O:P,2,FALSE)),"",VLOOKUP(AE706,参照!O:P,2,FALSE))</f>
        <v/>
      </c>
      <c r="AG706" s="861" t="str">
        <f>IF(ISERROR(VLOOKUP(AF706,参照!P:Q,2,FALSE)),"",VLOOKUP(AF706,参照!P:Q,2,FALSE))</f>
        <v/>
      </c>
    </row>
    <row r="707" spans="1:51" ht="13.5" customHeight="1">
      <c r="B707" s="555" t="s">
        <v>447</v>
      </c>
      <c r="C707" s="555"/>
      <c r="D707" s="555"/>
      <c r="E707" s="555"/>
      <c r="F707" s="555"/>
      <c r="G707" s="555"/>
      <c r="H707" s="555"/>
      <c r="I707" s="555"/>
      <c r="J707" s="555"/>
      <c r="K707" s="555"/>
      <c r="L707" s="555"/>
      <c r="M707" s="555"/>
      <c r="N707" s="555"/>
      <c r="O707" s="595">
        <v>4</v>
      </c>
      <c r="P707" s="555"/>
      <c r="Q707" s="555"/>
      <c r="R707" s="596" t="s">
        <v>446</v>
      </c>
      <c r="S707" s="555"/>
      <c r="T707" s="555"/>
      <c r="U707" s="555"/>
      <c r="V707" s="596" t="s">
        <v>445</v>
      </c>
      <c r="W707" s="555"/>
      <c r="X707" s="555"/>
      <c r="Y707" s="555"/>
      <c r="Z707" s="596" t="s">
        <v>444</v>
      </c>
      <c r="AA707" s="596"/>
      <c r="AB707" s="555"/>
      <c r="AC707" s="597"/>
      <c r="AD707" s="555"/>
      <c r="AE707" s="555"/>
      <c r="AF707" s="596"/>
      <c r="AG707" s="597"/>
    </row>
    <row r="708" spans="1:51" ht="13.5" customHeight="1" thickBot="1">
      <c r="B708" s="908"/>
      <c r="C708" s="909"/>
      <c r="D708" s="598"/>
      <c r="E708" s="598"/>
      <c r="F708" s="891" t="s">
        <v>679</v>
      </c>
      <c r="G708" s="892"/>
      <c r="H708" s="892"/>
      <c r="I708" s="892"/>
      <c r="J708" s="892"/>
      <c r="K708" s="892"/>
      <c r="L708" s="892"/>
      <c r="M708" s="892"/>
      <c r="N708" s="892"/>
      <c r="O708" s="892"/>
      <c r="P708" s="893"/>
      <c r="Q708" s="555"/>
      <c r="R708" s="599" t="s">
        <v>78</v>
      </c>
      <c r="S708" s="564"/>
      <c r="T708" s="600" t="s">
        <v>79</v>
      </c>
      <c r="U708" s="564"/>
      <c r="V708" s="564" t="s">
        <v>80</v>
      </c>
      <c r="W708" s="564"/>
      <c r="X708" s="601" t="s">
        <v>79</v>
      </c>
      <c r="Y708" s="555"/>
      <c r="Z708" s="602" t="s">
        <v>30</v>
      </c>
      <c r="AA708" s="603"/>
      <c r="AB708" s="604"/>
      <c r="AC708" s="605"/>
      <c r="AD708" s="555"/>
      <c r="AE708" s="555"/>
      <c r="AF708" s="555"/>
      <c r="AG708" s="606"/>
      <c r="AJ708" s="1" t="s">
        <v>121</v>
      </c>
      <c r="AK708" s="922" t="s">
        <v>120</v>
      </c>
      <c r="AL708" s="922"/>
    </row>
    <row r="709" spans="1:51" ht="13.5" customHeight="1">
      <c r="B709" s="607" t="s">
        <v>104</v>
      </c>
      <c r="C709" s="608" t="s">
        <v>105</v>
      </c>
      <c r="D709" s="568" t="s">
        <v>4</v>
      </c>
      <c r="E709" s="563"/>
      <c r="F709" s="609" t="s">
        <v>15</v>
      </c>
      <c r="G709" s="610"/>
      <c r="H709" s="609" t="s">
        <v>16</v>
      </c>
      <c r="I709" s="566"/>
      <c r="J709" s="567" t="s">
        <v>17</v>
      </c>
      <c r="K709" s="611"/>
      <c r="L709" s="609" t="s">
        <v>18</v>
      </c>
      <c r="M709" s="562"/>
      <c r="N709" s="612" t="s">
        <v>19</v>
      </c>
      <c r="O709" s="613" t="s">
        <v>6</v>
      </c>
      <c r="P709" s="613" t="s">
        <v>20</v>
      </c>
      <c r="Q709" s="595">
        <v>401</v>
      </c>
      <c r="R709" s="614" t="str">
        <f>IF(ISERROR(VLOOKUP(Q709,参照!A:B,2,FALSE)),"",VLOOKUP(Q709,参照!A:B,2,FALSE))</f>
        <v>ＪＴＢ</v>
      </c>
      <c r="S709" s="604"/>
      <c r="T709" s="615">
        <v>9500</v>
      </c>
      <c r="U709" s="604">
        <v>500</v>
      </c>
      <c r="V709" s="604" t="str">
        <f>IF(ISERROR(VLOOKUP(U709,参照!D:E,2,FALSE)),"",VLOOKUP(U709,参照!D:E,2,FALSE))</f>
        <v>じゃらん</v>
      </c>
      <c r="W709" s="604"/>
      <c r="X709" s="616">
        <v>9500</v>
      </c>
      <c r="Y709" s="555"/>
      <c r="Z709" s="558"/>
      <c r="AA709" s="617"/>
      <c r="AB709" s="618"/>
      <c r="AC709" s="619"/>
      <c r="AD709" s="555"/>
      <c r="AE709" s="555"/>
      <c r="AF709" s="555" t="s">
        <v>346</v>
      </c>
      <c r="AG709" s="606"/>
      <c r="AJ709" s="853" t="s">
        <v>635</v>
      </c>
      <c r="AK709" s="277" t="s">
        <v>104</v>
      </c>
      <c r="AL709" s="277" t="s">
        <v>4</v>
      </c>
      <c r="AM709" s="278"/>
      <c r="AN709" s="279" t="s">
        <v>15</v>
      </c>
      <c r="AO709" s="279" t="s">
        <v>16</v>
      </c>
      <c r="AP709" s="277" t="s">
        <v>17</v>
      </c>
      <c r="AQ709" s="279" t="s">
        <v>18</v>
      </c>
      <c r="AR709" s="279" t="s">
        <v>19</v>
      </c>
      <c r="AS709" s="279"/>
      <c r="AT709" s="278" t="s">
        <v>117</v>
      </c>
      <c r="AU709" s="278" t="s">
        <v>118</v>
      </c>
      <c r="AV709" s="278" t="s">
        <v>123</v>
      </c>
      <c r="AW709" s="278" t="s">
        <v>124</v>
      </c>
      <c r="AX709" s="280" t="s">
        <v>122</v>
      </c>
      <c r="AY709" s="853" t="s">
        <v>100</v>
      </c>
    </row>
    <row r="710" spans="1:51" ht="13.5" customHeight="1">
      <c r="A710" s="43"/>
      <c r="B710" s="620" t="s">
        <v>152</v>
      </c>
      <c r="C710" s="621">
        <v>1</v>
      </c>
      <c r="D710" s="621">
        <v>1</v>
      </c>
      <c r="E710" s="604">
        <f>IF(B710="","",VLOOKUP(B710,参照!$U$1:$Z$25,2,FALSE))</f>
        <v>5000</v>
      </c>
      <c r="F710" s="622">
        <v>4</v>
      </c>
      <c r="G710" s="623">
        <f>IF(B710="","",VLOOKUP(B710,参照!$U$1:$Z$25,3,FALSE))</f>
        <v>4750</v>
      </c>
      <c r="H710" s="622">
        <v>29</v>
      </c>
      <c r="I710" s="624">
        <f>IF(B710="","",VLOOKUP(B710,参照!$U$1:$Z$25,4,FALSE))</f>
        <v>3500</v>
      </c>
      <c r="J710" s="622">
        <v>58</v>
      </c>
      <c r="K710" s="625">
        <f>IF(B710="","",VLOOKUP(B710,参照!$U$1:$Z$25,5,FALSE))</f>
        <v>2500</v>
      </c>
      <c r="L710" s="622"/>
      <c r="M710" s="626">
        <f>IF(B710="","",VLOOKUP(B710,参照!$U$1:$Z$25,6,FALSE))</f>
        <v>2380</v>
      </c>
      <c r="N710" s="605"/>
      <c r="O710" s="616">
        <f t="shared" ref="O710:O722" si="625">IF(SUM(F710+H710+J710+L710+N710)=0,"",SUM(F710+H710+J710+L710+N710))</f>
        <v>91</v>
      </c>
      <c r="P710" s="605">
        <f>IF(ISERROR(SUM(E710*F710+G710*H710+I710*J710+K710*L710+M710*N710)),"",SUM(E710*F710+G710*H710+I710*J710+K710*L710+M710*N710))</f>
        <v>360750</v>
      </c>
      <c r="Q710" s="595"/>
      <c r="R710" s="627" t="str">
        <f>IF(ISERROR(VLOOKUP(Q710,参照!A:B,2,FALSE)),"",VLOOKUP(Q710,参照!A:B,2,FALSE))</f>
        <v/>
      </c>
      <c r="S710" s="628"/>
      <c r="T710" s="629"/>
      <c r="U710" s="628">
        <v>540</v>
      </c>
      <c r="V710" s="847" t="s">
        <v>809</v>
      </c>
      <c r="W710" s="628"/>
      <c r="X710" s="630">
        <v>16000</v>
      </c>
      <c r="Y710" s="555"/>
      <c r="Z710" s="631"/>
      <c r="AA710" s="632"/>
      <c r="AB710" s="618"/>
      <c r="AC710" s="619"/>
      <c r="AD710" s="555"/>
      <c r="AE710" s="555"/>
      <c r="AF710" s="633" t="s">
        <v>164</v>
      </c>
      <c r="AG710" s="634">
        <f>AG656+S743</f>
        <v>55320</v>
      </c>
      <c r="AJ710" s="854"/>
      <c r="AK710" s="281" t="s">
        <v>83</v>
      </c>
      <c r="AL710" s="281">
        <v>1</v>
      </c>
      <c r="AM710" s="225"/>
      <c r="AN710" s="225">
        <f>DSUM($B709:$N723,F709,$AK709:$AL710)</f>
        <v>4</v>
      </c>
      <c r="AO710" s="225">
        <f>DSUM($B709:$N723,H709,$AK709:$AL710)</f>
        <v>29</v>
      </c>
      <c r="AP710" s="225">
        <f>DSUM($B709:$N723,J709,$AK709:$AL710)</f>
        <v>58</v>
      </c>
      <c r="AQ710" s="225">
        <f>DSUM($B709:$N723,L709,$AK709:$AL710)</f>
        <v>0</v>
      </c>
      <c r="AR710" s="225">
        <f>DSUM($B709:$N723,N709,$AK709:$AL710)</f>
        <v>0</v>
      </c>
      <c r="AS710" s="225"/>
      <c r="AT710" s="225">
        <f>AN710+AO710+AP710</f>
        <v>91</v>
      </c>
      <c r="AU710" s="225">
        <f>AQ710+AR710</f>
        <v>0</v>
      </c>
      <c r="AV710" s="225">
        <f>AT710+AU710</f>
        <v>91</v>
      </c>
      <c r="AW710" s="287">
        <f>(AT710*1)+(AU710*0.5)</f>
        <v>91</v>
      </c>
      <c r="AX710" s="284">
        <f>DCOUNT(B709:E723,D709,AK709:AL710)-AM754</f>
        <v>1</v>
      </c>
      <c r="AY710" s="854"/>
    </row>
    <row r="711" spans="1:51" ht="13.5" customHeight="1">
      <c r="A711" s="43"/>
      <c r="B711" s="635" t="s">
        <v>156</v>
      </c>
      <c r="C711" s="636">
        <v>1</v>
      </c>
      <c r="D711" s="636">
        <v>3</v>
      </c>
      <c r="E711" s="628">
        <f>IF(B711="","",VLOOKUP(B711,参照!$U$1:$Z$25,2,FALSE))</f>
        <v>8000</v>
      </c>
      <c r="F711" s="637">
        <v>19</v>
      </c>
      <c r="G711" s="638">
        <f>IF(B711="","",VLOOKUP(B711,参照!$U$1:$Z$25,3,FALSE))</f>
        <v>7600</v>
      </c>
      <c r="H711" s="637"/>
      <c r="I711" s="639">
        <f>IF(B711="","",VLOOKUP(B711,参照!$U$1:$Z$25,4,FALSE))</f>
        <v>5600</v>
      </c>
      <c r="J711" s="637"/>
      <c r="K711" s="640">
        <f>IF(B711="","",VLOOKUP(B711,参照!$U$1:$Z$25,5,FALSE))</f>
        <v>4000</v>
      </c>
      <c r="L711" s="637"/>
      <c r="M711" s="641">
        <f>IF(B711="","",VLOOKUP(B711,参照!$U$1:$Z$25,6,FALSE))</f>
        <v>3800</v>
      </c>
      <c r="N711" s="642"/>
      <c r="O711" s="642">
        <f t="shared" si="625"/>
        <v>19</v>
      </c>
      <c r="P711" s="642">
        <f t="shared" ref="P711:P722" si="626">IF(ISERROR(SUM(E711*F711+G711*H711+I711*J711+K711*L711+M711*N711)),"",SUM(E711*F711+G711*H711+I711*J711+K711*L711+M711*N711))</f>
        <v>152000</v>
      </c>
      <c r="Q711" s="595"/>
      <c r="R711" s="627" t="str">
        <f>IF(ISERROR(VLOOKUP(Q711,参照!A:B,2,FALSE)),"",VLOOKUP(Q711,参照!A:B,2,FALSE))</f>
        <v/>
      </c>
      <c r="S711" s="628"/>
      <c r="T711" s="629"/>
      <c r="U711" s="628">
        <v>701</v>
      </c>
      <c r="V711" s="628" t="str">
        <f>IF(ISERROR(VLOOKUP(U711,参照!D:E,2,FALSE)),"",VLOOKUP(U711,参照!D:E,2,FALSE))</f>
        <v>H.I.S</v>
      </c>
      <c r="W711" s="628"/>
      <c r="X711" s="630">
        <v>24000</v>
      </c>
      <c r="Y711" s="555"/>
      <c r="Z711" s="631"/>
      <c r="AA711" s="632"/>
      <c r="AB711" s="618"/>
      <c r="AC711" s="619"/>
      <c r="AD711" s="555"/>
      <c r="AE711" s="555"/>
      <c r="AF711" s="643" t="s">
        <v>680</v>
      </c>
      <c r="AG711" s="644">
        <f>AG657+S744</f>
        <v>0</v>
      </c>
      <c r="AJ711" s="854"/>
      <c r="AK711" s="281" t="s">
        <v>104</v>
      </c>
      <c r="AL711" s="281" t="s">
        <v>4</v>
      </c>
      <c r="AM711" s="225"/>
      <c r="AN711" s="225"/>
      <c r="AO711" s="225"/>
      <c r="AP711" s="225"/>
      <c r="AQ711" s="225"/>
      <c r="AR711" s="225"/>
      <c r="AS711" s="225"/>
      <c r="AT711" s="225"/>
      <c r="AU711" s="225"/>
      <c r="AV711" s="225"/>
      <c r="AW711" s="225"/>
      <c r="AX711" s="282"/>
      <c r="AY711" s="854"/>
    </row>
    <row r="712" spans="1:51" ht="13.5" customHeight="1" thickBot="1">
      <c r="A712" s="43"/>
      <c r="B712" s="635"/>
      <c r="C712" s="636"/>
      <c r="D712" s="636"/>
      <c r="E712" s="628" t="str">
        <f>IF(B712="","",VLOOKUP(B712,参照!$U$1:$Z$25,2,FALSE))</f>
        <v/>
      </c>
      <c r="F712" s="637"/>
      <c r="G712" s="638" t="str">
        <f>IF(B712="","",VLOOKUP(B712,参照!$U$1:$Z$25,3,FALSE))</f>
        <v/>
      </c>
      <c r="H712" s="637"/>
      <c r="I712" s="639" t="str">
        <f>IF(B712="","",VLOOKUP(B712,参照!$U$1:$Z$25,4,FALSE))</f>
        <v/>
      </c>
      <c r="J712" s="637"/>
      <c r="K712" s="640" t="str">
        <f>IF(B712="","",VLOOKUP(B712,参照!$U$1:$Z$25,5,FALSE))</f>
        <v/>
      </c>
      <c r="L712" s="637"/>
      <c r="M712" s="641" t="str">
        <f>IF(B712="","",VLOOKUP(B712,参照!$U$1:$Z$25,6,FALSE))</f>
        <v/>
      </c>
      <c r="N712" s="642"/>
      <c r="O712" s="630" t="str">
        <f t="shared" si="625"/>
        <v/>
      </c>
      <c r="P712" s="642" t="str">
        <f t="shared" si="626"/>
        <v/>
      </c>
      <c r="Q712" s="595"/>
      <c r="R712" s="627" t="str">
        <f>IF(ISERROR(VLOOKUP(Q712,参照!A:B,2,FALSE)),"",VLOOKUP(Q712,参照!A:B,2,FALSE))</f>
        <v/>
      </c>
      <c r="S712" s="628"/>
      <c r="T712" s="629"/>
      <c r="U712" s="628">
        <v>726</v>
      </c>
      <c r="V712" s="628" t="str">
        <f>IF(ISERROR(VLOOKUP(U712,参照!D:E,2,FALSE)),"",VLOOKUP(U712,参照!D:E,2,FALSE))</f>
        <v>ベルトラ</v>
      </c>
      <c r="W712" s="628"/>
      <c r="X712" s="630">
        <v>19000</v>
      </c>
      <c r="Y712" s="555"/>
      <c r="Z712" s="645"/>
      <c r="AA712" s="590"/>
      <c r="AB712" s="646"/>
      <c r="AC712" s="647"/>
      <c r="AD712" s="555"/>
      <c r="AE712" s="555"/>
      <c r="AF712" s="555"/>
      <c r="AG712" s="606"/>
      <c r="AJ712" s="855"/>
      <c r="AK712" s="9" t="s">
        <v>83</v>
      </c>
      <c r="AL712" s="9">
        <v>3</v>
      </c>
      <c r="AM712" s="283"/>
      <c r="AN712" s="283">
        <f>DSUM($B709:$N723,F709,$AK711:$AL712)</f>
        <v>0</v>
      </c>
      <c r="AO712" s="283">
        <f>DSUM($B709:$N723,H709,$AK711:$AL712)</f>
        <v>0</v>
      </c>
      <c r="AP712" s="283">
        <f>DSUM($B709:$N723,J709,$AK711:$AL712)</f>
        <v>0</v>
      </c>
      <c r="AQ712" s="283">
        <f>DSUM($B709:$N723,L709,$AK711:$AL712)</f>
        <v>0</v>
      </c>
      <c r="AR712" s="283">
        <f>DSUM($B709:$N723,N709,$AK711:$AL712)</f>
        <v>0</v>
      </c>
      <c r="AS712" s="283"/>
      <c r="AT712" s="283">
        <f>AN712+AO712+AP712</f>
        <v>0</v>
      </c>
      <c r="AU712" s="283">
        <f>AQ712+AR712</f>
        <v>0</v>
      </c>
      <c r="AV712" s="283">
        <f>AT712+AU712</f>
        <v>0</v>
      </c>
      <c r="AW712" s="286">
        <f>(AT712*1)+(AU712*0.5)</f>
        <v>0</v>
      </c>
      <c r="AX712" s="285">
        <f>DCOUNT(B709:E723,D709,AK711:AL712)-AM755</f>
        <v>0</v>
      </c>
      <c r="AY712" s="855"/>
    </row>
    <row r="713" spans="1:51" ht="13.5" customHeight="1" thickBot="1">
      <c r="A713" s="43"/>
      <c r="B713" s="635"/>
      <c r="C713" s="636"/>
      <c r="D713" s="636"/>
      <c r="E713" s="628" t="str">
        <f>IF(B713="","",VLOOKUP(B713,参照!$U$1:$Z$25,2,FALSE))</f>
        <v/>
      </c>
      <c r="F713" s="637"/>
      <c r="G713" s="638" t="str">
        <f>IF(B713="","",VLOOKUP(B713,参照!$U$1:$Z$25,3,FALSE))</f>
        <v/>
      </c>
      <c r="H713" s="637"/>
      <c r="I713" s="639" t="str">
        <f>IF(B713="","",VLOOKUP(B713,参照!$U$1:$Z$25,4,FALSE))</f>
        <v/>
      </c>
      <c r="J713" s="637"/>
      <c r="K713" s="640" t="str">
        <f>IF(B713="","",VLOOKUP(B713,参照!$U$1:$Z$25,5,FALSE))</f>
        <v/>
      </c>
      <c r="L713" s="637"/>
      <c r="M713" s="641" t="str">
        <f>IF(B713="","",VLOOKUP(B713,参照!$U$1:$Z$25,6,FALSE))</f>
        <v/>
      </c>
      <c r="N713" s="642"/>
      <c r="O713" s="642" t="str">
        <f t="shared" si="625"/>
        <v/>
      </c>
      <c r="P713" s="642" t="str">
        <f t="shared" si="626"/>
        <v/>
      </c>
      <c r="Q713" s="595"/>
      <c r="R713" s="627" t="str">
        <f>IF(ISERROR(VLOOKUP(Q713,参照!A:B,2,FALSE)),"",VLOOKUP(Q713,参照!A:B,2,FALSE))</f>
        <v/>
      </c>
      <c r="S713" s="628"/>
      <c r="T713" s="629"/>
      <c r="U713" s="628">
        <v>800</v>
      </c>
      <c r="V713" s="628" t="str">
        <f>IF(ISERROR(VLOOKUP(U713,参照!D:E,2,FALSE)),"",VLOOKUP(U713,参照!D:E,2,FALSE))</f>
        <v>ANA Digital Gate</v>
      </c>
      <c r="W713" s="628"/>
      <c r="X713" s="630">
        <v>74000</v>
      </c>
      <c r="Y713" s="555"/>
      <c r="Z713" s="648" t="s">
        <v>35</v>
      </c>
      <c r="AA713" s="649"/>
      <c r="AB713" s="650"/>
      <c r="AC713" s="651">
        <f>SUM(AC709:AC711)</f>
        <v>0</v>
      </c>
      <c r="AD713" s="555"/>
      <c r="AE713" s="555"/>
      <c r="AF713" s="555" t="s">
        <v>345</v>
      </c>
      <c r="AG713" s="606"/>
    </row>
    <row r="714" spans="1:51" ht="13.5" customHeight="1">
      <c r="A714" s="43"/>
      <c r="B714" s="635"/>
      <c r="C714" s="636"/>
      <c r="D714" s="636"/>
      <c r="E714" s="628" t="str">
        <f>IF(B714="","",VLOOKUP(B714,参照!$U$1:$Z$25,2,FALSE))</f>
        <v/>
      </c>
      <c r="F714" s="637"/>
      <c r="G714" s="638" t="str">
        <f>IF(B714="","",VLOOKUP(B714,参照!$U$1:$Z$25,3,FALSE))</f>
        <v/>
      </c>
      <c r="H714" s="637"/>
      <c r="I714" s="639" t="str">
        <f>IF(B714="","",VLOOKUP(B714,参照!$U$1:$Z$25,4,FALSE))</f>
        <v/>
      </c>
      <c r="J714" s="637"/>
      <c r="K714" s="640" t="str">
        <f>IF(B714="","",VLOOKUP(B714,参照!$U$1:$Z$25,5,FALSE))</f>
        <v/>
      </c>
      <c r="L714" s="637"/>
      <c r="M714" s="641" t="str">
        <f>IF(B714="","",VLOOKUP(B714,参照!$U$1:$Z$25,6,FALSE))</f>
        <v/>
      </c>
      <c r="N714" s="642"/>
      <c r="O714" s="630" t="str">
        <f t="shared" si="625"/>
        <v/>
      </c>
      <c r="P714" s="642" t="str">
        <f t="shared" si="626"/>
        <v/>
      </c>
      <c r="Q714" s="595"/>
      <c r="R714" s="627" t="str">
        <f>IF(ISERROR(VLOOKUP(Q714,参照!A:B,2,FALSE)),"",VLOOKUP(Q714,参照!A:B,2,FALSE))</f>
        <v/>
      </c>
      <c r="S714" s="628"/>
      <c r="T714" s="629"/>
      <c r="U714" s="628"/>
      <c r="V714" s="628" t="str">
        <f>IF(ISERROR(VLOOKUP(U714,参照!D:E,2,FALSE)),"",VLOOKUP(U714,参照!D:E,2,FALSE))</f>
        <v/>
      </c>
      <c r="W714" s="628"/>
      <c r="X714" s="630"/>
      <c r="Y714" s="555"/>
      <c r="Z714" s="555"/>
      <c r="AA714" s="555"/>
      <c r="AB714" s="555"/>
      <c r="AC714" s="555"/>
      <c r="AD714" s="555"/>
      <c r="AE714" s="555"/>
      <c r="AF714" s="633" t="s">
        <v>164</v>
      </c>
      <c r="AG714" s="634">
        <f>AG660+S745</f>
        <v>38700</v>
      </c>
      <c r="AJ714" s="853" t="s">
        <v>107</v>
      </c>
      <c r="AK714" s="277" t="s">
        <v>104</v>
      </c>
      <c r="AL714" s="277" t="s">
        <v>4</v>
      </c>
      <c r="AM714" s="278"/>
      <c r="AN714" s="279" t="s">
        <v>15</v>
      </c>
      <c r="AO714" s="279" t="s">
        <v>16</v>
      </c>
      <c r="AP714" s="277" t="s">
        <v>17</v>
      </c>
      <c r="AQ714" s="279" t="s">
        <v>18</v>
      </c>
      <c r="AR714" s="279" t="s">
        <v>19</v>
      </c>
      <c r="AS714" s="277"/>
      <c r="AT714" s="277" t="s">
        <v>117</v>
      </c>
      <c r="AU714" s="277" t="s">
        <v>118</v>
      </c>
      <c r="AV714" s="277" t="s">
        <v>123</v>
      </c>
      <c r="AW714" s="277" t="s">
        <v>124</v>
      </c>
      <c r="AX714" s="288" t="s">
        <v>122</v>
      </c>
      <c r="AY714" s="853" t="s">
        <v>107</v>
      </c>
    </row>
    <row r="715" spans="1:51" ht="13.5" customHeight="1">
      <c r="A715" s="43"/>
      <c r="B715" s="635"/>
      <c r="C715" s="636"/>
      <c r="D715" s="636"/>
      <c r="E715" s="628" t="str">
        <f>IF(B715="","",VLOOKUP(B715,参照!$U$1:$Z$25,2,FALSE))</f>
        <v/>
      </c>
      <c r="F715" s="637"/>
      <c r="G715" s="638" t="str">
        <f>IF(B715="","",VLOOKUP(B715,参照!$U$1:$Z$25,3,FALSE))</f>
        <v/>
      </c>
      <c r="H715" s="637"/>
      <c r="I715" s="639" t="str">
        <f>IF(B715="","",VLOOKUP(B715,参照!$U$1:$Z$25,4,FALSE))</f>
        <v/>
      </c>
      <c r="J715" s="637"/>
      <c r="K715" s="640" t="str">
        <f>IF(B715="","",VLOOKUP(B715,参照!$U$1:$Z$25,5,FALSE))</f>
        <v/>
      </c>
      <c r="L715" s="637"/>
      <c r="M715" s="641" t="str">
        <f>IF(B715="","",VLOOKUP(B715,参照!$U$1:$Z$25,6,FALSE))</f>
        <v/>
      </c>
      <c r="N715" s="642"/>
      <c r="O715" s="642" t="str">
        <f t="shared" si="625"/>
        <v/>
      </c>
      <c r="P715" s="642" t="str">
        <f t="shared" si="626"/>
        <v/>
      </c>
      <c r="Q715" s="595"/>
      <c r="R715" s="627" t="str">
        <f>IF(ISERROR(VLOOKUP(Q715,参照!A:B,2,FALSE)),"",VLOOKUP(Q715,参照!A:B,2,FALSE))</f>
        <v/>
      </c>
      <c r="S715" s="628"/>
      <c r="T715" s="629"/>
      <c r="U715" s="628"/>
      <c r="V715" s="628" t="str">
        <f>IF(ISERROR(VLOOKUP(U715,参照!D:E,2,FALSE)),"",VLOOKUP(U715,参照!D:E,2,FALSE))</f>
        <v/>
      </c>
      <c r="W715" s="628"/>
      <c r="X715" s="630"/>
      <c r="Y715" s="555"/>
      <c r="Z715" s="602" t="s">
        <v>33</v>
      </c>
      <c r="AA715" s="603"/>
      <c r="AB715" s="652"/>
      <c r="AC715" s="653"/>
      <c r="AD715" s="555"/>
      <c r="AE715" s="555"/>
      <c r="AF715" s="643" t="s">
        <v>681</v>
      </c>
      <c r="AG715" s="644">
        <f>AG661+S746</f>
        <v>0</v>
      </c>
      <c r="AJ715" s="854"/>
      <c r="AK715" s="281" t="s">
        <v>84</v>
      </c>
      <c r="AL715" s="281">
        <v>1</v>
      </c>
      <c r="AM715" s="225"/>
      <c r="AN715" s="225">
        <f>DSUM($B709:$N723,F709,$AK714:$AL715)</f>
        <v>0</v>
      </c>
      <c r="AO715" s="225">
        <f>DSUM($B709:$N723,H709,$AK714:$AL715)</f>
        <v>0</v>
      </c>
      <c r="AP715" s="225">
        <f>DSUM($B709:$N723,J709,$AK714:$AL715)</f>
        <v>0</v>
      </c>
      <c r="AQ715" s="225">
        <f>DSUM($B709:$N723,L709,$AK714:$AL715)</f>
        <v>0</v>
      </c>
      <c r="AR715" s="225">
        <f>DSUM($B709:$N723,N709,$AK714:$AL715)</f>
        <v>0</v>
      </c>
      <c r="AS715" s="225"/>
      <c r="AT715" s="225">
        <f>AN715+AO715+AP715</f>
        <v>0</v>
      </c>
      <c r="AU715" s="225">
        <f>AQ715+AR715</f>
        <v>0</v>
      </c>
      <c r="AV715" s="225">
        <f>AT715+AU715</f>
        <v>0</v>
      </c>
      <c r="AW715" s="287">
        <f>(AT715*1)+(AU715*0.5)</f>
        <v>0</v>
      </c>
      <c r="AX715" s="284">
        <f>DCOUNT(B709:E723,D709,AK714:AL715)-AN754</f>
        <v>0</v>
      </c>
      <c r="AY715" s="854"/>
    </row>
    <row r="716" spans="1:51" ht="13.5" customHeight="1">
      <c r="A716" s="43"/>
      <c r="B716" s="635"/>
      <c r="C716" s="636"/>
      <c r="D716" s="636"/>
      <c r="E716" s="628" t="str">
        <f>IF(B716="","",VLOOKUP(B716,参照!$U$1:$Z$25,2,FALSE))</f>
        <v/>
      </c>
      <c r="F716" s="637"/>
      <c r="G716" s="638" t="str">
        <f>IF(B716="","",VLOOKUP(B716,参照!$U$1:$Z$25,3,FALSE))</f>
        <v/>
      </c>
      <c r="H716" s="637"/>
      <c r="I716" s="639" t="str">
        <f>IF(B716="","",VLOOKUP(B716,参照!$U$1:$Z$25,4,FALSE))</f>
        <v/>
      </c>
      <c r="J716" s="637"/>
      <c r="K716" s="640" t="str">
        <f>IF(B716="","",VLOOKUP(B716,参照!$U$1:$Z$25,5,FALSE))</f>
        <v/>
      </c>
      <c r="L716" s="637"/>
      <c r="M716" s="641" t="str">
        <f>IF(B716="","",VLOOKUP(B716,参照!$U$1:$Z$25,6,FALSE))</f>
        <v/>
      </c>
      <c r="N716" s="642"/>
      <c r="O716" s="630" t="str">
        <f t="shared" si="625"/>
        <v/>
      </c>
      <c r="P716" s="642" t="str">
        <f t="shared" si="626"/>
        <v/>
      </c>
      <c r="Q716" s="595"/>
      <c r="R716" s="627" t="str">
        <f>IF(ISERROR(VLOOKUP(Q716,参照!A:B,2,FALSE)),"",VLOOKUP(Q716,参照!A:B,2,FALSE))</f>
        <v/>
      </c>
      <c r="S716" s="628"/>
      <c r="T716" s="629"/>
      <c r="U716" s="628"/>
      <c r="V716" s="628" t="str">
        <f>IF(ISERROR(VLOOKUP(U716,参照!D:E,2,FALSE)),"",VLOOKUP(U716,参照!D:E,2,FALSE))</f>
        <v/>
      </c>
      <c r="W716" s="628"/>
      <c r="X716" s="630"/>
      <c r="Y716" s="555"/>
      <c r="Z716" s="627"/>
      <c r="AA716" s="654"/>
      <c r="AB716" s="655"/>
      <c r="AC716" s="656"/>
      <c r="AD716" s="555"/>
      <c r="AE716" s="555"/>
      <c r="AF716" s="596"/>
      <c r="AG716" s="606"/>
      <c r="AJ716" s="854"/>
      <c r="AK716" s="281" t="s">
        <v>104</v>
      </c>
      <c r="AL716" s="281" t="s">
        <v>4</v>
      </c>
      <c r="AM716" s="225"/>
      <c r="AN716" s="225"/>
      <c r="AO716" s="225"/>
      <c r="AP716" s="225"/>
      <c r="AQ716" s="225"/>
      <c r="AR716" s="225"/>
      <c r="AS716" s="225"/>
      <c r="AT716" s="225"/>
      <c r="AU716" s="225"/>
      <c r="AV716" s="225"/>
      <c r="AW716" s="225"/>
      <c r="AX716" s="282"/>
      <c r="AY716" s="854"/>
    </row>
    <row r="717" spans="1:51" ht="13.5" customHeight="1" thickBot="1">
      <c r="A717" s="43"/>
      <c r="B717" s="635"/>
      <c r="C717" s="636"/>
      <c r="D717" s="636"/>
      <c r="E717" s="628" t="str">
        <f>IF(B717="","",VLOOKUP(B717,参照!$U$1:$Z$25,2,FALSE))</f>
        <v/>
      </c>
      <c r="F717" s="637"/>
      <c r="G717" s="638" t="str">
        <f>IF(B717="","",VLOOKUP(B717,参照!$U$1:$Z$25,3,FALSE))</f>
        <v/>
      </c>
      <c r="H717" s="637"/>
      <c r="I717" s="639" t="str">
        <f>IF(B717="","",VLOOKUP(B717,参照!$U$1:$Z$25,4,FALSE))</f>
        <v/>
      </c>
      <c r="J717" s="637"/>
      <c r="K717" s="640" t="str">
        <f>IF(B717="","",VLOOKUP(B717,参照!$U$1:$Z$25,5,FALSE))</f>
        <v/>
      </c>
      <c r="L717" s="637"/>
      <c r="M717" s="641" t="str">
        <f>IF(B717="","",VLOOKUP(B717,参照!$U$1:$Z$25,6,FALSE))</f>
        <v/>
      </c>
      <c r="N717" s="642"/>
      <c r="O717" s="642" t="str">
        <f t="shared" si="625"/>
        <v/>
      </c>
      <c r="P717" s="642" t="str">
        <f t="shared" si="626"/>
        <v/>
      </c>
      <c r="Q717" s="595"/>
      <c r="R717" s="627" t="str">
        <f>IF(ISERROR(VLOOKUP(Q717,参照!A:B,2,FALSE)),"",VLOOKUP(Q717,参照!A:B,2,FALSE))</f>
        <v/>
      </c>
      <c r="S717" s="628"/>
      <c r="T717" s="629"/>
      <c r="U717" s="628"/>
      <c r="V717" s="628" t="str">
        <f>IF(ISERROR(VLOOKUP(U717,参照!D:E,2,FALSE)),"",VLOOKUP(U717,参照!D:E,2,FALSE))</f>
        <v/>
      </c>
      <c r="W717" s="628"/>
      <c r="X717" s="630"/>
      <c r="Y717" s="555"/>
      <c r="Z717" s="627"/>
      <c r="AA717" s="654"/>
      <c r="AB717" s="655"/>
      <c r="AC717" s="642"/>
      <c r="AD717" s="555"/>
      <c r="AE717" s="555"/>
      <c r="AF717" s="555" t="s">
        <v>163</v>
      </c>
      <c r="AG717" s="606"/>
      <c r="AJ717" s="855"/>
      <c r="AK717" s="9" t="s">
        <v>84</v>
      </c>
      <c r="AL717" s="9">
        <v>3</v>
      </c>
      <c r="AM717" s="283"/>
      <c r="AN717" s="283">
        <f>DSUM($B709:$N723,F709,$AK716:$AL717)</f>
        <v>0</v>
      </c>
      <c r="AO717" s="283">
        <f>DSUM($B709:$N723,H709,$AK716:$AL717)</f>
        <v>0</v>
      </c>
      <c r="AP717" s="283">
        <f>DSUM($B709:$N723,J709,$AK716:$AL717)</f>
        <v>0</v>
      </c>
      <c r="AQ717" s="283">
        <f>DSUM($B709:$N723,L709,$AK716:$AL717)</f>
        <v>0</v>
      </c>
      <c r="AR717" s="283">
        <f>DSUM($B709:$N723,N709,$AK716:$AL717)</f>
        <v>0</v>
      </c>
      <c r="AS717" s="283"/>
      <c r="AT717" s="283">
        <f>AN717+AO717+AP717</f>
        <v>0</v>
      </c>
      <c r="AU717" s="283">
        <f>AQ717+AR717</f>
        <v>0</v>
      </c>
      <c r="AV717" s="283">
        <f>AT717+AU717</f>
        <v>0</v>
      </c>
      <c r="AW717" s="286">
        <f>(AT717*1)+(AU717*0.5)</f>
        <v>0</v>
      </c>
      <c r="AX717" s="285">
        <f>DCOUNT(B709:E723,D709,AK716:AL717)-AN755</f>
        <v>0</v>
      </c>
      <c r="AY717" s="855"/>
    </row>
    <row r="718" spans="1:51" ht="13.5" customHeight="1" thickBot="1">
      <c r="A718" s="43"/>
      <c r="B718" s="635"/>
      <c r="C718" s="636"/>
      <c r="D718" s="636"/>
      <c r="E718" s="628" t="str">
        <f>IF(B718="","",VLOOKUP(B718,参照!$U$1:$Z$25,2,FALSE))</f>
        <v/>
      </c>
      <c r="F718" s="637"/>
      <c r="G718" s="638" t="str">
        <f>IF(B718="","",VLOOKUP(B718,参照!$U$1:$Z$25,3,FALSE))</f>
        <v/>
      </c>
      <c r="H718" s="637"/>
      <c r="I718" s="639" t="str">
        <f>IF(B718="","",VLOOKUP(B718,参照!$U$1:$Z$25,4,FALSE))</f>
        <v/>
      </c>
      <c r="J718" s="637"/>
      <c r="K718" s="640" t="str">
        <f>IF(B718="","",VLOOKUP(B718,参照!$U$1:$Z$25,5,FALSE))</f>
        <v/>
      </c>
      <c r="L718" s="637"/>
      <c r="M718" s="641" t="str">
        <f>IF(B718="","",VLOOKUP(B718,参照!$U$1:$Z$25,6,FALSE))</f>
        <v/>
      </c>
      <c r="N718" s="642"/>
      <c r="O718" s="630" t="str">
        <f t="shared" si="625"/>
        <v/>
      </c>
      <c r="P718" s="642" t="str">
        <f t="shared" si="626"/>
        <v/>
      </c>
      <c r="Q718" s="595"/>
      <c r="R718" s="627" t="str">
        <f>IF(ISERROR(VLOOKUP(Q718,参照!A:B,2,FALSE)),"",VLOOKUP(Q718,参照!A:B,2,FALSE))</f>
        <v/>
      </c>
      <c r="S718" s="628"/>
      <c r="T718" s="629"/>
      <c r="U718" s="628"/>
      <c r="V718" s="628" t="str">
        <f>IF(ISERROR(VLOOKUP(U718,参照!D:E,2,FALSE)),"",VLOOKUP(U718,参照!D:E,2,FALSE))</f>
        <v/>
      </c>
      <c r="W718" s="628"/>
      <c r="X718" s="630"/>
      <c r="Y718" s="555"/>
      <c r="Z718" s="627"/>
      <c r="AA718" s="654"/>
      <c r="AB718" s="655"/>
      <c r="AC718" s="642"/>
      <c r="AD718" s="555"/>
      <c r="AE718" s="555"/>
      <c r="AF718" s="633" t="s">
        <v>164</v>
      </c>
      <c r="AG718" s="634">
        <f>AG664+S749</f>
        <v>17500</v>
      </c>
      <c r="AJ718" s="4"/>
      <c r="AY718" s="4"/>
    </row>
    <row r="719" spans="1:51" ht="13.5" customHeight="1">
      <c r="A719" s="43"/>
      <c r="B719" s="635"/>
      <c r="C719" s="636"/>
      <c r="D719" s="636"/>
      <c r="E719" s="628" t="str">
        <f>IF(B719="","",VLOOKUP(B719,参照!$U$1:$Z$25,2,FALSE))</f>
        <v/>
      </c>
      <c r="F719" s="637"/>
      <c r="G719" s="638" t="str">
        <f>IF(B719="","",VLOOKUP(B719,参照!$U$1:$Z$25,3,FALSE))</f>
        <v/>
      </c>
      <c r="H719" s="637"/>
      <c r="I719" s="639" t="str">
        <f>IF(B719="","",VLOOKUP(B719,参照!$U$1:$Z$25,4,FALSE))</f>
        <v/>
      </c>
      <c r="J719" s="637"/>
      <c r="K719" s="640" t="str">
        <f>IF(B719="","",VLOOKUP(B719,参照!$U$1:$Z$25,5,FALSE))</f>
        <v/>
      </c>
      <c r="L719" s="637"/>
      <c r="M719" s="641" t="str">
        <f>IF(B719="","",VLOOKUP(B719,参照!$U$1:$Z$25,6,FALSE))</f>
        <v/>
      </c>
      <c r="N719" s="642"/>
      <c r="O719" s="642" t="str">
        <f t="shared" si="625"/>
        <v/>
      </c>
      <c r="P719" s="642" t="str">
        <f t="shared" si="626"/>
        <v/>
      </c>
      <c r="Q719" s="595"/>
      <c r="R719" s="627" t="str">
        <f>IF(ISERROR(VLOOKUP(Q719,参照!A:B,2,FALSE)),"",VLOOKUP(Q719,参照!A:B,2,FALSE))</f>
        <v/>
      </c>
      <c r="S719" s="628"/>
      <c r="T719" s="629"/>
      <c r="U719" s="628"/>
      <c r="V719" s="628" t="str">
        <f>IF(ISERROR(VLOOKUP(U719,参照!D:E,2,FALSE)),"",VLOOKUP(U719,参照!D:E,2,FALSE))</f>
        <v/>
      </c>
      <c r="W719" s="628"/>
      <c r="X719" s="630"/>
      <c r="Y719" s="555"/>
      <c r="Z719" s="627"/>
      <c r="AA719" s="654"/>
      <c r="AB719" s="655"/>
      <c r="AC719" s="642"/>
      <c r="AD719" s="555"/>
      <c r="AE719" s="555"/>
      <c r="AF719" s="643" t="s">
        <v>681</v>
      </c>
      <c r="AG719" s="644">
        <f>AG665+S750</f>
        <v>0</v>
      </c>
      <c r="AJ719" s="853" t="s">
        <v>102</v>
      </c>
      <c r="AK719" s="277" t="s">
        <v>104</v>
      </c>
      <c r="AL719" s="277" t="s">
        <v>4</v>
      </c>
      <c r="AM719" s="278"/>
      <c r="AN719" s="279" t="s">
        <v>15</v>
      </c>
      <c r="AO719" s="279" t="s">
        <v>16</v>
      </c>
      <c r="AP719" s="277" t="s">
        <v>17</v>
      </c>
      <c r="AQ719" s="279" t="s">
        <v>18</v>
      </c>
      <c r="AR719" s="279" t="s">
        <v>19</v>
      </c>
      <c r="AS719" s="277"/>
      <c r="AT719" s="277" t="s">
        <v>117</v>
      </c>
      <c r="AU719" s="277" t="s">
        <v>118</v>
      </c>
      <c r="AV719" s="277" t="s">
        <v>123</v>
      </c>
      <c r="AW719" s="277" t="s">
        <v>124</v>
      </c>
      <c r="AX719" s="288" t="s">
        <v>122</v>
      </c>
      <c r="AY719" s="853" t="s">
        <v>102</v>
      </c>
    </row>
    <row r="720" spans="1:51" ht="13.5" customHeight="1">
      <c r="A720" s="43"/>
      <c r="B720" s="635"/>
      <c r="C720" s="636"/>
      <c r="D720" s="636"/>
      <c r="E720" s="628" t="str">
        <f>IF(B720="","",VLOOKUP(B720,参照!$U$1:$Z$25,2,FALSE))</f>
        <v/>
      </c>
      <c r="F720" s="637"/>
      <c r="G720" s="638" t="str">
        <f>IF(B720="","",VLOOKUP(B720,参照!$U$1:$Z$25,3,FALSE))</f>
        <v/>
      </c>
      <c r="H720" s="637"/>
      <c r="I720" s="639" t="str">
        <f>IF(B720="","",VLOOKUP(B720,参照!$U$1:$Z$25,4,FALSE))</f>
        <v/>
      </c>
      <c r="J720" s="637"/>
      <c r="K720" s="640" t="str">
        <f>IF(B720="","",VLOOKUP(B720,参照!$U$1:$Z$25,5,FALSE))</f>
        <v/>
      </c>
      <c r="L720" s="637"/>
      <c r="M720" s="641" t="str">
        <f>IF(B720="","",VLOOKUP(B720,参照!$U$1:$Z$25,6,FALSE))</f>
        <v/>
      </c>
      <c r="N720" s="642"/>
      <c r="O720" s="630" t="str">
        <f t="shared" si="625"/>
        <v/>
      </c>
      <c r="P720" s="642" t="str">
        <f t="shared" si="626"/>
        <v/>
      </c>
      <c r="Q720" s="595"/>
      <c r="R720" s="627" t="str">
        <f>IF(ISERROR(VLOOKUP(Q720,参照!A:B,2,FALSE)),"",VLOOKUP(Q720,参照!A:B,2,FALSE))</f>
        <v/>
      </c>
      <c r="S720" s="628"/>
      <c r="T720" s="629"/>
      <c r="U720" s="628"/>
      <c r="V720" s="628" t="str">
        <f>IF(ISERROR(VLOOKUP(U720,参照!D:E,2,FALSE)),"",VLOOKUP(U720,参照!D:E,2,FALSE))</f>
        <v/>
      </c>
      <c r="W720" s="628"/>
      <c r="X720" s="630"/>
      <c r="Y720" s="555"/>
      <c r="Z720" s="627"/>
      <c r="AA720" s="654"/>
      <c r="AB720" s="657"/>
      <c r="AC720" s="642"/>
      <c r="AD720" s="555"/>
      <c r="AE720" s="555"/>
      <c r="AF720" s="555"/>
      <c r="AG720" s="606"/>
      <c r="AJ720" s="854"/>
      <c r="AK720" s="281" t="s">
        <v>88</v>
      </c>
      <c r="AL720" s="281">
        <v>1</v>
      </c>
      <c r="AM720" s="225"/>
      <c r="AN720" s="225">
        <f>DSUM($B709:$N723,F709,$AK719:$AL720)</f>
        <v>0</v>
      </c>
      <c r="AO720" s="225">
        <f>DSUM($B709:$N723,H709,$AK719:$AL720)</f>
        <v>0</v>
      </c>
      <c r="AP720" s="225">
        <f>DSUM($B709:$N723,J709,$AK719:$AL720)</f>
        <v>0</v>
      </c>
      <c r="AQ720" s="225">
        <f>DSUM($B709:$N723,L709,$AK719:$AL720)</f>
        <v>0</v>
      </c>
      <c r="AR720" s="225">
        <f>DSUM($B709:$N723,N709,$AK719:$AL720)</f>
        <v>0</v>
      </c>
      <c r="AS720" s="225"/>
      <c r="AT720" s="225">
        <f>AN720+AO720+AP720</f>
        <v>0</v>
      </c>
      <c r="AU720" s="225">
        <f>AQ720+AR720</f>
        <v>0</v>
      </c>
      <c r="AV720" s="225">
        <f>AT720+AU720</f>
        <v>0</v>
      </c>
      <c r="AW720" s="287">
        <f>(AT720*1)+(AU720*0.5)</f>
        <v>0</v>
      </c>
      <c r="AX720" s="284">
        <f>DCOUNT(B709:E723,D709,AK719:AL720)-AO754</f>
        <v>0</v>
      </c>
      <c r="AY720" s="854"/>
    </row>
    <row r="721" spans="1:51" ht="13.5" customHeight="1">
      <c r="A721" s="43"/>
      <c r="B721" s="635"/>
      <c r="C721" s="658"/>
      <c r="D721" s="636"/>
      <c r="E721" s="628" t="str">
        <f>IF(B721="","",VLOOKUP(B721,参照!$U$1:$Z$25,2,FALSE))</f>
        <v/>
      </c>
      <c r="F721" s="637"/>
      <c r="G721" s="638" t="str">
        <f>IF(B721="","",VLOOKUP(B721,参照!$U$1:$Z$25,3,FALSE))</f>
        <v/>
      </c>
      <c r="H721" s="637"/>
      <c r="I721" s="639" t="str">
        <f>IF(B721="","",VLOOKUP(B721,参照!$U$1:$Z$25,4,FALSE))</f>
        <v/>
      </c>
      <c r="J721" s="637"/>
      <c r="K721" s="640" t="str">
        <f>IF(B721="","",VLOOKUP(B721,参照!$U$1:$Z$25,5,FALSE))</f>
        <v/>
      </c>
      <c r="L721" s="637"/>
      <c r="M721" s="641" t="str">
        <f>IF(B721="","",VLOOKUP(B721,参照!$U$1:$Z$25,6,FALSE))</f>
        <v/>
      </c>
      <c r="N721" s="642"/>
      <c r="O721" s="642" t="str">
        <f t="shared" si="625"/>
        <v/>
      </c>
      <c r="P721" s="642" t="str">
        <f t="shared" si="626"/>
        <v/>
      </c>
      <c r="Q721" s="595"/>
      <c r="R721" s="627" t="str">
        <f>IF(ISERROR(VLOOKUP(Q721,参照!A:B,2,FALSE)),"",VLOOKUP(Q721,参照!A:B,2,FALSE))</f>
        <v/>
      </c>
      <c r="S721" s="628"/>
      <c r="T721" s="629"/>
      <c r="U721" s="628"/>
      <c r="V721" s="628" t="str">
        <f>IF(ISERROR(VLOOKUP(U721,参照!D:E,2,FALSE)),"",VLOOKUP(U721,参照!D:E,2,FALSE))</f>
        <v/>
      </c>
      <c r="W721" s="628"/>
      <c r="X721" s="630"/>
      <c r="Y721" s="555"/>
      <c r="Z721" s="627"/>
      <c r="AA721" s="654"/>
      <c r="AB721" s="657"/>
      <c r="AC721" s="642"/>
      <c r="AD721" s="555"/>
      <c r="AE721" s="555"/>
      <c r="AF721" s="596" t="s">
        <v>344</v>
      </c>
      <c r="AG721" s="597"/>
      <c r="AJ721" s="854"/>
      <c r="AK721" s="281" t="s">
        <v>104</v>
      </c>
      <c r="AL721" s="281" t="s">
        <v>4</v>
      </c>
      <c r="AM721" s="225"/>
      <c r="AN721" s="225"/>
      <c r="AO721" s="225"/>
      <c r="AP721" s="225"/>
      <c r="AQ721" s="225"/>
      <c r="AR721" s="225"/>
      <c r="AS721" s="225"/>
      <c r="AT721" s="225"/>
      <c r="AU721" s="225"/>
      <c r="AV721" s="225"/>
      <c r="AW721" s="225"/>
      <c r="AX721" s="282"/>
      <c r="AY721" s="854"/>
    </row>
    <row r="722" spans="1:51" ht="13.5" customHeight="1" thickBot="1">
      <c r="A722" s="43"/>
      <c r="B722" s="635"/>
      <c r="C722" s="658"/>
      <c r="D722" s="636"/>
      <c r="E722" s="628" t="str">
        <f>IF(B722="","",VLOOKUP(B722,参照!$U$1:$Z$25,2,FALSE))</f>
        <v/>
      </c>
      <c r="F722" s="637"/>
      <c r="G722" s="638" t="str">
        <f>IF(B722="","",VLOOKUP(B722,参照!$U$1:$Z$25,3,FALSE))</f>
        <v/>
      </c>
      <c r="H722" s="637"/>
      <c r="I722" s="639" t="str">
        <f>IF(B722="","",VLOOKUP(B722,参照!$U$1:$Z$25,4,FALSE))</f>
        <v/>
      </c>
      <c r="J722" s="637"/>
      <c r="K722" s="640" t="str">
        <f>IF(B722="","",VLOOKUP(B722,参照!$U$1:$Z$25,5,FALSE))</f>
        <v/>
      </c>
      <c r="L722" s="637"/>
      <c r="M722" s="641" t="str">
        <f>IF(B722="","",VLOOKUP(B722,参照!$U$1:$Z$25,6,FALSE))</f>
        <v/>
      </c>
      <c r="N722" s="642"/>
      <c r="O722" s="630" t="str">
        <f t="shared" si="625"/>
        <v/>
      </c>
      <c r="P722" s="642" t="str">
        <f t="shared" si="626"/>
        <v/>
      </c>
      <c r="Q722" s="595"/>
      <c r="R722" s="627" t="str">
        <f>IF(ISERROR(VLOOKUP(Q722,参照!A:B,2,FALSE)),"",VLOOKUP(Q722,参照!A:B,2,FALSE))</f>
        <v/>
      </c>
      <c r="S722" s="628"/>
      <c r="T722" s="629"/>
      <c r="U722" s="628"/>
      <c r="V722" s="628" t="str">
        <f>IF(ISERROR(VLOOKUP(U722,参照!D:E,2,FALSE)),"",VLOOKUP(U722,参照!D:E,2,FALSE))</f>
        <v/>
      </c>
      <c r="W722" s="628"/>
      <c r="X722" s="630"/>
      <c r="Y722" s="555"/>
      <c r="Z722" s="627"/>
      <c r="AA722" s="654"/>
      <c r="AB722" s="655"/>
      <c r="AC722" s="656"/>
      <c r="AD722" s="555"/>
      <c r="AE722" s="555"/>
      <c r="AF722" s="659"/>
      <c r="AG722" s="647"/>
      <c r="AJ722" s="855"/>
      <c r="AK722" s="9" t="s">
        <v>88</v>
      </c>
      <c r="AL722" s="9">
        <v>3</v>
      </c>
      <c r="AM722" s="283"/>
      <c r="AN722" s="283">
        <f>DSUM($B709:$N723,F709,$AK721:$AL722)</f>
        <v>0</v>
      </c>
      <c r="AO722" s="283">
        <f>DSUM($B709:$N723,H709,$AK721:$AL722)</f>
        <v>0</v>
      </c>
      <c r="AP722" s="283">
        <f>DSUM($B709:$N723,J709,$AK721:$AL722)</f>
        <v>0</v>
      </c>
      <c r="AQ722" s="283">
        <f>DSUM($B709:$N723,L709,$AK721:$AL722)</f>
        <v>0</v>
      </c>
      <c r="AR722" s="283">
        <f>DSUM($B709:$N723,N709,$AK721:$AL722)</f>
        <v>0</v>
      </c>
      <c r="AS722" s="283"/>
      <c r="AT722" s="283">
        <f>AN722+AO722+AP722</f>
        <v>0</v>
      </c>
      <c r="AU722" s="283">
        <f>AQ722+AR722</f>
        <v>0</v>
      </c>
      <c r="AV722" s="283">
        <f>AT722+AU722</f>
        <v>0</v>
      </c>
      <c r="AW722" s="286">
        <f>(AT722*1)+(AU722*0.5)</f>
        <v>0</v>
      </c>
      <c r="AX722" s="285">
        <f>DCOUNT(B709:E723,D709,AK721:AL722)-AO755</f>
        <v>0</v>
      </c>
      <c r="AY722" s="855"/>
    </row>
    <row r="723" spans="1:51" ht="13.5" customHeight="1" thickBot="1">
      <c r="A723" s="43"/>
      <c r="B723" s="635"/>
      <c r="C723" s="658"/>
      <c r="D723" s="636"/>
      <c r="E723" s="628" t="str">
        <f>IF(B723="","",VLOOKUP(B723,参照!$U$1:$Z$25,2,FALSE))</f>
        <v/>
      </c>
      <c r="F723" s="637"/>
      <c r="G723" s="638" t="str">
        <f>IF(B723="","",VLOOKUP(B723,参照!$U$1:$Z$25,3,FALSE))</f>
        <v/>
      </c>
      <c r="H723" s="637"/>
      <c r="I723" s="639" t="str">
        <f>IF(B723="","",VLOOKUP(B723,参照!$U$1:$Z$25,4,FALSE))</f>
        <v/>
      </c>
      <c r="J723" s="637"/>
      <c r="K723" s="640" t="str">
        <f>IF(B723="","",VLOOKUP(B723,参照!$U$1:$Z$25,5,FALSE))</f>
        <v/>
      </c>
      <c r="L723" s="637"/>
      <c r="M723" s="641" t="str">
        <f>IF(B723="","",VLOOKUP(B723,参照!$U$1:$Z$25,6,FALSE))</f>
        <v/>
      </c>
      <c r="N723" s="642"/>
      <c r="O723" s="642" t="str">
        <f>IF(SUM(F723+H723+J723+L723+N723)=0,"",SUM(F723+H723+J723+L723+N723))</f>
        <v/>
      </c>
      <c r="P723" s="642" t="str">
        <f>IF(ISERROR(SUM(E723*F723+G723*H723+I723*J723+K723*L723+M723*N723)),"",SUM(E723*F723+G723*H723+I723*J723+K723*L723+M723*N723))</f>
        <v/>
      </c>
      <c r="Q723" s="595"/>
      <c r="R723" s="627" t="str">
        <f>IF(ISERROR(VLOOKUP(Q723,参照!A:B,2,FALSE)),"",VLOOKUP(Q723,参照!A:B,2,FALSE))</f>
        <v/>
      </c>
      <c r="S723" s="628"/>
      <c r="T723" s="629"/>
      <c r="U723" s="628"/>
      <c r="V723" s="628" t="str">
        <f>IF(ISERROR(VLOOKUP(U723,参照!D:E,2,FALSE)),"",VLOOKUP(U723,参照!D:E,2,FALSE))</f>
        <v/>
      </c>
      <c r="W723" s="628"/>
      <c r="X723" s="630"/>
      <c r="Y723" s="555"/>
      <c r="Z723" s="627"/>
      <c r="AA723" s="654"/>
      <c r="AB723" s="655"/>
      <c r="AC723" s="642"/>
      <c r="AD723" s="555"/>
      <c r="AE723" s="555"/>
      <c r="AF723" s="660" t="s">
        <v>31</v>
      </c>
      <c r="AG723" s="661">
        <f>+T752-T729-AC733-T733</f>
        <v>368690</v>
      </c>
      <c r="AJ723" s="289"/>
      <c r="AY723" s="289"/>
    </row>
    <row r="724" spans="1:51" ht="13.5" customHeight="1">
      <c r="B724" s="662"/>
      <c r="C724" s="663"/>
      <c r="D724" s="664"/>
      <c r="E724" s="590" t="str">
        <f>IF(B724="","",VLOOKUP(B724,参照!$U$1:$Z$25,2,FALSE))</f>
        <v/>
      </c>
      <c r="F724" s="665"/>
      <c r="G724" s="666"/>
      <c r="H724" s="665"/>
      <c r="I724" s="667"/>
      <c r="J724" s="665"/>
      <c r="K724" s="667"/>
      <c r="L724" s="665"/>
      <c r="M724" s="666"/>
      <c r="N724" s="647"/>
      <c r="O724" s="668"/>
      <c r="P724" s="647"/>
      <c r="Q724" s="595"/>
      <c r="R724" s="627" t="str">
        <f>IF(ISERROR(VLOOKUP(Q724,参照!A:B,2,FALSE)),"",VLOOKUP(Q724,参照!A:B,2,FALSE))</f>
        <v/>
      </c>
      <c r="S724" s="628"/>
      <c r="T724" s="629"/>
      <c r="U724" s="628"/>
      <c r="V724" s="628" t="str">
        <f>IF(ISERROR(VLOOKUP(U724,参照!D:E,2,FALSE)),"",VLOOKUP(U724,参照!D:E,2,FALSE))</f>
        <v/>
      </c>
      <c r="W724" s="628"/>
      <c r="X724" s="630"/>
      <c r="Y724" s="555"/>
      <c r="Z724" s="627"/>
      <c r="AA724" s="654"/>
      <c r="AB724" s="655"/>
      <c r="AC724" s="642"/>
      <c r="AD724" s="555"/>
      <c r="AE724" s="555"/>
      <c r="AF724" s="669"/>
      <c r="AG724" s="619"/>
      <c r="AJ724" s="853" t="s">
        <v>103</v>
      </c>
      <c r="AK724" s="277" t="s">
        <v>104</v>
      </c>
      <c r="AL724" s="277" t="s">
        <v>4</v>
      </c>
      <c r="AM724" s="278"/>
      <c r="AN724" s="279" t="s">
        <v>15</v>
      </c>
      <c r="AO724" s="279" t="s">
        <v>16</v>
      </c>
      <c r="AP724" s="277" t="s">
        <v>17</v>
      </c>
      <c r="AQ724" s="279" t="s">
        <v>18</v>
      </c>
      <c r="AR724" s="279" t="s">
        <v>19</v>
      </c>
      <c r="AS724" s="277"/>
      <c r="AT724" s="277" t="s">
        <v>117</v>
      </c>
      <c r="AU724" s="277" t="s">
        <v>118</v>
      </c>
      <c r="AV724" s="277" t="s">
        <v>123</v>
      </c>
      <c r="AW724" s="277" t="s">
        <v>124</v>
      </c>
      <c r="AX724" s="288" t="s">
        <v>122</v>
      </c>
      <c r="AY724" s="853" t="s">
        <v>103</v>
      </c>
    </row>
    <row r="725" spans="1:51" ht="13.5" customHeight="1">
      <c r="B725" s="928" t="s">
        <v>500</v>
      </c>
      <c r="C725" s="929"/>
      <c r="D725" s="930"/>
      <c r="E725" s="670"/>
      <c r="F725" s="671">
        <f t="shared" ref="F725:O725" si="627">SUM(F710:F723)</f>
        <v>23</v>
      </c>
      <c r="G725" s="672">
        <f t="shared" si="627"/>
        <v>12350</v>
      </c>
      <c r="H725" s="671">
        <f t="shared" si="627"/>
        <v>29</v>
      </c>
      <c r="I725" s="673">
        <f t="shared" si="627"/>
        <v>9100</v>
      </c>
      <c r="J725" s="671">
        <f t="shared" si="627"/>
        <v>58</v>
      </c>
      <c r="K725" s="673">
        <f t="shared" si="627"/>
        <v>6500</v>
      </c>
      <c r="L725" s="671">
        <f t="shared" si="627"/>
        <v>0</v>
      </c>
      <c r="M725" s="672">
        <f t="shared" si="627"/>
        <v>6180</v>
      </c>
      <c r="N725" s="672">
        <f t="shared" si="627"/>
        <v>0</v>
      </c>
      <c r="O725" s="674">
        <f t="shared" si="627"/>
        <v>110</v>
      </c>
      <c r="P725" s="674">
        <f>SUM(P710:P723)</f>
        <v>512750</v>
      </c>
      <c r="Q725" s="595"/>
      <c r="R725" s="675" t="str">
        <f>IF(ISERROR(VLOOKUP(Q725,参照!A:B,2,FALSE)),"",VLOOKUP(Q725,参照!A:B,2,FALSE))</f>
        <v/>
      </c>
      <c r="S725" s="676"/>
      <c r="T725" s="677"/>
      <c r="U725" s="628"/>
      <c r="V725" s="628" t="str">
        <f>IF(ISERROR(VLOOKUP(U725,参照!D:E,2,FALSE)),"",VLOOKUP(U725,参照!D:E,2,FALSE))</f>
        <v/>
      </c>
      <c r="W725" s="628"/>
      <c r="X725" s="630"/>
      <c r="Y725" s="555"/>
      <c r="Z725" s="627"/>
      <c r="AA725" s="654"/>
      <c r="AB725" s="655"/>
      <c r="AC725" s="642"/>
      <c r="AD725" s="555"/>
      <c r="AE725" s="555"/>
      <c r="AF725" s="660" t="s">
        <v>32</v>
      </c>
      <c r="AG725" s="678"/>
      <c r="AJ725" s="854"/>
      <c r="AK725" s="281" t="s">
        <v>125</v>
      </c>
      <c r="AL725" s="281">
        <v>1</v>
      </c>
      <c r="AM725" s="225"/>
      <c r="AN725" s="225">
        <f>DSUM($B709:$N723,F709,$AK724:$AL725)</f>
        <v>0</v>
      </c>
      <c r="AO725" s="225">
        <f>DSUM($B709:$N723,H709,$AK724:$AL725)</f>
        <v>0</v>
      </c>
      <c r="AP725" s="225">
        <f>DSUM($B709:$N723,J709,$AK724:$AL725)</f>
        <v>0</v>
      </c>
      <c r="AQ725" s="225">
        <f>DSUM($B709:$N723,L709,$AK724:$AL725)</f>
        <v>0</v>
      </c>
      <c r="AR725" s="225">
        <f>DSUM($B709:$N723,N709,$AK724:$AL725)</f>
        <v>0</v>
      </c>
      <c r="AS725" s="225"/>
      <c r="AT725" s="225">
        <f>AN725+AO725+AP725</f>
        <v>0</v>
      </c>
      <c r="AU725" s="225">
        <f>AQ725+AR725</f>
        <v>0</v>
      </c>
      <c r="AV725" s="225">
        <f>AT725+AU725</f>
        <v>0</v>
      </c>
      <c r="AW725" s="287">
        <f>(AT725*1)+(AU725*0.5)</f>
        <v>0</v>
      </c>
      <c r="AX725" s="284">
        <f>DCOUNT(B709:E723,D709,AK724:AL725)-AP754</f>
        <v>0</v>
      </c>
      <c r="AY725" s="854"/>
    </row>
    <row r="726" spans="1:51" ht="13.5" customHeight="1">
      <c r="B726" s="554"/>
      <c r="C726" s="590"/>
      <c r="D726" s="554"/>
      <c r="E726" s="590"/>
      <c r="F726" s="666"/>
      <c r="G726" s="666"/>
      <c r="H726" s="666"/>
      <c r="I726" s="666"/>
      <c r="J726" s="666"/>
      <c r="K726" s="666"/>
      <c r="L726" s="666"/>
      <c r="M726" s="666"/>
      <c r="N726" s="666"/>
      <c r="O726" s="666"/>
      <c r="P726" s="666"/>
      <c r="Q726" s="595"/>
      <c r="R726" s="598" t="s">
        <v>89</v>
      </c>
      <c r="S726" s="679"/>
      <c r="T726" s="680">
        <f>SUM(T709:T725)</f>
        <v>9500</v>
      </c>
      <c r="U726" s="628"/>
      <c r="V726" s="628" t="str">
        <f>IF(ISERROR(VLOOKUP(U726,参照!D:E,2,FALSE)),"",VLOOKUP(U726,参照!D:E,2,FALSE))</f>
        <v/>
      </c>
      <c r="W726" s="628"/>
      <c r="X726" s="630"/>
      <c r="Y726" s="555"/>
      <c r="Z726" s="627"/>
      <c r="AA726" s="654"/>
      <c r="AB726" s="657"/>
      <c r="AC726" s="642"/>
      <c r="AD726" s="555"/>
      <c r="AE726" s="555"/>
      <c r="AF726" s="669"/>
      <c r="AG726" s="619"/>
      <c r="AJ726" s="854"/>
      <c r="AK726" s="281" t="s">
        <v>104</v>
      </c>
      <c r="AL726" s="281" t="s">
        <v>4</v>
      </c>
      <c r="AM726" s="225"/>
      <c r="AN726" s="225"/>
      <c r="AO726" s="225"/>
      <c r="AP726" s="225"/>
      <c r="AQ726" s="225"/>
      <c r="AR726" s="225"/>
      <c r="AS726" s="225"/>
      <c r="AT726" s="225"/>
      <c r="AU726" s="225"/>
      <c r="AV726" s="225"/>
      <c r="AW726" s="225"/>
      <c r="AX726" s="282"/>
      <c r="AY726" s="854"/>
    </row>
    <row r="727" spans="1:51" ht="13.5" customHeight="1" thickBot="1">
      <c r="B727" s="881" t="s">
        <v>601</v>
      </c>
      <c r="C727" s="882"/>
      <c r="D727" s="882"/>
      <c r="E727" s="564" t="e">
        <f>IF(B727="","",VLOOKUP(B727,参照!$U$1:$Z$25,2,FALSE))</f>
        <v>#N/A</v>
      </c>
      <c r="F727" s="883" t="s">
        <v>603</v>
      </c>
      <c r="G727" s="884"/>
      <c r="H727" s="884"/>
      <c r="I727" s="884"/>
      <c r="J727" s="884"/>
      <c r="K727" s="884"/>
      <c r="L727" s="884"/>
      <c r="M727" s="884"/>
      <c r="N727" s="884"/>
      <c r="O727" s="884"/>
      <c r="P727" s="885"/>
      <c r="Q727" s="555"/>
      <c r="R727" s="598" t="s">
        <v>90</v>
      </c>
      <c r="S727" s="564"/>
      <c r="T727" s="681"/>
      <c r="U727" s="682"/>
      <c r="V727" s="682" t="str">
        <f>IF(ISERROR(VLOOKUP(U727,参照!D:E,2,FALSE)),"",VLOOKUP(U727,参照!D:E,2,FALSE))</f>
        <v/>
      </c>
      <c r="W727" s="682"/>
      <c r="X727" s="683"/>
      <c r="Y727" s="555"/>
      <c r="Z727" s="675"/>
      <c r="AA727" s="684"/>
      <c r="AB727" s="685"/>
      <c r="AC727" s="686"/>
      <c r="AD727" s="555"/>
      <c r="AE727" s="555"/>
      <c r="AF727" s="660" t="s">
        <v>343</v>
      </c>
      <c r="AG727" s="678"/>
      <c r="AJ727" s="855"/>
      <c r="AK727" s="9" t="s">
        <v>125</v>
      </c>
      <c r="AL727" s="9">
        <v>3</v>
      </c>
      <c r="AM727" s="283"/>
      <c r="AN727" s="283">
        <f>DSUM($B709:$N723,F709,$AK726:$AL727)</f>
        <v>0</v>
      </c>
      <c r="AO727" s="283">
        <f>DSUM($B709:$N723,H709,$AK726:$AL727)</f>
        <v>0</v>
      </c>
      <c r="AP727" s="283">
        <f>DSUM($B709:$N723,J709,$AK726:$AL727)</f>
        <v>0</v>
      </c>
      <c r="AQ727" s="283">
        <f>DSUM($B709:$N723,L709,$AK726:$AL727)</f>
        <v>0</v>
      </c>
      <c r="AR727" s="283">
        <f>DSUM($B709:$N723,N709,$AK726:$AL727)</f>
        <v>0</v>
      </c>
      <c r="AS727" s="283"/>
      <c r="AT727" s="283">
        <f>AN727+AO727+AP727</f>
        <v>0</v>
      </c>
      <c r="AU727" s="283">
        <f>AQ727+AR727</f>
        <v>0</v>
      </c>
      <c r="AV727" s="283">
        <f>AT727+AU727</f>
        <v>0</v>
      </c>
      <c r="AW727" s="286">
        <f>(AT727*1)+(AU727*0.5)</f>
        <v>0</v>
      </c>
      <c r="AX727" s="285">
        <f>DCOUNT(B709:E723,D709,AK726:AL727)-AP755</f>
        <v>0</v>
      </c>
      <c r="AY727" s="855"/>
    </row>
    <row r="728" spans="1:51" ht="13.5" customHeight="1" thickBot="1">
      <c r="B728" s="894" t="s">
        <v>602</v>
      </c>
      <c r="C728" s="894"/>
      <c r="D728" s="894"/>
      <c r="E728" s="555" t="e">
        <v>#N/A</v>
      </c>
      <c r="F728" s="687" t="s">
        <v>15</v>
      </c>
      <c r="G728" s="688"/>
      <c r="H728" s="687" t="s">
        <v>16</v>
      </c>
      <c r="I728" s="689"/>
      <c r="J728" s="559" t="s">
        <v>17</v>
      </c>
      <c r="K728" s="690"/>
      <c r="L728" s="687" t="s">
        <v>18</v>
      </c>
      <c r="M728" s="670"/>
      <c r="N728" s="670" t="s">
        <v>19</v>
      </c>
      <c r="O728" s="691" t="s">
        <v>6</v>
      </c>
      <c r="P728" s="613" t="s">
        <v>20</v>
      </c>
      <c r="Q728" s="555"/>
      <c r="R728" s="692" t="str">
        <f>IF(ISERROR(VLOOKUP(Q728,参照!A:B,2,FALSE)),"",VLOOKUP(Q728,参照!A:B,2,FALSE))</f>
        <v/>
      </c>
      <c r="S728" s="560"/>
      <c r="T728" s="693"/>
      <c r="U728" s="694"/>
      <c r="V728" s="695" t="str">
        <f>IF(ISERROR(VLOOKUP(U728,参照!D:E,2,FALSE)),"",VLOOKUP(U728,参照!D:E,2,FALSE))</f>
        <v/>
      </c>
      <c r="W728" s="695"/>
      <c r="X728" s="630"/>
      <c r="Y728" s="555"/>
      <c r="Z728" s="645"/>
      <c r="AA728" s="590"/>
      <c r="AB728" s="646"/>
      <c r="AC728" s="647"/>
      <c r="AD728" s="555"/>
      <c r="AE728" s="555"/>
      <c r="AF728" s="669"/>
      <c r="AG728" s="619"/>
      <c r="AJ728" s="289"/>
      <c r="AY728" s="289"/>
    </row>
    <row r="729" spans="1:51" ht="13.5" customHeight="1">
      <c r="A729" s="548" t="s">
        <v>498</v>
      </c>
      <c r="B729" s="873" t="s">
        <v>637</v>
      </c>
      <c r="C729" s="874"/>
      <c r="D729" s="875"/>
      <c r="E729" s="670"/>
      <c r="F729" s="765">
        <f ca="1">SUMIF($B710:$P723,$A729,F710:F723)</f>
        <v>4</v>
      </c>
      <c r="G729" s="757">
        <f t="shared" ref="G729:P729" ca="1" si="628">SUMIF($B710:$P723,$A729,G710:G723)</f>
        <v>4750</v>
      </c>
      <c r="H729" s="758">
        <f t="shared" ca="1" si="628"/>
        <v>29</v>
      </c>
      <c r="I729" s="758">
        <f t="shared" ca="1" si="628"/>
        <v>3500</v>
      </c>
      <c r="J729" s="758">
        <f t="shared" ca="1" si="628"/>
        <v>58</v>
      </c>
      <c r="K729" s="758">
        <f t="shared" ca="1" si="628"/>
        <v>2500</v>
      </c>
      <c r="L729" s="758">
        <f t="shared" ca="1" si="628"/>
        <v>0</v>
      </c>
      <c r="M729" s="758">
        <f t="shared" ca="1" si="628"/>
        <v>2380</v>
      </c>
      <c r="N729" s="758">
        <f t="shared" ca="1" si="628"/>
        <v>0</v>
      </c>
      <c r="O729" s="758">
        <f t="shared" ca="1" si="628"/>
        <v>91</v>
      </c>
      <c r="P729" s="759">
        <f t="shared" ca="1" si="628"/>
        <v>360750</v>
      </c>
      <c r="Q729" s="555"/>
      <c r="R729" s="857" t="s">
        <v>91</v>
      </c>
      <c r="S729" s="858"/>
      <c r="T729" s="680">
        <f>SUM(T726+T728)</f>
        <v>9500</v>
      </c>
      <c r="U729" s="696"/>
      <c r="V729" s="697" t="str">
        <f>IF(ISERROR(VLOOKUP(U729,参照!D:E,2,FALSE)),"",VLOOKUP(U729,参照!D:E,2,FALSE))</f>
        <v/>
      </c>
      <c r="W729" s="696"/>
      <c r="X729" s="630"/>
      <c r="Y729" s="555"/>
      <c r="Z729" s="648" t="s">
        <v>35</v>
      </c>
      <c r="AA729" s="649"/>
      <c r="AB729" s="650"/>
      <c r="AC729" s="651">
        <f>SUM(AC716:AC727)</f>
        <v>0</v>
      </c>
      <c r="AD729" s="555"/>
      <c r="AE729" s="555"/>
      <c r="AF729" s="698" t="s">
        <v>81</v>
      </c>
      <c r="AG729" s="699">
        <v>-30275</v>
      </c>
      <c r="AJ729" s="853" t="s">
        <v>686</v>
      </c>
      <c r="AK729" s="277" t="s">
        <v>104</v>
      </c>
      <c r="AL729" s="277" t="s">
        <v>4</v>
      </c>
      <c r="AM729" s="278"/>
      <c r="AN729" s="279" t="s">
        <v>15</v>
      </c>
      <c r="AO729" s="279" t="s">
        <v>16</v>
      </c>
      <c r="AP729" s="277" t="s">
        <v>17</v>
      </c>
      <c r="AQ729" s="279" t="s">
        <v>18</v>
      </c>
      <c r="AR729" s="279" t="s">
        <v>19</v>
      </c>
      <c r="AS729" s="277"/>
      <c r="AT729" s="277" t="s">
        <v>117</v>
      </c>
      <c r="AU729" s="277" t="s">
        <v>118</v>
      </c>
      <c r="AV729" s="277" t="s">
        <v>123</v>
      </c>
      <c r="AW729" s="277" t="s">
        <v>124</v>
      </c>
      <c r="AX729" s="288" t="s">
        <v>122</v>
      </c>
      <c r="AY729" s="853" t="s">
        <v>127</v>
      </c>
    </row>
    <row r="730" spans="1:51" ht="13.5" customHeight="1">
      <c r="A730" s="548"/>
      <c r="B730" s="870" t="s">
        <v>623</v>
      </c>
      <c r="C730" s="871"/>
      <c r="D730" s="872"/>
      <c r="E730" s="555" t="e">
        <v>#N/A</v>
      </c>
      <c r="F730" s="700">
        <f ca="1">SUM(F729)+F676</f>
        <v>208</v>
      </c>
      <c r="G730" s="701">
        <f t="shared" ref="G730:P730" ca="1" si="629">SUM(G729)+G676</f>
        <v>57000</v>
      </c>
      <c r="H730" s="702">
        <f t="shared" ca="1" si="629"/>
        <v>143</v>
      </c>
      <c r="I730" s="702">
        <f t="shared" ca="1" si="629"/>
        <v>42000</v>
      </c>
      <c r="J730" s="702">
        <f t="shared" ca="1" si="629"/>
        <v>58</v>
      </c>
      <c r="K730" s="702">
        <f t="shared" ca="1" si="629"/>
        <v>30000</v>
      </c>
      <c r="L730" s="702">
        <f t="shared" ca="1" si="629"/>
        <v>18</v>
      </c>
      <c r="M730" s="702">
        <f t="shared" ca="1" si="629"/>
        <v>28560</v>
      </c>
      <c r="N730" s="702">
        <f t="shared" ca="1" si="629"/>
        <v>0</v>
      </c>
      <c r="O730" s="702">
        <f t="shared" ca="1" si="629"/>
        <v>427</v>
      </c>
      <c r="P730" s="703">
        <f t="shared" ca="1" si="629"/>
        <v>1967250</v>
      </c>
      <c r="Q730" s="555"/>
      <c r="R730" s="560"/>
      <c r="S730" s="560"/>
      <c r="T730" s="704"/>
      <c r="U730" s="628"/>
      <c r="V730" s="628" t="str">
        <f>IF(ISERROR(VLOOKUP(U730,参照!D:E,2,FALSE)),"",VLOOKUP(U730,参照!D:E,2,FALSE))</f>
        <v/>
      </c>
      <c r="W730" s="628"/>
      <c r="X730" s="630"/>
      <c r="Y730" s="555"/>
      <c r="Z730" s="596" t="s">
        <v>36</v>
      </c>
      <c r="AA730" s="555"/>
      <c r="AB730" s="555"/>
      <c r="AC730" s="555"/>
      <c r="AD730" s="555"/>
      <c r="AE730" s="555"/>
      <c r="AF730" s="669"/>
      <c r="AG730" s="619"/>
      <c r="AJ730" s="854"/>
      <c r="AK730" s="281" t="s">
        <v>126</v>
      </c>
      <c r="AL730" s="281">
        <v>1</v>
      </c>
      <c r="AM730" s="225"/>
      <c r="AN730" s="225">
        <f>DSUM($B709:$N723,F709,$AK729:$AL730)</f>
        <v>0</v>
      </c>
      <c r="AO730" s="225">
        <f>DSUM($B709:$N723,H709,$AK729:$AL730)</f>
        <v>0</v>
      </c>
      <c r="AP730" s="225">
        <f>DSUM($B709:$N723,J709,$AK729:$AL730)</f>
        <v>0</v>
      </c>
      <c r="AQ730" s="225">
        <f>DSUM($B709:$N723,L709,$AK729:$AL730)</f>
        <v>0</v>
      </c>
      <c r="AR730" s="225">
        <f>DSUM($B709:$N723,N709,$AK729:$AL730)</f>
        <v>0</v>
      </c>
      <c r="AS730" s="225"/>
      <c r="AT730" s="225">
        <f>AN730+AO730+AP730</f>
        <v>0</v>
      </c>
      <c r="AU730" s="225">
        <f>AQ730+AR730</f>
        <v>0</v>
      </c>
      <c r="AV730" s="225">
        <f>AT730+AU730</f>
        <v>0</v>
      </c>
      <c r="AW730" s="287">
        <f>(AT730*1)+(AU730*0.5)</f>
        <v>0</v>
      </c>
      <c r="AX730" s="284">
        <f>DCOUNT(B709:E723,D709,AK729:AL730)-AQ754</f>
        <v>0</v>
      </c>
      <c r="AY730" s="854"/>
    </row>
    <row r="731" spans="1:51" ht="13.5" customHeight="1">
      <c r="A731" s="548" t="s">
        <v>607</v>
      </c>
      <c r="B731" s="873" t="s">
        <v>107</v>
      </c>
      <c r="C731" s="874"/>
      <c r="D731" s="875"/>
      <c r="E731" s="670"/>
      <c r="F731" s="757">
        <f ca="1">SUMIF($B710:$P723,$A731,F710:F723)</f>
        <v>0</v>
      </c>
      <c r="G731" s="758">
        <f t="shared" ref="G731:P731" ca="1" si="630">SUMIF($B710:$P723,$A731,G710:G723)</f>
        <v>0</v>
      </c>
      <c r="H731" s="758">
        <f t="shared" ca="1" si="630"/>
        <v>0</v>
      </c>
      <c r="I731" s="758">
        <f t="shared" ca="1" si="630"/>
        <v>0</v>
      </c>
      <c r="J731" s="758">
        <f t="shared" ca="1" si="630"/>
        <v>0</v>
      </c>
      <c r="K731" s="758">
        <f t="shared" ca="1" si="630"/>
        <v>0</v>
      </c>
      <c r="L731" s="758">
        <f t="shared" ca="1" si="630"/>
        <v>0</v>
      </c>
      <c r="M731" s="758">
        <f t="shared" ca="1" si="630"/>
        <v>0</v>
      </c>
      <c r="N731" s="758">
        <f t="shared" ca="1" si="630"/>
        <v>0</v>
      </c>
      <c r="O731" s="758">
        <f t="shared" ca="1" si="630"/>
        <v>0</v>
      </c>
      <c r="P731" s="759">
        <f t="shared" ca="1" si="630"/>
        <v>0</v>
      </c>
      <c r="Q731" s="555"/>
      <c r="R731" s="857" t="s">
        <v>92</v>
      </c>
      <c r="S731" s="863"/>
      <c r="T731" s="864"/>
      <c r="U731" s="682"/>
      <c r="V731" s="682" t="str">
        <f>IF(ISERROR(VLOOKUP(U731,参照!D:E,2,FALSE)),"",VLOOKUP(U731,参照!D:E,2,FALSE))</f>
        <v/>
      </c>
      <c r="W731" s="682"/>
      <c r="X731" s="683"/>
      <c r="Y731" s="555"/>
      <c r="Z731" s="555"/>
      <c r="AA731" s="555"/>
      <c r="AB731" s="555"/>
      <c r="AC731" s="555"/>
      <c r="AD731" s="555"/>
      <c r="AE731" s="555"/>
      <c r="AF731" s="705" t="s">
        <v>34</v>
      </c>
      <c r="AG731" s="706"/>
      <c r="AJ731" s="854"/>
      <c r="AK731" s="281" t="s">
        <v>104</v>
      </c>
      <c r="AL731" s="281" t="s">
        <v>4</v>
      </c>
      <c r="AM731" s="225"/>
      <c r="AN731" s="225"/>
      <c r="AO731" s="225"/>
      <c r="AP731" s="225"/>
      <c r="AQ731" s="225"/>
      <c r="AR731" s="225"/>
      <c r="AS731" s="225"/>
      <c r="AT731" s="225"/>
      <c r="AU731" s="225"/>
      <c r="AV731" s="225"/>
      <c r="AW731" s="225"/>
      <c r="AX731" s="282"/>
      <c r="AY731" s="854"/>
    </row>
    <row r="732" spans="1:51" ht="13.5" customHeight="1" thickBot="1">
      <c r="A732" s="548"/>
      <c r="B732" s="870" t="s">
        <v>623</v>
      </c>
      <c r="C732" s="871"/>
      <c r="D732" s="872"/>
      <c r="E732" s="555" t="e">
        <v>#N/A</v>
      </c>
      <c r="F732" s="701">
        <f ca="1">SUM(F731)+F678</f>
        <v>0</v>
      </c>
      <c r="G732" s="702">
        <f t="shared" ref="G732:P732" ca="1" si="631">SUM(G731)+G678</f>
        <v>0</v>
      </c>
      <c r="H732" s="702">
        <f t="shared" ca="1" si="631"/>
        <v>0</v>
      </c>
      <c r="I732" s="702">
        <f t="shared" ca="1" si="631"/>
        <v>0</v>
      </c>
      <c r="J732" s="702">
        <f t="shared" ca="1" si="631"/>
        <v>0</v>
      </c>
      <c r="K732" s="702">
        <f t="shared" ca="1" si="631"/>
        <v>0</v>
      </c>
      <c r="L732" s="702">
        <f t="shared" ca="1" si="631"/>
        <v>0</v>
      </c>
      <c r="M732" s="702">
        <f t="shared" ca="1" si="631"/>
        <v>0</v>
      </c>
      <c r="N732" s="702">
        <f t="shared" ca="1" si="631"/>
        <v>0</v>
      </c>
      <c r="O732" s="702">
        <f t="shared" ca="1" si="631"/>
        <v>0</v>
      </c>
      <c r="P732" s="703">
        <f t="shared" ca="1" si="631"/>
        <v>0</v>
      </c>
      <c r="Q732" s="555"/>
      <c r="R732" s="692" t="str">
        <f>IF(ISERROR(VLOOKUP(Q732,参照!#REF!,2,FALSE)),"",VLOOKUP(Q732,参照!#REF!,2,FALSE))</f>
        <v/>
      </c>
      <c r="S732" s="560"/>
      <c r="T732" s="693"/>
      <c r="U732" s="707"/>
      <c r="V732" s="708" t="str">
        <f>IF(ISERROR(VLOOKUP(U732,参照!D:E,2,FALSE)),"",VLOOKUP(U732,参照!D:E,2,FALSE))</f>
        <v/>
      </c>
      <c r="W732" s="676"/>
      <c r="X732" s="709"/>
      <c r="Y732" s="555"/>
      <c r="Z732" s="645"/>
      <c r="AA732" s="590"/>
      <c r="AB732" s="646"/>
      <c r="AC732" s="647"/>
      <c r="AD732" s="555"/>
      <c r="AE732" s="555"/>
      <c r="AF732" s="669"/>
      <c r="AG732" s="619"/>
      <c r="AJ732" s="855"/>
      <c r="AK732" s="9" t="s">
        <v>126</v>
      </c>
      <c r="AL732" s="9">
        <v>3</v>
      </c>
      <c r="AM732" s="283"/>
      <c r="AN732" s="283">
        <f>DSUM($B709:$N723,F709,$AK731:$AL732)</f>
        <v>19</v>
      </c>
      <c r="AO732" s="283">
        <f>DSUM($B709:$N723,H709,$AK731:$AL732)</f>
        <v>0</v>
      </c>
      <c r="AP732" s="283">
        <f>DSUM($B709:$N723,J709,$AK731:$AL732)</f>
        <v>0</v>
      </c>
      <c r="AQ732" s="283">
        <f>DSUM($B709:$N723,L709,$AK731:$AL732)</f>
        <v>0</v>
      </c>
      <c r="AR732" s="283">
        <f>DSUM($B709:$N723,N709,$AK731:$AL732)</f>
        <v>0</v>
      </c>
      <c r="AS732" s="283"/>
      <c r="AT732" s="283">
        <f>AN732+AO732+AP732</f>
        <v>19</v>
      </c>
      <c r="AU732" s="283">
        <f>AQ732+AR732</f>
        <v>0</v>
      </c>
      <c r="AV732" s="283">
        <f>AT732+AU732</f>
        <v>19</v>
      </c>
      <c r="AW732" s="286">
        <f>(AT732*1)+(AU732*0.5)</f>
        <v>19</v>
      </c>
      <c r="AX732" s="285">
        <f>DCOUNT(B709:E723,D709,AK731:AL732)-AQ755</f>
        <v>1</v>
      </c>
      <c r="AY732" s="855"/>
    </row>
    <row r="733" spans="1:51" ht="13.5" customHeight="1" thickBot="1">
      <c r="A733" s="548" t="s">
        <v>608</v>
      </c>
      <c r="B733" s="873" t="s">
        <v>605</v>
      </c>
      <c r="C733" s="874"/>
      <c r="D733" s="875"/>
      <c r="E733" s="670"/>
      <c r="F733" s="757">
        <f ca="1">SUMIF($B710:$P723,$A733,F710:F723)</f>
        <v>0</v>
      </c>
      <c r="G733" s="758">
        <f t="shared" ref="G733:P733" ca="1" si="632">SUMIF($B710:$P723,$A733,G710:G723)</f>
        <v>0</v>
      </c>
      <c r="H733" s="758">
        <f t="shared" ca="1" si="632"/>
        <v>0</v>
      </c>
      <c r="I733" s="758">
        <f t="shared" ca="1" si="632"/>
        <v>0</v>
      </c>
      <c r="J733" s="758">
        <f t="shared" ca="1" si="632"/>
        <v>0</v>
      </c>
      <c r="K733" s="758">
        <f t="shared" ca="1" si="632"/>
        <v>0</v>
      </c>
      <c r="L733" s="758">
        <f t="shared" ca="1" si="632"/>
        <v>0</v>
      </c>
      <c r="M733" s="758">
        <f t="shared" ca="1" si="632"/>
        <v>0</v>
      </c>
      <c r="N733" s="758">
        <f t="shared" ca="1" si="632"/>
        <v>0</v>
      </c>
      <c r="O733" s="758">
        <f t="shared" ca="1" si="632"/>
        <v>0</v>
      </c>
      <c r="P733" s="759">
        <f t="shared" ca="1" si="632"/>
        <v>0</v>
      </c>
      <c r="Q733" s="555"/>
      <c r="R733" s="857" t="s">
        <v>93</v>
      </c>
      <c r="S733" s="858"/>
      <c r="T733" s="680">
        <f>SUM(X733+T732)</f>
        <v>142500</v>
      </c>
      <c r="U733" s="710"/>
      <c r="V733" s="564" t="s">
        <v>82</v>
      </c>
      <c r="W733" s="564"/>
      <c r="X733" s="711">
        <f>SUM(X709:X732)</f>
        <v>142500</v>
      </c>
      <c r="Y733" s="555"/>
      <c r="Z733" s="692" t="s">
        <v>76</v>
      </c>
      <c r="AA733" s="649"/>
      <c r="AB733" s="650"/>
      <c r="AC733" s="651">
        <f>+AB709*AC709+AB710*AC710+AB711*AC711+AB716*AC716+AB717*AC717+AB718*AC718+AB719*AC719+AB720*AC720+AB721*AC721+AB722*AC722+AB723*AC723+AB724*AC724+AB725*AC725+AB726*AC726+AB727*AC727</f>
        <v>0</v>
      </c>
      <c r="AD733" s="555"/>
      <c r="AE733" s="555"/>
      <c r="AF733" s="705" t="s">
        <v>5</v>
      </c>
      <c r="AG733" s="651">
        <f>SUM(AG723:AG732)</f>
        <v>338415</v>
      </c>
      <c r="AJ733" s="289"/>
      <c r="AK733" s="4"/>
      <c r="AL733" s="4"/>
      <c r="AW733" s="340"/>
      <c r="AX733" s="340"/>
      <c r="AY733" s="289"/>
    </row>
    <row r="734" spans="1:51" ht="13.5" customHeight="1">
      <c r="A734" s="548"/>
      <c r="B734" s="870" t="s">
        <v>623</v>
      </c>
      <c r="C734" s="871"/>
      <c r="D734" s="872"/>
      <c r="E734" s="712"/>
      <c r="F734" s="701">
        <f ca="1">SUM(F733)+F680</f>
        <v>28</v>
      </c>
      <c r="G734" s="702">
        <f t="shared" ref="G734" ca="1" si="633">SUM(G733)+G680</f>
        <v>5700</v>
      </c>
      <c r="H734" s="702">
        <f t="shared" ref="H734" ca="1" si="634">SUM(H733)+H680</f>
        <v>4</v>
      </c>
      <c r="I734" s="702">
        <f t="shared" ref="I734:P734" ca="1" si="635">SUM(I733)+I680</f>
        <v>4200</v>
      </c>
      <c r="J734" s="702">
        <f t="shared" ca="1" si="635"/>
        <v>0</v>
      </c>
      <c r="K734" s="702">
        <f t="shared" ca="1" si="635"/>
        <v>3000</v>
      </c>
      <c r="L734" s="702">
        <f t="shared" ca="1" si="635"/>
        <v>2</v>
      </c>
      <c r="M734" s="702">
        <f t="shared" ca="1" si="635"/>
        <v>2860</v>
      </c>
      <c r="N734" s="702">
        <f t="shared" ca="1" si="635"/>
        <v>0</v>
      </c>
      <c r="O734" s="702">
        <f t="shared" ca="1" si="635"/>
        <v>34</v>
      </c>
      <c r="P734" s="703">
        <f t="shared" ca="1" si="635"/>
        <v>98400</v>
      </c>
      <c r="Q734" s="555"/>
      <c r="R734" s="596"/>
      <c r="S734" s="555"/>
      <c r="T734" s="713"/>
      <c r="U734" s="555"/>
      <c r="V734" s="714"/>
      <c r="W734" s="555"/>
      <c r="X734" s="713"/>
      <c r="Y734" s="555"/>
      <c r="Z734" s="555"/>
      <c r="AA734" s="555"/>
      <c r="AB734" s="555"/>
      <c r="AC734" s="555"/>
      <c r="AD734" s="555"/>
      <c r="AE734" s="555"/>
      <c r="AF734" s="555"/>
      <c r="AG734" s="555"/>
      <c r="AJ734" s="853" t="s">
        <v>336</v>
      </c>
      <c r="AK734" s="277" t="s">
        <v>104</v>
      </c>
      <c r="AL734" s="277" t="s">
        <v>4</v>
      </c>
      <c r="AM734" s="278"/>
      <c r="AN734" s="279" t="s">
        <v>15</v>
      </c>
      <c r="AO734" s="279" t="s">
        <v>16</v>
      </c>
      <c r="AP734" s="277" t="s">
        <v>17</v>
      </c>
      <c r="AQ734" s="279" t="s">
        <v>18</v>
      </c>
      <c r="AR734" s="279" t="s">
        <v>19</v>
      </c>
      <c r="AS734" s="277"/>
      <c r="AT734" s="277" t="s">
        <v>117</v>
      </c>
      <c r="AU734" s="277" t="s">
        <v>118</v>
      </c>
      <c r="AV734" s="277" t="s">
        <v>123</v>
      </c>
      <c r="AW734" s="277" t="s">
        <v>124</v>
      </c>
      <c r="AX734" s="288" t="s">
        <v>122</v>
      </c>
      <c r="AY734" s="853" t="s">
        <v>336</v>
      </c>
    </row>
    <row r="735" spans="1:51" ht="13.5" customHeight="1">
      <c r="A735" s="548" t="s">
        <v>609</v>
      </c>
      <c r="B735" s="873" t="s">
        <v>103</v>
      </c>
      <c r="C735" s="874"/>
      <c r="D735" s="875"/>
      <c r="E735" s="560" t="e">
        <v>#N/A</v>
      </c>
      <c r="F735" s="757">
        <f ca="1">SUMIF($B710:$P723,$A735,F710:F723)</f>
        <v>0</v>
      </c>
      <c r="G735" s="758">
        <f t="shared" ref="G735:P735" ca="1" si="636">SUMIF($B710:$P723,$A735,G710:G723)</f>
        <v>0</v>
      </c>
      <c r="H735" s="758">
        <f t="shared" ca="1" si="636"/>
        <v>0</v>
      </c>
      <c r="I735" s="758">
        <f t="shared" ca="1" si="636"/>
        <v>0</v>
      </c>
      <c r="J735" s="758">
        <f t="shared" ca="1" si="636"/>
        <v>0</v>
      </c>
      <c r="K735" s="758">
        <f t="shared" ca="1" si="636"/>
        <v>0</v>
      </c>
      <c r="L735" s="758">
        <f t="shared" ca="1" si="636"/>
        <v>0</v>
      </c>
      <c r="M735" s="758">
        <f t="shared" ca="1" si="636"/>
        <v>0</v>
      </c>
      <c r="N735" s="758">
        <f t="shared" ca="1" si="636"/>
        <v>0</v>
      </c>
      <c r="O735" s="758">
        <f t="shared" ca="1" si="636"/>
        <v>0</v>
      </c>
      <c r="P735" s="759">
        <f t="shared" ca="1" si="636"/>
        <v>0</v>
      </c>
      <c r="Q735" s="555"/>
      <c r="R735" s="649" t="s">
        <v>425</v>
      </c>
      <c r="S735" s="555"/>
      <c r="T735" s="555"/>
      <c r="U735" s="555"/>
      <c r="V735" s="555"/>
      <c r="W735" s="555"/>
      <c r="X735" s="555"/>
      <c r="Y735" s="555"/>
      <c r="Z735" s="555"/>
      <c r="AA735" s="555"/>
      <c r="AB735" s="555"/>
      <c r="AC735" s="555"/>
      <c r="AD735" s="555"/>
      <c r="AE735" s="555"/>
      <c r="AF735" s="714" t="s">
        <v>342</v>
      </c>
      <c r="AG735" s="555"/>
      <c r="AJ735" s="854"/>
      <c r="AK735" s="281" t="s">
        <v>334</v>
      </c>
      <c r="AL735" s="281">
        <v>1</v>
      </c>
      <c r="AM735" s="225"/>
      <c r="AN735" s="225">
        <f>DSUM($B709:$N723,F709,$AK734:$AL735)</f>
        <v>0</v>
      </c>
      <c r="AO735" s="225">
        <f>DSUM($B709:$N723,H709,$AK734:$AL735)</f>
        <v>0</v>
      </c>
      <c r="AP735" s="225">
        <f>DSUM($B709:$N723,J709,$AK734:$AL735)</f>
        <v>0</v>
      </c>
      <c r="AQ735" s="225">
        <f>DSUM($B709:$N723,L709,$AK734:$AL735)</f>
        <v>0</v>
      </c>
      <c r="AR735" s="225">
        <f>DSUM($B709:$N723,N709,$AK734:$AL735)</f>
        <v>0</v>
      </c>
      <c r="AS735" s="225"/>
      <c r="AT735" s="225">
        <f>AN735+AO735+AP735</f>
        <v>0</v>
      </c>
      <c r="AU735" s="225">
        <f>AQ735+AR735</f>
        <v>0</v>
      </c>
      <c r="AV735" s="225">
        <f>AT735+AU735</f>
        <v>0</v>
      </c>
      <c r="AW735" s="287">
        <f>(AT735*1)+(AU735*0.5)</f>
        <v>0</v>
      </c>
      <c r="AX735" s="284">
        <f>DCOUNT(B709:E723,D709,AK734:AL735)-AR754</f>
        <v>0</v>
      </c>
      <c r="AY735" s="854"/>
    </row>
    <row r="736" spans="1:51" ht="13.5" customHeight="1">
      <c r="A736" s="548"/>
      <c r="B736" s="870" t="s">
        <v>623</v>
      </c>
      <c r="C736" s="871"/>
      <c r="D736" s="872"/>
      <c r="E736" s="555" t="e">
        <v>#N/A</v>
      </c>
      <c r="F736" s="701">
        <f ca="1">SUM(F735)+F682</f>
        <v>60</v>
      </c>
      <c r="G736" s="702">
        <f t="shared" ref="G736" ca="1" si="637">SUM(G735)+G682</f>
        <v>9500</v>
      </c>
      <c r="H736" s="702">
        <f t="shared" ref="H736" ca="1" si="638">SUM(H735)+H682</f>
        <v>9</v>
      </c>
      <c r="I736" s="702">
        <f t="shared" ref="I736:P736" ca="1" si="639">SUM(I735)+I682</f>
        <v>7000</v>
      </c>
      <c r="J736" s="702">
        <f t="shared" ca="1" si="639"/>
        <v>0</v>
      </c>
      <c r="K736" s="702">
        <f t="shared" ca="1" si="639"/>
        <v>5000</v>
      </c>
      <c r="L736" s="702">
        <f t="shared" ca="1" si="639"/>
        <v>2</v>
      </c>
      <c r="M736" s="702">
        <f t="shared" ca="1" si="639"/>
        <v>4750</v>
      </c>
      <c r="N736" s="702">
        <f t="shared" ca="1" si="639"/>
        <v>0</v>
      </c>
      <c r="O736" s="702">
        <f t="shared" ca="1" si="639"/>
        <v>71</v>
      </c>
      <c r="P736" s="703">
        <f t="shared" ca="1" si="639"/>
        <v>695500</v>
      </c>
      <c r="Q736" s="555"/>
      <c r="R736" s="774"/>
      <c r="S736" s="604"/>
      <c r="T736" s="603" t="s">
        <v>39</v>
      </c>
      <c r="U736" s="604"/>
      <c r="V736" s="715"/>
      <c r="W736" s="604"/>
      <c r="X736" s="603" t="s">
        <v>455</v>
      </c>
      <c r="Y736" s="604"/>
      <c r="Z736" s="715"/>
      <c r="AA736" s="604"/>
      <c r="AB736" s="604"/>
      <c r="AC736" s="603" t="s">
        <v>41</v>
      </c>
      <c r="AD736" s="715"/>
      <c r="AE736" s="555"/>
      <c r="AF736" s="831" t="s">
        <v>787</v>
      </c>
      <c r="AG736" s="716"/>
      <c r="AJ736" s="854"/>
      <c r="AK736" s="281" t="s">
        <v>104</v>
      </c>
      <c r="AL736" s="281" t="s">
        <v>4</v>
      </c>
      <c r="AM736" s="225"/>
      <c r="AN736" s="225"/>
      <c r="AO736" s="225"/>
      <c r="AP736" s="225"/>
      <c r="AQ736" s="225"/>
      <c r="AR736" s="225"/>
      <c r="AS736" s="225"/>
      <c r="AT736" s="225"/>
      <c r="AU736" s="225"/>
      <c r="AV736" s="225"/>
      <c r="AW736" s="225"/>
      <c r="AX736" s="282"/>
      <c r="AY736" s="854"/>
    </row>
    <row r="737" spans="1:51" ht="13.5" customHeight="1" thickBot="1">
      <c r="A737" s="548" t="s">
        <v>610</v>
      </c>
      <c r="B737" s="878" t="s">
        <v>661</v>
      </c>
      <c r="C737" s="879"/>
      <c r="D737" s="880"/>
      <c r="E737" s="670"/>
      <c r="F737" s="757">
        <f ca="1">SUMIF($B710:$P723,$A737,F710:F723)+SUMIF($B710:$P723,$A738,F710:F723)</f>
        <v>19</v>
      </c>
      <c r="G737" s="758">
        <f t="shared" ref="G737" ca="1" si="640">SUMIF($B712:$P725,$A737,G712:G725)</f>
        <v>0</v>
      </c>
      <c r="H737" s="758">
        <f ca="1">SUMIF($B710:$P723,$A737,H710:H723)+SUMIF($B710:$P723,$A738,H710:H723)</f>
        <v>0</v>
      </c>
      <c r="I737" s="758">
        <f t="shared" ref="I737" ca="1" si="641">SUMIF($B712:$P725,$A737,I712:I725)</f>
        <v>0</v>
      </c>
      <c r="J737" s="758">
        <f ca="1">SUMIF($B710:$P723,$A737,J710:J723)+SUMIF($B710:$P723,$A738,J710:J723)</f>
        <v>0</v>
      </c>
      <c r="K737" s="758">
        <f t="shared" ref="K737" ca="1" si="642">SUMIF($B712:$P725,$A737,K712:K725)</f>
        <v>0</v>
      </c>
      <c r="L737" s="758">
        <f ca="1">SUMIF($B710:$P723,$A737,L710:L723)+SUMIF($B710:$P723,$A738,L710:L723)</f>
        <v>0</v>
      </c>
      <c r="M737" s="758">
        <f t="shared" ref="M737" ca="1" si="643">SUMIF($B712:$P725,$A737,M712:M725)</f>
        <v>0</v>
      </c>
      <c r="N737" s="758">
        <f ca="1">SUMIF($B710:$P723,$A737,N710:N723)+SUMIF($B710:$P723,$A738,N710:N723)</f>
        <v>0</v>
      </c>
      <c r="O737" s="758">
        <f ca="1">SUMIF($B710:$P723,$A737,O710:O723)+SUMIF($B710:$P723,$A738,O710:O723)</f>
        <v>19</v>
      </c>
      <c r="P737" s="759">
        <f ca="1">SUMIF($B710:$P723,$A737,P710:P723)+SUMIF($B710:$P723,$A738,P710:P723)</f>
        <v>152000</v>
      </c>
      <c r="Q737" s="555"/>
      <c r="R737" s="775"/>
      <c r="S737" s="596" t="s">
        <v>2</v>
      </c>
      <c r="T737" s="717">
        <f>SUM(昨年日報!T738)</f>
        <v>162</v>
      </c>
      <c r="U737" s="555"/>
      <c r="V737" s="718"/>
      <c r="W737" s="596" t="s">
        <v>42</v>
      </c>
      <c r="X737" s="719">
        <f>+X683+T737</f>
        <v>1504</v>
      </c>
      <c r="Y737" s="555"/>
      <c r="Z737" s="720"/>
      <c r="AA737" s="555" t="s">
        <v>2</v>
      </c>
      <c r="AB737" s="596"/>
      <c r="AC737" s="721">
        <f>+AC683+T737</f>
        <v>1782</v>
      </c>
      <c r="AD737" s="720"/>
      <c r="AE737" s="555"/>
      <c r="AF737" s="631" t="s">
        <v>811</v>
      </c>
      <c r="AG737" s="561"/>
      <c r="AJ737" s="855"/>
      <c r="AK737" s="9" t="s">
        <v>335</v>
      </c>
      <c r="AL737" s="9">
        <v>3</v>
      </c>
      <c r="AM737" s="283"/>
      <c r="AN737" s="283">
        <f>DSUM($B709:$N723,F709,$AK736:$AL737)</f>
        <v>0</v>
      </c>
      <c r="AO737" s="283">
        <f>DSUM($B709:$N723,H709,$AK736:$AL737)</f>
        <v>0</v>
      </c>
      <c r="AP737" s="283">
        <f>DSUM($B709:$N723,J709,$AK736:$AL737)</f>
        <v>0</v>
      </c>
      <c r="AQ737" s="283">
        <f>DSUM($B709:$N723,L709,$AK736:$AL737)</f>
        <v>0</v>
      </c>
      <c r="AR737" s="283">
        <f>DSUM($B709:$N723,N709,$AK736:$AL737)</f>
        <v>0</v>
      </c>
      <c r="AS737" s="283"/>
      <c r="AT737" s="283">
        <f>AN737+AO737+AP737</f>
        <v>0</v>
      </c>
      <c r="AU737" s="283">
        <f>AQ737+AR737</f>
        <v>0</v>
      </c>
      <c r="AV737" s="283">
        <f>AT737+AU737</f>
        <v>0</v>
      </c>
      <c r="AW737" s="286">
        <f>(AT737*1)+(AU737*0.5)</f>
        <v>0</v>
      </c>
      <c r="AX737" s="285">
        <f>DCOUNT(B709:E723,D709,AK736:AL737)-AR755</f>
        <v>0</v>
      </c>
      <c r="AY737" s="855"/>
    </row>
    <row r="738" spans="1:51" ht="13.5" customHeight="1" thickBot="1">
      <c r="A738" s="548" t="s">
        <v>663</v>
      </c>
      <c r="B738" s="870" t="s">
        <v>623</v>
      </c>
      <c r="C738" s="871"/>
      <c r="D738" s="872"/>
      <c r="E738" s="555" t="e">
        <v>#N/A</v>
      </c>
      <c r="F738" s="701">
        <f ca="1">SUM(F737)+F684</f>
        <v>123</v>
      </c>
      <c r="G738" s="702">
        <f t="shared" ref="G738" ca="1" si="644">SUM(G737)+G684</f>
        <v>7600</v>
      </c>
      <c r="H738" s="702">
        <f t="shared" ref="H738" ca="1" si="645">SUM(H737)+H684</f>
        <v>19</v>
      </c>
      <c r="I738" s="702">
        <f t="shared" ref="I738:P738" ca="1" si="646">SUM(I737)+I684</f>
        <v>5600</v>
      </c>
      <c r="J738" s="702">
        <f t="shared" ca="1" si="646"/>
        <v>0</v>
      </c>
      <c r="K738" s="702">
        <f t="shared" ca="1" si="646"/>
        <v>4000</v>
      </c>
      <c r="L738" s="702">
        <f t="shared" ca="1" si="646"/>
        <v>4</v>
      </c>
      <c r="M738" s="702">
        <f t="shared" ca="1" si="646"/>
        <v>3800</v>
      </c>
      <c r="N738" s="702">
        <f t="shared" ca="1" si="646"/>
        <v>1</v>
      </c>
      <c r="O738" s="702">
        <f t="shared" ca="1" si="646"/>
        <v>147</v>
      </c>
      <c r="P738" s="703">
        <f t="shared" ca="1" si="646"/>
        <v>1148200</v>
      </c>
      <c r="Q738" s="555"/>
      <c r="R738" s="776" t="s">
        <v>43</v>
      </c>
      <c r="S738" s="697" t="s">
        <v>3</v>
      </c>
      <c r="T738" s="722">
        <f>SUM(O725)</f>
        <v>110</v>
      </c>
      <c r="U738" s="696"/>
      <c r="V738" s="723">
        <f t="shared" ref="V738" si="647">+IF(ISERROR(T738/T737*100),"",(T738/T737*100))</f>
        <v>67.901234567901241</v>
      </c>
      <c r="W738" s="697" t="s">
        <v>44</v>
      </c>
      <c r="X738" s="724">
        <f t="shared" ref="X738:X740" si="648">+X684+T738</f>
        <v>679</v>
      </c>
      <c r="Y738" s="696"/>
      <c r="Z738" s="725">
        <f t="shared" ref="Z738" si="649">+IF(ISERROR(X738/X737*100),"",(X738/X737*100))</f>
        <v>45.146276595744681</v>
      </c>
      <c r="AA738" s="696" t="s">
        <v>3</v>
      </c>
      <c r="AB738" s="697"/>
      <c r="AC738" s="726">
        <f t="shared" ref="AC738:AC750" si="650">+AC684+T738</f>
        <v>817</v>
      </c>
      <c r="AD738" s="723">
        <f>+IF(ISERROR(AC738/AC737*100),"",(AC738/AC737*100))</f>
        <v>45.847362514029186</v>
      </c>
      <c r="AE738" s="555"/>
      <c r="AF738" s="558"/>
      <c r="AG738" s="561"/>
    </row>
    <row r="739" spans="1:51" ht="13.5" customHeight="1" thickBot="1">
      <c r="A739" s="43"/>
      <c r="B739" s="662"/>
      <c r="C739" s="663"/>
      <c r="D739" s="664"/>
      <c r="E739" s="590" t="str">
        <f>IF(B739="","",VLOOKUP(B739,参照!$U$1:$Z$25,2,FALSE))</f>
        <v/>
      </c>
      <c r="F739" s="760"/>
      <c r="G739" s="761"/>
      <c r="H739" s="760"/>
      <c r="I739" s="762"/>
      <c r="J739" s="760"/>
      <c r="K739" s="762"/>
      <c r="L739" s="760"/>
      <c r="M739" s="761"/>
      <c r="N739" s="761"/>
      <c r="O739" s="763"/>
      <c r="P739" s="764"/>
      <c r="Q739" s="555"/>
      <c r="R739" s="777"/>
      <c r="S739" s="728"/>
      <c r="T739" s="606">
        <f>SUM(昨年日報!T740)</f>
        <v>681300</v>
      </c>
      <c r="U739" s="555"/>
      <c r="V739" s="729"/>
      <c r="W739" s="555"/>
      <c r="X739" s="719">
        <f t="shared" si="648"/>
        <v>8169460</v>
      </c>
      <c r="Y739" s="555"/>
      <c r="Z739" s="720"/>
      <c r="AA739" s="555"/>
      <c r="AB739" s="555"/>
      <c r="AC739" s="713">
        <f t="shared" si="650"/>
        <v>9353420</v>
      </c>
      <c r="AD739" s="720"/>
      <c r="AE739" s="555"/>
      <c r="AF739" s="558" t="s">
        <v>729</v>
      </c>
      <c r="AG739" s="561"/>
      <c r="AJ739" s="290" t="s">
        <v>128</v>
      </c>
      <c r="AK739" s="256"/>
      <c r="AL739" s="256"/>
      <c r="AM739" s="256"/>
      <c r="AN739" s="256">
        <f>AN710+AN712+AN715+AN717+AN720+AN722+AN725+AN727+AN730+AN732</f>
        <v>23</v>
      </c>
      <c r="AO739" s="256">
        <f>AO710+AO712+AO715+AO717+AO720+AO722+AO725+AO727+AO730+AO732</f>
        <v>29</v>
      </c>
      <c r="AP739" s="256">
        <f>AP710+AP712+AP715+AP717+AP720+AP722+AP725+AP727+AP730+AP732</f>
        <v>58</v>
      </c>
      <c r="AQ739" s="256">
        <f>AQ710+AQ712+AQ715+AQ717+AQ720+AQ722+AQ725+AQ727+AQ730+AQ732</f>
        <v>0</v>
      </c>
      <c r="AR739" s="256">
        <f>AR710+AR712+AR715+AR717+AR720+AR722+AR725+AR727+AR730+AR732</f>
        <v>0</v>
      </c>
      <c r="AS739" s="256"/>
      <c r="AT739" s="256">
        <f>AT710+AT712+AT715+AT717+AT720+AT722+AT725+AT727+AT730+AT732</f>
        <v>110</v>
      </c>
      <c r="AU739" s="256">
        <f>AU710+AU712+AU715+AU717+AU720+AU722+AU725+AU727+AU730+AU732</f>
        <v>0</v>
      </c>
      <c r="AV739" s="256">
        <f>AV710+AV712+AV715+AV717+AV720+AV722+AV725+AV727+AV730+AV732</f>
        <v>110</v>
      </c>
      <c r="AW739" s="256">
        <f>AW710+AW712+AW715+AW717+AW720+AW722+AW725+AW727+AW730+AW732</f>
        <v>110</v>
      </c>
      <c r="AX739" s="256">
        <f>AX710+AX712+AX715+AX717+AX720+AX722+AX725+AX727+AX730+AX732</f>
        <v>2</v>
      </c>
    </row>
    <row r="740" spans="1:51" ht="13.5" customHeight="1">
      <c r="A740" s="43"/>
      <c r="B740" s="870" t="s">
        <v>611</v>
      </c>
      <c r="C740" s="871"/>
      <c r="D740" s="872"/>
      <c r="E740" s="670"/>
      <c r="F740" s="731">
        <f ca="1">SUM(F730+F732+F734+F736+F738)</f>
        <v>419</v>
      </c>
      <c r="G740" s="732">
        <f t="shared" ref="G740:P740" ca="1" si="651">SUM(G730+G732+G734+G736+G738)</f>
        <v>79800</v>
      </c>
      <c r="H740" s="731">
        <f t="shared" ca="1" si="651"/>
        <v>175</v>
      </c>
      <c r="I740" s="733">
        <f t="shared" ca="1" si="651"/>
        <v>58800</v>
      </c>
      <c r="J740" s="731">
        <f t="shared" ca="1" si="651"/>
        <v>58</v>
      </c>
      <c r="K740" s="733">
        <f t="shared" ca="1" si="651"/>
        <v>42000</v>
      </c>
      <c r="L740" s="731">
        <f t="shared" ca="1" si="651"/>
        <v>26</v>
      </c>
      <c r="M740" s="732">
        <f t="shared" ca="1" si="651"/>
        <v>39970</v>
      </c>
      <c r="N740" s="732">
        <f t="shared" ca="1" si="651"/>
        <v>1</v>
      </c>
      <c r="O740" s="734">
        <f t="shared" ca="1" si="651"/>
        <v>679</v>
      </c>
      <c r="P740" s="735">
        <f t="shared" ca="1" si="651"/>
        <v>3909350</v>
      </c>
      <c r="Q740" s="555"/>
      <c r="R740" s="778" t="s">
        <v>45</v>
      </c>
      <c r="S740" s="660"/>
      <c r="T740" s="736">
        <f>SUM(P725)</f>
        <v>512750</v>
      </c>
      <c r="U740" s="696"/>
      <c r="V740" s="723">
        <f t="shared" ref="V740" si="652">+IF(ISERROR(T740/T739*100),"",(T740/T739*100))</f>
        <v>75.260531337149573</v>
      </c>
      <c r="W740" s="696"/>
      <c r="X740" s="724">
        <f t="shared" si="648"/>
        <v>3909350</v>
      </c>
      <c r="Y740" s="696"/>
      <c r="Z740" s="723">
        <f t="shared" ref="Z740" si="653">+IF(ISERROR(X740/X739*100),"",(X740/X739*100))</f>
        <v>47.853224080906202</v>
      </c>
      <c r="AA740" s="696"/>
      <c r="AB740" s="696"/>
      <c r="AC740" s="736">
        <f t="shared" si="650"/>
        <v>4585110</v>
      </c>
      <c r="AD740" s="723">
        <f>+IF(ISERROR(AC740/AC739*100),"",(AC740/AC739*100))</f>
        <v>49.020679067121975</v>
      </c>
      <c r="AE740" s="555"/>
      <c r="AF740" s="558" t="s">
        <v>762</v>
      </c>
      <c r="AG740" s="561"/>
    </row>
    <row r="741" spans="1:51" ht="13.5" customHeight="1">
      <c r="A741" s="43"/>
      <c r="B741" s="895"/>
      <c r="C741" s="895"/>
      <c r="D741" s="895"/>
      <c r="E741" s="562"/>
      <c r="F741" s="666"/>
      <c r="G741" s="737"/>
      <c r="H741" s="666"/>
      <c r="I741" s="737"/>
      <c r="J741" s="666"/>
      <c r="K741" s="737"/>
      <c r="L741" s="666"/>
      <c r="M741" s="737"/>
      <c r="N741" s="666"/>
      <c r="O741" s="737"/>
      <c r="P741" s="737"/>
      <c r="Q741" s="555"/>
      <c r="R741" s="777" t="s">
        <v>46</v>
      </c>
      <c r="S741" s="738">
        <f>SUM(AC710:AC711)</f>
        <v>0</v>
      </c>
      <c r="T741" s="606">
        <f>SUM(昨年日報!T742)</f>
        <v>0</v>
      </c>
      <c r="U741" s="555"/>
      <c r="V741" s="729"/>
      <c r="W741" s="555"/>
      <c r="X741" s="719">
        <f>+X687+T741</f>
        <v>0</v>
      </c>
      <c r="Y741" s="555"/>
      <c r="Z741" s="739"/>
      <c r="AA741" s="555"/>
      <c r="AB741" s="555"/>
      <c r="AC741" s="713">
        <f t="shared" si="650"/>
        <v>0</v>
      </c>
      <c r="AD741" s="720"/>
      <c r="AE741" s="555"/>
      <c r="AF741" s="558"/>
      <c r="AG741" s="561"/>
      <c r="AJ741" s="856" t="s">
        <v>323</v>
      </c>
      <c r="AK741" s="856"/>
      <c r="AL741" s="856" t="s">
        <v>324</v>
      </c>
      <c r="AM741" s="856"/>
      <c r="AN741" s="859" t="s">
        <v>331</v>
      </c>
      <c r="AO741" s="859"/>
      <c r="AP741" s="856" t="s">
        <v>325</v>
      </c>
      <c r="AQ741" s="856"/>
    </row>
    <row r="742" spans="1:51" ht="13.5" customHeight="1">
      <c r="A742" s="43"/>
      <c r="B742" s="881" t="s">
        <v>618</v>
      </c>
      <c r="C742" s="882"/>
      <c r="D742" s="882"/>
      <c r="E742" s="564" t="e">
        <f>IF(B742="","",VLOOKUP(B742,参照!$U$1:$Z$25,2,FALSE))</f>
        <v>#N/A</v>
      </c>
      <c r="F742" s="883" t="s">
        <v>616</v>
      </c>
      <c r="G742" s="884"/>
      <c r="H742" s="884"/>
      <c r="I742" s="884"/>
      <c r="J742" s="884"/>
      <c r="K742" s="884"/>
      <c r="L742" s="884"/>
      <c r="M742" s="884"/>
      <c r="N742" s="884"/>
      <c r="O742" s="884"/>
      <c r="P742" s="885"/>
      <c r="Q742" s="555"/>
      <c r="R742" s="776" t="s">
        <v>47</v>
      </c>
      <c r="S742" s="740"/>
      <c r="T742" s="736">
        <f>SUM(T728+T732+S741+S742)</f>
        <v>0</v>
      </c>
      <c r="U742" s="696"/>
      <c r="V742" s="723" t="str">
        <f t="shared" ref="V742" si="654">+IF(ISERROR(T742/T741*100),"",(T742/T741*100))</f>
        <v/>
      </c>
      <c r="W742" s="696"/>
      <c r="X742" s="724">
        <f t="shared" ref="X742:X751" si="655">+X688+T742</f>
        <v>5604</v>
      </c>
      <c r="Y742" s="696"/>
      <c r="Z742" s="725" t="str">
        <f t="shared" ref="Z742" si="656">+IF(ISERROR(X742/X741*100),"",(X742/X741*100))</f>
        <v/>
      </c>
      <c r="AA742" s="696"/>
      <c r="AB742" s="696"/>
      <c r="AC742" s="736">
        <f t="shared" si="650"/>
        <v>36820</v>
      </c>
      <c r="AD742" s="723" t="str">
        <f>+IF(ISERROR(AC742/AC741*100),"",(AC742/AC741*100))</f>
        <v/>
      </c>
      <c r="AE742" s="555"/>
      <c r="AF742" s="558" t="s">
        <v>749</v>
      </c>
      <c r="AG742" s="561"/>
      <c r="AJ742" s="931">
        <v>330475</v>
      </c>
      <c r="AK742" s="931"/>
      <c r="AL742" s="869">
        <f>AJ742-AG733</f>
        <v>-7940</v>
      </c>
      <c r="AM742" s="856"/>
      <c r="AN742" s="869">
        <f>T744+T746+T748+T750</f>
        <v>7940</v>
      </c>
      <c r="AO742" s="856"/>
      <c r="AP742" s="869">
        <f>(AJ742+AN742)-(AG733)</f>
        <v>0</v>
      </c>
      <c r="AQ742" s="856"/>
    </row>
    <row r="743" spans="1:51" ht="13.5" customHeight="1">
      <c r="A743" s="43"/>
      <c r="B743" s="894" t="s">
        <v>602</v>
      </c>
      <c r="C743" s="894"/>
      <c r="D743" s="894"/>
      <c r="E743" s="555" t="e">
        <v>#N/A</v>
      </c>
      <c r="F743" s="687" t="s">
        <v>15</v>
      </c>
      <c r="G743" s="688"/>
      <c r="H743" s="687" t="s">
        <v>16</v>
      </c>
      <c r="I743" s="689"/>
      <c r="J743" s="559" t="s">
        <v>17</v>
      </c>
      <c r="K743" s="690"/>
      <c r="L743" s="687" t="s">
        <v>18</v>
      </c>
      <c r="M743" s="670"/>
      <c r="N743" s="670" t="s">
        <v>19</v>
      </c>
      <c r="O743" s="691" t="s">
        <v>6</v>
      </c>
      <c r="P743" s="613" t="s">
        <v>20</v>
      </c>
      <c r="Q743" s="555"/>
      <c r="R743" s="773" t="s">
        <v>639</v>
      </c>
      <c r="S743" s="824">
        <f>AF748+AF750</f>
        <v>3940</v>
      </c>
      <c r="T743" s="606">
        <f>SUM(昨年日報!T744)</f>
        <v>1850</v>
      </c>
      <c r="U743" s="555"/>
      <c r="V743" s="729"/>
      <c r="W743" s="555"/>
      <c r="X743" s="719">
        <f t="shared" si="655"/>
        <v>131480</v>
      </c>
      <c r="Y743" s="555"/>
      <c r="Z743" s="720"/>
      <c r="AA743" s="555"/>
      <c r="AB743" s="555"/>
      <c r="AC743" s="713">
        <f t="shared" si="650"/>
        <v>148880</v>
      </c>
      <c r="AD743" s="720"/>
      <c r="AE743" s="555"/>
      <c r="AF743" s="558" t="s">
        <v>810</v>
      </c>
      <c r="AG743" s="561"/>
    </row>
    <row r="744" spans="1:51" ht="13.5" customHeight="1" thickBot="1">
      <c r="A744" s="43"/>
      <c r="B744" s="873" t="s">
        <v>637</v>
      </c>
      <c r="C744" s="874"/>
      <c r="D744" s="875"/>
      <c r="E744" s="670"/>
      <c r="F744" s="665"/>
      <c r="G744" s="727"/>
      <c r="H744" s="727"/>
      <c r="I744" s="727"/>
      <c r="J744" s="727"/>
      <c r="K744" s="727"/>
      <c r="L744" s="727"/>
      <c r="M744" s="727"/>
      <c r="N744" s="727"/>
      <c r="O744" s="727"/>
      <c r="P744" s="742"/>
      <c r="Q744" s="555"/>
      <c r="R744" s="771" t="s">
        <v>682</v>
      </c>
      <c r="S744" s="825">
        <f>AF753+AF755</f>
        <v>0</v>
      </c>
      <c r="T744" s="736">
        <f>SUM(S743:S744)</f>
        <v>3940</v>
      </c>
      <c r="U744" s="696"/>
      <c r="V744" s="723">
        <f t="shared" ref="V744" si="657">+IF(ISERROR(T744/T743*100),"",(T744/T743*100))</f>
        <v>212.97297297297297</v>
      </c>
      <c r="W744" s="696"/>
      <c r="X744" s="724">
        <f t="shared" si="655"/>
        <v>55320</v>
      </c>
      <c r="Y744" s="696"/>
      <c r="Z744" s="723">
        <f t="shared" ref="Z744" si="658">+IF(ISERROR(X744/X743*100),"",(X744/X743*100))</f>
        <v>42.074840279890481</v>
      </c>
      <c r="AA744" s="696"/>
      <c r="AB744" s="696"/>
      <c r="AC744" s="736">
        <f t="shared" si="650"/>
        <v>60330</v>
      </c>
      <c r="AD744" s="723">
        <f>+IF(ISERROR(AC744/AC743*100),"",(AC744/AC743*100))</f>
        <v>40.522568511552933</v>
      </c>
      <c r="AE744" s="555"/>
      <c r="AF744" s="558"/>
      <c r="AG744" s="561"/>
      <c r="AJ744" s="856" t="s">
        <v>326</v>
      </c>
      <c r="AK744" s="856"/>
      <c r="AL744" s="856"/>
      <c r="AM744" s="856"/>
    </row>
    <row r="745" spans="1:51" ht="13.5" customHeight="1" thickBot="1">
      <c r="A745" s="43"/>
      <c r="B745" s="870" t="s">
        <v>624</v>
      </c>
      <c r="C745" s="871"/>
      <c r="D745" s="872"/>
      <c r="E745" s="555" t="e">
        <v>#N/A</v>
      </c>
      <c r="F745" s="700">
        <f ca="1">SUM(F730)+F$43</f>
        <v>326</v>
      </c>
      <c r="G745" s="701">
        <f t="shared" ref="G745:P745" ca="1" si="659">SUM(G730)+G$43</f>
        <v>76000</v>
      </c>
      <c r="H745" s="702">
        <f t="shared" ca="1" si="659"/>
        <v>159</v>
      </c>
      <c r="I745" s="702">
        <f t="shared" ca="1" si="659"/>
        <v>56000</v>
      </c>
      <c r="J745" s="702">
        <f t="shared" ca="1" si="659"/>
        <v>58</v>
      </c>
      <c r="K745" s="702">
        <f t="shared" ca="1" si="659"/>
        <v>40000</v>
      </c>
      <c r="L745" s="702">
        <f t="shared" ca="1" si="659"/>
        <v>20</v>
      </c>
      <c r="M745" s="702">
        <f t="shared" ca="1" si="659"/>
        <v>38080</v>
      </c>
      <c r="N745" s="702">
        <f t="shared" ca="1" si="659"/>
        <v>2</v>
      </c>
      <c r="O745" s="702">
        <f t="shared" ca="1" si="659"/>
        <v>565</v>
      </c>
      <c r="P745" s="703">
        <f t="shared" ca="1" si="659"/>
        <v>2643010</v>
      </c>
      <c r="Q745" s="555"/>
      <c r="R745" s="773" t="s">
        <v>640</v>
      </c>
      <c r="S745" s="741">
        <v>3500</v>
      </c>
      <c r="T745" s="606">
        <f>SUM(昨年日報!T746)</f>
        <v>13500</v>
      </c>
      <c r="U745" s="555"/>
      <c r="V745" s="729"/>
      <c r="W745" s="555"/>
      <c r="X745" s="719">
        <f t="shared" si="655"/>
        <v>110800</v>
      </c>
      <c r="Y745" s="555"/>
      <c r="Z745" s="739"/>
      <c r="AA745" s="555"/>
      <c r="AB745" s="555"/>
      <c r="AC745" s="713">
        <f t="shared" si="650"/>
        <v>143800</v>
      </c>
      <c r="AD745" s="720"/>
      <c r="AE745" s="555"/>
      <c r="AF745" s="934" t="s">
        <v>664</v>
      </c>
      <c r="AG745" s="935"/>
      <c r="AJ745" s="886" t="s">
        <v>327</v>
      </c>
      <c r="AK745" s="887"/>
      <c r="AL745" s="856" t="s">
        <v>328</v>
      </c>
      <c r="AM745" s="856"/>
    </row>
    <row r="746" spans="1:51" ht="13.5" customHeight="1">
      <c r="B746" s="873" t="s">
        <v>107</v>
      </c>
      <c r="C746" s="874"/>
      <c r="D746" s="875"/>
      <c r="E746" s="670"/>
      <c r="F746" s="665"/>
      <c r="G746" s="727"/>
      <c r="H746" s="727"/>
      <c r="I746" s="727"/>
      <c r="J746" s="727"/>
      <c r="K746" s="727"/>
      <c r="L746" s="727"/>
      <c r="M746" s="727"/>
      <c r="N746" s="727"/>
      <c r="O746" s="727"/>
      <c r="P746" s="742"/>
      <c r="Q746" s="555"/>
      <c r="R746" s="772" t="s">
        <v>683</v>
      </c>
      <c r="S746" s="740"/>
      <c r="T746" s="736">
        <f>SUM(S745:S746)</f>
        <v>3500</v>
      </c>
      <c r="U746" s="696"/>
      <c r="V746" s="723">
        <f t="shared" ref="V746" si="660">+IF(ISERROR(T746/T745*100),"",(T746/T745*100))</f>
        <v>25.925925925925924</v>
      </c>
      <c r="W746" s="696"/>
      <c r="X746" s="724">
        <f t="shared" si="655"/>
        <v>38700</v>
      </c>
      <c r="Y746" s="696"/>
      <c r="Z746" s="725">
        <f t="shared" ref="Z746" si="661">+IF(ISERROR(X746/X745*100),"",(X746/X745*100))</f>
        <v>34.927797833935017</v>
      </c>
      <c r="AA746" s="696"/>
      <c r="AB746" s="696"/>
      <c r="AC746" s="736">
        <f t="shared" si="650"/>
        <v>47700</v>
      </c>
      <c r="AD746" s="723">
        <f>+IF(ISERROR(AC746/AC745*100),"",(AC746/AC745*100))</f>
        <v>33.17107093184979</v>
      </c>
      <c r="AE746" s="555"/>
      <c r="AF746" s="936" t="s">
        <v>665</v>
      </c>
      <c r="AG746" s="937"/>
      <c r="AJ746" s="886" t="s">
        <v>329</v>
      </c>
      <c r="AK746" s="887"/>
      <c r="AL746" s="887"/>
      <c r="AM746" s="888"/>
    </row>
    <row r="747" spans="1:51" ht="13.5" customHeight="1">
      <c r="B747" s="870" t="s">
        <v>624</v>
      </c>
      <c r="C747" s="871"/>
      <c r="D747" s="872"/>
      <c r="E747" s="555" t="e">
        <v>#N/A</v>
      </c>
      <c r="F747" s="701">
        <f ca="1">SUM(F732)+F$45</f>
        <v>0</v>
      </c>
      <c r="G747" s="702">
        <f t="shared" ref="G747:P747" ca="1" si="662">SUM(G732)+G$45</f>
        <v>0</v>
      </c>
      <c r="H747" s="702">
        <f t="shared" ca="1" si="662"/>
        <v>0</v>
      </c>
      <c r="I747" s="702">
        <f t="shared" ca="1" si="662"/>
        <v>0</v>
      </c>
      <c r="J747" s="702">
        <f t="shared" ca="1" si="662"/>
        <v>0</v>
      </c>
      <c r="K747" s="702">
        <f t="shared" ca="1" si="662"/>
        <v>0</v>
      </c>
      <c r="L747" s="702">
        <f t="shared" ca="1" si="662"/>
        <v>0</v>
      </c>
      <c r="M747" s="702">
        <f t="shared" ca="1" si="662"/>
        <v>0</v>
      </c>
      <c r="N747" s="702">
        <f t="shared" ca="1" si="662"/>
        <v>0</v>
      </c>
      <c r="O747" s="702">
        <f t="shared" ca="1" si="662"/>
        <v>0</v>
      </c>
      <c r="P747" s="703">
        <f t="shared" ca="1" si="662"/>
        <v>0</v>
      </c>
      <c r="Q747" s="555"/>
      <c r="R747" s="777"/>
      <c r="S747" s="669"/>
      <c r="T747" s="606">
        <f>SUM(昨年日報!T748)</f>
        <v>0</v>
      </c>
      <c r="U747" s="555"/>
      <c r="V747" s="729"/>
      <c r="W747" s="555"/>
      <c r="X747" s="719">
        <f t="shared" si="655"/>
        <v>0</v>
      </c>
      <c r="Y747" s="555"/>
      <c r="Z747" s="720"/>
      <c r="AA747" s="555"/>
      <c r="AB747" s="555"/>
      <c r="AC747" s="713">
        <f t="shared" si="650"/>
        <v>0</v>
      </c>
      <c r="AD747" s="720"/>
      <c r="AE747" s="555"/>
      <c r="AF747" s="826" t="str">
        <f>$AF$99</f>
        <v>8%対象額</v>
      </c>
      <c r="AG747" s="827" t="str">
        <f>$AG$99</f>
        <v>税額</v>
      </c>
      <c r="AJ747" s="869">
        <f ca="1">SUM(INDIRECT(AS747))</f>
        <v>110</v>
      </c>
      <c r="AK747" s="856"/>
      <c r="AL747" s="869">
        <f ca="1">SUM(INDIRECT(AT747))</f>
        <v>817</v>
      </c>
      <c r="AM747" s="856"/>
      <c r="AN747" s="345" t="s">
        <v>619</v>
      </c>
      <c r="AO747" s="345" t="s">
        <v>621</v>
      </c>
      <c r="AP747" s="346">
        <f>SUM(AP693)+72</f>
        <v>993</v>
      </c>
      <c r="AQ747" s="347">
        <v>18</v>
      </c>
      <c r="AR747" s="347">
        <f>AP747+AQ747</f>
        <v>1011</v>
      </c>
      <c r="AS747" s="345" t="str">
        <f>CONCATENATE(AN747,AR747)</f>
        <v>受払表!G1011</v>
      </c>
      <c r="AT747" s="345" t="str">
        <f>CONCATENATE(AO747,AR747)</f>
        <v>受払表!K1011</v>
      </c>
    </row>
    <row r="748" spans="1:51" ht="13.5" customHeight="1">
      <c r="B748" s="873" t="s">
        <v>605</v>
      </c>
      <c r="C748" s="874"/>
      <c r="D748" s="875"/>
      <c r="E748" s="670"/>
      <c r="F748" s="665"/>
      <c r="G748" s="727"/>
      <c r="H748" s="727"/>
      <c r="I748" s="727"/>
      <c r="J748" s="727"/>
      <c r="K748" s="727"/>
      <c r="L748" s="727"/>
      <c r="M748" s="727"/>
      <c r="N748" s="727"/>
      <c r="O748" s="727"/>
      <c r="P748" s="742"/>
      <c r="Q748" s="555"/>
      <c r="R748" s="776" t="s">
        <v>52</v>
      </c>
      <c r="S748" s="660"/>
      <c r="T748" s="736">
        <f>+AC729</f>
        <v>0</v>
      </c>
      <c r="U748" s="696"/>
      <c r="V748" s="723" t="str">
        <f t="shared" ref="V748" si="663">+IF(ISERROR(T748/T747*100),"",(T748/T747*100))</f>
        <v/>
      </c>
      <c r="W748" s="696"/>
      <c r="X748" s="724">
        <f t="shared" si="655"/>
        <v>0</v>
      </c>
      <c r="Y748" s="696"/>
      <c r="Z748" s="723" t="str">
        <f t="shared" ref="Z748" si="664">+IF(ISERROR(X748/X747*100),"",(X748/X747*100))</f>
        <v/>
      </c>
      <c r="AA748" s="696"/>
      <c r="AB748" s="696"/>
      <c r="AC748" s="736">
        <f t="shared" si="650"/>
        <v>0</v>
      </c>
      <c r="AD748" s="723" t="str">
        <f>+IF(ISERROR(AC748/AC747*100),"",(AC748/AC747*100))</f>
        <v/>
      </c>
      <c r="AE748" s="555"/>
      <c r="AF748" s="817">
        <v>1640</v>
      </c>
      <c r="AG748" s="818">
        <f>IF(AF748="","0",AF748-(AF748/(参照!$V$13)))</f>
        <v>121.48148148148152</v>
      </c>
      <c r="AJ748" s="886" t="s">
        <v>330</v>
      </c>
      <c r="AK748" s="887"/>
      <c r="AL748" s="887"/>
      <c r="AM748" s="888"/>
      <c r="AN748" s="345"/>
      <c r="AO748" s="345"/>
      <c r="AP748" s="345"/>
      <c r="AQ748" s="345"/>
      <c r="AR748" s="345"/>
      <c r="AS748" s="345"/>
      <c r="AT748" s="345"/>
    </row>
    <row r="749" spans="1:51" ht="13.5" customHeight="1">
      <c r="B749" s="870" t="s">
        <v>624</v>
      </c>
      <c r="C749" s="871"/>
      <c r="D749" s="872"/>
      <c r="E749" s="712"/>
      <c r="F749" s="701">
        <f ca="1">SUM(F734)+F$47</f>
        <v>28</v>
      </c>
      <c r="G749" s="702">
        <f t="shared" ref="G749:P749" ca="1" si="665">SUM(G734)+G$47</f>
        <v>5700</v>
      </c>
      <c r="H749" s="702">
        <f t="shared" ca="1" si="665"/>
        <v>4</v>
      </c>
      <c r="I749" s="702">
        <f t="shared" ca="1" si="665"/>
        <v>4200</v>
      </c>
      <c r="J749" s="702">
        <f t="shared" ca="1" si="665"/>
        <v>0</v>
      </c>
      <c r="K749" s="702">
        <f t="shared" ca="1" si="665"/>
        <v>3000</v>
      </c>
      <c r="L749" s="702">
        <f t="shared" ca="1" si="665"/>
        <v>2</v>
      </c>
      <c r="M749" s="702">
        <f t="shared" ca="1" si="665"/>
        <v>2860</v>
      </c>
      <c r="N749" s="702">
        <f t="shared" ca="1" si="665"/>
        <v>0</v>
      </c>
      <c r="O749" s="702">
        <f t="shared" ca="1" si="665"/>
        <v>34</v>
      </c>
      <c r="P749" s="703">
        <f t="shared" ca="1" si="665"/>
        <v>98400</v>
      </c>
      <c r="Q749" s="555"/>
      <c r="R749" s="773" t="s">
        <v>641</v>
      </c>
      <c r="S749" s="728">
        <v>500</v>
      </c>
      <c r="T749" s="743">
        <f>SUM(昨年日報!T750)</f>
        <v>500</v>
      </c>
      <c r="U749" s="682"/>
      <c r="V749" s="744"/>
      <c r="W749" s="682"/>
      <c r="X749" s="719">
        <f t="shared" si="655"/>
        <v>52500</v>
      </c>
      <c r="Y749" s="682"/>
      <c r="Z749" s="744"/>
      <c r="AA749" s="682"/>
      <c r="AB749" s="682"/>
      <c r="AC749" s="745">
        <f t="shared" si="650"/>
        <v>60000</v>
      </c>
      <c r="AD749" s="744"/>
      <c r="AE749" s="555"/>
      <c r="AF749" s="828" t="str">
        <f>$AF$101</f>
        <v>10%対象額</v>
      </c>
      <c r="AG749" s="829" t="str">
        <f>$AG$101</f>
        <v>税額</v>
      </c>
      <c r="AJ749" s="869">
        <f ca="1">SUM(INDIRECT(AS749))</f>
        <v>512750</v>
      </c>
      <c r="AK749" s="856"/>
      <c r="AL749" s="869">
        <f ca="1">SUM(INDIRECT(AT749))</f>
        <v>4585110</v>
      </c>
      <c r="AM749" s="856"/>
      <c r="AN749" s="345" t="s">
        <v>620</v>
      </c>
      <c r="AO749" s="345" t="s">
        <v>622</v>
      </c>
      <c r="AP749" s="345">
        <f>SUM(AP695)+72</f>
        <v>993</v>
      </c>
      <c r="AQ749" s="347">
        <v>18</v>
      </c>
      <c r="AR749" s="345">
        <f>AP749+AQ749</f>
        <v>1011</v>
      </c>
      <c r="AS749" s="345" t="str">
        <f>CONCATENATE(AN749,AR749)</f>
        <v>受払表!H1011</v>
      </c>
      <c r="AT749" s="345" t="str">
        <f>CONCATENATE(AO749,AR749)</f>
        <v>受払表!L1011</v>
      </c>
    </row>
    <row r="750" spans="1:51" ht="13.5" customHeight="1" thickBot="1">
      <c r="B750" s="873" t="s">
        <v>103</v>
      </c>
      <c r="C750" s="874"/>
      <c r="D750" s="875"/>
      <c r="E750" s="560" t="e">
        <v>#N/A</v>
      </c>
      <c r="F750" s="665"/>
      <c r="G750" s="727"/>
      <c r="H750" s="727"/>
      <c r="I750" s="727"/>
      <c r="J750" s="727"/>
      <c r="K750" s="727"/>
      <c r="L750" s="727"/>
      <c r="M750" s="727"/>
      <c r="N750" s="727"/>
      <c r="O750" s="727"/>
      <c r="P750" s="742"/>
      <c r="Q750" s="555"/>
      <c r="R750" s="779" t="s">
        <v>684</v>
      </c>
      <c r="S750" s="746"/>
      <c r="T750" s="747">
        <f>S749+S750</f>
        <v>500</v>
      </c>
      <c r="U750" s="748"/>
      <c r="V750" s="749">
        <f t="shared" ref="V750" si="666">+IF(ISERROR(T750/T749*100),"",(T750/T749*100))</f>
        <v>100</v>
      </c>
      <c r="W750" s="748"/>
      <c r="X750" s="719">
        <f t="shared" si="655"/>
        <v>17500</v>
      </c>
      <c r="Y750" s="748"/>
      <c r="Z750" s="749">
        <f t="shared" ref="Z750" si="667">+IF(ISERROR(X750/X749*100),"",(X750/X749*100))</f>
        <v>33.333333333333329</v>
      </c>
      <c r="AA750" s="748"/>
      <c r="AB750" s="748"/>
      <c r="AC750" s="747">
        <f t="shared" si="650"/>
        <v>24000</v>
      </c>
      <c r="AD750" s="749">
        <f>+IF(ISERROR(AC750/AC749*100),"",(AC750/AC749*100))</f>
        <v>40</v>
      </c>
      <c r="AE750" s="555"/>
      <c r="AF750" s="821">
        <v>2300</v>
      </c>
      <c r="AG750" s="822">
        <f>IF(AF750="","0",AF750-(AF750/(参照!$V$14)))</f>
        <v>209.09090909090946</v>
      </c>
    </row>
    <row r="751" spans="1:51" ht="13.5" customHeight="1">
      <c r="B751" s="870" t="s">
        <v>624</v>
      </c>
      <c r="C751" s="871"/>
      <c r="D751" s="872"/>
      <c r="E751" s="555" t="e">
        <v>#N/A</v>
      </c>
      <c r="F751" s="701">
        <f ca="1">SUM(F736)+F$49</f>
        <v>60</v>
      </c>
      <c r="G751" s="702">
        <f t="shared" ref="G751:P751" ca="1" si="668">SUM(G736)+G$49</f>
        <v>9500</v>
      </c>
      <c r="H751" s="702">
        <f t="shared" ca="1" si="668"/>
        <v>9</v>
      </c>
      <c r="I751" s="702">
        <f t="shared" ca="1" si="668"/>
        <v>7000</v>
      </c>
      <c r="J751" s="702">
        <f t="shared" ca="1" si="668"/>
        <v>0</v>
      </c>
      <c r="K751" s="702">
        <f t="shared" ca="1" si="668"/>
        <v>5000</v>
      </c>
      <c r="L751" s="702">
        <f t="shared" ca="1" si="668"/>
        <v>2</v>
      </c>
      <c r="M751" s="702">
        <f t="shared" ca="1" si="668"/>
        <v>4750</v>
      </c>
      <c r="N751" s="702">
        <f t="shared" ca="1" si="668"/>
        <v>0</v>
      </c>
      <c r="O751" s="702">
        <f t="shared" ca="1" si="668"/>
        <v>71</v>
      </c>
      <c r="P751" s="703">
        <f t="shared" ca="1" si="668"/>
        <v>695500</v>
      </c>
      <c r="Q751" s="555"/>
      <c r="R751" s="777"/>
      <c r="S751" s="669"/>
      <c r="T751" s="713">
        <f>SUM(昨年日報!T752)</f>
        <v>697150</v>
      </c>
      <c r="U751" s="555"/>
      <c r="V751" s="729"/>
      <c r="W751" s="555"/>
      <c r="X751" s="750">
        <f t="shared" si="655"/>
        <v>8464240</v>
      </c>
      <c r="Y751" s="555"/>
      <c r="Z751" s="739"/>
      <c r="AA751" s="555"/>
      <c r="AB751" s="555"/>
      <c r="AC751" s="713">
        <f>+AC697+T751</f>
        <v>9706100</v>
      </c>
      <c r="AD751" s="739"/>
      <c r="AE751" s="555"/>
      <c r="AF751" s="932" t="s">
        <v>685</v>
      </c>
      <c r="AG751" s="933"/>
      <c r="AK751" s="225" t="s">
        <v>148</v>
      </c>
      <c r="AL751" s="225" t="s">
        <v>148</v>
      </c>
      <c r="AM751" s="225" t="s">
        <v>148</v>
      </c>
      <c r="AN751" s="225" t="s">
        <v>148</v>
      </c>
      <c r="AO751" s="225" t="s">
        <v>148</v>
      </c>
      <c r="AP751" s="225" t="s">
        <v>148</v>
      </c>
    </row>
    <row r="752" spans="1:51" ht="13.5" customHeight="1">
      <c r="B752" s="878" t="s">
        <v>661</v>
      </c>
      <c r="C752" s="879"/>
      <c r="D752" s="880"/>
      <c r="E752" s="670"/>
      <c r="F752" s="665"/>
      <c r="G752" s="727"/>
      <c r="H752" s="727"/>
      <c r="I752" s="727"/>
      <c r="J752" s="727"/>
      <c r="K752" s="727"/>
      <c r="L752" s="727"/>
      <c r="M752" s="727"/>
      <c r="N752" s="727"/>
      <c r="O752" s="727"/>
      <c r="P752" s="742"/>
      <c r="Q752" s="555"/>
      <c r="R752" s="780" t="s">
        <v>53</v>
      </c>
      <c r="S752" s="705"/>
      <c r="T752" s="751">
        <f>+T740+T742+T744+T746+T748+T750</f>
        <v>520690</v>
      </c>
      <c r="U752" s="560"/>
      <c r="V752" s="752">
        <f t="shared" ref="V752" si="669">+IF(ISERROR(T752/T751*100),"",(T752/T751*100))</f>
        <v>74.688374094527717</v>
      </c>
      <c r="W752" s="560"/>
      <c r="X752" s="751">
        <f>+X740+X742+X744+X746+X748+X750</f>
        <v>4026474</v>
      </c>
      <c r="Y752" s="560"/>
      <c r="Z752" s="752">
        <f t="shared" ref="Z752" si="670">+IF(ISERROR(X752/X751*100),"",(X752/X751*100))</f>
        <v>47.57041388240409</v>
      </c>
      <c r="AA752" s="560"/>
      <c r="AB752" s="560"/>
      <c r="AC752" s="751">
        <f t="shared" ref="AC752" si="671">+AC698+T752</f>
        <v>4753960</v>
      </c>
      <c r="AD752" s="752">
        <f>+IF(ISERROR(AC752/AC751*100),"",(AC752/AC751*100))</f>
        <v>48.979095620280027</v>
      </c>
      <c r="AE752" s="555"/>
      <c r="AF752" s="826" t="str">
        <f>$AF$104</f>
        <v>8%対象額</v>
      </c>
      <c r="AG752" s="827" t="str">
        <f>$AG$104</f>
        <v>税額</v>
      </c>
      <c r="AK752" s="225" t="s">
        <v>152</v>
      </c>
      <c r="AL752" s="225" t="s">
        <v>153</v>
      </c>
      <c r="AM752" s="225" t="s">
        <v>154</v>
      </c>
      <c r="AN752" s="225" t="s">
        <v>155</v>
      </c>
      <c r="AO752" s="225" t="s">
        <v>156</v>
      </c>
      <c r="AP752" s="225" t="s">
        <v>332</v>
      </c>
    </row>
    <row r="753" spans="1:51" ht="13.5" customHeight="1">
      <c r="B753" s="870" t="s">
        <v>624</v>
      </c>
      <c r="C753" s="871"/>
      <c r="D753" s="872"/>
      <c r="E753" s="555" t="e">
        <v>#N/A</v>
      </c>
      <c r="F753" s="701">
        <f ca="1">SUM(F738)+F$51</f>
        <v>123</v>
      </c>
      <c r="G753" s="702">
        <f t="shared" ref="G753:P753" ca="1" si="672">SUM(G738)+G$51</f>
        <v>7600</v>
      </c>
      <c r="H753" s="702">
        <f t="shared" ca="1" si="672"/>
        <v>19</v>
      </c>
      <c r="I753" s="702">
        <f t="shared" ca="1" si="672"/>
        <v>5600</v>
      </c>
      <c r="J753" s="702">
        <f t="shared" ca="1" si="672"/>
        <v>0</v>
      </c>
      <c r="K753" s="702">
        <f t="shared" ca="1" si="672"/>
        <v>4000</v>
      </c>
      <c r="L753" s="702">
        <f t="shared" ca="1" si="672"/>
        <v>4</v>
      </c>
      <c r="M753" s="702">
        <f t="shared" ca="1" si="672"/>
        <v>3800</v>
      </c>
      <c r="N753" s="702">
        <f t="shared" ca="1" si="672"/>
        <v>1</v>
      </c>
      <c r="O753" s="702">
        <f t="shared" ca="1" si="672"/>
        <v>147</v>
      </c>
      <c r="P753" s="703">
        <f t="shared" ca="1" si="672"/>
        <v>1148200</v>
      </c>
      <c r="Q753" s="555"/>
      <c r="R753" s="775"/>
      <c r="S753" s="669"/>
      <c r="T753" s="713">
        <f>SUM(昨年日報!T754)</f>
        <v>633795.45454545447</v>
      </c>
      <c r="U753" s="555"/>
      <c r="V753" s="729"/>
      <c r="W753" s="555"/>
      <c r="X753" s="713">
        <f t="shared" ref="X753:X754" si="673">+X699+T753</f>
        <v>7696002.1885521868</v>
      </c>
      <c r="Y753" s="555"/>
      <c r="Z753" s="739"/>
      <c r="AA753" s="555"/>
      <c r="AB753" s="555"/>
      <c r="AC753" s="713">
        <f>+AC699+T753</f>
        <v>8825056.2289562263</v>
      </c>
      <c r="AD753" s="739"/>
      <c r="AE753" s="555"/>
      <c r="AF753" s="817"/>
      <c r="AG753" s="818" t="str">
        <f>IF(AF753="","0",AF753-(AF753/(参照!$V$13)))</f>
        <v>0</v>
      </c>
      <c r="AK753" s="856" t="s">
        <v>632</v>
      </c>
      <c r="AL753" s="856"/>
      <c r="AM753" s="281" t="s">
        <v>625</v>
      </c>
      <c r="AN753" s="281" t="s">
        <v>626</v>
      </c>
      <c r="AO753" s="281" t="s">
        <v>627</v>
      </c>
      <c r="AP753" s="281" t="s">
        <v>628</v>
      </c>
      <c r="AQ753" s="281" t="s">
        <v>630</v>
      </c>
      <c r="AR753" s="281" t="s">
        <v>631</v>
      </c>
    </row>
    <row r="754" spans="1:51" ht="13.5" customHeight="1">
      <c r="B754" s="662"/>
      <c r="C754" s="663"/>
      <c r="D754" s="664"/>
      <c r="E754" s="590" t="str">
        <f>IF(B754="","",VLOOKUP(B754,参照!$U$1:$Z$25,2,FALSE))</f>
        <v/>
      </c>
      <c r="F754" s="665"/>
      <c r="G754" s="666"/>
      <c r="H754" s="665"/>
      <c r="I754" s="667"/>
      <c r="J754" s="665"/>
      <c r="K754" s="667"/>
      <c r="L754" s="665"/>
      <c r="M754" s="666"/>
      <c r="N754" s="666"/>
      <c r="O754" s="727"/>
      <c r="P754" s="647"/>
      <c r="Q754" s="555"/>
      <c r="R754" s="777" t="s">
        <v>54</v>
      </c>
      <c r="S754" s="669"/>
      <c r="T754" s="713">
        <f>((+T740+T742+T746+T748+T750)/(参照!$V$14))+(AF748+AF750+AF753+AF755-AG748-AG750-AG753-AG755)</f>
        <v>473382.15488215483</v>
      </c>
      <c r="U754" s="555"/>
      <c r="V754" s="725"/>
      <c r="W754" s="555"/>
      <c r="X754" s="713">
        <f t="shared" si="673"/>
        <v>3660945.2188552185</v>
      </c>
      <c r="Y754" s="555"/>
      <c r="Z754" s="725">
        <f>+IF(ISERROR(X754/X753*100),"",(X754/X753*100))</f>
        <v>47.569440979381206</v>
      </c>
      <c r="AA754" s="555"/>
      <c r="AB754" s="555"/>
      <c r="AC754" s="713">
        <f t="shared" ref="AC754" si="674">+AC700+T754</f>
        <v>4322341.7508417498</v>
      </c>
      <c r="AD754" s="753">
        <f>+IF(ISERROR(AC754/AC753*100),"",(AC754/AC753*100))</f>
        <v>48.978064713735769</v>
      </c>
      <c r="AE754" s="555"/>
      <c r="AF754" s="828" t="str">
        <f>$AF$106</f>
        <v>10%対象額</v>
      </c>
      <c r="AG754" s="829" t="str">
        <f>$AG$106</f>
        <v>税額</v>
      </c>
      <c r="AK754" s="856" t="s">
        <v>176</v>
      </c>
      <c r="AL754" s="856"/>
      <c r="AM754" s="225"/>
      <c r="AN754" s="225"/>
      <c r="AO754" s="225"/>
      <c r="AP754" s="225"/>
      <c r="AQ754" s="225"/>
      <c r="AR754" s="225"/>
    </row>
    <row r="755" spans="1:51" ht="13.5" customHeight="1" thickBot="1">
      <c r="B755" s="870" t="s">
        <v>617</v>
      </c>
      <c r="C755" s="871"/>
      <c r="D755" s="872"/>
      <c r="E755" s="670"/>
      <c r="F755" s="731">
        <f ca="1">SUM(F745+F747+F749+F751+F753)</f>
        <v>537</v>
      </c>
      <c r="G755" s="732">
        <f t="shared" ref="G755:P755" ca="1" si="675">SUM(G745+G747+G749+G751+G753)</f>
        <v>98800</v>
      </c>
      <c r="H755" s="731">
        <f t="shared" ca="1" si="675"/>
        <v>191</v>
      </c>
      <c r="I755" s="733">
        <f t="shared" ca="1" si="675"/>
        <v>72800</v>
      </c>
      <c r="J755" s="731">
        <f t="shared" ca="1" si="675"/>
        <v>58</v>
      </c>
      <c r="K755" s="733">
        <f t="shared" ca="1" si="675"/>
        <v>52000</v>
      </c>
      <c r="L755" s="731">
        <f t="shared" ca="1" si="675"/>
        <v>28</v>
      </c>
      <c r="M755" s="732">
        <f t="shared" ca="1" si="675"/>
        <v>49490</v>
      </c>
      <c r="N755" s="732">
        <f t="shared" ca="1" si="675"/>
        <v>3</v>
      </c>
      <c r="O755" s="734">
        <f t="shared" ca="1" si="675"/>
        <v>817</v>
      </c>
      <c r="P755" s="735">
        <f t="shared" ca="1" si="675"/>
        <v>4585110</v>
      </c>
      <c r="Q755" s="555"/>
      <c r="R755" s="781"/>
      <c r="S755" s="754" t="s">
        <v>0</v>
      </c>
      <c r="T755" s="751">
        <f>T752-T754</f>
        <v>47307.845117845165</v>
      </c>
      <c r="U755" s="560"/>
      <c r="V755" s="755"/>
      <c r="W755" s="649" t="s">
        <v>0</v>
      </c>
      <c r="X755" s="751">
        <f>X752-X754</f>
        <v>365528.7811447815</v>
      </c>
      <c r="Y755" s="560"/>
      <c r="Z755" s="756"/>
      <c r="AA755" s="560" t="s">
        <v>0</v>
      </c>
      <c r="AB755" s="649"/>
      <c r="AC755" s="751">
        <f>AC752-AC754</f>
        <v>431618.24915825017</v>
      </c>
      <c r="AD755" s="756"/>
      <c r="AE755" s="555"/>
      <c r="AF755" s="823"/>
      <c r="AG755" s="822" t="str">
        <f>IF(AF755="","0",AF755-(AF755/(参照!$V$14)))</f>
        <v>0</v>
      </c>
      <c r="AK755" s="856" t="s">
        <v>177</v>
      </c>
      <c r="AL755" s="856"/>
      <c r="AM755" s="225"/>
      <c r="AN755" s="225"/>
      <c r="AO755" s="225"/>
      <c r="AP755" s="225"/>
      <c r="AQ755" s="225"/>
      <c r="AR755" s="225"/>
    </row>
    <row r="756" spans="1:51" ht="9" customHeight="1">
      <c r="A756" s="22"/>
    </row>
    <row r="757" spans="1:51" ht="5.25" customHeight="1">
      <c r="A757" s="22"/>
    </row>
    <row r="758" spans="1:51" ht="16.5" customHeight="1">
      <c r="A758" s="1">
        <f>A704+1</f>
        <v>14</v>
      </c>
      <c r="B758" s="555"/>
      <c r="C758" s="555"/>
      <c r="D758" s="561"/>
      <c r="E758" s="564"/>
      <c r="F758" s="567" t="str">
        <f>F$56</f>
        <v>社　長</v>
      </c>
      <c r="G758" s="562">
        <f t="shared" ref="G758:O758" si="676">G$56</f>
        <v>0</v>
      </c>
      <c r="H758" s="563" t="str">
        <f t="shared" si="676"/>
        <v>常　務</v>
      </c>
      <c r="I758" s="564">
        <f t="shared" si="676"/>
        <v>0</v>
      </c>
      <c r="J758" s="565" t="str">
        <f t="shared" si="676"/>
        <v>部　長</v>
      </c>
      <c r="K758" s="566">
        <f t="shared" si="676"/>
        <v>0</v>
      </c>
      <c r="L758" s="567" t="str">
        <f t="shared" si="676"/>
        <v>次　長</v>
      </c>
      <c r="M758" s="566">
        <f t="shared" si="676"/>
        <v>0</v>
      </c>
      <c r="N758" s="567" t="str">
        <f t="shared" si="676"/>
        <v>課　長</v>
      </c>
      <c r="O758" s="568" t="str">
        <f t="shared" si="676"/>
        <v>係</v>
      </c>
      <c r="P758" s="557"/>
      <c r="Q758" s="24"/>
      <c r="R758" s="919" t="s">
        <v>99</v>
      </c>
      <c r="S758" s="919"/>
      <c r="T758" s="919"/>
      <c r="U758" s="919"/>
      <c r="V758" s="919"/>
      <c r="W758" s="919"/>
      <c r="X758" s="919"/>
      <c r="AD758" s="866" t="s">
        <v>116</v>
      </c>
      <c r="AE758" s="25"/>
      <c r="AF758" s="183" t="s">
        <v>8</v>
      </c>
      <c r="AG758" s="556" t="s">
        <v>9</v>
      </c>
    </row>
    <row r="759" spans="1:51" ht="15.75" customHeight="1">
      <c r="D759" s="561"/>
      <c r="E759" s="555"/>
      <c r="F759" s="920"/>
      <c r="H759" s="922"/>
      <c r="J759" s="924"/>
      <c r="K759" s="186"/>
      <c r="L759" s="926"/>
      <c r="M759" s="186"/>
      <c r="N759" s="926"/>
      <c r="O759" s="876" t="str">
        <f>IF(ISERROR(VLOOKUP(O761,参照!AB:AC,2,FALSE)),"",VLOOKUP(O761,参照!AB:AC,2,FALSE))</f>
        <v>田中</v>
      </c>
      <c r="P759" s="770">
        <v>2</v>
      </c>
      <c r="Q759" s="4"/>
      <c r="R759" s="269"/>
      <c r="S759" s="865">
        <f>SUM(S705)+1</f>
        <v>46156</v>
      </c>
      <c r="T759" s="865"/>
      <c r="U759" s="865"/>
      <c r="V759" s="865"/>
      <c r="W759" s="862" t="str">
        <f>TEXT(S759,"aaaa")</f>
        <v>木曜日</v>
      </c>
      <c r="X759" s="862"/>
      <c r="Y759" s="268"/>
      <c r="Z759" s="4"/>
      <c r="AA759" s="4"/>
      <c r="AB759" s="4"/>
      <c r="AC759" s="29"/>
      <c r="AD759" s="867"/>
      <c r="AE759" s="263"/>
      <c r="AF759" s="889" t="str">
        <f>IF(ISERROR(VLOOKUP(P759,参照!M:N,2,FALSE)),"",VLOOKUP(P759,参照!M:N,2,FALSE))</f>
        <v>くもり</v>
      </c>
      <c r="AG759" s="860" t="str">
        <f>IF(ISERROR(VLOOKUP(P760,参照!M:N,2,FALSE)),"",VLOOKUP(P760,参照!M:N,2,FALSE))</f>
        <v>晴　れ</v>
      </c>
    </row>
    <row r="760" spans="1:51" ht="15.75" customHeight="1">
      <c r="D760" s="561"/>
      <c r="E760" s="560"/>
      <c r="F760" s="921"/>
      <c r="G760" s="31"/>
      <c r="H760" s="923"/>
      <c r="I760" s="31"/>
      <c r="J760" s="925"/>
      <c r="K760" s="187"/>
      <c r="L760" s="927"/>
      <c r="M760" s="187"/>
      <c r="N760" s="927"/>
      <c r="O760" s="877" t="str">
        <f>IF(ISERROR(VLOOKUP(N760,参照!#REF!,2,FALSE)),"",VLOOKUP(N760,参照!#REF!,2,FALSE))</f>
        <v/>
      </c>
      <c r="P760" s="770">
        <v>1</v>
      </c>
      <c r="Q760" s="4"/>
      <c r="R760" s="269"/>
      <c r="S760" s="865"/>
      <c r="T760" s="865"/>
      <c r="U760" s="865"/>
      <c r="V760" s="865"/>
      <c r="W760" s="862"/>
      <c r="X760" s="862"/>
      <c r="Y760" s="268"/>
      <c r="Z760" s="4"/>
      <c r="AA760" s="4"/>
      <c r="AB760" s="4"/>
      <c r="AC760" s="29"/>
      <c r="AD760" s="868"/>
      <c r="AE760" s="187"/>
      <c r="AF760" s="890" t="str">
        <f>IF(ISERROR(VLOOKUP(AE760,参照!O:P,2,FALSE)),"",VLOOKUP(AE760,参照!O:P,2,FALSE))</f>
        <v/>
      </c>
      <c r="AG760" s="861" t="str">
        <f>IF(ISERROR(VLOOKUP(AF760,参照!P:Q,2,FALSE)),"",VLOOKUP(AF760,参照!P:Q,2,FALSE))</f>
        <v/>
      </c>
    </row>
    <row r="761" spans="1:51" ht="13.5" customHeight="1">
      <c r="B761" s="555" t="s">
        <v>447</v>
      </c>
      <c r="C761" s="555"/>
      <c r="D761" s="555"/>
      <c r="E761" s="555"/>
      <c r="F761" s="555"/>
      <c r="G761" s="555"/>
      <c r="H761" s="555"/>
      <c r="I761" s="555"/>
      <c r="J761" s="555"/>
      <c r="K761" s="555"/>
      <c r="L761" s="555"/>
      <c r="M761" s="555"/>
      <c r="N761" s="555"/>
      <c r="O761" s="595">
        <v>3</v>
      </c>
      <c r="P761" s="555"/>
      <c r="Q761" s="555"/>
      <c r="R761" s="596" t="s">
        <v>446</v>
      </c>
      <c r="S761" s="555"/>
      <c r="T761" s="555"/>
      <c r="U761" s="555"/>
      <c r="V761" s="596" t="s">
        <v>445</v>
      </c>
      <c r="W761" s="555"/>
      <c r="X761" s="555"/>
      <c r="Y761" s="555"/>
      <c r="Z761" s="596" t="s">
        <v>444</v>
      </c>
      <c r="AA761" s="596"/>
      <c r="AB761" s="555"/>
      <c r="AC761" s="597"/>
      <c r="AD761" s="555"/>
      <c r="AE761" s="555"/>
      <c r="AF761" s="596"/>
      <c r="AG761" s="597"/>
    </row>
    <row r="762" spans="1:51" ht="13.5" customHeight="1" thickBot="1">
      <c r="B762" s="908"/>
      <c r="C762" s="909"/>
      <c r="D762" s="598"/>
      <c r="E762" s="598"/>
      <c r="F762" s="891" t="s">
        <v>679</v>
      </c>
      <c r="G762" s="892"/>
      <c r="H762" s="892"/>
      <c r="I762" s="892"/>
      <c r="J762" s="892"/>
      <c r="K762" s="892"/>
      <c r="L762" s="892"/>
      <c r="M762" s="892"/>
      <c r="N762" s="892"/>
      <c r="O762" s="892"/>
      <c r="P762" s="893"/>
      <c r="Q762" s="555"/>
      <c r="R762" s="599" t="s">
        <v>78</v>
      </c>
      <c r="S762" s="564"/>
      <c r="T762" s="600" t="s">
        <v>79</v>
      </c>
      <c r="U762" s="564"/>
      <c r="V762" s="564" t="s">
        <v>80</v>
      </c>
      <c r="W762" s="564"/>
      <c r="X762" s="601" t="s">
        <v>79</v>
      </c>
      <c r="Y762" s="555"/>
      <c r="Z762" s="602" t="s">
        <v>30</v>
      </c>
      <c r="AA762" s="603"/>
      <c r="AB762" s="604"/>
      <c r="AC762" s="605"/>
      <c r="AD762" s="555"/>
      <c r="AE762" s="555"/>
      <c r="AF762" s="555"/>
      <c r="AG762" s="606"/>
      <c r="AJ762" s="1" t="s">
        <v>121</v>
      </c>
      <c r="AK762" s="922" t="s">
        <v>120</v>
      </c>
      <c r="AL762" s="922"/>
    </row>
    <row r="763" spans="1:51" ht="13.5" customHeight="1">
      <c r="B763" s="607" t="s">
        <v>104</v>
      </c>
      <c r="C763" s="608" t="s">
        <v>105</v>
      </c>
      <c r="D763" s="568" t="s">
        <v>4</v>
      </c>
      <c r="E763" s="563"/>
      <c r="F763" s="609" t="s">
        <v>15</v>
      </c>
      <c r="G763" s="610"/>
      <c r="H763" s="609" t="s">
        <v>16</v>
      </c>
      <c r="I763" s="566"/>
      <c r="J763" s="567" t="s">
        <v>17</v>
      </c>
      <c r="K763" s="611"/>
      <c r="L763" s="609" t="s">
        <v>18</v>
      </c>
      <c r="M763" s="562"/>
      <c r="N763" s="612" t="s">
        <v>19</v>
      </c>
      <c r="O763" s="613" t="s">
        <v>6</v>
      </c>
      <c r="P763" s="613" t="s">
        <v>20</v>
      </c>
      <c r="Q763" s="595">
        <v>443</v>
      </c>
      <c r="R763" s="614" t="str">
        <f>IF(ISERROR(VLOOKUP(Q763,参照!A:B,2,FALSE)),"",VLOOKUP(Q763,参照!A:B,2,FALSE))</f>
        <v>読売旅行</v>
      </c>
      <c r="S763" s="604"/>
      <c r="T763" s="615">
        <v>68400</v>
      </c>
      <c r="U763" s="604">
        <v>500</v>
      </c>
      <c r="V763" s="604" t="str">
        <f>IF(ISERROR(VLOOKUP(U763,参照!D:E,2,FALSE)),"",VLOOKUP(U763,参照!D:E,2,FALSE))</f>
        <v>じゃらん</v>
      </c>
      <c r="W763" s="604"/>
      <c r="X763" s="616">
        <v>19000</v>
      </c>
      <c r="Y763" s="555"/>
      <c r="Z763" s="558"/>
      <c r="AA763" s="617"/>
      <c r="AB763" s="618"/>
      <c r="AC763" s="619"/>
      <c r="AD763" s="555"/>
      <c r="AE763" s="555"/>
      <c r="AF763" s="555" t="s">
        <v>346</v>
      </c>
      <c r="AG763" s="606"/>
      <c r="AJ763" s="853" t="s">
        <v>635</v>
      </c>
      <c r="AK763" s="277" t="s">
        <v>104</v>
      </c>
      <c r="AL763" s="277" t="s">
        <v>4</v>
      </c>
      <c r="AM763" s="278"/>
      <c r="AN763" s="279" t="s">
        <v>15</v>
      </c>
      <c r="AO763" s="279" t="s">
        <v>16</v>
      </c>
      <c r="AP763" s="277" t="s">
        <v>17</v>
      </c>
      <c r="AQ763" s="279" t="s">
        <v>18</v>
      </c>
      <c r="AR763" s="279" t="s">
        <v>19</v>
      </c>
      <c r="AS763" s="279"/>
      <c r="AT763" s="278" t="s">
        <v>117</v>
      </c>
      <c r="AU763" s="278" t="s">
        <v>118</v>
      </c>
      <c r="AV763" s="278" t="s">
        <v>123</v>
      </c>
      <c r="AW763" s="278" t="s">
        <v>124</v>
      </c>
      <c r="AX763" s="280" t="s">
        <v>122</v>
      </c>
      <c r="AY763" s="853" t="s">
        <v>100</v>
      </c>
    </row>
    <row r="764" spans="1:51" ht="13.5" customHeight="1">
      <c r="A764" s="43"/>
      <c r="B764" s="620" t="s">
        <v>88</v>
      </c>
      <c r="C764" s="621">
        <v>2</v>
      </c>
      <c r="D764" s="621">
        <v>1</v>
      </c>
      <c r="E764" s="604">
        <f>IF(B764="","",VLOOKUP(B764,参照!$U$1:$Z$25,2,FALSE))</f>
        <v>3000</v>
      </c>
      <c r="F764" s="622">
        <v>29</v>
      </c>
      <c r="G764" s="623">
        <f>IF(B764="","",VLOOKUP(B764,参照!$U$1:$Z$25,3,FALSE))</f>
        <v>2850</v>
      </c>
      <c r="H764" s="622">
        <v>56</v>
      </c>
      <c r="I764" s="624">
        <f>IF(B764="","",VLOOKUP(B764,参照!$U$1:$Z$25,4,FALSE))</f>
        <v>2100</v>
      </c>
      <c r="J764" s="622"/>
      <c r="K764" s="625">
        <f>IF(B764="","",VLOOKUP(B764,参照!$U$1:$Z$25,5,FALSE))</f>
        <v>1500</v>
      </c>
      <c r="L764" s="622"/>
      <c r="M764" s="626">
        <f>IF(B764="","",VLOOKUP(B764,参照!$U$1:$Z$25,6,FALSE))</f>
        <v>1430</v>
      </c>
      <c r="N764" s="605"/>
      <c r="O764" s="616">
        <f t="shared" ref="O764:O776" si="677">IF(SUM(F764+H764+J764+L764+N764)=0,"",SUM(F764+H764+J764+L764+N764))</f>
        <v>85</v>
      </c>
      <c r="P764" s="605">
        <f>IF(ISERROR(SUM(E764*F764+G764*H764+I764*J764+K764*L764+M764*N764)),"",SUM(E764*F764+G764*H764+I764*J764+K764*L764+M764*N764))</f>
        <v>246600</v>
      </c>
      <c r="Q764" s="595">
        <v>474</v>
      </c>
      <c r="R764" s="627" t="str">
        <f>IF(ISERROR(VLOOKUP(Q764,参照!A:B,2,FALSE)),"",VLOOKUP(Q764,参照!A:B,2,FALSE))</f>
        <v>阪急交通社</v>
      </c>
      <c r="S764" s="628"/>
      <c r="T764" s="629">
        <v>119700</v>
      </c>
      <c r="U764" s="628">
        <v>690</v>
      </c>
      <c r="V764" s="628" t="str">
        <f>IF(ISERROR(VLOOKUP(U764,参照!D:E,2,FALSE)),"",VLOOKUP(U764,参照!D:E,2,FALSE))</f>
        <v>沖縄ツーリスト</v>
      </c>
      <c r="W764" s="628"/>
      <c r="X764" s="630">
        <v>99750</v>
      </c>
      <c r="Y764" s="555"/>
      <c r="Z764" s="631"/>
      <c r="AA764" s="632"/>
      <c r="AB764" s="618"/>
      <c r="AC764" s="619"/>
      <c r="AD764" s="555"/>
      <c r="AE764" s="555"/>
      <c r="AF764" s="633" t="s">
        <v>164</v>
      </c>
      <c r="AG764" s="634">
        <f>AG710+S797</f>
        <v>71720</v>
      </c>
      <c r="AJ764" s="854"/>
      <c r="AK764" s="281" t="s">
        <v>83</v>
      </c>
      <c r="AL764" s="281">
        <v>1</v>
      </c>
      <c r="AM764" s="225"/>
      <c r="AN764" s="225">
        <f>DSUM($B763:$N777,F763,$AK763:$AL764)</f>
        <v>0</v>
      </c>
      <c r="AO764" s="225">
        <f>DSUM($B763:$N777,H763,$AK763:$AL764)</f>
        <v>0</v>
      </c>
      <c r="AP764" s="225">
        <f>DSUM($B763:$N777,J763,$AK763:$AL764)</f>
        <v>0</v>
      </c>
      <c r="AQ764" s="225">
        <f>DSUM($B763:$N777,L763,$AK763:$AL764)</f>
        <v>0</v>
      </c>
      <c r="AR764" s="225">
        <f>DSUM($B763:$N777,N763,$AK763:$AL764)</f>
        <v>0</v>
      </c>
      <c r="AS764" s="225"/>
      <c r="AT764" s="225">
        <f>AN764+AO764+AP764</f>
        <v>0</v>
      </c>
      <c r="AU764" s="225">
        <f>AQ764+AR764</f>
        <v>0</v>
      </c>
      <c r="AV764" s="225">
        <f>AT764+AU764</f>
        <v>0</v>
      </c>
      <c r="AW764" s="287">
        <f>(AT764*1)+(AU764*0.5)</f>
        <v>0</v>
      </c>
      <c r="AX764" s="284">
        <f>DCOUNT(B763:E777,D763,AK763:AL764)-AM808</f>
        <v>0</v>
      </c>
      <c r="AY764" s="854"/>
    </row>
    <row r="765" spans="1:51" ht="13.5" customHeight="1">
      <c r="A765" s="43"/>
      <c r="B765" s="635" t="s">
        <v>88</v>
      </c>
      <c r="C765" s="636">
        <v>4</v>
      </c>
      <c r="D765" s="636">
        <v>1</v>
      </c>
      <c r="E765" s="628">
        <f>IF(B765="","",VLOOKUP(B765,参照!$U$1:$Z$25,2,FALSE))</f>
        <v>3000</v>
      </c>
      <c r="F765" s="637">
        <v>12</v>
      </c>
      <c r="G765" s="638">
        <f>IF(B765="","",VLOOKUP(B765,参照!$U$1:$Z$25,3,FALSE))</f>
        <v>2850</v>
      </c>
      <c r="H765" s="637">
        <v>70</v>
      </c>
      <c r="I765" s="639">
        <f>IF(B765="","",VLOOKUP(B765,参照!$U$1:$Z$25,4,FALSE))</f>
        <v>2100</v>
      </c>
      <c r="J765" s="637"/>
      <c r="K765" s="640">
        <f>IF(B765="","",VLOOKUP(B765,参照!$U$1:$Z$25,5,FALSE))</f>
        <v>1500</v>
      </c>
      <c r="L765" s="637"/>
      <c r="M765" s="641">
        <f>IF(B765="","",VLOOKUP(B765,参照!$U$1:$Z$25,6,FALSE))</f>
        <v>1430</v>
      </c>
      <c r="N765" s="642"/>
      <c r="O765" s="642">
        <f t="shared" si="677"/>
        <v>82</v>
      </c>
      <c r="P765" s="642">
        <f t="shared" ref="P765:P776" si="678">IF(ISERROR(SUM(E765*F765+G765*H765+I765*J765+K765*L765+M765*N765)),"",SUM(E765*F765+G765*H765+I765*J765+K765*L765+M765*N765))</f>
        <v>235500</v>
      </c>
      <c r="Q765" s="595"/>
      <c r="R765" s="627" t="str">
        <f>IF(ISERROR(VLOOKUP(Q765,参照!A:B,2,FALSE)),"",VLOOKUP(Q765,参照!A:B,2,FALSE))</f>
        <v/>
      </c>
      <c r="S765" s="628"/>
      <c r="T765" s="629"/>
      <c r="U765" s="628">
        <v>726</v>
      </c>
      <c r="V765" s="628" t="str">
        <f>IF(ISERROR(VLOOKUP(U765,参照!D:E,2,FALSE)),"",VLOOKUP(U765,参照!D:E,2,FALSE))</f>
        <v>ベルトラ</v>
      </c>
      <c r="W765" s="628"/>
      <c r="X765" s="630">
        <v>4750</v>
      </c>
      <c r="Y765" s="555"/>
      <c r="Z765" s="631"/>
      <c r="AA765" s="632"/>
      <c r="AB765" s="618"/>
      <c r="AC765" s="619"/>
      <c r="AD765" s="555"/>
      <c r="AE765" s="555"/>
      <c r="AF765" s="643" t="s">
        <v>680</v>
      </c>
      <c r="AG765" s="644">
        <f>AG711+S798</f>
        <v>0</v>
      </c>
      <c r="AJ765" s="854"/>
      <c r="AK765" s="281" t="s">
        <v>104</v>
      </c>
      <c r="AL765" s="281" t="s">
        <v>4</v>
      </c>
      <c r="AM765" s="225"/>
      <c r="AN765" s="225"/>
      <c r="AO765" s="225"/>
      <c r="AP765" s="225"/>
      <c r="AQ765" s="225"/>
      <c r="AR765" s="225"/>
      <c r="AS765" s="225"/>
      <c r="AT765" s="225"/>
      <c r="AU765" s="225"/>
      <c r="AV765" s="225"/>
      <c r="AW765" s="225"/>
      <c r="AX765" s="282"/>
      <c r="AY765" s="854"/>
    </row>
    <row r="766" spans="1:51" ht="13.5" customHeight="1" thickBot="1">
      <c r="A766" s="43"/>
      <c r="B766" s="635"/>
      <c r="C766" s="636"/>
      <c r="D766" s="636"/>
      <c r="E766" s="628" t="str">
        <f>IF(B766="","",VLOOKUP(B766,参照!$U$1:$Z$25,2,FALSE))</f>
        <v/>
      </c>
      <c r="F766" s="637"/>
      <c r="G766" s="638" t="str">
        <f>IF(B766="","",VLOOKUP(B766,参照!$U$1:$Z$25,3,FALSE))</f>
        <v/>
      </c>
      <c r="H766" s="637"/>
      <c r="I766" s="639" t="str">
        <f>IF(B766="","",VLOOKUP(B766,参照!$U$1:$Z$25,4,FALSE))</f>
        <v/>
      </c>
      <c r="J766" s="637"/>
      <c r="K766" s="640" t="str">
        <f>IF(B766="","",VLOOKUP(B766,参照!$U$1:$Z$25,5,FALSE))</f>
        <v/>
      </c>
      <c r="L766" s="637"/>
      <c r="M766" s="641" t="str">
        <f>IF(B766="","",VLOOKUP(B766,参照!$U$1:$Z$25,6,FALSE))</f>
        <v/>
      </c>
      <c r="N766" s="642"/>
      <c r="O766" s="630" t="str">
        <f t="shared" si="677"/>
        <v/>
      </c>
      <c r="P766" s="642" t="str">
        <f t="shared" si="678"/>
        <v/>
      </c>
      <c r="Q766" s="595"/>
      <c r="R766" s="627" t="str">
        <f>IF(ISERROR(VLOOKUP(Q766,参照!A:B,2,FALSE)),"",VLOOKUP(Q766,参照!A:B,2,FALSE))</f>
        <v/>
      </c>
      <c r="S766" s="628"/>
      <c r="T766" s="629"/>
      <c r="U766" s="628">
        <v>800</v>
      </c>
      <c r="V766" s="628" t="str">
        <f>IF(ISERROR(VLOOKUP(U766,参照!D:E,2,FALSE)),"",VLOOKUP(U766,参照!D:E,2,FALSE))</f>
        <v>ANA Digital Gate</v>
      </c>
      <c r="W766" s="628"/>
      <c r="X766" s="630">
        <v>90000</v>
      </c>
      <c r="Y766" s="555"/>
      <c r="Z766" s="645"/>
      <c r="AA766" s="590"/>
      <c r="AB766" s="646"/>
      <c r="AC766" s="647"/>
      <c r="AD766" s="555"/>
      <c r="AE766" s="555"/>
      <c r="AF766" s="555"/>
      <c r="AG766" s="606"/>
      <c r="AJ766" s="855"/>
      <c r="AK766" s="9" t="s">
        <v>83</v>
      </c>
      <c r="AL766" s="9">
        <v>3</v>
      </c>
      <c r="AM766" s="283"/>
      <c r="AN766" s="283">
        <f>DSUM($B763:$N777,F763,$AK765:$AL766)</f>
        <v>0</v>
      </c>
      <c r="AO766" s="283">
        <f>DSUM($B763:$N777,H763,$AK765:$AL766)</f>
        <v>0</v>
      </c>
      <c r="AP766" s="283">
        <f>DSUM($B763:$N777,J763,$AK765:$AL766)</f>
        <v>0</v>
      </c>
      <c r="AQ766" s="283">
        <f>DSUM($B763:$N777,L763,$AK765:$AL766)</f>
        <v>0</v>
      </c>
      <c r="AR766" s="283">
        <f>DSUM($B763:$N777,N763,$AK765:$AL766)</f>
        <v>0</v>
      </c>
      <c r="AS766" s="283"/>
      <c r="AT766" s="283">
        <f>AN766+AO766+AP766</f>
        <v>0</v>
      </c>
      <c r="AU766" s="283">
        <f>AQ766+AR766</f>
        <v>0</v>
      </c>
      <c r="AV766" s="283">
        <f>AT766+AU766</f>
        <v>0</v>
      </c>
      <c r="AW766" s="286">
        <f>(AT766*1)+(AU766*0.5)</f>
        <v>0</v>
      </c>
      <c r="AX766" s="285">
        <f>DCOUNT(B763:E777,D763,AK765:AL766)-AM809</f>
        <v>0</v>
      </c>
      <c r="AY766" s="855"/>
    </row>
    <row r="767" spans="1:51" ht="13.5" customHeight="1" thickBot="1">
      <c r="A767" s="43"/>
      <c r="B767" s="635"/>
      <c r="C767" s="636"/>
      <c r="D767" s="636"/>
      <c r="E767" s="628" t="str">
        <f>IF(B767="","",VLOOKUP(B767,参照!$U$1:$Z$25,2,FALSE))</f>
        <v/>
      </c>
      <c r="F767" s="637"/>
      <c r="G767" s="638" t="str">
        <f>IF(B767="","",VLOOKUP(B767,参照!$U$1:$Z$25,3,FALSE))</f>
        <v/>
      </c>
      <c r="H767" s="637"/>
      <c r="I767" s="639" t="str">
        <f>IF(B767="","",VLOOKUP(B767,参照!$U$1:$Z$25,4,FALSE))</f>
        <v/>
      </c>
      <c r="J767" s="637"/>
      <c r="K767" s="640" t="str">
        <f>IF(B767="","",VLOOKUP(B767,参照!$U$1:$Z$25,5,FALSE))</f>
        <v/>
      </c>
      <c r="L767" s="637"/>
      <c r="M767" s="641" t="str">
        <f>IF(B767="","",VLOOKUP(B767,参照!$U$1:$Z$25,6,FALSE))</f>
        <v/>
      </c>
      <c r="N767" s="642"/>
      <c r="O767" s="642" t="str">
        <f t="shared" si="677"/>
        <v/>
      </c>
      <c r="P767" s="642" t="str">
        <f t="shared" si="678"/>
        <v/>
      </c>
      <c r="Q767" s="595"/>
      <c r="R767" s="627" t="str">
        <f>IF(ISERROR(VLOOKUP(Q767,参照!A:B,2,FALSE)),"",VLOOKUP(Q767,参照!A:B,2,FALSE))</f>
        <v/>
      </c>
      <c r="S767" s="628"/>
      <c r="T767" s="629"/>
      <c r="U767" s="628"/>
      <c r="V767" s="628" t="str">
        <f>IF(ISERROR(VLOOKUP(U767,参照!D:E,2,FALSE)),"",VLOOKUP(U767,参照!D:E,2,FALSE))</f>
        <v/>
      </c>
      <c r="W767" s="628"/>
      <c r="X767" s="630"/>
      <c r="Y767" s="555"/>
      <c r="Z767" s="648" t="s">
        <v>35</v>
      </c>
      <c r="AA767" s="649"/>
      <c r="AB767" s="650"/>
      <c r="AC767" s="651">
        <f>SUM(AC763:AC765)</f>
        <v>0</v>
      </c>
      <c r="AD767" s="555"/>
      <c r="AE767" s="555"/>
      <c r="AF767" s="555" t="s">
        <v>345</v>
      </c>
      <c r="AG767" s="606"/>
    </row>
    <row r="768" spans="1:51" ht="13.5" customHeight="1">
      <c r="A768" s="43"/>
      <c r="B768" s="635"/>
      <c r="C768" s="636"/>
      <c r="D768" s="636"/>
      <c r="E768" s="628" t="str">
        <f>IF(B768="","",VLOOKUP(B768,参照!$U$1:$Z$25,2,FALSE))</f>
        <v/>
      </c>
      <c r="F768" s="637"/>
      <c r="G768" s="638" t="str">
        <f>IF(B768="","",VLOOKUP(B768,参照!$U$1:$Z$25,3,FALSE))</f>
        <v/>
      </c>
      <c r="H768" s="637"/>
      <c r="I768" s="639" t="str">
        <f>IF(B768="","",VLOOKUP(B768,参照!$U$1:$Z$25,4,FALSE))</f>
        <v/>
      </c>
      <c r="J768" s="637"/>
      <c r="K768" s="640" t="str">
        <f>IF(B768="","",VLOOKUP(B768,参照!$U$1:$Z$25,5,FALSE))</f>
        <v/>
      </c>
      <c r="L768" s="637"/>
      <c r="M768" s="641" t="str">
        <f>IF(B768="","",VLOOKUP(B768,参照!$U$1:$Z$25,6,FALSE))</f>
        <v/>
      </c>
      <c r="N768" s="642"/>
      <c r="O768" s="630" t="str">
        <f t="shared" si="677"/>
        <v/>
      </c>
      <c r="P768" s="642" t="str">
        <f t="shared" si="678"/>
        <v/>
      </c>
      <c r="Q768" s="595"/>
      <c r="R768" s="627" t="str">
        <f>IF(ISERROR(VLOOKUP(Q768,参照!A:B,2,FALSE)),"",VLOOKUP(Q768,参照!A:B,2,FALSE))</f>
        <v/>
      </c>
      <c r="S768" s="628"/>
      <c r="T768" s="629"/>
      <c r="U768" s="628"/>
      <c r="V768" s="628" t="str">
        <f>IF(ISERROR(VLOOKUP(U768,参照!D:E,2,FALSE)),"",VLOOKUP(U768,参照!D:E,2,FALSE))</f>
        <v/>
      </c>
      <c r="W768" s="628"/>
      <c r="X768" s="630"/>
      <c r="Y768" s="555"/>
      <c r="Z768" s="555"/>
      <c r="AA768" s="555"/>
      <c r="AB768" s="555"/>
      <c r="AC768" s="555"/>
      <c r="AD768" s="555"/>
      <c r="AE768" s="555"/>
      <c r="AF768" s="633" t="s">
        <v>164</v>
      </c>
      <c r="AG768" s="634">
        <f>AG714+S799</f>
        <v>38700</v>
      </c>
      <c r="AJ768" s="853" t="s">
        <v>107</v>
      </c>
      <c r="AK768" s="277" t="s">
        <v>104</v>
      </c>
      <c r="AL768" s="277" t="s">
        <v>4</v>
      </c>
      <c r="AM768" s="278"/>
      <c r="AN768" s="279" t="s">
        <v>15</v>
      </c>
      <c r="AO768" s="279" t="s">
        <v>16</v>
      </c>
      <c r="AP768" s="277" t="s">
        <v>17</v>
      </c>
      <c r="AQ768" s="279" t="s">
        <v>18</v>
      </c>
      <c r="AR768" s="279" t="s">
        <v>19</v>
      </c>
      <c r="AS768" s="277"/>
      <c r="AT768" s="277" t="s">
        <v>117</v>
      </c>
      <c r="AU768" s="277" t="s">
        <v>118</v>
      </c>
      <c r="AV768" s="277" t="s">
        <v>123</v>
      </c>
      <c r="AW768" s="277" t="s">
        <v>124</v>
      </c>
      <c r="AX768" s="288" t="s">
        <v>122</v>
      </c>
      <c r="AY768" s="853" t="s">
        <v>107</v>
      </c>
    </row>
    <row r="769" spans="1:51" ht="13.5" customHeight="1">
      <c r="A769" s="43"/>
      <c r="B769" s="635"/>
      <c r="C769" s="636"/>
      <c r="D769" s="636"/>
      <c r="E769" s="628" t="str">
        <f>IF(B769="","",VLOOKUP(B769,参照!$U$1:$Z$25,2,FALSE))</f>
        <v/>
      </c>
      <c r="F769" s="637"/>
      <c r="G769" s="638" t="str">
        <f>IF(B769="","",VLOOKUP(B769,参照!$U$1:$Z$25,3,FALSE))</f>
        <v/>
      </c>
      <c r="H769" s="637"/>
      <c r="I769" s="639" t="str">
        <f>IF(B769="","",VLOOKUP(B769,参照!$U$1:$Z$25,4,FALSE))</f>
        <v/>
      </c>
      <c r="J769" s="637"/>
      <c r="K769" s="640" t="str">
        <f>IF(B769="","",VLOOKUP(B769,参照!$U$1:$Z$25,5,FALSE))</f>
        <v/>
      </c>
      <c r="L769" s="637"/>
      <c r="M769" s="641" t="str">
        <f>IF(B769="","",VLOOKUP(B769,参照!$U$1:$Z$25,6,FALSE))</f>
        <v/>
      </c>
      <c r="N769" s="642"/>
      <c r="O769" s="642" t="str">
        <f t="shared" si="677"/>
        <v/>
      </c>
      <c r="P769" s="642" t="str">
        <f t="shared" si="678"/>
        <v/>
      </c>
      <c r="Q769" s="595"/>
      <c r="R769" s="627" t="str">
        <f>IF(ISERROR(VLOOKUP(Q769,参照!A:B,2,FALSE)),"",VLOOKUP(Q769,参照!A:B,2,FALSE))</f>
        <v/>
      </c>
      <c r="S769" s="628"/>
      <c r="T769" s="629"/>
      <c r="U769" s="628"/>
      <c r="V769" s="628" t="str">
        <f>IF(ISERROR(VLOOKUP(U769,参照!D:E,2,FALSE)),"",VLOOKUP(U769,参照!D:E,2,FALSE))</f>
        <v/>
      </c>
      <c r="W769" s="628"/>
      <c r="X769" s="630"/>
      <c r="Y769" s="555"/>
      <c r="Z769" s="602" t="s">
        <v>33</v>
      </c>
      <c r="AA769" s="603"/>
      <c r="AB769" s="652"/>
      <c r="AC769" s="653"/>
      <c r="AD769" s="555"/>
      <c r="AE769" s="555"/>
      <c r="AF769" s="643" t="s">
        <v>681</v>
      </c>
      <c r="AG769" s="644">
        <f>AG715+S800</f>
        <v>0</v>
      </c>
      <c r="AJ769" s="854"/>
      <c r="AK769" s="281" t="s">
        <v>84</v>
      </c>
      <c r="AL769" s="281">
        <v>1</v>
      </c>
      <c r="AM769" s="225"/>
      <c r="AN769" s="225">
        <f>DSUM($B763:$N777,F763,$AK768:$AL769)</f>
        <v>0</v>
      </c>
      <c r="AO769" s="225">
        <f>DSUM($B763:$N777,H763,$AK768:$AL769)</f>
        <v>0</v>
      </c>
      <c r="AP769" s="225">
        <f>DSUM($B763:$N777,J763,$AK768:$AL769)</f>
        <v>0</v>
      </c>
      <c r="AQ769" s="225">
        <f>DSUM($B763:$N777,L763,$AK768:$AL769)</f>
        <v>0</v>
      </c>
      <c r="AR769" s="225">
        <f>DSUM($B763:$N777,N763,$AK768:$AL769)</f>
        <v>0</v>
      </c>
      <c r="AS769" s="225"/>
      <c r="AT769" s="225">
        <f>AN769+AO769+AP769</f>
        <v>0</v>
      </c>
      <c r="AU769" s="225">
        <f>AQ769+AR769</f>
        <v>0</v>
      </c>
      <c r="AV769" s="225">
        <f>AT769+AU769</f>
        <v>0</v>
      </c>
      <c r="AW769" s="287">
        <f>(AT769*1)+(AU769*0.5)</f>
        <v>0</v>
      </c>
      <c r="AX769" s="284">
        <f>DCOUNT(B763:E777,D763,AK768:AL769)-AN808</f>
        <v>0</v>
      </c>
      <c r="AY769" s="854"/>
    </row>
    <row r="770" spans="1:51" ht="13.5" customHeight="1">
      <c r="A770" s="43"/>
      <c r="B770" s="635"/>
      <c r="C770" s="636"/>
      <c r="D770" s="636"/>
      <c r="E770" s="628" t="str">
        <f>IF(B770="","",VLOOKUP(B770,参照!$U$1:$Z$25,2,FALSE))</f>
        <v/>
      </c>
      <c r="F770" s="637"/>
      <c r="G770" s="638" t="str">
        <f>IF(B770="","",VLOOKUP(B770,参照!$U$1:$Z$25,3,FALSE))</f>
        <v/>
      </c>
      <c r="H770" s="637"/>
      <c r="I770" s="639" t="str">
        <f>IF(B770="","",VLOOKUP(B770,参照!$U$1:$Z$25,4,FALSE))</f>
        <v/>
      </c>
      <c r="J770" s="637"/>
      <c r="K770" s="640" t="str">
        <f>IF(B770="","",VLOOKUP(B770,参照!$U$1:$Z$25,5,FALSE))</f>
        <v/>
      </c>
      <c r="L770" s="637"/>
      <c r="M770" s="641" t="str">
        <f>IF(B770="","",VLOOKUP(B770,参照!$U$1:$Z$25,6,FALSE))</f>
        <v/>
      </c>
      <c r="N770" s="642"/>
      <c r="O770" s="630" t="str">
        <f t="shared" si="677"/>
        <v/>
      </c>
      <c r="P770" s="642" t="str">
        <f t="shared" si="678"/>
        <v/>
      </c>
      <c r="Q770" s="595"/>
      <c r="R770" s="627" t="str">
        <f>IF(ISERROR(VLOOKUP(Q770,参照!A:B,2,FALSE)),"",VLOOKUP(Q770,参照!A:B,2,FALSE))</f>
        <v/>
      </c>
      <c r="S770" s="628"/>
      <c r="T770" s="629"/>
      <c r="U770" s="628"/>
      <c r="V770" s="628" t="str">
        <f>IF(ISERROR(VLOOKUP(U770,参照!D:E,2,FALSE)),"",VLOOKUP(U770,参照!D:E,2,FALSE))</f>
        <v/>
      </c>
      <c r="W770" s="628"/>
      <c r="X770" s="630"/>
      <c r="Y770" s="555"/>
      <c r="Z770" s="627"/>
      <c r="AA770" s="654"/>
      <c r="AB770" s="655"/>
      <c r="AC770" s="656"/>
      <c r="AD770" s="555"/>
      <c r="AE770" s="555"/>
      <c r="AF770" s="596"/>
      <c r="AG770" s="606"/>
      <c r="AJ770" s="854"/>
      <c r="AK770" s="281" t="s">
        <v>104</v>
      </c>
      <c r="AL770" s="281" t="s">
        <v>4</v>
      </c>
      <c r="AM770" s="225"/>
      <c r="AN770" s="225"/>
      <c r="AO770" s="225"/>
      <c r="AP770" s="225"/>
      <c r="AQ770" s="225"/>
      <c r="AR770" s="225"/>
      <c r="AS770" s="225"/>
      <c r="AT770" s="225"/>
      <c r="AU770" s="225"/>
      <c r="AV770" s="225"/>
      <c r="AW770" s="225"/>
      <c r="AX770" s="282"/>
      <c r="AY770" s="854"/>
    </row>
    <row r="771" spans="1:51" ht="13.5" customHeight="1" thickBot="1">
      <c r="A771" s="43"/>
      <c r="B771" s="635"/>
      <c r="C771" s="636"/>
      <c r="D771" s="636"/>
      <c r="E771" s="628" t="str">
        <f>IF(B771="","",VLOOKUP(B771,参照!$U$1:$Z$25,2,FALSE))</f>
        <v/>
      </c>
      <c r="F771" s="637"/>
      <c r="G771" s="638" t="str">
        <f>IF(B771="","",VLOOKUP(B771,参照!$U$1:$Z$25,3,FALSE))</f>
        <v/>
      </c>
      <c r="H771" s="637"/>
      <c r="I771" s="639" t="str">
        <f>IF(B771="","",VLOOKUP(B771,参照!$U$1:$Z$25,4,FALSE))</f>
        <v/>
      </c>
      <c r="J771" s="637"/>
      <c r="K771" s="640" t="str">
        <f>IF(B771="","",VLOOKUP(B771,参照!$U$1:$Z$25,5,FALSE))</f>
        <v/>
      </c>
      <c r="L771" s="637"/>
      <c r="M771" s="641" t="str">
        <f>IF(B771="","",VLOOKUP(B771,参照!$U$1:$Z$25,6,FALSE))</f>
        <v/>
      </c>
      <c r="N771" s="642"/>
      <c r="O771" s="642" t="str">
        <f t="shared" si="677"/>
        <v/>
      </c>
      <c r="P771" s="642" t="str">
        <f t="shared" si="678"/>
        <v/>
      </c>
      <c r="Q771" s="595"/>
      <c r="R771" s="627" t="str">
        <f>IF(ISERROR(VLOOKUP(Q771,参照!A:B,2,FALSE)),"",VLOOKUP(Q771,参照!A:B,2,FALSE))</f>
        <v/>
      </c>
      <c r="S771" s="628"/>
      <c r="T771" s="629"/>
      <c r="U771" s="628"/>
      <c r="V771" s="628" t="str">
        <f>IF(ISERROR(VLOOKUP(U771,参照!D:E,2,FALSE)),"",VLOOKUP(U771,参照!D:E,2,FALSE))</f>
        <v/>
      </c>
      <c r="W771" s="628"/>
      <c r="X771" s="630"/>
      <c r="Y771" s="555"/>
      <c r="Z771" s="627"/>
      <c r="AA771" s="654"/>
      <c r="AB771" s="655"/>
      <c r="AC771" s="642"/>
      <c r="AD771" s="555"/>
      <c r="AE771" s="555"/>
      <c r="AF771" s="555" t="s">
        <v>163</v>
      </c>
      <c r="AG771" s="606"/>
      <c r="AJ771" s="855"/>
      <c r="AK771" s="9" t="s">
        <v>84</v>
      </c>
      <c r="AL771" s="9">
        <v>3</v>
      </c>
      <c r="AM771" s="283"/>
      <c r="AN771" s="283">
        <f>DSUM($B763:$N777,F763,$AK770:$AL771)</f>
        <v>0</v>
      </c>
      <c r="AO771" s="283">
        <f>DSUM($B763:$N777,H763,$AK770:$AL771)</f>
        <v>0</v>
      </c>
      <c r="AP771" s="283">
        <f>DSUM($B763:$N777,J763,$AK770:$AL771)</f>
        <v>0</v>
      </c>
      <c r="AQ771" s="283">
        <f>DSUM($B763:$N777,L763,$AK770:$AL771)</f>
        <v>0</v>
      </c>
      <c r="AR771" s="283">
        <f>DSUM($B763:$N777,N763,$AK770:$AL771)</f>
        <v>0</v>
      </c>
      <c r="AS771" s="283"/>
      <c r="AT771" s="283">
        <f>AN771+AO771+AP771</f>
        <v>0</v>
      </c>
      <c r="AU771" s="283">
        <f>AQ771+AR771</f>
        <v>0</v>
      </c>
      <c r="AV771" s="283">
        <f>AT771+AU771</f>
        <v>0</v>
      </c>
      <c r="AW771" s="286">
        <f>(AT771*1)+(AU771*0.5)</f>
        <v>0</v>
      </c>
      <c r="AX771" s="285">
        <f>DCOUNT(B763:E777,D763,AK770:AL771)-AN809</f>
        <v>0</v>
      </c>
      <c r="AY771" s="855"/>
    </row>
    <row r="772" spans="1:51" ht="13.5" customHeight="1" thickBot="1">
      <c r="A772" s="43"/>
      <c r="B772" s="635"/>
      <c r="C772" s="636"/>
      <c r="D772" s="636"/>
      <c r="E772" s="628" t="str">
        <f>IF(B772="","",VLOOKUP(B772,参照!$U$1:$Z$25,2,FALSE))</f>
        <v/>
      </c>
      <c r="F772" s="637"/>
      <c r="G772" s="638" t="str">
        <f>IF(B772="","",VLOOKUP(B772,参照!$U$1:$Z$25,3,FALSE))</f>
        <v/>
      </c>
      <c r="H772" s="637"/>
      <c r="I772" s="639" t="str">
        <f>IF(B772="","",VLOOKUP(B772,参照!$U$1:$Z$25,4,FALSE))</f>
        <v/>
      </c>
      <c r="J772" s="637"/>
      <c r="K772" s="640" t="str">
        <f>IF(B772="","",VLOOKUP(B772,参照!$U$1:$Z$25,5,FALSE))</f>
        <v/>
      </c>
      <c r="L772" s="637"/>
      <c r="M772" s="641" t="str">
        <f>IF(B772="","",VLOOKUP(B772,参照!$U$1:$Z$25,6,FALSE))</f>
        <v/>
      </c>
      <c r="N772" s="642"/>
      <c r="O772" s="630" t="str">
        <f t="shared" si="677"/>
        <v/>
      </c>
      <c r="P772" s="642" t="str">
        <f t="shared" si="678"/>
        <v/>
      </c>
      <c r="Q772" s="595"/>
      <c r="R772" s="627" t="str">
        <f>IF(ISERROR(VLOOKUP(Q772,参照!A:B,2,FALSE)),"",VLOOKUP(Q772,参照!A:B,2,FALSE))</f>
        <v/>
      </c>
      <c r="S772" s="628"/>
      <c r="T772" s="629"/>
      <c r="U772" s="628"/>
      <c r="V772" s="628" t="str">
        <f>IF(ISERROR(VLOOKUP(U772,参照!D:E,2,FALSE)),"",VLOOKUP(U772,参照!D:E,2,FALSE))</f>
        <v/>
      </c>
      <c r="W772" s="628"/>
      <c r="X772" s="630"/>
      <c r="Y772" s="555"/>
      <c r="Z772" s="627"/>
      <c r="AA772" s="654"/>
      <c r="AB772" s="655"/>
      <c r="AC772" s="642"/>
      <c r="AD772" s="555"/>
      <c r="AE772" s="555"/>
      <c r="AF772" s="633" t="s">
        <v>164</v>
      </c>
      <c r="AG772" s="634">
        <f>AG718+S803</f>
        <v>18000</v>
      </c>
      <c r="AJ772" s="4"/>
      <c r="AY772" s="4"/>
    </row>
    <row r="773" spans="1:51" ht="13.5" customHeight="1">
      <c r="A773" s="43"/>
      <c r="B773" s="635"/>
      <c r="C773" s="636"/>
      <c r="D773" s="636"/>
      <c r="E773" s="628" t="str">
        <f>IF(B773="","",VLOOKUP(B773,参照!$U$1:$Z$25,2,FALSE))</f>
        <v/>
      </c>
      <c r="F773" s="637"/>
      <c r="G773" s="638" t="str">
        <f>IF(B773="","",VLOOKUP(B773,参照!$U$1:$Z$25,3,FALSE))</f>
        <v/>
      </c>
      <c r="H773" s="637"/>
      <c r="I773" s="639" t="str">
        <f>IF(B773="","",VLOOKUP(B773,参照!$U$1:$Z$25,4,FALSE))</f>
        <v/>
      </c>
      <c r="J773" s="637"/>
      <c r="K773" s="640" t="str">
        <f>IF(B773="","",VLOOKUP(B773,参照!$U$1:$Z$25,5,FALSE))</f>
        <v/>
      </c>
      <c r="L773" s="637"/>
      <c r="M773" s="641" t="str">
        <f>IF(B773="","",VLOOKUP(B773,参照!$U$1:$Z$25,6,FALSE))</f>
        <v/>
      </c>
      <c r="N773" s="642"/>
      <c r="O773" s="642" t="str">
        <f t="shared" si="677"/>
        <v/>
      </c>
      <c r="P773" s="642" t="str">
        <f t="shared" si="678"/>
        <v/>
      </c>
      <c r="Q773" s="595"/>
      <c r="R773" s="627" t="str">
        <f>IF(ISERROR(VLOOKUP(Q773,参照!A:B,2,FALSE)),"",VLOOKUP(Q773,参照!A:B,2,FALSE))</f>
        <v/>
      </c>
      <c r="S773" s="628"/>
      <c r="T773" s="629"/>
      <c r="U773" s="628"/>
      <c r="V773" s="628" t="str">
        <f>IF(ISERROR(VLOOKUP(U773,参照!D:E,2,FALSE)),"",VLOOKUP(U773,参照!D:E,2,FALSE))</f>
        <v/>
      </c>
      <c r="W773" s="628"/>
      <c r="X773" s="630"/>
      <c r="Y773" s="555"/>
      <c r="Z773" s="627"/>
      <c r="AA773" s="654"/>
      <c r="AB773" s="655"/>
      <c r="AC773" s="642"/>
      <c r="AD773" s="555"/>
      <c r="AE773" s="555"/>
      <c r="AF773" s="643" t="s">
        <v>681</v>
      </c>
      <c r="AG773" s="644">
        <f>AG719+S804</f>
        <v>0</v>
      </c>
      <c r="AJ773" s="853" t="s">
        <v>102</v>
      </c>
      <c r="AK773" s="277" t="s">
        <v>104</v>
      </c>
      <c r="AL773" s="277" t="s">
        <v>4</v>
      </c>
      <c r="AM773" s="278"/>
      <c r="AN773" s="279" t="s">
        <v>15</v>
      </c>
      <c r="AO773" s="279" t="s">
        <v>16</v>
      </c>
      <c r="AP773" s="277" t="s">
        <v>17</v>
      </c>
      <c r="AQ773" s="279" t="s">
        <v>18</v>
      </c>
      <c r="AR773" s="279" t="s">
        <v>19</v>
      </c>
      <c r="AS773" s="277"/>
      <c r="AT773" s="277" t="s">
        <v>117</v>
      </c>
      <c r="AU773" s="277" t="s">
        <v>118</v>
      </c>
      <c r="AV773" s="277" t="s">
        <v>123</v>
      </c>
      <c r="AW773" s="277" t="s">
        <v>124</v>
      </c>
      <c r="AX773" s="288" t="s">
        <v>122</v>
      </c>
      <c r="AY773" s="853" t="s">
        <v>102</v>
      </c>
    </row>
    <row r="774" spans="1:51" ht="13.5" customHeight="1">
      <c r="A774" s="43"/>
      <c r="B774" s="635"/>
      <c r="C774" s="636"/>
      <c r="D774" s="636"/>
      <c r="E774" s="628" t="str">
        <f>IF(B774="","",VLOOKUP(B774,参照!$U$1:$Z$25,2,FALSE))</f>
        <v/>
      </c>
      <c r="F774" s="637"/>
      <c r="G774" s="638" t="str">
        <f>IF(B774="","",VLOOKUP(B774,参照!$U$1:$Z$25,3,FALSE))</f>
        <v/>
      </c>
      <c r="H774" s="637"/>
      <c r="I774" s="639" t="str">
        <f>IF(B774="","",VLOOKUP(B774,参照!$U$1:$Z$25,4,FALSE))</f>
        <v/>
      </c>
      <c r="J774" s="637"/>
      <c r="K774" s="640" t="str">
        <f>IF(B774="","",VLOOKUP(B774,参照!$U$1:$Z$25,5,FALSE))</f>
        <v/>
      </c>
      <c r="L774" s="637"/>
      <c r="M774" s="641" t="str">
        <f>IF(B774="","",VLOOKUP(B774,参照!$U$1:$Z$25,6,FALSE))</f>
        <v/>
      </c>
      <c r="N774" s="642"/>
      <c r="O774" s="630" t="str">
        <f t="shared" si="677"/>
        <v/>
      </c>
      <c r="P774" s="642" t="str">
        <f t="shared" si="678"/>
        <v/>
      </c>
      <c r="Q774" s="595"/>
      <c r="R774" s="627" t="str">
        <f>IF(ISERROR(VLOOKUP(Q774,参照!A:B,2,FALSE)),"",VLOOKUP(Q774,参照!A:B,2,FALSE))</f>
        <v/>
      </c>
      <c r="S774" s="628"/>
      <c r="T774" s="629"/>
      <c r="U774" s="628"/>
      <c r="V774" s="628" t="str">
        <f>IF(ISERROR(VLOOKUP(U774,参照!D:E,2,FALSE)),"",VLOOKUP(U774,参照!D:E,2,FALSE))</f>
        <v/>
      </c>
      <c r="W774" s="628"/>
      <c r="X774" s="630"/>
      <c r="Y774" s="555"/>
      <c r="Z774" s="627"/>
      <c r="AA774" s="654"/>
      <c r="AB774" s="657"/>
      <c r="AC774" s="642"/>
      <c r="AD774" s="555"/>
      <c r="AE774" s="555"/>
      <c r="AF774" s="555"/>
      <c r="AG774" s="606"/>
      <c r="AJ774" s="854"/>
      <c r="AK774" s="281" t="s">
        <v>88</v>
      </c>
      <c r="AL774" s="281">
        <v>1</v>
      </c>
      <c r="AM774" s="225"/>
      <c r="AN774" s="225">
        <f>DSUM($B763:$N777,F763,$AK773:$AL774)</f>
        <v>41</v>
      </c>
      <c r="AO774" s="225">
        <f>DSUM($B763:$N777,H763,$AK773:$AL774)</f>
        <v>126</v>
      </c>
      <c r="AP774" s="225">
        <f>DSUM($B763:$N777,J763,$AK773:$AL774)</f>
        <v>0</v>
      </c>
      <c r="AQ774" s="225">
        <f>DSUM($B763:$N777,L763,$AK773:$AL774)</f>
        <v>0</v>
      </c>
      <c r="AR774" s="225">
        <f>DSUM($B763:$N777,N763,$AK773:$AL774)</f>
        <v>0</v>
      </c>
      <c r="AS774" s="225"/>
      <c r="AT774" s="225">
        <f>AN774+AO774+AP774</f>
        <v>167</v>
      </c>
      <c r="AU774" s="225">
        <f>AQ774+AR774</f>
        <v>0</v>
      </c>
      <c r="AV774" s="225">
        <f>AT774+AU774</f>
        <v>167</v>
      </c>
      <c r="AW774" s="287">
        <f>(AT774*1)+(AU774*0.5)</f>
        <v>167</v>
      </c>
      <c r="AX774" s="284">
        <f>DCOUNT(B763:E777,D763,AK773:AL774)-AO808</f>
        <v>2</v>
      </c>
      <c r="AY774" s="854"/>
    </row>
    <row r="775" spans="1:51" ht="13.5" customHeight="1">
      <c r="A775" s="43"/>
      <c r="B775" s="635"/>
      <c r="C775" s="658"/>
      <c r="D775" s="636"/>
      <c r="E775" s="628" t="str">
        <f>IF(B775="","",VLOOKUP(B775,参照!$U$1:$Z$25,2,FALSE))</f>
        <v/>
      </c>
      <c r="F775" s="637"/>
      <c r="G775" s="638" t="str">
        <f>IF(B775="","",VLOOKUP(B775,参照!$U$1:$Z$25,3,FALSE))</f>
        <v/>
      </c>
      <c r="H775" s="637"/>
      <c r="I775" s="639" t="str">
        <f>IF(B775="","",VLOOKUP(B775,参照!$U$1:$Z$25,4,FALSE))</f>
        <v/>
      </c>
      <c r="J775" s="637"/>
      <c r="K775" s="640" t="str">
        <f>IF(B775="","",VLOOKUP(B775,参照!$U$1:$Z$25,5,FALSE))</f>
        <v/>
      </c>
      <c r="L775" s="637"/>
      <c r="M775" s="641" t="str">
        <f>IF(B775="","",VLOOKUP(B775,参照!$U$1:$Z$25,6,FALSE))</f>
        <v/>
      </c>
      <c r="N775" s="642"/>
      <c r="O775" s="642" t="str">
        <f t="shared" si="677"/>
        <v/>
      </c>
      <c r="P775" s="642" t="str">
        <f t="shared" si="678"/>
        <v/>
      </c>
      <c r="Q775" s="595"/>
      <c r="R775" s="627" t="str">
        <f>IF(ISERROR(VLOOKUP(Q775,参照!A:B,2,FALSE)),"",VLOOKUP(Q775,参照!A:B,2,FALSE))</f>
        <v/>
      </c>
      <c r="S775" s="628"/>
      <c r="T775" s="629"/>
      <c r="U775" s="628"/>
      <c r="V775" s="628" t="str">
        <f>IF(ISERROR(VLOOKUP(U775,参照!D:E,2,FALSE)),"",VLOOKUP(U775,参照!D:E,2,FALSE))</f>
        <v/>
      </c>
      <c r="W775" s="628"/>
      <c r="X775" s="630"/>
      <c r="Y775" s="555"/>
      <c r="Z775" s="627"/>
      <c r="AA775" s="654"/>
      <c r="AB775" s="657"/>
      <c r="AC775" s="642"/>
      <c r="AD775" s="555"/>
      <c r="AE775" s="555"/>
      <c r="AF775" s="596" t="s">
        <v>344</v>
      </c>
      <c r="AG775" s="597"/>
      <c r="AJ775" s="854"/>
      <c r="AK775" s="281" t="s">
        <v>104</v>
      </c>
      <c r="AL775" s="281" t="s">
        <v>4</v>
      </c>
      <c r="AM775" s="225"/>
      <c r="AN775" s="225"/>
      <c r="AO775" s="225"/>
      <c r="AP775" s="225"/>
      <c r="AQ775" s="225"/>
      <c r="AR775" s="225"/>
      <c r="AS775" s="225"/>
      <c r="AT775" s="225"/>
      <c r="AU775" s="225"/>
      <c r="AV775" s="225"/>
      <c r="AW775" s="225"/>
      <c r="AX775" s="282"/>
      <c r="AY775" s="854"/>
    </row>
    <row r="776" spans="1:51" ht="13.5" customHeight="1" thickBot="1">
      <c r="A776" s="43"/>
      <c r="B776" s="635"/>
      <c r="C776" s="658"/>
      <c r="D776" s="636"/>
      <c r="E776" s="628" t="str">
        <f>IF(B776="","",VLOOKUP(B776,参照!$U$1:$Z$25,2,FALSE))</f>
        <v/>
      </c>
      <c r="F776" s="637"/>
      <c r="G776" s="638" t="str">
        <f>IF(B776="","",VLOOKUP(B776,参照!$U$1:$Z$25,3,FALSE))</f>
        <v/>
      </c>
      <c r="H776" s="637"/>
      <c r="I776" s="639" t="str">
        <f>IF(B776="","",VLOOKUP(B776,参照!$U$1:$Z$25,4,FALSE))</f>
        <v/>
      </c>
      <c r="J776" s="637"/>
      <c r="K776" s="640" t="str">
        <f>IF(B776="","",VLOOKUP(B776,参照!$U$1:$Z$25,5,FALSE))</f>
        <v/>
      </c>
      <c r="L776" s="637"/>
      <c r="M776" s="641" t="str">
        <f>IF(B776="","",VLOOKUP(B776,参照!$U$1:$Z$25,6,FALSE))</f>
        <v/>
      </c>
      <c r="N776" s="642"/>
      <c r="O776" s="630" t="str">
        <f t="shared" si="677"/>
        <v/>
      </c>
      <c r="P776" s="642" t="str">
        <f t="shared" si="678"/>
        <v/>
      </c>
      <c r="Q776" s="595"/>
      <c r="R776" s="627" t="str">
        <f>IF(ISERROR(VLOOKUP(Q776,参照!A:B,2,FALSE)),"",VLOOKUP(Q776,参照!A:B,2,FALSE))</f>
        <v/>
      </c>
      <c r="S776" s="628"/>
      <c r="T776" s="629"/>
      <c r="U776" s="628"/>
      <c r="V776" s="628" t="str">
        <f>IF(ISERROR(VLOOKUP(U776,参照!D:E,2,FALSE)),"",VLOOKUP(U776,参照!D:E,2,FALSE))</f>
        <v/>
      </c>
      <c r="W776" s="628"/>
      <c r="X776" s="630"/>
      <c r="Y776" s="555"/>
      <c r="Z776" s="627"/>
      <c r="AA776" s="654"/>
      <c r="AB776" s="655"/>
      <c r="AC776" s="656"/>
      <c r="AD776" s="555"/>
      <c r="AE776" s="555"/>
      <c r="AF776" s="659"/>
      <c r="AG776" s="647"/>
      <c r="AJ776" s="855"/>
      <c r="AK776" s="9" t="s">
        <v>88</v>
      </c>
      <c r="AL776" s="9">
        <v>3</v>
      </c>
      <c r="AM776" s="283"/>
      <c r="AN776" s="283">
        <f>DSUM($B763:$N777,F763,$AK775:$AL776)</f>
        <v>0</v>
      </c>
      <c r="AO776" s="283">
        <f>DSUM($B763:$N777,H763,$AK775:$AL776)</f>
        <v>0</v>
      </c>
      <c r="AP776" s="283">
        <f>DSUM($B763:$N777,J763,$AK775:$AL776)</f>
        <v>0</v>
      </c>
      <c r="AQ776" s="283">
        <f>DSUM($B763:$N777,L763,$AK775:$AL776)</f>
        <v>0</v>
      </c>
      <c r="AR776" s="283">
        <f>DSUM($B763:$N777,N763,$AK775:$AL776)</f>
        <v>0</v>
      </c>
      <c r="AS776" s="283"/>
      <c r="AT776" s="283">
        <f>AN776+AO776+AP776</f>
        <v>0</v>
      </c>
      <c r="AU776" s="283">
        <f>AQ776+AR776</f>
        <v>0</v>
      </c>
      <c r="AV776" s="283">
        <f>AT776+AU776</f>
        <v>0</v>
      </c>
      <c r="AW776" s="286">
        <f>(AT776*1)+(AU776*0.5)</f>
        <v>0</v>
      </c>
      <c r="AX776" s="285">
        <f>DCOUNT(B763:E777,D763,AK775:AL776)-AO809</f>
        <v>0</v>
      </c>
      <c r="AY776" s="855"/>
    </row>
    <row r="777" spans="1:51" ht="13.5" customHeight="1" thickBot="1">
      <c r="A777" s="43"/>
      <c r="B777" s="635"/>
      <c r="C777" s="658"/>
      <c r="D777" s="636"/>
      <c r="E777" s="628" t="str">
        <f>IF(B777="","",VLOOKUP(B777,参照!$U$1:$Z$25,2,FALSE))</f>
        <v/>
      </c>
      <c r="F777" s="637"/>
      <c r="G777" s="638" t="str">
        <f>IF(B777="","",VLOOKUP(B777,参照!$U$1:$Z$25,3,FALSE))</f>
        <v/>
      </c>
      <c r="H777" s="637"/>
      <c r="I777" s="639" t="str">
        <f>IF(B777="","",VLOOKUP(B777,参照!$U$1:$Z$25,4,FALSE))</f>
        <v/>
      </c>
      <c r="J777" s="637"/>
      <c r="K777" s="640" t="str">
        <f>IF(B777="","",VLOOKUP(B777,参照!$U$1:$Z$25,5,FALSE))</f>
        <v/>
      </c>
      <c r="L777" s="637"/>
      <c r="M777" s="641" t="str">
        <f>IF(B777="","",VLOOKUP(B777,参照!$U$1:$Z$25,6,FALSE))</f>
        <v/>
      </c>
      <c r="N777" s="642"/>
      <c r="O777" s="642" t="str">
        <f>IF(SUM(F777+H777+J777+L777+N777)=0,"",SUM(F777+H777+J777+L777+N777))</f>
        <v/>
      </c>
      <c r="P777" s="642" t="str">
        <f>IF(ISERROR(SUM(E777*F777+G777*H777+I777*J777+K777*L777+M777*N777)),"",SUM(E777*F777+G777*H777+I777*J777+K777*L777+M777*N777))</f>
        <v/>
      </c>
      <c r="Q777" s="595"/>
      <c r="R777" s="627" t="str">
        <f>IF(ISERROR(VLOOKUP(Q777,参照!A:B,2,FALSE)),"",VLOOKUP(Q777,参照!A:B,2,FALSE))</f>
        <v/>
      </c>
      <c r="S777" s="628"/>
      <c r="T777" s="629"/>
      <c r="U777" s="628"/>
      <c r="V777" s="628" t="str">
        <f>IF(ISERROR(VLOOKUP(U777,参照!D:E,2,FALSE)),"",VLOOKUP(U777,参照!D:E,2,FALSE))</f>
        <v/>
      </c>
      <c r="W777" s="628"/>
      <c r="X777" s="630"/>
      <c r="Y777" s="555"/>
      <c r="Z777" s="627"/>
      <c r="AA777" s="654"/>
      <c r="AB777" s="655"/>
      <c r="AC777" s="642"/>
      <c r="AD777" s="555"/>
      <c r="AE777" s="555"/>
      <c r="AF777" s="660" t="s">
        <v>31</v>
      </c>
      <c r="AG777" s="661">
        <f>+T806-T783-AC787-T787</f>
        <v>97400</v>
      </c>
      <c r="AJ777" s="289"/>
      <c r="AY777" s="289"/>
    </row>
    <row r="778" spans="1:51" ht="13.5" customHeight="1">
      <c r="B778" s="662"/>
      <c r="C778" s="663"/>
      <c r="D778" s="664"/>
      <c r="E778" s="590" t="str">
        <f>IF(B778="","",VLOOKUP(B778,参照!$U$1:$Z$25,2,FALSE))</f>
        <v/>
      </c>
      <c r="F778" s="665"/>
      <c r="G778" s="666"/>
      <c r="H778" s="665"/>
      <c r="I778" s="667"/>
      <c r="J778" s="665"/>
      <c r="K778" s="667"/>
      <c r="L778" s="665"/>
      <c r="M778" s="666"/>
      <c r="N778" s="647"/>
      <c r="O778" s="668"/>
      <c r="P778" s="647"/>
      <c r="Q778" s="595"/>
      <c r="R778" s="627" t="str">
        <f>IF(ISERROR(VLOOKUP(Q778,参照!A:B,2,FALSE)),"",VLOOKUP(Q778,参照!A:B,2,FALSE))</f>
        <v/>
      </c>
      <c r="S778" s="628"/>
      <c r="T778" s="629"/>
      <c r="U778" s="628"/>
      <c r="V778" s="628" t="str">
        <f>IF(ISERROR(VLOOKUP(U778,参照!D:E,2,FALSE)),"",VLOOKUP(U778,参照!D:E,2,FALSE))</f>
        <v/>
      </c>
      <c r="W778" s="628"/>
      <c r="X778" s="630"/>
      <c r="Y778" s="555"/>
      <c r="Z778" s="627"/>
      <c r="AA778" s="654"/>
      <c r="AB778" s="655"/>
      <c r="AC778" s="642"/>
      <c r="AD778" s="555"/>
      <c r="AE778" s="555"/>
      <c r="AF778" s="669"/>
      <c r="AG778" s="619"/>
      <c r="AJ778" s="853" t="s">
        <v>103</v>
      </c>
      <c r="AK778" s="277" t="s">
        <v>104</v>
      </c>
      <c r="AL778" s="277" t="s">
        <v>4</v>
      </c>
      <c r="AM778" s="278"/>
      <c r="AN778" s="279" t="s">
        <v>15</v>
      </c>
      <c r="AO778" s="279" t="s">
        <v>16</v>
      </c>
      <c r="AP778" s="277" t="s">
        <v>17</v>
      </c>
      <c r="AQ778" s="279" t="s">
        <v>18</v>
      </c>
      <c r="AR778" s="279" t="s">
        <v>19</v>
      </c>
      <c r="AS778" s="277"/>
      <c r="AT778" s="277" t="s">
        <v>117</v>
      </c>
      <c r="AU778" s="277" t="s">
        <v>118</v>
      </c>
      <c r="AV778" s="277" t="s">
        <v>123</v>
      </c>
      <c r="AW778" s="277" t="s">
        <v>124</v>
      </c>
      <c r="AX778" s="288" t="s">
        <v>122</v>
      </c>
      <c r="AY778" s="853" t="s">
        <v>103</v>
      </c>
    </row>
    <row r="779" spans="1:51" ht="13.5" customHeight="1">
      <c r="B779" s="928" t="s">
        <v>500</v>
      </c>
      <c r="C779" s="929"/>
      <c r="D779" s="930"/>
      <c r="E779" s="670"/>
      <c r="F779" s="671">
        <f t="shared" ref="F779:O779" si="679">SUM(F764:F777)</f>
        <v>41</v>
      </c>
      <c r="G779" s="672">
        <f t="shared" si="679"/>
        <v>5700</v>
      </c>
      <c r="H779" s="671">
        <f t="shared" si="679"/>
        <v>126</v>
      </c>
      <c r="I779" s="673">
        <f t="shared" si="679"/>
        <v>4200</v>
      </c>
      <c r="J779" s="671">
        <f t="shared" si="679"/>
        <v>0</v>
      </c>
      <c r="K779" s="673">
        <f t="shared" si="679"/>
        <v>3000</v>
      </c>
      <c r="L779" s="671">
        <f t="shared" si="679"/>
        <v>0</v>
      </c>
      <c r="M779" s="672">
        <f t="shared" si="679"/>
        <v>2860</v>
      </c>
      <c r="N779" s="672">
        <f t="shared" si="679"/>
        <v>0</v>
      </c>
      <c r="O779" s="674">
        <f t="shared" si="679"/>
        <v>167</v>
      </c>
      <c r="P779" s="674">
        <f>SUM(P764:P777)</f>
        <v>482100</v>
      </c>
      <c r="Q779" s="595"/>
      <c r="R779" s="675" t="str">
        <f>IF(ISERROR(VLOOKUP(Q779,参照!A:B,2,FALSE)),"",VLOOKUP(Q779,参照!A:B,2,FALSE))</f>
        <v/>
      </c>
      <c r="S779" s="676"/>
      <c r="T779" s="677"/>
      <c r="U779" s="628"/>
      <c r="V779" s="628" t="str">
        <f>IF(ISERROR(VLOOKUP(U779,参照!D:E,2,FALSE)),"",VLOOKUP(U779,参照!D:E,2,FALSE))</f>
        <v/>
      </c>
      <c r="W779" s="628"/>
      <c r="X779" s="630"/>
      <c r="Y779" s="555"/>
      <c r="Z779" s="627"/>
      <c r="AA779" s="654"/>
      <c r="AB779" s="655"/>
      <c r="AC779" s="642"/>
      <c r="AD779" s="555"/>
      <c r="AE779" s="555"/>
      <c r="AF779" s="660" t="s">
        <v>32</v>
      </c>
      <c r="AG779" s="678"/>
      <c r="AJ779" s="854"/>
      <c r="AK779" s="281" t="s">
        <v>125</v>
      </c>
      <c r="AL779" s="281">
        <v>1</v>
      </c>
      <c r="AM779" s="225"/>
      <c r="AN779" s="225">
        <f>DSUM($B763:$N777,F763,$AK778:$AL779)</f>
        <v>0</v>
      </c>
      <c r="AO779" s="225">
        <f>DSUM($B763:$N777,H763,$AK778:$AL779)</f>
        <v>0</v>
      </c>
      <c r="AP779" s="225">
        <f>DSUM($B763:$N777,J763,$AK778:$AL779)</f>
        <v>0</v>
      </c>
      <c r="AQ779" s="225">
        <f>DSUM($B763:$N777,L763,$AK778:$AL779)</f>
        <v>0</v>
      </c>
      <c r="AR779" s="225">
        <f>DSUM($B763:$N777,N763,$AK778:$AL779)</f>
        <v>0</v>
      </c>
      <c r="AS779" s="225"/>
      <c r="AT779" s="225">
        <f>AN779+AO779+AP779</f>
        <v>0</v>
      </c>
      <c r="AU779" s="225">
        <f>AQ779+AR779</f>
        <v>0</v>
      </c>
      <c r="AV779" s="225">
        <f>AT779+AU779</f>
        <v>0</v>
      </c>
      <c r="AW779" s="287">
        <f>(AT779*1)+(AU779*0.5)</f>
        <v>0</v>
      </c>
      <c r="AX779" s="284">
        <f>DCOUNT(B763:E777,D763,AK778:AL779)-AP808</f>
        <v>0</v>
      </c>
      <c r="AY779" s="854"/>
    </row>
    <row r="780" spans="1:51" ht="13.5" customHeight="1">
      <c r="B780" s="554"/>
      <c r="C780" s="590"/>
      <c r="D780" s="554"/>
      <c r="E780" s="590"/>
      <c r="F780" s="666"/>
      <c r="G780" s="666"/>
      <c r="H780" s="666"/>
      <c r="I780" s="666"/>
      <c r="J780" s="666"/>
      <c r="K780" s="666"/>
      <c r="L780" s="666"/>
      <c r="M780" s="666"/>
      <c r="N780" s="666"/>
      <c r="O780" s="666"/>
      <c r="P780" s="666"/>
      <c r="Q780" s="595"/>
      <c r="R780" s="598" t="s">
        <v>89</v>
      </c>
      <c r="S780" s="679"/>
      <c r="T780" s="680">
        <f>SUM(T763:T779)</f>
        <v>188100</v>
      </c>
      <c r="U780" s="628"/>
      <c r="V780" s="628" t="str">
        <f>IF(ISERROR(VLOOKUP(U780,参照!D:E,2,FALSE)),"",VLOOKUP(U780,参照!D:E,2,FALSE))</f>
        <v/>
      </c>
      <c r="W780" s="628"/>
      <c r="X780" s="630"/>
      <c r="Y780" s="555"/>
      <c r="Z780" s="627"/>
      <c r="AA780" s="654"/>
      <c r="AB780" s="657"/>
      <c r="AC780" s="642"/>
      <c r="AD780" s="555"/>
      <c r="AE780" s="555"/>
      <c r="AF780" s="669"/>
      <c r="AG780" s="619"/>
      <c r="AJ780" s="854"/>
      <c r="AK780" s="281" t="s">
        <v>104</v>
      </c>
      <c r="AL780" s="281" t="s">
        <v>4</v>
      </c>
      <c r="AM780" s="225"/>
      <c r="AN780" s="225"/>
      <c r="AO780" s="225"/>
      <c r="AP780" s="225"/>
      <c r="AQ780" s="225"/>
      <c r="AR780" s="225"/>
      <c r="AS780" s="225"/>
      <c r="AT780" s="225"/>
      <c r="AU780" s="225"/>
      <c r="AV780" s="225"/>
      <c r="AW780" s="225"/>
      <c r="AX780" s="282"/>
      <c r="AY780" s="854"/>
    </row>
    <row r="781" spans="1:51" ht="13.5" customHeight="1" thickBot="1">
      <c r="B781" s="881" t="s">
        <v>601</v>
      </c>
      <c r="C781" s="882"/>
      <c r="D781" s="882"/>
      <c r="E781" s="564" t="e">
        <f>IF(B781="","",VLOOKUP(B781,参照!$U$1:$Z$25,2,FALSE))</f>
        <v>#N/A</v>
      </c>
      <c r="F781" s="883" t="s">
        <v>603</v>
      </c>
      <c r="G781" s="884"/>
      <c r="H781" s="884"/>
      <c r="I781" s="884"/>
      <c r="J781" s="884"/>
      <c r="K781" s="884"/>
      <c r="L781" s="884"/>
      <c r="M781" s="884"/>
      <c r="N781" s="884"/>
      <c r="O781" s="884"/>
      <c r="P781" s="885"/>
      <c r="Q781" s="555"/>
      <c r="R781" s="598" t="s">
        <v>90</v>
      </c>
      <c r="S781" s="564"/>
      <c r="T781" s="681"/>
      <c r="U781" s="682"/>
      <c r="V781" s="682" t="str">
        <f>IF(ISERROR(VLOOKUP(U781,参照!D:E,2,FALSE)),"",VLOOKUP(U781,参照!D:E,2,FALSE))</f>
        <v/>
      </c>
      <c r="W781" s="682"/>
      <c r="X781" s="683"/>
      <c r="Y781" s="555"/>
      <c r="Z781" s="675"/>
      <c r="AA781" s="684"/>
      <c r="AB781" s="685"/>
      <c r="AC781" s="686"/>
      <c r="AD781" s="555"/>
      <c r="AE781" s="555"/>
      <c r="AF781" s="660" t="s">
        <v>343</v>
      </c>
      <c r="AG781" s="678"/>
      <c r="AJ781" s="855"/>
      <c r="AK781" s="9" t="s">
        <v>125</v>
      </c>
      <c r="AL781" s="9">
        <v>3</v>
      </c>
      <c r="AM781" s="283"/>
      <c r="AN781" s="283">
        <f>DSUM($B763:$N777,F763,$AK780:$AL781)</f>
        <v>0</v>
      </c>
      <c r="AO781" s="283">
        <f>DSUM($B763:$N777,H763,$AK780:$AL781)</f>
        <v>0</v>
      </c>
      <c r="AP781" s="283">
        <f>DSUM($B763:$N777,J763,$AK780:$AL781)</f>
        <v>0</v>
      </c>
      <c r="AQ781" s="283">
        <f>DSUM($B763:$N777,L763,$AK780:$AL781)</f>
        <v>0</v>
      </c>
      <c r="AR781" s="283">
        <f>DSUM($B763:$N777,N763,$AK780:$AL781)</f>
        <v>0</v>
      </c>
      <c r="AS781" s="283"/>
      <c r="AT781" s="283">
        <f>AN781+AO781+AP781</f>
        <v>0</v>
      </c>
      <c r="AU781" s="283">
        <f>AQ781+AR781</f>
        <v>0</v>
      </c>
      <c r="AV781" s="283">
        <f>AT781+AU781</f>
        <v>0</v>
      </c>
      <c r="AW781" s="286">
        <f>(AT781*1)+(AU781*0.5)</f>
        <v>0</v>
      </c>
      <c r="AX781" s="285">
        <f>DCOUNT(B763:E777,D763,AK780:AL781)-AP809</f>
        <v>0</v>
      </c>
      <c r="AY781" s="855"/>
    </row>
    <row r="782" spans="1:51" ht="13.5" customHeight="1" thickBot="1">
      <c r="B782" s="894" t="s">
        <v>602</v>
      </c>
      <c r="C782" s="894"/>
      <c r="D782" s="894"/>
      <c r="E782" s="555" t="e">
        <v>#N/A</v>
      </c>
      <c r="F782" s="687" t="s">
        <v>15</v>
      </c>
      <c r="G782" s="688"/>
      <c r="H782" s="687" t="s">
        <v>16</v>
      </c>
      <c r="I782" s="689"/>
      <c r="J782" s="559" t="s">
        <v>17</v>
      </c>
      <c r="K782" s="690"/>
      <c r="L782" s="687" t="s">
        <v>18</v>
      </c>
      <c r="M782" s="670"/>
      <c r="N782" s="670" t="s">
        <v>19</v>
      </c>
      <c r="O782" s="691" t="s">
        <v>6</v>
      </c>
      <c r="P782" s="613" t="s">
        <v>20</v>
      </c>
      <c r="Q782" s="555"/>
      <c r="R782" s="692" t="str">
        <f>IF(ISERROR(VLOOKUP(Q782,参照!A:B,2,FALSE)),"",VLOOKUP(Q782,参照!A:B,2,FALSE))</f>
        <v/>
      </c>
      <c r="S782" s="560"/>
      <c r="T782" s="693"/>
      <c r="U782" s="694"/>
      <c r="V782" s="695" t="str">
        <f>IF(ISERROR(VLOOKUP(U782,参照!D:E,2,FALSE)),"",VLOOKUP(U782,参照!D:E,2,FALSE))</f>
        <v/>
      </c>
      <c r="W782" s="695"/>
      <c r="X782" s="630"/>
      <c r="Y782" s="555"/>
      <c r="Z782" s="645"/>
      <c r="AA782" s="590"/>
      <c r="AB782" s="646"/>
      <c r="AC782" s="647"/>
      <c r="AD782" s="555"/>
      <c r="AE782" s="555"/>
      <c r="AF782" s="669"/>
      <c r="AG782" s="619"/>
      <c r="AJ782" s="289"/>
      <c r="AY782" s="289"/>
    </row>
    <row r="783" spans="1:51" ht="13.5" customHeight="1">
      <c r="A783" s="548" t="s">
        <v>498</v>
      </c>
      <c r="B783" s="873" t="s">
        <v>637</v>
      </c>
      <c r="C783" s="874"/>
      <c r="D783" s="875"/>
      <c r="E783" s="670"/>
      <c r="F783" s="765">
        <f ca="1">SUMIF($B764:$P777,$A783,F764:F777)</f>
        <v>0</v>
      </c>
      <c r="G783" s="757">
        <f t="shared" ref="G783:P783" ca="1" si="680">SUMIF($B764:$P777,$A783,G764:G777)</f>
        <v>0</v>
      </c>
      <c r="H783" s="758">
        <f t="shared" ca="1" si="680"/>
        <v>0</v>
      </c>
      <c r="I783" s="758">
        <f t="shared" ca="1" si="680"/>
        <v>0</v>
      </c>
      <c r="J783" s="758">
        <f t="shared" ca="1" si="680"/>
        <v>0</v>
      </c>
      <c r="K783" s="758">
        <f t="shared" ca="1" si="680"/>
        <v>0</v>
      </c>
      <c r="L783" s="758">
        <f t="shared" ca="1" si="680"/>
        <v>0</v>
      </c>
      <c r="M783" s="758">
        <f t="shared" ca="1" si="680"/>
        <v>0</v>
      </c>
      <c r="N783" s="758">
        <f t="shared" ca="1" si="680"/>
        <v>0</v>
      </c>
      <c r="O783" s="758">
        <f t="shared" ca="1" si="680"/>
        <v>0</v>
      </c>
      <c r="P783" s="759">
        <f t="shared" ca="1" si="680"/>
        <v>0</v>
      </c>
      <c r="Q783" s="555"/>
      <c r="R783" s="857" t="s">
        <v>91</v>
      </c>
      <c r="S783" s="858"/>
      <c r="T783" s="680">
        <f>SUM(T780+T782)</f>
        <v>188100</v>
      </c>
      <c r="U783" s="696"/>
      <c r="V783" s="697" t="str">
        <f>IF(ISERROR(VLOOKUP(U783,参照!D:E,2,FALSE)),"",VLOOKUP(U783,参照!D:E,2,FALSE))</f>
        <v/>
      </c>
      <c r="W783" s="696"/>
      <c r="X783" s="630"/>
      <c r="Y783" s="555"/>
      <c r="Z783" s="648" t="s">
        <v>35</v>
      </c>
      <c r="AA783" s="649"/>
      <c r="AB783" s="650"/>
      <c r="AC783" s="651">
        <f>SUM(AC770:AC781)</f>
        <v>0</v>
      </c>
      <c r="AD783" s="555"/>
      <c r="AE783" s="555"/>
      <c r="AF783" s="698" t="s">
        <v>81</v>
      </c>
      <c r="AG783" s="699">
        <v>-4845</v>
      </c>
      <c r="AJ783" s="853" t="s">
        <v>686</v>
      </c>
      <c r="AK783" s="277" t="s">
        <v>104</v>
      </c>
      <c r="AL783" s="277" t="s">
        <v>4</v>
      </c>
      <c r="AM783" s="278"/>
      <c r="AN783" s="279" t="s">
        <v>15</v>
      </c>
      <c r="AO783" s="279" t="s">
        <v>16</v>
      </c>
      <c r="AP783" s="277" t="s">
        <v>17</v>
      </c>
      <c r="AQ783" s="279" t="s">
        <v>18</v>
      </c>
      <c r="AR783" s="279" t="s">
        <v>19</v>
      </c>
      <c r="AS783" s="277"/>
      <c r="AT783" s="277" t="s">
        <v>117</v>
      </c>
      <c r="AU783" s="277" t="s">
        <v>118</v>
      </c>
      <c r="AV783" s="277" t="s">
        <v>123</v>
      </c>
      <c r="AW783" s="277" t="s">
        <v>124</v>
      </c>
      <c r="AX783" s="288" t="s">
        <v>122</v>
      </c>
      <c r="AY783" s="853" t="s">
        <v>127</v>
      </c>
    </row>
    <row r="784" spans="1:51" ht="13.5" customHeight="1">
      <c r="A784" s="548"/>
      <c r="B784" s="870" t="s">
        <v>623</v>
      </c>
      <c r="C784" s="871"/>
      <c r="D784" s="872"/>
      <c r="E784" s="555" t="e">
        <v>#N/A</v>
      </c>
      <c r="F784" s="700">
        <f ca="1">SUM(F783)+F730</f>
        <v>208</v>
      </c>
      <c r="G784" s="701">
        <f t="shared" ref="G784:P784" ca="1" si="681">SUM(G783)+G730</f>
        <v>57000</v>
      </c>
      <c r="H784" s="702">
        <f t="shared" ca="1" si="681"/>
        <v>143</v>
      </c>
      <c r="I784" s="702">
        <f t="shared" ca="1" si="681"/>
        <v>42000</v>
      </c>
      <c r="J784" s="702">
        <f t="shared" ca="1" si="681"/>
        <v>58</v>
      </c>
      <c r="K784" s="702">
        <f t="shared" ca="1" si="681"/>
        <v>30000</v>
      </c>
      <c r="L784" s="702">
        <f t="shared" ca="1" si="681"/>
        <v>18</v>
      </c>
      <c r="M784" s="702">
        <f t="shared" ca="1" si="681"/>
        <v>28560</v>
      </c>
      <c r="N784" s="702">
        <f t="shared" ca="1" si="681"/>
        <v>0</v>
      </c>
      <c r="O784" s="702">
        <f t="shared" ca="1" si="681"/>
        <v>427</v>
      </c>
      <c r="P784" s="703">
        <f t="shared" ca="1" si="681"/>
        <v>1967250</v>
      </c>
      <c r="Q784" s="555"/>
      <c r="R784" s="560"/>
      <c r="S784" s="560"/>
      <c r="T784" s="704"/>
      <c r="U784" s="628"/>
      <c r="V784" s="628" t="str">
        <f>IF(ISERROR(VLOOKUP(U784,参照!D:E,2,FALSE)),"",VLOOKUP(U784,参照!D:E,2,FALSE))</f>
        <v/>
      </c>
      <c r="W784" s="628"/>
      <c r="X784" s="630"/>
      <c r="Y784" s="555"/>
      <c r="Z784" s="596" t="s">
        <v>36</v>
      </c>
      <c r="AA784" s="555"/>
      <c r="AB784" s="555"/>
      <c r="AC784" s="555"/>
      <c r="AD784" s="555"/>
      <c r="AE784" s="555"/>
      <c r="AF784" s="669"/>
      <c r="AG784" s="619"/>
      <c r="AJ784" s="854"/>
      <c r="AK784" s="281" t="s">
        <v>126</v>
      </c>
      <c r="AL784" s="281">
        <v>1</v>
      </c>
      <c r="AM784" s="225"/>
      <c r="AN784" s="225">
        <f>DSUM($B763:$N777,F763,$AK783:$AL784)</f>
        <v>0</v>
      </c>
      <c r="AO784" s="225">
        <f>DSUM($B763:$N777,H763,$AK783:$AL784)</f>
        <v>0</v>
      </c>
      <c r="AP784" s="225">
        <f>DSUM($B763:$N777,J763,$AK783:$AL784)</f>
        <v>0</v>
      </c>
      <c r="AQ784" s="225">
        <f>DSUM($B763:$N777,L763,$AK783:$AL784)</f>
        <v>0</v>
      </c>
      <c r="AR784" s="225">
        <f>DSUM($B763:$N777,N763,$AK783:$AL784)</f>
        <v>0</v>
      </c>
      <c r="AS784" s="225"/>
      <c r="AT784" s="225">
        <f>AN784+AO784+AP784</f>
        <v>0</v>
      </c>
      <c r="AU784" s="225">
        <f>AQ784+AR784</f>
        <v>0</v>
      </c>
      <c r="AV784" s="225">
        <f>AT784+AU784</f>
        <v>0</v>
      </c>
      <c r="AW784" s="287">
        <f>(AT784*1)+(AU784*0.5)</f>
        <v>0</v>
      </c>
      <c r="AX784" s="284">
        <f>DCOUNT(B763:E777,D763,AK783:AL784)-AQ808</f>
        <v>0</v>
      </c>
      <c r="AY784" s="854"/>
    </row>
    <row r="785" spans="1:51" ht="13.5" customHeight="1">
      <c r="A785" s="548" t="s">
        <v>607</v>
      </c>
      <c r="B785" s="873" t="s">
        <v>107</v>
      </c>
      <c r="C785" s="874"/>
      <c r="D785" s="875"/>
      <c r="E785" s="670"/>
      <c r="F785" s="757">
        <f ca="1">SUMIF($B764:$P777,$A785,F764:F777)</f>
        <v>0</v>
      </c>
      <c r="G785" s="758">
        <f t="shared" ref="G785:P785" ca="1" si="682">SUMIF($B764:$P777,$A785,G764:G777)</f>
        <v>0</v>
      </c>
      <c r="H785" s="758">
        <f t="shared" ca="1" si="682"/>
        <v>0</v>
      </c>
      <c r="I785" s="758">
        <f t="shared" ca="1" si="682"/>
        <v>0</v>
      </c>
      <c r="J785" s="758">
        <f t="shared" ca="1" si="682"/>
        <v>0</v>
      </c>
      <c r="K785" s="758">
        <f t="shared" ca="1" si="682"/>
        <v>0</v>
      </c>
      <c r="L785" s="758">
        <f t="shared" ca="1" si="682"/>
        <v>0</v>
      </c>
      <c r="M785" s="758">
        <f t="shared" ca="1" si="682"/>
        <v>0</v>
      </c>
      <c r="N785" s="758">
        <f t="shared" ca="1" si="682"/>
        <v>0</v>
      </c>
      <c r="O785" s="758">
        <f t="shared" ca="1" si="682"/>
        <v>0</v>
      </c>
      <c r="P785" s="759">
        <f t="shared" ca="1" si="682"/>
        <v>0</v>
      </c>
      <c r="Q785" s="555"/>
      <c r="R785" s="857" t="s">
        <v>92</v>
      </c>
      <c r="S785" s="863"/>
      <c r="T785" s="864"/>
      <c r="U785" s="682"/>
      <c r="V785" s="682" t="str">
        <f>IF(ISERROR(VLOOKUP(U785,参照!D:E,2,FALSE)),"",VLOOKUP(U785,参照!D:E,2,FALSE))</f>
        <v/>
      </c>
      <c r="W785" s="682"/>
      <c r="X785" s="683"/>
      <c r="Y785" s="555"/>
      <c r="Z785" s="555"/>
      <c r="AA785" s="555"/>
      <c r="AB785" s="555"/>
      <c r="AC785" s="555"/>
      <c r="AD785" s="555"/>
      <c r="AE785" s="555"/>
      <c r="AF785" s="705" t="s">
        <v>34</v>
      </c>
      <c r="AG785" s="706"/>
      <c r="AJ785" s="854"/>
      <c r="AK785" s="281" t="s">
        <v>104</v>
      </c>
      <c r="AL785" s="281" t="s">
        <v>4</v>
      </c>
      <c r="AM785" s="225"/>
      <c r="AN785" s="225"/>
      <c r="AO785" s="225"/>
      <c r="AP785" s="225"/>
      <c r="AQ785" s="225"/>
      <c r="AR785" s="225"/>
      <c r="AS785" s="225"/>
      <c r="AT785" s="225"/>
      <c r="AU785" s="225"/>
      <c r="AV785" s="225"/>
      <c r="AW785" s="225"/>
      <c r="AX785" s="282"/>
      <c r="AY785" s="854"/>
    </row>
    <row r="786" spans="1:51" ht="13.5" customHeight="1" thickBot="1">
      <c r="A786" s="548"/>
      <c r="B786" s="870" t="s">
        <v>623</v>
      </c>
      <c r="C786" s="871"/>
      <c r="D786" s="872"/>
      <c r="E786" s="555" t="e">
        <v>#N/A</v>
      </c>
      <c r="F786" s="701">
        <f ca="1">SUM(F785)+F732</f>
        <v>0</v>
      </c>
      <c r="G786" s="702">
        <f t="shared" ref="G786:P786" ca="1" si="683">SUM(G785)+G732</f>
        <v>0</v>
      </c>
      <c r="H786" s="702">
        <f t="shared" ca="1" si="683"/>
        <v>0</v>
      </c>
      <c r="I786" s="702">
        <f t="shared" ca="1" si="683"/>
        <v>0</v>
      </c>
      <c r="J786" s="702">
        <f t="shared" ca="1" si="683"/>
        <v>0</v>
      </c>
      <c r="K786" s="702">
        <f t="shared" ca="1" si="683"/>
        <v>0</v>
      </c>
      <c r="L786" s="702">
        <f t="shared" ca="1" si="683"/>
        <v>0</v>
      </c>
      <c r="M786" s="702">
        <f t="shared" ca="1" si="683"/>
        <v>0</v>
      </c>
      <c r="N786" s="702">
        <f t="shared" ca="1" si="683"/>
        <v>0</v>
      </c>
      <c r="O786" s="702">
        <f t="shared" ca="1" si="683"/>
        <v>0</v>
      </c>
      <c r="P786" s="703">
        <f t="shared" ca="1" si="683"/>
        <v>0</v>
      </c>
      <c r="Q786" s="555"/>
      <c r="R786" s="692" t="str">
        <f>IF(ISERROR(VLOOKUP(Q786,参照!#REF!,2,FALSE)),"",VLOOKUP(Q786,参照!#REF!,2,FALSE))</f>
        <v/>
      </c>
      <c r="S786" s="560"/>
      <c r="T786" s="693"/>
      <c r="U786" s="707"/>
      <c r="V786" s="708" t="str">
        <f>IF(ISERROR(VLOOKUP(U786,参照!D:E,2,FALSE)),"",VLOOKUP(U786,参照!D:E,2,FALSE))</f>
        <v/>
      </c>
      <c r="W786" s="676"/>
      <c r="X786" s="709"/>
      <c r="Y786" s="555"/>
      <c r="Z786" s="645"/>
      <c r="AA786" s="590"/>
      <c r="AB786" s="646"/>
      <c r="AC786" s="647"/>
      <c r="AD786" s="555"/>
      <c r="AE786" s="555"/>
      <c r="AF786" s="669"/>
      <c r="AG786" s="619"/>
      <c r="AJ786" s="855"/>
      <c r="AK786" s="9" t="s">
        <v>126</v>
      </c>
      <c r="AL786" s="9">
        <v>3</v>
      </c>
      <c r="AM786" s="283"/>
      <c r="AN786" s="283">
        <f>DSUM($B763:$N777,F763,$AK785:$AL786)</f>
        <v>0</v>
      </c>
      <c r="AO786" s="283">
        <f>DSUM($B763:$N777,H763,$AK785:$AL786)</f>
        <v>0</v>
      </c>
      <c r="AP786" s="283">
        <f>DSUM($B763:$N777,J763,$AK785:$AL786)</f>
        <v>0</v>
      </c>
      <c r="AQ786" s="283">
        <f>DSUM($B763:$N777,L763,$AK785:$AL786)</f>
        <v>0</v>
      </c>
      <c r="AR786" s="283">
        <f>DSUM($B763:$N777,N763,$AK785:$AL786)</f>
        <v>0</v>
      </c>
      <c r="AS786" s="283"/>
      <c r="AT786" s="283">
        <f>AN786+AO786+AP786</f>
        <v>0</v>
      </c>
      <c r="AU786" s="283">
        <f>AQ786+AR786</f>
        <v>0</v>
      </c>
      <c r="AV786" s="283">
        <f>AT786+AU786</f>
        <v>0</v>
      </c>
      <c r="AW786" s="286">
        <f>(AT786*1)+(AU786*0.5)</f>
        <v>0</v>
      </c>
      <c r="AX786" s="285">
        <f>DCOUNT(B763:E777,D763,AK785:AL786)-AQ809</f>
        <v>0</v>
      </c>
      <c r="AY786" s="855"/>
    </row>
    <row r="787" spans="1:51" ht="13.5" customHeight="1" thickBot="1">
      <c r="A787" s="548" t="s">
        <v>608</v>
      </c>
      <c r="B787" s="873" t="s">
        <v>605</v>
      </c>
      <c r="C787" s="874"/>
      <c r="D787" s="875"/>
      <c r="E787" s="670"/>
      <c r="F787" s="757">
        <f ca="1">SUMIF($B764:$P777,$A787,F764:F777)</f>
        <v>41</v>
      </c>
      <c r="G787" s="758">
        <f t="shared" ref="G787:P787" ca="1" si="684">SUMIF($B764:$P777,$A787,G764:G777)</f>
        <v>5700</v>
      </c>
      <c r="H787" s="758">
        <f t="shared" ca="1" si="684"/>
        <v>126</v>
      </c>
      <c r="I787" s="758">
        <f t="shared" ca="1" si="684"/>
        <v>4200</v>
      </c>
      <c r="J787" s="758">
        <f t="shared" ca="1" si="684"/>
        <v>0</v>
      </c>
      <c r="K787" s="758">
        <f t="shared" ca="1" si="684"/>
        <v>3000</v>
      </c>
      <c r="L787" s="758">
        <f t="shared" ca="1" si="684"/>
        <v>0</v>
      </c>
      <c r="M787" s="758">
        <f t="shared" ca="1" si="684"/>
        <v>2860</v>
      </c>
      <c r="N787" s="758">
        <f t="shared" ca="1" si="684"/>
        <v>0</v>
      </c>
      <c r="O787" s="758">
        <f t="shared" ca="1" si="684"/>
        <v>167</v>
      </c>
      <c r="P787" s="759">
        <f t="shared" ca="1" si="684"/>
        <v>482100</v>
      </c>
      <c r="Q787" s="555"/>
      <c r="R787" s="857" t="s">
        <v>93</v>
      </c>
      <c r="S787" s="858"/>
      <c r="T787" s="680">
        <f>SUM(X787+T786)</f>
        <v>213500</v>
      </c>
      <c r="U787" s="710"/>
      <c r="V787" s="564" t="s">
        <v>82</v>
      </c>
      <c r="W787" s="564"/>
      <c r="X787" s="711">
        <f>SUM(X763:X786)</f>
        <v>213500</v>
      </c>
      <c r="Y787" s="555"/>
      <c r="Z787" s="692" t="s">
        <v>76</v>
      </c>
      <c r="AA787" s="649"/>
      <c r="AB787" s="650"/>
      <c r="AC787" s="651">
        <f>+AB763*AC763+AB764*AC764+AB765*AC765+AB770*AC770+AB771*AC771+AB772*AC772+AB773*AC773+AB774*AC774+AB775*AC775+AB776*AC776+AB777*AC777+AB778*AC778+AB779*AC779+AB780*AC780+AB781*AC781</f>
        <v>0</v>
      </c>
      <c r="AD787" s="555"/>
      <c r="AE787" s="555"/>
      <c r="AF787" s="705" t="s">
        <v>5</v>
      </c>
      <c r="AG787" s="651">
        <f>SUM(AG777:AG786)</f>
        <v>92555</v>
      </c>
      <c r="AJ787" s="289"/>
      <c r="AK787" s="4"/>
      <c r="AL787" s="4"/>
      <c r="AW787" s="340"/>
      <c r="AX787" s="340"/>
      <c r="AY787" s="289"/>
    </row>
    <row r="788" spans="1:51" ht="13.5" customHeight="1">
      <c r="A788" s="548"/>
      <c r="B788" s="870" t="s">
        <v>623</v>
      </c>
      <c r="C788" s="871"/>
      <c r="D788" s="872"/>
      <c r="E788" s="712"/>
      <c r="F788" s="701">
        <f ca="1">SUM(F787)+F734</f>
        <v>69</v>
      </c>
      <c r="G788" s="702">
        <f t="shared" ref="G788" ca="1" si="685">SUM(G787)+G734</f>
        <v>11400</v>
      </c>
      <c r="H788" s="702">
        <f t="shared" ref="H788" ca="1" si="686">SUM(H787)+H734</f>
        <v>130</v>
      </c>
      <c r="I788" s="702">
        <f t="shared" ref="I788:P788" ca="1" si="687">SUM(I787)+I734</f>
        <v>8400</v>
      </c>
      <c r="J788" s="702">
        <f t="shared" ca="1" si="687"/>
        <v>0</v>
      </c>
      <c r="K788" s="702">
        <f t="shared" ca="1" si="687"/>
        <v>6000</v>
      </c>
      <c r="L788" s="702">
        <f t="shared" ca="1" si="687"/>
        <v>2</v>
      </c>
      <c r="M788" s="702">
        <f t="shared" ca="1" si="687"/>
        <v>5720</v>
      </c>
      <c r="N788" s="702">
        <f t="shared" ca="1" si="687"/>
        <v>0</v>
      </c>
      <c r="O788" s="702">
        <f t="shared" ca="1" si="687"/>
        <v>201</v>
      </c>
      <c r="P788" s="703">
        <f t="shared" ca="1" si="687"/>
        <v>580500</v>
      </c>
      <c r="Q788" s="555"/>
      <c r="R788" s="596"/>
      <c r="S788" s="555"/>
      <c r="T788" s="713"/>
      <c r="U788" s="555"/>
      <c r="V788" s="714"/>
      <c r="W788" s="555"/>
      <c r="X788" s="713"/>
      <c r="Y788" s="555"/>
      <c r="Z788" s="555"/>
      <c r="AA788" s="555"/>
      <c r="AB788" s="555"/>
      <c r="AC788" s="555"/>
      <c r="AD788" s="555"/>
      <c r="AE788" s="555"/>
      <c r="AF788" s="555"/>
      <c r="AG788" s="555"/>
      <c r="AJ788" s="853" t="s">
        <v>336</v>
      </c>
      <c r="AK788" s="277" t="s">
        <v>104</v>
      </c>
      <c r="AL788" s="277" t="s">
        <v>4</v>
      </c>
      <c r="AM788" s="278"/>
      <c r="AN788" s="279" t="s">
        <v>15</v>
      </c>
      <c r="AO788" s="279" t="s">
        <v>16</v>
      </c>
      <c r="AP788" s="277" t="s">
        <v>17</v>
      </c>
      <c r="AQ788" s="279" t="s">
        <v>18</v>
      </c>
      <c r="AR788" s="279" t="s">
        <v>19</v>
      </c>
      <c r="AS788" s="277"/>
      <c r="AT788" s="277" t="s">
        <v>117</v>
      </c>
      <c r="AU788" s="277" t="s">
        <v>118</v>
      </c>
      <c r="AV788" s="277" t="s">
        <v>123</v>
      </c>
      <c r="AW788" s="277" t="s">
        <v>124</v>
      </c>
      <c r="AX788" s="288" t="s">
        <v>122</v>
      </c>
      <c r="AY788" s="853" t="s">
        <v>336</v>
      </c>
    </row>
    <row r="789" spans="1:51" ht="13.5" customHeight="1">
      <c r="A789" s="548" t="s">
        <v>609</v>
      </c>
      <c r="B789" s="873" t="s">
        <v>103</v>
      </c>
      <c r="C789" s="874"/>
      <c r="D789" s="875"/>
      <c r="E789" s="560" t="e">
        <v>#N/A</v>
      </c>
      <c r="F789" s="757">
        <f ca="1">SUMIF($B764:$P777,$A789,F764:F777)</f>
        <v>0</v>
      </c>
      <c r="G789" s="758">
        <f t="shared" ref="G789:P789" ca="1" si="688">SUMIF($B764:$P777,$A789,G764:G777)</f>
        <v>0</v>
      </c>
      <c r="H789" s="758">
        <f t="shared" ca="1" si="688"/>
        <v>0</v>
      </c>
      <c r="I789" s="758">
        <f t="shared" ca="1" si="688"/>
        <v>0</v>
      </c>
      <c r="J789" s="758">
        <f t="shared" ca="1" si="688"/>
        <v>0</v>
      </c>
      <c r="K789" s="758">
        <f t="shared" ca="1" si="688"/>
        <v>0</v>
      </c>
      <c r="L789" s="758">
        <f t="shared" ca="1" si="688"/>
        <v>0</v>
      </c>
      <c r="M789" s="758">
        <f t="shared" ca="1" si="688"/>
        <v>0</v>
      </c>
      <c r="N789" s="758">
        <f t="shared" ca="1" si="688"/>
        <v>0</v>
      </c>
      <c r="O789" s="758">
        <f t="shared" ca="1" si="688"/>
        <v>0</v>
      </c>
      <c r="P789" s="759">
        <f t="shared" ca="1" si="688"/>
        <v>0</v>
      </c>
      <c r="Q789" s="555"/>
      <c r="R789" s="649" t="s">
        <v>425</v>
      </c>
      <c r="S789" s="555"/>
      <c r="T789" s="555"/>
      <c r="U789" s="555"/>
      <c r="V789" s="555"/>
      <c r="W789" s="555"/>
      <c r="X789" s="555"/>
      <c r="Y789" s="555"/>
      <c r="Z789" s="555"/>
      <c r="AA789" s="555"/>
      <c r="AB789" s="555"/>
      <c r="AC789" s="555"/>
      <c r="AD789" s="555"/>
      <c r="AE789" s="555"/>
      <c r="AF789" s="714" t="s">
        <v>342</v>
      </c>
      <c r="AG789" s="555"/>
      <c r="AJ789" s="854"/>
      <c r="AK789" s="281" t="s">
        <v>334</v>
      </c>
      <c r="AL789" s="281">
        <v>1</v>
      </c>
      <c r="AM789" s="225"/>
      <c r="AN789" s="225">
        <f>DSUM($B763:$N777,F763,$AK788:$AL789)</f>
        <v>0</v>
      </c>
      <c r="AO789" s="225">
        <f>DSUM($B763:$N777,H763,$AK788:$AL789)</f>
        <v>0</v>
      </c>
      <c r="AP789" s="225">
        <f>DSUM($B763:$N777,J763,$AK788:$AL789)</f>
        <v>0</v>
      </c>
      <c r="AQ789" s="225">
        <f>DSUM($B763:$N777,L763,$AK788:$AL789)</f>
        <v>0</v>
      </c>
      <c r="AR789" s="225">
        <f>DSUM($B763:$N777,N763,$AK788:$AL789)</f>
        <v>0</v>
      </c>
      <c r="AS789" s="225"/>
      <c r="AT789" s="225">
        <f>AN789+AO789+AP789</f>
        <v>0</v>
      </c>
      <c r="AU789" s="225">
        <f>AQ789+AR789</f>
        <v>0</v>
      </c>
      <c r="AV789" s="225">
        <f>AT789+AU789</f>
        <v>0</v>
      </c>
      <c r="AW789" s="287">
        <f>(AT789*1)+(AU789*0.5)</f>
        <v>0</v>
      </c>
      <c r="AX789" s="284">
        <f>DCOUNT(B763:E777,D763,AK788:AL789)-AR808</f>
        <v>0</v>
      </c>
      <c r="AY789" s="854"/>
    </row>
    <row r="790" spans="1:51" ht="13.5" customHeight="1">
      <c r="A790" s="548"/>
      <c r="B790" s="870" t="s">
        <v>623</v>
      </c>
      <c r="C790" s="871"/>
      <c r="D790" s="872"/>
      <c r="E790" s="555" t="e">
        <v>#N/A</v>
      </c>
      <c r="F790" s="701">
        <f ca="1">SUM(F789)+F736</f>
        <v>60</v>
      </c>
      <c r="G790" s="702">
        <f t="shared" ref="G790" ca="1" si="689">SUM(G789)+G736</f>
        <v>9500</v>
      </c>
      <c r="H790" s="702">
        <f t="shared" ref="H790" ca="1" si="690">SUM(H789)+H736</f>
        <v>9</v>
      </c>
      <c r="I790" s="702">
        <f t="shared" ref="I790:P790" ca="1" si="691">SUM(I789)+I736</f>
        <v>7000</v>
      </c>
      <c r="J790" s="702">
        <f t="shared" ca="1" si="691"/>
        <v>0</v>
      </c>
      <c r="K790" s="702">
        <f t="shared" ca="1" si="691"/>
        <v>5000</v>
      </c>
      <c r="L790" s="702">
        <f t="shared" ca="1" si="691"/>
        <v>2</v>
      </c>
      <c r="M790" s="702">
        <f t="shared" ca="1" si="691"/>
        <v>4750</v>
      </c>
      <c r="N790" s="702">
        <f t="shared" ca="1" si="691"/>
        <v>0</v>
      </c>
      <c r="O790" s="702">
        <f t="shared" ca="1" si="691"/>
        <v>71</v>
      </c>
      <c r="P790" s="703">
        <f t="shared" ca="1" si="691"/>
        <v>695500</v>
      </c>
      <c r="Q790" s="555"/>
      <c r="R790" s="774"/>
      <c r="S790" s="604"/>
      <c r="T790" s="603" t="s">
        <v>39</v>
      </c>
      <c r="U790" s="604"/>
      <c r="V790" s="715"/>
      <c r="W790" s="604"/>
      <c r="X790" s="603" t="s">
        <v>455</v>
      </c>
      <c r="Y790" s="604"/>
      <c r="Z790" s="715"/>
      <c r="AA790" s="604"/>
      <c r="AB790" s="604"/>
      <c r="AC790" s="603" t="s">
        <v>41</v>
      </c>
      <c r="AD790" s="715"/>
      <c r="AE790" s="555"/>
      <c r="AF790" s="662" t="s">
        <v>749</v>
      </c>
      <c r="AG790" s="716"/>
      <c r="AJ790" s="854"/>
      <c r="AK790" s="281" t="s">
        <v>104</v>
      </c>
      <c r="AL790" s="281" t="s">
        <v>4</v>
      </c>
      <c r="AM790" s="225"/>
      <c r="AN790" s="225"/>
      <c r="AO790" s="225"/>
      <c r="AP790" s="225"/>
      <c r="AQ790" s="225"/>
      <c r="AR790" s="225"/>
      <c r="AS790" s="225"/>
      <c r="AT790" s="225"/>
      <c r="AU790" s="225"/>
      <c r="AV790" s="225"/>
      <c r="AW790" s="225"/>
      <c r="AX790" s="282"/>
      <c r="AY790" s="854"/>
    </row>
    <row r="791" spans="1:51" ht="13.5" customHeight="1" thickBot="1">
      <c r="A791" s="548" t="s">
        <v>610</v>
      </c>
      <c r="B791" s="878" t="s">
        <v>661</v>
      </c>
      <c r="C791" s="879"/>
      <c r="D791" s="880"/>
      <c r="E791" s="670"/>
      <c r="F791" s="757">
        <f ca="1">SUMIF($B764:$P777,$A791,F764:F777)+SUMIF($B764:$P777,$A792,F764:F777)</f>
        <v>0</v>
      </c>
      <c r="G791" s="758">
        <f t="shared" ref="G791" ca="1" si="692">SUMIF($B766:$P779,$A791,G766:G779)</f>
        <v>0</v>
      </c>
      <c r="H791" s="758">
        <f ca="1">SUMIF($B764:$P777,$A791,H764:H777)+SUMIF($B764:$P777,$A792,H764:H777)</f>
        <v>0</v>
      </c>
      <c r="I791" s="758">
        <f t="shared" ref="I791" ca="1" si="693">SUMIF($B766:$P779,$A791,I766:I779)</f>
        <v>0</v>
      </c>
      <c r="J791" s="758">
        <f ca="1">SUMIF($B764:$P777,$A791,J764:J777)+SUMIF($B764:$P777,$A792,J764:J777)</f>
        <v>0</v>
      </c>
      <c r="K791" s="758">
        <f t="shared" ref="K791" ca="1" si="694">SUMIF($B766:$P779,$A791,K766:K779)</f>
        <v>0</v>
      </c>
      <c r="L791" s="758">
        <f ca="1">SUMIF($B764:$P777,$A791,L764:L777)+SUMIF($B764:$P777,$A792,L764:L777)</f>
        <v>0</v>
      </c>
      <c r="M791" s="758">
        <f t="shared" ref="M791" ca="1" si="695">SUMIF($B766:$P779,$A791,M766:M779)</f>
        <v>0</v>
      </c>
      <c r="N791" s="758">
        <f ca="1">SUMIF($B764:$P777,$A791,N764:N777)+SUMIF($B764:$P777,$A792,N764:N777)</f>
        <v>0</v>
      </c>
      <c r="O791" s="758">
        <f ca="1">SUMIF($B764:$P777,$A791,O764:O777)+SUMIF($B764:$P777,$A792,O764:O777)</f>
        <v>0</v>
      </c>
      <c r="P791" s="759">
        <f ca="1">SUMIF($B764:$P777,$A791,P764:P777)+SUMIF($B764:$P777,$A792,P764:P777)</f>
        <v>0</v>
      </c>
      <c r="Q791" s="555"/>
      <c r="R791" s="775"/>
      <c r="S791" s="596" t="s">
        <v>2</v>
      </c>
      <c r="T791" s="717">
        <f>SUM(昨年日報!T792)</f>
        <v>172</v>
      </c>
      <c r="U791" s="555"/>
      <c r="V791" s="718"/>
      <c r="W791" s="596" t="s">
        <v>42</v>
      </c>
      <c r="X791" s="719">
        <f>+X737+T791</f>
        <v>1676</v>
      </c>
      <c r="Y791" s="555"/>
      <c r="Z791" s="720"/>
      <c r="AA791" s="555" t="s">
        <v>2</v>
      </c>
      <c r="AB791" s="596"/>
      <c r="AC791" s="721">
        <f>+AC737+T791</f>
        <v>1954</v>
      </c>
      <c r="AD791" s="720"/>
      <c r="AE791" s="555"/>
      <c r="AF791" s="631" t="s">
        <v>817</v>
      </c>
      <c r="AG791" s="561"/>
      <c r="AJ791" s="855"/>
      <c r="AK791" s="9" t="s">
        <v>335</v>
      </c>
      <c r="AL791" s="9">
        <v>3</v>
      </c>
      <c r="AM791" s="283"/>
      <c r="AN791" s="283">
        <f>DSUM($B763:$N777,F763,$AK790:$AL791)</f>
        <v>0</v>
      </c>
      <c r="AO791" s="283">
        <f>DSUM($B763:$N777,H763,$AK790:$AL791)</f>
        <v>0</v>
      </c>
      <c r="AP791" s="283">
        <f>DSUM($B763:$N777,J763,$AK790:$AL791)</f>
        <v>0</v>
      </c>
      <c r="AQ791" s="283">
        <f>DSUM($B763:$N777,L763,$AK790:$AL791)</f>
        <v>0</v>
      </c>
      <c r="AR791" s="283">
        <f>DSUM($B763:$N777,N763,$AK790:$AL791)</f>
        <v>0</v>
      </c>
      <c r="AS791" s="283"/>
      <c r="AT791" s="283">
        <f>AN791+AO791+AP791</f>
        <v>0</v>
      </c>
      <c r="AU791" s="283">
        <f>AQ791+AR791</f>
        <v>0</v>
      </c>
      <c r="AV791" s="283">
        <f>AT791+AU791</f>
        <v>0</v>
      </c>
      <c r="AW791" s="286">
        <f>(AT791*1)+(AU791*0.5)</f>
        <v>0</v>
      </c>
      <c r="AX791" s="285">
        <f>DCOUNT(B763:E777,D763,AK790:AL791)-AR809</f>
        <v>0</v>
      </c>
      <c r="AY791" s="855"/>
    </row>
    <row r="792" spans="1:51" ht="13.5" customHeight="1" thickBot="1">
      <c r="A792" s="548" t="s">
        <v>663</v>
      </c>
      <c r="B792" s="870" t="s">
        <v>623</v>
      </c>
      <c r="C792" s="871"/>
      <c r="D792" s="872"/>
      <c r="E792" s="555" t="e">
        <v>#N/A</v>
      </c>
      <c r="F792" s="701">
        <f ca="1">SUM(F791)+F738</f>
        <v>123</v>
      </c>
      <c r="G792" s="702">
        <f t="shared" ref="G792" ca="1" si="696">SUM(G791)+G738</f>
        <v>7600</v>
      </c>
      <c r="H792" s="702">
        <f t="shared" ref="H792" ca="1" si="697">SUM(H791)+H738</f>
        <v>19</v>
      </c>
      <c r="I792" s="702">
        <f t="shared" ref="I792:P792" ca="1" si="698">SUM(I791)+I738</f>
        <v>5600</v>
      </c>
      <c r="J792" s="702">
        <f t="shared" ca="1" si="698"/>
        <v>0</v>
      </c>
      <c r="K792" s="702">
        <f t="shared" ca="1" si="698"/>
        <v>4000</v>
      </c>
      <c r="L792" s="702">
        <f t="shared" ca="1" si="698"/>
        <v>4</v>
      </c>
      <c r="M792" s="702">
        <f t="shared" ca="1" si="698"/>
        <v>3800</v>
      </c>
      <c r="N792" s="702">
        <f t="shared" ca="1" si="698"/>
        <v>1</v>
      </c>
      <c r="O792" s="702">
        <f t="shared" ca="1" si="698"/>
        <v>147</v>
      </c>
      <c r="P792" s="703">
        <f t="shared" ca="1" si="698"/>
        <v>1148200</v>
      </c>
      <c r="Q792" s="555"/>
      <c r="R792" s="776" t="s">
        <v>43</v>
      </c>
      <c r="S792" s="697" t="s">
        <v>3</v>
      </c>
      <c r="T792" s="722">
        <f>SUM(O779)</f>
        <v>167</v>
      </c>
      <c r="U792" s="696"/>
      <c r="V792" s="723">
        <f t="shared" ref="V792" si="699">+IF(ISERROR(T792/T791*100),"",(T792/T791*100))</f>
        <v>97.093023255813947</v>
      </c>
      <c r="W792" s="697" t="s">
        <v>44</v>
      </c>
      <c r="X792" s="724">
        <f t="shared" ref="X792:X794" si="700">+X738+T792</f>
        <v>846</v>
      </c>
      <c r="Y792" s="696"/>
      <c r="Z792" s="725">
        <f t="shared" ref="Z792" si="701">+IF(ISERROR(X792/X791*100),"",(X792/X791*100))</f>
        <v>50.477326968973749</v>
      </c>
      <c r="AA792" s="696" t="s">
        <v>3</v>
      </c>
      <c r="AB792" s="697"/>
      <c r="AC792" s="726">
        <f t="shared" ref="AC792:AC804" si="702">+AC738+T792</f>
        <v>984</v>
      </c>
      <c r="AD792" s="723">
        <f>+IF(ISERROR(AC792/AC791*100),"",(AC792/AC791*100))</f>
        <v>50.358239508700095</v>
      </c>
      <c r="AE792" s="555"/>
      <c r="AF792" s="558"/>
      <c r="AG792" s="561"/>
    </row>
    <row r="793" spans="1:51" ht="13.5" customHeight="1" thickBot="1">
      <c r="A793" s="43"/>
      <c r="B793" s="662"/>
      <c r="C793" s="663"/>
      <c r="D793" s="664"/>
      <c r="E793" s="590" t="str">
        <f>IF(B793="","",VLOOKUP(B793,参照!$U$1:$Z$25,2,FALSE))</f>
        <v/>
      </c>
      <c r="F793" s="760"/>
      <c r="G793" s="761"/>
      <c r="H793" s="760"/>
      <c r="I793" s="762"/>
      <c r="J793" s="760"/>
      <c r="K793" s="762"/>
      <c r="L793" s="760"/>
      <c r="M793" s="761"/>
      <c r="N793" s="761"/>
      <c r="O793" s="763"/>
      <c r="P793" s="764"/>
      <c r="Q793" s="555"/>
      <c r="R793" s="777"/>
      <c r="S793" s="728"/>
      <c r="T793" s="606">
        <f>SUM(昨年日報!T794)</f>
        <v>674100</v>
      </c>
      <c r="U793" s="555"/>
      <c r="V793" s="729"/>
      <c r="W793" s="555"/>
      <c r="X793" s="719">
        <f t="shared" si="700"/>
        <v>8843560</v>
      </c>
      <c r="Y793" s="555"/>
      <c r="Z793" s="720"/>
      <c r="AA793" s="555"/>
      <c r="AB793" s="555"/>
      <c r="AC793" s="713">
        <f t="shared" si="702"/>
        <v>10027520</v>
      </c>
      <c r="AD793" s="720"/>
      <c r="AE793" s="555"/>
      <c r="AF793" s="848" t="s">
        <v>812</v>
      </c>
      <c r="AG793" s="561"/>
      <c r="AJ793" s="290" t="s">
        <v>128</v>
      </c>
      <c r="AK793" s="256"/>
      <c r="AL793" s="256"/>
      <c r="AM793" s="256"/>
      <c r="AN793" s="256">
        <f>AN764+AN766+AN769+AN771+AN774+AN776+AN779+AN781+AN784+AN786</f>
        <v>41</v>
      </c>
      <c r="AO793" s="256">
        <f>AO764+AO766+AO769+AO771+AO774+AO776+AO779+AO781+AO784+AO786</f>
        <v>126</v>
      </c>
      <c r="AP793" s="256">
        <f>AP764+AP766+AP769+AP771+AP774+AP776+AP779+AP781+AP784+AP786</f>
        <v>0</v>
      </c>
      <c r="AQ793" s="256">
        <f>AQ764+AQ766+AQ769+AQ771+AQ774+AQ776+AQ779+AQ781+AQ784+AQ786</f>
        <v>0</v>
      </c>
      <c r="AR793" s="256">
        <f>AR764+AR766+AR769+AR771+AR774+AR776+AR779+AR781+AR784+AR786</f>
        <v>0</v>
      </c>
      <c r="AS793" s="256"/>
      <c r="AT793" s="256">
        <f>AT764+AT766+AT769+AT771+AT774+AT776+AT779+AT781+AT784+AT786</f>
        <v>167</v>
      </c>
      <c r="AU793" s="256">
        <f>AU764+AU766+AU769+AU771+AU774+AU776+AU779+AU781+AU784+AU786</f>
        <v>0</v>
      </c>
      <c r="AV793" s="256">
        <f>AV764+AV766+AV769+AV771+AV774+AV776+AV779+AV781+AV784+AV786</f>
        <v>167</v>
      </c>
      <c r="AW793" s="256">
        <f>AW764+AW766+AW769+AW771+AW774+AW776+AW779+AW781+AW784+AW786</f>
        <v>167</v>
      </c>
      <c r="AX793" s="256">
        <f>AX764+AX766+AX769+AX771+AX774+AX776+AX779+AX781+AX784+AX786</f>
        <v>2</v>
      </c>
    </row>
    <row r="794" spans="1:51" ht="13.5" customHeight="1">
      <c r="A794" s="43"/>
      <c r="B794" s="870" t="s">
        <v>611</v>
      </c>
      <c r="C794" s="871"/>
      <c r="D794" s="872"/>
      <c r="E794" s="670"/>
      <c r="F794" s="731">
        <f ca="1">SUM(F784+F786+F788+F790+F792)</f>
        <v>460</v>
      </c>
      <c r="G794" s="732">
        <f t="shared" ref="G794:P794" ca="1" si="703">SUM(G784+G786+G788+G790+G792)</f>
        <v>85500</v>
      </c>
      <c r="H794" s="731">
        <f t="shared" ca="1" si="703"/>
        <v>301</v>
      </c>
      <c r="I794" s="733">
        <f t="shared" ca="1" si="703"/>
        <v>63000</v>
      </c>
      <c r="J794" s="731">
        <f t="shared" ca="1" si="703"/>
        <v>58</v>
      </c>
      <c r="K794" s="733">
        <f t="shared" ca="1" si="703"/>
        <v>45000</v>
      </c>
      <c r="L794" s="731">
        <f t="shared" ca="1" si="703"/>
        <v>26</v>
      </c>
      <c r="M794" s="732">
        <f t="shared" ca="1" si="703"/>
        <v>42830</v>
      </c>
      <c r="N794" s="732">
        <f t="shared" ca="1" si="703"/>
        <v>1</v>
      </c>
      <c r="O794" s="734">
        <f t="shared" ca="1" si="703"/>
        <v>846</v>
      </c>
      <c r="P794" s="735">
        <f t="shared" ca="1" si="703"/>
        <v>4391450</v>
      </c>
      <c r="Q794" s="555"/>
      <c r="R794" s="778" t="s">
        <v>45</v>
      </c>
      <c r="S794" s="660"/>
      <c r="T794" s="736">
        <f>SUM(P779)</f>
        <v>482100</v>
      </c>
      <c r="U794" s="696"/>
      <c r="V794" s="723">
        <f t="shared" ref="V794" si="704">+IF(ISERROR(T794/T793*100),"",(T794/T793*100))</f>
        <v>71.517578994214503</v>
      </c>
      <c r="W794" s="696"/>
      <c r="X794" s="724">
        <f t="shared" si="700"/>
        <v>4391450</v>
      </c>
      <c r="Y794" s="696"/>
      <c r="Z794" s="723">
        <f t="shared" ref="Z794" si="705">+IF(ISERROR(X794/X793*100),"",(X794/X793*100))</f>
        <v>49.657038568178422</v>
      </c>
      <c r="AA794" s="696"/>
      <c r="AB794" s="696"/>
      <c r="AC794" s="736">
        <f t="shared" si="702"/>
        <v>5067210</v>
      </c>
      <c r="AD794" s="723">
        <f>+IF(ISERROR(AC794/AC793*100),"",(AC794/AC793*100))</f>
        <v>50.533033092928257</v>
      </c>
      <c r="AE794" s="555"/>
      <c r="AF794" s="558" t="s">
        <v>813</v>
      </c>
      <c r="AG794" s="561"/>
    </row>
    <row r="795" spans="1:51" ht="13.5" customHeight="1">
      <c r="A795" s="43"/>
      <c r="B795" s="895"/>
      <c r="C795" s="895"/>
      <c r="D795" s="895"/>
      <c r="E795" s="562"/>
      <c r="F795" s="666"/>
      <c r="G795" s="737"/>
      <c r="H795" s="666"/>
      <c r="I795" s="737"/>
      <c r="J795" s="666"/>
      <c r="K795" s="737"/>
      <c r="L795" s="666"/>
      <c r="M795" s="737"/>
      <c r="N795" s="666"/>
      <c r="O795" s="737"/>
      <c r="P795" s="737"/>
      <c r="Q795" s="555"/>
      <c r="R795" s="777" t="s">
        <v>46</v>
      </c>
      <c r="S795" s="738">
        <f>SUM(AC764:AC765)</f>
        <v>0</v>
      </c>
      <c r="T795" s="606">
        <f>SUM(昨年日報!T796)</f>
        <v>0</v>
      </c>
      <c r="U795" s="555"/>
      <c r="V795" s="729"/>
      <c r="W795" s="555"/>
      <c r="X795" s="719">
        <f>+X741+T795</f>
        <v>0</v>
      </c>
      <c r="Y795" s="555"/>
      <c r="Z795" s="739"/>
      <c r="AA795" s="555"/>
      <c r="AB795" s="555"/>
      <c r="AC795" s="713">
        <f t="shared" si="702"/>
        <v>0</v>
      </c>
      <c r="AD795" s="720"/>
      <c r="AE795" s="555"/>
      <c r="AF795" s="558"/>
      <c r="AG795" s="561"/>
      <c r="AJ795" s="856" t="s">
        <v>323</v>
      </c>
      <c r="AK795" s="856"/>
      <c r="AL795" s="856" t="s">
        <v>324</v>
      </c>
      <c r="AM795" s="856"/>
      <c r="AN795" s="859" t="s">
        <v>331</v>
      </c>
      <c r="AO795" s="859"/>
      <c r="AP795" s="856" t="s">
        <v>325</v>
      </c>
      <c r="AQ795" s="856"/>
    </row>
    <row r="796" spans="1:51" ht="13.5" customHeight="1">
      <c r="A796" s="43"/>
      <c r="B796" s="881" t="s">
        <v>618</v>
      </c>
      <c r="C796" s="882"/>
      <c r="D796" s="882"/>
      <c r="E796" s="564" t="e">
        <f>IF(B796="","",VLOOKUP(B796,参照!$U$1:$Z$25,2,FALSE))</f>
        <v>#N/A</v>
      </c>
      <c r="F796" s="883" t="s">
        <v>616</v>
      </c>
      <c r="G796" s="884"/>
      <c r="H796" s="884"/>
      <c r="I796" s="884"/>
      <c r="J796" s="884"/>
      <c r="K796" s="884"/>
      <c r="L796" s="884"/>
      <c r="M796" s="884"/>
      <c r="N796" s="884"/>
      <c r="O796" s="884"/>
      <c r="P796" s="885"/>
      <c r="Q796" s="555"/>
      <c r="R796" s="776" t="s">
        <v>47</v>
      </c>
      <c r="S796" s="740"/>
      <c r="T796" s="736">
        <f>SUM(T782+T786+S795+S796)</f>
        <v>0</v>
      </c>
      <c r="U796" s="696"/>
      <c r="V796" s="723" t="str">
        <f t="shared" ref="V796" si="706">+IF(ISERROR(T796/T795*100),"",(T796/T795*100))</f>
        <v/>
      </c>
      <c r="W796" s="696"/>
      <c r="X796" s="724">
        <f t="shared" ref="X796:X805" si="707">+X742+T796</f>
        <v>5604</v>
      </c>
      <c r="Y796" s="696"/>
      <c r="Z796" s="725" t="str">
        <f t="shared" ref="Z796" si="708">+IF(ISERROR(X796/X795*100),"",(X796/X795*100))</f>
        <v/>
      </c>
      <c r="AA796" s="696"/>
      <c r="AB796" s="696"/>
      <c r="AC796" s="736">
        <f t="shared" si="702"/>
        <v>36820</v>
      </c>
      <c r="AD796" s="723" t="str">
        <f>+IF(ISERROR(AC796/AC795*100),"",(AC796/AC795*100))</f>
        <v/>
      </c>
      <c r="AE796" s="555"/>
      <c r="AF796" s="832" t="s">
        <v>814</v>
      </c>
      <c r="AG796" s="561"/>
      <c r="AJ796" s="931">
        <v>75655</v>
      </c>
      <c r="AK796" s="931"/>
      <c r="AL796" s="869">
        <f>AJ796-AG787</f>
        <v>-16900</v>
      </c>
      <c r="AM796" s="856"/>
      <c r="AN796" s="869">
        <f>T798+T800+T802+T804</f>
        <v>16900</v>
      </c>
      <c r="AO796" s="856"/>
      <c r="AP796" s="869">
        <f>(AJ796+AN796)-(AG787)</f>
        <v>0</v>
      </c>
      <c r="AQ796" s="856"/>
    </row>
    <row r="797" spans="1:51" ht="13.5" customHeight="1">
      <c r="A797" s="43"/>
      <c r="B797" s="894" t="s">
        <v>602</v>
      </c>
      <c r="C797" s="894"/>
      <c r="D797" s="894"/>
      <c r="E797" s="555" t="e">
        <v>#N/A</v>
      </c>
      <c r="F797" s="687" t="s">
        <v>15</v>
      </c>
      <c r="G797" s="688"/>
      <c r="H797" s="687" t="s">
        <v>16</v>
      </c>
      <c r="I797" s="689"/>
      <c r="J797" s="559" t="s">
        <v>17</v>
      </c>
      <c r="K797" s="690"/>
      <c r="L797" s="687" t="s">
        <v>18</v>
      </c>
      <c r="M797" s="670"/>
      <c r="N797" s="670" t="s">
        <v>19</v>
      </c>
      <c r="O797" s="691" t="s">
        <v>6</v>
      </c>
      <c r="P797" s="613" t="s">
        <v>20</v>
      </c>
      <c r="Q797" s="555"/>
      <c r="R797" s="773" t="s">
        <v>639</v>
      </c>
      <c r="S797" s="824">
        <f>AF802+AF804</f>
        <v>16400</v>
      </c>
      <c r="T797" s="606">
        <f>SUM(昨年日報!T798)</f>
        <v>7980</v>
      </c>
      <c r="U797" s="555"/>
      <c r="V797" s="729"/>
      <c r="W797" s="555"/>
      <c r="X797" s="719">
        <f t="shared" si="707"/>
        <v>139460</v>
      </c>
      <c r="Y797" s="555"/>
      <c r="Z797" s="720"/>
      <c r="AA797" s="555"/>
      <c r="AB797" s="555"/>
      <c r="AC797" s="713">
        <f t="shared" si="702"/>
        <v>156860</v>
      </c>
      <c r="AD797" s="720"/>
      <c r="AE797" s="555"/>
      <c r="AF797" s="849" t="s">
        <v>815</v>
      </c>
      <c r="AG797" s="561"/>
    </row>
    <row r="798" spans="1:51" ht="13.5" customHeight="1" thickBot="1">
      <c r="A798" s="43"/>
      <c r="B798" s="873" t="s">
        <v>637</v>
      </c>
      <c r="C798" s="874"/>
      <c r="D798" s="875"/>
      <c r="E798" s="670"/>
      <c r="F798" s="665"/>
      <c r="G798" s="727"/>
      <c r="H798" s="727"/>
      <c r="I798" s="727"/>
      <c r="J798" s="727"/>
      <c r="K798" s="727"/>
      <c r="L798" s="727"/>
      <c r="M798" s="727"/>
      <c r="N798" s="727"/>
      <c r="O798" s="727"/>
      <c r="P798" s="742"/>
      <c r="Q798" s="555"/>
      <c r="R798" s="771" t="s">
        <v>682</v>
      </c>
      <c r="S798" s="825">
        <f>AF807+AF809</f>
        <v>0</v>
      </c>
      <c r="T798" s="736">
        <f>SUM(S797:S798)</f>
        <v>16400</v>
      </c>
      <c r="U798" s="696"/>
      <c r="V798" s="723">
        <f t="shared" ref="V798" si="709">+IF(ISERROR(T798/T797*100),"",(T798/T797*100))</f>
        <v>205.51378446115288</v>
      </c>
      <c r="W798" s="696"/>
      <c r="X798" s="724">
        <f t="shared" si="707"/>
        <v>71720</v>
      </c>
      <c r="Y798" s="696"/>
      <c r="Z798" s="723">
        <f t="shared" ref="Z798" si="710">+IF(ISERROR(X798/X797*100),"",(X798/X797*100))</f>
        <v>51.426932453750176</v>
      </c>
      <c r="AA798" s="696"/>
      <c r="AB798" s="696"/>
      <c r="AC798" s="736">
        <f t="shared" si="702"/>
        <v>76730</v>
      </c>
      <c r="AD798" s="723">
        <f>+IF(ISERROR(AC798/AC797*100),"",(AC798/AC797*100))</f>
        <v>48.916231034043093</v>
      </c>
      <c r="AE798" s="555"/>
      <c r="AF798" s="558"/>
      <c r="AG798" s="561"/>
      <c r="AJ798" s="856" t="s">
        <v>326</v>
      </c>
      <c r="AK798" s="856"/>
      <c r="AL798" s="856"/>
      <c r="AM798" s="856"/>
    </row>
    <row r="799" spans="1:51" ht="13.5" customHeight="1" thickBot="1">
      <c r="A799" s="43"/>
      <c r="B799" s="870" t="s">
        <v>624</v>
      </c>
      <c r="C799" s="871"/>
      <c r="D799" s="872"/>
      <c r="E799" s="555" t="e">
        <v>#N/A</v>
      </c>
      <c r="F799" s="700">
        <f ca="1">SUM(F784)+F$43</f>
        <v>326</v>
      </c>
      <c r="G799" s="701">
        <f t="shared" ref="G799:P799" ca="1" si="711">SUM(G784)+G$43</f>
        <v>76000</v>
      </c>
      <c r="H799" s="702">
        <f t="shared" ca="1" si="711"/>
        <v>159</v>
      </c>
      <c r="I799" s="702">
        <f t="shared" ca="1" si="711"/>
        <v>56000</v>
      </c>
      <c r="J799" s="702">
        <f t="shared" ca="1" si="711"/>
        <v>58</v>
      </c>
      <c r="K799" s="702">
        <f t="shared" ca="1" si="711"/>
        <v>40000</v>
      </c>
      <c r="L799" s="702">
        <f t="shared" ca="1" si="711"/>
        <v>20</v>
      </c>
      <c r="M799" s="702">
        <f t="shared" ca="1" si="711"/>
        <v>38080</v>
      </c>
      <c r="N799" s="702">
        <f t="shared" ca="1" si="711"/>
        <v>2</v>
      </c>
      <c r="O799" s="702">
        <f t="shared" ca="1" si="711"/>
        <v>565</v>
      </c>
      <c r="P799" s="703">
        <f t="shared" ca="1" si="711"/>
        <v>2643010</v>
      </c>
      <c r="Q799" s="555"/>
      <c r="R799" s="773" t="s">
        <v>640</v>
      </c>
      <c r="S799" s="741"/>
      <c r="T799" s="606">
        <f>SUM(昨年日報!T800)</f>
        <v>6500</v>
      </c>
      <c r="U799" s="555"/>
      <c r="V799" s="729"/>
      <c r="W799" s="555"/>
      <c r="X799" s="719">
        <f t="shared" si="707"/>
        <v>117300</v>
      </c>
      <c r="Y799" s="555"/>
      <c r="Z799" s="739"/>
      <c r="AA799" s="555"/>
      <c r="AB799" s="555"/>
      <c r="AC799" s="713">
        <f t="shared" si="702"/>
        <v>150300</v>
      </c>
      <c r="AD799" s="720"/>
      <c r="AE799" s="555"/>
      <c r="AF799" s="934" t="s">
        <v>664</v>
      </c>
      <c r="AG799" s="935"/>
      <c r="AJ799" s="886" t="s">
        <v>327</v>
      </c>
      <c r="AK799" s="887"/>
      <c r="AL799" s="856" t="s">
        <v>328</v>
      </c>
      <c r="AM799" s="856"/>
    </row>
    <row r="800" spans="1:51" ht="13.5" customHeight="1">
      <c r="B800" s="873" t="s">
        <v>107</v>
      </c>
      <c r="C800" s="874"/>
      <c r="D800" s="875"/>
      <c r="E800" s="670"/>
      <c r="F800" s="665"/>
      <c r="G800" s="727"/>
      <c r="H800" s="727"/>
      <c r="I800" s="727"/>
      <c r="J800" s="727"/>
      <c r="K800" s="727"/>
      <c r="L800" s="727"/>
      <c r="M800" s="727"/>
      <c r="N800" s="727"/>
      <c r="O800" s="727"/>
      <c r="P800" s="742"/>
      <c r="Q800" s="555"/>
      <c r="R800" s="772" t="s">
        <v>683</v>
      </c>
      <c r="S800" s="740"/>
      <c r="T800" s="736">
        <f>SUM(S799:S800)</f>
        <v>0</v>
      </c>
      <c r="U800" s="696"/>
      <c r="V800" s="723">
        <f t="shared" ref="V800" si="712">+IF(ISERROR(T800/T799*100),"",(T800/T799*100))</f>
        <v>0</v>
      </c>
      <c r="W800" s="696"/>
      <c r="X800" s="724">
        <f t="shared" si="707"/>
        <v>38700</v>
      </c>
      <c r="Y800" s="696"/>
      <c r="Z800" s="725">
        <f t="shared" ref="Z800" si="713">+IF(ISERROR(X800/X799*100),"",(X800/X799*100))</f>
        <v>32.992327365728904</v>
      </c>
      <c r="AA800" s="696"/>
      <c r="AB800" s="696"/>
      <c r="AC800" s="736">
        <f t="shared" si="702"/>
        <v>47700</v>
      </c>
      <c r="AD800" s="723">
        <f>+IF(ISERROR(AC800/AC799*100),"",(AC800/AC799*100))</f>
        <v>31.736526946107784</v>
      </c>
      <c r="AE800" s="555"/>
      <c r="AF800" s="936" t="s">
        <v>665</v>
      </c>
      <c r="AG800" s="937"/>
      <c r="AJ800" s="886" t="s">
        <v>329</v>
      </c>
      <c r="AK800" s="887"/>
      <c r="AL800" s="887"/>
      <c r="AM800" s="888"/>
    </row>
    <row r="801" spans="1:46" ht="13.5" customHeight="1">
      <c r="B801" s="870" t="s">
        <v>624</v>
      </c>
      <c r="C801" s="871"/>
      <c r="D801" s="872"/>
      <c r="E801" s="555" t="e">
        <v>#N/A</v>
      </c>
      <c r="F801" s="701">
        <f ca="1">SUM(F786)+F$45</f>
        <v>0</v>
      </c>
      <c r="G801" s="702">
        <f t="shared" ref="G801:P801" ca="1" si="714">SUM(G786)+G$45</f>
        <v>0</v>
      </c>
      <c r="H801" s="702">
        <f t="shared" ca="1" si="714"/>
        <v>0</v>
      </c>
      <c r="I801" s="702">
        <f t="shared" ca="1" si="714"/>
        <v>0</v>
      </c>
      <c r="J801" s="702">
        <f t="shared" ca="1" si="714"/>
        <v>0</v>
      </c>
      <c r="K801" s="702">
        <f t="shared" ca="1" si="714"/>
        <v>0</v>
      </c>
      <c r="L801" s="702">
        <f t="shared" ca="1" si="714"/>
        <v>0</v>
      </c>
      <c r="M801" s="702">
        <f t="shared" ca="1" si="714"/>
        <v>0</v>
      </c>
      <c r="N801" s="702">
        <f t="shared" ca="1" si="714"/>
        <v>0</v>
      </c>
      <c r="O801" s="702">
        <f t="shared" ca="1" si="714"/>
        <v>0</v>
      </c>
      <c r="P801" s="703">
        <f t="shared" ca="1" si="714"/>
        <v>0</v>
      </c>
      <c r="Q801" s="555"/>
      <c r="R801" s="777"/>
      <c r="S801" s="669"/>
      <c r="T801" s="606">
        <f>SUM(昨年日報!T802)</f>
        <v>0</v>
      </c>
      <c r="U801" s="555"/>
      <c r="V801" s="729"/>
      <c r="W801" s="555"/>
      <c r="X801" s="719">
        <f t="shared" si="707"/>
        <v>0</v>
      </c>
      <c r="Y801" s="555"/>
      <c r="Z801" s="720"/>
      <c r="AA801" s="555"/>
      <c r="AB801" s="555"/>
      <c r="AC801" s="713">
        <f t="shared" si="702"/>
        <v>0</v>
      </c>
      <c r="AD801" s="720"/>
      <c r="AE801" s="555"/>
      <c r="AF801" s="826" t="str">
        <f>$AF$99</f>
        <v>8%対象額</v>
      </c>
      <c r="AG801" s="827" t="str">
        <f>$AG$99</f>
        <v>税額</v>
      </c>
      <c r="AJ801" s="869">
        <f ca="1">SUM(INDIRECT(AS801))</f>
        <v>167</v>
      </c>
      <c r="AK801" s="856"/>
      <c r="AL801" s="869">
        <f ca="1">SUM(INDIRECT(AT801))</f>
        <v>984</v>
      </c>
      <c r="AM801" s="856"/>
      <c r="AN801" s="345" t="s">
        <v>619</v>
      </c>
      <c r="AO801" s="345" t="s">
        <v>621</v>
      </c>
      <c r="AP801" s="346">
        <f>SUM(AP747)+72</f>
        <v>1065</v>
      </c>
      <c r="AQ801" s="347">
        <v>18</v>
      </c>
      <c r="AR801" s="347">
        <f>AP801+AQ801</f>
        <v>1083</v>
      </c>
      <c r="AS801" s="345" t="str">
        <f>CONCATENATE(AN801,AR801)</f>
        <v>受払表!G1083</v>
      </c>
      <c r="AT801" s="345" t="str">
        <f>CONCATENATE(AO801,AR801)</f>
        <v>受払表!K1083</v>
      </c>
    </row>
    <row r="802" spans="1:46" ht="13.5" customHeight="1">
      <c r="B802" s="873" t="s">
        <v>605</v>
      </c>
      <c r="C802" s="874"/>
      <c r="D802" s="875"/>
      <c r="E802" s="670"/>
      <c r="F802" s="665"/>
      <c r="G802" s="727"/>
      <c r="H802" s="727"/>
      <c r="I802" s="727"/>
      <c r="J802" s="727"/>
      <c r="K802" s="727"/>
      <c r="L802" s="727"/>
      <c r="M802" s="727"/>
      <c r="N802" s="727"/>
      <c r="O802" s="727"/>
      <c r="P802" s="742"/>
      <c r="Q802" s="555"/>
      <c r="R802" s="776" t="s">
        <v>52</v>
      </c>
      <c r="S802" s="660"/>
      <c r="T802" s="736">
        <f>+AC783</f>
        <v>0</v>
      </c>
      <c r="U802" s="696"/>
      <c r="V802" s="723" t="str">
        <f t="shared" ref="V802" si="715">+IF(ISERROR(T802/T801*100),"",(T802/T801*100))</f>
        <v/>
      </c>
      <c r="W802" s="696"/>
      <c r="X802" s="724">
        <f t="shared" si="707"/>
        <v>0</v>
      </c>
      <c r="Y802" s="696"/>
      <c r="Z802" s="723" t="str">
        <f t="shared" ref="Z802" si="716">+IF(ISERROR(X802/X801*100),"",(X802/X801*100))</f>
        <v/>
      </c>
      <c r="AA802" s="696"/>
      <c r="AB802" s="696"/>
      <c r="AC802" s="736">
        <f t="shared" si="702"/>
        <v>0</v>
      </c>
      <c r="AD802" s="723" t="str">
        <f>+IF(ISERROR(AC802/AC801*100),"",(AC802/AC801*100))</f>
        <v/>
      </c>
      <c r="AE802" s="555"/>
      <c r="AF802" s="817">
        <v>6150</v>
      </c>
      <c r="AG802" s="818">
        <f>IF(AF802="","0",AF802-(AF802/(参照!$V$13)))</f>
        <v>455.55555555555566</v>
      </c>
      <c r="AJ802" s="886" t="s">
        <v>330</v>
      </c>
      <c r="AK802" s="887"/>
      <c r="AL802" s="887"/>
      <c r="AM802" s="888"/>
      <c r="AN802" s="345"/>
      <c r="AO802" s="345"/>
      <c r="AP802" s="345"/>
      <c r="AQ802" s="345"/>
      <c r="AR802" s="345"/>
      <c r="AS802" s="345"/>
      <c r="AT802" s="345"/>
    </row>
    <row r="803" spans="1:46" ht="13.5" customHeight="1">
      <c r="B803" s="870" t="s">
        <v>624</v>
      </c>
      <c r="C803" s="871"/>
      <c r="D803" s="872"/>
      <c r="E803" s="712"/>
      <c r="F803" s="701">
        <f ca="1">SUM(F788)+F$47</f>
        <v>69</v>
      </c>
      <c r="G803" s="702">
        <f t="shared" ref="G803:P803" ca="1" si="717">SUM(G788)+G$47</f>
        <v>11400</v>
      </c>
      <c r="H803" s="702">
        <f t="shared" ca="1" si="717"/>
        <v>130</v>
      </c>
      <c r="I803" s="702">
        <f t="shared" ca="1" si="717"/>
        <v>8400</v>
      </c>
      <c r="J803" s="702">
        <f t="shared" ca="1" si="717"/>
        <v>0</v>
      </c>
      <c r="K803" s="702">
        <f t="shared" ca="1" si="717"/>
        <v>6000</v>
      </c>
      <c r="L803" s="702">
        <f t="shared" ca="1" si="717"/>
        <v>2</v>
      </c>
      <c r="M803" s="702">
        <f t="shared" ca="1" si="717"/>
        <v>5720</v>
      </c>
      <c r="N803" s="702">
        <f t="shared" ca="1" si="717"/>
        <v>0</v>
      </c>
      <c r="O803" s="702">
        <f t="shared" ca="1" si="717"/>
        <v>201</v>
      </c>
      <c r="P803" s="703">
        <f t="shared" ca="1" si="717"/>
        <v>580500</v>
      </c>
      <c r="Q803" s="555"/>
      <c r="R803" s="773" t="s">
        <v>641</v>
      </c>
      <c r="S803" s="728">
        <v>500</v>
      </c>
      <c r="T803" s="743">
        <f>SUM(昨年日報!T804)</f>
        <v>2000</v>
      </c>
      <c r="U803" s="682"/>
      <c r="V803" s="744"/>
      <c r="W803" s="682"/>
      <c r="X803" s="719">
        <f t="shared" si="707"/>
        <v>54500</v>
      </c>
      <c r="Y803" s="682"/>
      <c r="Z803" s="744"/>
      <c r="AA803" s="682"/>
      <c r="AB803" s="682"/>
      <c r="AC803" s="745">
        <f t="shared" si="702"/>
        <v>62000</v>
      </c>
      <c r="AD803" s="744"/>
      <c r="AE803" s="555"/>
      <c r="AF803" s="828" t="str">
        <f>$AF$101</f>
        <v>10%対象額</v>
      </c>
      <c r="AG803" s="829" t="str">
        <f>$AG$101</f>
        <v>税額</v>
      </c>
      <c r="AJ803" s="869">
        <f ca="1">SUM(INDIRECT(AS803))</f>
        <v>482100</v>
      </c>
      <c r="AK803" s="856"/>
      <c r="AL803" s="869">
        <f ca="1">SUM(INDIRECT(AT803))</f>
        <v>5067210</v>
      </c>
      <c r="AM803" s="856"/>
      <c r="AN803" s="345" t="s">
        <v>620</v>
      </c>
      <c r="AO803" s="345" t="s">
        <v>622</v>
      </c>
      <c r="AP803" s="345">
        <f>SUM(AP749)+72</f>
        <v>1065</v>
      </c>
      <c r="AQ803" s="347">
        <v>18</v>
      </c>
      <c r="AR803" s="345">
        <f>AP803+AQ803</f>
        <v>1083</v>
      </c>
      <c r="AS803" s="345" t="str">
        <f>CONCATENATE(AN803,AR803)</f>
        <v>受払表!H1083</v>
      </c>
      <c r="AT803" s="345" t="str">
        <f>CONCATENATE(AO803,AR803)</f>
        <v>受払表!L1083</v>
      </c>
    </row>
    <row r="804" spans="1:46" ht="13.5" customHeight="1" thickBot="1">
      <c r="B804" s="873" t="s">
        <v>103</v>
      </c>
      <c r="C804" s="874"/>
      <c r="D804" s="875"/>
      <c r="E804" s="560" t="e">
        <v>#N/A</v>
      </c>
      <c r="F804" s="665"/>
      <c r="G804" s="727"/>
      <c r="H804" s="727"/>
      <c r="I804" s="727"/>
      <c r="J804" s="727"/>
      <c r="K804" s="727"/>
      <c r="L804" s="727"/>
      <c r="M804" s="727"/>
      <c r="N804" s="727"/>
      <c r="O804" s="727"/>
      <c r="P804" s="742"/>
      <c r="Q804" s="555"/>
      <c r="R804" s="779" t="s">
        <v>684</v>
      </c>
      <c r="S804" s="746"/>
      <c r="T804" s="747">
        <f>S803+S804</f>
        <v>500</v>
      </c>
      <c r="U804" s="748"/>
      <c r="V804" s="749">
        <f t="shared" ref="V804" si="718">+IF(ISERROR(T804/T803*100),"",(T804/T803*100))</f>
        <v>25</v>
      </c>
      <c r="W804" s="748"/>
      <c r="X804" s="719">
        <f t="shared" si="707"/>
        <v>18000</v>
      </c>
      <c r="Y804" s="748"/>
      <c r="Z804" s="749">
        <f t="shared" ref="Z804" si="719">+IF(ISERROR(X804/X803*100),"",(X804/X803*100))</f>
        <v>33.027522935779821</v>
      </c>
      <c r="AA804" s="748"/>
      <c r="AB804" s="748"/>
      <c r="AC804" s="747">
        <f t="shared" si="702"/>
        <v>24500</v>
      </c>
      <c r="AD804" s="749">
        <f>+IF(ISERROR(AC804/AC803*100),"",(AC804/AC803*100))</f>
        <v>39.516129032258064</v>
      </c>
      <c r="AE804" s="555"/>
      <c r="AF804" s="821">
        <v>10250</v>
      </c>
      <c r="AG804" s="822">
        <f>IF(AF804="","0",AF804-(AF804/(参照!$V$14)))</f>
        <v>931.81818181818198</v>
      </c>
    </row>
    <row r="805" spans="1:46" ht="13.5" customHeight="1">
      <c r="B805" s="870" t="s">
        <v>624</v>
      </c>
      <c r="C805" s="871"/>
      <c r="D805" s="872"/>
      <c r="E805" s="555" t="e">
        <v>#N/A</v>
      </c>
      <c r="F805" s="701">
        <f ca="1">SUM(F790)+F$49</f>
        <v>60</v>
      </c>
      <c r="G805" s="702">
        <f t="shared" ref="G805:P805" ca="1" si="720">SUM(G790)+G$49</f>
        <v>9500</v>
      </c>
      <c r="H805" s="702">
        <f t="shared" ca="1" si="720"/>
        <v>9</v>
      </c>
      <c r="I805" s="702">
        <f t="shared" ca="1" si="720"/>
        <v>7000</v>
      </c>
      <c r="J805" s="702">
        <f t="shared" ca="1" si="720"/>
        <v>0</v>
      </c>
      <c r="K805" s="702">
        <f t="shared" ca="1" si="720"/>
        <v>5000</v>
      </c>
      <c r="L805" s="702">
        <f t="shared" ca="1" si="720"/>
        <v>2</v>
      </c>
      <c r="M805" s="702">
        <f t="shared" ca="1" si="720"/>
        <v>4750</v>
      </c>
      <c r="N805" s="702">
        <f t="shared" ca="1" si="720"/>
        <v>0</v>
      </c>
      <c r="O805" s="702">
        <f t="shared" ca="1" si="720"/>
        <v>71</v>
      </c>
      <c r="P805" s="703">
        <f t="shared" ca="1" si="720"/>
        <v>695500</v>
      </c>
      <c r="Q805" s="555"/>
      <c r="R805" s="777"/>
      <c r="S805" s="669"/>
      <c r="T805" s="713">
        <f>SUM(昨年日報!T806)</f>
        <v>690580</v>
      </c>
      <c r="U805" s="555"/>
      <c r="V805" s="729"/>
      <c r="W805" s="555"/>
      <c r="X805" s="750">
        <f t="shared" si="707"/>
        <v>9154820</v>
      </c>
      <c r="Y805" s="555"/>
      <c r="Z805" s="739"/>
      <c r="AA805" s="555"/>
      <c r="AB805" s="555"/>
      <c r="AC805" s="713">
        <f>+AC751+T805</f>
        <v>10396680</v>
      </c>
      <c r="AD805" s="739"/>
      <c r="AE805" s="555"/>
      <c r="AF805" s="932" t="s">
        <v>685</v>
      </c>
      <c r="AG805" s="933"/>
      <c r="AK805" s="225" t="s">
        <v>148</v>
      </c>
      <c r="AL805" s="225" t="s">
        <v>148</v>
      </c>
      <c r="AM805" s="225" t="s">
        <v>148</v>
      </c>
      <c r="AN805" s="225" t="s">
        <v>148</v>
      </c>
      <c r="AO805" s="225" t="s">
        <v>148</v>
      </c>
      <c r="AP805" s="225" t="s">
        <v>148</v>
      </c>
    </row>
    <row r="806" spans="1:46" ht="13.5" customHeight="1">
      <c r="B806" s="878" t="s">
        <v>661</v>
      </c>
      <c r="C806" s="879"/>
      <c r="D806" s="880"/>
      <c r="E806" s="670"/>
      <c r="F806" s="665"/>
      <c r="G806" s="727"/>
      <c r="H806" s="727"/>
      <c r="I806" s="727"/>
      <c r="J806" s="727"/>
      <c r="K806" s="727"/>
      <c r="L806" s="727"/>
      <c r="M806" s="727"/>
      <c r="N806" s="727"/>
      <c r="O806" s="727"/>
      <c r="P806" s="742"/>
      <c r="Q806" s="555"/>
      <c r="R806" s="780" t="s">
        <v>53</v>
      </c>
      <c r="S806" s="705"/>
      <c r="T806" s="751">
        <f>+T794+T796+T798+T800+T802+T804</f>
        <v>499000</v>
      </c>
      <c r="U806" s="560"/>
      <c r="V806" s="752">
        <f t="shared" ref="V806" si="721">+IF(ISERROR(T806/T805*100),"",(T806/T805*100))</f>
        <v>72.258101885371715</v>
      </c>
      <c r="W806" s="560"/>
      <c r="X806" s="751">
        <f>+X794+X796+X798+X800+X802+X804</f>
        <v>4525474</v>
      </c>
      <c r="Y806" s="560"/>
      <c r="Z806" s="752">
        <f t="shared" ref="Z806" si="722">+IF(ISERROR(X806/X805*100),"",(X806/X805*100))</f>
        <v>49.432692286686141</v>
      </c>
      <c r="AA806" s="560"/>
      <c r="AB806" s="560"/>
      <c r="AC806" s="751">
        <f t="shared" ref="AC806" si="723">+AC752+T806</f>
        <v>5252960</v>
      </c>
      <c r="AD806" s="752">
        <f>+IF(ISERROR(AC806/AC805*100),"",(AC806/AC805*100))</f>
        <v>50.525360018775224</v>
      </c>
      <c r="AE806" s="555"/>
      <c r="AF806" s="826" t="str">
        <f>$AF$104</f>
        <v>8%対象額</v>
      </c>
      <c r="AG806" s="827" t="str">
        <f>$AG$104</f>
        <v>税額</v>
      </c>
      <c r="AK806" s="225" t="s">
        <v>152</v>
      </c>
      <c r="AL806" s="225" t="s">
        <v>153</v>
      </c>
      <c r="AM806" s="225" t="s">
        <v>154</v>
      </c>
      <c r="AN806" s="225" t="s">
        <v>155</v>
      </c>
      <c r="AO806" s="225" t="s">
        <v>156</v>
      </c>
      <c r="AP806" s="225" t="s">
        <v>332</v>
      </c>
    </row>
    <row r="807" spans="1:46" ht="13.5" customHeight="1">
      <c r="B807" s="870" t="s">
        <v>624</v>
      </c>
      <c r="C807" s="871"/>
      <c r="D807" s="872"/>
      <c r="E807" s="555" t="e">
        <v>#N/A</v>
      </c>
      <c r="F807" s="701">
        <f ca="1">SUM(F792)+F$51</f>
        <v>123</v>
      </c>
      <c r="G807" s="702">
        <f t="shared" ref="G807:P807" ca="1" si="724">SUM(G792)+G$51</f>
        <v>7600</v>
      </c>
      <c r="H807" s="702">
        <f t="shared" ca="1" si="724"/>
        <v>19</v>
      </c>
      <c r="I807" s="702">
        <f t="shared" ca="1" si="724"/>
        <v>5600</v>
      </c>
      <c r="J807" s="702">
        <f t="shared" ca="1" si="724"/>
        <v>0</v>
      </c>
      <c r="K807" s="702">
        <f t="shared" ca="1" si="724"/>
        <v>4000</v>
      </c>
      <c r="L807" s="702">
        <f t="shared" ca="1" si="724"/>
        <v>4</v>
      </c>
      <c r="M807" s="702">
        <f t="shared" ca="1" si="724"/>
        <v>3800</v>
      </c>
      <c r="N807" s="702">
        <f t="shared" ca="1" si="724"/>
        <v>1</v>
      </c>
      <c r="O807" s="702">
        <f t="shared" ca="1" si="724"/>
        <v>147</v>
      </c>
      <c r="P807" s="703">
        <f t="shared" ca="1" si="724"/>
        <v>1148200</v>
      </c>
      <c r="Q807" s="555"/>
      <c r="R807" s="775"/>
      <c r="S807" s="669"/>
      <c r="T807" s="713">
        <f>SUM(昨年日報!T808)</f>
        <v>627835.35353535344</v>
      </c>
      <c r="U807" s="555"/>
      <c r="V807" s="729"/>
      <c r="W807" s="555"/>
      <c r="X807" s="713">
        <f t="shared" ref="X807:X808" si="725">+X753+T807</f>
        <v>8323837.54208754</v>
      </c>
      <c r="Y807" s="555"/>
      <c r="Z807" s="739"/>
      <c r="AA807" s="555"/>
      <c r="AB807" s="555"/>
      <c r="AC807" s="713">
        <f>+AC753+T807</f>
        <v>9452891.5824915804</v>
      </c>
      <c r="AD807" s="739"/>
      <c r="AE807" s="555"/>
      <c r="AF807" s="817"/>
      <c r="AG807" s="818" t="str">
        <f>IF(AF807="","0",AF807-(AF807/(参照!$V$13)))</f>
        <v>0</v>
      </c>
      <c r="AK807" s="856" t="s">
        <v>632</v>
      </c>
      <c r="AL807" s="856"/>
      <c r="AM807" s="281" t="s">
        <v>625</v>
      </c>
      <c r="AN807" s="281" t="s">
        <v>626</v>
      </c>
      <c r="AO807" s="281" t="s">
        <v>627</v>
      </c>
      <c r="AP807" s="281" t="s">
        <v>628</v>
      </c>
      <c r="AQ807" s="281" t="s">
        <v>630</v>
      </c>
      <c r="AR807" s="281" t="s">
        <v>631</v>
      </c>
    </row>
    <row r="808" spans="1:46" ht="13.5" customHeight="1">
      <c r="B808" s="662"/>
      <c r="C808" s="663"/>
      <c r="D808" s="664"/>
      <c r="E808" s="590" t="str">
        <f>IF(B808="","",VLOOKUP(B808,参照!$U$1:$Z$25,2,FALSE))</f>
        <v/>
      </c>
      <c r="F808" s="665"/>
      <c r="G808" s="666"/>
      <c r="H808" s="665"/>
      <c r="I808" s="667"/>
      <c r="J808" s="665"/>
      <c r="K808" s="667"/>
      <c r="L808" s="665"/>
      <c r="M808" s="666"/>
      <c r="N808" s="666"/>
      <c r="O808" s="727"/>
      <c r="P808" s="647"/>
      <c r="Q808" s="555"/>
      <c r="R808" s="777" t="s">
        <v>54</v>
      </c>
      <c r="S808" s="669"/>
      <c r="T808" s="713">
        <f>((+T794+T796+T800+T802+T804)/(参照!$V$14))+(AF802+AF804+AF807+AF809-AG802-AG804-AG807-AG809)</f>
        <v>453739.89898989897</v>
      </c>
      <c r="U808" s="555"/>
      <c r="V808" s="725"/>
      <c r="W808" s="555"/>
      <c r="X808" s="713">
        <f t="shared" si="725"/>
        <v>4114685.1178451176</v>
      </c>
      <c r="Y808" s="555"/>
      <c r="Z808" s="725">
        <f>+IF(ISERROR(X808/X807*100),"",(X808/X807*100))</f>
        <v>49.432549554699662</v>
      </c>
      <c r="AA808" s="555"/>
      <c r="AB808" s="555"/>
      <c r="AC808" s="713">
        <f t="shared" ref="AC808" si="726">+AC754+T808</f>
        <v>4776081.6498316489</v>
      </c>
      <c r="AD808" s="753">
        <f>+IF(ISERROR(AC808/AC807*100),"",(AC808/AC807*100))</f>
        <v>50.525086510859737</v>
      </c>
      <c r="AE808" s="555"/>
      <c r="AF808" s="828" t="str">
        <f>$AF$106</f>
        <v>10%対象額</v>
      </c>
      <c r="AG808" s="829" t="str">
        <f>$AG$106</f>
        <v>税額</v>
      </c>
      <c r="AK808" s="856" t="s">
        <v>176</v>
      </c>
      <c r="AL808" s="856"/>
      <c r="AM808" s="225"/>
      <c r="AN808" s="225"/>
      <c r="AO808" s="225"/>
      <c r="AP808" s="225"/>
      <c r="AQ808" s="225"/>
      <c r="AR808" s="225"/>
    </row>
    <row r="809" spans="1:46" ht="13.5" customHeight="1" thickBot="1">
      <c r="B809" s="870" t="s">
        <v>617</v>
      </c>
      <c r="C809" s="871"/>
      <c r="D809" s="872"/>
      <c r="E809" s="670"/>
      <c r="F809" s="731">
        <f ca="1">SUM(F799+F801+F803+F805+F807)</f>
        <v>578</v>
      </c>
      <c r="G809" s="732">
        <f t="shared" ref="G809:P809" ca="1" si="727">SUM(G799+G801+G803+G805+G807)</f>
        <v>104500</v>
      </c>
      <c r="H809" s="731">
        <f t="shared" ca="1" si="727"/>
        <v>317</v>
      </c>
      <c r="I809" s="733">
        <f t="shared" ca="1" si="727"/>
        <v>77000</v>
      </c>
      <c r="J809" s="731">
        <f t="shared" ca="1" si="727"/>
        <v>58</v>
      </c>
      <c r="K809" s="733">
        <f t="shared" ca="1" si="727"/>
        <v>55000</v>
      </c>
      <c r="L809" s="731">
        <f t="shared" ca="1" si="727"/>
        <v>28</v>
      </c>
      <c r="M809" s="732">
        <f t="shared" ca="1" si="727"/>
        <v>52350</v>
      </c>
      <c r="N809" s="732">
        <f t="shared" ca="1" si="727"/>
        <v>3</v>
      </c>
      <c r="O809" s="734">
        <f t="shared" ca="1" si="727"/>
        <v>984</v>
      </c>
      <c r="P809" s="735">
        <f t="shared" ca="1" si="727"/>
        <v>5067210</v>
      </c>
      <c r="Q809" s="555"/>
      <c r="R809" s="781"/>
      <c r="S809" s="754" t="s">
        <v>0</v>
      </c>
      <c r="T809" s="751">
        <f>T806-T808</f>
        <v>45260.101010101032</v>
      </c>
      <c r="U809" s="560"/>
      <c r="V809" s="755"/>
      <c r="W809" s="649" t="s">
        <v>0</v>
      </c>
      <c r="X809" s="751">
        <f>X806-X808</f>
        <v>410788.88215488242</v>
      </c>
      <c r="Y809" s="560"/>
      <c r="Z809" s="756"/>
      <c r="AA809" s="560" t="s">
        <v>0</v>
      </c>
      <c r="AB809" s="649"/>
      <c r="AC809" s="751">
        <f>AC806-AC808</f>
        <v>476878.35016835108</v>
      </c>
      <c r="AD809" s="756"/>
      <c r="AE809" s="555"/>
      <c r="AF809" s="823"/>
      <c r="AG809" s="822" t="str">
        <f>IF(AF809="","0",AF809-(AF809/(参照!$V$14)))</f>
        <v>0</v>
      </c>
      <c r="AK809" s="856" t="s">
        <v>177</v>
      </c>
      <c r="AL809" s="856"/>
      <c r="AM809" s="225"/>
      <c r="AN809" s="225"/>
      <c r="AO809" s="225"/>
      <c r="AP809" s="225"/>
      <c r="AQ809" s="225"/>
      <c r="AR809" s="225"/>
    </row>
    <row r="810" spans="1:46" ht="9" customHeight="1">
      <c r="A810" s="22"/>
    </row>
    <row r="811" spans="1:46" ht="5.25" customHeight="1">
      <c r="A811" s="22"/>
    </row>
    <row r="812" spans="1:46" ht="16.5" customHeight="1">
      <c r="A812" s="1">
        <f>A758+1</f>
        <v>15</v>
      </c>
      <c r="B812" s="555"/>
      <c r="C812" s="555"/>
      <c r="D812" s="561"/>
      <c r="E812" s="564"/>
      <c r="F812" s="567" t="str">
        <f>F$56</f>
        <v>社　長</v>
      </c>
      <c r="G812" s="562">
        <f t="shared" ref="G812:O812" si="728">G$56</f>
        <v>0</v>
      </c>
      <c r="H812" s="563" t="str">
        <f t="shared" si="728"/>
        <v>常　務</v>
      </c>
      <c r="I812" s="564">
        <f t="shared" si="728"/>
        <v>0</v>
      </c>
      <c r="J812" s="565" t="str">
        <f t="shared" si="728"/>
        <v>部　長</v>
      </c>
      <c r="K812" s="566">
        <f t="shared" si="728"/>
        <v>0</v>
      </c>
      <c r="L812" s="567" t="str">
        <f t="shared" si="728"/>
        <v>次　長</v>
      </c>
      <c r="M812" s="566">
        <f t="shared" si="728"/>
        <v>0</v>
      </c>
      <c r="N812" s="567" t="str">
        <f t="shared" si="728"/>
        <v>課　長</v>
      </c>
      <c r="O812" s="568" t="str">
        <f t="shared" si="728"/>
        <v>係</v>
      </c>
      <c r="P812" s="557"/>
      <c r="Q812" s="24"/>
      <c r="R812" s="919" t="s">
        <v>99</v>
      </c>
      <c r="S812" s="919"/>
      <c r="T812" s="919"/>
      <c r="U812" s="919"/>
      <c r="V812" s="919"/>
      <c r="W812" s="919"/>
      <c r="X812" s="919"/>
      <c r="AD812" s="866" t="s">
        <v>116</v>
      </c>
      <c r="AE812" s="25"/>
      <c r="AF812" s="183" t="s">
        <v>8</v>
      </c>
      <c r="AG812" s="556" t="s">
        <v>9</v>
      </c>
    </row>
    <row r="813" spans="1:46" ht="15.75" customHeight="1">
      <c r="D813" s="561"/>
      <c r="E813" s="555"/>
      <c r="F813" s="920"/>
      <c r="H813" s="922"/>
      <c r="J813" s="924"/>
      <c r="K813" s="186"/>
      <c r="L813" s="926"/>
      <c r="M813" s="186"/>
      <c r="N813" s="926"/>
      <c r="O813" s="876" t="str">
        <f>IF(ISERROR(VLOOKUP(O815,参照!AB:AC,2,FALSE)),"",VLOOKUP(O815,参照!AB:AC,2,FALSE))</f>
        <v>菅原</v>
      </c>
      <c r="P813" s="770">
        <v>1</v>
      </c>
      <c r="Q813" s="4"/>
      <c r="R813" s="269"/>
      <c r="S813" s="865">
        <f>SUM(S759)+1</f>
        <v>46157</v>
      </c>
      <c r="T813" s="865"/>
      <c r="U813" s="865"/>
      <c r="V813" s="865"/>
      <c r="W813" s="862" t="str">
        <f>TEXT(S813,"aaaa")</f>
        <v>金曜日</v>
      </c>
      <c r="X813" s="862"/>
      <c r="Y813" s="268"/>
      <c r="Z813" s="4"/>
      <c r="AA813" s="4"/>
      <c r="AB813" s="4"/>
      <c r="AC813" s="29"/>
      <c r="AD813" s="867"/>
      <c r="AE813" s="263"/>
      <c r="AF813" s="889" t="str">
        <f>IF(ISERROR(VLOOKUP(P813,参照!M:N,2,FALSE)),"",VLOOKUP(P813,参照!M:N,2,FALSE))</f>
        <v>晴　れ</v>
      </c>
      <c r="AG813" s="860" t="str">
        <f>IF(ISERROR(VLOOKUP(P814,参照!M:N,2,FALSE)),"",VLOOKUP(P814,参照!M:N,2,FALSE))</f>
        <v>晴　れ</v>
      </c>
    </row>
    <row r="814" spans="1:46" ht="15.75" customHeight="1">
      <c r="D814" s="561"/>
      <c r="E814" s="560"/>
      <c r="F814" s="921"/>
      <c r="G814" s="31"/>
      <c r="H814" s="923"/>
      <c r="I814" s="31"/>
      <c r="J814" s="925"/>
      <c r="K814" s="187"/>
      <c r="L814" s="927"/>
      <c r="M814" s="187"/>
      <c r="N814" s="927"/>
      <c r="O814" s="877" t="str">
        <f>IF(ISERROR(VLOOKUP(N814,参照!#REF!,2,FALSE)),"",VLOOKUP(N814,参照!#REF!,2,FALSE))</f>
        <v/>
      </c>
      <c r="P814" s="770">
        <v>1</v>
      </c>
      <c r="Q814" s="4"/>
      <c r="R814" s="269"/>
      <c r="S814" s="865"/>
      <c r="T814" s="865"/>
      <c r="U814" s="865"/>
      <c r="V814" s="865"/>
      <c r="W814" s="862"/>
      <c r="X814" s="862"/>
      <c r="Y814" s="268"/>
      <c r="Z814" s="4"/>
      <c r="AA814" s="4"/>
      <c r="AB814" s="4"/>
      <c r="AC814" s="29"/>
      <c r="AD814" s="868"/>
      <c r="AE814" s="187"/>
      <c r="AF814" s="890" t="str">
        <f>IF(ISERROR(VLOOKUP(AE814,参照!O:P,2,FALSE)),"",VLOOKUP(AE814,参照!O:P,2,FALSE))</f>
        <v/>
      </c>
      <c r="AG814" s="861" t="str">
        <f>IF(ISERROR(VLOOKUP(AF814,参照!P:Q,2,FALSE)),"",VLOOKUP(AF814,参照!P:Q,2,FALSE))</f>
        <v/>
      </c>
    </row>
    <row r="815" spans="1:46" ht="13.5" customHeight="1">
      <c r="B815" s="555" t="s">
        <v>447</v>
      </c>
      <c r="C815" s="555"/>
      <c r="D815" s="555"/>
      <c r="E815" s="555"/>
      <c r="F815" s="555"/>
      <c r="G815" s="555"/>
      <c r="H815" s="555"/>
      <c r="I815" s="555"/>
      <c r="J815" s="555"/>
      <c r="K815" s="555"/>
      <c r="L815" s="555"/>
      <c r="M815" s="555"/>
      <c r="N815" s="555"/>
      <c r="O815" s="595">
        <v>5</v>
      </c>
      <c r="P815" s="555"/>
      <c r="Q815" s="555"/>
      <c r="R815" s="596" t="s">
        <v>446</v>
      </c>
      <c r="S815" s="555"/>
      <c r="T815" s="555"/>
      <c r="U815" s="555"/>
      <c r="V815" s="596" t="s">
        <v>445</v>
      </c>
      <c r="W815" s="555"/>
      <c r="X815" s="555"/>
      <c r="Y815" s="555"/>
      <c r="Z815" s="596" t="s">
        <v>444</v>
      </c>
      <c r="AA815" s="596"/>
      <c r="AB815" s="555"/>
      <c r="AC815" s="597"/>
      <c r="AD815" s="555"/>
      <c r="AE815" s="555"/>
      <c r="AF815" s="596"/>
      <c r="AG815" s="597"/>
    </row>
    <row r="816" spans="1:46" ht="13.5" customHeight="1" thickBot="1">
      <c r="B816" s="908"/>
      <c r="C816" s="909"/>
      <c r="D816" s="598"/>
      <c r="E816" s="598"/>
      <c r="F816" s="891" t="s">
        <v>679</v>
      </c>
      <c r="G816" s="892"/>
      <c r="H816" s="892"/>
      <c r="I816" s="892"/>
      <c r="J816" s="892"/>
      <c r="K816" s="892"/>
      <c r="L816" s="892"/>
      <c r="M816" s="892"/>
      <c r="N816" s="892"/>
      <c r="O816" s="892"/>
      <c r="P816" s="893"/>
      <c r="Q816" s="555"/>
      <c r="R816" s="599" t="s">
        <v>78</v>
      </c>
      <c r="S816" s="564"/>
      <c r="T816" s="600" t="s">
        <v>79</v>
      </c>
      <c r="U816" s="564"/>
      <c r="V816" s="564" t="s">
        <v>80</v>
      </c>
      <c r="W816" s="564"/>
      <c r="X816" s="601" t="s">
        <v>79</v>
      </c>
      <c r="Y816" s="555"/>
      <c r="Z816" s="602" t="s">
        <v>30</v>
      </c>
      <c r="AA816" s="603"/>
      <c r="AB816" s="604"/>
      <c r="AC816" s="605"/>
      <c r="AD816" s="555"/>
      <c r="AE816" s="555"/>
      <c r="AF816" s="555"/>
      <c r="AG816" s="606"/>
      <c r="AJ816" s="1" t="s">
        <v>121</v>
      </c>
      <c r="AK816" s="922" t="s">
        <v>120</v>
      </c>
      <c r="AL816" s="922"/>
    </row>
    <row r="817" spans="1:51" ht="13.5" customHeight="1">
      <c r="B817" s="607" t="s">
        <v>104</v>
      </c>
      <c r="C817" s="608" t="s">
        <v>105</v>
      </c>
      <c r="D817" s="568" t="s">
        <v>4</v>
      </c>
      <c r="E817" s="563"/>
      <c r="F817" s="609" t="s">
        <v>15</v>
      </c>
      <c r="G817" s="610"/>
      <c r="H817" s="609" t="s">
        <v>16</v>
      </c>
      <c r="I817" s="566"/>
      <c r="J817" s="567" t="s">
        <v>17</v>
      </c>
      <c r="K817" s="611"/>
      <c r="L817" s="609" t="s">
        <v>18</v>
      </c>
      <c r="M817" s="562"/>
      <c r="N817" s="612" t="s">
        <v>19</v>
      </c>
      <c r="O817" s="613" t="s">
        <v>6</v>
      </c>
      <c r="P817" s="613" t="s">
        <v>20</v>
      </c>
      <c r="Q817" s="595">
        <v>401</v>
      </c>
      <c r="R817" s="614" t="str">
        <f>IF(ISERROR(VLOOKUP(Q817,参照!A:B,2,FALSE)),"",VLOOKUP(Q817,参照!A:B,2,FALSE))</f>
        <v>ＪＴＢ</v>
      </c>
      <c r="S817" s="604"/>
      <c r="T817" s="615">
        <v>90250</v>
      </c>
      <c r="U817" s="604">
        <v>500</v>
      </c>
      <c r="V817" s="604" t="str">
        <f>IF(ISERROR(VLOOKUP(U817,参照!D:E,2,FALSE)),"",VLOOKUP(U817,参照!D:E,2,FALSE))</f>
        <v>じゃらん</v>
      </c>
      <c r="W817" s="604"/>
      <c r="X817" s="616">
        <v>9500</v>
      </c>
      <c r="Y817" s="555"/>
      <c r="Z817" s="558"/>
      <c r="AA817" s="617"/>
      <c r="AB817" s="618"/>
      <c r="AC817" s="619"/>
      <c r="AD817" s="555"/>
      <c r="AE817" s="555"/>
      <c r="AF817" s="555" t="s">
        <v>346</v>
      </c>
      <c r="AG817" s="606"/>
      <c r="AJ817" s="853" t="s">
        <v>635</v>
      </c>
      <c r="AK817" s="277" t="s">
        <v>104</v>
      </c>
      <c r="AL817" s="277" t="s">
        <v>4</v>
      </c>
      <c r="AM817" s="278"/>
      <c r="AN817" s="279" t="s">
        <v>15</v>
      </c>
      <c r="AO817" s="279" t="s">
        <v>16</v>
      </c>
      <c r="AP817" s="277" t="s">
        <v>17</v>
      </c>
      <c r="AQ817" s="279" t="s">
        <v>18</v>
      </c>
      <c r="AR817" s="279" t="s">
        <v>19</v>
      </c>
      <c r="AS817" s="279"/>
      <c r="AT817" s="278" t="s">
        <v>117</v>
      </c>
      <c r="AU817" s="278" t="s">
        <v>118</v>
      </c>
      <c r="AV817" s="278" t="s">
        <v>123</v>
      </c>
      <c r="AW817" s="278" t="s">
        <v>124</v>
      </c>
      <c r="AX817" s="280" t="s">
        <v>122</v>
      </c>
      <c r="AY817" s="853" t="s">
        <v>100</v>
      </c>
    </row>
    <row r="818" spans="1:51" ht="13.5" customHeight="1">
      <c r="A818" s="43"/>
      <c r="B818" s="620" t="s">
        <v>83</v>
      </c>
      <c r="C818" s="621">
        <v>1</v>
      </c>
      <c r="D818" s="621">
        <v>1</v>
      </c>
      <c r="E818" s="604">
        <f>IF(B818="","",VLOOKUP(B818,参照!$U$1:$Z$25,2,FALSE))</f>
        <v>5000</v>
      </c>
      <c r="F818" s="622">
        <v>6</v>
      </c>
      <c r="G818" s="623">
        <f>IF(B818="","",VLOOKUP(B818,参照!$U$1:$Z$25,3,FALSE))</f>
        <v>4750</v>
      </c>
      <c r="H818" s="622">
        <v>63</v>
      </c>
      <c r="I818" s="624">
        <f>IF(B818="","",VLOOKUP(B818,参照!$U$1:$Z$25,4,FALSE))</f>
        <v>3500</v>
      </c>
      <c r="J818" s="622"/>
      <c r="K818" s="625">
        <f>IF(B818="","",VLOOKUP(B818,参照!$U$1:$Z$25,5,FALSE))</f>
        <v>2500</v>
      </c>
      <c r="L818" s="622"/>
      <c r="M818" s="626">
        <f>IF(B818="","",VLOOKUP(B818,参照!$U$1:$Z$25,6,FALSE))</f>
        <v>2380</v>
      </c>
      <c r="N818" s="605"/>
      <c r="O818" s="616">
        <f t="shared" ref="O818:O830" si="729">IF(SUM(F818+H818+J818+L818+N818)=0,"",SUM(F818+H818+J818+L818+N818))</f>
        <v>69</v>
      </c>
      <c r="P818" s="605">
        <f>IF(ISERROR(SUM(E818*F818+G818*H818+I818*J818+K818*L818+M818*N818)),"",SUM(E818*F818+G818*H818+I818*J818+K818*L818+M818*N818))</f>
        <v>329250</v>
      </c>
      <c r="Q818" s="595">
        <v>415</v>
      </c>
      <c r="R818" s="627" t="str">
        <f>IF(ISERROR(VLOOKUP(Q818,参照!A:B,2,FALSE)),"",VLOOKUP(Q818,参照!A:B,2,FALSE))</f>
        <v>クラブツーリズム</v>
      </c>
      <c r="S818" s="628"/>
      <c r="T818" s="629">
        <v>118750</v>
      </c>
      <c r="U818" s="628">
        <v>800</v>
      </c>
      <c r="V818" s="628" t="str">
        <f>IF(ISERROR(VLOOKUP(U818,参照!D:E,2,FALSE)),"",VLOOKUP(U818,参照!D:E,2,FALSE))</f>
        <v>ANA Digital Gate</v>
      </c>
      <c r="W818" s="628"/>
      <c r="X818" s="630">
        <v>471100</v>
      </c>
      <c r="Y818" s="555"/>
      <c r="Z818" s="631"/>
      <c r="AA818" s="632"/>
      <c r="AB818" s="618"/>
      <c r="AC818" s="619"/>
      <c r="AD818" s="555"/>
      <c r="AE818" s="555"/>
      <c r="AF818" s="633" t="s">
        <v>164</v>
      </c>
      <c r="AG818" s="634">
        <f>AG764+S851</f>
        <v>95580</v>
      </c>
      <c r="AJ818" s="854"/>
      <c r="AK818" s="281" t="s">
        <v>83</v>
      </c>
      <c r="AL818" s="281">
        <v>1</v>
      </c>
      <c r="AM818" s="225"/>
      <c r="AN818" s="225">
        <f>DSUM($B817:$N831,F817,$AK817:$AL818)</f>
        <v>49</v>
      </c>
      <c r="AO818" s="225">
        <f>DSUM($B817:$N831,H817,$AK817:$AL818)</f>
        <v>105</v>
      </c>
      <c r="AP818" s="225">
        <f>DSUM($B817:$N831,J817,$AK817:$AL818)</f>
        <v>0</v>
      </c>
      <c r="AQ818" s="225">
        <f>DSUM($B817:$N831,L817,$AK817:$AL818)</f>
        <v>0</v>
      </c>
      <c r="AR818" s="225">
        <f>DSUM($B817:$N831,N817,$AK817:$AL818)</f>
        <v>0</v>
      </c>
      <c r="AS818" s="225"/>
      <c r="AT818" s="225">
        <f>AN818+AO818+AP818</f>
        <v>154</v>
      </c>
      <c r="AU818" s="225">
        <f>AQ818+AR818</f>
        <v>0</v>
      </c>
      <c r="AV818" s="225">
        <f>AT818+AU818</f>
        <v>154</v>
      </c>
      <c r="AW818" s="287">
        <f>(AT818*1)+(AU818*0.5)</f>
        <v>154</v>
      </c>
      <c r="AX818" s="284">
        <f>DCOUNT(B817:E831,D817,AK817:AL818)-AM862</f>
        <v>3</v>
      </c>
      <c r="AY818" s="854"/>
    </row>
    <row r="819" spans="1:51" ht="13.5" customHeight="1">
      <c r="A819" s="43"/>
      <c r="B819" s="635" t="s">
        <v>126</v>
      </c>
      <c r="C819" s="636">
        <v>1</v>
      </c>
      <c r="D819" s="636">
        <v>3</v>
      </c>
      <c r="E819" s="628">
        <f>IF(B819="","",VLOOKUP(B819,参照!$U$1:$Z$25,2,FALSE))</f>
        <v>8000</v>
      </c>
      <c r="F819" s="637">
        <v>33</v>
      </c>
      <c r="G819" s="638">
        <f>IF(B819="","",VLOOKUP(B819,参照!$U$1:$Z$25,3,FALSE))</f>
        <v>7600</v>
      </c>
      <c r="H819" s="637">
        <v>1</v>
      </c>
      <c r="I819" s="639">
        <f>IF(B819="","",VLOOKUP(B819,参照!$U$1:$Z$25,4,FALSE))</f>
        <v>5600</v>
      </c>
      <c r="J819" s="637"/>
      <c r="K819" s="640">
        <f>IF(B819="","",VLOOKUP(B819,参照!$U$1:$Z$25,5,FALSE))</f>
        <v>4000</v>
      </c>
      <c r="L819" s="637"/>
      <c r="M819" s="641">
        <f>IF(B819="","",VLOOKUP(B819,参照!$U$1:$Z$25,6,FALSE))</f>
        <v>3800</v>
      </c>
      <c r="N819" s="642"/>
      <c r="O819" s="642">
        <f t="shared" si="729"/>
        <v>34</v>
      </c>
      <c r="P819" s="642">
        <f t="shared" ref="P819:P830" si="730">IF(ISERROR(SUM(E819*F819+G819*H819+I819*J819+K819*L819+M819*N819)),"",SUM(E819*F819+G819*H819+I819*J819+K819*L819+M819*N819))</f>
        <v>271600</v>
      </c>
      <c r="Q819" s="595">
        <v>474</v>
      </c>
      <c r="R819" s="627" t="str">
        <f>IF(ISERROR(VLOOKUP(Q819,参照!A:B,2,FALSE)),"",VLOOKUP(Q819,参照!A:B,2,FALSE))</f>
        <v>阪急交通社</v>
      </c>
      <c r="S819" s="628"/>
      <c r="T819" s="629">
        <v>180500</v>
      </c>
      <c r="U819" s="628"/>
      <c r="V819" s="628" t="str">
        <f>IF(ISERROR(VLOOKUP(U819,参照!D:E,2,FALSE)),"",VLOOKUP(U819,参照!D:E,2,FALSE))</f>
        <v/>
      </c>
      <c r="W819" s="628"/>
      <c r="X819" s="630"/>
      <c r="Y819" s="555"/>
      <c r="Z819" s="631"/>
      <c r="AA819" s="632"/>
      <c r="AB819" s="618"/>
      <c r="AC819" s="619"/>
      <c r="AD819" s="555"/>
      <c r="AE819" s="555"/>
      <c r="AF819" s="643" t="s">
        <v>680</v>
      </c>
      <c r="AG819" s="644">
        <f>AG765+S852</f>
        <v>0</v>
      </c>
      <c r="AJ819" s="854"/>
      <c r="AK819" s="281" t="s">
        <v>104</v>
      </c>
      <c r="AL819" s="281" t="s">
        <v>4</v>
      </c>
      <c r="AM819" s="225"/>
      <c r="AN819" s="225"/>
      <c r="AO819" s="225"/>
      <c r="AP819" s="225"/>
      <c r="AQ819" s="225"/>
      <c r="AR819" s="225"/>
      <c r="AS819" s="225"/>
      <c r="AT819" s="225"/>
      <c r="AU819" s="225"/>
      <c r="AV819" s="225"/>
      <c r="AW819" s="225"/>
      <c r="AX819" s="282"/>
      <c r="AY819" s="854"/>
    </row>
    <row r="820" spans="1:51" ht="13.5" customHeight="1" thickBot="1">
      <c r="A820" s="43"/>
      <c r="B820" s="635" t="s">
        <v>83</v>
      </c>
      <c r="C820" s="636">
        <v>2</v>
      </c>
      <c r="D820" s="636">
        <v>1</v>
      </c>
      <c r="E820" s="628">
        <f>IF(B820="","",VLOOKUP(B820,参照!$U$1:$Z$25,2,FALSE))</f>
        <v>5000</v>
      </c>
      <c r="F820" s="637">
        <v>8</v>
      </c>
      <c r="G820" s="638">
        <f>IF(B820="","",VLOOKUP(B820,参照!$U$1:$Z$25,3,FALSE))</f>
        <v>4750</v>
      </c>
      <c r="H820" s="637">
        <v>21</v>
      </c>
      <c r="I820" s="639">
        <f>IF(B820="","",VLOOKUP(B820,参照!$U$1:$Z$25,4,FALSE))</f>
        <v>3500</v>
      </c>
      <c r="J820" s="637"/>
      <c r="K820" s="640">
        <f>IF(B820="","",VLOOKUP(B820,参照!$U$1:$Z$25,5,FALSE))</f>
        <v>2500</v>
      </c>
      <c r="L820" s="637"/>
      <c r="M820" s="641">
        <f>IF(B820="","",VLOOKUP(B820,参照!$U$1:$Z$25,6,FALSE))</f>
        <v>2380</v>
      </c>
      <c r="N820" s="642"/>
      <c r="O820" s="630">
        <f t="shared" si="729"/>
        <v>29</v>
      </c>
      <c r="P820" s="642">
        <f t="shared" si="730"/>
        <v>139750</v>
      </c>
      <c r="Q820" s="595"/>
      <c r="R820" s="627" t="str">
        <f>IF(ISERROR(VLOOKUP(Q820,参照!A:B,2,FALSE)),"",VLOOKUP(Q820,参照!A:B,2,FALSE))</f>
        <v/>
      </c>
      <c r="S820" s="628"/>
      <c r="T820" s="629"/>
      <c r="U820" s="628"/>
      <c r="V820" s="628" t="str">
        <f>IF(ISERROR(VLOOKUP(U820,参照!D:E,2,FALSE)),"",VLOOKUP(U820,参照!D:E,2,FALSE))</f>
        <v/>
      </c>
      <c r="W820" s="628"/>
      <c r="X820" s="630"/>
      <c r="Y820" s="555"/>
      <c r="Z820" s="645"/>
      <c r="AA820" s="590"/>
      <c r="AB820" s="646"/>
      <c r="AC820" s="647"/>
      <c r="AD820" s="555"/>
      <c r="AE820" s="555"/>
      <c r="AF820" s="555"/>
      <c r="AG820" s="606"/>
      <c r="AJ820" s="855"/>
      <c r="AK820" s="9" t="s">
        <v>83</v>
      </c>
      <c r="AL820" s="9">
        <v>3</v>
      </c>
      <c r="AM820" s="283"/>
      <c r="AN820" s="283">
        <f>DSUM($B817:$N831,F817,$AK819:$AL820)</f>
        <v>12</v>
      </c>
      <c r="AO820" s="283">
        <f>DSUM($B817:$N831,H817,$AK819:$AL820)</f>
        <v>0</v>
      </c>
      <c r="AP820" s="283">
        <f>DSUM($B817:$N831,J817,$AK819:$AL820)</f>
        <v>0</v>
      </c>
      <c r="AQ820" s="283">
        <f>DSUM($B817:$N831,L817,$AK819:$AL820)</f>
        <v>0</v>
      </c>
      <c r="AR820" s="283">
        <f>DSUM($B817:$N831,N817,$AK819:$AL820)</f>
        <v>0</v>
      </c>
      <c r="AS820" s="283"/>
      <c r="AT820" s="283">
        <f>AN820+AO820+AP820</f>
        <v>12</v>
      </c>
      <c r="AU820" s="283">
        <f>AQ820+AR820</f>
        <v>0</v>
      </c>
      <c r="AV820" s="283">
        <f>AT820+AU820</f>
        <v>12</v>
      </c>
      <c r="AW820" s="286">
        <f>(AT820*1)+(AU820*0.5)</f>
        <v>12</v>
      </c>
      <c r="AX820" s="285">
        <f>DCOUNT(B817:E831,D817,AK819:AL820)-AM863</f>
        <v>1</v>
      </c>
      <c r="AY820" s="855"/>
    </row>
    <row r="821" spans="1:51" ht="13.5" customHeight="1" thickBot="1">
      <c r="A821" s="43"/>
      <c r="B821" s="635" t="s">
        <v>83</v>
      </c>
      <c r="C821" s="636">
        <v>3</v>
      </c>
      <c r="D821" s="636">
        <v>3</v>
      </c>
      <c r="E821" s="628">
        <f>IF(B821="","",VLOOKUP(B821,参照!$U$1:$Z$25,2,FALSE))</f>
        <v>5000</v>
      </c>
      <c r="F821" s="637">
        <v>12</v>
      </c>
      <c r="G821" s="638">
        <f>IF(B821="","",VLOOKUP(B821,参照!$U$1:$Z$25,3,FALSE))</f>
        <v>4750</v>
      </c>
      <c r="H821" s="637"/>
      <c r="I821" s="639">
        <f>IF(B821="","",VLOOKUP(B821,参照!$U$1:$Z$25,4,FALSE))</f>
        <v>3500</v>
      </c>
      <c r="J821" s="637"/>
      <c r="K821" s="640">
        <f>IF(B821="","",VLOOKUP(B821,参照!$U$1:$Z$25,5,FALSE))</f>
        <v>2500</v>
      </c>
      <c r="L821" s="637"/>
      <c r="M821" s="641">
        <f>IF(B821="","",VLOOKUP(B821,参照!$U$1:$Z$25,6,FALSE))</f>
        <v>2380</v>
      </c>
      <c r="N821" s="642"/>
      <c r="O821" s="642">
        <f t="shared" si="729"/>
        <v>12</v>
      </c>
      <c r="P821" s="642">
        <f t="shared" si="730"/>
        <v>60000</v>
      </c>
      <c r="Q821" s="595"/>
      <c r="R821" s="627" t="str">
        <f>IF(ISERROR(VLOOKUP(Q821,参照!A:B,2,FALSE)),"",VLOOKUP(Q821,参照!A:B,2,FALSE))</f>
        <v/>
      </c>
      <c r="S821" s="628"/>
      <c r="T821" s="629"/>
      <c r="U821" s="628"/>
      <c r="V821" s="628" t="str">
        <f>IF(ISERROR(VLOOKUP(U821,参照!D:E,2,FALSE)),"",VLOOKUP(U821,参照!D:E,2,FALSE))</f>
        <v/>
      </c>
      <c r="W821" s="628"/>
      <c r="X821" s="630"/>
      <c r="Y821" s="555"/>
      <c r="Z821" s="648" t="s">
        <v>35</v>
      </c>
      <c r="AA821" s="649"/>
      <c r="AB821" s="650"/>
      <c r="AC821" s="651">
        <f>SUM(AC817:AC819)</f>
        <v>0</v>
      </c>
      <c r="AD821" s="555"/>
      <c r="AE821" s="555"/>
      <c r="AF821" s="555" t="s">
        <v>345</v>
      </c>
      <c r="AG821" s="606"/>
    </row>
    <row r="822" spans="1:51" ht="13.5" customHeight="1">
      <c r="A822" s="43"/>
      <c r="B822" s="635" t="s">
        <v>83</v>
      </c>
      <c r="C822" s="636">
        <v>4</v>
      </c>
      <c r="D822" s="636">
        <v>1</v>
      </c>
      <c r="E822" s="628">
        <f>IF(B822="","",VLOOKUP(B822,参照!$U$1:$Z$25,2,FALSE))</f>
        <v>5000</v>
      </c>
      <c r="F822" s="637">
        <v>35</v>
      </c>
      <c r="G822" s="638">
        <f>IF(B822="","",VLOOKUP(B822,参照!$U$1:$Z$25,3,FALSE))</f>
        <v>4750</v>
      </c>
      <c r="H822" s="637">
        <v>21</v>
      </c>
      <c r="I822" s="639">
        <f>IF(B822="","",VLOOKUP(B822,参照!$U$1:$Z$25,4,FALSE))</f>
        <v>3500</v>
      </c>
      <c r="J822" s="637"/>
      <c r="K822" s="640">
        <f>IF(B822="","",VLOOKUP(B822,参照!$U$1:$Z$25,5,FALSE))</f>
        <v>2500</v>
      </c>
      <c r="L822" s="637"/>
      <c r="M822" s="641">
        <f>IF(B822="","",VLOOKUP(B822,参照!$U$1:$Z$25,6,FALSE))</f>
        <v>2380</v>
      </c>
      <c r="N822" s="642"/>
      <c r="O822" s="630">
        <f t="shared" si="729"/>
        <v>56</v>
      </c>
      <c r="P822" s="642">
        <f t="shared" si="730"/>
        <v>274750</v>
      </c>
      <c r="Q822" s="595"/>
      <c r="R822" s="627" t="str">
        <f>IF(ISERROR(VLOOKUP(Q822,参照!A:B,2,FALSE)),"",VLOOKUP(Q822,参照!A:B,2,FALSE))</f>
        <v/>
      </c>
      <c r="S822" s="628"/>
      <c r="T822" s="629"/>
      <c r="U822" s="628"/>
      <c r="V822" s="628" t="str">
        <f>IF(ISERROR(VLOOKUP(U822,参照!D:E,2,FALSE)),"",VLOOKUP(U822,参照!D:E,2,FALSE))</f>
        <v/>
      </c>
      <c r="W822" s="628"/>
      <c r="X822" s="630"/>
      <c r="Y822" s="555"/>
      <c r="Z822" s="555"/>
      <c r="AA822" s="555"/>
      <c r="AB822" s="555"/>
      <c r="AC822" s="555"/>
      <c r="AD822" s="555"/>
      <c r="AE822" s="555"/>
      <c r="AF822" s="633" t="s">
        <v>164</v>
      </c>
      <c r="AG822" s="634">
        <f>AG768+S853</f>
        <v>53700</v>
      </c>
      <c r="AJ822" s="853" t="s">
        <v>107</v>
      </c>
      <c r="AK822" s="277" t="s">
        <v>104</v>
      </c>
      <c r="AL822" s="277" t="s">
        <v>4</v>
      </c>
      <c r="AM822" s="278"/>
      <c r="AN822" s="279" t="s">
        <v>15</v>
      </c>
      <c r="AO822" s="279" t="s">
        <v>16</v>
      </c>
      <c r="AP822" s="277" t="s">
        <v>17</v>
      </c>
      <c r="AQ822" s="279" t="s">
        <v>18</v>
      </c>
      <c r="AR822" s="279" t="s">
        <v>19</v>
      </c>
      <c r="AS822" s="277"/>
      <c r="AT822" s="277" t="s">
        <v>117</v>
      </c>
      <c r="AU822" s="277" t="s">
        <v>118</v>
      </c>
      <c r="AV822" s="277" t="s">
        <v>123</v>
      </c>
      <c r="AW822" s="277" t="s">
        <v>124</v>
      </c>
      <c r="AX822" s="288" t="s">
        <v>122</v>
      </c>
      <c r="AY822" s="853" t="s">
        <v>107</v>
      </c>
    </row>
    <row r="823" spans="1:51" ht="13.5" customHeight="1">
      <c r="A823" s="43"/>
      <c r="B823" s="635"/>
      <c r="C823" s="636"/>
      <c r="D823" s="636"/>
      <c r="E823" s="628" t="str">
        <f>IF(B823="","",VLOOKUP(B823,参照!$U$1:$Z$25,2,FALSE))</f>
        <v/>
      </c>
      <c r="F823" s="637"/>
      <c r="G823" s="638" t="str">
        <f>IF(B823="","",VLOOKUP(B823,参照!$U$1:$Z$25,3,FALSE))</f>
        <v/>
      </c>
      <c r="H823" s="637"/>
      <c r="I823" s="639" t="str">
        <f>IF(B823="","",VLOOKUP(B823,参照!$U$1:$Z$25,4,FALSE))</f>
        <v/>
      </c>
      <c r="J823" s="637"/>
      <c r="K823" s="640" t="str">
        <f>IF(B823="","",VLOOKUP(B823,参照!$U$1:$Z$25,5,FALSE))</f>
        <v/>
      </c>
      <c r="L823" s="637"/>
      <c r="M823" s="641" t="str">
        <f>IF(B823="","",VLOOKUP(B823,参照!$U$1:$Z$25,6,FALSE))</f>
        <v/>
      </c>
      <c r="N823" s="642"/>
      <c r="O823" s="642" t="str">
        <f t="shared" si="729"/>
        <v/>
      </c>
      <c r="P823" s="642" t="str">
        <f t="shared" si="730"/>
        <v/>
      </c>
      <c r="Q823" s="595"/>
      <c r="R823" s="627" t="str">
        <f>IF(ISERROR(VLOOKUP(Q823,参照!A:B,2,FALSE)),"",VLOOKUP(Q823,参照!A:B,2,FALSE))</f>
        <v/>
      </c>
      <c r="S823" s="628"/>
      <c r="T823" s="629"/>
      <c r="U823" s="628"/>
      <c r="V823" s="628" t="str">
        <f>IF(ISERROR(VLOOKUP(U823,参照!D:E,2,FALSE)),"",VLOOKUP(U823,参照!D:E,2,FALSE))</f>
        <v/>
      </c>
      <c r="W823" s="628"/>
      <c r="X823" s="630"/>
      <c r="Y823" s="555"/>
      <c r="Z823" s="602" t="s">
        <v>33</v>
      </c>
      <c r="AA823" s="603"/>
      <c r="AB823" s="652"/>
      <c r="AC823" s="653"/>
      <c r="AD823" s="555"/>
      <c r="AE823" s="555"/>
      <c r="AF823" s="643" t="s">
        <v>681</v>
      </c>
      <c r="AG823" s="644">
        <f>AG769+S854</f>
        <v>0</v>
      </c>
      <c r="AJ823" s="854"/>
      <c r="AK823" s="281" t="s">
        <v>84</v>
      </c>
      <c r="AL823" s="281">
        <v>1</v>
      </c>
      <c r="AM823" s="225"/>
      <c r="AN823" s="225">
        <f>DSUM($B817:$N831,F817,$AK822:$AL823)</f>
        <v>0</v>
      </c>
      <c r="AO823" s="225">
        <f>DSUM($B817:$N831,H817,$AK822:$AL823)</f>
        <v>0</v>
      </c>
      <c r="AP823" s="225">
        <f>DSUM($B817:$N831,J817,$AK822:$AL823)</f>
        <v>0</v>
      </c>
      <c r="AQ823" s="225">
        <f>DSUM($B817:$N831,L817,$AK822:$AL823)</f>
        <v>0</v>
      </c>
      <c r="AR823" s="225">
        <f>DSUM($B817:$N831,N817,$AK822:$AL823)</f>
        <v>0</v>
      </c>
      <c r="AS823" s="225"/>
      <c r="AT823" s="225">
        <f>AN823+AO823+AP823</f>
        <v>0</v>
      </c>
      <c r="AU823" s="225">
        <f>AQ823+AR823</f>
        <v>0</v>
      </c>
      <c r="AV823" s="225">
        <f>AT823+AU823</f>
        <v>0</v>
      </c>
      <c r="AW823" s="287">
        <f>(AT823*1)+(AU823*0.5)</f>
        <v>0</v>
      </c>
      <c r="AX823" s="284">
        <f>DCOUNT(B817:E831,D817,AK822:AL823)-AN862</f>
        <v>0</v>
      </c>
      <c r="AY823" s="854"/>
    </row>
    <row r="824" spans="1:51" ht="13.5" customHeight="1">
      <c r="A824" s="43"/>
      <c r="B824" s="635"/>
      <c r="C824" s="636"/>
      <c r="D824" s="636"/>
      <c r="E824" s="628" t="str">
        <f>IF(B824="","",VLOOKUP(B824,参照!$U$1:$Z$25,2,FALSE))</f>
        <v/>
      </c>
      <c r="F824" s="637"/>
      <c r="G824" s="638" t="str">
        <f>IF(B824="","",VLOOKUP(B824,参照!$U$1:$Z$25,3,FALSE))</f>
        <v/>
      </c>
      <c r="H824" s="637"/>
      <c r="I824" s="639" t="str">
        <f>IF(B824="","",VLOOKUP(B824,参照!$U$1:$Z$25,4,FALSE))</f>
        <v/>
      </c>
      <c r="J824" s="637"/>
      <c r="K824" s="640" t="str">
        <f>IF(B824="","",VLOOKUP(B824,参照!$U$1:$Z$25,5,FALSE))</f>
        <v/>
      </c>
      <c r="L824" s="637"/>
      <c r="M824" s="641" t="str">
        <f>IF(B824="","",VLOOKUP(B824,参照!$U$1:$Z$25,6,FALSE))</f>
        <v/>
      </c>
      <c r="N824" s="642"/>
      <c r="O824" s="630" t="str">
        <f t="shared" si="729"/>
        <v/>
      </c>
      <c r="P824" s="642" t="str">
        <f t="shared" si="730"/>
        <v/>
      </c>
      <c r="Q824" s="595"/>
      <c r="R824" s="627" t="str">
        <f>IF(ISERROR(VLOOKUP(Q824,参照!A:B,2,FALSE)),"",VLOOKUP(Q824,参照!A:B,2,FALSE))</f>
        <v/>
      </c>
      <c r="S824" s="628"/>
      <c r="T824" s="629"/>
      <c r="U824" s="628"/>
      <c r="V824" s="628" t="str">
        <f>IF(ISERROR(VLOOKUP(U824,参照!D:E,2,FALSE)),"",VLOOKUP(U824,参照!D:E,2,FALSE))</f>
        <v/>
      </c>
      <c r="W824" s="628"/>
      <c r="X824" s="630"/>
      <c r="Y824" s="555"/>
      <c r="Z824" s="627"/>
      <c r="AA824" s="654"/>
      <c r="AB824" s="655"/>
      <c r="AC824" s="656"/>
      <c r="AD824" s="555"/>
      <c r="AE824" s="555"/>
      <c r="AF824" s="596"/>
      <c r="AG824" s="606"/>
      <c r="AJ824" s="854"/>
      <c r="AK824" s="281" t="s">
        <v>104</v>
      </c>
      <c r="AL824" s="281" t="s">
        <v>4</v>
      </c>
      <c r="AM824" s="225"/>
      <c r="AN824" s="225"/>
      <c r="AO824" s="225"/>
      <c r="AP824" s="225"/>
      <c r="AQ824" s="225"/>
      <c r="AR824" s="225"/>
      <c r="AS824" s="225"/>
      <c r="AT824" s="225"/>
      <c r="AU824" s="225"/>
      <c r="AV824" s="225"/>
      <c r="AW824" s="225"/>
      <c r="AX824" s="282"/>
      <c r="AY824" s="854"/>
    </row>
    <row r="825" spans="1:51" ht="13.5" customHeight="1" thickBot="1">
      <c r="A825" s="43"/>
      <c r="B825" s="635"/>
      <c r="C825" s="636"/>
      <c r="D825" s="636"/>
      <c r="E825" s="628" t="str">
        <f>IF(B825="","",VLOOKUP(B825,参照!$U$1:$Z$25,2,FALSE))</f>
        <v/>
      </c>
      <c r="F825" s="637"/>
      <c r="G825" s="638" t="str">
        <f>IF(B825="","",VLOOKUP(B825,参照!$U$1:$Z$25,3,FALSE))</f>
        <v/>
      </c>
      <c r="H825" s="637"/>
      <c r="I825" s="639" t="str">
        <f>IF(B825="","",VLOOKUP(B825,参照!$U$1:$Z$25,4,FALSE))</f>
        <v/>
      </c>
      <c r="J825" s="637"/>
      <c r="K825" s="640" t="str">
        <f>IF(B825="","",VLOOKUP(B825,参照!$U$1:$Z$25,5,FALSE))</f>
        <v/>
      </c>
      <c r="L825" s="637"/>
      <c r="M825" s="641" t="str">
        <f>IF(B825="","",VLOOKUP(B825,参照!$U$1:$Z$25,6,FALSE))</f>
        <v/>
      </c>
      <c r="N825" s="642"/>
      <c r="O825" s="642" t="str">
        <f t="shared" si="729"/>
        <v/>
      </c>
      <c r="P825" s="642" t="str">
        <f t="shared" si="730"/>
        <v/>
      </c>
      <c r="Q825" s="595"/>
      <c r="R825" s="627" t="str">
        <f>IF(ISERROR(VLOOKUP(Q825,参照!A:B,2,FALSE)),"",VLOOKUP(Q825,参照!A:B,2,FALSE))</f>
        <v/>
      </c>
      <c r="S825" s="628"/>
      <c r="T825" s="629"/>
      <c r="U825" s="628"/>
      <c r="V825" s="628" t="str">
        <f>IF(ISERROR(VLOOKUP(U825,参照!D:E,2,FALSE)),"",VLOOKUP(U825,参照!D:E,2,FALSE))</f>
        <v/>
      </c>
      <c r="W825" s="628"/>
      <c r="X825" s="630"/>
      <c r="Y825" s="555"/>
      <c r="Z825" s="627"/>
      <c r="AA825" s="654"/>
      <c r="AB825" s="655"/>
      <c r="AC825" s="642"/>
      <c r="AD825" s="555"/>
      <c r="AE825" s="555"/>
      <c r="AF825" s="555" t="s">
        <v>163</v>
      </c>
      <c r="AG825" s="606"/>
      <c r="AJ825" s="855"/>
      <c r="AK825" s="9" t="s">
        <v>84</v>
      </c>
      <c r="AL825" s="9">
        <v>3</v>
      </c>
      <c r="AM825" s="283"/>
      <c r="AN825" s="283">
        <f>DSUM($B817:$N831,F817,$AK824:$AL825)</f>
        <v>0</v>
      </c>
      <c r="AO825" s="283">
        <f>DSUM($B817:$N831,H817,$AK824:$AL825)</f>
        <v>0</v>
      </c>
      <c r="AP825" s="283">
        <f>DSUM($B817:$N831,J817,$AK824:$AL825)</f>
        <v>0</v>
      </c>
      <c r="AQ825" s="283">
        <f>DSUM($B817:$N831,L817,$AK824:$AL825)</f>
        <v>0</v>
      </c>
      <c r="AR825" s="283">
        <f>DSUM($B817:$N831,N817,$AK824:$AL825)</f>
        <v>0</v>
      </c>
      <c r="AS825" s="283"/>
      <c r="AT825" s="283">
        <f>AN825+AO825+AP825</f>
        <v>0</v>
      </c>
      <c r="AU825" s="283">
        <f>AQ825+AR825</f>
        <v>0</v>
      </c>
      <c r="AV825" s="283">
        <f>AT825+AU825</f>
        <v>0</v>
      </c>
      <c r="AW825" s="286">
        <f>(AT825*1)+(AU825*0.5)</f>
        <v>0</v>
      </c>
      <c r="AX825" s="285">
        <f>DCOUNT(B817:E831,D817,AK824:AL825)-AN863</f>
        <v>0</v>
      </c>
      <c r="AY825" s="855"/>
    </row>
    <row r="826" spans="1:51" ht="13.5" customHeight="1" thickBot="1">
      <c r="A826" s="43"/>
      <c r="B826" s="635"/>
      <c r="C826" s="636"/>
      <c r="D826" s="636"/>
      <c r="E826" s="628" t="str">
        <f>IF(B826="","",VLOOKUP(B826,参照!$U$1:$Z$25,2,FALSE))</f>
        <v/>
      </c>
      <c r="F826" s="637"/>
      <c r="G826" s="638" t="str">
        <f>IF(B826="","",VLOOKUP(B826,参照!$U$1:$Z$25,3,FALSE))</f>
        <v/>
      </c>
      <c r="H826" s="637"/>
      <c r="I826" s="639" t="str">
        <f>IF(B826="","",VLOOKUP(B826,参照!$U$1:$Z$25,4,FALSE))</f>
        <v/>
      </c>
      <c r="J826" s="637"/>
      <c r="K826" s="640" t="str">
        <f>IF(B826="","",VLOOKUP(B826,参照!$U$1:$Z$25,5,FALSE))</f>
        <v/>
      </c>
      <c r="L826" s="637"/>
      <c r="M826" s="641" t="str">
        <f>IF(B826="","",VLOOKUP(B826,参照!$U$1:$Z$25,6,FALSE))</f>
        <v/>
      </c>
      <c r="N826" s="642"/>
      <c r="O826" s="630" t="str">
        <f t="shared" si="729"/>
        <v/>
      </c>
      <c r="P826" s="642" t="str">
        <f t="shared" si="730"/>
        <v/>
      </c>
      <c r="Q826" s="595"/>
      <c r="R826" s="627" t="str">
        <f>IF(ISERROR(VLOOKUP(Q826,参照!A:B,2,FALSE)),"",VLOOKUP(Q826,参照!A:B,2,FALSE))</f>
        <v/>
      </c>
      <c r="S826" s="628"/>
      <c r="T826" s="629"/>
      <c r="U826" s="628"/>
      <c r="V826" s="628" t="str">
        <f>IF(ISERROR(VLOOKUP(U826,参照!D:E,2,FALSE)),"",VLOOKUP(U826,参照!D:E,2,FALSE))</f>
        <v/>
      </c>
      <c r="W826" s="628"/>
      <c r="X826" s="630"/>
      <c r="Y826" s="555"/>
      <c r="Z826" s="627"/>
      <c r="AA826" s="654"/>
      <c r="AB826" s="655"/>
      <c r="AC826" s="642"/>
      <c r="AD826" s="555"/>
      <c r="AE826" s="555"/>
      <c r="AF826" s="633" t="s">
        <v>164</v>
      </c>
      <c r="AG826" s="634">
        <f>AG772+S857</f>
        <v>19500</v>
      </c>
      <c r="AJ826" s="4"/>
      <c r="AY826" s="4"/>
    </row>
    <row r="827" spans="1:51" ht="13.5" customHeight="1">
      <c r="A827" s="43"/>
      <c r="B827" s="635"/>
      <c r="C827" s="636"/>
      <c r="D827" s="636"/>
      <c r="E827" s="628" t="str">
        <f>IF(B827="","",VLOOKUP(B827,参照!$U$1:$Z$25,2,FALSE))</f>
        <v/>
      </c>
      <c r="F827" s="637"/>
      <c r="G827" s="638" t="str">
        <f>IF(B827="","",VLOOKUP(B827,参照!$U$1:$Z$25,3,FALSE))</f>
        <v/>
      </c>
      <c r="H827" s="637"/>
      <c r="I827" s="639" t="str">
        <f>IF(B827="","",VLOOKUP(B827,参照!$U$1:$Z$25,4,FALSE))</f>
        <v/>
      </c>
      <c r="J827" s="637"/>
      <c r="K827" s="640" t="str">
        <f>IF(B827="","",VLOOKUP(B827,参照!$U$1:$Z$25,5,FALSE))</f>
        <v/>
      </c>
      <c r="L827" s="637"/>
      <c r="M827" s="641" t="str">
        <f>IF(B827="","",VLOOKUP(B827,参照!$U$1:$Z$25,6,FALSE))</f>
        <v/>
      </c>
      <c r="N827" s="642"/>
      <c r="O827" s="642" t="str">
        <f t="shared" si="729"/>
        <v/>
      </c>
      <c r="P827" s="642" t="str">
        <f t="shared" si="730"/>
        <v/>
      </c>
      <c r="Q827" s="595"/>
      <c r="R827" s="627" t="str">
        <f>IF(ISERROR(VLOOKUP(Q827,参照!A:B,2,FALSE)),"",VLOOKUP(Q827,参照!A:B,2,FALSE))</f>
        <v/>
      </c>
      <c r="S827" s="628"/>
      <c r="T827" s="629"/>
      <c r="U827" s="628"/>
      <c r="V827" s="628" t="str">
        <f>IF(ISERROR(VLOOKUP(U827,参照!D:E,2,FALSE)),"",VLOOKUP(U827,参照!D:E,2,FALSE))</f>
        <v/>
      </c>
      <c r="W827" s="628"/>
      <c r="X827" s="630"/>
      <c r="Y827" s="555"/>
      <c r="Z827" s="627"/>
      <c r="AA827" s="654"/>
      <c r="AB827" s="655"/>
      <c r="AC827" s="642"/>
      <c r="AD827" s="555"/>
      <c r="AE827" s="555"/>
      <c r="AF827" s="643" t="s">
        <v>681</v>
      </c>
      <c r="AG827" s="644">
        <f>AG773+S858</f>
        <v>0</v>
      </c>
      <c r="AJ827" s="853" t="s">
        <v>102</v>
      </c>
      <c r="AK827" s="277" t="s">
        <v>104</v>
      </c>
      <c r="AL827" s="277" t="s">
        <v>4</v>
      </c>
      <c r="AM827" s="278"/>
      <c r="AN827" s="279" t="s">
        <v>15</v>
      </c>
      <c r="AO827" s="279" t="s">
        <v>16</v>
      </c>
      <c r="AP827" s="277" t="s">
        <v>17</v>
      </c>
      <c r="AQ827" s="279" t="s">
        <v>18</v>
      </c>
      <c r="AR827" s="279" t="s">
        <v>19</v>
      </c>
      <c r="AS827" s="277"/>
      <c r="AT827" s="277" t="s">
        <v>117</v>
      </c>
      <c r="AU827" s="277" t="s">
        <v>118</v>
      </c>
      <c r="AV827" s="277" t="s">
        <v>123</v>
      </c>
      <c r="AW827" s="277" t="s">
        <v>124</v>
      </c>
      <c r="AX827" s="288" t="s">
        <v>122</v>
      </c>
      <c r="AY827" s="853" t="s">
        <v>102</v>
      </c>
    </row>
    <row r="828" spans="1:51" ht="13.5" customHeight="1">
      <c r="A828" s="43"/>
      <c r="B828" s="635"/>
      <c r="C828" s="636"/>
      <c r="D828" s="636"/>
      <c r="E828" s="628" t="str">
        <f>IF(B828="","",VLOOKUP(B828,参照!$U$1:$Z$25,2,FALSE))</f>
        <v/>
      </c>
      <c r="F828" s="637"/>
      <c r="G828" s="638" t="str">
        <f>IF(B828="","",VLOOKUP(B828,参照!$U$1:$Z$25,3,FALSE))</f>
        <v/>
      </c>
      <c r="H828" s="637"/>
      <c r="I828" s="639" t="str">
        <f>IF(B828="","",VLOOKUP(B828,参照!$U$1:$Z$25,4,FALSE))</f>
        <v/>
      </c>
      <c r="J828" s="637"/>
      <c r="K828" s="640" t="str">
        <f>IF(B828="","",VLOOKUP(B828,参照!$U$1:$Z$25,5,FALSE))</f>
        <v/>
      </c>
      <c r="L828" s="637"/>
      <c r="M828" s="641" t="str">
        <f>IF(B828="","",VLOOKUP(B828,参照!$U$1:$Z$25,6,FALSE))</f>
        <v/>
      </c>
      <c r="N828" s="642"/>
      <c r="O828" s="630" t="str">
        <f t="shared" si="729"/>
        <v/>
      </c>
      <c r="P828" s="642" t="str">
        <f t="shared" si="730"/>
        <v/>
      </c>
      <c r="Q828" s="595"/>
      <c r="R828" s="627" t="str">
        <f>IF(ISERROR(VLOOKUP(Q828,参照!A:B,2,FALSE)),"",VLOOKUP(Q828,参照!A:B,2,FALSE))</f>
        <v/>
      </c>
      <c r="S828" s="628"/>
      <c r="T828" s="629"/>
      <c r="U828" s="628"/>
      <c r="V828" s="628" t="str">
        <f>IF(ISERROR(VLOOKUP(U828,参照!D:E,2,FALSE)),"",VLOOKUP(U828,参照!D:E,2,FALSE))</f>
        <v/>
      </c>
      <c r="W828" s="628"/>
      <c r="X828" s="630"/>
      <c r="Y828" s="555"/>
      <c r="Z828" s="627"/>
      <c r="AA828" s="654"/>
      <c r="AB828" s="657"/>
      <c r="AC828" s="642"/>
      <c r="AD828" s="555"/>
      <c r="AE828" s="555"/>
      <c r="AF828" s="555"/>
      <c r="AG828" s="606"/>
      <c r="AJ828" s="854"/>
      <c r="AK828" s="281" t="s">
        <v>88</v>
      </c>
      <c r="AL828" s="281">
        <v>1</v>
      </c>
      <c r="AM828" s="225"/>
      <c r="AN828" s="225">
        <f>DSUM($B817:$N831,F817,$AK827:$AL828)</f>
        <v>0</v>
      </c>
      <c r="AO828" s="225">
        <f>DSUM($B817:$N831,H817,$AK827:$AL828)</f>
        <v>0</v>
      </c>
      <c r="AP828" s="225">
        <f>DSUM($B817:$N831,J817,$AK827:$AL828)</f>
        <v>0</v>
      </c>
      <c r="AQ828" s="225">
        <f>DSUM($B817:$N831,L817,$AK827:$AL828)</f>
        <v>0</v>
      </c>
      <c r="AR828" s="225">
        <f>DSUM($B817:$N831,N817,$AK827:$AL828)</f>
        <v>0</v>
      </c>
      <c r="AS828" s="225"/>
      <c r="AT828" s="225">
        <f>AN828+AO828+AP828</f>
        <v>0</v>
      </c>
      <c r="AU828" s="225">
        <f>AQ828+AR828</f>
        <v>0</v>
      </c>
      <c r="AV828" s="225">
        <f>AT828+AU828</f>
        <v>0</v>
      </c>
      <c r="AW828" s="287">
        <f>(AT828*1)+(AU828*0.5)</f>
        <v>0</v>
      </c>
      <c r="AX828" s="284">
        <f>DCOUNT(B817:E831,D817,AK827:AL828)-AO862</f>
        <v>0</v>
      </c>
      <c r="AY828" s="854"/>
    </row>
    <row r="829" spans="1:51" ht="13.5" customHeight="1">
      <c r="A829" s="43"/>
      <c r="B829" s="635"/>
      <c r="C829" s="658"/>
      <c r="D829" s="636"/>
      <c r="E829" s="628" t="str">
        <f>IF(B829="","",VLOOKUP(B829,参照!$U$1:$Z$25,2,FALSE))</f>
        <v/>
      </c>
      <c r="F829" s="637"/>
      <c r="G829" s="638" t="str">
        <f>IF(B829="","",VLOOKUP(B829,参照!$U$1:$Z$25,3,FALSE))</f>
        <v/>
      </c>
      <c r="H829" s="637"/>
      <c r="I829" s="639" t="str">
        <f>IF(B829="","",VLOOKUP(B829,参照!$U$1:$Z$25,4,FALSE))</f>
        <v/>
      </c>
      <c r="J829" s="637"/>
      <c r="K829" s="640" t="str">
        <f>IF(B829="","",VLOOKUP(B829,参照!$U$1:$Z$25,5,FALSE))</f>
        <v/>
      </c>
      <c r="L829" s="637"/>
      <c r="M829" s="641" t="str">
        <f>IF(B829="","",VLOOKUP(B829,参照!$U$1:$Z$25,6,FALSE))</f>
        <v/>
      </c>
      <c r="N829" s="642"/>
      <c r="O829" s="642" t="str">
        <f t="shared" si="729"/>
        <v/>
      </c>
      <c r="P829" s="642" t="str">
        <f t="shared" si="730"/>
        <v/>
      </c>
      <c r="Q829" s="595"/>
      <c r="R829" s="627" t="str">
        <f>IF(ISERROR(VLOOKUP(Q829,参照!A:B,2,FALSE)),"",VLOOKUP(Q829,参照!A:B,2,FALSE))</f>
        <v/>
      </c>
      <c r="S829" s="628"/>
      <c r="T829" s="629"/>
      <c r="U829" s="628"/>
      <c r="V829" s="628" t="str">
        <f>IF(ISERROR(VLOOKUP(U829,参照!D:E,2,FALSE)),"",VLOOKUP(U829,参照!D:E,2,FALSE))</f>
        <v/>
      </c>
      <c r="W829" s="628"/>
      <c r="X829" s="630"/>
      <c r="Y829" s="555"/>
      <c r="Z829" s="627"/>
      <c r="AA829" s="654"/>
      <c r="AB829" s="657"/>
      <c r="AC829" s="642"/>
      <c r="AD829" s="555"/>
      <c r="AE829" s="555"/>
      <c r="AF829" s="596" t="s">
        <v>344</v>
      </c>
      <c r="AG829" s="597"/>
      <c r="AJ829" s="854"/>
      <c r="AK829" s="281" t="s">
        <v>104</v>
      </c>
      <c r="AL829" s="281" t="s">
        <v>4</v>
      </c>
      <c r="AM829" s="225"/>
      <c r="AN829" s="225"/>
      <c r="AO829" s="225"/>
      <c r="AP829" s="225"/>
      <c r="AQ829" s="225"/>
      <c r="AR829" s="225"/>
      <c r="AS829" s="225"/>
      <c r="AT829" s="225"/>
      <c r="AU829" s="225"/>
      <c r="AV829" s="225"/>
      <c r="AW829" s="225"/>
      <c r="AX829" s="282"/>
      <c r="AY829" s="854"/>
    </row>
    <row r="830" spans="1:51" ht="13.5" customHeight="1" thickBot="1">
      <c r="A830" s="43"/>
      <c r="B830" s="635"/>
      <c r="C830" s="658"/>
      <c r="D830" s="636"/>
      <c r="E830" s="628" t="str">
        <f>IF(B830="","",VLOOKUP(B830,参照!$U$1:$Z$25,2,FALSE))</f>
        <v/>
      </c>
      <c r="F830" s="637"/>
      <c r="G830" s="638" t="str">
        <f>IF(B830="","",VLOOKUP(B830,参照!$U$1:$Z$25,3,FALSE))</f>
        <v/>
      </c>
      <c r="H830" s="637"/>
      <c r="I830" s="639" t="str">
        <f>IF(B830="","",VLOOKUP(B830,参照!$U$1:$Z$25,4,FALSE))</f>
        <v/>
      </c>
      <c r="J830" s="637"/>
      <c r="K830" s="640" t="str">
        <f>IF(B830="","",VLOOKUP(B830,参照!$U$1:$Z$25,5,FALSE))</f>
        <v/>
      </c>
      <c r="L830" s="637"/>
      <c r="M830" s="641" t="str">
        <f>IF(B830="","",VLOOKUP(B830,参照!$U$1:$Z$25,6,FALSE))</f>
        <v/>
      </c>
      <c r="N830" s="642"/>
      <c r="O830" s="630" t="str">
        <f t="shared" si="729"/>
        <v/>
      </c>
      <c r="P830" s="642" t="str">
        <f t="shared" si="730"/>
        <v/>
      </c>
      <c r="Q830" s="595"/>
      <c r="R830" s="627" t="str">
        <f>IF(ISERROR(VLOOKUP(Q830,参照!A:B,2,FALSE)),"",VLOOKUP(Q830,参照!A:B,2,FALSE))</f>
        <v/>
      </c>
      <c r="S830" s="628"/>
      <c r="T830" s="629"/>
      <c r="U830" s="628"/>
      <c r="V830" s="628" t="str">
        <f>IF(ISERROR(VLOOKUP(U830,参照!D:E,2,FALSE)),"",VLOOKUP(U830,参照!D:E,2,FALSE))</f>
        <v/>
      </c>
      <c r="W830" s="628"/>
      <c r="X830" s="630"/>
      <c r="Y830" s="555"/>
      <c r="Z830" s="627"/>
      <c r="AA830" s="654"/>
      <c r="AB830" s="655"/>
      <c r="AC830" s="656"/>
      <c r="AD830" s="555"/>
      <c r="AE830" s="555"/>
      <c r="AF830" s="659"/>
      <c r="AG830" s="647"/>
      <c r="AJ830" s="855"/>
      <c r="AK830" s="9" t="s">
        <v>88</v>
      </c>
      <c r="AL830" s="9">
        <v>3</v>
      </c>
      <c r="AM830" s="283"/>
      <c r="AN830" s="283">
        <f>DSUM($B817:$N831,F817,$AK829:$AL830)</f>
        <v>0</v>
      </c>
      <c r="AO830" s="283">
        <f>DSUM($B817:$N831,H817,$AK829:$AL830)</f>
        <v>0</v>
      </c>
      <c r="AP830" s="283">
        <f>DSUM($B817:$N831,J817,$AK829:$AL830)</f>
        <v>0</v>
      </c>
      <c r="AQ830" s="283">
        <f>DSUM($B817:$N831,L817,$AK829:$AL830)</f>
        <v>0</v>
      </c>
      <c r="AR830" s="283">
        <f>DSUM($B817:$N831,N817,$AK829:$AL830)</f>
        <v>0</v>
      </c>
      <c r="AS830" s="283"/>
      <c r="AT830" s="283">
        <f>AN830+AO830+AP830</f>
        <v>0</v>
      </c>
      <c r="AU830" s="283">
        <f>AQ830+AR830</f>
        <v>0</v>
      </c>
      <c r="AV830" s="283">
        <f>AT830+AU830</f>
        <v>0</v>
      </c>
      <c r="AW830" s="286">
        <f>(AT830*1)+(AU830*0.5)</f>
        <v>0</v>
      </c>
      <c r="AX830" s="285">
        <f>DCOUNT(B817:E831,D817,AK829:AL830)-AO863</f>
        <v>0</v>
      </c>
      <c r="AY830" s="855"/>
    </row>
    <row r="831" spans="1:51" ht="13.5" customHeight="1" thickBot="1">
      <c r="A831" s="43"/>
      <c r="B831" s="635"/>
      <c r="C831" s="658"/>
      <c r="D831" s="636"/>
      <c r="E831" s="628" t="str">
        <f>IF(B831="","",VLOOKUP(B831,参照!$U$1:$Z$25,2,FALSE))</f>
        <v/>
      </c>
      <c r="F831" s="637"/>
      <c r="G831" s="638" t="str">
        <f>IF(B831="","",VLOOKUP(B831,参照!$U$1:$Z$25,3,FALSE))</f>
        <v/>
      </c>
      <c r="H831" s="637"/>
      <c r="I831" s="639" t="str">
        <f>IF(B831="","",VLOOKUP(B831,参照!$U$1:$Z$25,4,FALSE))</f>
        <v/>
      </c>
      <c r="J831" s="637"/>
      <c r="K831" s="640" t="str">
        <f>IF(B831="","",VLOOKUP(B831,参照!$U$1:$Z$25,5,FALSE))</f>
        <v/>
      </c>
      <c r="L831" s="637"/>
      <c r="M831" s="641" t="str">
        <f>IF(B831="","",VLOOKUP(B831,参照!$U$1:$Z$25,6,FALSE))</f>
        <v/>
      </c>
      <c r="N831" s="642"/>
      <c r="O831" s="642" t="str">
        <f>IF(SUM(F831+H831+J831+L831+N831)=0,"",SUM(F831+H831+J831+L831+N831))</f>
        <v/>
      </c>
      <c r="P831" s="642" t="str">
        <f>IF(ISERROR(SUM(E831*F831+G831*H831+I831*J831+K831*L831+M831*N831)),"",SUM(E831*F831+G831*H831+I831*J831+K831*L831+M831*N831))</f>
        <v/>
      </c>
      <c r="Q831" s="595"/>
      <c r="R831" s="627" t="str">
        <f>IF(ISERROR(VLOOKUP(Q831,参照!A:B,2,FALSE)),"",VLOOKUP(Q831,参照!A:B,2,FALSE))</f>
        <v/>
      </c>
      <c r="S831" s="628"/>
      <c r="T831" s="629"/>
      <c r="U831" s="628"/>
      <c r="V831" s="628" t="str">
        <f>IF(ISERROR(VLOOKUP(U831,参照!D:E,2,FALSE)),"",VLOOKUP(U831,参照!D:E,2,FALSE))</f>
        <v/>
      </c>
      <c r="W831" s="628"/>
      <c r="X831" s="630"/>
      <c r="Y831" s="555"/>
      <c r="Z831" s="627"/>
      <c r="AA831" s="654"/>
      <c r="AB831" s="655"/>
      <c r="AC831" s="642"/>
      <c r="AD831" s="555"/>
      <c r="AE831" s="555"/>
      <c r="AF831" s="660" t="s">
        <v>31</v>
      </c>
      <c r="AG831" s="661">
        <f>+T860-T837-AC841-T841</f>
        <v>245610</v>
      </c>
      <c r="AJ831" s="289"/>
      <c r="AY831" s="289"/>
    </row>
    <row r="832" spans="1:51" ht="13.5" customHeight="1">
      <c r="B832" s="662"/>
      <c r="C832" s="663"/>
      <c r="D832" s="664"/>
      <c r="E832" s="590" t="str">
        <f>IF(B832="","",VLOOKUP(B832,参照!$U$1:$Z$25,2,FALSE))</f>
        <v/>
      </c>
      <c r="F832" s="665"/>
      <c r="G832" s="666"/>
      <c r="H832" s="665"/>
      <c r="I832" s="667"/>
      <c r="J832" s="665"/>
      <c r="K832" s="667"/>
      <c r="L832" s="665"/>
      <c r="M832" s="666"/>
      <c r="N832" s="647"/>
      <c r="O832" s="668"/>
      <c r="P832" s="647"/>
      <c r="Q832" s="595"/>
      <c r="R832" s="627" t="str">
        <f>IF(ISERROR(VLOOKUP(Q832,参照!A:B,2,FALSE)),"",VLOOKUP(Q832,参照!A:B,2,FALSE))</f>
        <v/>
      </c>
      <c r="S832" s="628"/>
      <c r="T832" s="629"/>
      <c r="U832" s="628"/>
      <c r="V832" s="628" t="str">
        <f>IF(ISERROR(VLOOKUP(U832,参照!D:E,2,FALSE)),"",VLOOKUP(U832,参照!D:E,2,FALSE))</f>
        <v/>
      </c>
      <c r="W832" s="628"/>
      <c r="X832" s="630"/>
      <c r="Y832" s="555"/>
      <c r="Z832" s="627"/>
      <c r="AA832" s="654"/>
      <c r="AB832" s="655"/>
      <c r="AC832" s="642"/>
      <c r="AD832" s="555"/>
      <c r="AE832" s="555"/>
      <c r="AF832" s="669"/>
      <c r="AG832" s="619"/>
      <c r="AJ832" s="853" t="s">
        <v>103</v>
      </c>
      <c r="AK832" s="277" t="s">
        <v>104</v>
      </c>
      <c r="AL832" s="277" t="s">
        <v>4</v>
      </c>
      <c r="AM832" s="278"/>
      <c r="AN832" s="279" t="s">
        <v>15</v>
      </c>
      <c r="AO832" s="279" t="s">
        <v>16</v>
      </c>
      <c r="AP832" s="277" t="s">
        <v>17</v>
      </c>
      <c r="AQ832" s="279" t="s">
        <v>18</v>
      </c>
      <c r="AR832" s="279" t="s">
        <v>19</v>
      </c>
      <c r="AS832" s="277"/>
      <c r="AT832" s="277" t="s">
        <v>117</v>
      </c>
      <c r="AU832" s="277" t="s">
        <v>118</v>
      </c>
      <c r="AV832" s="277" t="s">
        <v>123</v>
      </c>
      <c r="AW832" s="277" t="s">
        <v>124</v>
      </c>
      <c r="AX832" s="288" t="s">
        <v>122</v>
      </c>
      <c r="AY832" s="853" t="s">
        <v>103</v>
      </c>
    </row>
    <row r="833" spans="1:51" ht="13.5" customHeight="1">
      <c r="B833" s="928" t="s">
        <v>500</v>
      </c>
      <c r="C833" s="929"/>
      <c r="D833" s="930"/>
      <c r="E833" s="670"/>
      <c r="F833" s="671">
        <f t="shared" ref="F833:O833" si="731">SUM(F818:F831)</f>
        <v>94</v>
      </c>
      <c r="G833" s="672">
        <f t="shared" si="731"/>
        <v>26600</v>
      </c>
      <c r="H833" s="671">
        <f t="shared" si="731"/>
        <v>106</v>
      </c>
      <c r="I833" s="673">
        <f t="shared" si="731"/>
        <v>19600</v>
      </c>
      <c r="J833" s="671">
        <f t="shared" si="731"/>
        <v>0</v>
      </c>
      <c r="K833" s="673">
        <f t="shared" si="731"/>
        <v>14000</v>
      </c>
      <c r="L833" s="671">
        <f t="shared" si="731"/>
        <v>0</v>
      </c>
      <c r="M833" s="672">
        <f t="shared" si="731"/>
        <v>13320</v>
      </c>
      <c r="N833" s="672">
        <f t="shared" si="731"/>
        <v>0</v>
      </c>
      <c r="O833" s="674">
        <f t="shared" si="731"/>
        <v>200</v>
      </c>
      <c r="P833" s="674">
        <f>SUM(P818:P831)</f>
        <v>1075350</v>
      </c>
      <c r="Q833" s="595"/>
      <c r="R833" s="675" t="str">
        <f>IF(ISERROR(VLOOKUP(Q833,参照!A:B,2,FALSE)),"",VLOOKUP(Q833,参照!A:B,2,FALSE))</f>
        <v/>
      </c>
      <c r="S833" s="676"/>
      <c r="T833" s="677"/>
      <c r="U833" s="628"/>
      <c r="V833" s="628" t="str">
        <f>IF(ISERROR(VLOOKUP(U833,参照!D:E,2,FALSE)),"",VLOOKUP(U833,参照!D:E,2,FALSE))</f>
        <v/>
      </c>
      <c r="W833" s="628"/>
      <c r="X833" s="630"/>
      <c r="Y833" s="555"/>
      <c r="Z833" s="627"/>
      <c r="AA833" s="654"/>
      <c r="AB833" s="655"/>
      <c r="AC833" s="642"/>
      <c r="AD833" s="555"/>
      <c r="AE833" s="555"/>
      <c r="AF833" s="660" t="s">
        <v>32</v>
      </c>
      <c r="AG833" s="678"/>
      <c r="AJ833" s="854"/>
      <c r="AK833" s="281" t="s">
        <v>125</v>
      </c>
      <c r="AL833" s="281">
        <v>1</v>
      </c>
      <c r="AM833" s="225"/>
      <c r="AN833" s="225">
        <f>DSUM($B817:$N831,F817,$AK832:$AL833)</f>
        <v>0</v>
      </c>
      <c r="AO833" s="225">
        <f>DSUM($B817:$N831,H817,$AK832:$AL833)</f>
        <v>0</v>
      </c>
      <c r="AP833" s="225">
        <f>DSUM($B817:$N831,J817,$AK832:$AL833)</f>
        <v>0</v>
      </c>
      <c r="AQ833" s="225">
        <f>DSUM($B817:$N831,L817,$AK832:$AL833)</f>
        <v>0</v>
      </c>
      <c r="AR833" s="225">
        <f>DSUM($B817:$N831,N817,$AK832:$AL833)</f>
        <v>0</v>
      </c>
      <c r="AS833" s="225"/>
      <c r="AT833" s="225">
        <f>AN833+AO833+AP833</f>
        <v>0</v>
      </c>
      <c r="AU833" s="225">
        <f>AQ833+AR833</f>
        <v>0</v>
      </c>
      <c r="AV833" s="225">
        <f>AT833+AU833</f>
        <v>0</v>
      </c>
      <c r="AW833" s="287">
        <f>(AT833*1)+(AU833*0.5)</f>
        <v>0</v>
      </c>
      <c r="AX833" s="284">
        <f>DCOUNT(B817:E831,D817,AK832:AL833)-AP862</f>
        <v>0</v>
      </c>
      <c r="AY833" s="854"/>
    </row>
    <row r="834" spans="1:51" ht="13.5" customHeight="1">
      <c r="B834" s="554"/>
      <c r="C834" s="590"/>
      <c r="D834" s="554"/>
      <c r="E834" s="590"/>
      <c r="F834" s="666"/>
      <c r="G834" s="666"/>
      <c r="H834" s="666"/>
      <c r="I834" s="666"/>
      <c r="J834" s="666"/>
      <c r="K834" s="666"/>
      <c r="L834" s="666"/>
      <c r="M834" s="666"/>
      <c r="N834" s="666"/>
      <c r="O834" s="666"/>
      <c r="P834" s="666"/>
      <c r="Q834" s="595"/>
      <c r="R834" s="598" t="s">
        <v>89</v>
      </c>
      <c r="S834" s="679"/>
      <c r="T834" s="680">
        <f>SUM(T817:T833)</f>
        <v>389500</v>
      </c>
      <c r="U834" s="628"/>
      <c r="V834" s="628" t="str">
        <f>IF(ISERROR(VLOOKUP(U834,参照!D:E,2,FALSE)),"",VLOOKUP(U834,参照!D:E,2,FALSE))</f>
        <v/>
      </c>
      <c r="W834" s="628"/>
      <c r="X834" s="630"/>
      <c r="Y834" s="555"/>
      <c r="Z834" s="627"/>
      <c r="AA834" s="654"/>
      <c r="AB834" s="657"/>
      <c r="AC834" s="642"/>
      <c r="AD834" s="555"/>
      <c r="AE834" s="555"/>
      <c r="AF834" s="669"/>
      <c r="AG834" s="619"/>
      <c r="AJ834" s="854"/>
      <c r="AK834" s="281" t="s">
        <v>104</v>
      </c>
      <c r="AL834" s="281" t="s">
        <v>4</v>
      </c>
      <c r="AM834" s="225"/>
      <c r="AN834" s="225"/>
      <c r="AO834" s="225"/>
      <c r="AP834" s="225"/>
      <c r="AQ834" s="225"/>
      <c r="AR834" s="225"/>
      <c r="AS834" s="225"/>
      <c r="AT834" s="225"/>
      <c r="AU834" s="225"/>
      <c r="AV834" s="225"/>
      <c r="AW834" s="225"/>
      <c r="AX834" s="282"/>
      <c r="AY834" s="854"/>
    </row>
    <row r="835" spans="1:51" ht="13.5" customHeight="1" thickBot="1">
      <c r="B835" s="881" t="s">
        <v>601</v>
      </c>
      <c r="C835" s="882"/>
      <c r="D835" s="882"/>
      <c r="E835" s="564" t="e">
        <f>IF(B835="","",VLOOKUP(B835,参照!$U$1:$Z$25,2,FALSE))</f>
        <v>#N/A</v>
      </c>
      <c r="F835" s="883" t="s">
        <v>603</v>
      </c>
      <c r="G835" s="884"/>
      <c r="H835" s="884"/>
      <c r="I835" s="884"/>
      <c r="J835" s="884"/>
      <c r="K835" s="884"/>
      <c r="L835" s="884"/>
      <c r="M835" s="884"/>
      <c r="N835" s="884"/>
      <c r="O835" s="884"/>
      <c r="P835" s="885"/>
      <c r="Q835" s="555"/>
      <c r="R835" s="598" t="s">
        <v>90</v>
      </c>
      <c r="S835" s="564"/>
      <c r="T835" s="681"/>
      <c r="U835" s="682"/>
      <c r="V835" s="682" t="str">
        <f>IF(ISERROR(VLOOKUP(U835,参照!D:E,2,FALSE)),"",VLOOKUP(U835,参照!D:E,2,FALSE))</f>
        <v/>
      </c>
      <c r="W835" s="682"/>
      <c r="X835" s="683"/>
      <c r="Y835" s="555"/>
      <c r="Z835" s="675"/>
      <c r="AA835" s="684"/>
      <c r="AB835" s="685"/>
      <c r="AC835" s="686"/>
      <c r="AD835" s="555"/>
      <c r="AE835" s="555"/>
      <c r="AF835" s="660" t="s">
        <v>343</v>
      </c>
      <c r="AG835" s="678"/>
      <c r="AJ835" s="855"/>
      <c r="AK835" s="9" t="s">
        <v>125</v>
      </c>
      <c r="AL835" s="9">
        <v>3</v>
      </c>
      <c r="AM835" s="283"/>
      <c r="AN835" s="283">
        <f>DSUM($B817:$N831,F817,$AK834:$AL835)</f>
        <v>0</v>
      </c>
      <c r="AO835" s="283">
        <f>DSUM($B817:$N831,H817,$AK834:$AL835)</f>
        <v>0</v>
      </c>
      <c r="AP835" s="283">
        <f>DSUM($B817:$N831,J817,$AK834:$AL835)</f>
        <v>0</v>
      </c>
      <c r="AQ835" s="283">
        <f>DSUM($B817:$N831,L817,$AK834:$AL835)</f>
        <v>0</v>
      </c>
      <c r="AR835" s="283">
        <f>DSUM($B817:$N831,N817,$AK834:$AL835)</f>
        <v>0</v>
      </c>
      <c r="AS835" s="283"/>
      <c r="AT835" s="283">
        <f>AN835+AO835+AP835</f>
        <v>0</v>
      </c>
      <c r="AU835" s="283">
        <f>AQ835+AR835</f>
        <v>0</v>
      </c>
      <c r="AV835" s="283">
        <f>AT835+AU835</f>
        <v>0</v>
      </c>
      <c r="AW835" s="286">
        <f>(AT835*1)+(AU835*0.5)</f>
        <v>0</v>
      </c>
      <c r="AX835" s="285">
        <f>DCOUNT(B817:E831,D817,AK834:AL835)-AP863</f>
        <v>0</v>
      </c>
      <c r="AY835" s="855"/>
    </row>
    <row r="836" spans="1:51" ht="13.5" customHeight="1" thickBot="1">
      <c r="B836" s="894" t="s">
        <v>602</v>
      </c>
      <c r="C836" s="894"/>
      <c r="D836" s="894"/>
      <c r="E836" s="555" t="e">
        <v>#N/A</v>
      </c>
      <c r="F836" s="687" t="s">
        <v>15</v>
      </c>
      <c r="G836" s="688"/>
      <c r="H836" s="687" t="s">
        <v>16</v>
      </c>
      <c r="I836" s="689"/>
      <c r="J836" s="559" t="s">
        <v>17</v>
      </c>
      <c r="K836" s="690"/>
      <c r="L836" s="687" t="s">
        <v>18</v>
      </c>
      <c r="M836" s="670"/>
      <c r="N836" s="670" t="s">
        <v>19</v>
      </c>
      <c r="O836" s="691" t="s">
        <v>6</v>
      </c>
      <c r="P836" s="613" t="s">
        <v>20</v>
      </c>
      <c r="Q836" s="555"/>
      <c r="R836" s="692" t="str">
        <f>IF(ISERROR(VLOOKUP(Q836,参照!A:B,2,FALSE)),"",VLOOKUP(Q836,参照!A:B,2,FALSE))</f>
        <v/>
      </c>
      <c r="S836" s="560"/>
      <c r="T836" s="693"/>
      <c r="U836" s="694"/>
      <c r="V836" s="695" t="str">
        <f>IF(ISERROR(VLOOKUP(U836,参照!D:E,2,FALSE)),"",VLOOKUP(U836,参照!D:E,2,FALSE))</f>
        <v/>
      </c>
      <c r="W836" s="695"/>
      <c r="X836" s="630"/>
      <c r="Y836" s="555"/>
      <c r="Z836" s="645"/>
      <c r="AA836" s="590"/>
      <c r="AB836" s="646"/>
      <c r="AC836" s="647"/>
      <c r="AD836" s="555"/>
      <c r="AE836" s="555"/>
      <c r="AF836" s="669"/>
      <c r="AG836" s="619"/>
      <c r="AJ836" s="289"/>
      <c r="AY836" s="289"/>
    </row>
    <row r="837" spans="1:51" ht="13.5" customHeight="1">
      <c r="A837" s="548" t="s">
        <v>498</v>
      </c>
      <c r="B837" s="873" t="s">
        <v>637</v>
      </c>
      <c r="C837" s="874"/>
      <c r="D837" s="875"/>
      <c r="E837" s="670"/>
      <c r="F837" s="765">
        <f ca="1">SUMIF($B818:$P831,$A837,F818:F831)</f>
        <v>61</v>
      </c>
      <c r="G837" s="757">
        <f t="shared" ref="G837:P837" ca="1" si="732">SUMIF($B818:$P831,$A837,G818:G831)</f>
        <v>19000</v>
      </c>
      <c r="H837" s="758">
        <f t="shared" ca="1" si="732"/>
        <v>105</v>
      </c>
      <c r="I837" s="758">
        <f t="shared" ca="1" si="732"/>
        <v>14000</v>
      </c>
      <c r="J837" s="758">
        <f t="shared" ca="1" si="732"/>
        <v>0</v>
      </c>
      <c r="K837" s="758">
        <f t="shared" ca="1" si="732"/>
        <v>10000</v>
      </c>
      <c r="L837" s="758">
        <f t="shared" ca="1" si="732"/>
        <v>0</v>
      </c>
      <c r="M837" s="758">
        <f t="shared" ca="1" si="732"/>
        <v>9520</v>
      </c>
      <c r="N837" s="758">
        <f t="shared" ca="1" si="732"/>
        <v>0</v>
      </c>
      <c r="O837" s="758">
        <f t="shared" ca="1" si="732"/>
        <v>166</v>
      </c>
      <c r="P837" s="759">
        <f t="shared" ca="1" si="732"/>
        <v>803750</v>
      </c>
      <c r="Q837" s="555"/>
      <c r="R837" s="857" t="s">
        <v>91</v>
      </c>
      <c r="S837" s="858"/>
      <c r="T837" s="680">
        <f>SUM(T834+T836)</f>
        <v>389500</v>
      </c>
      <c r="U837" s="696"/>
      <c r="V837" s="697" t="str">
        <f>IF(ISERROR(VLOOKUP(U837,参照!D:E,2,FALSE)),"",VLOOKUP(U837,参照!D:E,2,FALSE))</f>
        <v/>
      </c>
      <c r="W837" s="696"/>
      <c r="X837" s="630"/>
      <c r="Y837" s="555"/>
      <c r="Z837" s="648" t="s">
        <v>35</v>
      </c>
      <c r="AA837" s="649"/>
      <c r="AB837" s="650"/>
      <c r="AC837" s="651">
        <f>SUM(AC824:AC835)</f>
        <v>0</v>
      </c>
      <c r="AD837" s="555"/>
      <c r="AE837" s="555"/>
      <c r="AF837" s="698" t="s">
        <v>81</v>
      </c>
      <c r="AG837" s="699">
        <v>-9025</v>
      </c>
      <c r="AJ837" s="853" t="s">
        <v>686</v>
      </c>
      <c r="AK837" s="277" t="s">
        <v>104</v>
      </c>
      <c r="AL837" s="277" t="s">
        <v>4</v>
      </c>
      <c r="AM837" s="278"/>
      <c r="AN837" s="279" t="s">
        <v>15</v>
      </c>
      <c r="AO837" s="279" t="s">
        <v>16</v>
      </c>
      <c r="AP837" s="277" t="s">
        <v>17</v>
      </c>
      <c r="AQ837" s="279" t="s">
        <v>18</v>
      </c>
      <c r="AR837" s="279" t="s">
        <v>19</v>
      </c>
      <c r="AS837" s="277"/>
      <c r="AT837" s="277" t="s">
        <v>117</v>
      </c>
      <c r="AU837" s="277" t="s">
        <v>118</v>
      </c>
      <c r="AV837" s="277" t="s">
        <v>123</v>
      </c>
      <c r="AW837" s="277" t="s">
        <v>124</v>
      </c>
      <c r="AX837" s="288" t="s">
        <v>122</v>
      </c>
      <c r="AY837" s="853" t="s">
        <v>127</v>
      </c>
    </row>
    <row r="838" spans="1:51" ht="13.5" customHeight="1">
      <c r="A838" s="548"/>
      <c r="B838" s="870" t="s">
        <v>623</v>
      </c>
      <c r="C838" s="871"/>
      <c r="D838" s="872"/>
      <c r="E838" s="555" t="e">
        <v>#N/A</v>
      </c>
      <c r="F838" s="700">
        <f ca="1">SUM(F837)+F784</f>
        <v>269</v>
      </c>
      <c r="G838" s="701">
        <f t="shared" ref="G838:P838" ca="1" si="733">SUM(G837)+G784</f>
        <v>76000</v>
      </c>
      <c r="H838" s="702">
        <f t="shared" ca="1" si="733"/>
        <v>248</v>
      </c>
      <c r="I838" s="702">
        <f t="shared" ca="1" si="733"/>
        <v>56000</v>
      </c>
      <c r="J838" s="702">
        <f t="shared" ca="1" si="733"/>
        <v>58</v>
      </c>
      <c r="K838" s="702">
        <f t="shared" ca="1" si="733"/>
        <v>40000</v>
      </c>
      <c r="L838" s="702">
        <f t="shared" ca="1" si="733"/>
        <v>18</v>
      </c>
      <c r="M838" s="702">
        <f t="shared" ca="1" si="733"/>
        <v>38080</v>
      </c>
      <c r="N838" s="702">
        <f t="shared" ca="1" si="733"/>
        <v>0</v>
      </c>
      <c r="O838" s="702">
        <f t="shared" ca="1" si="733"/>
        <v>593</v>
      </c>
      <c r="P838" s="703">
        <f t="shared" ca="1" si="733"/>
        <v>2771000</v>
      </c>
      <c r="Q838" s="555"/>
      <c r="R838" s="560"/>
      <c r="S838" s="560"/>
      <c r="T838" s="704"/>
      <c r="U838" s="628"/>
      <c r="V838" s="628" t="str">
        <f>IF(ISERROR(VLOOKUP(U838,参照!D:E,2,FALSE)),"",VLOOKUP(U838,参照!D:E,2,FALSE))</f>
        <v/>
      </c>
      <c r="W838" s="628"/>
      <c r="X838" s="630"/>
      <c r="Y838" s="555"/>
      <c r="Z838" s="596" t="s">
        <v>36</v>
      </c>
      <c r="AA838" s="555"/>
      <c r="AB838" s="555"/>
      <c r="AC838" s="555"/>
      <c r="AD838" s="555"/>
      <c r="AE838" s="555"/>
      <c r="AF838" s="669"/>
      <c r="AG838" s="619"/>
      <c r="AJ838" s="854"/>
      <c r="AK838" s="281" t="s">
        <v>126</v>
      </c>
      <c r="AL838" s="281">
        <v>1</v>
      </c>
      <c r="AM838" s="225"/>
      <c r="AN838" s="225">
        <f>DSUM($B817:$N831,F817,$AK837:$AL838)</f>
        <v>0</v>
      </c>
      <c r="AO838" s="225">
        <f>DSUM($B817:$N831,H817,$AK837:$AL838)</f>
        <v>0</v>
      </c>
      <c r="AP838" s="225">
        <f>DSUM($B817:$N831,J817,$AK837:$AL838)</f>
        <v>0</v>
      </c>
      <c r="AQ838" s="225">
        <f>DSUM($B817:$N831,L817,$AK837:$AL838)</f>
        <v>0</v>
      </c>
      <c r="AR838" s="225">
        <f>DSUM($B817:$N831,N817,$AK837:$AL838)</f>
        <v>0</v>
      </c>
      <c r="AS838" s="225"/>
      <c r="AT838" s="225">
        <f>AN838+AO838+AP838</f>
        <v>0</v>
      </c>
      <c r="AU838" s="225">
        <f>AQ838+AR838</f>
        <v>0</v>
      </c>
      <c r="AV838" s="225">
        <f>AT838+AU838</f>
        <v>0</v>
      </c>
      <c r="AW838" s="287">
        <f>(AT838*1)+(AU838*0.5)</f>
        <v>0</v>
      </c>
      <c r="AX838" s="284">
        <f>DCOUNT(B817:E831,D817,AK837:AL838)-AQ862</f>
        <v>0</v>
      </c>
      <c r="AY838" s="854"/>
    </row>
    <row r="839" spans="1:51" ht="13.5" customHeight="1">
      <c r="A839" s="548" t="s">
        <v>607</v>
      </c>
      <c r="B839" s="873" t="s">
        <v>107</v>
      </c>
      <c r="C839" s="874"/>
      <c r="D839" s="875"/>
      <c r="E839" s="670"/>
      <c r="F839" s="757">
        <f ca="1">SUMIF($B818:$P831,$A839,F818:F831)</f>
        <v>0</v>
      </c>
      <c r="G839" s="758">
        <f t="shared" ref="G839:P839" ca="1" si="734">SUMIF($B818:$P831,$A839,G818:G831)</f>
        <v>0</v>
      </c>
      <c r="H839" s="758">
        <f t="shared" ca="1" si="734"/>
        <v>0</v>
      </c>
      <c r="I839" s="758">
        <f t="shared" ca="1" si="734"/>
        <v>0</v>
      </c>
      <c r="J839" s="758">
        <f t="shared" ca="1" si="734"/>
        <v>0</v>
      </c>
      <c r="K839" s="758">
        <f t="shared" ca="1" si="734"/>
        <v>0</v>
      </c>
      <c r="L839" s="758">
        <f t="shared" ca="1" si="734"/>
        <v>0</v>
      </c>
      <c r="M839" s="758">
        <f t="shared" ca="1" si="734"/>
        <v>0</v>
      </c>
      <c r="N839" s="758">
        <f t="shared" ca="1" si="734"/>
        <v>0</v>
      </c>
      <c r="O839" s="758">
        <f t="shared" ca="1" si="734"/>
        <v>0</v>
      </c>
      <c r="P839" s="759">
        <f t="shared" ca="1" si="734"/>
        <v>0</v>
      </c>
      <c r="Q839" s="555"/>
      <c r="R839" s="857" t="s">
        <v>92</v>
      </c>
      <c r="S839" s="863"/>
      <c r="T839" s="864"/>
      <c r="U839" s="682"/>
      <c r="V839" s="682" t="str">
        <f>IF(ISERROR(VLOOKUP(U839,参照!D:E,2,FALSE)),"",VLOOKUP(U839,参照!D:E,2,FALSE))</f>
        <v/>
      </c>
      <c r="W839" s="682"/>
      <c r="X839" s="683"/>
      <c r="Y839" s="555"/>
      <c r="Z839" s="555"/>
      <c r="AA839" s="555"/>
      <c r="AB839" s="555"/>
      <c r="AC839" s="555"/>
      <c r="AD839" s="555"/>
      <c r="AE839" s="555"/>
      <c r="AF839" s="705" t="s">
        <v>34</v>
      </c>
      <c r="AG839" s="706"/>
      <c r="AJ839" s="854"/>
      <c r="AK839" s="281" t="s">
        <v>104</v>
      </c>
      <c r="AL839" s="281" t="s">
        <v>4</v>
      </c>
      <c r="AM839" s="225"/>
      <c r="AN839" s="225"/>
      <c r="AO839" s="225"/>
      <c r="AP839" s="225"/>
      <c r="AQ839" s="225"/>
      <c r="AR839" s="225"/>
      <c r="AS839" s="225"/>
      <c r="AT839" s="225"/>
      <c r="AU839" s="225"/>
      <c r="AV839" s="225"/>
      <c r="AW839" s="225"/>
      <c r="AX839" s="282"/>
      <c r="AY839" s="854"/>
    </row>
    <row r="840" spans="1:51" ht="13.5" customHeight="1" thickBot="1">
      <c r="A840" s="548"/>
      <c r="B840" s="870" t="s">
        <v>623</v>
      </c>
      <c r="C840" s="871"/>
      <c r="D840" s="872"/>
      <c r="E840" s="555" t="e">
        <v>#N/A</v>
      </c>
      <c r="F840" s="701">
        <f ca="1">SUM(F839)+F786</f>
        <v>0</v>
      </c>
      <c r="G840" s="702">
        <f t="shared" ref="G840:P840" ca="1" si="735">SUM(G839)+G786</f>
        <v>0</v>
      </c>
      <c r="H840" s="702">
        <f t="shared" ca="1" si="735"/>
        <v>0</v>
      </c>
      <c r="I840" s="702">
        <f t="shared" ca="1" si="735"/>
        <v>0</v>
      </c>
      <c r="J840" s="702">
        <f t="shared" ca="1" si="735"/>
        <v>0</v>
      </c>
      <c r="K840" s="702">
        <f t="shared" ca="1" si="735"/>
        <v>0</v>
      </c>
      <c r="L840" s="702">
        <f t="shared" ca="1" si="735"/>
        <v>0</v>
      </c>
      <c r="M840" s="702">
        <f t="shared" ca="1" si="735"/>
        <v>0</v>
      </c>
      <c r="N840" s="702">
        <f t="shared" ca="1" si="735"/>
        <v>0</v>
      </c>
      <c r="O840" s="702">
        <f t="shared" ca="1" si="735"/>
        <v>0</v>
      </c>
      <c r="P840" s="703">
        <f t="shared" ca="1" si="735"/>
        <v>0</v>
      </c>
      <c r="Q840" s="555"/>
      <c r="R840" s="692" t="str">
        <f>IF(ISERROR(VLOOKUP(Q840,参照!#REF!,2,FALSE)),"",VLOOKUP(Q840,参照!#REF!,2,FALSE))</f>
        <v/>
      </c>
      <c r="S840" s="560"/>
      <c r="T840" s="693"/>
      <c r="U840" s="707"/>
      <c r="V840" s="708" t="str">
        <f>IF(ISERROR(VLOOKUP(U840,参照!D:E,2,FALSE)),"",VLOOKUP(U840,参照!D:E,2,FALSE))</f>
        <v/>
      </c>
      <c r="W840" s="676"/>
      <c r="X840" s="709"/>
      <c r="Y840" s="555"/>
      <c r="Z840" s="645"/>
      <c r="AA840" s="590"/>
      <c r="AB840" s="646"/>
      <c r="AC840" s="647"/>
      <c r="AD840" s="555"/>
      <c r="AE840" s="555"/>
      <c r="AF840" s="669"/>
      <c r="AG840" s="619"/>
      <c r="AJ840" s="855"/>
      <c r="AK840" s="9" t="s">
        <v>126</v>
      </c>
      <c r="AL840" s="9">
        <v>3</v>
      </c>
      <c r="AM840" s="283"/>
      <c r="AN840" s="283">
        <f>DSUM($B817:$N831,F817,$AK839:$AL840)</f>
        <v>33</v>
      </c>
      <c r="AO840" s="283">
        <f>DSUM($B817:$N831,H817,$AK839:$AL840)</f>
        <v>1</v>
      </c>
      <c r="AP840" s="283">
        <f>DSUM($B817:$N831,J817,$AK839:$AL840)</f>
        <v>0</v>
      </c>
      <c r="AQ840" s="283">
        <f>DSUM($B817:$N831,L817,$AK839:$AL840)</f>
        <v>0</v>
      </c>
      <c r="AR840" s="283">
        <f>DSUM($B817:$N831,N817,$AK839:$AL840)</f>
        <v>0</v>
      </c>
      <c r="AS840" s="283"/>
      <c r="AT840" s="283">
        <f>AN840+AO840+AP840</f>
        <v>34</v>
      </c>
      <c r="AU840" s="283">
        <f>AQ840+AR840</f>
        <v>0</v>
      </c>
      <c r="AV840" s="283">
        <f>AT840+AU840</f>
        <v>34</v>
      </c>
      <c r="AW840" s="286">
        <f>(AT840*1)+(AU840*0.5)</f>
        <v>34</v>
      </c>
      <c r="AX840" s="285">
        <f>DCOUNT(B817:E831,D817,AK839:AL840)-AQ863</f>
        <v>1</v>
      </c>
      <c r="AY840" s="855"/>
    </row>
    <row r="841" spans="1:51" ht="13.5" customHeight="1" thickBot="1">
      <c r="A841" s="548" t="s">
        <v>608</v>
      </c>
      <c r="B841" s="873" t="s">
        <v>605</v>
      </c>
      <c r="C841" s="874"/>
      <c r="D841" s="875"/>
      <c r="E841" s="670"/>
      <c r="F841" s="757">
        <f ca="1">SUMIF($B818:$P831,$A841,F818:F831)</f>
        <v>0</v>
      </c>
      <c r="G841" s="758">
        <f t="shared" ref="G841:P841" ca="1" si="736">SUMIF($B818:$P831,$A841,G818:G831)</f>
        <v>0</v>
      </c>
      <c r="H841" s="758">
        <f t="shared" ca="1" si="736"/>
        <v>0</v>
      </c>
      <c r="I841" s="758">
        <f t="shared" ca="1" si="736"/>
        <v>0</v>
      </c>
      <c r="J841" s="758">
        <f t="shared" ca="1" si="736"/>
        <v>0</v>
      </c>
      <c r="K841" s="758">
        <f t="shared" ca="1" si="736"/>
        <v>0</v>
      </c>
      <c r="L841" s="758">
        <f t="shared" ca="1" si="736"/>
        <v>0</v>
      </c>
      <c r="M841" s="758">
        <f t="shared" ca="1" si="736"/>
        <v>0</v>
      </c>
      <c r="N841" s="758">
        <f t="shared" ca="1" si="736"/>
        <v>0</v>
      </c>
      <c r="O841" s="758">
        <f t="shared" ca="1" si="736"/>
        <v>0</v>
      </c>
      <c r="P841" s="759">
        <f t="shared" ca="1" si="736"/>
        <v>0</v>
      </c>
      <c r="Q841" s="555"/>
      <c r="R841" s="857" t="s">
        <v>93</v>
      </c>
      <c r="S841" s="858"/>
      <c r="T841" s="680">
        <f>SUM(X841+T840)</f>
        <v>480600</v>
      </c>
      <c r="U841" s="710"/>
      <c r="V841" s="564" t="s">
        <v>82</v>
      </c>
      <c r="W841" s="564"/>
      <c r="X841" s="711">
        <f>SUM(X817:X840)</f>
        <v>480600</v>
      </c>
      <c r="Y841" s="555"/>
      <c r="Z841" s="692" t="s">
        <v>76</v>
      </c>
      <c r="AA841" s="649"/>
      <c r="AB841" s="650"/>
      <c r="AC841" s="651">
        <f>+AB817*AC817+AB818*AC818+AB819*AC819+AB824*AC824+AB825*AC825+AB826*AC826+AB827*AC827+AB828*AC828+AB829*AC829+AB830*AC830+AB831*AC831+AB832*AC832+AB833*AC833+AB834*AC834+AB835*AC835</f>
        <v>0</v>
      </c>
      <c r="AD841" s="555"/>
      <c r="AE841" s="555"/>
      <c r="AF841" s="705" t="s">
        <v>5</v>
      </c>
      <c r="AG841" s="651">
        <f>SUM(AG831:AG840)</f>
        <v>236585</v>
      </c>
      <c r="AJ841" s="289"/>
      <c r="AK841" s="4"/>
      <c r="AL841" s="4"/>
      <c r="AW841" s="340"/>
      <c r="AX841" s="340"/>
      <c r="AY841" s="289"/>
    </row>
    <row r="842" spans="1:51" ht="13.5" customHeight="1">
      <c r="A842" s="548"/>
      <c r="B842" s="870" t="s">
        <v>623</v>
      </c>
      <c r="C842" s="871"/>
      <c r="D842" s="872"/>
      <c r="E842" s="712"/>
      <c r="F842" s="701">
        <f ca="1">SUM(F841)+F788</f>
        <v>69</v>
      </c>
      <c r="G842" s="702">
        <f t="shared" ref="G842" ca="1" si="737">SUM(G841)+G788</f>
        <v>11400</v>
      </c>
      <c r="H842" s="702">
        <f t="shared" ref="H842" ca="1" si="738">SUM(H841)+H788</f>
        <v>130</v>
      </c>
      <c r="I842" s="702">
        <f t="shared" ref="I842:P842" ca="1" si="739">SUM(I841)+I788</f>
        <v>8400</v>
      </c>
      <c r="J842" s="702">
        <f t="shared" ca="1" si="739"/>
        <v>0</v>
      </c>
      <c r="K842" s="702">
        <f t="shared" ca="1" si="739"/>
        <v>6000</v>
      </c>
      <c r="L842" s="702">
        <f t="shared" ca="1" si="739"/>
        <v>2</v>
      </c>
      <c r="M842" s="702">
        <f t="shared" ca="1" si="739"/>
        <v>5720</v>
      </c>
      <c r="N842" s="702">
        <f t="shared" ca="1" si="739"/>
        <v>0</v>
      </c>
      <c r="O842" s="702">
        <f t="shared" ca="1" si="739"/>
        <v>201</v>
      </c>
      <c r="P842" s="703">
        <f t="shared" ca="1" si="739"/>
        <v>580500</v>
      </c>
      <c r="Q842" s="555"/>
      <c r="R842" s="596"/>
      <c r="S842" s="555"/>
      <c r="T842" s="713"/>
      <c r="U842" s="555"/>
      <c r="V842" s="714"/>
      <c r="W842" s="555"/>
      <c r="X842" s="713"/>
      <c r="Y842" s="555"/>
      <c r="Z842" s="555"/>
      <c r="AA842" s="555"/>
      <c r="AB842" s="555"/>
      <c r="AC842" s="555"/>
      <c r="AD842" s="555"/>
      <c r="AE842" s="555"/>
      <c r="AF842" s="555"/>
      <c r="AG842" s="555"/>
      <c r="AJ842" s="853" t="s">
        <v>336</v>
      </c>
      <c r="AK842" s="277" t="s">
        <v>104</v>
      </c>
      <c r="AL842" s="277" t="s">
        <v>4</v>
      </c>
      <c r="AM842" s="278"/>
      <c r="AN842" s="279" t="s">
        <v>15</v>
      </c>
      <c r="AO842" s="279" t="s">
        <v>16</v>
      </c>
      <c r="AP842" s="277" t="s">
        <v>17</v>
      </c>
      <c r="AQ842" s="279" t="s">
        <v>18</v>
      </c>
      <c r="AR842" s="279" t="s">
        <v>19</v>
      </c>
      <c r="AS842" s="277"/>
      <c r="AT842" s="277" t="s">
        <v>117</v>
      </c>
      <c r="AU842" s="277" t="s">
        <v>118</v>
      </c>
      <c r="AV842" s="277" t="s">
        <v>123</v>
      </c>
      <c r="AW842" s="277" t="s">
        <v>124</v>
      </c>
      <c r="AX842" s="288" t="s">
        <v>122</v>
      </c>
      <c r="AY842" s="853" t="s">
        <v>336</v>
      </c>
    </row>
    <row r="843" spans="1:51" ht="13.5" customHeight="1">
      <c r="A843" s="548" t="s">
        <v>609</v>
      </c>
      <c r="B843" s="873" t="s">
        <v>103</v>
      </c>
      <c r="C843" s="874"/>
      <c r="D843" s="875"/>
      <c r="E843" s="560" t="e">
        <v>#N/A</v>
      </c>
      <c r="F843" s="757">
        <f ca="1">SUMIF($B818:$P831,$A843,F818:F831)</f>
        <v>0</v>
      </c>
      <c r="G843" s="758">
        <f t="shared" ref="G843:P843" ca="1" si="740">SUMIF($B818:$P831,$A843,G818:G831)</f>
        <v>0</v>
      </c>
      <c r="H843" s="758">
        <f t="shared" ca="1" si="740"/>
        <v>0</v>
      </c>
      <c r="I843" s="758">
        <f t="shared" ca="1" si="740"/>
        <v>0</v>
      </c>
      <c r="J843" s="758">
        <f t="shared" ca="1" si="740"/>
        <v>0</v>
      </c>
      <c r="K843" s="758">
        <f t="shared" ca="1" si="740"/>
        <v>0</v>
      </c>
      <c r="L843" s="758">
        <f t="shared" ca="1" si="740"/>
        <v>0</v>
      </c>
      <c r="M843" s="758">
        <f t="shared" ca="1" si="740"/>
        <v>0</v>
      </c>
      <c r="N843" s="758">
        <f t="shared" ca="1" si="740"/>
        <v>0</v>
      </c>
      <c r="O843" s="758">
        <f t="shared" ca="1" si="740"/>
        <v>0</v>
      </c>
      <c r="P843" s="759">
        <f t="shared" ca="1" si="740"/>
        <v>0</v>
      </c>
      <c r="Q843" s="555"/>
      <c r="R843" s="649" t="s">
        <v>425</v>
      </c>
      <c r="S843" s="555"/>
      <c r="T843" s="555"/>
      <c r="U843" s="555"/>
      <c r="V843" s="555"/>
      <c r="W843" s="555"/>
      <c r="X843" s="555"/>
      <c r="Y843" s="555"/>
      <c r="Z843" s="555"/>
      <c r="AA843" s="555"/>
      <c r="AB843" s="555"/>
      <c r="AC843" s="555"/>
      <c r="AD843" s="555"/>
      <c r="AE843" s="555"/>
      <c r="AF843" s="714" t="s">
        <v>342</v>
      </c>
      <c r="AG843" s="555"/>
      <c r="AJ843" s="854"/>
      <c r="AK843" s="281" t="s">
        <v>334</v>
      </c>
      <c r="AL843" s="281">
        <v>1</v>
      </c>
      <c r="AM843" s="225"/>
      <c r="AN843" s="225">
        <f>DSUM($B817:$N831,F817,$AK842:$AL843)</f>
        <v>0</v>
      </c>
      <c r="AO843" s="225">
        <f>DSUM($B817:$N831,H817,$AK842:$AL843)</f>
        <v>0</v>
      </c>
      <c r="AP843" s="225">
        <f>DSUM($B817:$N831,J817,$AK842:$AL843)</f>
        <v>0</v>
      </c>
      <c r="AQ843" s="225">
        <f>DSUM($B817:$N831,L817,$AK842:$AL843)</f>
        <v>0</v>
      </c>
      <c r="AR843" s="225">
        <f>DSUM($B817:$N831,N817,$AK842:$AL843)</f>
        <v>0</v>
      </c>
      <c r="AS843" s="225"/>
      <c r="AT843" s="225">
        <f>AN843+AO843+AP843</f>
        <v>0</v>
      </c>
      <c r="AU843" s="225">
        <f>AQ843+AR843</f>
        <v>0</v>
      </c>
      <c r="AV843" s="225">
        <f>AT843+AU843</f>
        <v>0</v>
      </c>
      <c r="AW843" s="287">
        <f>(AT843*1)+(AU843*0.5)</f>
        <v>0</v>
      </c>
      <c r="AX843" s="284">
        <f>DCOUNT(B817:E831,D817,AK842:AL843)-AR862</f>
        <v>0</v>
      </c>
      <c r="AY843" s="854"/>
    </row>
    <row r="844" spans="1:51" ht="13.5" customHeight="1">
      <c r="A844" s="548"/>
      <c r="B844" s="870" t="s">
        <v>623</v>
      </c>
      <c r="C844" s="871"/>
      <c r="D844" s="872"/>
      <c r="E844" s="555" t="e">
        <v>#N/A</v>
      </c>
      <c r="F844" s="701">
        <f ca="1">SUM(F843)+F790</f>
        <v>60</v>
      </c>
      <c r="G844" s="702">
        <f t="shared" ref="G844" ca="1" si="741">SUM(G843)+G790</f>
        <v>9500</v>
      </c>
      <c r="H844" s="702">
        <f t="shared" ref="H844" ca="1" si="742">SUM(H843)+H790</f>
        <v>9</v>
      </c>
      <c r="I844" s="702">
        <f t="shared" ref="I844:P844" ca="1" si="743">SUM(I843)+I790</f>
        <v>7000</v>
      </c>
      <c r="J844" s="702">
        <f t="shared" ca="1" si="743"/>
        <v>0</v>
      </c>
      <c r="K844" s="702">
        <f t="shared" ca="1" si="743"/>
        <v>5000</v>
      </c>
      <c r="L844" s="702">
        <f t="shared" ca="1" si="743"/>
        <v>2</v>
      </c>
      <c r="M844" s="702">
        <f t="shared" ca="1" si="743"/>
        <v>4750</v>
      </c>
      <c r="N844" s="702">
        <f t="shared" ca="1" si="743"/>
        <v>0</v>
      </c>
      <c r="O844" s="702">
        <f t="shared" ca="1" si="743"/>
        <v>71</v>
      </c>
      <c r="P844" s="703">
        <f t="shared" ca="1" si="743"/>
        <v>695500</v>
      </c>
      <c r="Q844" s="555"/>
      <c r="R844" s="774"/>
      <c r="S844" s="604"/>
      <c r="T844" s="603" t="s">
        <v>39</v>
      </c>
      <c r="U844" s="604"/>
      <c r="V844" s="715"/>
      <c r="W844" s="604"/>
      <c r="X844" s="603" t="s">
        <v>455</v>
      </c>
      <c r="Y844" s="604"/>
      <c r="Z844" s="715"/>
      <c r="AA844" s="604"/>
      <c r="AB844" s="604"/>
      <c r="AC844" s="603" t="s">
        <v>41</v>
      </c>
      <c r="AD844" s="715"/>
      <c r="AE844" s="555"/>
      <c r="AF844" s="662" t="s">
        <v>786</v>
      </c>
      <c r="AG844" s="716"/>
      <c r="AJ844" s="854"/>
      <c r="AK844" s="281" t="s">
        <v>104</v>
      </c>
      <c r="AL844" s="281" t="s">
        <v>4</v>
      </c>
      <c r="AM844" s="225"/>
      <c r="AN844" s="225"/>
      <c r="AO844" s="225"/>
      <c r="AP844" s="225"/>
      <c r="AQ844" s="225"/>
      <c r="AR844" s="225"/>
      <c r="AS844" s="225"/>
      <c r="AT844" s="225"/>
      <c r="AU844" s="225"/>
      <c r="AV844" s="225"/>
      <c r="AW844" s="225"/>
      <c r="AX844" s="282"/>
      <c r="AY844" s="854"/>
    </row>
    <row r="845" spans="1:51" ht="13.5" customHeight="1" thickBot="1">
      <c r="A845" s="548" t="s">
        <v>610</v>
      </c>
      <c r="B845" s="878" t="s">
        <v>661</v>
      </c>
      <c r="C845" s="879"/>
      <c r="D845" s="880"/>
      <c r="E845" s="670"/>
      <c r="F845" s="757">
        <f ca="1">SUMIF($B818:$P831,$A845,F818:F831)+SUMIF($B818:$P831,$A846,F818:F831)</f>
        <v>33</v>
      </c>
      <c r="G845" s="758">
        <f t="shared" ref="G845" ca="1" si="744">SUMIF($B820:$P833,$A845,G820:G833)</f>
        <v>0</v>
      </c>
      <c r="H845" s="758">
        <f ca="1">SUMIF($B818:$P831,$A845,H818:H831)+SUMIF($B818:$P831,$A846,H818:H831)</f>
        <v>1</v>
      </c>
      <c r="I845" s="758">
        <f t="shared" ref="I845" ca="1" si="745">SUMIF($B820:$P833,$A845,I820:I833)</f>
        <v>0</v>
      </c>
      <c r="J845" s="758">
        <f ca="1">SUMIF($B818:$P831,$A845,J818:J831)+SUMIF($B818:$P831,$A846,J818:J831)</f>
        <v>0</v>
      </c>
      <c r="K845" s="758">
        <f t="shared" ref="K845" ca="1" si="746">SUMIF($B820:$P833,$A845,K820:K833)</f>
        <v>0</v>
      </c>
      <c r="L845" s="758">
        <f ca="1">SUMIF($B818:$P831,$A845,L818:L831)+SUMIF($B818:$P831,$A846,L818:L831)</f>
        <v>0</v>
      </c>
      <c r="M845" s="758">
        <f t="shared" ref="M845" ca="1" si="747">SUMIF($B820:$P833,$A845,M820:M833)</f>
        <v>0</v>
      </c>
      <c r="N845" s="758">
        <f ca="1">SUMIF($B818:$P831,$A845,N818:N831)+SUMIF($B818:$P831,$A846,N818:N831)</f>
        <v>0</v>
      </c>
      <c r="O845" s="758">
        <f ca="1">SUMIF($B818:$P831,$A845,O818:O831)+SUMIF($B818:$P831,$A846,O818:O831)</f>
        <v>34</v>
      </c>
      <c r="P845" s="759">
        <f ca="1">SUMIF($B818:$P831,$A845,P818:P831)+SUMIF($B818:$P831,$A846,P818:P831)</f>
        <v>271600</v>
      </c>
      <c r="Q845" s="555"/>
      <c r="R845" s="775"/>
      <c r="S845" s="596" t="s">
        <v>2</v>
      </c>
      <c r="T845" s="717">
        <f>SUM(昨年日報!T846)</f>
        <v>152</v>
      </c>
      <c r="U845" s="555"/>
      <c r="V845" s="718"/>
      <c r="W845" s="596" t="s">
        <v>42</v>
      </c>
      <c r="X845" s="719">
        <f>+X791+T845</f>
        <v>1828</v>
      </c>
      <c r="Y845" s="555"/>
      <c r="Z845" s="720"/>
      <c r="AA845" s="555" t="s">
        <v>2</v>
      </c>
      <c r="AB845" s="596"/>
      <c r="AC845" s="721">
        <f>+AC791+T845</f>
        <v>2106</v>
      </c>
      <c r="AD845" s="720"/>
      <c r="AE845" s="555"/>
      <c r="AF845" s="631"/>
      <c r="AG845" s="561"/>
      <c r="AJ845" s="855"/>
      <c r="AK845" s="9" t="s">
        <v>335</v>
      </c>
      <c r="AL845" s="9">
        <v>3</v>
      </c>
      <c r="AM845" s="283"/>
      <c r="AN845" s="283">
        <f>DSUM($B817:$N831,F817,$AK844:$AL845)</f>
        <v>0</v>
      </c>
      <c r="AO845" s="283">
        <f>DSUM($B817:$N831,H817,$AK844:$AL845)</f>
        <v>0</v>
      </c>
      <c r="AP845" s="283">
        <f>DSUM($B817:$N831,J817,$AK844:$AL845)</f>
        <v>0</v>
      </c>
      <c r="AQ845" s="283">
        <f>DSUM($B817:$N831,L817,$AK844:$AL845)</f>
        <v>0</v>
      </c>
      <c r="AR845" s="283">
        <f>DSUM($B817:$N831,N817,$AK844:$AL845)</f>
        <v>0</v>
      </c>
      <c r="AS845" s="283"/>
      <c r="AT845" s="283">
        <f>AN845+AO845+AP845</f>
        <v>0</v>
      </c>
      <c r="AU845" s="283">
        <f>AQ845+AR845</f>
        <v>0</v>
      </c>
      <c r="AV845" s="283">
        <f>AT845+AU845</f>
        <v>0</v>
      </c>
      <c r="AW845" s="286">
        <f>(AT845*1)+(AU845*0.5)</f>
        <v>0</v>
      </c>
      <c r="AX845" s="285">
        <f>DCOUNT(B817:E831,D817,AK844:AL845)-AR863</f>
        <v>0</v>
      </c>
      <c r="AY845" s="855"/>
    </row>
    <row r="846" spans="1:51" ht="13.5" customHeight="1" thickBot="1">
      <c r="A846" s="548" t="s">
        <v>663</v>
      </c>
      <c r="B846" s="870" t="s">
        <v>623</v>
      </c>
      <c r="C846" s="871"/>
      <c r="D846" s="872"/>
      <c r="E846" s="555" t="e">
        <v>#N/A</v>
      </c>
      <c r="F846" s="701">
        <f ca="1">SUM(F845)+F792</f>
        <v>156</v>
      </c>
      <c r="G846" s="702">
        <f t="shared" ref="G846" ca="1" si="748">SUM(G845)+G792</f>
        <v>7600</v>
      </c>
      <c r="H846" s="702">
        <f t="shared" ref="H846" ca="1" si="749">SUM(H845)+H792</f>
        <v>20</v>
      </c>
      <c r="I846" s="702">
        <f t="shared" ref="I846:P846" ca="1" si="750">SUM(I845)+I792</f>
        <v>5600</v>
      </c>
      <c r="J846" s="702">
        <f t="shared" ca="1" si="750"/>
        <v>0</v>
      </c>
      <c r="K846" s="702">
        <f t="shared" ca="1" si="750"/>
        <v>4000</v>
      </c>
      <c r="L846" s="702">
        <f t="shared" ca="1" si="750"/>
        <v>4</v>
      </c>
      <c r="M846" s="702">
        <f t="shared" ca="1" si="750"/>
        <v>3800</v>
      </c>
      <c r="N846" s="702">
        <f t="shared" ca="1" si="750"/>
        <v>1</v>
      </c>
      <c r="O846" s="702">
        <f t="shared" ca="1" si="750"/>
        <v>181</v>
      </c>
      <c r="P846" s="703">
        <f t="shared" ca="1" si="750"/>
        <v>1419800</v>
      </c>
      <c r="Q846" s="555"/>
      <c r="R846" s="776" t="s">
        <v>43</v>
      </c>
      <c r="S846" s="697" t="s">
        <v>3</v>
      </c>
      <c r="T846" s="722">
        <f>SUM(O833)</f>
        <v>200</v>
      </c>
      <c r="U846" s="696"/>
      <c r="V846" s="723">
        <f t="shared" ref="V846" si="751">+IF(ISERROR(T846/T845*100),"",(T846/T845*100))</f>
        <v>131.57894736842107</v>
      </c>
      <c r="W846" s="697" t="s">
        <v>44</v>
      </c>
      <c r="X846" s="724">
        <f t="shared" ref="X846:X848" si="752">+X792+T846</f>
        <v>1046</v>
      </c>
      <c r="Y846" s="696"/>
      <c r="Z846" s="725">
        <f t="shared" ref="Z846" si="753">+IF(ISERROR(X846/X845*100),"",(X846/X845*100))</f>
        <v>57.221006564551423</v>
      </c>
      <c r="AA846" s="696" t="s">
        <v>3</v>
      </c>
      <c r="AB846" s="697"/>
      <c r="AC846" s="726">
        <f t="shared" ref="AC846:AC858" si="754">+AC792+T846</f>
        <v>1184</v>
      </c>
      <c r="AD846" s="723">
        <f>+IF(ISERROR(AC846/AC845*100),"",(AC846/AC845*100))</f>
        <v>56.22032288698955</v>
      </c>
      <c r="AE846" s="555"/>
      <c r="AF846" s="558"/>
      <c r="AG846" s="561"/>
    </row>
    <row r="847" spans="1:51" ht="13.5" customHeight="1" thickBot="1">
      <c r="A847" s="43"/>
      <c r="B847" s="662"/>
      <c r="C847" s="663"/>
      <c r="D847" s="664"/>
      <c r="E847" s="590" t="str">
        <f>IF(B847="","",VLOOKUP(B847,参照!$U$1:$Z$25,2,FALSE))</f>
        <v/>
      </c>
      <c r="F847" s="760"/>
      <c r="G847" s="761"/>
      <c r="H847" s="760"/>
      <c r="I847" s="762"/>
      <c r="J847" s="760"/>
      <c r="K847" s="762"/>
      <c r="L847" s="760"/>
      <c r="M847" s="761"/>
      <c r="N847" s="761"/>
      <c r="O847" s="763"/>
      <c r="P847" s="764"/>
      <c r="Q847" s="555"/>
      <c r="R847" s="777"/>
      <c r="S847" s="728"/>
      <c r="T847" s="606">
        <f>SUM(昨年日報!T848)</f>
        <v>721800</v>
      </c>
      <c r="U847" s="555"/>
      <c r="V847" s="729"/>
      <c r="W847" s="555"/>
      <c r="X847" s="719">
        <f t="shared" si="752"/>
        <v>9565360</v>
      </c>
      <c r="Y847" s="555"/>
      <c r="Z847" s="720"/>
      <c r="AA847" s="555"/>
      <c r="AB847" s="555"/>
      <c r="AC847" s="713">
        <f t="shared" si="754"/>
        <v>10749320</v>
      </c>
      <c r="AD847" s="720"/>
      <c r="AE847" s="555"/>
      <c r="AF847" s="730"/>
      <c r="AG847" s="561"/>
      <c r="AJ847" s="290" t="s">
        <v>128</v>
      </c>
      <c r="AK847" s="256"/>
      <c r="AL847" s="256"/>
      <c r="AM847" s="256"/>
      <c r="AN847" s="256">
        <f>AN818+AN820+AN823+AN825+AN828+AN830+AN833+AN835+AN838+AN840</f>
        <v>94</v>
      </c>
      <c r="AO847" s="256">
        <f>AO818+AO820+AO823+AO825+AO828+AO830+AO833+AO835+AO838+AO840</f>
        <v>106</v>
      </c>
      <c r="AP847" s="256">
        <f>AP818+AP820+AP823+AP825+AP828+AP830+AP833+AP835+AP838+AP840</f>
        <v>0</v>
      </c>
      <c r="AQ847" s="256">
        <f>AQ818+AQ820+AQ823+AQ825+AQ828+AQ830+AQ833+AQ835+AQ838+AQ840</f>
        <v>0</v>
      </c>
      <c r="AR847" s="256">
        <f>AR818+AR820+AR823+AR825+AR828+AR830+AR833+AR835+AR838+AR840</f>
        <v>0</v>
      </c>
      <c r="AS847" s="256"/>
      <c r="AT847" s="256">
        <f>AT818+AT820+AT823+AT825+AT828+AT830+AT833+AT835+AT838+AT840</f>
        <v>200</v>
      </c>
      <c r="AU847" s="256">
        <f>AU818+AU820+AU823+AU825+AU828+AU830+AU833+AU835+AU838+AU840</f>
        <v>0</v>
      </c>
      <c r="AV847" s="256">
        <f>AV818+AV820+AV823+AV825+AV828+AV830+AV833+AV835+AV838+AV840</f>
        <v>200</v>
      </c>
      <c r="AW847" s="256">
        <f>AW818+AW820+AW823+AW825+AW828+AW830+AW833+AW835+AW838+AW840</f>
        <v>200</v>
      </c>
      <c r="AX847" s="256">
        <f>AX818+AX820+AX823+AX825+AX828+AX830+AX833+AX835+AX838+AX840</f>
        <v>5</v>
      </c>
    </row>
    <row r="848" spans="1:51" ht="13.5" customHeight="1">
      <c r="A848" s="43"/>
      <c r="B848" s="870" t="s">
        <v>611</v>
      </c>
      <c r="C848" s="871"/>
      <c r="D848" s="872"/>
      <c r="E848" s="670"/>
      <c r="F848" s="731">
        <f ca="1">SUM(F838+F840+F842+F844+F846)</f>
        <v>554</v>
      </c>
      <c r="G848" s="732">
        <f t="shared" ref="G848:P848" ca="1" si="755">SUM(G838+G840+G842+G844+G846)</f>
        <v>104500</v>
      </c>
      <c r="H848" s="731">
        <f t="shared" ca="1" si="755"/>
        <v>407</v>
      </c>
      <c r="I848" s="733">
        <f t="shared" ca="1" si="755"/>
        <v>77000</v>
      </c>
      <c r="J848" s="731">
        <f t="shared" ca="1" si="755"/>
        <v>58</v>
      </c>
      <c r="K848" s="733">
        <f t="shared" ca="1" si="755"/>
        <v>55000</v>
      </c>
      <c r="L848" s="731">
        <f t="shared" ca="1" si="755"/>
        <v>26</v>
      </c>
      <c r="M848" s="732">
        <f t="shared" ca="1" si="755"/>
        <v>52350</v>
      </c>
      <c r="N848" s="732">
        <f t="shared" ca="1" si="755"/>
        <v>1</v>
      </c>
      <c r="O848" s="734">
        <f t="shared" ca="1" si="755"/>
        <v>1046</v>
      </c>
      <c r="P848" s="735">
        <f t="shared" ca="1" si="755"/>
        <v>5466800</v>
      </c>
      <c r="Q848" s="555"/>
      <c r="R848" s="778" t="s">
        <v>45</v>
      </c>
      <c r="S848" s="660"/>
      <c r="T848" s="736">
        <f>SUM(P833)</f>
        <v>1075350</v>
      </c>
      <c r="U848" s="696"/>
      <c r="V848" s="723">
        <f t="shared" ref="V848" si="756">+IF(ISERROR(T848/T847*100),"",(T848/T847*100))</f>
        <v>148.98171238570242</v>
      </c>
      <c r="W848" s="696"/>
      <c r="X848" s="724">
        <f t="shared" si="752"/>
        <v>5466800</v>
      </c>
      <c r="Y848" s="696"/>
      <c r="Z848" s="723">
        <f t="shared" ref="Z848" si="757">+IF(ISERROR(X848/X847*100),"",(X848/X847*100))</f>
        <v>57.152057005695553</v>
      </c>
      <c r="AA848" s="696"/>
      <c r="AB848" s="696"/>
      <c r="AC848" s="736">
        <f t="shared" si="754"/>
        <v>6142560</v>
      </c>
      <c r="AD848" s="723">
        <f>+IF(ISERROR(AC848/AC847*100),"",(AC848/AC847*100))</f>
        <v>57.143707694998383</v>
      </c>
      <c r="AE848" s="555"/>
      <c r="AF848" s="558"/>
      <c r="AG848" s="561"/>
    </row>
    <row r="849" spans="1:46" ht="13.5" customHeight="1">
      <c r="A849" s="43"/>
      <c r="B849" s="895"/>
      <c r="C849" s="895"/>
      <c r="D849" s="895"/>
      <c r="E849" s="562"/>
      <c r="F849" s="666"/>
      <c r="G849" s="737"/>
      <c r="H849" s="666"/>
      <c r="I849" s="737"/>
      <c r="J849" s="666"/>
      <c r="K849" s="737"/>
      <c r="L849" s="666"/>
      <c r="M849" s="737"/>
      <c r="N849" s="666"/>
      <c r="O849" s="737"/>
      <c r="P849" s="737"/>
      <c r="Q849" s="555"/>
      <c r="R849" s="777" t="s">
        <v>46</v>
      </c>
      <c r="S849" s="738">
        <f>SUM(AC818:AC819)</f>
        <v>0</v>
      </c>
      <c r="T849" s="606">
        <f>SUM(昨年日報!T850)</f>
        <v>0</v>
      </c>
      <c r="U849" s="555"/>
      <c r="V849" s="729"/>
      <c r="W849" s="555"/>
      <c r="X849" s="719">
        <f>+X795+T849</f>
        <v>0</v>
      </c>
      <c r="Y849" s="555"/>
      <c r="Z849" s="739"/>
      <c r="AA849" s="555"/>
      <c r="AB849" s="555"/>
      <c r="AC849" s="713">
        <f t="shared" si="754"/>
        <v>0</v>
      </c>
      <c r="AD849" s="720"/>
      <c r="AE849" s="555"/>
      <c r="AF849" s="558"/>
      <c r="AG849" s="561"/>
      <c r="AJ849" s="856" t="s">
        <v>323</v>
      </c>
      <c r="AK849" s="856"/>
      <c r="AL849" s="856" t="s">
        <v>324</v>
      </c>
      <c r="AM849" s="856"/>
      <c r="AN849" s="859" t="s">
        <v>331</v>
      </c>
      <c r="AO849" s="859"/>
      <c r="AP849" s="856" t="s">
        <v>325</v>
      </c>
      <c r="AQ849" s="856"/>
    </row>
    <row r="850" spans="1:46" ht="13.5" customHeight="1">
      <c r="A850" s="43"/>
      <c r="B850" s="881" t="s">
        <v>618</v>
      </c>
      <c r="C850" s="882"/>
      <c r="D850" s="882"/>
      <c r="E850" s="564" t="e">
        <f>IF(B850="","",VLOOKUP(B850,参照!$U$1:$Z$25,2,FALSE))</f>
        <v>#N/A</v>
      </c>
      <c r="F850" s="883" t="s">
        <v>616</v>
      </c>
      <c r="G850" s="884"/>
      <c r="H850" s="884"/>
      <c r="I850" s="884"/>
      <c r="J850" s="884"/>
      <c r="K850" s="884"/>
      <c r="L850" s="884"/>
      <c r="M850" s="884"/>
      <c r="N850" s="884"/>
      <c r="O850" s="884"/>
      <c r="P850" s="885"/>
      <c r="Q850" s="555"/>
      <c r="R850" s="776" t="s">
        <v>47</v>
      </c>
      <c r="S850" s="740"/>
      <c r="T850" s="736">
        <f>SUM(T836+T840+S849+S850)</f>
        <v>0</v>
      </c>
      <c r="U850" s="696"/>
      <c r="V850" s="723" t="str">
        <f t="shared" ref="V850" si="758">+IF(ISERROR(T850/T849*100),"",(T850/T849*100))</f>
        <v/>
      </c>
      <c r="W850" s="696"/>
      <c r="X850" s="724">
        <f t="shared" ref="X850:X859" si="759">+X796+T850</f>
        <v>5604</v>
      </c>
      <c r="Y850" s="696"/>
      <c r="Z850" s="725" t="str">
        <f t="shared" ref="Z850" si="760">+IF(ISERROR(X850/X849*100),"",(X850/X849*100))</f>
        <v/>
      </c>
      <c r="AA850" s="696"/>
      <c r="AB850" s="696"/>
      <c r="AC850" s="736">
        <f t="shared" si="754"/>
        <v>36820</v>
      </c>
      <c r="AD850" s="723" t="str">
        <f>+IF(ISERROR(AC850/AC849*100),"",(AC850/AC849*100))</f>
        <v/>
      </c>
      <c r="AE850" s="555"/>
      <c r="AF850" s="558"/>
      <c r="AG850" s="561"/>
      <c r="AJ850" s="931">
        <v>196225</v>
      </c>
      <c r="AK850" s="931"/>
      <c r="AL850" s="869">
        <f>AJ850-AG841</f>
        <v>-40360</v>
      </c>
      <c r="AM850" s="856"/>
      <c r="AN850" s="869">
        <f>T852+T854+T856+T858</f>
        <v>40360</v>
      </c>
      <c r="AO850" s="856"/>
      <c r="AP850" s="869">
        <f>(AJ850+AN850)-(AG841)</f>
        <v>0</v>
      </c>
      <c r="AQ850" s="856"/>
    </row>
    <row r="851" spans="1:46" ht="13.5" customHeight="1">
      <c r="A851" s="43"/>
      <c r="B851" s="894" t="s">
        <v>602</v>
      </c>
      <c r="C851" s="894"/>
      <c r="D851" s="894"/>
      <c r="E851" s="555" t="e">
        <v>#N/A</v>
      </c>
      <c r="F851" s="687" t="s">
        <v>15</v>
      </c>
      <c r="G851" s="688"/>
      <c r="H851" s="687" t="s">
        <v>16</v>
      </c>
      <c r="I851" s="689"/>
      <c r="J851" s="559" t="s">
        <v>17</v>
      </c>
      <c r="K851" s="690"/>
      <c r="L851" s="687" t="s">
        <v>18</v>
      </c>
      <c r="M851" s="670"/>
      <c r="N851" s="670" t="s">
        <v>19</v>
      </c>
      <c r="O851" s="691" t="s">
        <v>6</v>
      </c>
      <c r="P851" s="613" t="s">
        <v>20</v>
      </c>
      <c r="Q851" s="555"/>
      <c r="R851" s="773" t="s">
        <v>639</v>
      </c>
      <c r="S851" s="824">
        <f>AF856+AF858</f>
        <v>23860</v>
      </c>
      <c r="T851" s="606">
        <f>SUM(昨年日報!T852)</f>
        <v>4510</v>
      </c>
      <c r="U851" s="555"/>
      <c r="V851" s="729"/>
      <c r="W851" s="555"/>
      <c r="X851" s="719">
        <f t="shared" si="759"/>
        <v>143970</v>
      </c>
      <c r="Y851" s="555"/>
      <c r="Z851" s="720"/>
      <c r="AA851" s="555"/>
      <c r="AB851" s="555"/>
      <c r="AC851" s="713">
        <f t="shared" si="754"/>
        <v>161370</v>
      </c>
      <c r="AD851" s="720"/>
      <c r="AE851" s="555"/>
      <c r="AF851" s="558"/>
      <c r="AG851" s="561"/>
    </row>
    <row r="852" spans="1:46" ht="13.5" customHeight="1" thickBot="1">
      <c r="A852" s="43"/>
      <c r="B852" s="873" t="s">
        <v>637</v>
      </c>
      <c r="C852" s="874"/>
      <c r="D852" s="875"/>
      <c r="E852" s="670"/>
      <c r="F852" s="665"/>
      <c r="G852" s="727"/>
      <c r="H852" s="727"/>
      <c r="I852" s="727"/>
      <c r="J852" s="727"/>
      <c r="K852" s="727"/>
      <c r="L852" s="727"/>
      <c r="M852" s="727"/>
      <c r="N852" s="727"/>
      <c r="O852" s="727"/>
      <c r="P852" s="742"/>
      <c r="Q852" s="555"/>
      <c r="R852" s="771" t="s">
        <v>682</v>
      </c>
      <c r="S852" s="825">
        <f>AF861+AF863</f>
        <v>0</v>
      </c>
      <c r="T852" s="736">
        <f>SUM(S851:S852)</f>
        <v>23860</v>
      </c>
      <c r="U852" s="696"/>
      <c r="V852" s="723">
        <f t="shared" ref="V852" si="761">+IF(ISERROR(T852/T851*100),"",(T852/T851*100))</f>
        <v>529.04656319290461</v>
      </c>
      <c r="W852" s="696"/>
      <c r="X852" s="724">
        <f t="shared" si="759"/>
        <v>95580</v>
      </c>
      <c r="Y852" s="696"/>
      <c r="Z852" s="723">
        <f t="shared" ref="Z852" si="762">+IF(ISERROR(X852/X851*100),"",(X852/X851*100))</f>
        <v>66.388831006459682</v>
      </c>
      <c r="AA852" s="696"/>
      <c r="AB852" s="696"/>
      <c r="AC852" s="736">
        <f t="shared" si="754"/>
        <v>100590</v>
      </c>
      <c r="AD852" s="723">
        <f>+IF(ISERROR(AC852/AC851*100),"",(AC852/AC851*100))</f>
        <v>62.335006506785653</v>
      </c>
      <c r="AE852" s="555"/>
      <c r="AF852" s="558"/>
      <c r="AG852" s="561"/>
      <c r="AJ852" s="856" t="s">
        <v>326</v>
      </c>
      <c r="AK852" s="856"/>
      <c r="AL852" s="856"/>
      <c r="AM852" s="856"/>
    </row>
    <row r="853" spans="1:46" ht="13.5" customHeight="1" thickBot="1">
      <c r="A853" s="43"/>
      <c r="B853" s="870" t="s">
        <v>624</v>
      </c>
      <c r="C853" s="871"/>
      <c r="D853" s="872"/>
      <c r="E853" s="555" t="e">
        <v>#N/A</v>
      </c>
      <c r="F853" s="700">
        <f ca="1">SUM(F838)+F$43</f>
        <v>387</v>
      </c>
      <c r="G853" s="701">
        <f t="shared" ref="G853:P853" ca="1" si="763">SUM(G838)+G$43</f>
        <v>95000</v>
      </c>
      <c r="H853" s="702">
        <f t="shared" ca="1" si="763"/>
        <v>264</v>
      </c>
      <c r="I853" s="702">
        <f t="shared" ca="1" si="763"/>
        <v>70000</v>
      </c>
      <c r="J853" s="702">
        <f t="shared" ca="1" si="763"/>
        <v>58</v>
      </c>
      <c r="K853" s="702">
        <f t="shared" ca="1" si="763"/>
        <v>50000</v>
      </c>
      <c r="L853" s="702">
        <f t="shared" ca="1" si="763"/>
        <v>20</v>
      </c>
      <c r="M853" s="702">
        <f t="shared" ca="1" si="763"/>
        <v>47600</v>
      </c>
      <c r="N853" s="702">
        <f t="shared" ca="1" si="763"/>
        <v>2</v>
      </c>
      <c r="O853" s="702">
        <f t="shared" ca="1" si="763"/>
        <v>731</v>
      </c>
      <c r="P853" s="703">
        <f t="shared" ca="1" si="763"/>
        <v>3446760</v>
      </c>
      <c r="Q853" s="555"/>
      <c r="R853" s="773" t="s">
        <v>640</v>
      </c>
      <c r="S853" s="741">
        <v>15000</v>
      </c>
      <c r="T853" s="606">
        <f>SUM(昨年日報!T854)</f>
        <v>2000</v>
      </c>
      <c r="U853" s="555"/>
      <c r="V853" s="729"/>
      <c r="W853" s="555"/>
      <c r="X853" s="719">
        <f t="shared" si="759"/>
        <v>119300</v>
      </c>
      <c r="Y853" s="555"/>
      <c r="Z853" s="739"/>
      <c r="AA853" s="555"/>
      <c r="AB853" s="555"/>
      <c r="AC853" s="713">
        <f t="shared" si="754"/>
        <v>152300</v>
      </c>
      <c r="AD853" s="720"/>
      <c r="AE853" s="555"/>
      <c r="AF853" s="934" t="s">
        <v>664</v>
      </c>
      <c r="AG853" s="935"/>
      <c r="AJ853" s="886" t="s">
        <v>327</v>
      </c>
      <c r="AK853" s="887"/>
      <c r="AL853" s="856" t="s">
        <v>328</v>
      </c>
      <c r="AM853" s="856"/>
    </row>
    <row r="854" spans="1:46" ht="13.5" customHeight="1">
      <c r="B854" s="873" t="s">
        <v>107</v>
      </c>
      <c r="C854" s="874"/>
      <c r="D854" s="875"/>
      <c r="E854" s="670"/>
      <c r="F854" s="665"/>
      <c r="G854" s="727"/>
      <c r="H854" s="727"/>
      <c r="I854" s="727"/>
      <c r="J854" s="727"/>
      <c r="K854" s="727"/>
      <c r="L854" s="727"/>
      <c r="M854" s="727"/>
      <c r="N854" s="727"/>
      <c r="O854" s="727"/>
      <c r="P854" s="742"/>
      <c r="Q854" s="555"/>
      <c r="R854" s="772" t="s">
        <v>683</v>
      </c>
      <c r="S854" s="740"/>
      <c r="T854" s="736">
        <f>SUM(S853:S854)</f>
        <v>15000</v>
      </c>
      <c r="U854" s="696"/>
      <c r="V854" s="723">
        <f t="shared" ref="V854" si="764">+IF(ISERROR(T854/T853*100),"",(T854/T853*100))</f>
        <v>750</v>
      </c>
      <c r="W854" s="696"/>
      <c r="X854" s="724">
        <f t="shared" si="759"/>
        <v>53700</v>
      </c>
      <c r="Y854" s="696"/>
      <c r="Z854" s="725">
        <f t="shared" ref="Z854" si="765">+IF(ISERROR(X854/X853*100),"",(X854/X853*100))</f>
        <v>45.01257334450964</v>
      </c>
      <c r="AA854" s="696"/>
      <c r="AB854" s="696"/>
      <c r="AC854" s="736">
        <f t="shared" si="754"/>
        <v>62700</v>
      </c>
      <c r="AD854" s="723">
        <f>+IF(ISERROR(AC854/AC853*100),"",(AC854/AC853*100))</f>
        <v>41.168745896257384</v>
      </c>
      <c r="AE854" s="555"/>
      <c r="AF854" s="936" t="s">
        <v>665</v>
      </c>
      <c r="AG854" s="937"/>
      <c r="AJ854" s="886" t="s">
        <v>329</v>
      </c>
      <c r="AK854" s="887"/>
      <c r="AL854" s="887"/>
      <c r="AM854" s="888"/>
    </row>
    <row r="855" spans="1:46" ht="13.5" customHeight="1">
      <c r="B855" s="870" t="s">
        <v>624</v>
      </c>
      <c r="C855" s="871"/>
      <c r="D855" s="872"/>
      <c r="E855" s="555" t="e">
        <v>#N/A</v>
      </c>
      <c r="F855" s="701">
        <f ca="1">SUM(F840)+F$45</f>
        <v>0</v>
      </c>
      <c r="G855" s="702">
        <f t="shared" ref="G855:P855" ca="1" si="766">SUM(G840)+G$45</f>
        <v>0</v>
      </c>
      <c r="H855" s="702">
        <f t="shared" ca="1" si="766"/>
        <v>0</v>
      </c>
      <c r="I855" s="702">
        <f t="shared" ca="1" si="766"/>
        <v>0</v>
      </c>
      <c r="J855" s="702">
        <f t="shared" ca="1" si="766"/>
        <v>0</v>
      </c>
      <c r="K855" s="702">
        <f t="shared" ca="1" si="766"/>
        <v>0</v>
      </c>
      <c r="L855" s="702">
        <f t="shared" ca="1" si="766"/>
        <v>0</v>
      </c>
      <c r="M855" s="702">
        <f t="shared" ca="1" si="766"/>
        <v>0</v>
      </c>
      <c r="N855" s="702">
        <f t="shared" ca="1" si="766"/>
        <v>0</v>
      </c>
      <c r="O855" s="702">
        <f t="shared" ca="1" si="766"/>
        <v>0</v>
      </c>
      <c r="P855" s="703">
        <f t="shared" ca="1" si="766"/>
        <v>0</v>
      </c>
      <c r="Q855" s="555"/>
      <c r="R855" s="777"/>
      <c r="S855" s="669"/>
      <c r="T855" s="606">
        <f>SUM(昨年日報!T856)</f>
        <v>0</v>
      </c>
      <c r="U855" s="555"/>
      <c r="V855" s="729"/>
      <c r="W855" s="555"/>
      <c r="X855" s="719">
        <f t="shared" si="759"/>
        <v>0</v>
      </c>
      <c r="Y855" s="555"/>
      <c r="Z855" s="720"/>
      <c r="AA855" s="555"/>
      <c r="AB855" s="555"/>
      <c r="AC855" s="713">
        <f t="shared" si="754"/>
        <v>0</v>
      </c>
      <c r="AD855" s="720"/>
      <c r="AE855" s="555"/>
      <c r="AF855" s="826" t="str">
        <f>$AF$99</f>
        <v>8%対象額</v>
      </c>
      <c r="AG855" s="827" t="str">
        <f>$AG$99</f>
        <v>税額</v>
      </c>
      <c r="AJ855" s="869">
        <f ca="1">SUM(INDIRECT(AS855))</f>
        <v>200</v>
      </c>
      <c r="AK855" s="856"/>
      <c r="AL855" s="869">
        <f ca="1">SUM(INDIRECT(AT855))</f>
        <v>1184</v>
      </c>
      <c r="AM855" s="856"/>
      <c r="AN855" s="345" t="s">
        <v>619</v>
      </c>
      <c r="AO855" s="345" t="s">
        <v>621</v>
      </c>
      <c r="AP855" s="346">
        <f>SUM(AP801)+72</f>
        <v>1137</v>
      </c>
      <c r="AQ855" s="347">
        <v>18</v>
      </c>
      <c r="AR855" s="347">
        <f>AP855+AQ855</f>
        <v>1155</v>
      </c>
      <c r="AS855" s="345" t="str">
        <f>CONCATENATE(AN855,AR855)</f>
        <v>受払表!G1155</v>
      </c>
      <c r="AT855" s="345" t="str">
        <f>CONCATENATE(AO855,AR855)</f>
        <v>受払表!K1155</v>
      </c>
    </row>
    <row r="856" spans="1:46" ht="13.5" customHeight="1">
      <c r="B856" s="873" t="s">
        <v>605</v>
      </c>
      <c r="C856" s="874"/>
      <c r="D856" s="875"/>
      <c r="E856" s="670"/>
      <c r="F856" s="665"/>
      <c r="G856" s="727"/>
      <c r="H856" s="727"/>
      <c r="I856" s="727"/>
      <c r="J856" s="727"/>
      <c r="K856" s="727"/>
      <c r="L856" s="727"/>
      <c r="M856" s="727"/>
      <c r="N856" s="727"/>
      <c r="O856" s="727"/>
      <c r="P856" s="742"/>
      <c r="Q856" s="555"/>
      <c r="R856" s="776" t="s">
        <v>52</v>
      </c>
      <c r="S856" s="660"/>
      <c r="T856" s="736">
        <f>+AC837</f>
        <v>0</v>
      </c>
      <c r="U856" s="696"/>
      <c r="V856" s="723" t="str">
        <f t="shared" ref="V856" si="767">+IF(ISERROR(T856/T855*100),"",(T856/T855*100))</f>
        <v/>
      </c>
      <c r="W856" s="696"/>
      <c r="X856" s="724">
        <f t="shared" si="759"/>
        <v>0</v>
      </c>
      <c r="Y856" s="696"/>
      <c r="Z856" s="723" t="str">
        <f t="shared" ref="Z856" si="768">+IF(ISERROR(X856/X855*100),"",(X856/X855*100))</f>
        <v/>
      </c>
      <c r="AA856" s="696"/>
      <c r="AB856" s="696"/>
      <c r="AC856" s="736">
        <f t="shared" si="754"/>
        <v>0</v>
      </c>
      <c r="AD856" s="723" t="str">
        <f>+IF(ISERROR(AC856/AC855*100),"",(AC856/AC855*100))</f>
        <v/>
      </c>
      <c r="AE856" s="555"/>
      <c r="AF856" s="817">
        <v>7350</v>
      </c>
      <c r="AG856" s="818">
        <f>IF(AF856="","0",AF856-(AF856/(参照!$V$13)))</f>
        <v>544.44444444444525</v>
      </c>
      <c r="AJ856" s="886" t="s">
        <v>330</v>
      </c>
      <c r="AK856" s="887"/>
      <c r="AL856" s="887"/>
      <c r="AM856" s="888"/>
      <c r="AN856" s="345"/>
      <c r="AO856" s="345"/>
      <c r="AP856" s="345"/>
      <c r="AQ856" s="345"/>
      <c r="AR856" s="345"/>
      <c r="AS856" s="345"/>
      <c r="AT856" s="345"/>
    </row>
    <row r="857" spans="1:46" ht="13.5" customHeight="1">
      <c r="B857" s="870" t="s">
        <v>624</v>
      </c>
      <c r="C857" s="871"/>
      <c r="D857" s="872"/>
      <c r="E857" s="712"/>
      <c r="F857" s="701">
        <f ca="1">SUM(F842)+F$47</f>
        <v>69</v>
      </c>
      <c r="G857" s="702">
        <f t="shared" ref="G857:P857" ca="1" si="769">SUM(G842)+G$47</f>
        <v>11400</v>
      </c>
      <c r="H857" s="702">
        <f t="shared" ca="1" si="769"/>
        <v>130</v>
      </c>
      <c r="I857" s="702">
        <f t="shared" ca="1" si="769"/>
        <v>8400</v>
      </c>
      <c r="J857" s="702">
        <f t="shared" ca="1" si="769"/>
        <v>0</v>
      </c>
      <c r="K857" s="702">
        <f t="shared" ca="1" si="769"/>
        <v>6000</v>
      </c>
      <c r="L857" s="702">
        <f t="shared" ca="1" si="769"/>
        <v>2</v>
      </c>
      <c r="M857" s="702">
        <f t="shared" ca="1" si="769"/>
        <v>5720</v>
      </c>
      <c r="N857" s="702">
        <f t="shared" ca="1" si="769"/>
        <v>0</v>
      </c>
      <c r="O857" s="702">
        <f t="shared" ca="1" si="769"/>
        <v>201</v>
      </c>
      <c r="P857" s="703">
        <f t="shared" ca="1" si="769"/>
        <v>580500</v>
      </c>
      <c r="Q857" s="555"/>
      <c r="R857" s="773" t="s">
        <v>641</v>
      </c>
      <c r="S857" s="728">
        <v>1500</v>
      </c>
      <c r="T857" s="743">
        <f>SUM(昨年日報!T858)</f>
        <v>500</v>
      </c>
      <c r="U857" s="682"/>
      <c r="V857" s="744"/>
      <c r="W857" s="682"/>
      <c r="X857" s="719">
        <f t="shared" si="759"/>
        <v>55000</v>
      </c>
      <c r="Y857" s="682"/>
      <c r="Z857" s="744"/>
      <c r="AA857" s="682"/>
      <c r="AB857" s="682"/>
      <c r="AC857" s="745">
        <f t="shared" si="754"/>
        <v>62500</v>
      </c>
      <c r="AD857" s="744"/>
      <c r="AE857" s="555"/>
      <c r="AF857" s="828" t="str">
        <f>$AF$101</f>
        <v>10%対象額</v>
      </c>
      <c r="AG857" s="829" t="str">
        <f>$AG$101</f>
        <v>税額</v>
      </c>
      <c r="AJ857" s="869">
        <f ca="1">SUM(INDIRECT(AS857))</f>
        <v>1075350</v>
      </c>
      <c r="AK857" s="856"/>
      <c r="AL857" s="869">
        <f ca="1">SUM(INDIRECT(AT857))</f>
        <v>6142560</v>
      </c>
      <c r="AM857" s="856"/>
      <c r="AN857" s="345" t="s">
        <v>620</v>
      </c>
      <c r="AO857" s="345" t="s">
        <v>622</v>
      </c>
      <c r="AP857" s="345">
        <f>SUM(AP803)+72</f>
        <v>1137</v>
      </c>
      <c r="AQ857" s="347">
        <v>18</v>
      </c>
      <c r="AR857" s="345">
        <f>AP857+AQ857</f>
        <v>1155</v>
      </c>
      <c r="AS857" s="345" t="str">
        <f>CONCATENATE(AN857,AR857)</f>
        <v>受払表!H1155</v>
      </c>
      <c r="AT857" s="345" t="str">
        <f>CONCATENATE(AO857,AR857)</f>
        <v>受払表!L1155</v>
      </c>
    </row>
    <row r="858" spans="1:46" ht="13.5" customHeight="1" thickBot="1">
      <c r="B858" s="873" t="s">
        <v>103</v>
      </c>
      <c r="C858" s="874"/>
      <c r="D858" s="875"/>
      <c r="E858" s="560" t="e">
        <v>#N/A</v>
      </c>
      <c r="F858" s="665"/>
      <c r="G858" s="727"/>
      <c r="H858" s="727"/>
      <c r="I858" s="727"/>
      <c r="J858" s="727"/>
      <c r="K858" s="727"/>
      <c r="L858" s="727"/>
      <c r="M858" s="727"/>
      <c r="N858" s="727"/>
      <c r="O858" s="727"/>
      <c r="P858" s="742"/>
      <c r="Q858" s="555"/>
      <c r="R858" s="779" t="s">
        <v>684</v>
      </c>
      <c r="S858" s="746"/>
      <c r="T858" s="747">
        <f>S857+S858</f>
        <v>1500</v>
      </c>
      <c r="U858" s="748"/>
      <c r="V858" s="749">
        <f t="shared" ref="V858" si="770">+IF(ISERROR(T858/T857*100),"",(T858/T857*100))</f>
        <v>300</v>
      </c>
      <c r="W858" s="748"/>
      <c r="X858" s="719">
        <f t="shared" si="759"/>
        <v>19500</v>
      </c>
      <c r="Y858" s="748"/>
      <c r="Z858" s="749">
        <f t="shared" ref="Z858" si="771">+IF(ISERROR(X858/X857*100),"",(X858/X857*100))</f>
        <v>35.454545454545453</v>
      </c>
      <c r="AA858" s="748"/>
      <c r="AB858" s="748"/>
      <c r="AC858" s="747">
        <f t="shared" si="754"/>
        <v>26000</v>
      </c>
      <c r="AD858" s="749">
        <f>+IF(ISERROR(AC858/AC857*100),"",(AC858/AC857*100))</f>
        <v>41.6</v>
      </c>
      <c r="AE858" s="555"/>
      <c r="AF858" s="821">
        <v>16510</v>
      </c>
      <c r="AG858" s="822">
        <f>IF(AF858="","0",AF858-(AF858/(参照!$V$14)))</f>
        <v>1500.9090909090919</v>
      </c>
    </row>
    <row r="859" spans="1:46" ht="13.5" customHeight="1">
      <c r="B859" s="870" t="s">
        <v>624</v>
      </c>
      <c r="C859" s="871"/>
      <c r="D859" s="872"/>
      <c r="E859" s="555" t="e">
        <v>#N/A</v>
      </c>
      <c r="F859" s="701">
        <f ca="1">SUM(F844)+F$49</f>
        <v>60</v>
      </c>
      <c r="G859" s="702">
        <f t="shared" ref="G859:P859" ca="1" si="772">SUM(G844)+G$49</f>
        <v>9500</v>
      </c>
      <c r="H859" s="702">
        <f t="shared" ca="1" si="772"/>
        <v>9</v>
      </c>
      <c r="I859" s="702">
        <f t="shared" ca="1" si="772"/>
        <v>7000</v>
      </c>
      <c r="J859" s="702">
        <f t="shared" ca="1" si="772"/>
        <v>0</v>
      </c>
      <c r="K859" s="702">
        <f t="shared" ca="1" si="772"/>
        <v>5000</v>
      </c>
      <c r="L859" s="702">
        <f t="shared" ca="1" si="772"/>
        <v>2</v>
      </c>
      <c r="M859" s="702">
        <f t="shared" ca="1" si="772"/>
        <v>4750</v>
      </c>
      <c r="N859" s="702">
        <f t="shared" ca="1" si="772"/>
        <v>0</v>
      </c>
      <c r="O859" s="702">
        <f t="shared" ca="1" si="772"/>
        <v>71</v>
      </c>
      <c r="P859" s="703">
        <f t="shared" ca="1" si="772"/>
        <v>695500</v>
      </c>
      <c r="Q859" s="555"/>
      <c r="R859" s="777"/>
      <c r="S859" s="669"/>
      <c r="T859" s="713">
        <f>SUM(昨年日報!T860)</f>
        <v>728810</v>
      </c>
      <c r="U859" s="555"/>
      <c r="V859" s="729"/>
      <c r="W859" s="555"/>
      <c r="X859" s="750">
        <f t="shared" si="759"/>
        <v>9883630</v>
      </c>
      <c r="Y859" s="555"/>
      <c r="Z859" s="739"/>
      <c r="AA859" s="555"/>
      <c r="AB859" s="555"/>
      <c r="AC859" s="713">
        <f>+AC805+T859</f>
        <v>11125490</v>
      </c>
      <c r="AD859" s="739"/>
      <c r="AE859" s="555"/>
      <c r="AF859" s="932" t="s">
        <v>685</v>
      </c>
      <c r="AG859" s="933"/>
      <c r="AK859" s="225" t="s">
        <v>148</v>
      </c>
      <c r="AL859" s="225" t="s">
        <v>148</v>
      </c>
      <c r="AM859" s="225" t="s">
        <v>148</v>
      </c>
      <c r="AN859" s="225" t="s">
        <v>148</v>
      </c>
      <c r="AO859" s="225" t="s">
        <v>148</v>
      </c>
      <c r="AP859" s="225" t="s">
        <v>148</v>
      </c>
    </row>
    <row r="860" spans="1:46" ht="13.5" customHeight="1">
      <c r="B860" s="878" t="s">
        <v>661</v>
      </c>
      <c r="C860" s="879"/>
      <c r="D860" s="880"/>
      <c r="E860" s="670"/>
      <c r="F860" s="665"/>
      <c r="G860" s="727"/>
      <c r="H860" s="727"/>
      <c r="I860" s="727"/>
      <c r="J860" s="727"/>
      <c r="K860" s="727"/>
      <c r="L860" s="727"/>
      <c r="M860" s="727"/>
      <c r="N860" s="727"/>
      <c r="O860" s="727"/>
      <c r="P860" s="742"/>
      <c r="Q860" s="555"/>
      <c r="R860" s="780" t="s">
        <v>53</v>
      </c>
      <c r="S860" s="705"/>
      <c r="T860" s="751">
        <f>+T848+T850+T852+T854+T856+T858</f>
        <v>1115710</v>
      </c>
      <c r="U860" s="560"/>
      <c r="V860" s="752">
        <f t="shared" ref="V860" si="773">+IF(ISERROR(T860/T859*100),"",(T860/T859*100))</f>
        <v>153.08653832960579</v>
      </c>
      <c r="W860" s="560"/>
      <c r="X860" s="751">
        <f>+X848+X850+X852+X854+X856+X858</f>
        <v>5641184</v>
      </c>
      <c r="Y860" s="560"/>
      <c r="Z860" s="752">
        <f t="shared" ref="Z860" si="774">+IF(ISERROR(X860/X859*100),"",(X860/X859*100))</f>
        <v>57.076033805393365</v>
      </c>
      <c r="AA860" s="560"/>
      <c r="AB860" s="560"/>
      <c r="AC860" s="751">
        <f t="shared" ref="AC860" si="775">+AC806+T860</f>
        <v>6368670</v>
      </c>
      <c r="AD860" s="752">
        <f>+IF(ISERROR(AC860/AC859*100),"",(AC860/AC859*100))</f>
        <v>57.243950603523977</v>
      </c>
      <c r="AE860" s="555"/>
      <c r="AF860" s="826" t="str">
        <f>$AF$104</f>
        <v>8%対象額</v>
      </c>
      <c r="AG860" s="827" t="str">
        <f>$AG$104</f>
        <v>税額</v>
      </c>
      <c r="AK860" s="225" t="s">
        <v>152</v>
      </c>
      <c r="AL860" s="225" t="s">
        <v>153</v>
      </c>
      <c r="AM860" s="225" t="s">
        <v>154</v>
      </c>
      <c r="AN860" s="225" t="s">
        <v>155</v>
      </c>
      <c r="AO860" s="225" t="s">
        <v>156</v>
      </c>
      <c r="AP860" s="225" t="s">
        <v>332</v>
      </c>
    </row>
    <row r="861" spans="1:46" ht="13.5" customHeight="1">
      <c r="B861" s="870" t="s">
        <v>624</v>
      </c>
      <c r="C861" s="871"/>
      <c r="D861" s="872"/>
      <c r="E861" s="555" t="e">
        <v>#N/A</v>
      </c>
      <c r="F861" s="701">
        <f ca="1">SUM(F846)+F$51</f>
        <v>156</v>
      </c>
      <c r="G861" s="702">
        <f t="shared" ref="G861:P861" ca="1" si="776">SUM(G846)+G$51</f>
        <v>7600</v>
      </c>
      <c r="H861" s="702">
        <f t="shared" ca="1" si="776"/>
        <v>20</v>
      </c>
      <c r="I861" s="702">
        <f t="shared" ca="1" si="776"/>
        <v>5600</v>
      </c>
      <c r="J861" s="702">
        <f t="shared" ca="1" si="776"/>
        <v>0</v>
      </c>
      <c r="K861" s="702">
        <f t="shared" ca="1" si="776"/>
        <v>4000</v>
      </c>
      <c r="L861" s="702">
        <f t="shared" ca="1" si="776"/>
        <v>4</v>
      </c>
      <c r="M861" s="702">
        <f t="shared" ca="1" si="776"/>
        <v>3800</v>
      </c>
      <c r="N861" s="702">
        <f t="shared" ca="1" si="776"/>
        <v>1</v>
      </c>
      <c r="O861" s="702">
        <f t="shared" ca="1" si="776"/>
        <v>181</v>
      </c>
      <c r="P861" s="703">
        <f t="shared" ca="1" si="776"/>
        <v>1419800</v>
      </c>
      <c r="Q861" s="555"/>
      <c r="R861" s="775"/>
      <c r="S861" s="669"/>
      <c r="T861" s="713">
        <f>SUM(昨年日報!T862)</f>
        <v>662571.71717171709</v>
      </c>
      <c r="U861" s="555"/>
      <c r="V861" s="729"/>
      <c r="W861" s="555"/>
      <c r="X861" s="713">
        <f t="shared" ref="X861:X862" si="777">+X807+T861</f>
        <v>8986409.2592592575</v>
      </c>
      <c r="Y861" s="555"/>
      <c r="Z861" s="739"/>
      <c r="AA861" s="555"/>
      <c r="AB861" s="555"/>
      <c r="AC861" s="713">
        <f>+AC807+T861</f>
        <v>10115463.299663298</v>
      </c>
      <c r="AD861" s="739"/>
      <c r="AE861" s="555"/>
      <c r="AF861" s="817"/>
      <c r="AG861" s="818" t="str">
        <f>IF(AF861="","0",AF861-(AF861/(参照!$V$13)))</f>
        <v>0</v>
      </c>
      <c r="AK861" s="856" t="s">
        <v>632</v>
      </c>
      <c r="AL861" s="856"/>
      <c r="AM861" s="281" t="s">
        <v>625</v>
      </c>
      <c r="AN861" s="281" t="s">
        <v>626</v>
      </c>
      <c r="AO861" s="281" t="s">
        <v>627</v>
      </c>
      <c r="AP861" s="281" t="s">
        <v>628</v>
      </c>
      <c r="AQ861" s="281" t="s">
        <v>630</v>
      </c>
      <c r="AR861" s="281" t="s">
        <v>631</v>
      </c>
    </row>
    <row r="862" spans="1:46" ht="13.5" customHeight="1">
      <c r="B862" s="662"/>
      <c r="C862" s="663"/>
      <c r="D862" s="664"/>
      <c r="E862" s="590" t="str">
        <f>IF(B862="","",VLOOKUP(B862,参照!$U$1:$Z$25,2,FALSE))</f>
        <v/>
      </c>
      <c r="F862" s="665"/>
      <c r="G862" s="666"/>
      <c r="H862" s="665"/>
      <c r="I862" s="667"/>
      <c r="J862" s="665"/>
      <c r="K862" s="667"/>
      <c r="L862" s="665"/>
      <c r="M862" s="666"/>
      <c r="N862" s="666"/>
      <c r="O862" s="727"/>
      <c r="P862" s="647"/>
      <c r="Q862" s="555"/>
      <c r="R862" s="777" t="s">
        <v>54</v>
      </c>
      <c r="S862" s="669"/>
      <c r="T862" s="713">
        <f>((+T848+T850+T854+T856+T858)/(参照!$V$14))+(AF856+AF858+AF861+AF863-AG856-AG858-AG861-AG863)</f>
        <v>1014405.5555555555</v>
      </c>
      <c r="U862" s="555"/>
      <c r="V862" s="725"/>
      <c r="W862" s="555"/>
      <c r="X862" s="713">
        <f t="shared" si="777"/>
        <v>5129090.6734006731</v>
      </c>
      <c r="Y862" s="555"/>
      <c r="Z862" s="725">
        <f>+IF(ISERROR(X862/X861*100),"",(X862/X861*100))</f>
        <v>57.07608595853624</v>
      </c>
      <c r="AA862" s="555"/>
      <c r="AB862" s="555"/>
      <c r="AC862" s="713">
        <f t="shared" ref="AC862" si="778">+AC808+T862</f>
        <v>5790487.2053872049</v>
      </c>
      <c r="AD862" s="753">
        <f>+IF(ISERROR(AC862/AC861*100),"",(AC862/AC861*100))</f>
        <v>57.243914923599661</v>
      </c>
      <c r="AE862" s="555"/>
      <c r="AF862" s="828" t="str">
        <f>$AF$106</f>
        <v>10%対象額</v>
      </c>
      <c r="AG862" s="829" t="str">
        <f>$AG$106</f>
        <v>税額</v>
      </c>
      <c r="AK862" s="856" t="s">
        <v>176</v>
      </c>
      <c r="AL862" s="856"/>
      <c r="AM862" s="225"/>
      <c r="AN862" s="225"/>
      <c r="AO862" s="225"/>
      <c r="AP862" s="225"/>
      <c r="AQ862" s="225"/>
      <c r="AR862" s="225"/>
    </row>
    <row r="863" spans="1:46" ht="13.5" customHeight="1" thickBot="1">
      <c r="B863" s="870" t="s">
        <v>617</v>
      </c>
      <c r="C863" s="871"/>
      <c r="D863" s="872"/>
      <c r="E863" s="670"/>
      <c r="F863" s="731">
        <f ca="1">SUM(F853+F855+F857+F859+F861)</f>
        <v>672</v>
      </c>
      <c r="G863" s="732">
        <f t="shared" ref="G863:P863" ca="1" si="779">SUM(G853+G855+G857+G859+G861)</f>
        <v>123500</v>
      </c>
      <c r="H863" s="731">
        <f t="shared" ca="1" si="779"/>
        <v>423</v>
      </c>
      <c r="I863" s="733">
        <f t="shared" ca="1" si="779"/>
        <v>91000</v>
      </c>
      <c r="J863" s="731">
        <f t="shared" ca="1" si="779"/>
        <v>58</v>
      </c>
      <c r="K863" s="733">
        <f t="shared" ca="1" si="779"/>
        <v>65000</v>
      </c>
      <c r="L863" s="731">
        <f t="shared" ca="1" si="779"/>
        <v>28</v>
      </c>
      <c r="M863" s="732">
        <f t="shared" ca="1" si="779"/>
        <v>61870</v>
      </c>
      <c r="N863" s="732">
        <f t="shared" ca="1" si="779"/>
        <v>3</v>
      </c>
      <c r="O863" s="734">
        <f t="shared" ca="1" si="779"/>
        <v>1184</v>
      </c>
      <c r="P863" s="735">
        <f t="shared" ca="1" si="779"/>
        <v>6142560</v>
      </c>
      <c r="Q863" s="555"/>
      <c r="R863" s="781"/>
      <c r="S863" s="754" t="s">
        <v>0</v>
      </c>
      <c r="T863" s="751">
        <f>T860-T862</f>
        <v>101304.4444444445</v>
      </c>
      <c r="U863" s="560"/>
      <c r="V863" s="755"/>
      <c r="W863" s="649" t="s">
        <v>0</v>
      </c>
      <c r="X863" s="751">
        <f>X860-X862</f>
        <v>512093.32659932692</v>
      </c>
      <c r="Y863" s="560"/>
      <c r="Z863" s="756"/>
      <c r="AA863" s="560" t="s">
        <v>0</v>
      </c>
      <c r="AB863" s="649"/>
      <c r="AC863" s="751">
        <f>AC860-AC862</f>
        <v>578182.79461279511</v>
      </c>
      <c r="AD863" s="756"/>
      <c r="AE863" s="555"/>
      <c r="AF863" s="823"/>
      <c r="AG863" s="822" t="str">
        <f>IF(AF863="","0",AF863-(AF863/(参照!$V$14)))</f>
        <v>0</v>
      </c>
      <c r="AK863" s="856" t="s">
        <v>177</v>
      </c>
      <c r="AL863" s="856"/>
      <c r="AM863" s="225"/>
      <c r="AN863" s="225"/>
      <c r="AO863" s="225"/>
      <c r="AP863" s="225"/>
      <c r="AQ863" s="225"/>
      <c r="AR863" s="225"/>
    </row>
    <row r="864" spans="1:46" ht="9" customHeight="1">
      <c r="A864" s="22"/>
    </row>
    <row r="865" spans="1:51" ht="5.25" customHeight="1">
      <c r="A865" s="22"/>
    </row>
    <row r="866" spans="1:51" ht="16.5" customHeight="1">
      <c r="A866" s="1">
        <f>A812+1</f>
        <v>16</v>
      </c>
      <c r="B866" s="555"/>
      <c r="C866" s="555"/>
      <c r="D866" s="561"/>
      <c r="E866" s="564"/>
      <c r="F866" s="567" t="str">
        <f>F$56</f>
        <v>社　長</v>
      </c>
      <c r="G866" s="562">
        <f t="shared" ref="G866:O866" si="780">G$56</f>
        <v>0</v>
      </c>
      <c r="H866" s="563" t="str">
        <f t="shared" si="780"/>
        <v>常　務</v>
      </c>
      <c r="I866" s="564">
        <f t="shared" si="780"/>
        <v>0</v>
      </c>
      <c r="J866" s="565" t="str">
        <f t="shared" si="780"/>
        <v>部　長</v>
      </c>
      <c r="K866" s="566">
        <f t="shared" si="780"/>
        <v>0</v>
      </c>
      <c r="L866" s="567" t="str">
        <f t="shared" si="780"/>
        <v>次　長</v>
      </c>
      <c r="M866" s="566">
        <f t="shared" si="780"/>
        <v>0</v>
      </c>
      <c r="N866" s="567" t="str">
        <f t="shared" si="780"/>
        <v>課　長</v>
      </c>
      <c r="O866" s="568" t="str">
        <f t="shared" si="780"/>
        <v>係</v>
      </c>
      <c r="P866" s="557"/>
      <c r="Q866" s="24"/>
      <c r="R866" s="919" t="s">
        <v>99</v>
      </c>
      <c r="S866" s="919"/>
      <c r="T866" s="919"/>
      <c r="U866" s="919"/>
      <c r="V866" s="919"/>
      <c r="W866" s="919"/>
      <c r="X866" s="919"/>
      <c r="AD866" s="866" t="s">
        <v>116</v>
      </c>
      <c r="AE866" s="25"/>
      <c r="AF866" s="183" t="s">
        <v>8</v>
      </c>
      <c r="AG866" s="556" t="s">
        <v>9</v>
      </c>
    </row>
    <row r="867" spans="1:51" ht="15.75" customHeight="1">
      <c r="D867" s="561"/>
      <c r="E867" s="555"/>
      <c r="F867" s="920"/>
      <c r="H867" s="922"/>
      <c r="J867" s="924"/>
      <c r="K867" s="186"/>
      <c r="L867" s="926"/>
      <c r="M867" s="186"/>
      <c r="N867" s="926"/>
      <c r="O867" s="876" t="str">
        <f>IF(ISERROR(VLOOKUP(O869,参照!AB:AC,2,FALSE)),"",VLOOKUP(O869,参照!AB:AC,2,FALSE))</f>
        <v>田中</v>
      </c>
      <c r="P867" s="770">
        <v>2</v>
      </c>
      <c r="Q867" s="4"/>
      <c r="R867" s="269"/>
      <c r="S867" s="865">
        <f>SUM(S813)+1</f>
        <v>46158</v>
      </c>
      <c r="T867" s="865"/>
      <c r="U867" s="865"/>
      <c r="V867" s="865"/>
      <c r="W867" s="862" t="str">
        <f>TEXT(S867,"aaaa")</f>
        <v>土曜日</v>
      </c>
      <c r="X867" s="862"/>
      <c r="Y867" s="268"/>
      <c r="Z867" s="4"/>
      <c r="AA867" s="4"/>
      <c r="AB867" s="4"/>
      <c r="AC867" s="29"/>
      <c r="AD867" s="867"/>
      <c r="AE867" s="263"/>
      <c r="AF867" s="889" t="str">
        <f>IF(ISERROR(VLOOKUP(P867,参照!M:N,2,FALSE)),"",VLOOKUP(P867,参照!M:N,2,FALSE))</f>
        <v>くもり</v>
      </c>
      <c r="AG867" s="860" t="str">
        <f>IF(ISERROR(VLOOKUP(P868,参照!M:N,2,FALSE)),"",VLOOKUP(P868,参照!M:N,2,FALSE))</f>
        <v>晴　れ</v>
      </c>
    </row>
    <row r="868" spans="1:51" ht="15.75" customHeight="1">
      <c r="D868" s="561"/>
      <c r="E868" s="560"/>
      <c r="F868" s="921"/>
      <c r="G868" s="31"/>
      <c r="H868" s="923"/>
      <c r="I868" s="31"/>
      <c r="J868" s="925"/>
      <c r="K868" s="187"/>
      <c r="L868" s="927"/>
      <c r="M868" s="187"/>
      <c r="N868" s="927"/>
      <c r="O868" s="877" t="str">
        <f>IF(ISERROR(VLOOKUP(N868,参照!#REF!,2,FALSE)),"",VLOOKUP(N868,参照!#REF!,2,FALSE))</f>
        <v/>
      </c>
      <c r="P868" s="770">
        <v>1</v>
      </c>
      <c r="Q868" s="4"/>
      <c r="R868" s="269"/>
      <c r="S868" s="865"/>
      <c r="T868" s="865"/>
      <c r="U868" s="865"/>
      <c r="V868" s="865"/>
      <c r="W868" s="862"/>
      <c r="X868" s="862"/>
      <c r="Y868" s="268"/>
      <c r="Z868" s="4"/>
      <c r="AA868" s="4"/>
      <c r="AB868" s="4"/>
      <c r="AC868" s="29"/>
      <c r="AD868" s="868"/>
      <c r="AE868" s="187"/>
      <c r="AF868" s="890" t="str">
        <f>IF(ISERROR(VLOOKUP(AE868,参照!O:P,2,FALSE)),"",VLOOKUP(AE868,参照!O:P,2,FALSE))</f>
        <v/>
      </c>
      <c r="AG868" s="861" t="str">
        <f>IF(ISERROR(VLOOKUP(AF868,参照!P:Q,2,FALSE)),"",VLOOKUP(AF868,参照!P:Q,2,FALSE))</f>
        <v/>
      </c>
    </row>
    <row r="869" spans="1:51" ht="13.5" customHeight="1">
      <c r="B869" s="555" t="s">
        <v>447</v>
      </c>
      <c r="C869" s="555"/>
      <c r="D869" s="555"/>
      <c r="E869" s="555"/>
      <c r="F869" s="555"/>
      <c r="G869" s="555"/>
      <c r="H869" s="555"/>
      <c r="I869" s="555"/>
      <c r="J869" s="555"/>
      <c r="K869" s="555"/>
      <c r="L869" s="555"/>
      <c r="M869" s="555"/>
      <c r="N869" s="555"/>
      <c r="O869" s="595">
        <v>3</v>
      </c>
      <c r="P869" s="555"/>
      <c r="Q869" s="555"/>
      <c r="R869" s="596" t="s">
        <v>446</v>
      </c>
      <c r="S869" s="555"/>
      <c r="T869" s="555"/>
      <c r="U869" s="555"/>
      <c r="V869" s="596" t="s">
        <v>445</v>
      </c>
      <c r="W869" s="555"/>
      <c r="X869" s="555"/>
      <c r="Y869" s="555"/>
      <c r="Z869" s="596" t="s">
        <v>444</v>
      </c>
      <c r="AA869" s="596"/>
      <c r="AB869" s="555"/>
      <c r="AC869" s="597"/>
      <c r="AD869" s="555"/>
      <c r="AE869" s="555"/>
      <c r="AF869" s="596"/>
      <c r="AG869" s="597"/>
    </row>
    <row r="870" spans="1:51" ht="13.5" customHeight="1" thickBot="1">
      <c r="B870" s="908"/>
      <c r="C870" s="909"/>
      <c r="D870" s="598"/>
      <c r="E870" s="598"/>
      <c r="F870" s="891" t="s">
        <v>679</v>
      </c>
      <c r="G870" s="892"/>
      <c r="H870" s="892"/>
      <c r="I870" s="892"/>
      <c r="J870" s="892"/>
      <c r="K870" s="892"/>
      <c r="L870" s="892"/>
      <c r="M870" s="892"/>
      <c r="N870" s="892"/>
      <c r="O870" s="892"/>
      <c r="P870" s="893"/>
      <c r="Q870" s="555"/>
      <c r="R870" s="599" t="s">
        <v>78</v>
      </c>
      <c r="S870" s="564"/>
      <c r="T870" s="600" t="s">
        <v>79</v>
      </c>
      <c r="U870" s="564"/>
      <c r="V870" s="564" t="s">
        <v>80</v>
      </c>
      <c r="W870" s="564"/>
      <c r="X870" s="601" t="s">
        <v>79</v>
      </c>
      <c r="Y870" s="555"/>
      <c r="Z870" s="602" t="s">
        <v>30</v>
      </c>
      <c r="AA870" s="603"/>
      <c r="AB870" s="604"/>
      <c r="AC870" s="605"/>
      <c r="AD870" s="555"/>
      <c r="AE870" s="555"/>
      <c r="AF870" s="555"/>
      <c r="AG870" s="606"/>
      <c r="AJ870" s="1" t="s">
        <v>121</v>
      </c>
      <c r="AK870" s="922" t="s">
        <v>120</v>
      </c>
      <c r="AL870" s="922"/>
    </row>
    <row r="871" spans="1:51" ht="13.5" customHeight="1">
      <c r="B871" s="607" t="s">
        <v>104</v>
      </c>
      <c r="C871" s="608" t="s">
        <v>105</v>
      </c>
      <c r="D871" s="568" t="s">
        <v>4</v>
      </c>
      <c r="E871" s="563"/>
      <c r="F871" s="609" t="s">
        <v>15</v>
      </c>
      <c r="G871" s="610"/>
      <c r="H871" s="609" t="s">
        <v>16</v>
      </c>
      <c r="I871" s="566"/>
      <c r="J871" s="567" t="s">
        <v>17</v>
      </c>
      <c r="K871" s="611"/>
      <c r="L871" s="609" t="s">
        <v>18</v>
      </c>
      <c r="M871" s="562"/>
      <c r="N871" s="612" t="s">
        <v>19</v>
      </c>
      <c r="O871" s="613" t="s">
        <v>6</v>
      </c>
      <c r="P871" s="613" t="s">
        <v>20</v>
      </c>
      <c r="Q871" s="595">
        <v>415</v>
      </c>
      <c r="R871" s="614" t="str">
        <f>IF(ISERROR(VLOOKUP(Q871,参照!A:B,2,FALSE)),"",VLOOKUP(Q871,参照!A:B,2,FALSE))</f>
        <v>クラブツーリズム</v>
      </c>
      <c r="S871" s="604"/>
      <c r="T871" s="615">
        <v>95000</v>
      </c>
      <c r="U871" s="604">
        <v>500</v>
      </c>
      <c r="V871" s="604" t="str">
        <f>IF(ISERROR(VLOOKUP(U871,参照!D:E,2,FALSE)),"",VLOOKUP(U871,参照!D:E,2,FALSE))</f>
        <v>じゃらん</v>
      </c>
      <c r="W871" s="604"/>
      <c r="X871" s="616">
        <v>47500</v>
      </c>
      <c r="Y871" s="555"/>
      <c r="Z871" s="558"/>
      <c r="AA871" s="617"/>
      <c r="AB871" s="618"/>
      <c r="AC871" s="619"/>
      <c r="AD871" s="555"/>
      <c r="AE871" s="555"/>
      <c r="AF871" s="555" t="s">
        <v>346</v>
      </c>
      <c r="AG871" s="606"/>
      <c r="AJ871" s="853" t="s">
        <v>635</v>
      </c>
      <c r="AK871" s="277" t="s">
        <v>104</v>
      </c>
      <c r="AL871" s="277" t="s">
        <v>4</v>
      </c>
      <c r="AM871" s="278"/>
      <c r="AN871" s="279" t="s">
        <v>15</v>
      </c>
      <c r="AO871" s="279" t="s">
        <v>16</v>
      </c>
      <c r="AP871" s="277" t="s">
        <v>17</v>
      </c>
      <c r="AQ871" s="279" t="s">
        <v>18</v>
      </c>
      <c r="AR871" s="279" t="s">
        <v>19</v>
      </c>
      <c r="AS871" s="279"/>
      <c r="AT871" s="278" t="s">
        <v>117</v>
      </c>
      <c r="AU871" s="278" t="s">
        <v>118</v>
      </c>
      <c r="AV871" s="278" t="s">
        <v>123</v>
      </c>
      <c r="AW871" s="278" t="s">
        <v>124</v>
      </c>
      <c r="AX871" s="280" t="s">
        <v>122</v>
      </c>
      <c r="AY871" s="853" t="s">
        <v>100</v>
      </c>
    </row>
    <row r="872" spans="1:51" ht="13.5" customHeight="1">
      <c r="A872" s="43"/>
      <c r="B872" s="620" t="s">
        <v>83</v>
      </c>
      <c r="C872" s="621">
        <v>1</v>
      </c>
      <c r="D872" s="621">
        <v>1</v>
      </c>
      <c r="E872" s="604">
        <f>IF(B872="","",VLOOKUP(B872,参照!$U$1:$Z$25,2,FALSE))</f>
        <v>5000</v>
      </c>
      <c r="F872" s="622">
        <v>15</v>
      </c>
      <c r="G872" s="623">
        <f>IF(B872="","",VLOOKUP(B872,参照!$U$1:$Z$25,3,FALSE))</f>
        <v>4750</v>
      </c>
      <c r="H872" s="622">
        <v>72</v>
      </c>
      <c r="I872" s="624">
        <f>IF(B872="","",VLOOKUP(B872,参照!$U$1:$Z$25,4,FALSE))</f>
        <v>3500</v>
      </c>
      <c r="J872" s="622"/>
      <c r="K872" s="625">
        <f>IF(B872="","",VLOOKUP(B872,参照!$U$1:$Z$25,5,FALSE))</f>
        <v>2500</v>
      </c>
      <c r="L872" s="622"/>
      <c r="M872" s="626">
        <f>IF(B872="","",VLOOKUP(B872,参照!$U$1:$Z$25,6,FALSE))</f>
        <v>2380</v>
      </c>
      <c r="N872" s="605"/>
      <c r="O872" s="616">
        <f t="shared" ref="O872:O884" si="781">IF(SUM(F872+H872+J872+L872+N872)=0,"",SUM(F872+H872+J872+L872+N872))</f>
        <v>87</v>
      </c>
      <c r="P872" s="605">
        <f>IF(ISERROR(SUM(E872*F872+G872*H872+I872*J872+K872*L872+M872*N872)),"",SUM(E872*F872+G872*H872+I872*J872+K872*L872+M872*N872))</f>
        <v>417000</v>
      </c>
      <c r="Q872" s="595">
        <v>474</v>
      </c>
      <c r="R872" s="627" t="str">
        <f>IF(ISERROR(VLOOKUP(Q872,参照!A:B,2,FALSE)),"",VLOOKUP(Q872,参照!A:B,2,FALSE))</f>
        <v>阪急交通社</v>
      </c>
      <c r="S872" s="628"/>
      <c r="T872" s="629">
        <v>285000</v>
      </c>
      <c r="U872" s="628"/>
      <c r="V872" s="628" t="s">
        <v>816</v>
      </c>
      <c r="W872" s="628"/>
      <c r="X872" s="630">
        <v>80750</v>
      </c>
      <c r="Y872" s="555"/>
      <c r="Z872" s="631"/>
      <c r="AA872" s="632"/>
      <c r="AB872" s="618"/>
      <c r="AC872" s="619"/>
      <c r="AD872" s="555"/>
      <c r="AE872" s="555"/>
      <c r="AF872" s="633" t="s">
        <v>164</v>
      </c>
      <c r="AG872" s="634">
        <f>AG818+S905</f>
        <v>113660</v>
      </c>
      <c r="AJ872" s="854"/>
      <c r="AK872" s="281" t="s">
        <v>83</v>
      </c>
      <c r="AL872" s="281">
        <v>1</v>
      </c>
      <c r="AM872" s="225"/>
      <c r="AN872" s="225">
        <f>DSUM($B871:$N885,F871,$AK871:$AL872)</f>
        <v>59</v>
      </c>
      <c r="AO872" s="225">
        <f>DSUM($B871:$N885,H871,$AK871:$AL872)</f>
        <v>138</v>
      </c>
      <c r="AP872" s="225">
        <f>DSUM($B871:$N885,J871,$AK871:$AL872)</f>
        <v>0</v>
      </c>
      <c r="AQ872" s="225">
        <f>DSUM($B871:$N885,L871,$AK871:$AL872)</f>
        <v>1</v>
      </c>
      <c r="AR872" s="225">
        <f>DSUM($B871:$N885,N871,$AK871:$AL872)</f>
        <v>0</v>
      </c>
      <c r="AS872" s="225"/>
      <c r="AT872" s="225">
        <f>AN872+AO872+AP872</f>
        <v>197</v>
      </c>
      <c r="AU872" s="225">
        <f>AQ872+AR872</f>
        <v>1</v>
      </c>
      <c r="AV872" s="225">
        <f>AT872+AU872</f>
        <v>198</v>
      </c>
      <c r="AW872" s="287">
        <f>(AT872*1)+(AU872*0.5)</f>
        <v>197.5</v>
      </c>
      <c r="AX872" s="284">
        <f>DCOUNT(B871:E885,D871,AK871:AL872)-AM916</f>
        <v>3</v>
      </c>
      <c r="AY872" s="854"/>
    </row>
    <row r="873" spans="1:51" ht="13.5" customHeight="1">
      <c r="A873" s="43"/>
      <c r="B873" s="635" t="s">
        <v>126</v>
      </c>
      <c r="C873" s="636">
        <v>1</v>
      </c>
      <c r="D873" s="636">
        <v>3</v>
      </c>
      <c r="E873" s="628">
        <f>IF(B873="","",VLOOKUP(B873,参照!$U$1:$Z$25,2,FALSE))</f>
        <v>8000</v>
      </c>
      <c r="F873" s="637">
        <v>12</v>
      </c>
      <c r="G873" s="638">
        <f>IF(B873="","",VLOOKUP(B873,参照!$U$1:$Z$25,3,FALSE))</f>
        <v>7600</v>
      </c>
      <c r="H873" s="637">
        <v>2</v>
      </c>
      <c r="I873" s="639">
        <f>IF(B873="","",VLOOKUP(B873,参照!$U$1:$Z$25,4,FALSE))</f>
        <v>5600</v>
      </c>
      <c r="J873" s="637"/>
      <c r="K873" s="640">
        <f>IF(B873="","",VLOOKUP(B873,参照!$U$1:$Z$25,5,FALSE))</f>
        <v>4000</v>
      </c>
      <c r="L873" s="637"/>
      <c r="M873" s="641">
        <f>IF(B873="","",VLOOKUP(B873,参照!$U$1:$Z$25,6,FALSE))</f>
        <v>3800</v>
      </c>
      <c r="N873" s="642"/>
      <c r="O873" s="642">
        <f t="shared" si="781"/>
        <v>14</v>
      </c>
      <c r="P873" s="642">
        <f t="shared" ref="P873:P884" si="782">IF(ISERROR(SUM(E873*F873+G873*H873+I873*J873+K873*L873+M873*N873)),"",SUM(E873*F873+G873*H873+I873*J873+K873*L873+M873*N873))</f>
        <v>111200</v>
      </c>
      <c r="Q873" s="595"/>
      <c r="R873" s="627" t="str">
        <f>IF(ISERROR(VLOOKUP(Q873,参照!A:B,2,FALSE)),"",VLOOKUP(Q873,参照!A:B,2,FALSE))</f>
        <v/>
      </c>
      <c r="S873" s="628"/>
      <c r="T873" s="629"/>
      <c r="U873" s="628">
        <v>701</v>
      </c>
      <c r="V873" s="628" t="str">
        <f>IF(ISERROR(VLOOKUP(U873,参照!D:E,2,FALSE)),"",VLOOKUP(U873,参照!D:E,2,FALSE))</f>
        <v>H.I.S</v>
      </c>
      <c r="W873" s="628"/>
      <c r="X873" s="630">
        <v>9500</v>
      </c>
      <c r="Y873" s="555"/>
      <c r="Z873" s="631"/>
      <c r="AA873" s="632"/>
      <c r="AB873" s="618"/>
      <c r="AC873" s="619"/>
      <c r="AD873" s="555"/>
      <c r="AE873" s="555"/>
      <c r="AF873" s="643" t="s">
        <v>680</v>
      </c>
      <c r="AG873" s="644">
        <f>AG819+S906</f>
        <v>0</v>
      </c>
      <c r="AJ873" s="854"/>
      <c r="AK873" s="281" t="s">
        <v>104</v>
      </c>
      <c r="AL873" s="281" t="s">
        <v>4</v>
      </c>
      <c r="AM873" s="225"/>
      <c r="AN873" s="225"/>
      <c r="AO873" s="225"/>
      <c r="AP873" s="225"/>
      <c r="AQ873" s="225"/>
      <c r="AR873" s="225"/>
      <c r="AS873" s="225"/>
      <c r="AT873" s="225"/>
      <c r="AU873" s="225"/>
      <c r="AV873" s="225"/>
      <c r="AW873" s="225"/>
      <c r="AX873" s="282"/>
      <c r="AY873" s="854"/>
    </row>
    <row r="874" spans="1:51" ht="13.5" customHeight="1" thickBot="1">
      <c r="A874" s="43"/>
      <c r="B874" s="635" t="s">
        <v>83</v>
      </c>
      <c r="C874" s="636">
        <v>2</v>
      </c>
      <c r="D874" s="636">
        <v>1</v>
      </c>
      <c r="E874" s="628">
        <f>IF(B874="","",VLOOKUP(B874,参照!$U$1:$Z$25,2,FALSE))</f>
        <v>5000</v>
      </c>
      <c r="F874" s="637">
        <v>13</v>
      </c>
      <c r="G874" s="638">
        <f>IF(B874="","",VLOOKUP(B874,参照!$U$1:$Z$25,3,FALSE))</f>
        <v>4750</v>
      </c>
      <c r="H874" s="637">
        <v>6</v>
      </c>
      <c r="I874" s="639">
        <f>IF(B874="","",VLOOKUP(B874,参照!$U$1:$Z$25,4,FALSE))</f>
        <v>3500</v>
      </c>
      <c r="J874" s="637"/>
      <c r="K874" s="640">
        <f>IF(B874="","",VLOOKUP(B874,参照!$U$1:$Z$25,5,FALSE))</f>
        <v>2500</v>
      </c>
      <c r="L874" s="637"/>
      <c r="M874" s="641">
        <f>IF(B874="","",VLOOKUP(B874,参照!$U$1:$Z$25,6,FALSE))</f>
        <v>2380</v>
      </c>
      <c r="N874" s="642"/>
      <c r="O874" s="630">
        <f t="shared" si="781"/>
        <v>19</v>
      </c>
      <c r="P874" s="642">
        <f t="shared" si="782"/>
        <v>93500</v>
      </c>
      <c r="Q874" s="595"/>
      <c r="R874" s="627" t="str">
        <f>IF(ISERROR(VLOOKUP(Q874,参照!A:B,2,FALSE)),"",VLOOKUP(Q874,参照!A:B,2,FALSE))</f>
        <v/>
      </c>
      <c r="S874" s="628"/>
      <c r="T874" s="629"/>
      <c r="U874" s="628">
        <v>732</v>
      </c>
      <c r="V874" s="628" t="str">
        <f>IF(ISERROR(VLOOKUP(U874,参照!D:E,2,FALSE)),"",VLOOKUP(U874,参照!D:E,2,FALSE))</f>
        <v>ｵﾝﾗｲﾝﾄﾗﾍﾞﾙ</v>
      </c>
      <c r="W874" s="628"/>
      <c r="X874" s="630">
        <v>36000</v>
      </c>
      <c r="Y874" s="555"/>
      <c r="Z874" s="645"/>
      <c r="AA874" s="590"/>
      <c r="AB874" s="646"/>
      <c r="AC874" s="647"/>
      <c r="AD874" s="555"/>
      <c r="AE874" s="555"/>
      <c r="AF874" s="555"/>
      <c r="AG874" s="606"/>
      <c r="AJ874" s="855"/>
      <c r="AK874" s="9" t="s">
        <v>83</v>
      </c>
      <c r="AL874" s="9">
        <v>3</v>
      </c>
      <c r="AM874" s="283"/>
      <c r="AN874" s="283">
        <f>DSUM($B871:$N885,F871,$AK873:$AL874)</f>
        <v>16</v>
      </c>
      <c r="AO874" s="283">
        <f>DSUM($B871:$N885,H871,$AK873:$AL874)</f>
        <v>0</v>
      </c>
      <c r="AP874" s="283">
        <f>DSUM($B871:$N885,J871,$AK873:$AL874)</f>
        <v>0</v>
      </c>
      <c r="AQ874" s="283">
        <f>DSUM($B871:$N885,L871,$AK873:$AL874)</f>
        <v>0</v>
      </c>
      <c r="AR874" s="283">
        <f>DSUM($B871:$N885,N871,$AK873:$AL874)</f>
        <v>0</v>
      </c>
      <c r="AS874" s="283"/>
      <c r="AT874" s="283">
        <f>AN874+AO874+AP874</f>
        <v>16</v>
      </c>
      <c r="AU874" s="283">
        <f>AQ874+AR874</f>
        <v>0</v>
      </c>
      <c r="AV874" s="283">
        <f>AT874+AU874</f>
        <v>16</v>
      </c>
      <c r="AW874" s="286">
        <f>(AT874*1)+(AU874*0.5)</f>
        <v>16</v>
      </c>
      <c r="AX874" s="285">
        <f>DCOUNT(B871:E885,D871,AK873:AL874)-AM917</f>
        <v>1</v>
      </c>
      <c r="AY874" s="855"/>
    </row>
    <row r="875" spans="1:51" ht="13.5" customHeight="1" thickBot="1">
      <c r="A875" s="43"/>
      <c r="B875" s="635" t="s">
        <v>83</v>
      </c>
      <c r="C875" s="636">
        <v>3</v>
      </c>
      <c r="D875" s="636">
        <v>3</v>
      </c>
      <c r="E875" s="628">
        <f>IF(B875="","",VLOOKUP(B875,参照!$U$1:$Z$25,2,FALSE))</f>
        <v>5000</v>
      </c>
      <c r="F875" s="637">
        <v>16</v>
      </c>
      <c r="G875" s="638">
        <f>IF(B875="","",VLOOKUP(B875,参照!$U$1:$Z$25,3,FALSE))</f>
        <v>4750</v>
      </c>
      <c r="H875" s="637"/>
      <c r="I875" s="639">
        <f>IF(B875="","",VLOOKUP(B875,参照!$U$1:$Z$25,4,FALSE))</f>
        <v>3500</v>
      </c>
      <c r="J875" s="637"/>
      <c r="K875" s="640">
        <f>IF(B875="","",VLOOKUP(B875,参照!$U$1:$Z$25,5,FALSE))</f>
        <v>2500</v>
      </c>
      <c r="L875" s="637"/>
      <c r="M875" s="641">
        <f>IF(B875="","",VLOOKUP(B875,参照!$U$1:$Z$25,6,FALSE))</f>
        <v>2380</v>
      </c>
      <c r="N875" s="642"/>
      <c r="O875" s="642">
        <f t="shared" si="781"/>
        <v>16</v>
      </c>
      <c r="P875" s="642">
        <f t="shared" si="782"/>
        <v>80000</v>
      </c>
      <c r="Q875" s="595"/>
      <c r="R875" s="627" t="str">
        <f>IF(ISERROR(VLOOKUP(Q875,参照!A:B,2,FALSE)),"",VLOOKUP(Q875,参照!A:B,2,FALSE))</f>
        <v/>
      </c>
      <c r="S875" s="628"/>
      <c r="T875" s="629"/>
      <c r="U875" s="628">
        <v>800</v>
      </c>
      <c r="V875" s="628" t="str">
        <f>IF(ISERROR(VLOOKUP(U875,参照!D:E,2,FALSE)),"",VLOOKUP(U875,参照!D:E,2,FALSE))</f>
        <v>ANA Digital Gate</v>
      </c>
      <c r="W875" s="628"/>
      <c r="X875" s="630">
        <v>360500</v>
      </c>
      <c r="Y875" s="555"/>
      <c r="Z875" s="648" t="s">
        <v>35</v>
      </c>
      <c r="AA875" s="649"/>
      <c r="AB875" s="650"/>
      <c r="AC875" s="651">
        <f>SUM(AC871:AC873)</f>
        <v>0</v>
      </c>
      <c r="AD875" s="555"/>
      <c r="AE875" s="555"/>
      <c r="AF875" s="555" t="s">
        <v>345</v>
      </c>
      <c r="AG875" s="606"/>
    </row>
    <row r="876" spans="1:51" ht="13.5" customHeight="1">
      <c r="A876" s="43"/>
      <c r="B876" s="635" t="s">
        <v>126</v>
      </c>
      <c r="C876" s="636">
        <v>2</v>
      </c>
      <c r="D876" s="636">
        <v>3</v>
      </c>
      <c r="E876" s="628">
        <f>IF(B876="","",VLOOKUP(B876,参照!$U$1:$Z$25,2,FALSE))</f>
        <v>8000</v>
      </c>
      <c r="F876" s="637">
        <v>20</v>
      </c>
      <c r="G876" s="638">
        <f>IF(B876="","",VLOOKUP(B876,参照!$U$1:$Z$25,3,FALSE))</f>
        <v>7600</v>
      </c>
      <c r="H876" s="637"/>
      <c r="I876" s="639">
        <f>IF(B876="","",VLOOKUP(B876,参照!$U$1:$Z$25,4,FALSE))</f>
        <v>5600</v>
      </c>
      <c r="J876" s="637"/>
      <c r="K876" s="640">
        <f>IF(B876="","",VLOOKUP(B876,参照!$U$1:$Z$25,5,FALSE))</f>
        <v>4000</v>
      </c>
      <c r="L876" s="637"/>
      <c r="M876" s="641">
        <f>IF(B876="","",VLOOKUP(B876,参照!$U$1:$Z$25,6,FALSE))</f>
        <v>3800</v>
      </c>
      <c r="N876" s="642"/>
      <c r="O876" s="630">
        <f t="shared" si="781"/>
        <v>20</v>
      </c>
      <c r="P876" s="642">
        <f t="shared" si="782"/>
        <v>160000</v>
      </c>
      <c r="Q876" s="595"/>
      <c r="R876" s="627" t="str">
        <f>IF(ISERROR(VLOOKUP(Q876,参照!A:B,2,FALSE)),"",VLOOKUP(Q876,参照!A:B,2,FALSE))</f>
        <v/>
      </c>
      <c r="S876" s="628"/>
      <c r="T876" s="629"/>
      <c r="U876" s="628"/>
      <c r="V876" s="628" t="str">
        <f>IF(ISERROR(VLOOKUP(U876,参照!D:E,2,FALSE)),"",VLOOKUP(U876,参照!D:E,2,FALSE))</f>
        <v/>
      </c>
      <c r="W876" s="628"/>
      <c r="X876" s="630"/>
      <c r="Y876" s="555"/>
      <c r="Z876" s="555"/>
      <c r="AA876" s="555"/>
      <c r="AB876" s="555"/>
      <c r="AC876" s="555"/>
      <c r="AD876" s="555"/>
      <c r="AE876" s="555"/>
      <c r="AF876" s="633" t="s">
        <v>164</v>
      </c>
      <c r="AG876" s="634">
        <f>AG822+S907</f>
        <v>70700</v>
      </c>
      <c r="AJ876" s="853" t="s">
        <v>107</v>
      </c>
      <c r="AK876" s="277" t="s">
        <v>104</v>
      </c>
      <c r="AL876" s="277" t="s">
        <v>4</v>
      </c>
      <c r="AM876" s="278"/>
      <c r="AN876" s="279" t="s">
        <v>15</v>
      </c>
      <c r="AO876" s="279" t="s">
        <v>16</v>
      </c>
      <c r="AP876" s="277" t="s">
        <v>17</v>
      </c>
      <c r="AQ876" s="279" t="s">
        <v>18</v>
      </c>
      <c r="AR876" s="279" t="s">
        <v>19</v>
      </c>
      <c r="AS876" s="277"/>
      <c r="AT876" s="277" t="s">
        <v>117</v>
      </c>
      <c r="AU876" s="277" t="s">
        <v>118</v>
      </c>
      <c r="AV876" s="277" t="s">
        <v>123</v>
      </c>
      <c r="AW876" s="277" t="s">
        <v>124</v>
      </c>
      <c r="AX876" s="288" t="s">
        <v>122</v>
      </c>
      <c r="AY876" s="853" t="s">
        <v>107</v>
      </c>
    </row>
    <row r="877" spans="1:51" ht="13.5" customHeight="1">
      <c r="A877" s="43"/>
      <c r="B877" s="635" t="s">
        <v>83</v>
      </c>
      <c r="C877" s="636">
        <v>4</v>
      </c>
      <c r="D877" s="636">
        <v>1</v>
      </c>
      <c r="E877" s="628">
        <f>IF(B877="","",VLOOKUP(B877,参照!$U$1:$Z$25,2,FALSE))</f>
        <v>5000</v>
      </c>
      <c r="F877" s="637">
        <v>31</v>
      </c>
      <c r="G877" s="638">
        <f>IF(B877="","",VLOOKUP(B877,参照!$U$1:$Z$25,3,FALSE))</f>
        <v>4750</v>
      </c>
      <c r="H877" s="637">
        <v>60</v>
      </c>
      <c r="I877" s="639">
        <f>IF(B877="","",VLOOKUP(B877,参照!$U$1:$Z$25,4,FALSE))</f>
        <v>3500</v>
      </c>
      <c r="J877" s="637"/>
      <c r="K877" s="640">
        <f>IF(B877="","",VLOOKUP(B877,参照!$U$1:$Z$25,5,FALSE))</f>
        <v>2500</v>
      </c>
      <c r="L877" s="637">
        <v>1</v>
      </c>
      <c r="M877" s="641">
        <f>IF(B877="","",VLOOKUP(B877,参照!$U$1:$Z$25,6,FALSE))</f>
        <v>2380</v>
      </c>
      <c r="N877" s="642"/>
      <c r="O877" s="642">
        <f t="shared" si="781"/>
        <v>92</v>
      </c>
      <c r="P877" s="642">
        <f t="shared" si="782"/>
        <v>442500</v>
      </c>
      <c r="Q877" s="595"/>
      <c r="R877" s="627" t="str">
        <f>IF(ISERROR(VLOOKUP(Q877,参照!A:B,2,FALSE)),"",VLOOKUP(Q877,参照!A:B,2,FALSE))</f>
        <v/>
      </c>
      <c r="S877" s="628"/>
      <c r="T877" s="629"/>
      <c r="U877" s="628"/>
      <c r="V877" s="628" t="str">
        <f>IF(ISERROR(VLOOKUP(U877,参照!D:E,2,FALSE)),"",VLOOKUP(U877,参照!D:E,2,FALSE))</f>
        <v/>
      </c>
      <c r="W877" s="628"/>
      <c r="X877" s="630"/>
      <c r="Y877" s="555"/>
      <c r="Z877" s="602" t="s">
        <v>33</v>
      </c>
      <c r="AA877" s="603"/>
      <c r="AB877" s="652"/>
      <c r="AC877" s="653"/>
      <c r="AD877" s="555"/>
      <c r="AE877" s="555"/>
      <c r="AF877" s="643" t="s">
        <v>681</v>
      </c>
      <c r="AG877" s="644">
        <f>AG823+S908</f>
        <v>0</v>
      </c>
      <c r="AJ877" s="854"/>
      <c r="AK877" s="281" t="s">
        <v>84</v>
      </c>
      <c r="AL877" s="281">
        <v>1</v>
      </c>
      <c r="AM877" s="225"/>
      <c r="AN877" s="225">
        <f>DSUM($B871:$N885,F871,$AK876:$AL877)</f>
        <v>0</v>
      </c>
      <c r="AO877" s="225">
        <f>DSUM($B871:$N885,H871,$AK876:$AL877)</f>
        <v>0</v>
      </c>
      <c r="AP877" s="225">
        <f>DSUM($B871:$N885,J871,$AK876:$AL877)</f>
        <v>0</v>
      </c>
      <c r="AQ877" s="225">
        <f>DSUM($B871:$N885,L871,$AK876:$AL877)</f>
        <v>0</v>
      </c>
      <c r="AR877" s="225">
        <f>DSUM($B871:$N885,N871,$AK876:$AL877)</f>
        <v>0</v>
      </c>
      <c r="AS877" s="225"/>
      <c r="AT877" s="225">
        <f>AN877+AO877+AP877</f>
        <v>0</v>
      </c>
      <c r="AU877" s="225">
        <f>AQ877+AR877</f>
        <v>0</v>
      </c>
      <c r="AV877" s="225">
        <f>AT877+AU877</f>
        <v>0</v>
      </c>
      <c r="AW877" s="287">
        <f>(AT877*1)+(AU877*0.5)</f>
        <v>0</v>
      </c>
      <c r="AX877" s="284">
        <f>DCOUNT(B871:E885,D871,AK876:AL877)-AN916</f>
        <v>0</v>
      </c>
      <c r="AY877" s="854"/>
    </row>
    <row r="878" spans="1:51" ht="13.5" customHeight="1">
      <c r="A878" s="43"/>
      <c r="B878" s="635"/>
      <c r="C878" s="636"/>
      <c r="D878" s="636"/>
      <c r="E878" s="628" t="str">
        <f>IF(B878="","",VLOOKUP(B878,参照!$U$1:$Z$25,2,FALSE))</f>
        <v/>
      </c>
      <c r="F878" s="637"/>
      <c r="G878" s="638" t="str">
        <f>IF(B878="","",VLOOKUP(B878,参照!$U$1:$Z$25,3,FALSE))</f>
        <v/>
      </c>
      <c r="H878" s="637"/>
      <c r="I878" s="639" t="str">
        <f>IF(B878="","",VLOOKUP(B878,参照!$U$1:$Z$25,4,FALSE))</f>
        <v/>
      </c>
      <c r="J878" s="637"/>
      <c r="K878" s="640" t="str">
        <f>IF(B878="","",VLOOKUP(B878,参照!$U$1:$Z$25,5,FALSE))</f>
        <v/>
      </c>
      <c r="L878" s="637"/>
      <c r="M878" s="641" t="str">
        <f>IF(B878="","",VLOOKUP(B878,参照!$U$1:$Z$25,6,FALSE))</f>
        <v/>
      </c>
      <c r="N878" s="642"/>
      <c r="O878" s="630" t="str">
        <f t="shared" si="781"/>
        <v/>
      </c>
      <c r="P878" s="642" t="str">
        <f t="shared" si="782"/>
        <v/>
      </c>
      <c r="Q878" s="595"/>
      <c r="R878" s="627" t="str">
        <f>IF(ISERROR(VLOOKUP(Q878,参照!A:B,2,FALSE)),"",VLOOKUP(Q878,参照!A:B,2,FALSE))</f>
        <v/>
      </c>
      <c r="S878" s="628"/>
      <c r="T878" s="629"/>
      <c r="U878" s="628"/>
      <c r="V878" s="628" t="str">
        <f>IF(ISERROR(VLOOKUP(U878,参照!D:E,2,FALSE)),"",VLOOKUP(U878,参照!D:E,2,FALSE))</f>
        <v/>
      </c>
      <c r="W878" s="628"/>
      <c r="X878" s="630"/>
      <c r="Y878" s="555"/>
      <c r="Z878" s="627"/>
      <c r="AA878" s="654"/>
      <c r="AB878" s="655"/>
      <c r="AC878" s="656"/>
      <c r="AD878" s="555"/>
      <c r="AE878" s="555"/>
      <c r="AF878" s="596"/>
      <c r="AG878" s="606"/>
      <c r="AJ878" s="854"/>
      <c r="AK878" s="281" t="s">
        <v>104</v>
      </c>
      <c r="AL878" s="281" t="s">
        <v>4</v>
      </c>
      <c r="AM878" s="225"/>
      <c r="AN878" s="225"/>
      <c r="AO878" s="225"/>
      <c r="AP878" s="225"/>
      <c r="AQ878" s="225"/>
      <c r="AR878" s="225"/>
      <c r="AS878" s="225"/>
      <c r="AT878" s="225"/>
      <c r="AU878" s="225"/>
      <c r="AV878" s="225"/>
      <c r="AW878" s="225"/>
      <c r="AX878" s="282"/>
      <c r="AY878" s="854"/>
    </row>
    <row r="879" spans="1:51" ht="13.5" customHeight="1" thickBot="1">
      <c r="A879" s="43"/>
      <c r="B879" s="635"/>
      <c r="C879" s="636"/>
      <c r="D879" s="636"/>
      <c r="E879" s="628" t="str">
        <f>IF(B879="","",VLOOKUP(B879,参照!$U$1:$Z$25,2,FALSE))</f>
        <v/>
      </c>
      <c r="F879" s="637"/>
      <c r="G879" s="638" t="str">
        <f>IF(B879="","",VLOOKUP(B879,参照!$U$1:$Z$25,3,FALSE))</f>
        <v/>
      </c>
      <c r="H879" s="637"/>
      <c r="I879" s="639" t="str">
        <f>IF(B879="","",VLOOKUP(B879,参照!$U$1:$Z$25,4,FALSE))</f>
        <v/>
      </c>
      <c r="J879" s="637"/>
      <c r="K879" s="640" t="str">
        <f>IF(B879="","",VLOOKUP(B879,参照!$U$1:$Z$25,5,FALSE))</f>
        <v/>
      </c>
      <c r="L879" s="637"/>
      <c r="M879" s="641" t="str">
        <f>IF(B879="","",VLOOKUP(B879,参照!$U$1:$Z$25,6,FALSE))</f>
        <v/>
      </c>
      <c r="N879" s="642"/>
      <c r="O879" s="642" t="str">
        <f t="shared" si="781"/>
        <v/>
      </c>
      <c r="P879" s="642" t="str">
        <f t="shared" si="782"/>
        <v/>
      </c>
      <c r="Q879" s="595"/>
      <c r="R879" s="627" t="str">
        <f>IF(ISERROR(VLOOKUP(Q879,参照!A:B,2,FALSE)),"",VLOOKUP(Q879,参照!A:B,2,FALSE))</f>
        <v/>
      </c>
      <c r="S879" s="628"/>
      <c r="T879" s="629"/>
      <c r="U879" s="628"/>
      <c r="V879" s="628" t="str">
        <f>IF(ISERROR(VLOOKUP(U879,参照!D:E,2,FALSE)),"",VLOOKUP(U879,参照!D:E,2,FALSE))</f>
        <v/>
      </c>
      <c r="W879" s="628"/>
      <c r="X879" s="630"/>
      <c r="Y879" s="555"/>
      <c r="Z879" s="627"/>
      <c r="AA879" s="654"/>
      <c r="AB879" s="655"/>
      <c r="AC879" s="642"/>
      <c r="AD879" s="555"/>
      <c r="AE879" s="555"/>
      <c r="AF879" s="555" t="s">
        <v>163</v>
      </c>
      <c r="AG879" s="606"/>
      <c r="AJ879" s="855"/>
      <c r="AK879" s="9" t="s">
        <v>84</v>
      </c>
      <c r="AL879" s="9">
        <v>3</v>
      </c>
      <c r="AM879" s="283"/>
      <c r="AN879" s="283">
        <f>DSUM($B871:$N885,F871,$AK878:$AL879)</f>
        <v>0</v>
      </c>
      <c r="AO879" s="283">
        <f>DSUM($B871:$N885,H871,$AK878:$AL879)</f>
        <v>0</v>
      </c>
      <c r="AP879" s="283">
        <f>DSUM($B871:$N885,J871,$AK878:$AL879)</f>
        <v>0</v>
      </c>
      <c r="AQ879" s="283">
        <f>DSUM($B871:$N885,L871,$AK878:$AL879)</f>
        <v>0</v>
      </c>
      <c r="AR879" s="283">
        <f>DSUM($B871:$N885,N871,$AK878:$AL879)</f>
        <v>0</v>
      </c>
      <c r="AS879" s="283"/>
      <c r="AT879" s="283">
        <f>AN879+AO879+AP879</f>
        <v>0</v>
      </c>
      <c r="AU879" s="283">
        <f>AQ879+AR879</f>
        <v>0</v>
      </c>
      <c r="AV879" s="283">
        <f>AT879+AU879</f>
        <v>0</v>
      </c>
      <c r="AW879" s="286">
        <f>(AT879*1)+(AU879*0.5)</f>
        <v>0</v>
      </c>
      <c r="AX879" s="285">
        <f>DCOUNT(B871:E885,D871,AK878:AL879)-AN917</f>
        <v>0</v>
      </c>
      <c r="AY879" s="855"/>
    </row>
    <row r="880" spans="1:51" ht="13.5" customHeight="1" thickBot="1">
      <c r="A880" s="43"/>
      <c r="B880" s="635"/>
      <c r="C880" s="636"/>
      <c r="D880" s="636"/>
      <c r="E880" s="628" t="str">
        <f>IF(B880="","",VLOOKUP(B880,参照!$U$1:$Z$25,2,FALSE))</f>
        <v/>
      </c>
      <c r="F880" s="637"/>
      <c r="G880" s="638" t="str">
        <f>IF(B880="","",VLOOKUP(B880,参照!$U$1:$Z$25,3,FALSE))</f>
        <v/>
      </c>
      <c r="H880" s="637"/>
      <c r="I880" s="639" t="str">
        <f>IF(B880="","",VLOOKUP(B880,参照!$U$1:$Z$25,4,FALSE))</f>
        <v/>
      </c>
      <c r="J880" s="637"/>
      <c r="K880" s="640" t="str">
        <f>IF(B880="","",VLOOKUP(B880,参照!$U$1:$Z$25,5,FALSE))</f>
        <v/>
      </c>
      <c r="L880" s="637"/>
      <c r="M880" s="641" t="str">
        <f>IF(B880="","",VLOOKUP(B880,参照!$U$1:$Z$25,6,FALSE))</f>
        <v/>
      </c>
      <c r="N880" s="642"/>
      <c r="O880" s="630" t="str">
        <f t="shared" si="781"/>
        <v/>
      </c>
      <c r="P880" s="642" t="str">
        <f t="shared" si="782"/>
        <v/>
      </c>
      <c r="Q880" s="595"/>
      <c r="R880" s="627" t="str">
        <f>IF(ISERROR(VLOOKUP(Q880,参照!A:B,2,FALSE)),"",VLOOKUP(Q880,参照!A:B,2,FALSE))</f>
        <v/>
      </c>
      <c r="S880" s="628"/>
      <c r="T880" s="629"/>
      <c r="U880" s="628"/>
      <c r="V880" s="628" t="str">
        <f>IF(ISERROR(VLOOKUP(U880,参照!D:E,2,FALSE)),"",VLOOKUP(U880,参照!D:E,2,FALSE))</f>
        <v/>
      </c>
      <c r="W880" s="628"/>
      <c r="X880" s="630"/>
      <c r="Y880" s="555"/>
      <c r="Z880" s="627"/>
      <c r="AA880" s="654"/>
      <c r="AB880" s="655"/>
      <c r="AC880" s="642"/>
      <c r="AD880" s="555"/>
      <c r="AE880" s="555"/>
      <c r="AF880" s="633" t="s">
        <v>164</v>
      </c>
      <c r="AG880" s="634">
        <f>AG826+S911</f>
        <v>21500</v>
      </c>
      <c r="AJ880" s="4"/>
      <c r="AY880" s="4"/>
    </row>
    <row r="881" spans="1:51" ht="13.5" customHeight="1">
      <c r="A881" s="43"/>
      <c r="B881" s="635"/>
      <c r="C881" s="636"/>
      <c r="D881" s="636"/>
      <c r="E881" s="628" t="str">
        <f>IF(B881="","",VLOOKUP(B881,参照!$U$1:$Z$25,2,FALSE))</f>
        <v/>
      </c>
      <c r="F881" s="637"/>
      <c r="G881" s="638" t="str">
        <f>IF(B881="","",VLOOKUP(B881,参照!$U$1:$Z$25,3,FALSE))</f>
        <v/>
      </c>
      <c r="H881" s="637"/>
      <c r="I881" s="639" t="str">
        <f>IF(B881="","",VLOOKUP(B881,参照!$U$1:$Z$25,4,FALSE))</f>
        <v/>
      </c>
      <c r="J881" s="637"/>
      <c r="K881" s="640" t="str">
        <f>IF(B881="","",VLOOKUP(B881,参照!$U$1:$Z$25,5,FALSE))</f>
        <v/>
      </c>
      <c r="L881" s="637"/>
      <c r="M881" s="641" t="str">
        <f>IF(B881="","",VLOOKUP(B881,参照!$U$1:$Z$25,6,FALSE))</f>
        <v/>
      </c>
      <c r="N881" s="642"/>
      <c r="O881" s="642" t="str">
        <f t="shared" si="781"/>
        <v/>
      </c>
      <c r="P881" s="642" t="str">
        <f t="shared" si="782"/>
        <v/>
      </c>
      <c r="Q881" s="595"/>
      <c r="R881" s="627" t="str">
        <f>IF(ISERROR(VLOOKUP(Q881,参照!A:B,2,FALSE)),"",VLOOKUP(Q881,参照!A:B,2,FALSE))</f>
        <v/>
      </c>
      <c r="S881" s="628"/>
      <c r="T881" s="629"/>
      <c r="U881" s="628"/>
      <c r="V881" s="628" t="str">
        <f>IF(ISERROR(VLOOKUP(U881,参照!D:E,2,FALSE)),"",VLOOKUP(U881,参照!D:E,2,FALSE))</f>
        <v/>
      </c>
      <c r="W881" s="628"/>
      <c r="X881" s="630"/>
      <c r="Y881" s="555"/>
      <c r="Z881" s="627"/>
      <c r="AA881" s="654"/>
      <c r="AB881" s="655"/>
      <c r="AC881" s="642"/>
      <c r="AD881" s="555"/>
      <c r="AE881" s="555"/>
      <c r="AF881" s="643" t="s">
        <v>681</v>
      </c>
      <c r="AG881" s="644">
        <f>AG827+S912</f>
        <v>0</v>
      </c>
      <c r="AJ881" s="853" t="s">
        <v>102</v>
      </c>
      <c r="AK881" s="277" t="s">
        <v>104</v>
      </c>
      <c r="AL881" s="277" t="s">
        <v>4</v>
      </c>
      <c r="AM881" s="278"/>
      <c r="AN881" s="279" t="s">
        <v>15</v>
      </c>
      <c r="AO881" s="279" t="s">
        <v>16</v>
      </c>
      <c r="AP881" s="277" t="s">
        <v>17</v>
      </c>
      <c r="AQ881" s="279" t="s">
        <v>18</v>
      </c>
      <c r="AR881" s="279" t="s">
        <v>19</v>
      </c>
      <c r="AS881" s="277"/>
      <c r="AT881" s="277" t="s">
        <v>117</v>
      </c>
      <c r="AU881" s="277" t="s">
        <v>118</v>
      </c>
      <c r="AV881" s="277" t="s">
        <v>123</v>
      </c>
      <c r="AW881" s="277" t="s">
        <v>124</v>
      </c>
      <c r="AX881" s="288" t="s">
        <v>122</v>
      </c>
      <c r="AY881" s="853" t="s">
        <v>102</v>
      </c>
    </row>
    <row r="882" spans="1:51" ht="13.5" customHeight="1">
      <c r="A882" s="43"/>
      <c r="B882" s="635"/>
      <c r="C882" s="636"/>
      <c r="D882" s="636"/>
      <c r="E882" s="628" t="str">
        <f>IF(B882="","",VLOOKUP(B882,参照!$U$1:$Z$25,2,FALSE))</f>
        <v/>
      </c>
      <c r="F882" s="637"/>
      <c r="G882" s="638" t="str">
        <f>IF(B882="","",VLOOKUP(B882,参照!$U$1:$Z$25,3,FALSE))</f>
        <v/>
      </c>
      <c r="H882" s="637"/>
      <c r="I882" s="639" t="str">
        <f>IF(B882="","",VLOOKUP(B882,参照!$U$1:$Z$25,4,FALSE))</f>
        <v/>
      </c>
      <c r="J882" s="637"/>
      <c r="K882" s="640" t="str">
        <f>IF(B882="","",VLOOKUP(B882,参照!$U$1:$Z$25,5,FALSE))</f>
        <v/>
      </c>
      <c r="L882" s="637"/>
      <c r="M882" s="641" t="str">
        <f>IF(B882="","",VLOOKUP(B882,参照!$U$1:$Z$25,6,FALSE))</f>
        <v/>
      </c>
      <c r="N882" s="642"/>
      <c r="O882" s="630" t="str">
        <f t="shared" si="781"/>
        <v/>
      </c>
      <c r="P882" s="642" t="str">
        <f t="shared" si="782"/>
        <v/>
      </c>
      <c r="Q882" s="595"/>
      <c r="R882" s="627" t="str">
        <f>IF(ISERROR(VLOOKUP(Q882,参照!A:B,2,FALSE)),"",VLOOKUP(Q882,参照!A:B,2,FALSE))</f>
        <v/>
      </c>
      <c r="S882" s="628"/>
      <c r="T882" s="629"/>
      <c r="U882" s="628"/>
      <c r="V882" s="628" t="str">
        <f>IF(ISERROR(VLOOKUP(U882,参照!D:E,2,FALSE)),"",VLOOKUP(U882,参照!D:E,2,FALSE))</f>
        <v/>
      </c>
      <c r="W882" s="628"/>
      <c r="X882" s="630"/>
      <c r="Y882" s="555"/>
      <c r="Z882" s="627"/>
      <c r="AA882" s="654"/>
      <c r="AB882" s="657"/>
      <c r="AC882" s="642"/>
      <c r="AD882" s="555"/>
      <c r="AE882" s="555"/>
      <c r="AF882" s="555"/>
      <c r="AG882" s="606"/>
      <c r="AJ882" s="854"/>
      <c r="AK882" s="281" t="s">
        <v>88</v>
      </c>
      <c r="AL882" s="281">
        <v>1</v>
      </c>
      <c r="AM882" s="225"/>
      <c r="AN882" s="225">
        <f>DSUM($B871:$N885,F871,$AK881:$AL882)</f>
        <v>0</v>
      </c>
      <c r="AO882" s="225">
        <f>DSUM($B871:$N885,H871,$AK881:$AL882)</f>
        <v>0</v>
      </c>
      <c r="AP882" s="225">
        <f>DSUM($B871:$N885,J871,$AK881:$AL882)</f>
        <v>0</v>
      </c>
      <c r="AQ882" s="225">
        <f>DSUM($B871:$N885,L871,$AK881:$AL882)</f>
        <v>0</v>
      </c>
      <c r="AR882" s="225">
        <f>DSUM($B871:$N885,N871,$AK881:$AL882)</f>
        <v>0</v>
      </c>
      <c r="AS882" s="225"/>
      <c r="AT882" s="225">
        <f>AN882+AO882+AP882</f>
        <v>0</v>
      </c>
      <c r="AU882" s="225">
        <f>AQ882+AR882</f>
        <v>0</v>
      </c>
      <c r="AV882" s="225">
        <f>AT882+AU882</f>
        <v>0</v>
      </c>
      <c r="AW882" s="287">
        <f>(AT882*1)+(AU882*0.5)</f>
        <v>0</v>
      </c>
      <c r="AX882" s="284">
        <f>DCOUNT(B871:E885,D871,AK881:AL882)-AO916</f>
        <v>0</v>
      </c>
      <c r="AY882" s="854"/>
    </row>
    <row r="883" spans="1:51" ht="13.5" customHeight="1">
      <c r="A883" s="43"/>
      <c r="B883" s="635"/>
      <c r="C883" s="658"/>
      <c r="D883" s="636"/>
      <c r="E883" s="628" t="str">
        <f>IF(B883="","",VLOOKUP(B883,参照!$U$1:$Z$25,2,FALSE))</f>
        <v/>
      </c>
      <c r="F883" s="637"/>
      <c r="G883" s="638" t="str">
        <f>IF(B883="","",VLOOKUP(B883,参照!$U$1:$Z$25,3,FALSE))</f>
        <v/>
      </c>
      <c r="H883" s="637"/>
      <c r="I883" s="639" t="str">
        <f>IF(B883="","",VLOOKUP(B883,参照!$U$1:$Z$25,4,FALSE))</f>
        <v/>
      </c>
      <c r="J883" s="637"/>
      <c r="K883" s="640" t="str">
        <f>IF(B883="","",VLOOKUP(B883,参照!$U$1:$Z$25,5,FALSE))</f>
        <v/>
      </c>
      <c r="L883" s="637"/>
      <c r="M883" s="641" t="str">
        <f>IF(B883="","",VLOOKUP(B883,参照!$U$1:$Z$25,6,FALSE))</f>
        <v/>
      </c>
      <c r="N883" s="642"/>
      <c r="O883" s="642" t="str">
        <f t="shared" si="781"/>
        <v/>
      </c>
      <c r="P883" s="642" t="str">
        <f t="shared" si="782"/>
        <v/>
      </c>
      <c r="Q883" s="595"/>
      <c r="R883" s="627" t="str">
        <f>IF(ISERROR(VLOOKUP(Q883,参照!A:B,2,FALSE)),"",VLOOKUP(Q883,参照!A:B,2,FALSE))</f>
        <v/>
      </c>
      <c r="S883" s="628"/>
      <c r="T883" s="629"/>
      <c r="U883" s="628"/>
      <c r="V883" s="628" t="str">
        <f>IF(ISERROR(VLOOKUP(U883,参照!D:E,2,FALSE)),"",VLOOKUP(U883,参照!D:E,2,FALSE))</f>
        <v/>
      </c>
      <c r="W883" s="628"/>
      <c r="X883" s="630"/>
      <c r="Y883" s="555"/>
      <c r="Z883" s="627"/>
      <c r="AA883" s="654"/>
      <c r="AB883" s="657"/>
      <c r="AC883" s="642"/>
      <c r="AD883" s="555"/>
      <c r="AE883" s="555"/>
      <c r="AF883" s="596" t="s">
        <v>344</v>
      </c>
      <c r="AG883" s="597"/>
      <c r="AJ883" s="854"/>
      <c r="AK883" s="281" t="s">
        <v>104</v>
      </c>
      <c r="AL883" s="281" t="s">
        <v>4</v>
      </c>
      <c r="AM883" s="225"/>
      <c r="AN883" s="225"/>
      <c r="AO883" s="225"/>
      <c r="AP883" s="225"/>
      <c r="AQ883" s="225"/>
      <c r="AR883" s="225"/>
      <c r="AS883" s="225"/>
      <c r="AT883" s="225"/>
      <c r="AU883" s="225"/>
      <c r="AV883" s="225"/>
      <c r="AW883" s="225"/>
      <c r="AX883" s="282"/>
      <c r="AY883" s="854"/>
    </row>
    <row r="884" spans="1:51" ht="13.5" customHeight="1" thickBot="1">
      <c r="A884" s="43"/>
      <c r="B884" s="635"/>
      <c r="C884" s="658"/>
      <c r="D884" s="636"/>
      <c r="E884" s="628" t="str">
        <f>IF(B884="","",VLOOKUP(B884,参照!$U$1:$Z$25,2,FALSE))</f>
        <v/>
      </c>
      <c r="F884" s="637"/>
      <c r="G884" s="638" t="str">
        <f>IF(B884="","",VLOOKUP(B884,参照!$U$1:$Z$25,3,FALSE))</f>
        <v/>
      </c>
      <c r="H884" s="637"/>
      <c r="I884" s="639" t="str">
        <f>IF(B884="","",VLOOKUP(B884,参照!$U$1:$Z$25,4,FALSE))</f>
        <v/>
      </c>
      <c r="J884" s="637"/>
      <c r="K884" s="640" t="str">
        <f>IF(B884="","",VLOOKUP(B884,参照!$U$1:$Z$25,5,FALSE))</f>
        <v/>
      </c>
      <c r="L884" s="637"/>
      <c r="M884" s="641" t="str">
        <f>IF(B884="","",VLOOKUP(B884,参照!$U$1:$Z$25,6,FALSE))</f>
        <v/>
      </c>
      <c r="N884" s="642"/>
      <c r="O884" s="630" t="str">
        <f t="shared" si="781"/>
        <v/>
      </c>
      <c r="P884" s="642" t="str">
        <f t="shared" si="782"/>
        <v/>
      </c>
      <c r="Q884" s="595"/>
      <c r="R884" s="627" t="str">
        <f>IF(ISERROR(VLOOKUP(Q884,参照!A:B,2,FALSE)),"",VLOOKUP(Q884,参照!A:B,2,FALSE))</f>
        <v/>
      </c>
      <c r="S884" s="628"/>
      <c r="T884" s="629"/>
      <c r="U884" s="628"/>
      <c r="V884" s="628" t="str">
        <f>IF(ISERROR(VLOOKUP(U884,参照!D:E,2,FALSE)),"",VLOOKUP(U884,参照!D:E,2,FALSE))</f>
        <v/>
      </c>
      <c r="W884" s="628"/>
      <c r="X884" s="630"/>
      <c r="Y884" s="555"/>
      <c r="Z884" s="627"/>
      <c r="AA884" s="654"/>
      <c r="AB884" s="655"/>
      <c r="AC884" s="656"/>
      <c r="AD884" s="555"/>
      <c r="AE884" s="555"/>
      <c r="AF884" s="659"/>
      <c r="AG884" s="647"/>
      <c r="AJ884" s="855"/>
      <c r="AK884" s="9" t="s">
        <v>88</v>
      </c>
      <c r="AL884" s="9">
        <v>3</v>
      </c>
      <c r="AM884" s="283"/>
      <c r="AN884" s="283">
        <f>DSUM($B871:$N885,F871,$AK883:$AL884)</f>
        <v>0</v>
      </c>
      <c r="AO884" s="283">
        <f>DSUM($B871:$N885,H871,$AK883:$AL884)</f>
        <v>0</v>
      </c>
      <c r="AP884" s="283">
        <f>DSUM($B871:$N885,J871,$AK883:$AL884)</f>
        <v>0</v>
      </c>
      <c r="AQ884" s="283">
        <f>DSUM($B871:$N885,L871,$AK883:$AL884)</f>
        <v>0</v>
      </c>
      <c r="AR884" s="283">
        <f>DSUM($B871:$N885,N871,$AK883:$AL884)</f>
        <v>0</v>
      </c>
      <c r="AS884" s="283"/>
      <c r="AT884" s="283">
        <f>AN884+AO884+AP884</f>
        <v>0</v>
      </c>
      <c r="AU884" s="283">
        <f>AQ884+AR884</f>
        <v>0</v>
      </c>
      <c r="AV884" s="283">
        <f>AT884+AU884</f>
        <v>0</v>
      </c>
      <c r="AW884" s="286">
        <f>(AT884*1)+(AU884*0.5)</f>
        <v>0</v>
      </c>
      <c r="AX884" s="285">
        <f>DCOUNT(B871:E885,D871,AK883:AL884)-AO917</f>
        <v>0</v>
      </c>
      <c r="AY884" s="855"/>
    </row>
    <row r="885" spans="1:51" ht="13.5" customHeight="1" thickBot="1">
      <c r="A885" s="43"/>
      <c r="B885" s="635"/>
      <c r="C885" s="658"/>
      <c r="D885" s="636"/>
      <c r="E885" s="628" t="str">
        <f>IF(B885="","",VLOOKUP(B885,参照!$U$1:$Z$25,2,FALSE))</f>
        <v/>
      </c>
      <c r="F885" s="637"/>
      <c r="G885" s="638" t="str">
        <f>IF(B885="","",VLOOKUP(B885,参照!$U$1:$Z$25,3,FALSE))</f>
        <v/>
      </c>
      <c r="H885" s="637"/>
      <c r="I885" s="639" t="str">
        <f>IF(B885="","",VLOOKUP(B885,参照!$U$1:$Z$25,4,FALSE))</f>
        <v/>
      </c>
      <c r="J885" s="637"/>
      <c r="K885" s="640" t="str">
        <f>IF(B885="","",VLOOKUP(B885,参照!$U$1:$Z$25,5,FALSE))</f>
        <v/>
      </c>
      <c r="L885" s="637"/>
      <c r="M885" s="641" t="str">
        <f>IF(B885="","",VLOOKUP(B885,参照!$U$1:$Z$25,6,FALSE))</f>
        <v/>
      </c>
      <c r="N885" s="642"/>
      <c r="O885" s="642" t="str">
        <f>IF(SUM(F885+H885+J885+L885+N885)=0,"",SUM(F885+H885+J885+L885+N885))</f>
        <v/>
      </c>
      <c r="P885" s="642" t="str">
        <f>IF(ISERROR(SUM(E885*F885+G885*H885+I885*J885+K885*L885+M885*N885)),"",SUM(E885*F885+G885*H885+I885*J885+K885*L885+M885*N885))</f>
        <v/>
      </c>
      <c r="Q885" s="595"/>
      <c r="R885" s="627" t="str">
        <f>IF(ISERROR(VLOOKUP(Q885,参照!A:B,2,FALSE)),"",VLOOKUP(Q885,参照!A:B,2,FALSE))</f>
        <v/>
      </c>
      <c r="S885" s="628"/>
      <c r="T885" s="629"/>
      <c r="U885" s="628"/>
      <c r="V885" s="628" t="str">
        <f>IF(ISERROR(VLOOKUP(U885,参照!D:E,2,FALSE)),"",VLOOKUP(U885,参照!D:E,2,FALSE))</f>
        <v/>
      </c>
      <c r="W885" s="628"/>
      <c r="X885" s="630"/>
      <c r="Y885" s="555"/>
      <c r="Z885" s="627"/>
      <c r="AA885" s="654"/>
      <c r="AB885" s="655"/>
      <c r="AC885" s="642"/>
      <c r="AD885" s="555"/>
      <c r="AE885" s="555"/>
      <c r="AF885" s="660" t="s">
        <v>31</v>
      </c>
      <c r="AG885" s="661">
        <f>+T914-T891-AC895-T895</f>
        <v>427030</v>
      </c>
      <c r="AJ885" s="289"/>
      <c r="AY885" s="289"/>
    </row>
    <row r="886" spans="1:51" ht="13.5" customHeight="1">
      <c r="B886" s="662"/>
      <c r="C886" s="663"/>
      <c r="D886" s="664"/>
      <c r="E886" s="590" t="str">
        <f>IF(B886="","",VLOOKUP(B886,参照!$U$1:$Z$25,2,FALSE))</f>
        <v/>
      </c>
      <c r="F886" s="665"/>
      <c r="G886" s="666"/>
      <c r="H886" s="665"/>
      <c r="I886" s="667"/>
      <c r="J886" s="665"/>
      <c r="K886" s="667"/>
      <c r="L886" s="665"/>
      <c r="M886" s="666"/>
      <c r="N886" s="647"/>
      <c r="O886" s="668"/>
      <c r="P886" s="647"/>
      <c r="Q886" s="595"/>
      <c r="R886" s="627" t="str">
        <f>IF(ISERROR(VLOOKUP(Q886,参照!A:B,2,FALSE)),"",VLOOKUP(Q886,参照!A:B,2,FALSE))</f>
        <v/>
      </c>
      <c r="S886" s="628"/>
      <c r="T886" s="629"/>
      <c r="U886" s="628"/>
      <c r="V886" s="628" t="str">
        <f>IF(ISERROR(VLOOKUP(U886,参照!D:E,2,FALSE)),"",VLOOKUP(U886,参照!D:E,2,FALSE))</f>
        <v/>
      </c>
      <c r="W886" s="628"/>
      <c r="X886" s="630"/>
      <c r="Y886" s="555"/>
      <c r="Z886" s="627"/>
      <c r="AA886" s="654"/>
      <c r="AB886" s="655"/>
      <c r="AC886" s="642"/>
      <c r="AD886" s="555"/>
      <c r="AE886" s="555"/>
      <c r="AF886" s="669"/>
      <c r="AG886" s="619"/>
      <c r="AJ886" s="853" t="s">
        <v>103</v>
      </c>
      <c r="AK886" s="277" t="s">
        <v>104</v>
      </c>
      <c r="AL886" s="277" t="s">
        <v>4</v>
      </c>
      <c r="AM886" s="278"/>
      <c r="AN886" s="279" t="s">
        <v>15</v>
      </c>
      <c r="AO886" s="279" t="s">
        <v>16</v>
      </c>
      <c r="AP886" s="277" t="s">
        <v>17</v>
      </c>
      <c r="AQ886" s="279" t="s">
        <v>18</v>
      </c>
      <c r="AR886" s="279" t="s">
        <v>19</v>
      </c>
      <c r="AS886" s="277"/>
      <c r="AT886" s="277" t="s">
        <v>117</v>
      </c>
      <c r="AU886" s="277" t="s">
        <v>118</v>
      </c>
      <c r="AV886" s="277" t="s">
        <v>123</v>
      </c>
      <c r="AW886" s="277" t="s">
        <v>124</v>
      </c>
      <c r="AX886" s="288" t="s">
        <v>122</v>
      </c>
      <c r="AY886" s="853" t="s">
        <v>103</v>
      </c>
    </row>
    <row r="887" spans="1:51" ht="13.5" customHeight="1">
      <c r="B887" s="928" t="s">
        <v>500</v>
      </c>
      <c r="C887" s="929"/>
      <c r="D887" s="930"/>
      <c r="E887" s="670"/>
      <c r="F887" s="671">
        <f t="shared" ref="F887:O887" si="783">SUM(F872:F885)</f>
        <v>107</v>
      </c>
      <c r="G887" s="672">
        <f t="shared" si="783"/>
        <v>34200</v>
      </c>
      <c r="H887" s="671">
        <f t="shared" si="783"/>
        <v>140</v>
      </c>
      <c r="I887" s="673">
        <f t="shared" si="783"/>
        <v>25200</v>
      </c>
      <c r="J887" s="671">
        <f t="shared" si="783"/>
        <v>0</v>
      </c>
      <c r="K887" s="673">
        <f t="shared" si="783"/>
        <v>18000</v>
      </c>
      <c r="L887" s="671">
        <f t="shared" si="783"/>
        <v>1</v>
      </c>
      <c r="M887" s="672">
        <f t="shared" si="783"/>
        <v>17120</v>
      </c>
      <c r="N887" s="672">
        <f t="shared" si="783"/>
        <v>0</v>
      </c>
      <c r="O887" s="674">
        <f t="shared" si="783"/>
        <v>248</v>
      </c>
      <c r="P887" s="674">
        <f>SUM(P872:P885)</f>
        <v>1304200</v>
      </c>
      <c r="Q887" s="595"/>
      <c r="R887" s="675" t="str">
        <f>IF(ISERROR(VLOOKUP(Q887,参照!A:B,2,FALSE)),"",VLOOKUP(Q887,参照!A:B,2,FALSE))</f>
        <v/>
      </c>
      <c r="S887" s="676"/>
      <c r="T887" s="677"/>
      <c r="U887" s="628"/>
      <c r="V887" s="628" t="str">
        <f>IF(ISERROR(VLOOKUP(U887,参照!D:E,2,FALSE)),"",VLOOKUP(U887,参照!D:E,2,FALSE))</f>
        <v/>
      </c>
      <c r="W887" s="628"/>
      <c r="X887" s="630"/>
      <c r="Y887" s="555"/>
      <c r="Z887" s="627"/>
      <c r="AA887" s="654"/>
      <c r="AB887" s="655"/>
      <c r="AC887" s="642"/>
      <c r="AD887" s="555"/>
      <c r="AE887" s="555"/>
      <c r="AF887" s="660" t="s">
        <v>32</v>
      </c>
      <c r="AG887" s="678"/>
      <c r="AJ887" s="854"/>
      <c r="AK887" s="281" t="s">
        <v>125</v>
      </c>
      <c r="AL887" s="281">
        <v>1</v>
      </c>
      <c r="AM887" s="225"/>
      <c r="AN887" s="225">
        <f>DSUM($B871:$N885,F871,$AK886:$AL887)</f>
        <v>0</v>
      </c>
      <c r="AO887" s="225">
        <f>DSUM($B871:$N885,H871,$AK886:$AL887)</f>
        <v>0</v>
      </c>
      <c r="AP887" s="225">
        <f>DSUM($B871:$N885,J871,$AK886:$AL887)</f>
        <v>0</v>
      </c>
      <c r="AQ887" s="225">
        <f>DSUM($B871:$N885,L871,$AK886:$AL887)</f>
        <v>0</v>
      </c>
      <c r="AR887" s="225">
        <f>DSUM($B871:$N885,N871,$AK886:$AL887)</f>
        <v>0</v>
      </c>
      <c r="AS887" s="225"/>
      <c r="AT887" s="225">
        <f>AN887+AO887+AP887</f>
        <v>0</v>
      </c>
      <c r="AU887" s="225">
        <f>AQ887+AR887</f>
        <v>0</v>
      </c>
      <c r="AV887" s="225">
        <f>AT887+AU887</f>
        <v>0</v>
      </c>
      <c r="AW887" s="287">
        <f>(AT887*1)+(AU887*0.5)</f>
        <v>0</v>
      </c>
      <c r="AX887" s="284">
        <f>DCOUNT(B871:E885,D871,AK886:AL887)-AP916</f>
        <v>0</v>
      </c>
      <c r="AY887" s="854"/>
    </row>
    <row r="888" spans="1:51" ht="13.5" customHeight="1">
      <c r="B888" s="554"/>
      <c r="C888" s="590"/>
      <c r="D888" s="554"/>
      <c r="E888" s="590"/>
      <c r="F888" s="666"/>
      <c r="G888" s="666"/>
      <c r="H888" s="666"/>
      <c r="I888" s="666"/>
      <c r="J888" s="666"/>
      <c r="K888" s="666"/>
      <c r="L888" s="666"/>
      <c r="M888" s="666"/>
      <c r="N888" s="666"/>
      <c r="O888" s="666"/>
      <c r="P888" s="666"/>
      <c r="Q888" s="595"/>
      <c r="R888" s="598" t="s">
        <v>89</v>
      </c>
      <c r="S888" s="679"/>
      <c r="T888" s="680">
        <f>SUM(T871:T887)</f>
        <v>380000</v>
      </c>
      <c r="U888" s="628"/>
      <c r="V888" s="628" t="str">
        <f>IF(ISERROR(VLOOKUP(U888,参照!D:E,2,FALSE)),"",VLOOKUP(U888,参照!D:E,2,FALSE))</f>
        <v/>
      </c>
      <c r="W888" s="628"/>
      <c r="X888" s="630"/>
      <c r="Y888" s="555"/>
      <c r="Z888" s="627"/>
      <c r="AA888" s="654"/>
      <c r="AB888" s="657"/>
      <c r="AC888" s="642"/>
      <c r="AD888" s="555"/>
      <c r="AE888" s="555"/>
      <c r="AF888" s="669"/>
      <c r="AG888" s="619"/>
      <c r="AJ888" s="854"/>
      <c r="AK888" s="281" t="s">
        <v>104</v>
      </c>
      <c r="AL888" s="281" t="s">
        <v>4</v>
      </c>
      <c r="AM888" s="225"/>
      <c r="AN888" s="225"/>
      <c r="AO888" s="225"/>
      <c r="AP888" s="225"/>
      <c r="AQ888" s="225"/>
      <c r="AR888" s="225"/>
      <c r="AS888" s="225"/>
      <c r="AT888" s="225"/>
      <c r="AU888" s="225"/>
      <c r="AV888" s="225"/>
      <c r="AW888" s="225"/>
      <c r="AX888" s="282"/>
      <c r="AY888" s="854"/>
    </row>
    <row r="889" spans="1:51" ht="13.5" customHeight="1" thickBot="1">
      <c r="B889" s="881" t="s">
        <v>601</v>
      </c>
      <c r="C889" s="882"/>
      <c r="D889" s="882"/>
      <c r="E889" s="564" t="e">
        <f>IF(B889="","",VLOOKUP(B889,参照!$U$1:$Z$25,2,FALSE))</f>
        <v>#N/A</v>
      </c>
      <c r="F889" s="883" t="s">
        <v>603</v>
      </c>
      <c r="G889" s="884"/>
      <c r="H889" s="884"/>
      <c r="I889" s="884"/>
      <c r="J889" s="884"/>
      <c r="K889" s="884"/>
      <c r="L889" s="884"/>
      <c r="M889" s="884"/>
      <c r="N889" s="884"/>
      <c r="O889" s="884"/>
      <c r="P889" s="885"/>
      <c r="Q889" s="555"/>
      <c r="R889" s="598" t="s">
        <v>90</v>
      </c>
      <c r="S889" s="564"/>
      <c r="T889" s="681"/>
      <c r="U889" s="682"/>
      <c r="V889" s="682" t="str">
        <f>IF(ISERROR(VLOOKUP(U889,参照!D:E,2,FALSE)),"",VLOOKUP(U889,参照!D:E,2,FALSE))</f>
        <v/>
      </c>
      <c r="W889" s="682"/>
      <c r="X889" s="683"/>
      <c r="Y889" s="555"/>
      <c r="Z889" s="675"/>
      <c r="AA889" s="684"/>
      <c r="AB889" s="685"/>
      <c r="AC889" s="686"/>
      <c r="AD889" s="555"/>
      <c r="AE889" s="555"/>
      <c r="AF889" s="660" t="s">
        <v>343</v>
      </c>
      <c r="AG889" s="678"/>
      <c r="AJ889" s="855"/>
      <c r="AK889" s="9" t="s">
        <v>125</v>
      </c>
      <c r="AL889" s="9">
        <v>3</v>
      </c>
      <c r="AM889" s="283"/>
      <c r="AN889" s="283">
        <f>DSUM($B871:$N885,F871,$AK888:$AL889)</f>
        <v>0</v>
      </c>
      <c r="AO889" s="283">
        <f>DSUM($B871:$N885,H871,$AK888:$AL889)</f>
        <v>0</v>
      </c>
      <c r="AP889" s="283">
        <f>DSUM($B871:$N885,J871,$AK888:$AL889)</f>
        <v>0</v>
      </c>
      <c r="AQ889" s="283">
        <f>DSUM($B871:$N885,L871,$AK888:$AL889)</f>
        <v>0</v>
      </c>
      <c r="AR889" s="283">
        <f>DSUM($B871:$N885,N871,$AK888:$AL889)</f>
        <v>0</v>
      </c>
      <c r="AS889" s="283"/>
      <c r="AT889" s="283">
        <f>AN889+AO889+AP889</f>
        <v>0</v>
      </c>
      <c r="AU889" s="283">
        <f>AQ889+AR889</f>
        <v>0</v>
      </c>
      <c r="AV889" s="283">
        <f>AT889+AU889</f>
        <v>0</v>
      </c>
      <c r="AW889" s="286">
        <f>(AT889*1)+(AU889*0.5)</f>
        <v>0</v>
      </c>
      <c r="AX889" s="285">
        <f>DCOUNT(B871:E885,D871,AK888:AL889)-AP917</f>
        <v>0</v>
      </c>
      <c r="AY889" s="855"/>
    </row>
    <row r="890" spans="1:51" ht="13.5" customHeight="1" thickBot="1">
      <c r="B890" s="894" t="s">
        <v>602</v>
      </c>
      <c r="C890" s="894"/>
      <c r="D890" s="894"/>
      <c r="E890" s="555" t="e">
        <v>#N/A</v>
      </c>
      <c r="F890" s="687" t="s">
        <v>15</v>
      </c>
      <c r="G890" s="688"/>
      <c r="H890" s="687" t="s">
        <v>16</v>
      </c>
      <c r="I890" s="689"/>
      <c r="J890" s="559" t="s">
        <v>17</v>
      </c>
      <c r="K890" s="690"/>
      <c r="L890" s="687" t="s">
        <v>18</v>
      </c>
      <c r="M890" s="670"/>
      <c r="N890" s="670" t="s">
        <v>19</v>
      </c>
      <c r="O890" s="691" t="s">
        <v>6</v>
      </c>
      <c r="P890" s="613" t="s">
        <v>20</v>
      </c>
      <c r="Q890" s="555"/>
      <c r="R890" s="692" t="str">
        <f>IF(ISERROR(VLOOKUP(Q890,参照!A:B,2,FALSE)),"",VLOOKUP(Q890,参照!A:B,2,FALSE))</f>
        <v/>
      </c>
      <c r="S890" s="560"/>
      <c r="T890" s="693"/>
      <c r="U890" s="694"/>
      <c r="V890" s="695" t="str">
        <f>IF(ISERROR(VLOOKUP(U890,参照!D:E,2,FALSE)),"",VLOOKUP(U890,参照!D:E,2,FALSE))</f>
        <v/>
      </c>
      <c r="W890" s="695"/>
      <c r="X890" s="630"/>
      <c r="Y890" s="555"/>
      <c r="Z890" s="645"/>
      <c r="AA890" s="590"/>
      <c r="AB890" s="646"/>
      <c r="AC890" s="647"/>
      <c r="AD890" s="555"/>
      <c r="AE890" s="555"/>
      <c r="AF890" s="669"/>
      <c r="AG890" s="619"/>
      <c r="AJ890" s="289"/>
      <c r="AY890" s="289"/>
    </row>
    <row r="891" spans="1:51" ht="13.5" customHeight="1">
      <c r="A891" s="548" t="s">
        <v>498</v>
      </c>
      <c r="B891" s="873" t="s">
        <v>637</v>
      </c>
      <c r="C891" s="874"/>
      <c r="D891" s="875"/>
      <c r="E891" s="670"/>
      <c r="F891" s="765">
        <f ca="1">SUMIF($B872:$P885,$A891,F872:F885)</f>
        <v>75</v>
      </c>
      <c r="G891" s="757">
        <f t="shared" ref="G891:P891" ca="1" si="784">SUMIF($B872:$P885,$A891,G872:G885)</f>
        <v>19000</v>
      </c>
      <c r="H891" s="758">
        <f t="shared" ca="1" si="784"/>
        <v>138</v>
      </c>
      <c r="I891" s="758">
        <f t="shared" ca="1" si="784"/>
        <v>14000</v>
      </c>
      <c r="J891" s="758">
        <f t="shared" ca="1" si="784"/>
        <v>0</v>
      </c>
      <c r="K891" s="758">
        <f t="shared" ca="1" si="784"/>
        <v>10000</v>
      </c>
      <c r="L891" s="758">
        <f t="shared" ca="1" si="784"/>
        <v>1</v>
      </c>
      <c r="M891" s="758">
        <f t="shared" ca="1" si="784"/>
        <v>9520</v>
      </c>
      <c r="N891" s="758">
        <f t="shared" ca="1" si="784"/>
        <v>0</v>
      </c>
      <c r="O891" s="758">
        <f t="shared" ca="1" si="784"/>
        <v>214</v>
      </c>
      <c r="P891" s="759">
        <f t="shared" ca="1" si="784"/>
        <v>1033000</v>
      </c>
      <c r="Q891" s="555"/>
      <c r="R891" s="857" t="s">
        <v>91</v>
      </c>
      <c r="S891" s="858"/>
      <c r="T891" s="680">
        <f>SUM(T888+T890)</f>
        <v>380000</v>
      </c>
      <c r="U891" s="696"/>
      <c r="V891" s="697" t="str">
        <f>IF(ISERROR(VLOOKUP(U891,参照!D:E,2,FALSE)),"",VLOOKUP(U891,参照!D:E,2,FALSE))</f>
        <v/>
      </c>
      <c r="W891" s="696"/>
      <c r="X891" s="630"/>
      <c r="Y891" s="555"/>
      <c r="Z891" s="648" t="s">
        <v>35</v>
      </c>
      <c r="AA891" s="649"/>
      <c r="AB891" s="650"/>
      <c r="AC891" s="651">
        <f>SUM(AC878:AC889)</f>
        <v>0</v>
      </c>
      <c r="AD891" s="555"/>
      <c r="AE891" s="555"/>
      <c r="AF891" s="698" t="s">
        <v>81</v>
      </c>
      <c r="AG891" s="699">
        <v>-13775</v>
      </c>
      <c r="AJ891" s="853" t="s">
        <v>686</v>
      </c>
      <c r="AK891" s="277" t="s">
        <v>104</v>
      </c>
      <c r="AL891" s="277" t="s">
        <v>4</v>
      </c>
      <c r="AM891" s="278"/>
      <c r="AN891" s="279" t="s">
        <v>15</v>
      </c>
      <c r="AO891" s="279" t="s">
        <v>16</v>
      </c>
      <c r="AP891" s="277" t="s">
        <v>17</v>
      </c>
      <c r="AQ891" s="279" t="s">
        <v>18</v>
      </c>
      <c r="AR891" s="279" t="s">
        <v>19</v>
      </c>
      <c r="AS891" s="277"/>
      <c r="AT891" s="277" t="s">
        <v>117</v>
      </c>
      <c r="AU891" s="277" t="s">
        <v>118</v>
      </c>
      <c r="AV891" s="277" t="s">
        <v>123</v>
      </c>
      <c r="AW891" s="277" t="s">
        <v>124</v>
      </c>
      <c r="AX891" s="288" t="s">
        <v>122</v>
      </c>
      <c r="AY891" s="853" t="s">
        <v>127</v>
      </c>
    </row>
    <row r="892" spans="1:51" ht="13.5" customHeight="1">
      <c r="A892" s="548"/>
      <c r="B892" s="870" t="s">
        <v>623</v>
      </c>
      <c r="C892" s="871"/>
      <c r="D892" s="872"/>
      <c r="E892" s="555" t="e">
        <v>#N/A</v>
      </c>
      <c r="F892" s="700">
        <f ca="1">SUM(F891)+F838</f>
        <v>344</v>
      </c>
      <c r="G892" s="701">
        <f t="shared" ref="G892:P892" ca="1" si="785">SUM(G891)+G838</f>
        <v>95000</v>
      </c>
      <c r="H892" s="702">
        <f t="shared" ca="1" si="785"/>
        <v>386</v>
      </c>
      <c r="I892" s="702">
        <f t="shared" ca="1" si="785"/>
        <v>70000</v>
      </c>
      <c r="J892" s="702">
        <f t="shared" ca="1" si="785"/>
        <v>58</v>
      </c>
      <c r="K892" s="702">
        <f t="shared" ca="1" si="785"/>
        <v>50000</v>
      </c>
      <c r="L892" s="702">
        <f t="shared" ca="1" si="785"/>
        <v>19</v>
      </c>
      <c r="M892" s="702">
        <f t="shared" ca="1" si="785"/>
        <v>47600</v>
      </c>
      <c r="N892" s="702">
        <f t="shared" ca="1" si="785"/>
        <v>0</v>
      </c>
      <c r="O892" s="702">
        <f t="shared" ca="1" si="785"/>
        <v>807</v>
      </c>
      <c r="P892" s="703">
        <f t="shared" ca="1" si="785"/>
        <v>3804000</v>
      </c>
      <c r="Q892" s="555"/>
      <c r="R892" s="560"/>
      <c r="S892" s="560"/>
      <c r="T892" s="704"/>
      <c r="U892" s="628"/>
      <c r="V892" s="628" t="str">
        <f>IF(ISERROR(VLOOKUP(U892,参照!D:E,2,FALSE)),"",VLOOKUP(U892,参照!D:E,2,FALSE))</f>
        <v/>
      </c>
      <c r="W892" s="628"/>
      <c r="X892" s="630"/>
      <c r="Y892" s="555"/>
      <c r="Z892" s="596" t="s">
        <v>36</v>
      </c>
      <c r="AA892" s="555"/>
      <c r="AB892" s="555"/>
      <c r="AC892" s="555"/>
      <c r="AD892" s="555"/>
      <c r="AE892" s="555"/>
      <c r="AF892" s="669"/>
      <c r="AG892" s="619"/>
      <c r="AJ892" s="854"/>
      <c r="AK892" s="281" t="s">
        <v>126</v>
      </c>
      <c r="AL892" s="281">
        <v>1</v>
      </c>
      <c r="AM892" s="225"/>
      <c r="AN892" s="225">
        <f>DSUM($B871:$N885,F871,$AK891:$AL892)</f>
        <v>0</v>
      </c>
      <c r="AO892" s="225">
        <f>DSUM($B871:$N885,H871,$AK891:$AL892)</f>
        <v>0</v>
      </c>
      <c r="AP892" s="225">
        <f>DSUM($B871:$N885,J871,$AK891:$AL892)</f>
        <v>0</v>
      </c>
      <c r="AQ892" s="225">
        <f>DSUM($B871:$N885,L871,$AK891:$AL892)</f>
        <v>0</v>
      </c>
      <c r="AR892" s="225">
        <f>DSUM($B871:$N885,N871,$AK891:$AL892)</f>
        <v>0</v>
      </c>
      <c r="AS892" s="225"/>
      <c r="AT892" s="225">
        <f>AN892+AO892+AP892</f>
        <v>0</v>
      </c>
      <c r="AU892" s="225">
        <f>AQ892+AR892</f>
        <v>0</v>
      </c>
      <c r="AV892" s="225">
        <f>AT892+AU892</f>
        <v>0</v>
      </c>
      <c r="AW892" s="287">
        <f>(AT892*1)+(AU892*0.5)</f>
        <v>0</v>
      </c>
      <c r="AX892" s="284">
        <f>DCOUNT(B871:E885,D871,AK891:AL892)-AQ916</f>
        <v>0</v>
      </c>
      <c r="AY892" s="854"/>
    </row>
    <row r="893" spans="1:51" ht="13.5" customHeight="1">
      <c r="A893" s="548" t="s">
        <v>607</v>
      </c>
      <c r="B893" s="873" t="s">
        <v>107</v>
      </c>
      <c r="C893" s="874"/>
      <c r="D893" s="875"/>
      <c r="E893" s="670"/>
      <c r="F893" s="757">
        <f ca="1">SUMIF($B872:$P885,$A893,F872:F885)</f>
        <v>0</v>
      </c>
      <c r="G893" s="758">
        <f t="shared" ref="G893:P893" ca="1" si="786">SUMIF($B872:$P885,$A893,G872:G885)</f>
        <v>0</v>
      </c>
      <c r="H893" s="758">
        <f t="shared" ca="1" si="786"/>
        <v>0</v>
      </c>
      <c r="I893" s="758">
        <f t="shared" ca="1" si="786"/>
        <v>0</v>
      </c>
      <c r="J893" s="758">
        <f t="shared" ca="1" si="786"/>
        <v>0</v>
      </c>
      <c r="K893" s="758">
        <f t="shared" ca="1" si="786"/>
        <v>0</v>
      </c>
      <c r="L893" s="758">
        <f t="shared" ca="1" si="786"/>
        <v>0</v>
      </c>
      <c r="M893" s="758">
        <f t="shared" ca="1" si="786"/>
        <v>0</v>
      </c>
      <c r="N893" s="758">
        <f t="shared" ca="1" si="786"/>
        <v>0</v>
      </c>
      <c r="O893" s="758">
        <f t="shared" ca="1" si="786"/>
        <v>0</v>
      </c>
      <c r="P893" s="759">
        <f t="shared" ca="1" si="786"/>
        <v>0</v>
      </c>
      <c r="Q893" s="555"/>
      <c r="R893" s="857" t="s">
        <v>92</v>
      </c>
      <c r="S893" s="863"/>
      <c r="T893" s="864"/>
      <c r="U893" s="682"/>
      <c r="V893" s="682" t="str">
        <f>IF(ISERROR(VLOOKUP(U893,参照!D:E,2,FALSE)),"",VLOOKUP(U893,参照!D:E,2,FALSE))</f>
        <v/>
      </c>
      <c r="W893" s="682"/>
      <c r="X893" s="683"/>
      <c r="Y893" s="555"/>
      <c r="Z893" s="555"/>
      <c r="AA893" s="555"/>
      <c r="AB893" s="555"/>
      <c r="AC893" s="555"/>
      <c r="AD893" s="555"/>
      <c r="AE893" s="555"/>
      <c r="AF893" s="705" t="s">
        <v>34</v>
      </c>
      <c r="AG893" s="706"/>
      <c r="AJ893" s="854"/>
      <c r="AK893" s="281" t="s">
        <v>104</v>
      </c>
      <c r="AL893" s="281" t="s">
        <v>4</v>
      </c>
      <c r="AM893" s="225"/>
      <c r="AN893" s="225"/>
      <c r="AO893" s="225"/>
      <c r="AP893" s="225"/>
      <c r="AQ893" s="225"/>
      <c r="AR893" s="225"/>
      <c r="AS893" s="225"/>
      <c r="AT893" s="225"/>
      <c r="AU893" s="225"/>
      <c r="AV893" s="225"/>
      <c r="AW893" s="225"/>
      <c r="AX893" s="282"/>
      <c r="AY893" s="854"/>
    </row>
    <row r="894" spans="1:51" ht="13.5" customHeight="1" thickBot="1">
      <c r="A894" s="548"/>
      <c r="B894" s="870" t="s">
        <v>623</v>
      </c>
      <c r="C894" s="871"/>
      <c r="D894" s="872"/>
      <c r="E894" s="555" t="e">
        <v>#N/A</v>
      </c>
      <c r="F894" s="701">
        <f ca="1">SUM(F893)+F840</f>
        <v>0</v>
      </c>
      <c r="G894" s="702">
        <f t="shared" ref="G894:P894" ca="1" si="787">SUM(G893)+G840</f>
        <v>0</v>
      </c>
      <c r="H894" s="702">
        <f t="shared" ca="1" si="787"/>
        <v>0</v>
      </c>
      <c r="I894" s="702">
        <f t="shared" ca="1" si="787"/>
        <v>0</v>
      </c>
      <c r="J894" s="702">
        <f t="shared" ca="1" si="787"/>
        <v>0</v>
      </c>
      <c r="K894" s="702">
        <f t="shared" ca="1" si="787"/>
        <v>0</v>
      </c>
      <c r="L894" s="702">
        <f t="shared" ca="1" si="787"/>
        <v>0</v>
      </c>
      <c r="M894" s="702">
        <f t="shared" ca="1" si="787"/>
        <v>0</v>
      </c>
      <c r="N894" s="702">
        <f t="shared" ca="1" si="787"/>
        <v>0</v>
      </c>
      <c r="O894" s="702">
        <f t="shared" ca="1" si="787"/>
        <v>0</v>
      </c>
      <c r="P894" s="703">
        <f t="shared" ca="1" si="787"/>
        <v>0</v>
      </c>
      <c r="Q894" s="555"/>
      <c r="R894" s="692" t="str">
        <f>IF(ISERROR(VLOOKUP(Q894,参照!#REF!,2,FALSE)),"",VLOOKUP(Q894,参照!#REF!,2,FALSE))</f>
        <v/>
      </c>
      <c r="S894" s="560"/>
      <c r="T894" s="693"/>
      <c r="U894" s="707"/>
      <c r="V894" s="708" t="str">
        <f>IF(ISERROR(VLOOKUP(U894,参照!D:E,2,FALSE)),"",VLOOKUP(U894,参照!D:E,2,FALSE))</f>
        <v/>
      </c>
      <c r="W894" s="676"/>
      <c r="X894" s="709"/>
      <c r="Y894" s="555"/>
      <c r="Z894" s="645"/>
      <c r="AA894" s="590"/>
      <c r="AB894" s="646"/>
      <c r="AC894" s="647"/>
      <c r="AD894" s="555"/>
      <c r="AE894" s="555"/>
      <c r="AF894" s="669"/>
      <c r="AG894" s="619"/>
      <c r="AJ894" s="855"/>
      <c r="AK894" s="9" t="s">
        <v>126</v>
      </c>
      <c r="AL894" s="9">
        <v>3</v>
      </c>
      <c r="AM894" s="283"/>
      <c r="AN894" s="283">
        <f>DSUM($B871:$N885,F871,$AK893:$AL894)</f>
        <v>32</v>
      </c>
      <c r="AO894" s="283">
        <f>DSUM($B871:$N885,H871,$AK893:$AL894)</f>
        <v>2</v>
      </c>
      <c r="AP894" s="283">
        <f>DSUM($B871:$N885,J871,$AK893:$AL894)</f>
        <v>0</v>
      </c>
      <c r="AQ894" s="283">
        <f>DSUM($B871:$N885,L871,$AK893:$AL894)</f>
        <v>0</v>
      </c>
      <c r="AR894" s="283">
        <f>DSUM($B871:$N885,N871,$AK893:$AL894)</f>
        <v>0</v>
      </c>
      <c r="AS894" s="283"/>
      <c r="AT894" s="283">
        <f>AN894+AO894+AP894</f>
        <v>34</v>
      </c>
      <c r="AU894" s="283">
        <f>AQ894+AR894</f>
        <v>0</v>
      </c>
      <c r="AV894" s="283">
        <f>AT894+AU894</f>
        <v>34</v>
      </c>
      <c r="AW894" s="286">
        <f>(AT894*1)+(AU894*0.5)</f>
        <v>34</v>
      </c>
      <c r="AX894" s="285">
        <f>DCOUNT(B871:E885,D871,AK893:AL894)-AQ917</f>
        <v>2</v>
      </c>
      <c r="AY894" s="855"/>
    </row>
    <row r="895" spans="1:51" ht="13.5" customHeight="1" thickBot="1">
      <c r="A895" s="548" t="s">
        <v>608</v>
      </c>
      <c r="B895" s="873" t="s">
        <v>605</v>
      </c>
      <c r="C895" s="874"/>
      <c r="D895" s="875"/>
      <c r="E895" s="670"/>
      <c r="F895" s="757">
        <f ca="1">SUMIF($B872:$P885,$A895,F872:F885)</f>
        <v>0</v>
      </c>
      <c r="G895" s="758">
        <f t="shared" ref="G895:P895" ca="1" si="788">SUMIF($B872:$P885,$A895,G872:G885)</f>
        <v>0</v>
      </c>
      <c r="H895" s="758">
        <f t="shared" ca="1" si="788"/>
        <v>0</v>
      </c>
      <c r="I895" s="758">
        <f t="shared" ca="1" si="788"/>
        <v>0</v>
      </c>
      <c r="J895" s="758">
        <f t="shared" ca="1" si="788"/>
        <v>0</v>
      </c>
      <c r="K895" s="758">
        <f t="shared" ca="1" si="788"/>
        <v>0</v>
      </c>
      <c r="L895" s="758">
        <f t="shared" ca="1" si="788"/>
        <v>0</v>
      </c>
      <c r="M895" s="758">
        <f t="shared" ca="1" si="788"/>
        <v>0</v>
      </c>
      <c r="N895" s="758">
        <f t="shared" ca="1" si="788"/>
        <v>0</v>
      </c>
      <c r="O895" s="758">
        <f t="shared" ca="1" si="788"/>
        <v>0</v>
      </c>
      <c r="P895" s="759">
        <f t="shared" ca="1" si="788"/>
        <v>0</v>
      </c>
      <c r="Q895" s="555"/>
      <c r="R895" s="857" t="s">
        <v>93</v>
      </c>
      <c r="S895" s="858"/>
      <c r="T895" s="680">
        <f>SUM(X895+T894)</f>
        <v>534250</v>
      </c>
      <c r="U895" s="710"/>
      <c r="V895" s="564" t="s">
        <v>82</v>
      </c>
      <c r="W895" s="564"/>
      <c r="X895" s="711">
        <f>SUM(X871:X894)</f>
        <v>534250</v>
      </c>
      <c r="Y895" s="555"/>
      <c r="Z895" s="692" t="s">
        <v>76</v>
      </c>
      <c r="AA895" s="649"/>
      <c r="AB895" s="650"/>
      <c r="AC895" s="651">
        <f>+AB871*AC871+AB872*AC872+AB873*AC873+AB878*AC878+AB879*AC879+AB880*AC880+AB881*AC881+AB882*AC882+AB883*AC883+AB884*AC884+AB885*AC885+AB886*AC886+AB887*AC887+AB888*AC888+AB889*AC889</f>
        <v>0</v>
      </c>
      <c r="AD895" s="555"/>
      <c r="AE895" s="555"/>
      <c r="AF895" s="705" t="s">
        <v>5</v>
      </c>
      <c r="AG895" s="651">
        <f>SUM(AG885:AG894)</f>
        <v>413255</v>
      </c>
      <c r="AJ895" s="289"/>
      <c r="AK895" s="4"/>
      <c r="AL895" s="4"/>
      <c r="AW895" s="340"/>
      <c r="AX895" s="340"/>
      <c r="AY895" s="289"/>
    </row>
    <row r="896" spans="1:51" ht="13.5" customHeight="1">
      <c r="A896" s="548"/>
      <c r="B896" s="870" t="s">
        <v>623</v>
      </c>
      <c r="C896" s="871"/>
      <c r="D896" s="872"/>
      <c r="E896" s="712"/>
      <c r="F896" s="701">
        <f ca="1">SUM(F895)+F842</f>
        <v>69</v>
      </c>
      <c r="G896" s="702">
        <f t="shared" ref="G896" ca="1" si="789">SUM(G895)+G842</f>
        <v>11400</v>
      </c>
      <c r="H896" s="702">
        <f t="shared" ref="H896" ca="1" si="790">SUM(H895)+H842</f>
        <v>130</v>
      </c>
      <c r="I896" s="702">
        <f t="shared" ref="I896:P896" ca="1" si="791">SUM(I895)+I842</f>
        <v>8400</v>
      </c>
      <c r="J896" s="702">
        <f t="shared" ca="1" si="791"/>
        <v>0</v>
      </c>
      <c r="K896" s="702">
        <f t="shared" ca="1" si="791"/>
        <v>6000</v>
      </c>
      <c r="L896" s="702">
        <f t="shared" ca="1" si="791"/>
        <v>2</v>
      </c>
      <c r="M896" s="702">
        <f t="shared" ca="1" si="791"/>
        <v>5720</v>
      </c>
      <c r="N896" s="702">
        <f t="shared" ca="1" si="791"/>
        <v>0</v>
      </c>
      <c r="O896" s="702">
        <f t="shared" ca="1" si="791"/>
        <v>201</v>
      </c>
      <c r="P896" s="703">
        <f t="shared" ca="1" si="791"/>
        <v>580500</v>
      </c>
      <c r="Q896" s="555"/>
      <c r="R896" s="596"/>
      <c r="S896" s="555"/>
      <c r="T896" s="713"/>
      <c r="U896" s="555"/>
      <c r="V896" s="714"/>
      <c r="W896" s="555"/>
      <c r="X896" s="713"/>
      <c r="Y896" s="555"/>
      <c r="Z896" s="555"/>
      <c r="AA896" s="555"/>
      <c r="AB896" s="555"/>
      <c r="AC896" s="555"/>
      <c r="AD896" s="555"/>
      <c r="AE896" s="555"/>
      <c r="AF896" s="555"/>
      <c r="AG896" s="555"/>
      <c r="AJ896" s="853" t="s">
        <v>336</v>
      </c>
      <c r="AK896" s="277" t="s">
        <v>104</v>
      </c>
      <c r="AL896" s="277" t="s">
        <v>4</v>
      </c>
      <c r="AM896" s="278"/>
      <c r="AN896" s="279" t="s">
        <v>15</v>
      </c>
      <c r="AO896" s="279" t="s">
        <v>16</v>
      </c>
      <c r="AP896" s="277" t="s">
        <v>17</v>
      </c>
      <c r="AQ896" s="279" t="s">
        <v>18</v>
      </c>
      <c r="AR896" s="279" t="s">
        <v>19</v>
      </c>
      <c r="AS896" s="277"/>
      <c r="AT896" s="277" t="s">
        <v>117</v>
      </c>
      <c r="AU896" s="277" t="s">
        <v>118</v>
      </c>
      <c r="AV896" s="277" t="s">
        <v>123</v>
      </c>
      <c r="AW896" s="277" t="s">
        <v>124</v>
      </c>
      <c r="AX896" s="288" t="s">
        <v>122</v>
      </c>
      <c r="AY896" s="853" t="s">
        <v>336</v>
      </c>
    </row>
    <row r="897" spans="1:51" ht="13.5" customHeight="1">
      <c r="A897" s="548" t="s">
        <v>609</v>
      </c>
      <c r="B897" s="873" t="s">
        <v>103</v>
      </c>
      <c r="C897" s="874"/>
      <c r="D897" s="875"/>
      <c r="E897" s="560" t="e">
        <v>#N/A</v>
      </c>
      <c r="F897" s="757">
        <f ca="1">SUMIF($B872:$P885,$A897,F872:F885)</f>
        <v>0</v>
      </c>
      <c r="G897" s="758">
        <f t="shared" ref="G897:P897" ca="1" si="792">SUMIF($B872:$P885,$A897,G872:G885)</f>
        <v>0</v>
      </c>
      <c r="H897" s="758">
        <f t="shared" ca="1" si="792"/>
        <v>0</v>
      </c>
      <c r="I897" s="758">
        <f t="shared" ca="1" si="792"/>
        <v>0</v>
      </c>
      <c r="J897" s="758">
        <f t="shared" ca="1" si="792"/>
        <v>0</v>
      </c>
      <c r="K897" s="758">
        <f t="shared" ca="1" si="792"/>
        <v>0</v>
      </c>
      <c r="L897" s="758">
        <f t="shared" ca="1" si="792"/>
        <v>0</v>
      </c>
      <c r="M897" s="758">
        <f t="shared" ca="1" si="792"/>
        <v>0</v>
      </c>
      <c r="N897" s="758">
        <f t="shared" ca="1" si="792"/>
        <v>0</v>
      </c>
      <c r="O897" s="758">
        <f t="shared" ca="1" si="792"/>
        <v>0</v>
      </c>
      <c r="P897" s="759">
        <f t="shared" ca="1" si="792"/>
        <v>0</v>
      </c>
      <c r="Q897" s="555"/>
      <c r="R897" s="649" t="s">
        <v>425</v>
      </c>
      <c r="S897" s="555"/>
      <c r="T897" s="555"/>
      <c r="U897" s="555"/>
      <c r="V897" s="555"/>
      <c r="W897" s="555"/>
      <c r="X897" s="555"/>
      <c r="Y897" s="555"/>
      <c r="Z897" s="555"/>
      <c r="AA897" s="555"/>
      <c r="AB897" s="555"/>
      <c r="AC897" s="555"/>
      <c r="AD897" s="555"/>
      <c r="AE897" s="555"/>
      <c r="AF897" s="714" t="s">
        <v>342</v>
      </c>
      <c r="AG897" s="555"/>
      <c r="AJ897" s="854"/>
      <c r="AK897" s="281" t="s">
        <v>334</v>
      </c>
      <c r="AL897" s="281">
        <v>1</v>
      </c>
      <c r="AM897" s="225"/>
      <c r="AN897" s="225">
        <f>DSUM($B871:$N885,F871,$AK896:$AL897)</f>
        <v>0</v>
      </c>
      <c r="AO897" s="225">
        <f>DSUM($B871:$N885,H871,$AK896:$AL897)</f>
        <v>0</v>
      </c>
      <c r="AP897" s="225">
        <f>DSUM($B871:$N885,J871,$AK896:$AL897)</f>
        <v>0</v>
      </c>
      <c r="AQ897" s="225">
        <f>DSUM($B871:$N885,L871,$AK896:$AL897)</f>
        <v>0</v>
      </c>
      <c r="AR897" s="225">
        <f>DSUM($B871:$N885,N871,$AK896:$AL897)</f>
        <v>0</v>
      </c>
      <c r="AS897" s="225"/>
      <c r="AT897" s="225">
        <f>AN897+AO897+AP897</f>
        <v>0</v>
      </c>
      <c r="AU897" s="225">
        <f>AQ897+AR897</f>
        <v>0</v>
      </c>
      <c r="AV897" s="225">
        <f>AT897+AU897</f>
        <v>0</v>
      </c>
      <c r="AW897" s="287">
        <f>(AT897*1)+(AU897*0.5)</f>
        <v>0</v>
      </c>
      <c r="AX897" s="284">
        <f>DCOUNT(B871:E885,D871,AK896:AL897)-AR916</f>
        <v>0</v>
      </c>
      <c r="AY897" s="854"/>
    </row>
    <row r="898" spans="1:51" ht="13.5" customHeight="1">
      <c r="A898" s="548"/>
      <c r="B898" s="870" t="s">
        <v>623</v>
      </c>
      <c r="C898" s="871"/>
      <c r="D898" s="872"/>
      <c r="E898" s="555" t="e">
        <v>#N/A</v>
      </c>
      <c r="F898" s="701">
        <f ca="1">SUM(F897)+F844</f>
        <v>60</v>
      </c>
      <c r="G898" s="702">
        <f t="shared" ref="G898" ca="1" si="793">SUM(G897)+G844</f>
        <v>9500</v>
      </c>
      <c r="H898" s="702">
        <f t="shared" ref="H898" ca="1" si="794">SUM(H897)+H844</f>
        <v>9</v>
      </c>
      <c r="I898" s="702">
        <f t="shared" ref="I898:P898" ca="1" si="795">SUM(I897)+I844</f>
        <v>7000</v>
      </c>
      <c r="J898" s="702">
        <f t="shared" ca="1" si="795"/>
        <v>0</v>
      </c>
      <c r="K898" s="702">
        <f t="shared" ca="1" si="795"/>
        <v>5000</v>
      </c>
      <c r="L898" s="702">
        <f t="shared" ca="1" si="795"/>
        <v>2</v>
      </c>
      <c r="M898" s="702">
        <f t="shared" ca="1" si="795"/>
        <v>4750</v>
      </c>
      <c r="N898" s="702">
        <f t="shared" ca="1" si="795"/>
        <v>0</v>
      </c>
      <c r="O898" s="702">
        <f t="shared" ca="1" si="795"/>
        <v>71</v>
      </c>
      <c r="P898" s="703">
        <f t="shared" ca="1" si="795"/>
        <v>695500</v>
      </c>
      <c r="Q898" s="555"/>
      <c r="R898" s="774"/>
      <c r="S898" s="604"/>
      <c r="T898" s="603" t="s">
        <v>39</v>
      </c>
      <c r="U898" s="604"/>
      <c r="V898" s="715"/>
      <c r="W898" s="604"/>
      <c r="X898" s="603" t="s">
        <v>455</v>
      </c>
      <c r="Y898" s="604"/>
      <c r="Z898" s="715"/>
      <c r="AA898" s="604"/>
      <c r="AB898" s="604"/>
      <c r="AC898" s="603" t="s">
        <v>41</v>
      </c>
      <c r="AD898" s="715"/>
      <c r="AE898" s="555"/>
      <c r="AF898" s="645"/>
      <c r="AG898" s="716"/>
      <c r="AJ898" s="854"/>
      <c r="AK898" s="281" t="s">
        <v>104</v>
      </c>
      <c r="AL898" s="281" t="s">
        <v>4</v>
      </c>
      <c r="AM898" s="225"/>
      <c r="AN898" s="225"/>
      <c r="AO898" s="225"/>
      <c r="AP898" s="225"/>
      <c r="AQ898" s="225"/>
      <c r="AR898" s="225"/>
      <c r="AS898" s="225"/>
      <c r="AT898" s="225"/>
      <c r="AU898" s="225"/>
      <c r="AV898" s="225"/>
      <c r="AW898" s="225"/>
      <c r="AX898" s="282"/>
      <c r="AY898" s="854"/>
    </row>
    <row r="899" spans="1:51" ht="13.5" customHeight="1" thickBot="1">
      <c r="A899" s="548" t="s">
        <v>610</v>
      </c>
      <c r="B899" s="878" t="s">
        <v>661</v>
      </c>
      <c r="C899" s="879"/>
      <c r="D899" s="880"/>
      <c r="E899" s="670"/>
      <c r="F899" s="757">
        <f ca="1">SUMIF($B872:$P885,$A899,F872:F885)+SUMIF($B872:$P885,$A900,F872:F885)</f>
        <v>32</v>
      </c>
      <c r="G899" s="758">
        <f t="shared" ref="G899" ca="1" si="796">SUMIF($B874:$P887,$A899,G874:G887)</f>
        <v>7600</v>
      </c>
      <c r="H899" s="758">
        <f ca="1">SUMIF($B872:$P885,$A899,H872:H885)+SUMIF($B872:$P885,$A900,H872:H885)</f>
        <v>2</v>
      </c>
      <c r="I899" s="758">
        <f t="shared" ref="I899" ca="1" si="797">SUMIF($B874:$P887,$A899,I874:I887)</f>
        <v>5600</v>
      </c>
      <c r="J899" s="758">
        <f ca="1">SUMIF($B872:$P885,$A899,J872:J885)+SUMIF($B872:$P885,$A900,J872:J885)</f>
        <v>0</v>
      </c>
      <c r="K899" s="758">
        <f t="shared" ref="K899" ca="1" si="798">SUMIF($B874:$P887,$A899,K874:K887)</f>
        <v>4000</v>
      </c>
      <c r="L899" s="758">
        <f ca="1">SUMIF($B872:$P885,$A899,L872:L885)+SUMIF($B872:$P885,$A900,L872:L885)</f>
        <v>0</v>
      </c>
      <c r="M899" s="758">
        <f t="shared" ref="M899" ca="1" si="799">SUMIF($B874:$P887,$A899,M874:M887)</f>
        <v>3800</v>
      </c>
      <c r="N899" s="758">
        <f ca="1">SUMIF($B872:$P885,$A899,N872:N885)+SUMIF($B872:$P885,$A900,N872:N885)</f>
        <v>0</v>
      </c>
      <c r="O899" s="758">
        <f ca="1">SUMIF($B872:$P885,$A899,O872:O885)+SUMIF($B872:$P885,$A900,O872:O885)</f>
        <v>34</v>
      </c>
      <c r="P899" s="759">
        <f ca="1">SUMIF($B872:$P885,$A899,P872:P885)+SUMIF($B872:$P885,$A900,P872:P885)</f>
        <v>271200</v>
      </c>
      <c r="Q899" s="555"/>
      <c r="R899" s="775"/>
      <c r="S899" s="596" t="s">
        <v>2</v>
      </c>
      <c r="T899" s="717">
        <f>SUM(昨年日報!T900)</f>
        <v>188</v>
      </c>
      <c r="U899" s="555"/>
      <c r="V899" s="718"/>
      <c r="W899" s="596" t="s">
        <v>42</v>
      </c>
      <c r="X899" s="719">
        <f>+X845+T899</f>
        <v>2016</v>
      </c>
      <c r="Y899" s="555"/>
      <c r="Z899" s="720"/>
      <c r="AA899" s="555" t="s">
        <v>2</v>
      </c>
      <c r="AB899" s="596"/>
      <c r="AC899" s="721">
        <f>+AC845+T899</f>
        <v>2294</v>
      </c>
      <c r="AD899" s="720"/>
      <c r="AE899" s="555"/>
      <c r="AF899" s="631"/>
      <c r="AG899" s="561"/>
      <c r="AJ899" s="855"/>
      <c r="AK899" s="9" t="s">
        <v>335</v>
      </c>
      <c r="AL899" s="9">
        <v>3</v>
      </c>
      <c r="AM899" s="283"/>
      <c r="AN899" s="283">
        <f>DSUM($B871:$N885,F871,$AK898:$AL899)</f>
        <v>0</v>
      </c>
      <c r="AO899" s="283">
        <f>DSUM($B871:$N885,H871,$AK898:$AL899)</f>
        <v>0</v>
      </c>
      <c r="AP899" s="283">
        <f>DSUM($B871:$N885,J871,$AK898:$AL899)</f>
        <v>0</v>
      </c>
      <c r="AQ899" s="283">
        <f>DSUM($B871:$N885,L871,$AK898:$AL899)</f>
        <v>0</v>
      </c>
      <c r="AR899" s="283">
        <f>DSUM($B871:$N885,N871,$AK898:$AL899)</f>
        <v>0</v>
      </c>
      <c r="AS899" s="283"/>
      <c r="AT899" s="283">
        <f>AN899+AO899+AP899</f>
        <v>0</v>
      </c>
      <c r="AU899" s="283">
        <f>AQ899+AR899</f>
        <v>0</v>
      </c>
      <c r="AV899" s="283">
        <f>AT899+AU899</f>
        <v>0</v>
      </c>
      <c r="AW899" s="286">
        <f>(AT899*1)+(AU899*0.5)</f>
        <v>0</v>
      </c>
      <c r="AX899" s="285">
        <f>DCOUNT(B871:E885,D871,AK898:AL899)-AR917</f>
        <v>0</v>
      </c>
      <c r="AY899" s="855"/>
    </row>
    <row r="900" spans="1:51" ht="13.5" customHeight="1" thickBot="1">
      <c r="A900" s="548" t="s">
        <v>663</v>
      </c>
      <c r="B900" s="870" t="s">
        <v>623</v>
      </c>
      <c r="C900" s="871"/>
      <c r="D900" s="872"/>
      <c r="E900" s="555" t="e">
        <v>#N/A</v>
      </c>
      <c r="F900" s="701">
        <f ca="1">SUM(F899)+F846</f>
        <v>188</v>
      </c>
      <c r="G900" s="702">
        <f t="shared" ref="G900" ca="1" si="800">SUM(G899)+G846</f>
        <v>15200</v>
      </c>
      <c r="H900" s="702">
        <f t="shared" ref="H900" ca="1" si="801">SUM(H899)+H846</f>
        <v>22</v>
      </c>
      <c r="I900" s="702">
        <f t="shared" ref="I900:P900" ca="1" si="802">SUM(I899)+I846</f>
        <v>11200</v>
      </c>
      <c r="J900" s="702">
        <f t="shared" ca="1" si="802"/>
        <v>0</v>
      </c>
      <c r="K900" s="702">
        <f t="shared" ca="1" si="802"/>
        <v>8000</v>
      </c>
      <c r="L900" s="702">
        <f t="shared" ca="1" si="802"/>
        <v>4</v>
      </c>
      <c r="M900" s="702">
        <f t="shared" ca="1" si="802"/>
        <v>7600</v>
      </c>
      <c r="N900" s="702">
        <f t="shared" ca="1" si="802"/>
        <v>1</v>
      </c>
      <c r="O900" s="702">
        <f t="shared" ca="1" si="802"/>
        <v>215</v>
      </c>
      <c r="P900" s="703">
        <f t="shared" ca="1" si="802"/>
        <v>1691000</v>
      </c>
      <c r="Q900" s="555"/>
      <c r="R900" s="776" t="s">
        <v>43</v>
      </c>
      <c r="S900" s="697" t="s">
        <v>3</v>
      </c>
      <c r="T900" s="722">
        <f>SUM(O887)</f>
        <v>248</v>
      </c>
      <c r="U900" s="696"/>
      <c r="V900" s="723">
        <f t="shared" ref="V900" si="803">+IF(ISERROR(T900/T899*100),"",(T900/T899*100))</f>
        <v>131.91489361702128</v>
      </c>
      <c r="W900" s="697" t="s">
        <v>44</v>
      </c>
      <c r="X900" s="724">
        <f t="shared" ref="X900:X902" si="804">+X846+T900</f>
        <v>1294</v>
      </c>
      <c r="Y900" s="696"/>
      <c r="Z900" s="725">
        <f t="shared" ref="Z900" si="805">+IF(ISERROR(X900/X899*100),"",(X900/X899*100))</f>
        <v>64.186507936507937</v>
      </c>
      <c r="AA900" s="696" t="s">
        <v>3</v>
      </c>
      <c r="AB900" s="697"/>
      <c r="AC900" s="726">
        <f t="shared" ref="AC900:AC912" si="806">+AC846+T900</f>
        <v>1432</v>
      </c>
      <c r="AD900" s="723">
        <f>+IF(ISERROR(AC900/AC899*100),"",(AC900/AC899*100))</f>
        <v>62.423714036617262</v>
      </c>
      <c r="AE900" s="555"/>
      <c r="AF900" s="558"/>
      <c r="AG900" s="561"/>
    </row>
    <row r="901" spans="1:51" ht="13.5" customHeight="1" thickBot="1">
      <c r="A901" s="43"/>
      <c r="B901" s="662"/>
      <c r="C901" s="663"/>
      <c r="D901" s="664"/>
      <c r="E901" s="590" t="str">
        <f>IF(B901="","",VLOOKUP(B901,参照!$U$1:$Z$25,2,FALSE))</f>
        <v/>
      </c>
      <c r="F901" s="760"/>
      <c r="G901" s="761"/>
      <c r="H901" s="760"/>
      <c r="I901" s="762"/>
      <c r="J901" s="760"/>
      <c r="K901" s="762"/>
      <c r="L901" s="760"/>
      <c r="M901" s="761"/>
      <c r="N901" s="761"/>
      <c r="O901" s="763"/>
      <c r="P901" s="764"/>
      <c r="Q901" s="555"/>
      <c r="R901" s="777"/>
      <c r="S901" s="728"/>
      <c r="T901" s="606">
        <f>SUM(昨年日報!T902)</f>
        <v>912530</v>
      </c>
      <c r="U901" s="555"/>
      <c r="V901" s="729"/>
      <c r="W901" s="555"/>
      <c r="X901" s="719">
        <f t="shared" si="804"/>
        <v>10477890</v>
      </c>
      <c r="Y901" s="555"/>
      <c r="Z901" s="720"/>
      <c r="AA901" s="555"/>
      <c r="AB901" s="555"/>
      <c r="AC901" s="713">
        <f t="shared" si="806"/>
        <v>11661850</v>
      </c>
      <c r="AD901" s="720"/>
      <c r="AE901" s="555"/>
      <c r="AF901" s="730"/>
      <c r="AG901" s="561"/>
      <c r="AJ901" s="290" t="s">
        <v>128</v>
      </c>
      <c r="AK901" s="256"/>
      <c r="AL901" s="256"/>
      <c r="AM901" s="256"/>
      <c r="AN901" s="256">
        <f>AN872+AN874+AN877+AN879+AN882+AN884+AN887+AN889+AN892+AN894</f>
        <v>107</v>
      </c>
      <c r="AO901" s="256">
        <f>AO872+AO874+AO877+AO879+AO882+AO884+AO887+AO889+AO892+AO894</f>
        <v>140</v>
      </c>
      <c r="AP901" s="256">
        <f>AP872+AP874+AP877+AP879+AP882+AP884+AP887+AP889+AP892+AP894</f>
        <v>0</v>
      </c>
      <c r="AQ901" s="256">
        <f>AQ872+AQ874+AQ877+AQ879+AQ882+AQ884+AQ887+AQ889+AQ892+AQ894</f>
        <v>1</v>
      </c>
      <c r="AR901" s="256">
        <f>AR872+AR874+AR877+AR879+AR882+AR884+AR887+AR889+AR892+AR894</f>
        <v>0</v>
      </c>
      <c r="AS901" s="256"/>
      <c r="AT901" s="256">
        <f>AT872+AT874+AT877+AT879+AT882+AT884+AT887+AT889+AT892+AT894</f>
        <v>247</v>
      </c>
      <c r="AU901" s="256">
        <f>AU872+AU874+AU877+AU879+AU882+AU884+AU887+AU889+AU892+AU894</f>
        <v>1</v>
      </c>
      <c r="AV901" s="256">
        <f>AV872+AV874+AV877+AV879+AV882+AV884+AV887+AV889+AV892+AV894</f>
        <v>248</v>
      </c>
      <c r="AW901" s="256">
        <f>AW872+AW874+AW877+AW879+AW882+AW884+AW887+AW889+AW892+AW894</f>
        <v>247.5</v>
      </c>
      <c r="AX901" s="256">
        <f>AX872+AX874+AX877+AX879+AX882+AX884+AX887+AX889+AX892+AX894</f>
        <v>6</v>
      </c>
    </row>
    <row r="902" spans="1:51" ht="13.5" customHeight="1">
      <c r="A902" s="43"/>
      <c r="B902" s="870" t="s">
        <v>611</v>
      </c>
      <c r="C902" s="871"/>
      <c r="D902" s="872"/>
      <c r="E902" s="670"/>
      <c r="F902" s="731">
        <f ca="1">SUM(F892+F894+F896+F898+F900)</f>
        <v>661</v>
      </c>
      <c r="G902" s="732">
        <f t="shared" ref="G902:P902" ca="1" si="807">SUM(G892+G894+G896+G898+G900)</f>
        <v>131100</v>
      </c>
      <c r="H902" s="731">
        <f t="shared" ca="1" si="807"/>
        <v>547</v>
      </c>
      <c r="I902" s="733">
        <f t="shared" ca="1" si="807"/>
        <v>96600</v>
      </c>
      <c r="J902" s="731">
        <f t="shared" ca="1" si="807"/>
        <v>58</v>
      </c>
      <c r="K902" s="733">
        <f t="shared" ca="1" si="807"/>
        <v>69000</v>
      </c>
      <c r="L902" s="731">
        <f t="shared" ca="1" si="807"/>
        <v>27</v>
      </c>
      <c r="M902" s="732">
        <f t="shared" ca="1" si="807"/>
        <v>65670</v>
      </c>
      <c r="N902" s="732">
        <f t="shared" ca="1" si="807"/>
        <v>1</v>
      </c>
      <c r="O902" s="734">
        <f t="shared" ca="1" si="807"/>
        <v>1294</v>
      </c>
      <c r="P902" s="735">
        <f t="shared" ca="1" si="807"/>
        <v>6771000</v>
      </c>
      <c r="Q902" s="555"/>
      <c r="R902" s="778" t="s">
        <v>45</v>
      </c>
      <c r="S902" s="660"/>
      <c r="T902" s="736">
        <f>SUM(P887)</f>
        <v>1304200</v>
      </c>
      <c r="U902" s="696"/>
      <c r="V902" s="723">
        <f t="shared" ref="V902" si="808">+IF(ISERROR(T902/T901*100),"",(T902/T901*100))</f>
        <v>142.92132861385377</v>
      </c>
      <c r="W902" s="696"/>
      <c r="X902" s="724">
        <f t="shared" si="804"/>
        <v>6771000</v>
      </c>
      <c r="Y902" s="696"/>
      <c r="Z902" s="723">
        <f t="shared" ref="Z902" si="809">+IF(ISERROR(X902/X901*100),"",(X902/X901*100))</f>
        <v>64.621789310634099</v>
      </c>
      <c r="AA902" s="696"/>
      <c r="AB902" s="696"/>
      <c r="AC902" s="736">
        <f t="shared" si="806"/>
        <v>7446760</v>
      </c>
      <c r="AD902" s="723">
        <f>+IF(ISERROR(AC902/AC901*100),"",(AC902/AC901*100))</f>
        <v>63.855734724764936</v>
      </c>
      <c r="AE902" s="555"/>
      <c r="AF902" s="558"/>
      <c r="AG902" s="561"/>
    </row>
    <row r="903" spans="1:51" ht="13.5" customHeight="1">
      <c r="A903" s="43"/>
      <c r="B903" s="895"/>
      <c r="C903" s="895"/>
      <c r="D903" s="895"/>
      <c r="E903" s="562"/>
      <c r="F903" s="666"/>
      <c r="G903" s="737"/>
      <c r="H903" s="666"/>
      <c r="I903" s="737"/>
      <c r="J903" s="666"/>
      <c r="K903" s="737"/>
      <c r="L903" s="666"/>
      <c r="M903" s="737"/>
      <c r="N903" s="666"/>
      <c r="O903" s="737"/>
      <c r="P903" s="737"/>
      <c r="Q903" s="555"/>
      <c r="R903" s="777" t="s">
        <v>46</v>
      </c>
      <c r="S903" s="738">
        <f>SUM(AC872:AC873)</f>
        <v>0</v>
      </c>
      <c r="T903" s="606">
        <f>SUM(昨年日報!T904)</f>
        <v>0</v>
      </c>
      <c r="U903" s="555"/>
      <c r="V903" s="729"/>
      <c r="W903" s="555"/>
      <c r="X903" s="719">
        <f>+X849+T903</f>
        <v>0</v>
      </c>
      <c r="Y903" s="555"/>
      <c r="Z903" s="739"/>
      <c r="AA903" s="555"/>
      <c r="AB903" s="555"/>
      <c r="AC903" s="713">
        <f t="shared" si="806"/>
        <v>0</v>
      </c>
      <c r="AD903" s="720"/>
      <c r="AE903" s="555"/>
      <c r="AF903" s="558"/>
      <c r="AG903" s="561"/>
      <c r="AJ903" s="856" t="s">
        <v>323</v>
      </c>
      <c r="AK903" s="856"/>
      <c r="AL903" s="856" t="s">
        <v>324</v>
      </c>
      <c r="AM903" s="856"/>
      <c r="AN903" s="859" t="s">
        <v>331</v>
      </c>
      <c r="AO903" s="859"/>
      <c r="AP903" s="856" t="s">
        <v>325</v>
      </c>
      <c r="AQ903" s="856"/>
    </row>
    <row r="904" spans="1:51" ht="13.5" customHeight="1">
      <c r="A904" s="43"/>
      <c r="B904" s="881" t="s">
        <v>618</v>
      </c>
      <c r="C904" s="882"/>
      <c r="D904" s="882"/>
      <c r="E904" s="564" t="e">
        <f>IF(B904="","",VLOOKUP(B904,参照!$U$1:$Z$25,2,FALSE))</f>
        <v>#N/A</v>
      </c>
      <c r="F904" s="883" t="s">
        <v>616</v>
      </c>
      <c r="G904" s="884"/>
      <c r="H904" s="884"/>
      <c r="I904" s="884"/>
      <c r="J904" s="884"/>
      <c r="K904" s="884"/>
      <c r="L904" s="884"/>
      <c r="M904" s="884"/>
      <c r="N904" s="884"/>
      <c r="O904" s="884"/>
      <c r="P904" s="885"/>
      <c r="Q904" s="555"/>
      <c r="R904" s="776" t="s">
        <v>47</v>
      </c>
      <c r="S904" s="740"/>
      <c r="T904" s="736">
        <f>SUM(T890+T894+S903+S904)</f>
        <v>0</v>
      </c>
      <c r="U904" s="696"/>
      <c r="V904" s="723" t="str">
        <f t="shared" ref="V904" si="810">+IF(ISERROR(T904/T903*100),"",(T904/T903*100))</f>
        <v/>
      </c>
      <c r="W904" s="696"/>
      <c r="X904" s="724">
        <f t="shared" ref="X904:X913" si="811">+X850+T904</f>
        <v>5604</v>
      </c>
      <c r="Y904" s="696"/>
      <c r="Z904" s="725" t="str">
        <f t="shared" ref="Z904" si="812">+IF(ISERROR(X904/X903*100),"",(X904/X903*100))</f>
        <v/>
      </c>
      <c r="AA904" s="696"/>
      <c r="AB904" s="696"/>
      <c r="AC904" s="736">
        <f t="shared" si="806"/>
        <v>36820</v>
      </c>
      <c r="AD904" s="723" t="str">
        <f>+IF(ISERROR(AC904/AC903*100),"",(AC904/AC903*100))</f>
        <v/>
      </c>
      <c r="AE904" s="555"/>
      <c r="AF904" s="558"/>
      <c r="AG904" s="561"/>
      <c r="AJ904" s="931">
        <v>376175</v>
      </c>
      <c r="AK904" s="931"/>
      <c r="AL904" s="869">
        <f>AJ904-AG895</f>
        <v>-37080</v>
      </c>
      <c r="AM904" s="856"/>
      <c r="AN904" s="869">
        <f>T906+T908+T910+T912</f>
        <v>37080</v>
      </c>
      <c r="AO904" s="856"/>
      <c r="AP904" s="869">
        <f>(AJ904+AN904)-(AG895)</f>
        <v>0</v>
      </c>
      <c r="AQ904" s="856"/>
    </row>
    <row r="905" spans="1:51" ht="13.5" customHeight="1">
      <c r="A905" s="43"/>
      <c r="B905" s="894" t="s">
        <v>602</v>
      </c>
      <c r="C905" s="894"/>
      <c r="D905" s="894"/>
      <c r="E905" s="555" t="e">
        <v>#N/A</v>
      </c>
      <c r="F905" s="687" t="s">
        <v>15</v>
      </c>
      <c r="G905" s="688"/>
      <c r="H905" s="687" t="s">
        <v>16</v>
      </c>
      <c r="I905" s="689"/>
      <c r="J905" s="559" t="s">
        <v>17</v>
      </c>
      <c r="K905" s="690"/>
      <c r="L905" s="687" t="s">
        <v>18</v>
      </c>
      <c r="M905" s="670"/>
      <c r="N905" s="670" t="s">
        <v>19</v>
      </c>
      <c r="O905" s="691" t="s">
        <v>6</v>
      </c>
      <c r="P905" s="613" t="s">
        <v>20</v>
      </c>
      <c r="Q905" s="555"/>
      <c r="R905" s="773" t="s">
        <v>639</v>
      </c>
      <c r="S905" s="824">
        <f>AF910+AF912</f>
        <v>18080</v>
      </c>
      <c r="T905" s="606">
        <f>SUM(昨年日報!T906)</f>
        <v>11190</v>
      </c>
      <c r="U905" s="555"/>
      <c r="V905" s="729"/>
      <c r="W905" s="555"/>
      <c r="X905" s="719">
        <f t="shared" si="811"/>
        <v>155160</v>
      </c>
      <c r="Y905" s="555"/>
      <c r="Z905" s="720"/>
      <c r="AA905" s="555"/>
      <c r="AB905" s="555"/>
      <c r="AC905" s="713">
        <f t="shared" si="806"/>
        <v>172560</v>
      </c>
      <c r="AD905" s="720"/>
      <c r="AE905" s="555"/>
      <c r="AF905" s="558"/>
      <c r="AG905" s="561"/>
    </row>
    <row r="906" spans="1:51" ht="13.5" customHeight="1" thickBot="1">
      <c r="A906" s="43"/>
      <c r="B906" s="873" t="s">
        <v>637</v>
      </c>
      <c r="C906" s="874"/>
      <c r="D906" s="875"/>
      <c r="E906" s="670"/>
      <c r="F906" s="665"/>
      <c r="G906" s="727"/>
      <c r="H906" s="727"/>
      <c r="I906" s="727"/>
      <c r="J906" s="727"/>
      <c r="K906" s="727"/>
      <c r="L906" s="727"/>
      <c r="M906" s="727"/>
      <c r="N906" s="727"/>
      <c r="O906" s="727"/>
      <c r="P906" s="742"/>
      <c r="Q906" s="555"/>
      <c r="R906" s="771" t="s">
        <v>682</v>
      </c>
      <c r="S906" s="825">
        <f>AF915+AF917</f>
        <v>0</v>
      </c>
      <c r="T906" s="736">
        <f>SUM(S905:S906)</f>
        <v>18080</v>
      </c>
      <c r="U906" s="696"/>
      <c r="V906" s="723">
        <f t="shared" ref="V906" si="813">+IF(ISERROR(T906/T905*100),"",(T906/T905*100))</f>
        <v>161.57283288650581</v>
      </c>
      <c r="W906" s="696"/>
      <c r="X906" s="724">
        <f t="shared" si="811"/>
        <v>113660</v>
      </c>
      <c r="Y906" s="696"/>
      <c r="Z906" s="723">
        <f t="shared" ref="Z906" si="814">+IF(ISERROR(X906/X905*100),"",(X906/X905*100))</f>
        <v>73.253415828821872</v>
      </c>
      <c r="AA906" s="696"/>
      <c r="AB906" s="696"/>
      <c r="AC906" s="736">
        <f t="shared" si="806"/>
        <v>118670</v>
      </c>
      <c r="AD906" s="723">
        <f>+IF(ISERROR(AC906/AC905*100),"",(AC906/AC905*100))</f>
        <v>68.770282800185441</v>
      </c>
      <c r="AE906" s="555"/>
      <c r="AF906" s="558"/>
      <c r="AG906" s="561"/>
      <c r="AJ906" s="856" t="s">
        <v>326</v>
      </c>
      <c r="AK906" s="856"/>
      <c r="AL906" s="856"/>
      <c r="AM906" s="856"/>
    </row>
    <row r="907" spans="1:51" ht="13.5" customHeight="1" thickBot="1">
      <c r="A907" s="43"/>
      <c r="B907" s="870" t="s">
        <v>624</v>
      </c>
      <c r="C907" s="871"/>
      <c r="D907" s="872"/>
      <c r="E907" s="555" t="e">
        <v>#N/A</v>
      </c>
      <c r="F907" s="700">
        <f ca="1">SUM(F892)+F$43</f>
        <v>462</v>
      </c>
      <c r="G907" s="701">
        <f t="shared" ref="G907:P907" ca="1" si="815">SUM(G892)+G$43</f>
        <v>114000</v>
      </c>
      <c r="H907" s="702">
        <f t="shared" ca="1" si="815"/>
        <v>402</v>
      </c>
      <c r="I907" s="702">
        <f t="shared" ca="1" si="815"/>
        <v>84000</v>
      </c>
      <c r="J907" s="702">
        <f t="shared" ca="1" si="815"/>
        <v>58</v>
      </c>
      <c r="K907" s="702">
        <f t="shared" ca="1" si="815"/>
        <v>60000</v>
      </c>
      <c r="L907" s="702">
        <f t="shared" ca="1" si="815"/>
        <v>21</v>
      </c>
      <c r="M907" s="702">
        <f t="shared" ca="1" si="815"/>
        <v>57120</v>
      </c>
      <c r="N907" s="702">
        <f t="shared" ca="1" si="815"/>
        <v>2</v>
      </c>
      <c r="O907" s="702">
        <f t="shared" ca="1" si="815"/>
        <v>945</v>
      </c>
      <c r="P907" s="703">
        <f t="shared" ca="1" si="815"/>
        <v>4479760</v>
      </c>
      <c r="Q907" s="555"/>
      <c r="R907" s="773" t="s">
        <v>640</v>
      </c>
      <c r="S907" s="741">
        <v>17000</v>
      </c>
      <c r="T907" s="606">
        <f>SUM(昨年日報!T908)</f>
        <v>2500</v>
      </c>
      <c r="U907" s="555"/>
      <c r="V907" s="729"/>
      <c r="W907" s="555"/>
      <c r="X907" s="719">
        <f t="shared" si="811"/>
        <v>121800</v>
      </c>
      <c r="Y907" s="555"/>
      <c r="Z907" s="739"/>
      <c r="AA907" s="555"/>
      <c r="AB907" s="555"/>
      <c r="AC907" s="713">
        <f t="shared" si="806"/>
        <v>154800</v>
      </c>
      <c r="AD907" s="720"/>
      <c r="AE907" s="555"/>
      <c r="AF907" s="934" t="s">
        <v>664</v>
      </c>
      <c r="AG907" s="935"/>
      <c r="AJ907" s="886" t="s">
        <v>327</v>
      </c>
      <c r="AK907" s="887"/>
      <c r="AL907" s="856" t="s">
        <v>328</v>
      </c>
      <c r="AM907" s="856"/>
    </row>
    <row r="908" spans="1:51" ht="13.5" customHeight="1">
      <c r="B908" s="873" t="s">
        <v>107</v>
      </c>
      <c r="C908" s="874"/>
      <c r="D908" s="875"/>
      <c r="E908" s="670"/>
      <c r="F908" s="665"/>
      <c r="G908" s="727"/>
      <c r="H908" s="727"/>
      <c r="I908" s="727"/>
      <c r="J908" s="727"/>
      <c r="K908" s="727"/>
      <c r="L908" s="727"/>
      <c r="M908" s="727"/>
      <c r="N908" s="727"/>
      <c r="O908" s="727"/>
      <c r="P908" s="742"/>
      <c r="Q908" s="555"/>
      <c r="R908" s="772" t="s">
        <v>683</v>
      </c>
      <c r="S908" s="740"/>
      <c r="T908" s="736">
        <f>SUM(S907:S908)</f>
        <v>17000</v>
      </c>
      <c r="U908" s="696"/>
      <c r="V908" s="723">
        <f t="shared" ref="V908" si="816">+IF(ISERROR(T908/T907*100),"",(T908/T907*100))</f>
        <v>680</v>
      </c>
      <c r="W908" s="696"/>
      <c r="X908" s="724">
        <f t="shared" si="811"/>
        <v>70700</v>
      </c>
      <c r="Y908" s="696"/>
      <c r="Z908" s="725">
        <f t="shared" ref="Z908" si="817">+IF(ISERROR(X908/X907*100),"",(X908/X907*100))</f>
        <v>58.045977011494251</v>
      </c>
      <c r="AA908" s="696"/>
      <c r="AB908" s="696"/>
      <c r="AC908" s="736">
        <f t="shared" si="806"/>
        <v>79700</v>
      </c>
      <c r="AD908" s="723">
        <f>+IF(ISERROR(AC908/AC907*100),"",(AC908/AC907*100))</f>
        <v>51.485788113695087</v>
      </c>
      <c r="AE908" s="555"/>
      <c r="AF908" s="936" t="s">
        <v>665</v>
      </c>
      <c r="AG908" s="937"/>
      <c r="AJ908" s="886" t="s">
        <v>329</v>
      </c>
      <c r="AK908" s="887"/>
      <c r="AL908" s="887"/>
      <c r="AM908" s="888"/>
    </row>
    <row r="909" spans="1:51" ht="13.5" customHeight="1">
      <c r="B909" s="870" t="s">
        <v>624</v>
      </c>
      <c r="C909" s="871"/>
      <c r="D909" s="872"/>
      <c r="E909" s="555" t="e">
        <v>#N/A</v>
      </c>
      <c r="F909" s="701">
        <f ca="1">SUM(F894)+F$45</f>
        <v>0</v>
      </c>
      <c r="G909" s="702">
        <f t="shared" ref="G909:P909" ca="1" si="818">SUM(G894)+G$45</f>
        <v>0</v>
      </c>
      <c r="H909" s="702">
        <f t="shared" ca="1" si="818"/>
        <v>0</v>
      </c>
      <c r="I909" s="702">
        <f t="shared" ca="1" si="818"/>
        <v>0</v>
      </c>
      <c r="J909" s="702">
        <f t="shared" ca="1" si="818"/>
        <v>0</v>
      </c>
      <c r="K909" s="702">
        <f t="shared" ca="1" si="818"/>
        <v>0</v>
      </c>
      <c r="L909" s="702">
        <f t="shared" ca="1" si="818"/>
        <v>0</v>
      </c>
      <c r="M909" s="702">
        <f t="shared" ca="1" si="818"/>
        <v>0</v>
      </c>
      <c r="N909" s="702">
        <f t="shared" ca="1" si="818"/>
        <v>0</v>
      </c>
      <c r="O909" s="702">
        <f t="shared" ca="1" si="818"/>
        <v>0</v>
      </c>
      <c r="P909" s="703">
        <f t="shared" ca="1" si="818"/>
        <v>0</v>
      </c>
      <c r="Q909" s="555"/>
      <c r="R909" s="777"/>
      <c r="S909" s="669"/>
      <c r="T909" s="606">
        <f>SUM(昨年日報!T910)</f>
        <v>0</v>
      </c>
      <c r="U909" s="555"/>
      <c r="V909" s="729"/>
      <c r="W909" s="555"/>
      <c r="X909" s="719">
        <f t="shared" si="811"/>
        <v>0</v>
      </c>
      <c r="Y909" s="555"/>
      <c r="Z909" s="720"/>
      <c r="AA909" s="555"/>
      <c r="AB909" s="555"/>
      <c r="AC909" s="713">
        <f t="shared" si="806"/>
        <v>0</v>
      </c>
      <c r="AD909" s="720"/>
      <c r="AE909" s="555"/>
      <c r="AF909" s="826" t="str">
        <f>$AF$99</f>
        <v>8%対象額</v>
      </c>
      <c r="AG909" s="827" t="str">
        <f>$AG$99</f>
        <v>税額</v>
      </c>
      <c r="AJ909" s="869">
        <f ca="1">SUM(INDIRECT(AS909))</f>
        <v>248</v>
      </c>
      <c r="AK909" s="856"/>
      <c r="AL909" s="869">
        <f ca="1">SUM(INDIRECT(AT909))</f>
        <v>1432</v>
      </c>
      <c r="AM909" s="856"/>
      <c r="AN909" s="345" t="s">
        <v>619</v>
      </c>
      <c r="AO909" s="345" t="s">
        <v>621</v>
      </c>
      <c r="AP909" s="346">
        <f>SUM(AP855)+72</f>
        <v>1209</v>
      </c>
      <c r="AQ909" s="347">
        <v>18</v>
      </c>
      <c r="AR909" s="347">
        <f>AP909+AQ909</f>
        <v>1227</v>
      </c>
      <c r="AS909" s="345" t="str">
        <f>CONCATENATE(AN909,AR909)</f>
        <v>受払表!G1227</v>
      </c>
      <c r="AT909" s="345" t="str">
        <f>CONCATENATE(AO909,AR909)</f>
        <v>受払表!K1227</v>
      </c>
    </row>
    <row r="910" spans="1:51" ht="13.5" customHeight="1">
      <c r="B910" s="873" t="s">
        <v>605</v>
      </c>
      <c r="C910" s="874"/>
      <c r="D910" s="875"/>
      <c r="E910" s="670"/>
      <c r="F910" s="665"/>
      <c r="G910" s="727"/>
      <c r="H910" s="727"/>
      <c r="I910" s="727"/>
      <c r="J910" s="727"/>
      <c r="K910" s="727"/>
      <c r="L910" s="727"/>
      <c r="M910" s="727"/>
      <c r="N910" s="727"/>
      <c r="O910" s="727"/>
      <c r="P910" s="742"/>
      <c r="Q910" s="555"/>
      <c r="R910" s="776" t="s">
        <v>52</v>
      </c>
      <c r="S910" s="660"/>
      <c r="T910" s="736">
        <f>+AC891</f>
        <v>0</v>
      </c>
      <c r="U910" s="696"/>
      <c r="V910" s="723" t="str">
        <f t="shared" ref="V910" si="819">+IF(ISERROR(T910/T909*100),"",(T910/T909*100))</f>
        <v/>
      </c>
      <c r="W910" s="696"/>
      <c r="X910" s="724">
        <f t="shared" si="811"/>
        <v>0</v>
      </c>
      <c r="Y910" s="696"/>
      <c r="Z910" s="723" t="str">
        <f t="shared" ref="Z910" si="820">+IF(ISERROR(X910/X909*100),"",(X910/X909*100))</f>
        <v/>
      </c>
      <c r="AA910" s="696"/>
      <c r="AB910" s="696"/>
      <c r="AC910" s="736">
        <f t="shared" si="806"/>
        <v>0</v>
      </c>
      <c r="AD910" s="723" t="str">
        <f>+IF(ISERROR(AC910/AC909*100),"",(AC910/AC909*100))</f>
        <v/>
      </c>
      <c r="AE910" s="555"/>
      <c r="AF910" s="817">
        <v>6800</v>
      </c>
      <c r="AG910" s="818">
        <f>IF(AF910="","0",AF910-(AF910/(参照!$V$13)))</f>
        <v>503.70370370370438</v>
      </c>
      <c r="AJ910" s="886" t="s">
        <v>330</v>
      </c>
      <c r="AK910" s="887"/>
      <c r="AL910" s="887"/>
      <c r="AM910" s="888"/>
      <c r="AN910" s="345"/>
      <c r="AO910" s="345"/>
      <c r="AP910" s="345"/>
      <c r="AQ910" s="345"/>
      <c r="AR910" s="345"/>
      <c r="AS910" s="345"/>
      <c r="AT910" s="345"/>
    </row>
    <row r="911" spans="1:51" ht="13.5" customHeight="1">
      <c r="B911" s="870" t="s">
        <v>624</v>
      </c>
      <c r="C911" s="871"/>
      <c r="D911" s="872"/>
      <c r="E911" s="712"/>
      <c r="F911" s="701">
        <f ca="1">SUM(F896)+F$47</f>
        <v>69</v>
      </c>
      <c r="G911" s="702">
        <f t="shared" ref="G911:P911" ca="1" si="821">SUM(G896)+G$47</f>
        <v>11400</v>
      </c>
      <c r="H911" s="702">
        <f t="shared" ca="1" si="821"/>
        <v>130</v>
      </c>
      <c r="I911" s="702">
        <f t="shared" ca="1" si="821"/>
        <v>8400</v>
      </c>
      <c r="J911" s="702">
        <f t="shared" ca="1" si="821"/>
        <v>0</v>
      </c>
      <c r="K911" s="702">
        <f t="shared" ca="1" si="821"/>
        <v>6000</v>
      </c>
      <c r="L911" s="702">
        <f t="shared" ca="1" si="821"/>
        <v>2</v>
      </c>
      <c r="M911" s="702">
        <f t="shared" ca="1" si="821"/>
        <v>5720</v>
      </c>
      <c r="N911" s="702">
        <f t="shared" ca="1" si="821"/>
        <v>0</v>
      </c>
      <c r="O911" s="702">
        <f t="shared" ca="1" si="821"/>
        <v>201</v>
      </c>
      <c r="P911" s="703">
        <f t="shared" ca="1" si="821"/>
        <v>580500</v>
      </c>
      <c r="Q911" s="555"/>
      <c r="R911" s="773" t="s">
        <v>641</v>
      </c>
      <c r="S911" s="728">
        <v>2000</v>
      </c>
      <c r="T911" s="743">
        <f>SUM(昨年日報!T912)</f>
        <v>500</v>
      </c>
      <c r="U911" s="682"/>
      <c r="V911" s="744"/>
      <c r="W911" s="682"/>
      <c r="X911" s="719">
        <f t="shared" si="811"/>
        <v>55500</v>
      </c>
      <c r="Y911" s="682"/>
      <c r="Z911" s="744"/>
      <c r="AA911" s="682"/>
      <c r="AB911" s="682"/>
      <c r="AC911" s="745">
        <f t="shared" si="806"/>
        <v>63000</v>
      </c>
      <c r="AD911" s="744"/>
      <c r="AE911" s="555"/>
      <c r="AF911" s="828" t="str">
        <f>$AF$101</f>
        <v>10%対象額</v>
      </c>
      <c r="AG911" s="829" t="str">
        <f>$AG$101</f>
        <v>税額</v>
      </c>
      <c r="AJ911" s="869">
        <f ca="1">SUM(INDIRECT(AS911))</f>
        <v>1304200</v>
      </c>
      <c r="AK911" s="856"/>
      <c r="AL911" s="869">
        <f ca="1">SUM(INDIRECT(AT911))</f>
        <v>7446760</v>
      </c>
      <c r="AM911" s="856"/>
      <c r="AN911" s="345" t="s">
        <v>620</v>
      </c>
      <c r="AO911" s="345" t="s">
        <v>622</v>
      </c>
      <c r="AP911" s="345">
        <f>SUM(AP857)+72</f>
        <v>1209</v>
      </c>
      <c r="AQ911" s="347">
        <v>18</v>
      </c>
      <c r="AR911" s="345">
        <f>AP911+AQ911</f>
        <v>1227</v>
      </c>
      <c r="AS911" s="345" t="str">
        <f>CONCATENATE(AN911,AR911)</f>
        <v>受払表!H1227</v>
      </c>
      <c r="AT911" s="345" t="str">
        <f>CONCATENATE(AO911,AR911)</f>
        <v>受払表!L1227</v>
      </c>
    </row>
    <row r="912" spans="1:51" ht="13.5" customHeight="1" thickBot="1">
      <c r="B912" s="873" t="s">
        <v>103</v>
      </c>
      <c r="C912" s="874"/>
      <c r="D912" s="875"/>
      <c r="E912" s="560" t="e">
        <v>#N/A</v>
      </c>
      <c r="F912" s="665"/>
      <c r="G912" s="727"/>
      <c r="H912" s="727"/>
      <c r="I912" s="727"/>
      <c r="J912" s="727"/>
      <c r="K912" s="727"/>
      <c r="L912" s="727"/>
      <c r="M912" s="727"/>
      <c r="N912" s="727"/>
      <c r="O912" s="727"/>
      <c r="P912" s="742"/>
      <c r="Q912" s="555"/>
      <c r="R912" s="779" t="s">
        <v>684</v>
      </c>
      <c r="S912" s="746"/>
      <c r="T912" s="747">
        <f>S911+S912</f>
        <v>2000</v>
      </c>
      <c r="U912" s="748"/>
      <c r="V912" s="749">
        <f t="shared" ref="V912" si="822">+IF(ISERROR(T912/T911*100),"",(T912/T911*100))</f>
        <v>400</v>
      </c>
      <c r="W912" s="748"/>
      <c r="X912" s="719">
        <f t="shared" si="811"/>
        <v>21500</v>
      </c>
      <c r="Y912" s="748"/>
      <c r="Z912" s="749">
        <f t="shared" ref="Z912" si="823">+IF(ISERROR(X912/X911*100),"",(X912/X911*100))</f>
        <v>38.738738738738739</v>
      </c>
      <c r="AA912" s="748"/>
      <c r="AB912" s="748"/>
      <c r="AC912" s="747">
        <f t="shared" si="806"/>
        <v>28000</v>
      </c>
      <c r="AD912" s="749">
        <f>+IF(ISERROR(AC912/AC911*100),"",(AC912/AC911*100))</f>
        <v>44.444444444444443</v>
      </c>
      <c r="AE912" s="555"/>
      <c r="AF912" s="821">
        <v>11280</v>
      </c>
      <c r="AG912" s="822">
        <f>IF(AF912="","0",AF912-(AF912/(参照!$V$14)))</f>
        <v>1025.454545454546</v>
      </c>
    </row>
    <row r="913" spans="1:51" ht="13.5" customHeight="1">
      <c r="B913" s="870" t="s">
        <v>624</v>
      </c>
      <c r="C913" s="871"/>
      <c r="D913" s="872"/>
      <c r="E913" s="555" t="e">
        <v>#N/A</v>
      </c>
      <c r="F913" s="701">
        <f ca="1">SUM(F898)+F$49</f>
        <v>60</v>
      </c>
      <c r="G913" s="702">
        <f t="shared" ref="G913:P913" ca="1" si="824">SUM(G898)+G$49</f>
        <v>9500</v>
      </c>
      <c r="H913" s="702">
        <f t="shared" ca="1" si="824"/>
        <v>9</v>
      </c>
      <c r="I913" s="702">
        <f t="shared" ca="1" si="824"/>
        <v>7000</v>
      </c>
      <c r="J913" s="702">
        <f t="shared" ca="1" si="824"/>
        <v>0</v>
      </c>
      <c r="K913" s="702">
        <f t="shared" ca="1" si="824"/>
        <v>5000</v>
      </c>
      <c r="L913" s="702">
        <f t="shared" ca="1" si="824"/>
        <v>2</v>
      </c>
      <c r="M913" s="702">
        <f t="shared" ca="1" si="824"/>
        <v>4750</v>
      </c>
      <c r="N913" s="702">
        <f t="shared" ca="1" si="824"/>
        <v>0</v>
      </c>
      <c r="O913" s="702">
        <f t="shared" ca="1" si="824"/>
        <v>71</v>
      </c>
      <c r="P913" s="703">
        <f t="shared" ca="1" si="824"/>
        <v>695500</v>
      </c>
      <c r="Q913" s="555"/>
      <c r="R913" s="777"/>
      <c r="S913" s="669"/>
      <c r="T913" s="713">
        <f>SUM(昨年日報!T914)</f>
        <v>926720</v>
      </c>
      <c r="U913" s="555"/>
      <c r="V913" s="729"/>
      <c r="W913" s="555"/>
      <c r="X913" s="750">
        <f t="shared" si="811"/>
        <v>10810350</v>
      </c>
      <c r="Y913" s="555"/>
      <c r="Z913" s="739"/>
      <c r="AA913" s="555"/>
      <c r="AB913" s="555"/>
      <c r="AC913" s="713">
        <f>+AC859+T913</f>
        <v>12052210</v>
      </c>
      <c r="AD913" s="739"/>
      <c r="AE913" s="555"/>
      <c r="AF913" s="932" t="s">
        <v>685</v>
      </c>
      <c r="AG913" s="933"/>
      <c r="AK913" s="225" t="s">
        <v>148</v>
      </c>
      <c r="AL913" s="225" t="s">
        <v>148</v>
      </c>
      <c r="AM913" s="225" t="s">
        <v>148</v>
      </c>
      <c r="AN913" s="225" t="s">
        <v>148</v>
      </c>
      <c r="AO913" s="225" t="s">
        <v>148</v>
      </c>
      <c r="AP913" s="225" t="s">
        <v>148</v>
      </c>
    </row>
    <row r="914" spans="1:51" ht="13.5" customHeight="1">
      <c r="B914" s="878" t="s">
        <v>661</v>
      </c>
      <c r="C914" s="879"/>
      <c r="D914" s="880"/>
      <c r="E914" s="670"/>
      <c r="F914" s="665"/>
      <c r="G914" s="727"/>
      <c r="H914" s="727"/>
      <c r="I914" s="727"/>
      <c r="J914" s="727"/>
      <c r="K914" s="727"/>
      <c r="L914" s="727"/>
      <c r="M914" s="727"/>
      <c r="N914" s="727"/>
      <c r="O914" s="727"/>
      <c r="P914" s="742"/>
      <c r="Q914" s="555"/>
      <c r="R914" s="780" t="s">
        <v>53</v>
      </c>
      <c r="S914" s="705"/>
      <c r="T914" s="751">
        <f>+T902+T904+T906+T908+T910+T912</f>
        <v>1341280</v>
      </c>
      <c r="U914" s="560"/>
      <c r="V914" s="752">
        <f t="shared" ref="V914" si="825">+IF(ISERROR(T914/T913*100),"",(T914/T913*100))</f>
        <v>144.73411602209944</v>
      </c>
      <c r="W914" s="560"/>
      <c r="X914" s="751">
        <f>+X902+X904+X906+X908+X910+X912</f>
        <v>6982464</v>
      </c>
      <c r="Y914" s="560"/>
      <c r="Z914" s="752">
        <f t="shared" ref="Z914" si="826">+IF(ISERROR(X914/X913*100),"",(X914/X913*100))</f>
        <v>64.590545171987955</v>
      </c>
      <c r="AA914" s="560"/>
      <c r="AB914" s="560"/>
      <c r="AC914" s="751">
        <f t="shared" ref="AC914" si="827">+AC860+T914</f>
        <v>7709950</v>
      </c>
      <c r="AD914" s="752">
        <f>+IF(ISERROR(AC914/AC913*100),"",(AC914/AC913*100))</f>
        <v>63.971255064423872</v>
      </c>
      <c r="AE914" s="555"/>
      <c r="AF914" s="826" t="str">
        <f>$AF$104</f>
        <v>8%対象額</v>
      </c>
      <c r="AG914" s="827" t="str">
        <f>$AG$104</f>
        <v>税額</v>
      </c>
      <c r="AK914" s="225" t="s">
        <v>152</v>
      </c>
      <c r="AL914" s="225" t="s">
        <v>153</v>
      </c>
      <c r="AM914" s="225" t="s">
        <v>154</v>
      </c>
      <c r="AN914" s="225" t="s">
        <v>155</v>
      </c>
      <c r="AO914" s="225" t="s">
        <v>156</v>
      </c>
      <c r="AP914" s="225" t="s">
        <v>332</v>
      </c>
    </row>
    <row r="915" spans="1:51" ht="13.5" customHeight="1">
      <c r="B915" s="870" t="s">
        <v>624</v>
      </c>
      <c r="C915" s="871"/>
      <c r="D915" s="872"/>
      <c r="E915" s="555" t="e">
        <v>#N/A</v>
      </c>
      <c r="F915" s="701">
        <f ca="1">SUM(F900)+F$51</f>
        <v>188</v>
      </c>
      <c r="G915" s="702">
        <f t="shared" ref="G915:P915" ca="1" si="828">SUM(G900)+G$51</f>
        <v>15200</v>
      </c>
      <c r="H915" s="702">
        <f t="shared" ca="1" si="828"/>
        <v>22</v>
      </c>
      <c r="I915" s="702">
        <f t="shared" ca="1" si="828"/>
        <v>11200</v>
      </c>
      <c r="J915" s="702">
        <f t="shared" ca="1" si="828"/>
        <v>0</v>
      </c>
      <c r="K915" s="702">
        <f t="shared" ca="1" si="828"/>
        <v>8000</v>
      </c>
      <c r="L915" s="702">
        <f t="shared" ca="1" si="828"/>
        <v>4</v>
      </c>
      <c r="M915" s="702">
        <f t="shared" ca="1" si="828"/>
        <v>7600</v>
      </c>
      <c r="N915" s="702">
        <f t="shared" ca="1" si="828"/>
        <v>1</v>
      </c>
      <c r="O915" s="702">
        <f t="shared" ca="1" si="828"/>
        <v>215</v>
      </c>
      <c r="P915" s="703">
        <f t="shared" ca="1" si="828"/>
        <v>1691000</v>
      </c>
      <c r="Q915" s="555"/>
      <c r="R915" s="775"/>
      <c r="S915" s="669"/>
      <c r="T915" s="713">
        <f>SUM(昨年日報!T916)</f>
        <v>842573.56902356888</v>
      </c>
      <c r="U915" s="555"/>
      <c r="V915" s="729"/>
      <c r="W915" s="555"/>
      <c r="X915" s="713">
        <f t="shared" ref="X915:X916" si="829">+X861+T915</f>
        <v>9828982.8282828256</v>
      </c>
      <c r="Y915" s="555"/>
      <c r="Z915" s="739"/>
      <c r="AA915" s="555"/>
      <c r="AB915" s="555"/>
      <c r="AC915" s="713">
        <f>+AC861+T915</f>
        <v>10958036.868686866</v>
      </c>
      <c r="AD915" s="739"/>
      <c r="AE915" s="555"/>
      <c r="AF915" s="817"/>
      <c r="AG915" s="818" t="str">
        <f>IF(AF915="","0",AF915-(AF915/(参照!$V$13)))</f>
        <v>0</v>
      </c>
      <c r="AK915" s="856" t="s">
        <v>632</v>
      </c>
      <c r="AL915" s="856"/>
      <c r="AM915" s="281" t="s">
        <v>625</v>
      </c>
      <c r="AN915" s="281" t="s">
        <v>626</v>
      </c>
      <c r="AO915" s="281" t="s">
        <v>627</v>
      </c>
      <c r="AP915" s="281" t="s">
        <v>628</v>
      </c>
      <c r="AQ915" s="281" t="s">
        <v>630</v>
      </c>
      <c r="AR915" s="281" t="s">
        <v>631</v>
      </c>
    </row>
    <row r="916" spans="1:51" ht="13.5" customHeight="1">
      <c r="B916" s="662"/>
      <c r="C916" s="663"/>
      <c r="D916" s="664"/>
      <c r="E916" s="590" t="str">
        <f>IF(B916="","",VLOOKUP(B916,参照!$U$1:$Z$25,2,FALSE))</f>
        <v/>
      </c>
      <c r="F916" s="665"/>
      <c r="G916" s="666"/>
      <c r="H916" s="665"/>
      <c r="I916" s="667"/>
      <c r="J916" s="665"/>
      <c r="K916" s="667"/>
      <c r="L916" s="665"/>
      <c r="M916" s="666"/>
      <c r="N916" s="666"/>
      <c r="O916" s="727"/>
      <c r="P916" s="647"/>
      <c r="Q916" s="555"/>
      <c r="R916" s="777" t="s">
        <v>54</v>
      </c>
      <c r="S916" s="669"/>
      <c r="T916" s="713">
        <f>((+T902+T904+T908+T910+T912)/(参照!$V$14))+(AF910+AF912+AF915+AF917-AG910-AG912-AG915-AG917)</f>
        <v>1219459.9326599326</v>
      </c>
      <c r="U916" s="555"/>
      <c r="V916" s="725"/>
      <c r="W916" s="555"/>
      <c r="X916" s="713">
        <f t="shared" si="829"/>
        <v>6348550.6060606055</v>
      </c>
      <c r="Y916" s="555"/>
      <c r="Z916" s="725">
        <f>+IF(ISERROR(X916/X915*100),"",(X916/X915*100))</f>
        <v>64.590107816575866</v>
      </c>
      <c r="AA916" s="555"/>
      <c r="AB916" s="555"/>
      <c r="AC916" s="713">
        <f t="shared" ref="AC916" si="830">+AC862+T916</f>
        <v>7009947.1380471373</v>
      </c>
      <c r="AD916" s="753">
        <f>+IF(ISERROR(AC916/AC915*100),"",(AC916/AC915*100))</f>
        <v>63.970830013160565</v>
      </c>
      <c r="AE916" s="555"/>
      <c r="AF916" s="828" t="str">
        <f>$AF$106</f>
        <v>10%対象額</v>
      </c>
      <c r="AG916" s="829" t="str">
        <f>$AG$106</f>
        <v>税額</v>
      </c>
      <c r="AK916" s="856" t="s">
        <v>176</v>
      </c>
      <c r="AL916" s="856"/>
      <c r="AM916" s="225"/>
      <c r="AN916" s="225"/>
      <c r="AO916" s="225"/>
      <c r="AP916" s="225"/>
      <c r="AQ916" s="225"/>
      <c r="AR916" s="225"/>
    </row>
    <row r="917" spans="1:51" ht="13.5" customHeight="1" thickBot="1">
      <c r="B917" s="870" t="s">
        <v>617</v>
      </c>
      <c r="C917" s="871"/>
      <c r="D917" s="872"/>
      <c r="E917" s="670"/>
      <c r="F917" s="731">
        <f ca="1">SUM(F907+F909+F911+F913+F915)</f>
        <v>779</v>
      </c>
      <c r="G917" s="732">
        <f t="shared" ref="G917:P917" ca="1" si="831">SUM(G907+G909+G911+G913+G915)</f>
        <v>150100</v>
      </c>
      <c r="H917" s="731">
        <f t="shared" ca="1" si="831"/>
        <v>563</v>
      </c>
      <c r="I917" s="733">
        <f t="shared" ca="1" si="831"/>
        <v>110600</v>
      </c>
      <c r="J917" s="731">
        <f t="shared" ca="1" si="831"/>
        <v>58</v>
      </c>
      <c r="K917" s="733">
        <f t="shared" ca="1" si="831"/>
        <v>79000</v>
      </c>
      <c r="L917" s="731">
        <f t="shared" ca="1" si="831"/>
        <v>29</v>
      </c>
      <c r="M917" s="732">
        <f t="shared" ca="1" si="831"/>
        <v>75190</v>
      </c>
      <c r="N917" s="732">
        <f t="shared" ca="1" si="831"/>
        <v>3</v>
      </c>
      <c r="O917" s="734">
        <f t="shared" ca="1" si="831"/>
        <v>1432</v>
      </c>
      <c r="P917" s="735">
        <f t="shared" ca="1" si="831"/>
        <v>7446760</v>
      </c>
      <c r="Q917" s="555"/>
      <c r="R917" s="781"/>
      <c r="S917" s="754" t="s">
        <v>0</v>
      </c>
      <c r="T917" s="751">
        <f>T914-T916</f>
        <v>121820.06734006735</v>
      </c>
      <c r="U917" s="560"/>
      <c r="V917" s="755"/>
      <c r="W917" s="649" t="s">
        <v>0</v>
      </c>
      <c r="X917" s="751">
        <f>X914-X916</f>
        <v>633913.3939393945</v>
      </c>
      <c r="Y917" s="560"/>
      <c r="Z917" s="756"/>
      <c r="AA917" s="560" t="s">
        <v>0</v>
      </c>
      <c r="AB917" s="649"/>
      <c r="AC917" s="751">
        <f>AC914-AC916</f>
        <v>700002.8619528627</v>
      </c>
      <c r="AD917" s="756"/>
      <c r="AE917" s="555"/>
      <c r="AF917" s="823"/>
      <c r="AG917" s="822" t="str">
        <f>IF(AF917="","0",AF917-(AF917/(参照!$V$14)))</f>
        <v>0</v>
      </c>
      <c r="AK917" s="856" t="s">
        <v>177</v>
      </c>
      <c r="AL917" s="856"/>
      <c r="AM917" s="225"/>
      <c r="AN917" s="225"/>
      <c r="AO917" s="225"/>
      <c r="AP917" s="225"/>
      <c r="AQ917" s="225"/>
      <c r="AR917" s="225"/>
    </row>
    <row r="918" spans="1:51" ht="9" customHeight="1">
      <c r="A918" s="22"/>
    </row>
    <row r="919" spans="1:51" ht="5.25" customHeight="1">
      <c r="A919" s="22"/>
    </row>
    <row r="920" spans="1:51" ht="16.5" customHeight="1">
      <c r="A920" s="1">
        <f>A866+1</f>
        <v>17</v>
      </c>
      <c r="B920" s="555"/>
      <c r="C920" s="555"/>
      <c r="D920" s="561"/>
      <c r="E920" s="564"/>
      <c r="F920" s="567" t="str">
        <f>F$56</f>
        <v>社　長</v>
      </c>
      <c r="G920" s="562">
        <f t="shared" ref="G920:O920" si="832">G$56</f>
        <v>0</v>
      </c>
      <c r="H920" s="563" t="str">
        <f t="shared" si="832"/>
        <v>常　務</v>
      </c>
      <c r="I920" s="564">
        <f t="shared" si="832"/>
        <v>0</v>
      </c>
      <c r="J920" s="565" t="str">
        <f t="shared" si="832"/>
        <v>部　長</v>
      </c>
      <c r="K920" s="566">
        <f t="shared" si="832"/>
        <v>0</v>
      </c>
      <c r="L920" s="567" t="str">
        <f t="shared" si="832"/>
        <v>次　長</v>
      </c>
      <c r="M920" s="566">
        <f t="shared" si="832"/>
        <v>0</v>
      </c>
      <c r="N920" s="567" t="str">
        <f t="shared" si="832"/>
        <v>課　長</v>
      </c>
      <c r="O920" s="568" t="str">
        <f t="shared" si="832"/>
        <v>係</v>
      </c>
      <c r="P920" s="557"/>
      <c r="Q920" s="24"/>
      <c r="R920" s="919" t="s">
        <v>99</v>
      </c>
      <c r="S920" s="919"/>
      <c r="T920" s="919"/>
      <c r="U920" s="919"/>
      <c r="V920" s="919"/>
      <c r="W920" s="919"/>
      <c r="X920" s="919"/>
      <c r="AD920" s="866" t="s">
        <v>116</v>
      </c>
      <c r="AE920" s="25"/>
      <c r="AF920" s="183" t="s">
        <v>8</v>
      </c>
      <c r="AG920" s="556" t="s">
        <v>9</v>
      </c>
    </row>
    <row r="921" spans="1:51" ht="15.75" customHeight="1">
      <c r="D921" s="561"/>
      <c r="E921" s="555"/>
      <c r="F921" s="920"/>
      <c r="H921" s="922"/>
      <c r="J921" s="924"/>
      <c r="K921" s="186"/>
      <c r="L921" s="926"/>
      <c r="M921" s="186"/>
      <c r="N921" s="926"/>
      <c r="O921" s="876" t="str">
        <f>IF(ISERROR(VLOOKUP(O923,参照!AB:AC,2,FALSE)),"",VLOOKUP(O923,参照!AB:AC,2,FALSE))</f>
        <v>菅原</v>
      </c>
      <c r="P921" s="770">
        <v>3</v>
      </c>
      <c r="Q921" s="4"/>
      <c r="R921" s="269"/>
      <c r="S921" s="865">
        <f>SUM(S867)+1</f>
        <v>46159</v>
      </c>
      <c r="T921" s="865"/>
      <c r="U921" s="865"/>
      <c r="V921" s="865"/>
      <c r="W921" s="862" t="str">
        <f>TEXT(S921,"aaaa")</f>
        <v>日曜日</v>
      </c>
      <c r="X921" s="862"/>
      <c r="Y921" s="268"/>
      <c r="Z921" s="4"/>
      <c r="AA921" s="4"/>
      <c r="AB921" s="4"/>
      <c r="AC921" s="29"/>
      <c r="AD921" s="867"/>
      <c r="AE921" s="263"/>
      <c r="AF921" s="889" t="str">
        <f>IF(ISERROR(VLOOKUP(P921,参照!M:N,2,FALSE)),"",VLOOKUP(P921,参照!M:N,2,FALSE))</f>
        <v>雨</v>
      </c>
      <c r="AG921" s="860" t="str">
        <f>IF(ISERROR(VLOOKUP(P922,参照!M:N,2,FALSE)),"",VLOOKUP(P922,参照!M:N,2,FALSE))</f>
        <v>くもり</v>
      </c>
    </row>
    <row r="922" spans="1:51" ht="15.75" customHeight="1">
      <c r="D922" s="561"/>
      <c r="E922" s="560"/>
      <c r="F922" s="921"/>
      <c r="G922" s="31"/>
      <c r="H922" s="923"/>
      <c r="I922" s="31"/>
      <c r="J922" s="925"/>
      <c r="K922" s="187"/>
      <c r="L922" s="927"/>
      <c r="M922" s="187"/>
      <c r="N922" s="927"/>
      <c r="O922" s="877" t="str">
        <f>IF(ISERROR(VLOOKUP(N922,参照!#REF!,2,FALSE)),"",VLOOKUP(N922,参照!#REF!,2,FALSE))</f>
        <v/>
      </c>
      <c r="P922" s="770">
        <v>2</v>
      </c>
      <c r="Q922" s="4"/>
      <c r="R922" s="269"/>
      <c r="S922" s="865"/>
      <c r="T922" s="865"/>
      <c r="U922" s="865"/>
      <c r="V922" s="865"/>
      <c r="W922" s="862"/>
      <c r="X922" s="862"/>
      <c r="Y922" s="268"/>
      <c r="Z922" s="4"/>
      <c r="AA922" s="4"/>
      <c r="AB922" s="4"/>
      <c r="AC922" s="29"/>
      <c r="AD922" s="868"/>
      <c r="AE922" s="187"/>
      <c r="AF922" s="890" t="str">
        <f>IF(ISERROR(VLOOKUP(AE922,参照!O:P,2,FALSE)),"",VLOOKUP(AE922,参照!O:P,2,FALSE))</f>
        <v/>
      </c>
      <c r="AG922" s="861" t="str">
        <f>IF(ISERROR(VLOOKUP(AF922,参照!P:Q,2,FALSE)),"",VLOOKUP(AF922,参照!P:Q,2,FALSE))</f>
        <v/>
      </c>
    </row>
    <row r="923" spans="1:51" ht="13.5" customHeight="1">
      <c r="B923" s="555" t="s">
        <v>447</v>
      </c>
      <c r="C923" s="555"/>
      <c r="D923" s="555"/>
      <c r="E923" s="555"/>
      <c r="F923" s="555"/>
      <c r="G923" s="555"/>
      <c r="H923" s="555"/>
      <c r="I923" s="555"/>
      <c r="J923" s="555"/>
      <c r="K923" s="555"/>
      <c r="L923" s="555"/>
      <c r="M923" s="555"/>
      <c r="N923" s="555"/>
      <c r="O923" s="595">
        <v>5</v>
      </c>
      <c r="P923" s="555"/>
      <c r="Q923" s="555"/>
      <c r="R923" s="596" t="s">
        <v>446</v>
      </c>
      <c r="S923" s="555"/>
      <c r="T923" s="555"/>
      <c r="U923" s="555"/>
      <c r="V923" s="596" t="s">
        <v>445</v>
      </c>
      <c r="W923" s="555"/>
      <c r="X923" s="555"/>
      <c r="Y923" s="555"/>
      <c r="Z923" s="596" t="s">
        <v>444</v>
      </c>
      <c r="AA923" s="596"/>
      <c r="AB923" s="555"/>
      <c r="AC923" s="597"/>
      <c r="AD923" s="555"/>
      <c r="AE923" s="555"/>
      <c r="AF923" s="596"/>
      <c r="AG923" s="597"/>
    </row>
    <row r="924" spans="1:51" ht="13.5" customHeight="1" thickBot="1">
      <c r="B924" s="908"/>
      <c r="C924" s="909"/>
      <c r="D924" s="598"/>
      <c r="E924" s="598"/>
      <c r="F924" s="891" t="s">
        <v>679</v>
      </c>
      <c r="G924" s="892"/>
      <c r="H924" s="892"/>
      <c r="I924" s="892"/>
      <c r="J924" s="892"/>
      <c r="K924" s="892"/>
      <c r="L924" s="892"/>
      <c r="M924" s="892"/>
      <c r="N924" s="892"/>
      <c r="O924" s="892"/>
      <c r="P924" s="893"/>
      <c r="Q924" s="555"/>
      <c r="R924" s="599" t="s">
        <v>78</v>
      </c>
      <c r="S924" s="564"/>
      <c r="T924" s="600" t="s">
        <v>79</v>
      </c>
      <c r="U924" s="564"/>
      <c r="V924" s="564" t="s">
        <v>80</v>
      </c>
      <c r="W924" s="564"/>
      <c r="X924" s="601" t="s">
        <v>79</v>
      </c>
      <c r="Y924" s="555"/>
      <c r="Z924" s="602" t="s">
        <v>30</v>
      </c>
      <c r="AA924" s="603"/>
      <c r="AB924" s="604"/>
      <c r="AC924" s="605"/>
      <c r="AD924" s="555"/>
      <c r="AE924" s="555"/>
      <c r="AF924" s="555"/>
      <c r="AG924" s="606"/>
      <c r="AJ924" s="1" t="s">
        <v>121</v>
      </c>
      <c r="AK924" s="922" t="s">
        <v>120</v>
      </c>
      <c r="AL924" s="922"/>
    </row>
    <row r="925" spans="1:51" ht="13.5" customHeight="1">
      <c r="B925" s="607" t="s">
        <v>104</v>
      </c>
      <c r="C925" s="608" t="s">
        <v>105</v>
      </c>
      <c r="D925" s="568" t="s">
        <v>4</v>
      </c>
      <c r="E925" s="563"/>
      <c r="F925" s="609" t="s">
        <v>15</v>
      </c>
      <c r="G925" s="610"/>
      <c r="H925" s="609" t="s">
        <v>16</v>
      </c>
      <c r="I925" s="566"/>
      <c r="J925" s="567" t="s">
        <v>17</v>
      </c>
      <c r="K925" s="611"/>
      <c r="L925" s="609" t="s">
        <v>18</v>
      </c>
      <c r="M925" s="562"/>
      <c r="N925" s="612" t="s">
        <v>19</v>
      </c>
      <c r="O925" s="613" t="s">
        <v>6</v>
      </c>
      <c r="P925" s="613" t="s">
        <v>20</v>
      </c>
      <c r="Q925" s="595">
        <v>401</v>
      </c>
      <c r="R925" s="614" t="str">
        <f>IF(ISERROR(VLOOKUP(Q925,参照!A:B,2,FALSE)),"",VLOOKUP(Q925,参照!A:B,2,FALSE))</f>
        <v>ＪＴＢ</v>
      </c>
      <c r="S925" s="604"/>
      <c r="T925" s="615">
        <v>204250</v>
      </c>
      <c r="U925" s="604">
        <v>500</v>
      </c>
      <c r="V925" s="604" t="str">
        <f>IF(ISERROR(VLOOKUP(U925,参照!D:E,2,FALSE)),"",VLOOKUP(U925,参照!D:E,2,FALSE))</f>
        <v>じゃらん</v>
      </c>
      <c r="W925" s="604"/>
      <c r="X925" s="616">
        <v>38010</v>
      </c>
      <c r="Y925" s="555"/>
      <c r="Z925" s="558"/>
      <c r="AA925" s="617"/>
      <c r="AB925" s="618"/>
      <c r="AC925" s="619"/>
      <c r="AD925" s="555"/>
      <c r="AE925" s="555"/>
      <c r="AF925" s="555" t="s">
        <v>346</v>
      </c>
      <c r="AG925" s="606"/>
      <c r="AJ925" s="853" t="s">
        <v>635</v>
      </c>
      <c r="AK925" s="277" t="s">
        <v>104</v>
      </c>
      <c r="AL925" s="277" t="s">
        <v>4</v>
      </c>
      <c r="AM925" s="278"/>
      <c r="AN925" s="279" t="s">
        <v>15</v>
      </c>
      <c r="AO925" s="279" t="s">
        <v>16</v>
      </c>
      <c r="AP925" s="277" t="s">
        <v>17</v>
      </c>
      <c r="AQ925" s="279" t="s">
        <v>18</v>
      </c>
      <c r="AR925" s="279" t="s">
        <v>19</v>
      </c>
      <c r="AS925" s="279"/>
      <c r="AT925" s="278" t="s">
        <v>117</v>
      </c>
      <c r="AU925" s="278" t="s">
        <v>118</v>
      </c>
      <c r="AV925" s="278" t="s">
        <v>123</v>
      </c>
      <c r="AW925" s="278" t="s">
        <v>124</v>
      </c>
      <c r="AX925" s="280" t="s">
        <v>122</v>
      </c>
      <c r="AY925" s="853" t="s">
        <v>100</v>
      </c>
    </row>
    <row r="926" spans="1:51" ht="13.5" customHeight="1">
      <c r="A926" s="43"/>
      <c r="B926" s="620" t="s">
        <v>83</v>
      </c>
      <c r="C926" s="621">
        <v>1</v>
      </c>
      <c r="D926" s="621">
        <v>1</v>
      </c>
      <c r="E926" s="604">
        <f>IF(B926="","",VLOOKUP(B926,参照!$U$1:$Z$25,2,FALSE))</f>
        <v>5000</v>
      </c>
      <c r="F926" s="622">
        <v>7</v>
      </c>
      <c r="G926" s="623">
        <f>IF(B926="","",VLOOKUP(B926,参照!$U$1:$Z$25,3,FALSE))</f>
        <v>4750</v>
      </c>
      <c r="H926" s="622">
        <v>61</v>
      </c>
      <c r="I926" s="624">
        <f>IF(B926="","",VLOOKUP(B926,参照!$U$1:$Z$25,4,FALSE))</f>
        <v>3500</v>
      </c>
      <c r="J926" s="622"/>
      <c r="K926" s="625">
        <f>IF(B926="","",VLOOKUP(B926,参照!$U$1:$Z$25,5,FALSE))</f>
        <v>2500</v>
      </c>
      <c r="L926" s="622"/>
      <c r="M926" s="626">
        <f>IF(B926="","",VLOOKUP(B926,参照!$U$1:$Z$25,6,FALSE))</f>
        <v>2380</v>
      </c>
      <c r="N926" s="605">
        <v>1</v>
      </c>
      <c r="O926" s="616">
        <f t="shared" ref="O926:O938" si="833">IF(SUM(F926+H926+J926+L926+N926)=0,"",SUM(F926+H926+J926+L926+N926))</f>
        <v>69</v>
      </c>
      <c r="P926" s="605">
        <f>IF(ISERROR(SUM(E926*F926+G926*H926+I926*J926+K926*L926+M926*N926)),"",SUM(E926*F926+G926*H926+I926*J926+K926*L926+M926*N926))</f>
        <v>327130</v>
      </c>
      <c r="Q926" s="595">
        <v>443</v>
      </c>
      <c r="R926" s="627" t="str">
        <f>IF(ISERROR(VLOOKUP(Q926,参照!A:B,2,FALSE)),"",VLOOKUP(Q926,参照!A:B,2,FALSE))</f>
        <v>読売旅行</v>
      </c>
      <c r="S926" s="628"/>
      <c r="T926" s="629">
        <v>180500</v>
      </c>
      <c r="U926" s="628">
        <v>726</v>
      </c>
      <c r="V926" s="628" t="str">
        <f>IF(ISERROR(VLOOKUP(U926,参照!D:E,2,FALSE)),"",VLOOKUP(U926,参照!D:E,2,FALSE))</f>
        <v>ベルトラ</v>
      </c>
      <c r="W926" s="628"/>
      <c r="X926" s="630">
        <v>9500</v>
      </c>
      <c r="Y926" s="555"/>
      <c r="Z926" s="631"/>
      <c r="AA926" s="632"/>
      <c r="AB926" s="618"/>
      <c r="AC926" s="619"/>
      <c r="AD926" s="555"/>
      <c r="AE926" s="555"/>
      <c r="AF926" s="633" t="s">
        <v>164</v>
      </c>
      <c r="AG926" s="634">
        <f>AG872+S959</f>
        <v>135220</v>
      </c>
      <c r="AJ926" s="854"/>
      <c r="AK926" s="281" t="s">
        <v>83</v>
      </c>
      <c r="AL926" s="281">
        <v>1</v>
      </c>
      <c r="AM926" s="225"/>
      <c r="AN926" s="225">
        <f>DSUM($B925:$N939,F925,$AK925:$AL926)</f>
        <v>38</v>
      </c>
      <c r="AO926" s="225">
        <f>DSUM($B925:$N939,H925,$AK925:$AL926)</f>
        <v>185</v>
      </c>
      <c r="AP926" s="225">
        <f>DSUM($B925:$N939,J925,$AK925:$AL926)</f>
        <v>0</v>
      </c>
      <c r="AQ926" s="225">
        <f>DSUM($B925:$N939,L925,$AK925:$AL926)</f>
        <v>0</v>
      </c>
      <c r="AR926" s="225">
        <f>DSUM($B925:$N939,N925,$AK925:$AL926)</f>
        <v>1</v>
      </c>
      <c r="AS926" s="225"/>
      <c r="AT926" s="225">
        <f>AN926+AO926+AP926</f>
        <v>223</v>
      </c>
      <c r="AU926" s="225">
        <f>AQ926+AR926</f>
        <v>1</v>
      </c>
      <c r="AV926" s="225">
        <f>AT926+AU926</f>
        <v>224</v>
      </c>
      <c r="AW926" s="287">
        <f>(AT926*1)+(AU926*0.5)</f>
        <v>223.5</v>
      </c>
      <c r="AX926" s="284">
        <f>DCOUNT(B925:E939,D925,AK925:AL926)-AM970</f>
        <v>3</v>
      </c>
      <c r="AY926" s="854"/>
    </row>
    <row r="927" spans="1:51" ht="13.5" customHeight="1">
      <c r="A927" s="43"/>
      <c r="B927" s="635" t="s">
        <v>126</v>
      </c>
      <c r="C927" s="636">
        <v>1</v>
      </c>
      <c r="D927" s="636">
        <v>3</v>
      </c>
      <c r="E927" s="628">
        <f>IF(B927="","",VLOOKUP(B927,参照!$U$1:$Z$25,2,FALSE))</f>
        <v>8000</v>
      </c>
      <c r="F927" s="637">
        <v>24</v>
      </c>
      <c r="G927" s="638">
        <f>IF(B927="","",VLOOKUP(B927,参照!$U$1:$Z$25,3,FALSE))</f>
        <v>7600</v>
      </c>
      <c r="H927" s="637"/>
      <c r="I927" s="639">
        <f>IF(B927="","",VLOOKUP(B927,参照!$U$1:$Z$25,4,FALSE))</f>
        <v>5600</v>
      </c>
      <c r="J927" s="637"/>
      <c r="K927" s="640">
        <f>IF(B927="","",VLOOKUP(B927,参照!$U$1:$Z$25,5,FALSE))</f>
        <v>4000</v>
      </c>
      <c r="L927" s="637"/>
      <c r="M927" s="641">
        <f>IF(B927="","",VLOOKUP(B927,参照!$U$1:$Z$25,6,FALSE))</f>
        <v>3800</v>
      </c>
      <c r="N927" s="642"/>
      <c r="O927" s="642">
        <f t="shared" si="833"/>
        <v>24</v>
      </c>
      <c r="P927" s="642">
        <f t="shared" ref="P927:P938" si="834">IF(ISERROR(SUM(E927*F927+G927*H927+I927*J927+K927*L927+M927*N927)),"",SUM(E927*F927+G927*H927+I927*J927+K927*L927+M927*N927))</f>
        <v>192000</v>
      </c>
      <c r="Q927" s="595">
        <v>474</v>
      </c>
      <c r="R927" s="627" t="str">
        <f>IF(ISERROR(VLOOKUP(Q927,参照!A:B,2,FALSE)),"",VLOOKUP(Q927,参照!A:B,2,FALSE))</f>
        <v>阪急交通社</v>
      </c>
      <c r="S927" s="628"/>
      <c r="T927" s="629">
        <v>266000</v>
      </c>
      <c r="U927" s="628">
        <v>800</v>
      </c>
      <c r="V927" s="628" t="str">
        <f>IF(ISERROR(VLOOKUP(U927,参照!D:E,2,FALSE)),"",VLOOKUP(U927,参照!D:E,2,FALSE))</f>
        <v>ANA Digital Gate</v>
      </c>
      <c r="W927" s="628"/>
      <c r="X927" s="630">
        <v>251250</v>
      </c>
      <c r="Y927" s="555"/>
      <c r="Z927" s="631"/>
      <c r="AA927" s="632"/>
      <c r="AB927" s="618"/>
      <c r="AC927" s="619"/>
      <c r="AD927" s="555"/>
      <c r="AE927" s="555"/>
      <c r="AF927" s="643" t="s">
        <v>680</v>
      </c>
      <c r="AG927" s="644">
        <f>AG873+S960</f>
        <v>0</v>
      </c>
      <c r="AJ927" s="854"/>
      <c r="AK927" s="281" t="s">
        <v>104</v>
      </c>
      <c r="AL927" s="281" t="s">
        <v>4</v>
      </c>
      <c r="AM927" s="225"/>
      <c r="AN927" s="225"/>
      <c r="AO927" s="225"/>
      <c r="AP927" s="225"/>
      <c r="AQ927" s="225"/>
      <c r="AR927" s="225"/>
      <c r="AS927" s="225"/>
      <c r="AT927" s="225"/>
      <c r="AU927" s="225"/>
      <c r="AV927" s="225"/>
      <c r="AW927" s="225"/>
      <c r="AX927" s="282"/>
      <c r="AY927" s="854"/>
    </row>
    <row r="928" spans="1:51" ht="13.5" customHeight="1" thickBot="1">
      <c r="A928" s="43"/>
      <c r="B928" s="635" t="s">
        <v>83</v>
      </c>
      <c r="C928" s="636">
        <v>2</v>
      </c>
      <c r="D928" s="636">
        <v>1</v>
      </c>
      <c r="E928" s="628">
        <f>IF(B928="","",VLOOKUP(B928,参照!$U$1:$Z$25,2,FALSE))</f>
        <v>5000</v>
      </c>
      <c r="F928" s="637">
        <v>16</v>
      </c>
      <c r="G928" s="638">
        <f>IF(B928="","",VLOOKUP(B928,参照!$U$1:$Z$25,3,FALSE))</f>
        <v>4750</v>
      </c>
      <c r="H928" s="637">
        <v>49</v>
      </c>
      <c r="I928" s="639">
        <f>IF(B928="","",VLOOKUP(B928,参照!$U$1:$Z$25,4,FALSE))</f>
        <v>3500</v>
      </c>
      <c r="J928" s="637"/>
      <c r="K928" s="640">
        <f>IF(B928="","",VLOOKUP(B928,参照!$U$1:$Z$25,5,FALSE))</f>
        <v>2500</v>
      </c>
      <c r="L928" s="637"/>
      <c r="M928" s="641">
        <f>IF(B928="","",VLOOKUP(B928,参照!$U$1:$Z$25,6,FALSE))</f>
        <v>2380</v>
      </c>
      <c r="N928" s="642"/>
      <c r="O928" s="630">
        <f t="shared" si="833"/>
        <v>65</v>
      </c>
      <c r="P928" s="642">
        <f t="shared" si="834"/>
        <v>312750</v>
      </c>
      <c r="Q928" s="595"/>
      <c r="R928" s="627" t="str">
        <f>IF(ISERROR(VLOOKUP(Q928,参照!A:B,2,FALSE)),"",VLOOKUP(Q928,参照!A:B,2,FALSE))</f>
        <v/>
      </c>
      <c r="S928" s="628"/>
      <c r="T928" s="629"/>
      <c r="U928" s="628"/>
      <c r="V928" s="628" t="str">
        <f>IF(ISERROR(VLOOKUP(U928,参照!D:E,2,FALSE)),"",VLOOKUP(U928,参照!D:E,2,FALSE))</f>
        <v/>
      </c>
      <c r="W928" s="628"/>
      <c r="X928" s="630"/>
      <c r="Y928" s="555"/>
      <c r="Z928" s="645"/>
      <c r="AA928" s="590"/>
      <c r="AB928" s="646"/>
      <c r="AC928" s="647"/>
      <c r="AD928" s="555"/>
      <c r="AE928" s="555"/>
      <c r="AF928" s="555"/>
      <c r="AG928" s="606"/>
      <c r="AJ928" s="855"/>
      <c r="AK928" s="9" t="s">
        <v>83</v>
      </c>
      <c r="AL928" s="9">
        <v>3</v>
      </c>
      <c r="AM928" s="283"/>
      <c r="AN928" s="283">
        <f>DSUM($B925:$N939,F925,$AK927:$AL928)</f>
        <v>15</v>
      </c>
      <c r="AO928" s="283">
        <f>DSUM($B925:$N939,H925,$AK927:$AL928)</f>
        <v>3</v>
      </c>
      <c r="AP928" s="283">
        <f>DSUM($B925:$N939,J925,$AK927:$AL928)</f>
        <v>0</v>
      </c>
      <c r="AQ928" s="283">
        <f>DSUM($B925:$N939,L925,$AK927:$AL928)</f>
        <v>0</v>
      </c>
      <c r="AR928" s="283">
        <f>DSUM($B925:$N939,N925,$AK927:$AL928)</f>
        <v>2</v>
      </c>
      <c r="AS928" s="283"/>
      <c r="AT928" s="283">
        <f>AN928+AO928+AP928</f>
        <v>18</v>
      </c>
      <c r="AU928" s="283">
        <f>AQ928+AR928</f>
        <v>2</v>
      </c>
      <c r="AV928" s="283">
        <f>AT928+AU928</f>
        <v>20</v>
      </c>
      <c r="AW928" s="286">
        <f>(AT928*1)+(AU928*0.5)</f>
        <v>19</v>
      </c>
      <c r="AX928" s="285">
        <f>DCOUNT(B925:E939,D925,AK927:AL928)-AM971</f>
        <v>1</v>
      </c>
      <c r="AY928" s="855"/>
    </row>
    <row r="929" spans="1:51" ht="13.5" customHeight="1" thickBot="1">
      <c r="A929" s="43"/>
      <c r="B929" s="635" t="s">
        <v>83</v>
      </c>
      <c r="C929" s="636">
        <v>3</v>
      </c>
      <c r="D929" s="636">
        <v>3</v>
      </c>
      <c r="E929" s="628">
        <f>IF(B929="","",VLOOKUP(B929,参照!$U$1:$Z$25,2,FALSE))</f>
        <v>5000</v>
      </c>
      <c r="F929" s="637">
        <v>15</v>
      </c>
      <c r="G929" s="638">
        <f>IF(B929="","",VLOOKUP(B929,参照!$U$1:$Z$25,3,FALSE))</f>
        <v>4750</v>
      </c>
      <c r="H929" s="637">
        <v>3</v>
      </c>
      <c r="I929" s="639">
        <f>IF(B929="","",VLOOKUP(B929,参照!$U$1:$Z$25,4,FALSE))</f>
        <v>3500</v>
      </c>
      <c r="J929" s="637"/>
      <c r="K929" s="640">
        <f>IF(B929="","",VLOOKUP(B929,参照!$U$1:$Z$25,5,FALSE))</f>
        <v>2500</v>
      </c>
      <c r="L929" s="637"/>
      <c r="M929" s="641">
        <f>IF(B929="","",VLOOKUP(B929,参照!$U$1:$Z$25,6,FALSE))</f>
        <v>2380</v>
      </c>
      <c r="N929" s="642">
        <v>2</v>
      </c>
      <c r="O929" s="642">
        <f t="shared" si="833"/>
        <v>20</v>
      </c>
      <c r="P929" s="642">
        <f t="shared" si="834"/>
        <v>94010</v>
      </c>
      <c r="Q929" s="595"/>
      <c r="R929" s="627" t="str">
        <f>IF(ISERROR(VLOOKUP(Q929,参照!A:B,2,FALSE)),"",VLOOKUP(Q929,参照!A:B,2,FALSE))</f>
        <v/>
      </c>
      <c r="S929" s="628"/>
      <c r="T929" s="629"/>
      <c r="U929" s="628"/>
      <c r="V929" s="628" t="str">
        <f>IF(ISERROR(VLOOKUP(U929,参照!D:E,2,FALSE)),"",VLOOKUP(U929,参照!D:E,2,FALSE))</f>
        <v/>
      </c>
      <c r="W929" s="628"/>
      <c r="X929" s="630"/>
      <c r="Y929" s="555"/>
      <c r="Z929" s="648" t="s">
        <v>35</v>
      </c>
      <c r="AA929" s="649"/>
      <c r="AB929" s="650"/>
      <c r="AC929" s="651">
        <f>SUM(AC925:AC927)</f>
        <v>0</v>
      </c>
      <c r="AD929" s="555"/>
      <c r="AE929" s="555"/>
      <c r="AF929" s="555" t="s">
        <v>345</v>
      </c>
      <c r="AG929" s="606"/>
    </row>
    <row r="930" spans="1:51" ht="13.5" customHeight="1">
      <c r="A930" s="43"/>
      <c r="B930" s="635" t="s">
        <v>83</v>
      </c>
      <c r="C930" s="636">
        <v>4</v>
      </c>
      <c r="D930" s="636">
        <v>1</v>
      </c>
      <c r="E930" s="628">
        <f>IF(B930="","",VLOOKUP(B930,参照!$U$1:$Z$25,2,FALSE))</f>
        <v>5000</v>
      </c>
      <c r="F930" s="637">
        <v>15</v>
      </c>
      <c r="G930" s="638">
        <f>IF(B930="","",VLOOKUP(B930,参照!$U$1:$Z$25,3,FALSE))</f>
        <v>4750</v>
      </c>
      <c r="H930" s="637">
        <v>75</v>
      </c>
      <c r="I930" s="639">
        <f>IF(B930="","",VLOOKUP(B930,参照!$U$1:$Z$25,4,FALSE))</f>
        <v>3500</v>
      </c>
      <c r="J930" s="637"/>
      <c r="K930" s="640">
        <f>IF(B930="","",VLOOKUP(B930,参照!$U$1:$Z$25,5,FALSE))</f>
        <v>2500</v>
      </c>
      <c r="L930" s="637"/>
      <c r="M930" s="641">
        <f>IF(B930="","",VLOOKUP(B930,参照!$U$1:$Z$25,6,FALSE))</f>
        <v>2380</v>
      </c>
      <c r="N930" s="642"/>
      <c r="O930" s="630">
        <f t="shared" si="833"/>
        <v>90</v>
      </c>
      <c r="P930" s="642">
        <f t="shared" si="834"/>
        <v>431250</v>
      </c>
      <c r="Q930" s="595"/>
      <c r="R930" s="627" t="str">
        <f>IF(ISERROR(VLOOKUP(Q930,参照!A:B,2,FALSE)),"",VLOOKUP(Q930,参照!A:B,2,FALSE))</f>
        <v/>
      </c>
      <c r="S930" s="628"/>
      <c r="T930" s="629"/>
      <c r="U930" s="628"/>
      <c r="V930" s="628" t="str">
        <f>IF(ISERROR(VLOOKUP(U930,参照!D:E,2,FALSE)),"",VLOOKUP(U930,参照!D:E,2,FALSE))</f>
        <v/>
      </c>
      <c r="W930" s="628"/>
      <c r="X930" s="630"/>
      <c r="Y930" s="555"/>
      <c r="Z930" s="555"/>
      <c r="AA930" s="555"/>
      <c r="AB930" s="555"/>
      <c r="AC930" s="555"/>
      <c r="AD930" s="555"/>
      <c r="AE930" s="555"/>
      <c r="AF930" s="633" t="s">
        <v>164</v>
      </c>
      <c r="AG930" s="634">
        <f>AG876+S961</f>
        <v>91200</v>
      </c>
      <c r="AJ930" s="853" t="s">
        <v>107</v>
      </c>
      <c r="AK930" s="277" t="s">
        <v>104</v>
      </c>
      <c r="AL930" s="277" t="s">
        <v>4</v>
      </c>
      <c r="AM930" s="278"/>
      <c r="AN930" s="279" t="s">
        <v>15</v>
      </c>
      <c r="AO930" s="279" t="s">
        <v>16</v>
      </c>
      <c r="AP930" s="277" t="s">
        <v>17</v>
      </c>
      <c r="AQ930" s="279" t="s">
        <v>18</v>
      </c>
      <c r="AR930" s="279" t="s">
        <v>19</v>
      </c>
      <c r="AS930" s="277"/>
      <c r="AT930" s="277" t="s">
        <v>117</v>
      </c>
      <c r="AU930" s="277" t="s">
        <v>118</v>
      </c>
      <c r="AV930" s="277" t="s">
        <v>123</v>
      </c>
      <c r="AW930" s="277" t="s">
        <v>124</v>
      </c>
      <c r="AX930" s="288" t="s">
        <v>122</v>
      </c>
      <c r="AY930" s="853" t="s">
        <v>107</v>
      </c>
    </row>
    <row r="931" spans="1:51" ht="13.5" customHeight="1">
      <c r="A931" s="43"/>
      <c r="B931" s="635"/>
      <c r="C931" s="636"/>
      <c r="D931" s="636"/>
      <c r="E931" s="628" t="str">
        <f>IF(B931="","",VLOOKUP(B931,参照!$U$1:$Z$25,2,FALSE))</f>
        <v/>
      </c>
      <c r="F931" s="637"/>
      <c r="G931" s="638" t="str">
        <f>IF(B931="","",VLOOKUP(B931,参照!$U$1:$Z$25,3,FALSE))</f>
        <v/>
      </c>
      <c r="H931" s="637"/>
      <c r="I931" s="639" t="str">
        <f>IF(B931="","",VLOOKUP(B931,参照!$U$1:$Z$25,4,FALSE))</f>
        <v/>
      </c>
      <c r="J931" s="637"/>
      <c r="K931" s="640" t="str">
        <f>IF(B931="","",VLOOKUP(B931,参照!$U$1:$Z$25,5,FALSE))</f>
        <v/>
      </c>
      <c r="L931" s="637"/>
      <c r="M931" s="641" t="str">
        <f>IF(B931="","",VLOOKUP(B931,参照!$U$1:$Z$25,6,FALSE))</f>
        <v/>
      </c>
      <c r="N931" s="642"/>
      <c r="O931" s="642" t="str">
        <f t="shared" si="833"/>
        <v/>
      </c>
      <c r="P931" s="642" t="str">
        <f t="shared" si="834"/>
        <v/>
      </c>
      <c r="Q931" s="595"/>
      <c r="R931" s="627" t="str">
        <f>IF(ISERROR(VLOOKUP(Q931,参照!A:B,2,FALSE)),"",VLOOKUP(Q931,参照!A:B,2,FALSE))</f>
        <v/>
      </c>
      <c r="S931" s="628"/>
      <c r="T931" s="629"/>
      <c r="U931" s="628"/>
      <c r="V931" s="628" t="str">
        <f>IF(ISERROR(VLOOKUP(U931,参照!D:E,2,FALSE)),"",VLOOKUP(U931,参照!D:E,2,FALSE))</f>
        <v/>
      </c>
      <c r="W931" s="628"/>
      <c r="X931" s="630"/>
      <c r="Y931" s="555"/>
      <c r="Z931" s="602" t="s">
        <v>33</v>
      </c>
      <c r="AA931" s="603"/>
      <c r="AB931" s="652"/>
      <c r="AC931" s="653"/>
      <c r="AD931" s="555"/>
      <c r="AE931" s="555"/>
      <c r="AF931" s="643" t="s">
        <v>681</v>
      </c>
      <c r="AG931" s="644">
        <f>AG877+S962</f>
        <v>0</v>
      </c>
      <c r="AJ931" s="854"/>
      <c r="AK931" s="281" t="s">
        <v>84</v>
      </c>
      <c r="AL931" s="281">
        <v>1</v>
      </c>
      <c r="AM931" s="225"/>
      <c r="AN931" s="225">
        <f>DSUM($B925:$N939,F925,$AK930:$AL931)</f>
        <v>0</v>
      </c>
      <c r="AO931" s="225">
        <f>DSUM($B925:$N939,H925,$AK930:$AL931)</f>
        <v>0</v>
      </c>
      <c r="AP931" s="225">
        <f>DSUM($B925:$N939,J925,$AK930:$AL931)</f>
        <v>0</v>
      </c>
      <c r="AQ931" s="225">
        <f>DSUM($B925:$N939,L925,$AK930:$AL931)</f>
        <v>0</v>
      </c>
      <c r="AR931" s="225">
        <f>DSUM($B925:$N939,N925,$AK930:$AL931)</f>
        <v>0</v>
      </c>
      <c r="AS931" s="225"/>
      <c r="AT931" s="225">
        <f>AN931+AO931+AP931</f>
        <v>0</v>
      </c>
      <c r="AU931" s="225">
        <f>AQ931+AR931</f>
        <v>0</v>
      </c>
      <c r="AV931" s="225">
        <f>AT931+AU931</f>
        <v>0</v>
      </c>
      <c r="AW931" s="287">
        <f>(AT931*1)+(AU931*0.5)</f>
        <v>0</v>
      </c>
      <c r="AX931" s="284">
        <f>DCOUNT(B925:E939,D925,AK930:AL931)-AN970</f>
        <v>0</v>
      </c>
      <c r="AY931" s="854"/>
    </row>
    <row r="932" spans="1:51" ht="13.5" customHeight="1">
      <c r="A932" s="43"/>
      <c r="B932" s="635"/>
      <c r="C932" s="636"/>
      <c r="D932" s="636"/>
      <c r="E932" s="628" t="str">
        <f>IF(B932="","",VLOOKUP(B932,参照!$U$1:$Z$25,2,FALSE))</f>
        <v/>
      </c>
      <c r="F932" s="637"/>
      <c r="G932" s="638" t="str">
        <f>IF(B932="","",VLOOKUP(B932,参照!$U$1:$Z$25,3,FALSE))</f>
        <v/>
      </c>
      <c r="H932" s="637"/>
      <c r="I932" s="639" t="str">
        <f>IF(B932="","",VLOOKUP(B932,参照!$U$1:$Z$25,4,FALSE))</f>
        <v/>
      </c>
      <c r="J932" s="637"/>
      <c r="K932" s="640" t="str">
        <f>IF(B932="","",VLOOKUP(B932,参照!$U$1:$Z$25,5,FALSE))</f>
        <v/>
      </c>
      <c r="L932" s="637"/>
      <c r="M932" s="641" t="str">
        <f>IF(B932="","",VLOOKUP(B932,参照!$U$1:$Z$25,6,FALSE))</f>
        <v/>
      </c>
      <c r="N932" s="642"/>
      <c r="O932" s="630" t="str">
        <f t="shared" si="833"/>
        <v/>
      </c>
      <c r="P932" s="642" t="str">
        <f t="shared" si="834"/>
        <v/>
      </c>
      <c r="Q932" s="595"/>
      <c r="R932" s="627" t="str">
        <f>IF(ISERROR(VLOOKUP(Q932,参照!A:B,2,FALSE)),"",VLOOKUP(Q932,参照!A:B,2,FALSE))</f>
        <v/>
      </c>
      <c r="S932" s="628"/>
      <c r="T932" s="629"/>
      <c r="U932" s="628"/>
      <c r="V932" s="628" t="str">
        <f>IF(ISERROR(VLOOKUP(U932,参照!D:E,2,FALSE)),"",VLOOKUP(U932,参照!D:E,2,FALSE))</f>
        <v/>
      </c>
      <c r="W932" s="628"/>
      <c r="X932" s="630"/>
      <c r="Y932" s="555"/>
      <c r="Z932" s="627"/>
      <c r="AA932" s="654"/>
      <c r="AB932" s="655"/>
      <c r="AC932" s="656"/>
      <c r="AD932" s="555"/>
      <c r="AE932" s="555"/>
      <c r="AF932" s="596"/>
      <c r="AG932" s="606"/>
      <c r="AJ932" s="854"/>
      <c r="AK932" s="281" t="s">
        <v>104</v>
      </c>
      <c r="AL932" s="281" t="s">
        <v>4</v>
      </c>
      <c r="AM932" s="225"/>
      <c r="AN932" s="225"/>
      <c r="AO932" s="225"/>
      <c r="AP932" s="225"/>
      <c r="AQ932" s="225"/>
      <c r="AR932" s="225"/>
      <c r="AS932" s="225"/>
      <c r="AT932" s="225"/>
      <c r="AU932" s="225"/>
      <c r="AV932" s="225"/>
      <c r="AW932" s="225"/>
      <c r="AX932" s="282"/>
      <c r="AY932" s="854"/>
    </row>
    <row r="933" spans="1:51" ht="13.5" customHeight="1" thickBot="1">
      <c r="A933" s="43"/>
      <c r="B933" s="635"/>
      <c r="C933" s="636"/>
      <c r="D933" s="636"/>
      <c r="E933" s="628" t="str">
        <f>IF(B933="","",VLOOKUP(B933,参照!$U$1:$Z$25,2,FALSE))</f>
        <v/>
      </c>
      <c r="F933" s="637"/>
      <c r="G933" s="638" t="str">
        <f>IF(B933="","",VLOOKUP(B933,参照!$U$1:$Z$25,3,FALSE))</f>
        <v/>
      </c>
      <c r="H933" s="637"/>
      <c r="I933" s="639" t="str">
        <f>IF(B933="","",VLOOKUP(B933,参照!$U$1:$Z$25,4,FALSE))</f>
        <v/>
      </c>
      <c r="J933" s="637"/>
      <c r="K933" s="640" t="str">
        <f>IF(B933="","",VLOOKUP(B933,参照!$U$1:$Z$25,5,FALSE))</f>
        <v/>
      </c>
      <c r="L933" s="637"/>
      <c r="M933" s="641" t="str">
        <f>IF(B933="","",VLOOKUP(B933,参照!$U$1:$Z$25,6,FALSE))</f>
        <v/>
      </c>
      <c r="N933" s="642"/>
      <c r="O933" s="642" t="str">
        <f t="shared" si="833"/>
        <v/>
      </c>
      <c r="P933" s="642" t="str">
        <f t="shared" si="834"/>
        <v/>
      </c>
      <c r="Q933" s="595"/>
      <c r="R933" s="627" t="str">
        <f>IF(ISERROR(VLOOKUP(Q933,参照!A:B,2,FALSE)),"",VLOOKUP(Q933,参照!A:B,2,FALSE))</f>
        <v/>
      </c>
      <c r="S933" s="628"/>
      <c r="T933" s="629"/>
      <c r="U933" s="628"/>
      <c r="V933" s="628" t="str">
        <f>IF(ISERROR(VLOOKUP(U933,参照!D:E,2,FALSE)),"",VLOOKUP(U933,参照!D:E,2,FALSE))</f>
        <v/>
      </c>
      <c r="W933" s="628"/>
      <c r="X933" s="630"/>
      <c r="Y933" s="555"/>
      <c r="Z933" s="627"/>
      <c r="AA933" s="654"/>
      <c r="AB933" s="655"/>
      <c r="AC933" s="642"/>
      <c r="AD933" s="555"/>
      <c r="AE933" s="555"/>
      <c r="AF933" s="555" t="s">
        <v>163</v>
      </c>
      <c r="AG933" s="606"/>
      <c r="AJ933" s="855"/>
      <c r="AK933" s="9" t="s">
        <v>84</v>
      </c>
      <c r="AL933" s="9">
        <v>3</v>
      </c>
      <c r="AM933" s="283"/>
      <c r="AN933" s="283">
        <f>DSUM($B925:$N939,F925,$AK932:$AL933)</f>
        <v>0</v>
      </c>
      <c r="AO933" s="283">
        <f>DSUM($B925:$N939,H925,$AK932:$AL933)</f>
        <v>0</v>
      </c>
      <c r="AP933" s="283">
        <f>DSUM($B925:$N939,J925,$AK932:$AL933)</f>
        <v>0</v>
      </c>
      <c r="AQ933" s="283">
        <f>DSUM($B925:$N939,L925,$AK932:$AL933)</f>
        <v>0</v>
      </c>
      <c r="AR933" s="283">
        <f>DSUM($B925:$N939,N925,$AK932:$AL933)</f>
        <v>0</v>
      </c>
      <c r="AS933" s="283"/>
      <c r="AT933" s="283">
        <f>AN933+AO933+AP933</f>
        <v>0</v>
      </c>
      <c r="AU933" s="283">
        <f>AQ933+AR933</f>
        <v>0</v>
      </c>
      <c r="AV933" s="283">
        <f>AT933+AU933</f>
        <v>0</v>
      </c>
      <c r="AW933" s="286">
        <f>(AT933*1)+(AU933*0.5)</f>
        <v>0</v>
      </c>
      <c r="AX933" s="285">
        <f>DCOUNT(B925:E939,D925,AK932:AL933)-AN971</f>
        <v>0</v>
      </c>
      <c r="AY933" s="855"/>
    </row>
    <row r="934" spans="1:51" ht="13.5" customHeight="1" thickBot="1">
      <c r="A934" s="43"/>
      <c r="B934" s="635"/>
      <c r="C934" s="636"/>
      <c r="D934" s="636"/>
      <c r="E934" s="628" t="str">
        <f>IF(B934="","",VLOOKUP(B934,参照!$U$1:$Z$25,2,FALSE))</f>
        <v/>
      </c>
      <c r="F934" s="637"/>
      <c r="G934" s="638" t="str">
        <f>IF(B934="","",VLOOKUP(B934,参照!$U$1:$Z$25,3,FALSE))</f>
        <v/>
      </c>
      <c r="H934" s="637"/>
      <c r="I934" s="639" t="str">
        <f>IF(B934="","",VLOOKUP(B934,参照!$U$1:$Z$25,4,FALSE))</f>
        <v/>
      </c>
      <c r="J934" s="637"/>
      <c r="K934" s="640" t="str">
        <f>IF(B934="","",VLOOKUP(B934,参照!$U$1:$Z$25,5,FALSE))</f>
        <v/>
      </c>
      <c r="L934" s="637"/>
      <c r="M934" s="641" t="str">
        <f>IF(B934="","",VLOOKUP(B934,参照!$U$1:$Z$25,6,FALSE))</f>
        <v/>
      </c>
      <c r="N934" s="642"/>
      <c r="O934" s="630" t="str">
        <f t="shared" si="833"/>
        <v/>
      </c>
      <c r="P934" s="642" t="str">
        <f t="shared" si="834"/>
        <v/>
      </c>
      <c r="Q934" s="595"/>
      <c r="R934" s="627" t="str">
        <f>IF(ISERROR(VLOOKUP(Q934,参照!A:B,2,FALSE)),"",VLOOKUP(Q934,参照!A:B,2,FALSE))</f>
        <v/>
      </c>
      <c r="S934" s="628"/>
      <c r="T934" s="629"/>
      <c r="U934" s="628"/>
      <c r="V934" s="628" t="str">
        <f>IF(ISERROR(VLOOKUP(U934,参照!D:E,2,FALSE)),"",VLOOKUP(U934,参照!D:E,2,FALSE))</f>
        <v/>
      </c>
      <c r="W934" s="628"/>
      <c r="X934" s="630"/>
      <c r="Y934" s="555"/>
      <c r="Z934" s="627"/>
      <c r="AA934" s="654"/>
      <c r="AB934" s="655"/>
      <c r="AC934" s="642"/>
      <c r="AD934" s="555"/>
      <c r="AE934" s="555"/>
      <c r="AF934" s="633" t="s">
        <v>164</v>
      </c>
      <c r="AG934" s="634">
        <f>AG880+S965</f>
        <v>22000</v>
      </c>
      <c r="AJ934" s="4"/>
      <c r="AY934" s="4"/>
    </row>
    <row r="935" spans="1:51" ht="13.5" customHeight="1">
      <c r="A935" s="43"/>
      <c r="B935" s="635"/>
      <c r="C935" s="636"/>
      <c r="D935" s="636"/>
      <c r="E935" s="628" t="str">
        <f>IF(B935="","",VLOOKUP(B935,参照!$U$1:$Z$25,2,FALSE))</f>
        <v/>
      </c>
      <c r="F935" s="637"/>
      <c r="G935" s="638" t="str">
        <f>IF(B935="","",VLOOKUP(B935,参照!$U$1:$Z$25,3,FALSE))</f>
        <v/>
      </c>
      <c r="H935" s="637"/>
      <c r="I935" s="639" t="str">
        <f>IF(B935="","",VLOOKUP(B935,参照!$U$1:$Z$25,4,FALSE))</f>
        <v/>
      </c>
      <c r="J935" s="637"/>
      <c r="K935" s="640" t="str">
        <f>IF(B935="","",VLOOKUP(B935,参照!$U$1:$Z$25,5,FALSE))</f>
        <v/>
      </c>
      <c r="L935" s="637"/>
      <c r="M935" s="641" t="str">
        <f>IF(B935="","",VLOOKUP(B935,参照!$U$1:$Z$25,6,FALSE))</f>
        <v/>
      </c>
      <c r="N935" s="642"/>
      <c r="O935" s="642" t="str">
        <f t="shared" si="833"/>
        <v/>
      </c>
      <c r="P935" s="642" t="str">
        <f t="shared" si="834"/>
        <v/>
      </c>
      <c r="Q935" s="595"/>
      <c r="R935" s="627" t="str">
        <f>IF(ISERROR(VLOOKUP(Q935,参照!A:B,2,FALSE)),"",VLOOKUP(Q935,参照!A:B,2,FALSE))</f>
        <v/>
      </c>
      <c r="S935" s="628"/>
      <c r="T935" s="629"/>
      <c r="U935" s="628"/>
      <c r="V935" s="628" t="str">
        <f>IF(ISERROR(VLOOKUP(U935,参照!D:E,2,FALSE)),"",VLOOKUP(U935,参照!D:E,2,FALSE))</f>
        <v/>
      </c>
      <c r="W935" s="628"/>
      <c r="X935" s="630"/>
      <c r="Y935" s="555"/>
      <c r="Z935" s="627"/>
      <c r="AA935" s="654"/>
      <c r="AB935" s="655"/>
      <c r="AC935" s="642"/>
      <c r="AD935" s="555"/>
      <c r="AE935" s="555"/>
      <c r="AF935" s="643" t="s">
        <v>681</v>
      </c>
      <c r="AG935" s="644">
        <f>AG881+S966</f>
        <v>0</v>
      </c>
      <c r="AJ935" s="853" t="s">
        <v>102</v>
      </c>
      <c r="AK935" s="277" t="s">
        <v>104</v>
      </c>
      <c r="AL935" s="277" t="s">
        <v>4</v>
      </c>
      <c r="AM935" s="278"/>
      <c r="AN935" s="279" t="s">
        <v>15</v>
      </c>
      <c r="AO935" s="279" t="s">
        <v>16</v>
      </c>
      <c r="AP935" s="277" t="s">
        <v>17</v>
      </c>
      <c r="AQ935" s="279" t="s">
        <v>18</v>
      </c>
      <c r="AR935" s="279" t="s">
        <v>19</v>
      </c>
      <c r="AS935" s="277"/>
      <c r="AT935" s="277" t="s">
        <v>117</v>
      </c>
      <c r="AU935" s="277" t="s">
        <v>118</v>
      </c>
      <c r="AV935" s="277" t="s">
        <v>123</v>
      </c>
      <c r="AW935" s="277" t="s">
        <v>124</v>
      </c>
      <c r="AX935" s="288" t="s">
        <v>122</v>
      </c>
      <c r="AY935" s="853" t="s">
        <v>102</v>
      </c>
    </row>
    <row r="936" spans="1:51" ht="13.5" customHeight="1">
      <c r="A936" s="43"/>
      <c r="B936" s="635"/>
      <c r="C936" s="636"/>
      <c r="D936" s="636"/>
      <c r="E936" s="628" t="str">
        <f>IF(B936="","",VLOOKUP(B936,参照!$U$1:$Z$25,2,FALSE))</f>
        <v/>
      </c>
      <c r="F936" s="637"/>
      <c r="G936" s="638" t="str">
        <f>IF(B936="","",VLOOKUP(B936,参照!$U$1:$Z$25,3,FALSE))</f>
        <v/>
      </c>
      <c r="H936" s="637"/>
      <c r="I936" s="639" t="str">
        <f>IF(B936="","",VLOOKUP(B936,参照!$U$1:$Z$25,4,FALSE))</f>
        <v/>
      </c>
      <c r="J936" s="637"/>
      <c r="K936" s="640" t="str">
        <f>IF(B936="","",VLOOKUP(B936,参照!$U$1:$Z$25,5,FALSE))</f>
        <v/>
      </c>
      <c r="L936" s="637"/>
      <c r="M936" s="641" t="str">
        <f>IF(B936="","",VLOOKUP(B936,参照!$U$1:$Z$25,6,FALSE))</f>
        <v/>
      </c>
      <c r="N936" s="642"/>
      <c r="O936" s="630" t="str">
        <f t="shared" si="833"/>
        <v/>
      </c>
      <c r="P936" s="642" t="str">
        <f t="shared" si="834"/>
        <v/>
      </c>
      <c r="Q936" s="595"/>
      <c r="R936" s="627" t="str">
        <f>IF(ISERROR(VLOOKUP(Q936,参照!A:B,2,FALSE)),"",VLOOKUP(Q936,参照!A:B,2,FALSE))</f>
        <v/>
      </c>
      <c r="S936" s="628"/>
      <c r="T936" s="629"/>
      <c r="U936" s="628"/>
      <c r="V936" s="628" t="str">
        <f>IF(ISERROR(VLOOKUP(U936,参照!D:E,2,FALSE)),"",VLOOKUP(U936,参照!D:E,2,FALSE))</f>
        <v/>
      </c>
      <c r="W936" s="628"/>
      <c r="X936" s="630"/>
      <c r="Y936" s="555"/>
      <c r="Z936" s="627"/>
      <c r="AA936" s="654"/>
      <c r="AB936" s="657"/>
      <c r="AC936" s="642"/>
      <c r="AD936" s="555"/>
      <c r="AE936" s="555"/>
      <c r="AF936" s="555"/>
      <c r="AG936" s="606"/>
      <c r="AJ936" s="854"/>
      <c r="AK936" s="281" t="s">
        <v>88</v>
      </c>
      <c r="AL936" s="281">
        <v>1</v>
      </c>
      <c r="AM936" s="225"/>
      <c r="AN936" s="225">
        <f>DSUM($B925:$N939,F925,$AK935:$AL936)</f>
        <v>0</v>
      </c>
      <c r="AO936" s="225">
        <f>DSUM($B925:$N939,H925,$AK935:$AL936)</f>
        <v>0</v>
      </c>
      <c r="AP936" s="225">
        <f>DSUM($B925:$N939,J925,$AK935:$AL936)</f>
        <v>0</v>
      </c>
      <c r="AQ936" s="225">
        <f>DSUM($B925:$N939,L925,$AK935:$AL936)</f>
        <v>0</v>
      </c>
      <c r="AR936" s="225">
        <f>DSUM($B925:$N939,N925,$AK935:$AL936)</f>
        <v>0</v>
      </c>
      <c r="AS936" s="225"/>
      <c r="AT936" s="225">
        <f>AN936+AO936+AP936</f>
        <v>0</v>
      </c>
      <c r="AU936" s="225">
        <f>AQ936+AR936</f>
        <v>0</v>
      </c>
      <c r="AV936" s="225">
        <f>AT936+AU936</f>
        <v>0</v>
      </c>
      <c r="AW936" s="287">
        <f>(AT936*1)+(AU936*0.5)</f>
        <v>0</v>
      </c>
      <c r="AX936" s="284">
        <f>DCOUNT(B925:E939,D925,AK935:AL936)-AO970</f>
        <v>0</v>
      </c>
      <c r="AY936" s="854"/>
    </row>
    <row r="937" spans="1:51" ht="13.5" customHeight="1">
      <c r="A937" s="43"/>
      <c r="B937" s="635"/>
      <c r="C937" s="658"/>
      <c r="D937" s="636"/>
      <c r="E937" s="628" t="str">
        <f>IF(B937="","",VLOOKUP(B937,参照!$U$1:$Z$25,2,FALSE))</f>
        <v/>
      </c>
      <c r="F937" s="637"/>
      <c r="G937" s="638" t="str">
        <f>IF(B937="","",VLOOKUP(B937,参照!$U$1:$Z$25,3,FALSE))</f>
        <v/>
      </c>
      <c r="H937" s="637"/>
      <c r="I937" s="639" t="str">
        <f>IF(B937="","",VLOOKUP(B937,参照!$U$1:$Z$25,4,FALSE))</f>
        <v/>
      </c>
      <c r="J937" s="637"/>
      <c r="K937" s="640" t="str">
        <f>IF(B937="","",VLOOKUP(B937,参照!$U$1:$Z$25,5,FALSE))</f>
        <v/>
      </c>
      <c r="L937" s="637"/>
      <c r="M937" s="641" t="str">
        <f>IF(B937="","",VLOOKUP(B937,参照!$U$1:$Z$25,6,FALSE))</f>
        <v/>
      </c>
      <c r="N937" s="642"/>
      <c r="O937" s="642" t="str">
        <f t="shared" si="833"/>
        <v/>
      </c>
      <c r="P937" s="642" t="str">
        <f t="shared" si="834"/>
        <v/>
      </c>
      <c r="Q937" s="595"/>
      <c r="R937" s="627" t="str">
        <f>IF(ISERROR(VLOOKUP(Q937,参照!A:B,2,FALSE)),"",VLOOKUP(Q937,参照!A:B,2,FALSE))</f>
        <v/>
      </c>
      <c r="S937" s="628"/>
      <c r="T937" s="629"/>
      <c r="U937" s="628"/>
      <c r="V937" s="628" t="str">
        <f>IF(ISERROR(VLOOKUP(U937,参照!D:E,2,FALSE)),"",VLOOKUP(U937,参照!D:E,2,FALSE))</f>
        <v/>
      </c>
      <c r="W937" s="628"/>
      <c r="X937" s="630"/>
      <c r="Y937" s="555"/>
      <c r="Z937" s="627"/>
      <c r="AA937" s="654"/>
      <c r="AB937" s="657"/>
      <c r="AC937" s="642"/>
      <c r="AD937" s="555"/>
      <c r="AE937" s="555"/>
      <c r="AF937" s="596" t="s">
        <v>344</v>
      </c>
      <c r="AG937" s="597"/>
      <c r="AJ937" s="854"/>
      <c r="AK937" s="281" t="s">
        <v>104</v>
      </c>
      <c r="AL937" s="281" t="s">
        <v>4</v>
      </c>
      <c r="AM937" s="225"/>
      <c r="AN937" s="225"/>
      <c r="AO937" s="225"/>
      <c r="AP937" s="225"/>
      <c r="AQ937" s="225"/>
      <c r="AR937" s="225"/>
      <c r="AS937" s="225"/>
      <c r="AT937" s="225"/>
      <c r="AU937" s="225"/>
      <c r="AV937" s="225"/>
      <c r="AW937" s="225"/>
      <c r="AX937" s="282"/>
      <c r="AY937" s="854"/>
    </row>
    <row r="938" spans="1:51" ht="13.5" customHeight="1" thickBot="1">
      <c r="A938" s="43"/>
      <c r="B938" s="635"/>
      <c r="C938" s="658"/>
      <c r="D938" s="636"/>
      <c r="E938" s="628" t="str">
        <f>IF(B938="","",VLOOKUP(B938,参照!$U$1:$Z$25,2,FALSE))</f>
        <v/>
      </c>
      <c r="F938" s="637"/>
      <c r="G938" s="638" t="str">
        <f>IF(B938="","",VLOOKUP(B938,参照!$U$1:$Z$25,3,FALSE))</f>
        <v/>
      </c>
      <c r="H938" s="637"/>
      <c r="I938" s="639" t="str">
        <f>IF(B938="","",VLOOKUP(B938,参照!$U$1:$Z$25,4,FALSE))</f>
        <v/>
      </c>
      <c r="J938" s="637"/>
      <c r="K938" s="640" t="str">
        <f>IF(B938="","",VLOOKUP(B938,参照!$U$1:$Z$25,5,FALSE))</f>
        <v/>
      </c>
      <c r="L938" s="637"/>
      <c r="M938" s="641" t="str">
        <f>IF(B938="","",VLOOKUP(B938,参照!$U$1:$Z$25,6,FALSE))</f>
        <v/>
      </c>
      <c r="N938" s="642"/>
      <c r="O938" s="630" t="str">
        <f t="shared" si="833"/>
        <v/>
      </c>
      <c r="P938" s="642" t="str">
        <f t="shared" si="834"/>
        <v/>
      </c>
      <c r="Q938" s="595"/>
      <c r="R938" s="627" t="str">
        <f>IF(ISERROR(VLOOKUP(Q938,参照!A:B,2,FALSE)),"",VLOOKUP(Q938,参照!A:B,2,FALSE))</f>
        <v/>
      </c>
      <c r="S938" s="628"/>
      <c r="T938" s="629"/>
      <c r="U938" s="628"/>
      <c r="V938" s="628" t="str">
        <f>IF(ISERROR(VLOOKUP(U938,参照!D:E,2,FALSE)),"",VLOOKUP(U938,参照!D:E,2,FALSE))</f>
        <v/>
      </c>
      <c r="W938" s="628"/>
      <c r="X938" s="630"/>
      <c r="Y938" s="555"/>
      <c r="Z938" s="627"/>
      <c r="AA938" s="654"/>
      <c r="AB938" s="655"/>
      <c r="AC938" s="656"/>
      <c r="AD938" s="555"/>
      <c r="AE938" s="555"/>
      <c r="AF938" s="659"/>
      <c r="AG938" s="647"/>
      <c r="AJ938" s="855"/>
      <c r="AK938" s="9" t="s">
        <v>88</v>
      </c>
      <c r="AL938" s="9">
        <v>3</v>
      </c>
      <c r="AM938" s="283"/>
      <c r="AN938" s="283">
        <f>DSUM($B925:$N939,F925,$AK937:$AL938)</f>
        <v>0</v>
      </c>
      <c r="AO938" s="283">
        <f>DSUM($B925:$N939,H925,$AK937:$AL938)</f>
        <v>0</v>
      </c>
      <c r="AP938" s="283">
        <f>DSUM($B925:$N939,J925,$AK937:$AL938)</f>
        <v>0</v>
      </c>
      <c r="AQ938" s="283">
        <f>DSUM($B925:$N939,L925,$AK937:$AL938)</f>
        <v>0</v>
      </c>
      <c r="AR938" s="283">
        <f>DSUM($B925:$N939,N925,$AK937:$AL938)</f>
        <v>0</v>
      </c>
      <c r="AS938" s="283"/>
      <c r="AT938" s="283">
        <f>AN938+AO938+AP938</f>
        <v>0</v>
      </c>
      <c r="AU938" s="283">
        <f>AQ938+AR938</f>
        <v>0</v>
      </c>
      <c r="AV938" s="283">
        <f>AT938+AU938</f>
        <v>0</v>
      </c>
      <c r="AW938" s="286">
        <f>(AT938*1)+(AU938*0.5)</f>
        <v>0</v>
      </c>
      <c r="AX938" s="285">
        <f>DCOUNT(B925:E939,D925,AK937:AL938)-AO971</f>
        <v>0</v>
      </c>
      <c r="AY938" s="855"/>
    </row>
    <row r="939" spans="1:51" ht="13.5" customHeight="1" thickBot="1">
      <c r="A939" s="43"/>
      <c r="B939" s="635"/>
      <c r="C939" s="658"/>
      <c r="D939" s="636"/>
      <c r="E939" s="628" t="str">
        <f>IF(B939="","",VLOOKUP(B939,参照!$U$1:$Z$25,2,FALSE))</f>
        <v/>
      </c>
      <c r="F939" s="637"/>
      <c r="G939" s="638" t="str">
        <f>IF(B939="","",VLOOKUP(B939,参照!$U$1:$Z$25,3,FALSE))</f>
        <v/>
      </c>
      <c r="H939" s="637"/>
      <c r="I939" s="639" t="str">
        <f>IF(B939="","",VLOOKUP(B939,参照!$U$1:$Z$25,4,FALSE))</f>
        <v/>
      </c>
      <c r="J939" s="637"/>
      <c r="K939" s="640" t="str">
        <f>IF(B939="","",VLOOKUP(B939,参照!$U$1:$Z$25,5,FALSE))</f>
        <v/>
      </c>
      <c r="L939" s="637"/>
      <c r="M939" s="641" t="str">
        <f>IF(B939="","",VLOOKUP(B939,参照!$U$1:$Z$25,6,FALSE))</f>
        <v/>
      </c>
      <c r="N939" s="642"/>
      <c r="O939" s="642" t="str">
        <f>IF(SUM(F939+H939+J939+L939+N939)=0,"",SUM(F939+H939+J939+L939+N939))</f>
        <v/>
      </c>
      <c r="P939" s="642" t="str">
        <f>IF(ISERROR(SUM(E939*F939+G939*H939+I939*J939+K939*L939+M939*N939)),"",SUM(E939*F939+G939*H939+I939*J939+K939*L939+M939*N939))</f>
        <v/>
      </c>
      <c r="Q939" s="595"/>
      <c r="R939" s="627" t="str">
        <f>IF(ISERROR(VLOOKUP(Q939,参照!A:B,2,FALSE)),"",VLOOKUP(Q939,参照!A:B,2,FALSE))</f>
        <v/>
      </c>
      <c r="S939" s="628"/>
      <c r="T939" s="629"/>
      <c r="U939" s="628"/>
      <c r="V939" s="628" t="str">
        <f>IF(ISERROR(VLOOKUP(U939,参照!D:E,2,FALSE)),"",VLOOKUP(U939,参照!D:E,2,FALSE))</f>
        <v/>
      </c>
      <c r="W939" s="628"/>
      <c r="X939" s="630"/>
      <c r="Y939" s="555"/>
      <c r="Z939" s="627"/>
      <c r="AA939" s="654"/>
      <c r="AB939" s="655"/>
      <c r="AC939" s="642"/>
      <c r="AD939" s="555"/>
      <c r="AE939" s="555"/>
      <c r="AF939" s="660" t="s">
        <v>31</v>
      </c>
      <c r="AG939" s="661">
        <f>+T968-T945-AC949-T949</f>
        <v>450190</v>
      </c>
      <c r="AJ939" s="289"/>
      <c r="AY939" s="289"/>
    </row>
    <row r="940" spans="1:51" ht="13.5" customHeight="1">
      <c r="B940" s="662"/>
      <c r="C940" s="663"/>
      <c r="D940" s="664"/>
      <c r="E940" s="590" t="str">
        <f>IF(B940="","",VLOOKUP(B940,参照!$U$1:$Z$25,2,FALSE))</f>
        <v/>
      </c>
      <c r="F940" s="665"/>
      <c r="G940" s="666"/>
      <c r="H940" s="665"/>
      <c r="I940" s="667"/>
      <c r="J940" s="665"/>
      <c r="K940" s="667"/>
      <c r="L940" s="665"/>
      <c r="M940" s="666"/>
      <c r="N940" s="647"/>
      <c r="O940" s="668"/>
      <c r="P940" s="647"/>
      <c r="Q940" s="595"/>
      <c r="R940" s="627" t="str">
        <f>IF(ISERROR(VLOOKUP(Q940,参照!A:B,2,FALSE)),"",VLOOKUP(Q940,参照!A:B,2,FALSE))</f>
        <v/>
      </c>
      <c r="S940" s="628"/>
      <c r="T940" s="629"/>
      <c r="U940" s="628"/>
      <c r="V940" s="628" t="str">
        <f>IF(ISERROR(VLOOKUP(U940,参照!D:E,2,FALSE)),"",VLOOKUP(U940,参照!D:E,2,FALSE))</f>
        <v/>
      </c>
      <c r="W940" s="628"/>
      <c r="X940" s="630"/>
      <c r="Y940" s="555"/>
      <c r="Z940" s="627"/>
      <c r="AA940" s="654"/>
      <c r="AB940" s="655"/>
      <c r="AC940" s="642"/>
      <c r="AD940" s="555"/>
      <c r="AE940" s="555"/>
      <c r="AF940" s="669"/>
      <c r="AG940" s="619"/>
      <c r="AJ940" s="853" t="s">
        <v>103</v>
      </c>
      <c r="AK940" s="277" t="s">
        <v>104</v>
      </c>
      <c r="AL940" s="277" t="s">
        <v>4</v>
      </c>
      <c r="AM940" s="278"/>
      <c r="AN940" s="279" t="s">
        <v>15</v>
      </c>
      <c r="AO940" s="279" t="s">
        <v>16</v>
      </c>
      <c r="AP940" s="277" t="s">
        <v>17</v>
      </c>
      <c r="AQ940" s="279" t="s">
        <v>18</v>
      </c>
      <c r="AR940" s="279" t="s">
        <v>19</v>
      </c>
      <c r="AS940" s="277"/>
      <c r="AT940" s="277" t="s">
        <v>117</v>
      </c>
      <c r="AU940" s="277" t="s">
        <v>118</v>
      </c>
      <c r="AV940" s="277" t="s">
        <v>123</v>
      </c>
      <c r="AW940" s="277" t="s">
        <v>124</v>
      </c>
      <c r="AX940" s="288" t="s">
        <v>122</v>
      </c>
      <c r="AY940" s="853" t="s">
        <v>103</v>
      </c>
    </row>
    <row r="941" spans="1:51" ht="13.5" customHeight="1">
      <c r="B941" s="928" t="s">
        <v>500</v>
      </c>
      <c r="C941" s="929"/>
      <c r="D941" s="930"/>
      <c r="E941" s="670"/>
      <c r="F941" s="671">
        <f t="shared" ref="F941:O941" si="835">SUM(F926:F939)</f>
        <v>77</v>
      </c>
      <c r="G941" s="672">
        <f t="shared" si="835"/>
        <v>26600</v>
      </c>
      <c r="H941" s="671">
        <f t="shared" si="835"/>
        <v>188</v>
      </c>
      <c r="I941" s="673">
        <f t="shared" si="835"/>
        <v>19600</v>
      </c>
      <c r="J941" s="671">
        <f t="shared" si="835"/>
        <v>0</v>
      </c>
      <c r="K941" s="673">
        <f t="shared" si="835"/>
        <v>14000</v>
      </c>
      <c r="L941" s="671">
        <f t="shared" si="835"/>
        <v>0</v>
      </c>
      <c r="M941" s="672">
        <f t="shared" si="835"/>
        <v>13320</v>
      </c>
      <c r="N941" s="672">
        <f t="shared" si="835"/>
        <v>3</v>
      </c>
      <c r="O941" s="674">
        <f t="shared" si="835"/>
        <v>268</v>
      </c>
      <c r="P941" s="674">
        <f>SUM(P926:P939)</f>
        <v>1357140</v>
      </c>
      <c r="Q941" s="595"/>
      <c r="R941" s="675" t="str">
        <f>IF(ISERROR(VLOOKUP(Q941,参照!A:B,2,FALSE)),"",VLOOKUP(Q941,参照!A:B,2,FALSE))</f>
        <v/>
      </c>
      <c r="S941" s="676"/>
      <c r="T941" s="677"/>
      <c r="U941" s="628"/>
      <c r="V941" s="628" t="str">
        <f>IF(ISERROR(VLOOKUP(U941,参照!D:E,2,FALSE)),"",VLOOKUP(U941,参照!D:E,2,FALSE))</f>
        <v/>
      </c>
      <c r="W941" s="628"/>
      <c r="X941" s="630"/>
      <c r="Y941" s="555"/>
      <c r="Z941" s="627"/>
      <c r="AA941" s="654"/>
      <c r="AB941" s="655"/>
      <c r="AC941" s="642"/>
      <c r="AD941" s="555"/>
      <c r="AE941" s="555"/>
      <c r="AF941" s="660" t="s">
        <v>32</v>
      </c>
      <c r="AG941" s="678"/>
      <c r="AJ941" s="854"/>
      <c r="AK941" s="281" t="s">
        <v>125</v>
      </c>
      <c r="AL941" s="281">
        <v>1</v>
      </c>
      <c r="AM941" s="225"/>
      <c r="AN941" s="225">
        <f>DSUM($B925:$N939,F925,$AK940:$AL941)</f>
        <v>0</v>
      </c>
      <c r="AO941" s="225">
        <f>DSUM($B925:$N939,H925,$AK940:$AL941)</f>
        <v>0</v>
      </c>
      <c r="AP941" s="225">
        <f>DSUM($B925:$N939,J925,$AK940:$AL941)</f>
        <v>0</v>
      </c>
      <c r="AQ941" s="225">
        <f>DSUM($B925:$N939,L925,$AK940:$AL941)</f>
        <v>0</v>
      </c>
      <c r="AR941" s="225">
        <f>DSUM($B925:$N939,N925,$AK940:$AL941)</f>
        <v>0</v>
      </c>
      <c r="AS941" s="225"/>
      <c r="AT941" s="225">
        <f>AN941+AO941+AP941</f>
        <v>0</v>
      </c>
      <c r="AU941" s="225">
        <f>AQ941+AR941</f>
        <v>0</v>
      </c>
      <c r="AV941" s="225">
        <f>AT941+AU941</f>
        <v>0</v>
      </c>
      <c r="AW941" s="287">
        <f>(AT941*1)+(AU941*0.5)</f>
        <v>0</v>
      </c>
      <c r="AX941" s="284">
        <f>DCOUNT(B925:E939,D925,AK940:AL941)-AP970</f>
        <v>0</v>
      </c>
      <c r="AY941" s="854"/>
    </row>
    <row r="942" spans="1:51" ht="13.5" customHeight="1">
      <c r="B942" s="554"/>
      <c r="C942" s="590"/>
      <c r="D942" s="554"/>
      <c r="E942" s="590"/>
      <c r="F942" s="666"/>
      <c r="G942" s="666"/>
      <c r="H942" s="666"/>
      <c r="I942" s="666"/>
      <c r="J942" s="666"/>
      <c r="K942" s="666"/>
      <c r="L942" s="666"/>
      <c r="M942" s="666"/>
      <c r="N942" s="666"/>
      <c r="O942" s="666"/>
      <c r="P942" s="666"/>
      <c r="Q942" s="595"/>
      <c r="R942" s="598" t="s">
        <v>89</v>
      </c>
      <c r="S942" s="679"/>
      <c r="T942" s="680">
        <f>SUM(T925:T941)</f>
        <v>650750</v>
      </c>
      <c r="U942" s="628"/>
      <c r="V942" s="628" t="str">
        <f>IF(ISERROR(VLOOKUP(U942,参照!D:E,2,FALSE)),"",VLOOKUP(U942,参照!D:E,2,FALSE))</f>
        <v/>
      </c>
      <c r="W942" s="628"/>
      <c r="X942" s="630"/>
      <c r="Y942" s="555"/>
      <c r="Z942" s="627"/>
      <c r="AA942" s="654"/>
      <c r="AB942" s="657"/>
      <c r="AC942" s="642"/>
      <c r="AD942" s="555"/>
      <c r="AE942" s="555"/>
      <c r="AF942" s="669"/>
      <c r="AG942" s="619"/>
      <c r="AJ942" s="854"/>
      <c r="AK942" s="281" t="s">
        <v>104</v>
      </c>
      <c r="AL942" s="281" t="s">
        <v>4</v>
      </c>
      <c r="AM942" s="225"/>
      <c r="AN942" s="225"/>
      <c r="AO942" s="225"/>
      <c r="AP942" s="225"/>
      <c r="AQ942" s="225"/>
      <c r="AR942" s="225"/>
      <c r="AS942" s="225"/>
      <c r="AT942" s="225"/>
      <c r="AU942" s="225"/>
      <c r="AV942" s="225"/>
      <c r="AW942" s="225"/>
      <c r="AX942" s="282"/>
      <c r="AY942" s="854"/>
    </row>
    <row r="943" spans="1:51" ht="13.5" customHeight="1" thickBot="1">
      <c r="B943" s="881" t="s">
        <v>601</v>
      </c>
      <c r="C943" s="882"/>
      <c r="D943" s="882"/>
      <c r="E943" s="564" t="e">
        <f>IF(B943="","",VLOOKUP(B943,参照!$U$1:$Z$25,2,FALSE))</f>
        <v>#N/A</v>
      </c>
      <c r="F943" s="883" t="s">
        <v>603</v>
      </c>
      <c r="G943" s="884"/>
      <c r="H943" s="884"/>
      <c r="I943" s="884"/>
      <c r="J943" s="884"/>
      <c r="K943" s="884"/>
      <c r="L943" s="884"/>
      <c r="M943" s="884"/>
      <c r="N943" s="884"/>
      <c r="O943" s="884"/>
      <c r="P943" s="885"/>
      <c r="Q943" s="555"/>
      <c r="R943" s="598" t="s">
        <v>90</v>
      </c>
      <c r="S943" s="564"/>
      <c r="T943" s="681"/>
      <c r="U943" s="682"/>
      <c r="V943" s="682" t="str">
        <f>IF(ISERROR(VLOOKUP(U943,参照!D:E,2,FALSE)),"",VLOOKUP(U943,参照!D:E,2,FALSE))</f>
        <v/>
      </c>
      <c r="W943" s="682"/>
      <c r="X943" s="683"/>
      <c r="Y943" s="555"/>
      <c r="Z943" s="675"/>
      <c r="AA943" s="684"/>
      <c r="AB943" s="685"/>
      <c r="AC943" s="686"/>
      <c r="AD943" s="555"/>
      <c r="AE943" s="555"/>
      <c r="AF943" s="660" t="s">
        <v>343</v>
      </c>
      <c r="AG943" s="678"/>
      <c r="AJ943" s="855"/>
      <c r="AK943" s="9" t="s">
        <v>125</v>
      </c>
      <c r="AL943" s="9">
        <v>3</v>
      </c>
      <c r="AM943" s="283"/>
      <c r="AN943" s="283">
        <f>DSUM($B925:$N939,F925,$AK942:$AL943)</f>
        <v>0</v>
      </c>
      <c r="AO943" s="283">
        <f>DSUM($B925:$N939,H925,$AK942:$AL943)</f>
        <v>0</v>
      </c>
      <c r="AP943" s="283">
        <f>DSUM($B925:$N939,J925,$AK942:$AL943)</f>
        <v>0</v>
      </c>
      <c r="AQ943" s="283">
        <f>DSUM($B925:$N939,L925,$AK942:$AL943)</f>
        <v>0</v>
      </c>
      <c r="AR943" s="283">
        <f>DSUM($B925:$N939,N925,$AK942:$AL943)</f>
        <v>0</v>
      </c>
      <c r="AS943" s="283"/>
      <c r="AT943" s="283">
        <f>AN943+AO943+AP943</f>
        <v>0</v>
      </c>
      <c r="AU943" s="283">
        <f>AQ943+AR943</f>
        <v>0</v>
      </c>
      <c r="AV943" s="283">
        <f>AT943+AU943</f>
        <v>0</v>
      </c>
      <c r="AW943" s="286">
        <f>(AT943*1)+(AU943*0.5)</f>
        <v>0</v>
      </c>
      <c r="AX943" s="285">
        <f>DCOUNT(B925:E939,D925,AK942:AL943)-AP971</f>
        <v>0</v>
      </c>
      <c r="AY943" s="855"/>
    </row>
    <row r="944" spans="1:51" ht="13.5" customHeight="1" thickBot="1">
      <c r="B944" s="894" t="s">
        <v>602</v>
      </c>
      <c r="C944" s="894"/>
      <c r="D944" s="894"/>
      <c r="E944" s="555" t="e">
        <v>#N/A</v>
      </c>
      <c r="F944" s="687" t="s">
        <v>15</v>
      </c>
      <c r="G944" s="688"/>
      <c r="H944" s="687" t="s">
        <v>16</v>
      </c>
      <c r="I944" s="689"/>
      <c r="J944" s="559" t="s">
        <v>17</v>
      </c>
      <c r="K944" s="690"/>
      <c r="L944" s="687" t="s">
        <v>18</v>
      </c>
      <c r="M944" s="670"/>
      <c r="N944" s="670" t="s">
        <v>19</v>
      </c>
      <c r="O944" s="691" t="s">
        <v>6</v>
      </c>
      <c r="P944" s="613" t="s">
        <v>20</v>
      </c>
      <c r="Q944" s="555"/>
      <c r="R944" s="692" t="str">
        <f>IF(ISERROR(VLOOKUP(Q944,参照!A:B,2,FALSE)),"",VLOOKUP(Q944,参照!A:B,2,FALSE))</f>
        <v/>
      </c>
      <c r="S944" s="560"/>
      <c r="T944" s="693"/>
      <c r="U944" s="694"/>
      <c r="V944" s="695" t="str">
        <f>IF(ISERROR(VLOOKUP(U944,参照!D:E,2,FALSE)),"",VLOOKUP(U944,参照!D:E,2,FALSE))</f>
        <v/>
      </c>
      <c r="W944" s="695"/>
      <c r="X944" s="630"/>
      <c r="Y944" s="555"/>
      <c r="Z944" s="645"/>
      <c r="AA944" s="590"/>
      <c r="AB944" s="646"/>
      <c r="AC944" s="647"/>
      <c r="AD944" s="555"/>
      <c r="AE944" s="555"/>
      <c r="AF944" s="669"/>
      <c r="AG944" s="619"/>
      <c r="AJ944" s="289"/>
      <c r="AY944" s="289"/>
    </row>
    <row r="945" spans="1:51" ht="13.5" customHeight="1">
      <c r="A945" s="548" t="s">
        <v>498</v>
      </c>
      <c r="B945" s="873" t="s">
        <v>637</v>
      </c>
      <c r="C945" s="874"/>
      <c r="D945" s="875"/>
      <c r="E945" s="670"/>
      <c r="F945" s="765">
        <f ca="1">SUMIF($B926:$P939,$A945,F926:F939)</f>
        <v>53</v>
      </c>
      <c r="G945" s="757">
        <f t="shared" ref="G945:P945" ca="1" si="836">SUMIF($B926:$P939,$A945,G926:G939)</f>
        <v>19000</v>
      </c>
      <c r="H945" s="758">
        <f t="shared" ca="1" si="836"/>
        <v>188</v>
      </c>
      <c r="I945" s="758">
        <f t="shared" ca="1" si="836"/>
        <v>14000</v>
      </c>
      <c r="J945" s="758">
        <f t="shared" ca="1" si="836"/>
        <v>0</v>
      </c>
      <c r="K945" s="758">
        <f t="shared" ca="1" si="836"/>
        <v>10000</v>
      </c>
      <c r="L945" s="758">
        <f t="shared" ca="1" si="836"/>
        <v>0</v>
      </c>
      <c r="M945" s="758">
        <f t="shared" ca="1" si="836"/>
        <v>9520</v>
      </c>
      <c r="N945" s="758">
        <f t="shared" ca="1" si="836"/>
        <v>3</v>
      </c>
      <c r="O945" s="758">
        <f t="shared" ca="1" si="836"/>
        <v>244</v>
      </c>
      <c r="P945" s="759">
        <f t="shared" ca="1" si="836"/>
        <v>1165140</v>
      </c>
      <c r="Q945" s="555"/>
      <c r="R945" s="857" t="s">
        <v>91</v>
      </c>
      <c r="S945" s="858"/>
      <c r="T945" s="680">
        <f>SUM(T942+T944)</f>
        <v>650750</v>
      </c>
      <c r="U945" s="696"/>
      <c r="V945" s="697" t="str">
        <f>IF(ISERROR(VLOOKUP(U945,参照!D:E,2,FALSE)),"",VLOOKUP(U945,参照!D:E,2,FALSE))</f>
        <v/>
      </c>
      <c r="W945" s="696"/>
      <c r="X945" s="630"/>
      <c r="Y945" s="555"/>
      <c r="Z945" s="648" t="s">
        <v>35</v>
      </c>
      <c r="AA945" s="649"/>
      <c r="AB945" s="650"/>
      <c r="AC945" s="651">
        <f>SUM(AC932:AC943)</f>
        <v>0</v>
      </c>
      <c r="AD945" s="555"/>
      <c r="AE945" s="555"/>
      <c r="AF945" s="698" t="s">
        <v>81</v>
      </c>
      <c r="AG945" s="699">
        <v>-18763</v>
      </c>
      <c r="AJ945" s="853" t="s">
        <v>686</v>
      </c>
      <c r="AK945" s="277" t="s">
        <v>104</v>
      </c>
      <c r="AL945" s="277" t="s">
        <v>4</v>
      </c>
      <c r="AM945" s="278"/>
      <c r="AN945" s="279" t="s">
        <v>15</v>
      </c>
      <c r="AO945" s="279" t="s">
        <v>16</v>
      </c>
      <c r="AP945" s="277" t="s">
        <v>17</v>
      </c>
      <c r="AQ945" s="279" t="s">
        <v>18</v>
      </c>
      <c r="AR945" s="279" t="s">
        <v>19</v>
      </c>
      <c r="AS945" s="277"/>
      <c r="AT945" s="277" t="s">
        <v>117</v>
      </c>
      <c r="AU945" s="277" t="s">
        <v>118</v>
      </c>
      <c r="AV945" s="277" t="s">
        <v>123</v>
      </c>
      <c r="AW945" s="277" t="s">
        <v>124</v>
      </c>
      <c r="AX945" s="288" t="s">
        <v>122</v>
      </c>
      <c r="AY945" s="853" t="s">
        <v>127</v>
      </c>
    </row>
    <row r="946" spans="1:51" ht="13.5" customHeight="1">
      <c r="A946" s="548"/>
      <c r="B946" s="870" t="s">
        <v>623</v>
      </c>
      <c r="C946" s="871"/>
      <c r="D946" s="872"/>
      <c r="E946" s="555" t="e">
        <v>#N/A</v>
      </c>
      <c r="F946" s="700">
        <f ca="1">SUM(F945)+F892</f>
        <v>397</v>
      </c>
      <c r="G946" s="701">
        <f t="shared" ref="G946:P946" ca="1" si="837">SUM(G945)+G892</f>
        <v>114000</v>
      </c>
      <c r="H946" s="702">
        <f t="shared" ca="1" si="837"/>
        <v>574</v>
      </c>
      <c r="I946" s="702">
        <f t="shared" ca="1" si="837"/>
        <v>84000</v>
      </c>
      <c r="J946" s="702">
        <f t="shared" ca="1" si="837"/>
        <v>58</v>
      </c>
      <c r="K946" s="702">
        <f t="shared" ca="1" si="837"/>
        <v>60000</v>
      </c>
      <c r="L946" s="702">
        <f t="shared" ca="1" si="837"/>
        <v>19</v>
      </c>
      <c r="M946" s="702">
        <f t="shared" ca="1" si="837"/>
        <v>57120</v>
      </c>
      <c r="N946" s="702">
        <f t="shared" ca="1" si="837"/>
        <v>3</v>
      </c>
      <c r="O946" s="702">
        <f t="shared" ca="1" si="837"/>
        <v>1051</v>
      </c>
      <c r="P946" s="703">
        <f t="shared" ca="1" si="837"/>
        <v>4969140</v>
      </c>
      <c r="Q946" s="555"/>
      <c r="R946" s="560"/>
      <c r="S946" s="560"/>
      <c r="T946" s="704"/>
      <c r="U946" s="628"/>
      <c r="V946" s="628" t="str">
        <f>IF(ISERROR(VLOOKUP(U946,参照!D:E,2,FALSE)),"",VLOOKUP(U946,参照!D:E,2,FALSE))</f>
        <v/>
      </c>
      <c r="W946" s="628"/>
      <c r="X946" s="630"/>
      <c r="Y946" s="555"/>
      <c r="Z946" s="596" t="s">
        <v>36</v>
      </c>
      <c r="AA946" s="555"/>
      <c r="AB946" s="555"/>
      <c r="AC946" s="555"/>
      <c r="AD946" s="555"/>
      <c r="AE946" s="555"/>
      <c r="AF946" s="669"/>
      <c r="AG946" s="619"/>
      <c r="AJ946" s="854"/>
      <c r="AK946" s="281" t="s">
        <v>126</v>
      </c>
      <c r="AL946" s="281">
        <v>1</v>
      </c>
      <c r="AM946" s="225"/>
      <c r="AN946" s="225">
        <f>DSUM($B925:$N939,F925,$AK945:$AL946)</f>
        <v>0</v>
      </c>
      <c r="AO946" s="225">
        <f>DSUM($B925:$N939,H925,$AK945:$AL946)</f>
        <v>0</v>
      </c>
      <c r="AP946" s="225">
        <f>DSUM($B925:$N939,J925,$AK945:$AL946)</f>
        <v>0</v>
      </c>
      <c r="AQ946" s="225">
        <f>DSUM($B925:$N939,L925,$AK945:$AL946)</f>
        <v>0</v>
      </c>
      <c r="AR946" s="225">
        <f>DSUM($B925:$N939,N925,$AK945:$AL946)</f>
        <v>0</v>
      </c>
      <c r="AS946" s="225"/>
      <c r="AT946" s="225">
        <f>AN946+AO946+AP946</f>
        <v>0</v>
      </c>
      <c r="AU946" s="225">
        <f>AQ946+AR946</f>
        <v>0</v>
      </c>
      <c r="AV946" s="225">
        <f>AT946+AU946</f>
        <v>0</v>
      </c>
      <c r="AW946" s="287">
        <f>(AT946*1)+(AU946*0.5)</f>
        <v>0</v>
      </c>
      <c r="AX946" s="284">
        <f>DCOUNT(B925:E939,D925,AK945:AL946)-AQ970</f>
        <v>0</v>
      </c>
      <c r="AY946" s="854"/>
    </row>
    <row r="947" spans="1:51" ht="13.5" customHeight="1">
      <c r="A947" s="548" t="s">
        <v>607</v>
      </c>
      <c r="B947" s="873" t="s">
        <v>107</v>
      </c>
      <c r="C947" s="874"/>
      <c r="D947" s="875"/>
      <c r="E947" s="670"/>
      <c r="F947" s="757">
        <f ca="1">SUMIF($B926:$P939,$A947,F926:F939)</f>
        <v>0</v>
      </c>
      <c r="G947" s="758">
        <f t="shared" ref="G947:P947" ca="1" si="838">SUMIF($B926:$P939,$A947,G926:G939)</f>
        <v>0</v>
      </c>
      <c r="H947" s="758">
        <f t="shared" ca="1" si="838"/>
        <v>0</v>
      </c>
      <c r="I947" s="758">
        <f t="shared" ca="1" si="838"/>
        <v>0</v>
      </c>
      <c r="J947" s="758">
        <f t="shared" ca="1" si="838"/>
        <v>0</v>
      </c>
      <c r="K947" s="758">
        <f t="shared" ca="1" si="838"/>
        <v>0</v>
      </c>
      <c r="L947" s="758">
        <f t="shared" ca="1" si="838"/>
        <v>0</v>
      </c>
      <c r="M947" s="758">
        <f t="shared" ca="1" si="838"/>
        <v>0</v>
      </c>
      <c r="N947" s="758">
        <f t="shared" ca="1" si="838"/>
        <v>0</v>
      </c>
      <c r="O947" s="758">
        <f t="shared" ca="1" si="838"/>
        <v>0</v>
      </c>
      <c r="P947" s="759">
        <f t="shared" ca="1" si="838"/>
        <v>0</v>
      </c>
      <c r="Q947" s="555"/>
      <c r="R947" s="857" t="s">
        <v>92</v>
      </c>
      <c r="S947" s="863"/>
      <c r="T947" s="864"/>
      <c r="U947" s="682"/>
      <c r="V947" s="682" t="str">
        <f>IF(ISERROR(VLOOKUP(U947,参照!D:E,2,FALSE)),"",VLOOKUP(U947,参照!D:E,2,FALSE))</f>
        <v/>
      </c>
      <c r="W947" s="682"/>
      <c r="X947" s="683"/>
      <c r="Y947" s="555"/>
      <c r="Z947" s="555"/>
      <c r="AA947" s="555"/>
      <c r="AB947" s="555"/>
      <c r="AC947" s="555"/>
      <c r="AD947" s="555"/>
      <c r="AE947" s="555"/>
      <c r="AF947" s="705" t="s">
        <v>34</v>
      </c>
      <c r="AG947" s="706"/>
      <c r="AJ947" s="854"/>
      <c r="AK947" s="281" t="s">
        <v>104</v>
      </c>
      <c r="AL947" s="281" t="s">
        <v>4</v>
      </c>
      <c r="AM947" s="225"/>
      <c r="AN947" s="225"/>
      <c r="AO947" s="225"/>
      <c r="AP947" s="225"/>
      <c r="AQ947" s="225"/>
      <c r="AR947" s="225"/>
      <c r="AS947" s="225"/>
      <c r="AT947" s="225"/>
      <c r="AU947" s="225"/>
      <c r="AV947" s="225"/>
      <c r="AW947" s="225"/>
      <c r="AX947" s="282"/>
      <c r="AY947" s="854"/>
    </row>
    <row r="948" spans="1:51" ht="13.5" customHeight="1" thickBot="1">
      <c r="A948" s="548"/>
      <c r="B948" s="870" t="s">
        <v>623</v>
      </c>
      <c r="C948" s="871"/>
      <c r="D948" s="872"/>
      <c r="E948" s="555" t="e">
        <v>#N/A</v>
      </c>
      <c r="F948" s="701">
        <f ca="1">SUM(F947)+F894</f>
        <v>0</v>
      </c>
      <c r="G948" s="702">
        <f t="shared" ref="G948:P948" ca="1" si="839">SUM(G947)+G894</f>
        <v>0</v>
      </c>
      <c r="H948" s="702">
        <f t="shared" ca="1" si="839"/>
        <v>0</v>
      </c>
      <c r="I948" s="702">
        <f t="shared" ca="1" si="839"/>
        <v>0</v>
      </c>
      <c r="J948" s="702">
        <f t="shared" ca="1" si="839"/>
        <v>0</v>
      </c>
      <c r="K948" s="702">
        <f t="shared" ca="1" si="839"/>
        <v>0</v>
      </c>
      <c r="L948" s="702">
        <f t="shared" ca="1" si="839"/>
        <v>0</v>
      </c>
      <c r="M948" s="702">
        <f t="shared" ca="1" si="839"/>
        <v>0</v>
      </c>
      <c r="N948" s="702">
        <f t="shared" ca="1" si="839"/>
        <v>0</v>
      </c>
      <c r="O948" s="702">
        <f t="shared" ca="1" si="839"/>
        <v>0</v>
      </c>
      <c r="P948" s="703">
        <f t="shared" ca="1" si="839"/>
        <v>0</v>
      </c>
      <c r="Q948" s="555"/>
      <c r="R948" s="692" t="str">
        <f>IF(ISERROR(VLOOKUP(Q948,参照!#REF!,2,FALSE)),"",VLOOKUP(Q948,参照!#REF!,2,FALSE))</f>
        <v/>
      </c>
      <c r="S948" s="560"/>
      <c r="T948" s="693"/>
      <c r="U948" s="707"/>
      <c r="V948" s="708" t="str">
        <f>IF(ISERROR(VLOOKUP(U948,参照!D:E,2,FALSE)),"",VLOOKUP(U948,参照!D:E,2,FALSE))</f>
        <v/>
      </c>
      <c r="W948" s="676"/>
      <c r="X948" s="709"/>
      <c r="Y948" s="555"/>
      <c r="Z948" s="645"/>
      <c r="AA948" s="590"/>
      <c r="AB948" s="646"/>
      <c r="AC948" s="647"/>
      <c r="AD948" s="555"/>
      <c r="AE948" s="555"/>
      <c r="AF948" s="669"/>
      <c r="AG948" s="619"/>
      <c r="AJ948" s="855"/>
      <c r="AK948" s="9" t="s">
        <v>126</v>
      </c>
      <c r="AL948" s="9">
        <v>3</v>
      </c>
      <c r="AM948" s="283"/>
      <c r="AN948" s="283">
        <f>DSUM($B925:$N939,F925,$AK947:$AL948)</f>
        <v>24</v>
      </c>
      <c r="AO948" s="283">
        <f>DSUM($B925:$N939,H925,$AK947:$AL948)</f>
        <v>0</v>
      </c>
      <c r="AP948" s="283">
        <f>DSUM($B925:$N939,J925,$AK947:$AL948)</f>
        <v>0</v>
      </c>
      <c r="AQ948" s="283">
        <f>DSUM($B925:$N939,L925,$AK947:$AL948)</f>
        <v>0</v>
      </c>
      <c r="AR948" s="283">
        <f>DSUM($B925:$N939,N925,$AK947:$AL948)</f>
        <v>0</v>
      </c>
      <c r="AS948" s="283"/>
      <c r="AT948" s="283">
        <f>AN948+AO948+AP948</f>
        <v>24</v>
      </c>
      <c r="AU948" s="283">
        <f>AQ948+AR948</f>
        <v>0</v>
      </c>
      <c r="AV948" s="283">
        <f>AT948+AU948</f>
        <v>24</v>
      </c>
      <c r="AW948" s="286">
        <f>(AT948*1)+(AU948*0.5)</f>
        <v>24</v>
      </c>
      <c r="AX948" s="285">
        <f>DCOUNT(B925:E939,D925,AK947:AL948)-AQ971</f>
        <v>1</v>
      </c>
      <c r="AY948" s="855"/>
    </row>
    <row r="949" spans="1:51" ht="13.5" customHeight="1" thickBot="1">
      <c r="A949" s="548" t="s">
        <v>608</v>
      </c>
      <c r="B949" s="873" t="s">
        <v>605</v>
      </c>
      <c r="C949" s="874"/>
      <c r="D949" s="875"/>
      <c r="E949" s="670"/>
      <c r="F949" s="757">
        <f ca="1">SUMIF($B926:$P939,$A949,F926:F939)</f>
        <v>0</v>
      </c>
      <c r="G949" s="758">
        <f t="shared" ref="G949:P949" ca="1" si="840">SUMIF($B926:$P939,$A949,G926:G939)</f>
        <v>0</v>
      </c>
      <c r="H949" s="758">
        <f t="shared" ca="1" si="840"/>
        <v>0</v>
      </c>
      <c r="I949" s="758">
        <f t="shared" ca="1" si="840"/>
        <v>0</v>
      </c>
      <c r="J949" s="758">
        <f t="shared" ca="1" si="840"/>
        <v>0</v>
      </c>
      <c r="K949" s="758">
        <f t="shared" ca="1" si="840"/>
        <v>0</v>
      </c>
      <c r="L949" s="758">
        <f t="shared" ca="1" si="840"/>
        <v>0</v>
      </c>
      <c r="M949" s="758">
        <f t="shared" ca="1" si="840"/>
        <v>0</v>
      </c>
      <c r="N949" s="758">
        <f t="shared" ca="1" si="840"/>
        <v>0</v>
      </c>
      <c r="O949" s="758">
        <f t="shared" ca="1" si="840"/>
        <v>0</v>
      </c>
      <c r="P949" s="759">
        <f t="shared" ca="1" si="840"/>
        <v>0</v>
      </c>
      <c r="Q949" s="555"/>
      <c r="R949" s="857" t="s">
        <v>93</v>
      </c>
      <c r="S949" s="858"/>
      <c r="T949" s="680">
        <f>SUM(X949+T948)</f>
        <v>298760</v>
      </c>
      <c r="U949" s="710"/>
      <c r="V949" s="564" t="s">
        <v>82</v>
      </c>
      <c r="W949" s="564"/>
      <c r="X949" s="711">
        <f>SUM(X925:X948)</f>
        <v>298760</v>
      </c>
      <c r="Y949" s="555"/>
      <c r="Z949" s="692" t="s">
        <v>76</v>
      </c>
      <c r="AA949" s="649"/>
      <c r="AB949" s="650"/>
      <c r="AC949" s="651">
        <f>+AB925*AC925+AB926*AC926+AB927*AC927+AB932*AC932+AB933*AC933+AB934*AC934+AB935*AC935+AB936*AC936+AB937*AC937+AB938*AC938+AB939*AC939+AB940*AC940+AB941*AC941+AB942*AC942+AB943*AC943</f>
        <v>0</v>
      </c>
      <c r="AD949" s="555"/>
      <c r="AE949" s="555"/>
      <c r="AF949" s="705" t="s">
        <v>5</v>
      </c>
      <c r="AG949" s="651">
        <f>SUM(AG939:AG948)</f>
        <v>431427</v>
      </c>
      <c r="AJ949" s="289"/>
      <c r="AK949" s="4"/>
      <c r="AL949" s="4"/>
      <c r="AW949" s="340"/>
      <c r="AX949" s="340"/>
      <c r="AY949" s="289"/>
    </row>
    <row r="950" spans="1:51" ht="13.5" customHeight="1">
      <c r="A950" s="548"/>
      <c r="B950" s="870" t="s">
        <v>623</v>
      </c>
      <c r="C950" s="871"/>
      <c r="D950" s="872"/>
      <c r="E950" s="712"/>
      <c r="F950" s="701">
        <f ca="1">SUM(F949)+F896</f>
        <v>69</v>
      </c>
      <c r="G950" s="702">
        <f t="shared" ref="G950" ca="1" si="841">SUM(G949)+G896</f>
        <v>11400</v>
      </c>
      <c r="H950" s="702">
        <f t="shared" ref="H950" ca="1" si="842">SUM(H949)+H896</f>
        <v>130</v>
      </c>
      <c r="I950" s="702">
        <f t="shared" ref="I950:P950" ca="1" si="843">SUM(I949)+I896</f>
        <v>8400</v>
      </c>
      <c r="J950" s="702">
        <f t="shared" ca="1" si="843"/>
        <v>0</v>
      </c>
      <c r="K950" s="702">
        <f t="shared" ca="1" si="843"/>
        <v>6000</v>
      </c>
      <c r="L950" s="702">
        <f t="shared" ca="1" si="843"/>
        <v>2</v>
      </c>
      <c r="M950" s="702">
        <f t="shared" ca="1" si="843"/>
        <v>5720</v>
      </c>
      <c r="N950" s="702">
        <f t="shared" ca="1" si="843"/>
        <v>0</v>
      </c>
      <c r="O950" s="702">
        <f t="shared" ca="1" si="843"/>
        <v>201</v>
      </c>
      <c r="P950" s="703">
        <f t="shared" ca="1" si="843"/>
        <v>580500</v>
      </c>
      <c r="Q950" s="555"/>
      <c r="R950" s="596"/>
      <c r="S950" s="555"/>
      <c r="T950" s="713"/>
      <c r="U950" s="555"/>
      <c r="V950" s="714"/>
      <c r="W950" s="555"/>
      <c r="X950" s="713"/>
      <c r="Y950" s="555"/>
      <c r="Z950" s="555"/>
      <c r="AA950" s="555"/>
      <c r="AB950" s="555"/>
      <c r="AC950" s="555"/>
      <c r="AD950" s="555"/>
      <c r="AE950" s="555"/>
      <c r="AF950" s="555"/>
      <c r="AG950" s="555"/>
      <c r="AJ950" s="853" t="s">
        <v>336</v>
      </c>
      <c r="AK950" s="277" t="s">
        <v>104</v>
      </c>
      <c r="AL950" s="277" t="s">
        <v>4</v>
      </c>
      <c r="AM950" s="278"/>
      <c r="AN950" s="279" t="s">
        <v>15</v>
      </c>
      <c r="AO950" s="279" t="s">
        <v>16</v>
      </c>
      <c r="AP950" s="277" t="s">
        <v>17</v>
      </c>
      <c r="AQ950" s="279" t="s">
        <v>18</v>
      </c>
      <c r="AR950" s="279" t="s">
        <v>19</v>
      </c>
      <c r="AS950" s="277"/>
      <c r="AT950" s="277" t="s">
        <v>117</v>
      </c>
      <c r="AU950" s="277" t="s">
        <v>118</v>
      </c>
      <c r="AV950" s="277" t="s">
        <v>123</v>
      </c>
      <c r="AW950" s="277" t="s">
        <v>124</v>
      </c>
      <c r="AX950" s="288" t="s">
        <v>122</v>
      </c>
      <c r="AY950" s="853" t="s">
        <v>336</v>
      </c>
    </row>
    <row r="951" spans="1:51" ht="13.5" customHeight="1">
      <c r="A951" s="548" t="s">
        <v>609</v>
      </c>
      <c r="B951" s="873" t="s">
        <v>103</v>
      </c>
      <c r="C951" s="874"/>
      <c r="D951" s="875"/>
      <c r="E951" s="560" t="e">
        <v>#N/A</v>
      </c>
      <c r="F951" s="757">
        <f ca="1">SUMIF($B926:$P939,$A951,F926:F939)</f>
        <v>0</v>
      </c>
      <c r="G951" s="758">
        <f t="shared" ref="G951:P951" ca="1" si="844">SUMIF($B926:$P939,$A951,G926:G939)</f>
        <v>0</v>
      </c>
      <c r="H951" s="758">
        <f t="shared" ca="1" si="844"/>
        <v>0</v>
      </c>
      <c r="I951" s="758">
        <f t="shared" ca="1" si="844"/>
        <v>0</v>
      </c>
      <c r="J951" s="758">
        <f t="shared" ca="1" si="844"/>
        <v>0</v>
      </c>
      <c r="K951" s="758">
        <f t="shared" ca="1" si="844"/>
        <v>0</v>
      </c>
      <c r="L951" s="758">
        <f t="shared" ca="1" si="844"/>
        <v>0</v>
      </c>
      <c r="M951" s="758">
        <f t="shared" ca="1" si="844"/>
        <v>0</v>
      </c>
      <c r="N951" s="758">
        <f t="shared" ca="1" si="844"/>
        <v>0</v>
      </c>
      <c r="O951" s="758">
        <f t="shared" ca="1" si="844"/>
        <v>0</v>
      </c>
      <c r="P951" s="759">
        <f t="shared" ca="1" si="844"/>
        <v>0</v>
      </c>
      <c r="Q951" s="555"/>
      <c r="R951" s="649" t="s">
        <v>425</v>
      </c>
      <c r="S951" s="555"/>
      <c r="T951" s="555"/>
      <c r="U951" s="555"/>
      <c r="V951" s="555"/>
      <c r="W951" s="555"/>
      <c r="X951" s="555"/>
      <c r="Y951" s="555"/>
      <c r="Z951" s="555"/>
      <c r="AA951" s="555"/>
      <c r="AB951" s="555"/>
      <c r="AC951" s="555"/>
      <c r="AD951" s="555"/>
      <c r="AE951" s="555"/>
      <c r="AF951" s="714" t="s">
        <v>342</v>
      </c>
      <c r="AG951" s="555"/>
      <c r="AJ951" s="854"/>
      <c r="AK951" s="281" t="s">
        <v>334</v>
      </c>
      <c r="AL951" s="281">
        <v>1</v>
      </c>
      <c r="AM951" s="225"/>
      <c r="AN951" s="225">
        <f>DSUM($B925:$N939,F925,$AK950:$AL951)</f>
        <v>0</v>
      </c>
      <c r="AO951" s="225">
        <f>DSUM($B925:$N939,H925,$AK950:$AL951)</f>
        <v>0</v>
      </c>
      <c r="AP951" s="225">
        <f>DSUM($B925:$N939,J925,$AK950:$AL951)</f>
        <v>0</v>
      </c>
      <c r="AQ951" s="225">
        <f>DSUM($B925:$N939,L925,$AK950:$AL951)</f>
        <v>0</v>
      </c>
      <c r="AR951" s="225">
        <f>DSUM($B925:$N939,N925,$AK950:$AL951)</f>
        <v>0</v>
      </c>
      <c r="AS951" s="225"/>
      <c r="AT951" s="225">
        <f>AN951+AO951+AP951</f>
        <v>0</v>
      </c>
      <c r="AU951" s="225">
        <f>AQ951+AR951</f>
        <v>0</v>
      </c>
      <c r="AV951" s="225">
        <f>AT951+AU951</f>
        <v>0</v>
      </c>
      <c r="AW951" s="287">
        <f>(AT951*1)+(AU951*0.5)</f>
        <v>0</v>
      </c>
      <c r="AX951" s="284">
        <f>DCOUNT(B925:E939,D925,AK950:AL951)-AR970</f>
        <v>0</v>
      </c>
      <c r="AY951" s="854"/>
    </row>
    <row r="952" spans="1:51" ht="13.5" customHeight="1">
      <c r="A952" s="548"/>
      <c r="B952" s="870" t="s">
        <v>623</v>
      </c>
      <c r="C952" s="871"/>
      <c r="D952" s="872"/>
      <c r="E952" s="555" t="e">
        <v>#N/A</v>
      </c>
      <c r="F952" s="701">
        <f ca="1">SUM(F951)+F898</f>
        <v>60</v>
      </c>
      <c r="G952" s="702">
        <f t="shared" ref="G952" ca="1" si="845">SUM(G951)+G898</f>
        <v>9500</v>
      </c>
      <c r="H952" s="702">
        <f t="shared" ref="H952" ca="1" si="846">SUM(H951)+H898</f>
        <v>9</v>
      </c>
      <c r="I952" s="702">
        <f t="shared" ref="I952:P952" ca="1" si="847">SUM(I951)+I898</f>
        <v>7000</v>
      </c>
      <c r="J952" s="702">
        <f t="shared" ca="1" si="847"/>
        <v>0</v>
      </c>
      <c r="K952" s="702">
        <f t="shared" ca="1" si="847"/>
        <v>5000</v>
      </c>
      <c r="L952" s="702">
        <f t="shared" ca="1" si="847"/>
        <v>2</v>
      </c>
      <c r="M952" s="702">
        <f t="shared" ca="1" si="847"/>
        <v>4750</v>
      </c>
      <c r="N952" s="702">
        <f t="shared" ca="1" si="847"/>
        <v>0</v>
      </c>
      <c r="O952" s="702">
        <f t="shared" ca="1" si="847"/>
        <v>71</v>
      </c>
      <c r="P952" s="703">
        <f t="shared" ca="1" si="847"/>
        <v>695500</v>
      </c>
      <c r="Q952" s="555"/>
      <c r="R952" s="774"/>
      <c r="S952" s="604"/>
      <c r="T952" s="603" t="s">
        <v>39</v>
      </c>
      <c r="U952" s="604"/>
      <c r="V952" s="715"/>
      <c r="W952" s="604"/>
      <c r="X952" s="603" t="s">
        <v>455</v>
      </c>
      <c r="Y952" s="604"/>
      <c r="Z952" s="715"/>
      <c r="AA952" s="604"/>
      <c r="AB952" s="604"/>
      <c r="AC952" s="603" t="s">
        <v>41</v>
      </c>
      <c r="AD952" s="715"/>
      <c r="AE952" s="555"/>
      <c r="AF952" s="662" t="s">
        <v>818</v>
      </c>
      <c r="AG952" s="716"/>
      <c r="AJ952" s="854"/>
      <c r="AK952" s="281" t="s">
        <v>104</v>
      </c>
      <c r="AL952" s="281" t="s">
        <v>4</v>
      </c>
      <c r="AM952" s="225"/>
      <c r="AN952" s="225"/>
      <c r="AO952" s="225"/>
      <c r="AP952" s="225"/>
      <c r="AQ952" s="225"/>
      <c r="AR952" s="225"/>
      <c r="AS952" s="225"/>
      <c r="AT952" s="225"/>
      <c r="AU952" s="225"/>
      <c r="AV952" s="225"/>
      <c r="AW952" s="225"/>
      <c r="AX952" s="282"/>
      <c r="AY952" s="854"/>
    </row>
    <row r="953" spans="1:51" ht="13.5" customHeight="1" thickBot="1">
      <c r="A953" s="548" t="s">
        <v>610</v>
      </c>
      <c r="B953" s="878" t="s">
        <v>661</v>
      </c>
      <c r="C953" s="879"/>
      <c r="D953" s="880"/>
      <c r="E953" s="670"/>
      <c r="F953" s="757">
        <f ca="1">SUMIF($B926:$P939,$A953,F926:F939)+SUMIF($B926:$P939,$A954,F926:F939)</f>
        <v>24</v>
      </c>
      <c r="G953" s="758">
        <f t="shared" ref="G953" ca="1" si="848">SUMIF($B928:$P941,$A953,G928:G941)</f>
        <v>0</v>
      </c>
      <c r="H953" s="758">
        <f ca="1">SUMIF($B926:$P939,$A953,H926:H939)+SUMIF($B926:$P939,$A954,H926:H939)</f>
        <v>0</v>
      </c>
      <c r="I953" s="758">
        <f t="shared" ref="I953" ca="1" si="849">SUMIF($B928:$P941,$A953,I928:I941)</f>
        <v>0</v>
      </c>
      <c r="J953" s="758">
        <f ca="1">SUMIF($B926:$P939,$A953,J926:J939)+SUMIF($B926:$P939,$A954,J926:J939)</f>
        <v>0</v>
      </c>
      <c r="K953" s="758">
        <f t="shared" ref="K953" ca="1" si="850">SUMIF($B928:$P941,$A953,K928:K941)</f>
        <v>0</v>
      </c>
      <c r="L953" s="758">
        <f ca="1">SUMIF($B926:$P939,$A953,L926:L939)+SUMIF($B926:$P939,$A954,L926:L939)</f>
        <v>0</v>
      </c>
      <c r="M953" s="758">
        <f t="shared" ref="M953" ca="1" si="851">SUMIF($B928:$P941,$A953,M928:M941)</f>
        <v>0</v>
      </c>
      <c r="N953" s="758">
        <f ca="1">SUMIF($B926:$P939,$A953,N926:N939)+SUMIF($B926:$P939,$A954,N926:N939)</f>
        <v>0</v>
      </c>
      <c r="O953" s="758">
        <f ca="1">SUMIF($B926:$P939,$A953,O926:O939)+SUMIF($B926:$P939,$A954,O926:O939)</f>
        <v>24</v>
      </c>
      <c r="P953" s="759">
        <f ca="1">SUMIF($B926:$P939,$A953,P926:P939)+SUMIF($B926:$P939,$A954,P926:P939)</f>
        <v>192000</v>
      </c>
      <c r="Q953" s="555"/>
      <c r="R953" s="775"/>
      <c r="S953" s="596" t="s">
        <v>2</v>
      </c>
      <c r="T953" s="717">
        <f>SUM(昨年日報!T954)</f>
        <v>157</v>
      </c>
      <c r="U953" s="555"/>
      <c r="V953" s="718"/>
      <c r="W953" s="596" t="s">
        <v>42</v>
      </c>
      <c r="X953" s="719">
        <f>+X899+T953</f>
        <v>2173</v>
      </c>
      <c r="Y953" s="555"/>
      <c r="Z953" s="720"/>
      <c r="AA953" s="555" t="s">
        <v>2</v>
      </c>
      <c r="AB953" s="596"/>
      <c r="AC953" s="721">
        <f>+AC899+T953</f>
        <v>2451</v>
      </c>
      <c r="AD953" s="720"/>
      <c r="AE953" s="555"/>
      <c r="AF953" s="631"/>
      <c r="AG953" s="561"/>
      <c r="AJ953" s="855"/>
      <c r="AK953" s="9" t="s">
        <v>335</v>
      </c>
      <c r="AL953" s="9">
        <v>3</v>
      </c>
      <c r="AM953" s="283"/>
      <c r="AN953" s="283">
        <f>DSUM($B925:$N939,F925,$AK952:$AL953)</f>
        <v>0</v>
      </c>
      <c r="AO953" s="283">
        <f>DSUM($B925:$N939,H925,$AK952:$AL953)</f>
        <v>0</v>
      </c>
      <c r="AP953" s="283">
        <f>DSUM($B925:$N939,J925,$AK952:$AL953)</f>
        <v>0</v>
      </c>
      <c r="AQ953" s="283">
        <f>DSUM($B925:$N939,L925,$AK952:$AL953)</f>
        <v>0</v>
      </c>
      <c r="AR953" s="283">
        <f>DSUM($B925:$N939,N925,$AK952:$AL953)</f>
        <v>0</v>
      </c>
      <c r="AS953" s="283"/>
      <c r="AT953" s="283">
        <f>AN953+AO953+AP953</f>
        <v>0</v>
      </c>
      <c r="AU953" s="283">
        <f>AQ953+AR953</f>
        <v>0</v>
      </c>
      <c r="AV953" s="283">
        <f>AT953+AU953</f>
        <v>0</v>
      </c>
      <c r="AW953" s="286">
        <f>(AT953*1)+(AU953*0.5)</f>
        <v>0</v>
      </c>
      <c r="AX953" s="285">
        <f>DCOUNT(B925:E939,D925,AK952:AL953)-AR971</f>
        <v>0</v>
      </c>
      <c r="AY953" s="855"/>
    </row>
    <row r="954" spans="1:51" ht="13.5" customHeight="1" thickBot="1">
      <c r="A954" s="548" t="s">
        <v>663</v>
      </c>
      <c r="B954" s="870" t="s">
        <v>623</v>
      </c>
      <c r="C954" s="871"/>
      <c r="D954" s="872"/>
      <c r="E954" s="555" t="e">
        <v>#N/A</v>
      </c>
      <c r="F954" s="701">
        <f ca="1">SUM(F953)+F900</f>
        <v>212</v>
      </c>
      <c r="G954" s="702">
        <f t="shared" ref="G954" ca="1" si="852">SUM(G953)+G900</f>
        <v>15200</v>
      </c>
      <c r="H954" s="702">
        <f t="shared" ref="H954" ca="1" si="853">SUM(H953)+H900</f>
        <v>22</v>
      </c>
      <c r="I954" s="702">
        <f t="shared" ref="I954:P954" ca="1" si="854">SUM(I953)+I900</f>
        <v>11200</v>
      </c>
      <c r="J954" s="702">
        <f t="shared" ca="1" si="854"/>
        <v>0</v>
      </c>
      <c r="K954" s="702">
        <f t="shared" ca="1" si="854"/>
        <v>8000</v>
      </c>
      <c r="L954" s="702">
        <f t="shared" ca="1" si="854"/>
        <v>4</v>
      </c>
      <c r="M954" s="702">
        <f t="shared" ca="1" si="854"/>
        <v>7600</v>
      </c>
      <c r="N954" s="702">
        <f t="shared" ca="1" si="854"/>
        <v>1</v>
      </c>
      <c r="O954" s="702">
        <f t="shared" ca="1" si="854"/>
        <v>239</v>
      </c>
      <c r="P954" s="703">
        <f t="shared" ca="1" si="854"/>
        <v>1883000</v>
      </c>
      <c r="Q954" s="555"/>
      <c r="R954" s="776" t="s">
        <v>43</v>
      </c>
      <c r="S954" s="697" t="s">
        <v>3</v>
      </c>
      <c r="T954" s="722">
        <f>SUM(O941)</f>
        <v>268</v>
      </c>
      <c r="U954" s="696"/>
      <c r="V954" s="723">
        <f t="shared" ref="V954" si="855">+IF(ISERROR(T954/T953*100),"",(T954/T953*100))</f>
        <v>170.70063694267517</v>
      </c>
      <c r="W954" s="697" t="s">
        <v>44</v>
      </c>
      <c r="X954" s="724">
        <f t="shared" ref="X954:X956" si="856">+X900+T954</f>
        <v>1562</v>
      </c>
      <c r="Y954" s="696"/>
      <c r="Z954" s="725">
        <f t="shared" ref="Z954" si="857">+IF(ISERROR(X954/X953*100),"",(X954/X953*100))</f>
        <v>71.882190520018412</v>
      </c>
      <c r="AA954" s="696" t="s">
        <v>3</v>
      </c>
      <c r="AB954" s="697"/>
      <c r="AC954" s="726">
        <f t="shared" ref="AC954:AC966" si="858">+AC900+T954</f>
        <v>1700</v>
      </c>
      <c r="AD954" s="723">
        <f>+IF(ISERROR(AC954/AC953*100),"",(AC954/AC953*100))</f>
        <v>69.359445124439006</v>
      </c>
      <c r="AE954" s="555"/>
      <c r="AF954" s="558"/>
      <c r="AG954" s="561"/>
    </row>
    <row r="955" spans="1:51" ht="13.5" customHeight="1" thickBot="1">
      <c r="A955" s="43"/>
      <c r="B955" s="662"/>
      <c r="C955" s="663"/>
      <c r="D955" s="664"/>
      <c r="E955" s="590" t="str">
        <f>IF(B955="","",VLOOKUP(B955,参照!$U$1:$Z$25,2,FALSE))</f>
        <v/>
      </c>
      <c r="F955" s="760"/>
      <c r="G955" s="761"/>
      <c r="H955" s="760"/>
      <c r="I955" s="762"/>
      <c r="J955" s="760"/>
      <c r="K955" s="762"/>
      <c r="L955" s="760"/>
      <c r="M955" s="761"/>
      <c r="N955" s="761"/>
      <c r="O955" s="763"/>
      <c r="P955" s="764"/>
      <c r="Q955" s="555"/>
      <c r="R955" s="777"/>
      <c r="S955" s="728"/>
      <c r="T955" s="606">
        <f>SUM(昨年日報!T956)</f>
        <v>730210</v>
      </c>
      <c r="U955" s="555"/>
      <c r="V955" s="729"/>
      <c r="W955" s="555"/>
      <c r="X955" s="719">
        <f t="shared" si="856"/>
        <v>11208100</v>
      </c>
      <c r="Y955" s="555"/>
      <c r="Z955" s="720"/>
      <c r="AA955" s="555"/>
      <c r="AB955" s="555"/>
      <c r="AC955" s="713">
        <f t="shared" si="858"/>
        <v>12392060</v>
      </c>
      <c r="AD955" s="720"/>
      <c r="AE955" s="555"/>
      <c r="AF955" s="730"/>
      <c r="AG955" s="561"/>
      <c r="AJ955" s="290" t="s">
        <v>128</v>
      </c>
      <c r="AK955" s="256"/>
      <c r="AL955" s="256"/>
      <c r="AM955" s="256"/>
      <c r="AN955" s="256">
        <f>AN926+AN928+AN931+AN933+AN936+AN938+AN941+AN943+AN946+AN948</f>
        <v>77</v>
      </c>
      <c r="AO955" s="256">
        <f>AO926+AO928+AO931+AO933+AO936+AO938+AO941+AO943+AO946+AO948</f>
        <v>188</v>
      </c>
      <c r="AP955" s="256">
        <f>AP926+AP928+AP931+AP933+AP936+AP938+AP941+AP943+AP946+AP948</f>
        <v>0</v>
      </c>
      <c r="AQ955" s="256">
        <f>AQ926+AQ928+AQ931+AQ933+AQ936+AQ938+AQ941+AQ943+AQ946+AQ948</f>
        <v>0</v>
      </c>
      <c r="AR955" s="256">
        <f>AR926+AR928+AR931+AR933+AR936+AR938+AR941+AR943+AR946+AR948</f>
        <v>3</v>
      </c>
      <c r="AS955" s="256"/>
      <c r="AT955" s="256">
        <f>AT926+AT928+AT931+AT933+AT936+AT938+AT941+AT943+AT946+AT948</f>
        <v>265</v>
      </c>
      <c r="AU955" s="256">
        <f>AU926+AU928+AU931+AU933+AU936+AU938+AU941+AU943+AU946+AU948</f>
        <v>3</v>
      </c>
      <c r="AV955" s="256">
        <f>AV926+AV928+AV931+AV933+AV936+AV938+AV941+AV943+AV946+AV948</f>
        <v>268</v>
      </c>
      <c r="AW955" s="256">
        <f>AW926+AW928+AW931+AW933+AW936+AW938+AW941+AW943+AW946+AW948</f>
        <v>266.5</v>
      </c>
      <c r="AX955" s="256">
        <f>AX926+AX928+AX931+AX933+AX936+AX938+AX941+AX943+AX946+AX948</f>
        <v>5</v>
      </c>
    </row>
    <row r="956" spans="1:51" ht="13.5" customHeight="1">
      <c r="A956" s="43"/>
      <c r="B956" s="870" t="s">
        <v>611</v>
      </c>
      <c r="C956" s="871"/>
      <c r="D956" s="872"/>
      <c r="E956" s="670"/>
      <c r="F956" s="731">
        <f ca="1">SUM(F946+F948+F950+F952+F954)</f>
        <v>738</v>
      </c>
      <c r="G956" s="732">
        <f t="shared" ref="G956:P956" ca="1" si="859">SUM(G946+G948+G950+G952+G954)</f>
        <v>150100</v>
      </c>
      <c r="H956" s="731">
        <f t="shared" ca="1" si="859"/>
        <v>735</v>
      </c>
      <c r="I956" s="733">
        <f t="shared" ca="1" si="859"/>
        <v>110600</v>
      </c>
      <c r="J956" s="731">
        <f t="shared" ca="1" si="859"/>
        <v>58</v>
      </c>
      <c r="K956" s="733">
        <f t="shared" ca="1" si="859"/>
        <v>79000</v>
      </c>
      <c r="L956" s="731">
        <f t="shared" ca="1" si="859"/>
        <v>27</v>
      </c>
      <c r="M956" s="732">
        <f t="shared" ca="1" si="859"/>
        <v>75190</v>
      </c>
      <c r="N956" s="732">
        <f t="shared" ca="1" si="859"/>
        <v>4</v>
      </c>
      <c r="O956" s="734">
        <f t="shared" ca="1" si="859"/>
        <v>1562</v>
      </c>
      <c r="P956" s="735">
        <f t="shared" ca="1" si="859"/>
        <v>8128140</v>
      </c>
      <c r="Q956" s="555"/>
      <c r="R956" s="778" t="s">
        <v>45</v>
      </c>
      <c r="S956" s="660"/>
      <c r="T956" s="736">
        <f>SUM(P941)</f>
        <v>1357140</v>
      </c>
      <c r="U956" s="696"/>
      <c r="V956" s="723">
        <f t="shared" ref="V956" si="860">+IF(ISERROR(T956/T955*100),"",(T956/T955*100))</f>
        <v>185.8561235808877</v>
      </c>
      <c r="W956" s="696"/>
      <c r="X956" s="724">
        <f t="shared" si="856"/>
        <v>8128140</v>
      </c>
      <c r="Y956" s="696"/>
      <c r="Z956" s="723">
        <f t="shared" ref="Z956" si="861">+IF(ISERROR(X956/X955*100),"",(X956/X955*100))</f>
        <v>72.520230904435195</v>
      </c>
      <c r="AA956" s="696"/>
      <c r="AB956" s="696"/>
      <c r="AC956" s="736">
        <f t="shared" si="858"/>
        <v>8803900</v>
      </c>
      <c r="AD956" s="723">
        <f>+IF(ISERROR(AC956/AC955*100),"",(AC956/AC955*100))</f>
        <v>71.044685064468709</v>
      </c>
      <c r="AE956" s="555"/>
      <c r="AF956" s="558"/>
      <c r="AG956" s="561"/>
    </row>
    <row r="957" spans="1:51" ht="13.5" customHeight="1">
      <c r="A957" s="43"/>
      <c r="B957" s="895"/>
      <c r="C957" s="895"/>
      <c r="D957" s="895"/>
      <c r="E957" s="562"/>
      <c r="F957" s="666"/>
      <c r="G957" s="737"/>
      <c r="H957" s="666"/>
      <c r="I957" s="737"/>
      <c r="J957" s="666"/>
      <c r="K957" s="737"/>
      <c r="L957" s="666"/>
      <c r="M957" s="737"/>
      <c r="N957" s="666"/>
      <c r="O957" s="737"/>
      <c r="P957" s="737"/>
      <c r="Q957" s="555"/>
      <c r="R957" s="777" t="s">
        <v>46</v>
      </c>
      <c r="S957" s="738">
        <f>SUM(AC926:AC927)</f>
        <v>0</v>
      </c>
      <c r="T957" s="606">
        <f>SUM(昨年日報!T958)</f>
        <v>0</v>
      </c>
      <c r="U957" s="555"/>
      <c r="V957" s="729"/>
      <c r="W957" s="555"/>
      <c r="X957" s="719">
        <f>+X903+T957</f>
        <v>0</v>
      </c>
      <c r="Y957" s="555"/>
      <c r="Z957" s="739"/>
      <c r="AA957" s="555"/>
      <c r="AB957" s="555"/>
      <c r="AC957" s="713">
        <f t="shared" si="858"/>
        <v>0</v>
      </c>
      <c r="AD957" s="720"/>
      <c r="AE957" s="555"/>
      <c r="AF957" s="558"/>
      <c r="AG957" s="561"/>
      <c r="AJ957" s="856" t="s">
        <v>323</v>
      </c>
      <c r="AK957" s="856"/>
      <c r="AL957" s="856" t="s">
        <v>324</v>
      </c>
      <c r="AM957" s="856"/>
      <c r="AN957" s="859" t="s">
        <v>331</v>
      </c>
      <c r="AO957" s="859"/>
      <c r="AP957" s="856" t="s">
        <v>325</v>
      </c>
      <c r="AQ957" s="856"/>
    </row>
    <row r="958" spans="1:51" ht="13.5" customHeight="1">
      <c r="A958" s="43"/>
      <c r="B958" s="881" t="s">
        <v>618</v>
      </c>
      <c r="C958" s="882"/>
      <c r="D958" s="882"/>
      <c r="E958" s="564" t="e">
        <f>IF(B958="","",VLOOKUP(B958,参照!$U$1:$Z$25,2,FALSE))</f>
        <v>#N/A</v>
      </c>
      <c r="F958" s="883" t="s">
        <v>616</v>
      </c>
      <c r="G958" s="884"/>
      <c r="H958" s="884"/>
      <c r="I958" s="884"/>
      <c r="J958" s="884"/>
      <c r="K958" s="884"/>
      <c r="L958" s="884"/>
      <c r="M958" s="884"/>
      <c r="N958" s="884"/>
      <c r="O958" s="884"/>
      <c r="P958" s="885"/>
      <c r="Q958" s="555"/>
      <c r="R958" s="776" t="s">
        <v>47</v>
      </c>
      <c r="S958" s="740"/>
      <c r="T958" s="736">
        <f>SUM(T944+T948+S957+S958)</f>
        <v>0</v>
      </c>
      <c r="U958" s="696"/>
      <c r="V958" s="723" t="str">
        <f t="shared" ref="V958" si="862">+IF(ISERROR(T958/T957*100),"",(T958/T957*100))</f>
        <v/>
      </c>
      <c r="W958" s="696"/>
      <c r="X958" s="724">
        <f t="shared" ref="X958:X967" si="863">+X904+T958</f>
        <v>5604</v>
      </c>
      <c r="Y958" s="696"/>
      <c r="Z958" s="725" t="str">
        <f t="shared" ref="Z958" si="864">+IF(ISERROR(X958/X957*100),"",(X958/X957*100))</f>
        <v/>
      </c>
      <c r="AA958" s="696"/>
      <c r="AB958" s="696"/>
      <c r="AC958" s="736">
        <f t="shared" si="858"/>
        <v>36820</v>
      </c>
      <c r="AD958" s="723" t="str">
        <f>+IF(ISERROR(AC958/AC957*100),"",(AC958/AC957*100))</f>
        <v/>
      </c>
      <c r="AE958" s="555"/>
      <c r="AF958" s="558"/>
      <c r="AG958" s="561"/>
      <c r="AJ958" s="931">
        <v>388867</v>
      </c>
      <c r="AK958" s="931"/>
      <c r="AL958" s="869">
        <f>AJ958-AG949</f>
        <v>-42560</v>
      </c>
      <c r="AM958" s="856"/>
      <c r="AN958" s="869">
        <f>T960+T962+T964+T966</f>
        <v>42560</v>
      </c>
      <c r="AO958" s="856"/>
      <c r="AP958" s="869">
        <f>(AJ958+AN958)-(AG949)</f>
        <v>0</v>
      </c>
      <c r="AQ958" s="856"/>
    </row>
    <row r="959" spans="1:51" ht="13.5" customHeight="1">
      <c r="A959" s="43"/>
      <c r="B959" s="894" t="s">
        <v>602</v>
      </c>
      <c r="C959" s="894"/>
      <c r="D959" s="894"/>
      <c r="E959" s="555" t="e">
        <v>#N/A</v>
      </c>
      <c r="F959" s="687" t="s">
        <v>15</v>
      </c>
      <c r="G959" s="688"/>
      <c r="H959" s="687" t="s">
        <v>16</v>
      </c>
      <c r="I959" s="689"/>
      <c r="J959" s="559" t="s">
        <v>17</v>
      </c>
      <c r="K959" s="690"/>
      <c r="L959" s="687" t="s">
        <v>18</v>
      </c>
      <c r="M959" s="670"/>
      <c r="N959" s="670" t="s">
        <v>19</v>
      </c>
      <c r="O959" s="691" t="s">
        <v>6</v>
      </c>
      <c r="P959" s="613" t="s">
        <v>20</v>
      </c>
      <c r="Q959" s="555"/>
      <c r="R959" s="773" t="s">
        <v>639</v>
      </c>
      <c r="S959" s="824">
        <f>AF964+AF966</f>
        <v>21560</v>
      </c>
      <c r="T959" s="606">
        <f>SUM(昨年日報!T960)</f>
        <v>6100</v>
      </c>
      <c r="U959" s="555"/>
      <c r="V959" s="729"/>
      <c r="W959" s="555"/>
      <c r="X959" s="719">
        <f t="shared" si="863"/>
        <v>161260</v>
      </c>
      <c r="Y959" s="555"/>
      <c r="Z959" s="720"/>
      <c r="AA959" s="555"/>
      <c r="AB959" s="555"/>
      <c r="AC959" s="713">
        <f t="shared" si="858"/>
        <v>178660</v>
      </c>
      <c r="AD959" s="720"/>
      <c r="AE959" s="555"/>
      <c r="AF959" s="558"/>
      <c r="AG959" s="561"/>
    </row>
    <row r="960" spans="1:51" ht="13.5" customHeight="1" thickBot="1">
      <c r="A960" s="43"/>
      <c r="B960" s="873" t="s">
        <v>637</v>
      </c>
      <c r="C960" s="874"/>
      <c r="D960" s="875"/>
      <c r="E960" s="670"/>
      <c r="F960" s="665"/>
      <c r="G960" s="727"/>
      <c r="H960" s="727"/>
      <c r="I960" s="727"/>
      <c r="J960" s="727"/>
      <c r="K960" s="727"/>
      <c r="L960" s="727"/>
      <c r="M960" s="727"/>
      <c r="N960" s="727"/>
      <c r="O960" s="727"/>
      <c r="P960" s="742"/>
      <c r="Q960" s="555"/>
      <c r="R960" s="771" t="s">
        <v>682</v>
      </c>
      <c r="S960" s="825">
        <f>AF969+AF971</f>
        <v>0</v>
      </c>
      <c r="T960" s="736">
        <f>SUM(S959:S960)</f>
        <v>21560</v>
      </c>
      <c r="U960" s="696"/>
      <c r="V960" s="723">
        <f t="shared" ref="V960" si="865">+IF(ISERROR(T960/T959*100),"",(T960/T959*100))</f>
        <v>353.44262295081967</v>
      </c>
      <c r="W960" s="696"/>
      <c r="X960" s="724">
        <f t="shared" si="863"/>
        <v>135220</v>
      </c>
      <c r="Y960" s="696"/>
      <c r="Z960" s="723">
        <f t="shared" ref="Z960" si="866">+IF(ISERROR(X960/X959*100),"",(X960/X959*100))</f>
        <v>83.852164206870896</v>
      </c>
      <c r="AA960" s="696"/>
      <c r="AB960" s="696"/>
      <c r="AC960" s="736">
        <f t="shared" si="858"/>
        <v>140230</v>
      </c>
      <c r="AD960" s="723">
        <f>+IF(ISERROR(AC960/AC959*100),"",(AC960/AC959*100))</f>
        <v>78.489869024963625</v>
      </c>
      <c r="AE960" s="555"/>
      <c r="AF960" s="558"/>
      <c r="AG960" s="561"/>
      <c r="AJ960" s="856" t="s">
        <v>326</v>
      </c>
      <c r="AK960" s="856"/>
      <c r="AL960" s="856"/>
      <c r="AM960" s="856"/>
    </row>
    <row r="961" spans="1:46" ht="13.5" customHeight="1" thickBot="1">
      <c r="A961" s="43"/>
      <c r="B961" s="870" t="s">
        <v>624</v>
      </c>
      <c r="C961" s="871"/>
      <c r="D961" s="872"/>
      <c r="E961" s="555" t="e">
        <v>#N/A</v>
      </c>
      <c r="F961" s="700">
        <f ca="1">SUM(F946)+F$43</f>
        <v>515</v>
      </c>
      <c r="G961" s="701">
        <f t="shared" ref="G961:P961" ca="1" si="867">SUM(G946)+G$43</f>
        <v>133000</v>
      </c>
      <c r="H961" s="702">
        <f t="shared" ca="1" si="867"/>
        <v>590</v>
      </c>
      <c r="I961" s="702">
        <f t="shared" ca="1" si="867"/>
        <v>98000</v>
      </c>
      <c r="J961" s="702">
        <f t="shared" ca="1" si="867"/>
        <v>58</v>
      </c>
      <c r="K961" s="702">
        <f t="shared" ca="1" si="867"/>
        <v>70000</v>
      </c>
      <c r="L961" s="702">
        <f t="shared" ca="1" si="867"/>
        <v>21</v>
      </c>
      <c r="M961" s="702">
        <f t="shared" ca="1" si="867"/>
        <v>66640</v>
      </c>
      <c r="N961" s="702">
        <f t="shared" ca="1" si="867"/>
        <v>5</v>
      </c>
      <c r="O961" s="702">
        <f t="shared" ca="1" si="867"/>
        <v>1189</v>
      </c>
      <c r="P961" s="703">
        <f t="shared" ca="1" si="867"/>
        <v>5644900</v>
      </c>
      <c r="Q961" s="555"/>
      <c r="R961" s="773" t="s">
        <v>640</v>
      </c>
      <c r="S961" s="741">
        <v>20500</v>
      </c>
      <c r="T961" s="606">
        <f>SUM(昨年日報!T962)</f>
        <v>4500</v>
      </c>
      <c r="U961" s="555"/>
      <c r="V961" s="729"/>
      <c r="W961" s="555"/>
      <c r="X961" s="719">
        <f t="shared" si="863"/>
        <v>126300</v>
      </c>
      <c r="Y961" s="555"/>
      <c r="Z961" s="739"/>
      <c r="AA961" s="555"/>
      <c r="AB961" s="555"/>
      <c r="AC961" s="713">
        <f t="shared" si="858"/>
        <v>159300</v>
      </c>
      <c r="AD961" s="720"/>
      <c r="AE961" s="555"/>
      <c r="AF961" s="934" t="s">
        <v>664</v>
      </c>
      <c r="AG961" s="935"/>
      <c r="AJ961" s="886" t="s">
        <v>327</v>
      </c>
      <c r="AK961" s="887"/>
      <c r="AL961" s="856" t="s">
        <v>328</v>
      </c>
      <c r="AM961" s="856"/>
    </row>
    <row r="962" spans="1:46" ht="13.5" customHeight="1">
      <c r="B962" s="873" t="s">
        <v>107</v>
      </c>
      <c r="C962" s="874"/>
      <c r="D962" s="875"/>
      <c r="E962" s="670"/>
      <c r="F962" s="665"/>
      <c r="G962" s="727"/>
      <c r="H962" s="727"/>
      <c r="I962" s="727"/>
      <c r="J962" s="727"/>
      <c r="K962" s="727"/>
      <c r="L962" s="727"/>
      <c r="M962" s="727"/>
      <c r="N962" s="727"/>
      <c r="O962" s="727"/>
      <c r="P962" s="742"/>
      <c r="Q962" s="555"/>
      <c r="R962" s="772" t="s">
        <v>683</v>
      </c>
      <c r="S962" s="740"/>
      <c r="T962" s="736">
        <f>SUM(S961:S962)</f>
        <v>20500</v>
      </c>
      <c r="U962" s="696"/>
      <c r="V962" s="723">
        <f t="shared" ref="V962" si="868">+IF(ISERROR(T962/T961*100),"",(T962/T961*100))</f>
        <v>455.55555555555554</v>
      </c>
      <c r="W962" s="696"/>
      <c r="X962" s="724">
        <f t="shared" si="863"/>
        <v>91200</v>
      </c>
      <c r="Y962" s="696"/>
      <c r="Z962" s="725">
        <f t="shared" ref="Z962" si="869">+IF(ISERROR(X962/X961*100),"",(X962/X961*100))</f>
        <v>72.209026128266032</v>
      </c>
      <c r="AA962" s="696"/>
      <c r="AB962" s="696"/>
      <c r="AC962" s="736">
        <f t="shared" si="858"/>
        <v>100200</v>
      </c>
      <c r="AD962" s="723">
        <f>+IF(ISERROR(AC962/AC961*100),"",(AC962/AC961*100))</f>
        <v>62.900188323917142</v>
      </c>
      <c r="AE962" s="555"/>
      <c r="AF962" s="936" t="s">
        <v>665</v>
      </c>
      <c r="AG962" s="937"/>
      <c r="AJ962" s="886" t="s">
        <v>329</v>
      </c>
      <c r="AK962" s="887"/>
      <c r="AL962" s="887"/>
      <c r="AM962" s="888"/>
    </row>
    <row r="963" spans="1:46" ht="13.5" customHeight="1">
      <c r="B963" s="870" t="s">
        <v>624</v>
      </c>
      <c r="C963" s="871"/>
      <c r="D963" s="872"/>
      <c r="E963" s="555" t="e">
        <v>#N/A</v>
      </c>
      <c r="F963" s="701">
        <f ca="1">SUM(F948)+F$45</f>
        <v>0</v>
      </c>
      <c r="G963" s="702">
        <f t="shared" ref="G963:P963" ca="1" si="870">SUM(G948)+G$45</f>
        <v>0</v>
      </c>
      <c r="H963" s="702">
        <f t="shared" ca="1" si="870"/>
        <v>0</v>
      </c>
      <c r="I963" s="702">
        <f t="shared" ca="1" si="870"/>
        <v>0</v>
      </c>
      <c r="J963" s="702">
        <f t="shared" ca="1" si="870"/>
        <v>0</v>
      </c>
      <c r="K963" s="702">
        <f t="shared" ca="1" si="870"/>
        <v>0</v>
      </c>
      <c r="L963" s="702">
        <f t="shared" ca="1" si="870"/>
        <v>0</v>
      </c>
      <c r="M963" s="702">
        <f t="shared" ca="1" si="870"/>
        <v>0</v>
      </c>
      <c r="N963" s="702">
        <f t="shared" ca="1" si="870"/>
        <v>0</v>
      </c>
      <c r="O963" s="702">
        <f t="shared" ca="1" si="870"/>
        <v>0</v>
      </c>
      <c r="P963" s="703">
        <f t="shared" ca="1" si="870"/>
        <v>0</v>
      </c>
      <c r="Q963" s="555"/>
      <c r="R963" s="777"/>
      <c r="S963" s="669"/>
      <c r="T963" s="606">
        <f>SUM(昨年日報!T964)</f>
        <v>0</v>
      </c>
      <c r="U963" s="555"/>
      <c r="V963" s="729"/>
      <c r="W963" s="555"/>
      <c r="X963" s="719">
        <f t="shared" si="863"/>
        <v>0</v>
      </c>
      <c r="Y963" s="555"/>
      <c r="Z963" s="720"/>
      <c r="AA963" s="555"/>
      <c r="AB963" s="555"/>
      <c r="AC963" s="713">
        <f t="shared" si="858"/>
        <v>0</v>
      </c>
      <c r="AD963" s="720"/>
      <c r="AE963" s="555"/>
      <c r="AF963" s="826" t="str">
        <f>$AF$99</f>
        <v>8%対象額</v>
      </c>
      <c r="AG963" s="827" t="str">
        <f>$AG$99</f>
        <v>税額</v>
      </c>
      <c r="AJ963" s="869">
        <f ca="1">SUM(INDIRECT(AS963))</f>
        <v>268</v>
      </c>
      <c r="AK963" s="856"/>
      <c r="AL963" s="869">
        <f ca="1">SUM(INDIRECT(AT963))</f>
        <v>1700</v>
      </c>
      <c r="AM963" s="856"/>
      <c r="AN963" s="345" t="s">
        <v>619</v>
      </c>
      <c r="AO963" s="345" t="s">
        <v>621</v>
      </c>
      <c r="AP963" s="346">
        <f>SUM(AP909)+72</f>
        <v>1281</v>
      </c>
      <c r="AQ963" s="347">
        <v>18</v>
      </c>
      <c r="AR963" s="347">
        <f>AP963+AQ963</f>
        <v>1299</v>
      </c>
      <c r="AS963" s="345" t="str">
        <f>CONCATENATE(AN963,AR963)</f>
        <v>受払表!G1299</v>
      </c>
      <c r="AT963" s="345" t="str">
        <f>CONCATENATE(AO963,AR963)</f>
        <v>受払表!K1299</v>
      </c>
    </row>
    <row r="964" spans="1:46" ht="13.5" customHeight="1">
      <c r="B964" s="873" t="s">
        <v>605</v>
      </c>
      <c r="C964" s="874"/>
      <c r="D964" s="875"/>
      <c r="E964" s="670"/>
      <c r="F964" s="665"/>
      <c r="G964" s="727"/>
      <c r="H964" s="727"/>
      <c r="I964" s="727"/>
      <c r="J964" s="727"/>
      <c r="K964" s="727"/>
      <c r="L964" s="727"/>
      <c r="M964" s="727"/>
      <c r="N964" s="727"/>
      <c r="O964" s="727"/>
      <c r="P964" s="742"/>
      <c r="Q964" s="555"/>
      <c r="R964" s="776" t="s">
        <v>52</v>
      </c>
      <c r="S964" s="660"/>
      <c r="T964" s="736">
        <f>+AC945</f>
        <v>0</v>
      </c>
      <c r="U964" s="696"/>
      <c r="V964" s="723" t="str">
        <f t="shared" ref="V964" si="871">+IF(ISERROR(T964/T963*100),"",(T964/T963*100))</f>
        <v/>
      </c>
      <c r="W964" s="696"/>
      <c r="X964" s="724">
        <f t="shared" si="863"/>
        <v>0</v>
      </c>
      <c r="Y964" s="696"/>
      <c r="Z964" s="723" t="str">
        <f t="shared" ref="Z964" si="872">+IF(ISERROR(X964/X963*100),"",(X964/X963*100))</f>
        <v/>
      </c>
      <c r="AA964" s="696"/>
      <c r="AB964" s="696"/>
      <c r="AC964" s="736">
        <f t="shared" si="858"/>
        <v>0</v>
      </c>
      <c r="AD964" s="723" t="str">
        <f>+IF(ISERROR(AC964/AC963*100),"",(AC964/AC963*100))</f>
        <v/>
      </c>
      <c r="AE964" s="555"/>
      <c r="AF964" s="817">
        <v>7710</v>
      </c>
      <c r="AG964" s="818">
        <f>IF(AF964="","0",AF964-(AF964/(参照!$V$13)))</f>
        <v>571.11111111111131</v>
      </c>
      <c r="AJ964" s="886" t="s">
        <v>330</v>
      </c>
      <c r="AK964" s="887"/>
      <c r="AL964" s="887"/>
      <c r="AM964" s="888"/>
      <c r="AN964" s="345"/>
      <c r="AO964" s="345"/>
      <c r="AP964" s="345"/>
      <c r="AQ964" s="345"/>
      <c r="AR964" s="345"/>
      <c r="AS964" s="345"/>
      <c r="AT964" s="345"/>
    </row>
    <row r="965" spans="1:46" ht="13.5" customHeight="1">
      <c r="B965" s="870" t="s">
        <v>624</v>
      </c>
      <c r="C965" s="871"/>
      <c r="D965" s="872"/>
      <c r="E965" s="712"/>
      <c r="F965" s="701">
        <f ca="1">SUM(F950)+F$47</f>
        <v>69</v>
      </c>
      <c r="G965" s="702">
        <f t="shared" ref="G965:P965" ca="1" si="873">SUM(G950)+G$47</f>
        <v>11400</v>
      </c>
      <c r="H965" s="702">
        <f t="shared" ca="1" si="873"/>
        <v>130</v>
      </c>
      <c r="I965" s="702">
        <f t="shared" ca="1" si="873"/>
        <v>8400</v>
      </c>
      <c r="J965" s="702">
        <f t="shared" ca="1" si="873"/>
        <v>0</v>
      </c>
      <c r="K965" s="702">
        <f t="shared" ca="1" si="873"/>
        <v>6000</v>
      </c>
      <c r="L965" s="702">
        <f t="shared" ca="1" si="873"/>
        <v>2</v>
      </c>
      <c r="M965" s="702">
        <f t="shared" ca="1" si="873"/>
        <v>5720</v>
      </c>
      <c r="N965" s="702">
        <f t="shared" ca="1" si="873"/>
        <v>0</v>
      </c>
      <c r="O965" s="702">
        <f t="shared" ca="1" si="873"/>
        <v>201</v>
      </c>
      <c r="P965" s="703">
        <f t="shared" ca="1" si="873"/>
        <v>580500</v>
      </c>
      <c r="Q965" s="555"/>
      <c r="R965" s="773" t="s">
        <v>641</v>
      </c>
      <c r="S965" s="728">
        <v>500</v>
      </c>
      <c r="T965" s="743">
        <f>SUM(昨年日報!T966)</f>
        <v>3000</v>
      </c>
      <c r="U965" s="682"/>
      <c r="V965" s="744"/>
      <c r="W965" s="682"/>
      <c r="X965" s="719">
        <f t="shared" si="863"/>
        <v>58500</v>
      </c>
      <c r="Y965" s="682"/>
      <c r="Z965" s="744"/>
      <c r="AA965" s="682"/>
      <c r="AB965" s="682"/>
      <c r="AC965" s="745">
        <f t="shared" si="858"/>
        <v>66000</v>
      </c>
      <c r="AD965" s="744"/>
      <c r="AE965" s="555"/>
      <c r="AF965" s="828" t="str">
        <f>$AF$101</f>
        <v>10%対象額</v>
      </c>
      <c r="AG965" s="829" t="str">
        <f>$AG$101</f>
        <v>税額</v>
      </c>
      <c r="AJ965" s="869">
        <f ca="1">SUM(INDIRECT(AS965))</f>
        <v>1357140</v>
      </c>
      <c r="AK965" s="856"/>
      <c r="AL965" s="869">
        <f ca="1">SUM(INDIRECT(AT965))</f>
        <v>8803900</v>
      </c>
      <c r="AM965" s="856"/>
      <c r="AN965" s="345" t="s">
        <v>620</v>
      </c>
      <c r="AO965" s="345" t="s">
        <v>622</v>
      </c>
      <c r="AP965" s="345">
        <f>SUM(AP911)+72</f>
        <v>1281</v>
      </c>
      <c r="AQ965" s="347">
        <v>18</v>
      </c>
      <c r="AR965" s="345">
        <f>AP965+AQ965</f>
        <v>1299</v>
      </c>
      <c r="AS965" s="345" t="str">
        <f>CONCATENATE(AN965,AR965)</f>
        <v>受払表!H1299</v>
      </c>
      <c r="AT965" s="345" t="str">
        <f>CONCATENATE(AO965,AR965)</f>
        <v>受払表!L1299</v>
      </c>
    </row>
    <row r="966" spans="1:46" ht="13.5" customHeight="1" thickBot="1">
      <c r="B966" s="873" t="s">
        <v>103</v>
      </c>
      <c r="C966" s="874"/>
      <c r="D966" s="875"/>
      <c r="E966" s="560" t="e">
        <v>#N/A</v>
      </c>
      <c r="F966" s="665"/>
      <c r="G966" s="727"/>
      <c r="H966" s="727"/>
      <c r="I966" s="727"/>
      <c r="J966" s="727"/>
      <c r="K966" s="727"/>
      <c r="L966" s="727"/>
      <c r="M966" s="727"/>
      <c r="N966" s="727"/>
      <c r="O966" s="727"/>
      <c r="P966" s="742"/>
      <c r="Q966" s="555"/>
      <c r="R966" s="779" t="s">
        <v>684</v>
      </c>
      <c r="S966" s="746"/>
      <c r="T966" s="747">
        <f>S965+S966</f>
        <v>500</v>
      </c>
      <c r="U966" s="748"/>
      <c r="V966" s="749">
        <f t="shared" ref="V966" si="874">+IF(ISERROR(T966/T965*100),"",(T966/T965*100))</f>
        <v>16.666666666666664</v>
      </c>
      <c r="W966" s="748"/>
      <c r="X966" s="719">
        <f t="shared" si="863"/>
        <v>22000</v>
      </c>
      <c r="Y966" s="748"/>
      <c r="Z966" s="749">
        <f t="shared" ref="Z966" si="875">+IF(ISERROR(X966/X965*100),"",(X966/X965*100))</f>
        <v>37.606837606837608</v>
      </c>
      <c r="AA966" s="748"/>
      <c r="AB966" s="748"/>
      <c r="AC966" s="747">
        <f t="shared" si="858"/>
        <v>28500</v>
      </c>
      <c r="AD966" s="749">
        <f>+IF(ISERROR(AC966/AC965*100),"",(AC966/AC965*100))</f>
        <v>43.18181818181818</v>
      </c>
      <c r="AE966" s="555"/>
      <c r="AF966" s="821">
        <v>13850</v>
      </c>
      <c r="AG966" s="822">
        <f>IF(AF966="","0",AF966-(AF966/(参照!$V$14)))</f>
        <v>1259.0909090909099</v>
      </c>
    </row>
    <row r="967" spans="1:46" ht="13.5" customHeight="1">
      <c r="B967" s="870" t="s">
        <v>624</v>
      </c>
      <c r="C967" s="871"/>
      <c r="D967" s="872"/>
      <c r="E967" s="555" t="e">
        <v>#N/A</v>
      </c>
      <c r="F967" s="701">
        <f ca="1">SUM(F952)+F$49</f>
        <v>60</v>
      </c>
      <c r="G967" s="702">
        <f t="shared" ref="G967:P967" ca="1" si="876">SUM(G952)+G$49</f>
        <v>9500</v>
      </c>
      <c r="H967" s="702">
        <f t="shared" ca="1" si="876"/>
        <v>9</v>
      </c>
      <c r="I967" s="702">
        <f t="shared" ca="1" si="876"/>
        <v>7000</v>
      </c>
      <c r="J967" s="702">
        <f t="shared" ca="1" si="876"/>
        <v>0</v>
      </c>
      <c r="K967" s="702">
        <f t="shared" ca="1" si="876"/>
        <v>5000</v>
      </c>
      <c r="L967" s="702">
        <f t="shared" ca="1" si="876"/>
        <v>2</v>
      </c>
      <c r="M967" s="702">
        <f t="shared" ca="1" si="876"/>
        <v>4750</v>
      </c>
      <c r="N967" s="702">
        <f t="shared" ca="1" si="876"/>
        <v>0</v>
      </c>
      <c r="O967" s="702">
        <f t="shared" ca="1" si="876"/>
        <v>71</v>
      </c>
      <c r="P967" s="703">
        <f t="shared" ca="1" si="876"/>
        <v>695500</v>
      </c>
      <c r="Q967" s="555"/>
      <c r="R967" s="777"/>
      <c r="S967" s="669"/>
      <c r="T967" s="713">
        <f>SUM(昨年日報!T968)</f>
        <v>743810</v>
      </c>
      <c r="U967" s="555"/>
      <c r="V967" s="729"/>
      <c r="W967" s="555"/>
      <c r="X967" s="750">
        <f t="shared" si="863"/>
        <v>11554160</v>
      </c>
      <c r="Y967" s="555"/>
      <c r="Z967" s="739"/>
      <c r="AA967" s="555"/>
      <c r="AB967" s="555"/>
      <c r="AC967" s="713">
        <f>+AC913+T967</f>
        <v>12796020</v>
      </c>
      <c r="AD967" s="739"/>
      <c r="AE967" s="555"/>
      <c r="AF967" s="932" t="s">
        <v>685</v>
      </c>
      <c r="AG967" s="933"/>
      <c r="AK967" s="225" t="s">
        <v>148</v>
      </c>
      <c r="AL967" s="225" t="s">
        <v>148</v>
      </c>
      <c r="AM967" s="225" t="s">
        <v>148</v>
      </c>
      <c r="AN967" s="225" t="s">
        <v>148</v>
      </c>
      <c r="AO967" s="225" t="s">
        <v>148</v>
      </c>
      <c r="AP967" s="225" t="s">
        <v>148</v>
      </c>
    </row>
    <row r="968" spans="1:46" ht="13.5" customHeight="1">
      <c r="B968" s="878" t="s">
        <v>661</v>
      </c>
      <c r="C968" s="879"/>
      <c r="D968" s="880"/>
      <c r="E968" s="670"/>
      <c r="F968" s="665"/>
      <c r="G968" s="727"/>
      <c r="H968" s="727"/>
      <c r="I968" s="727"/>
      <c r="J968" s="727"/>
      <c r="K968" s="727"/>
      <c r="L968" s="727"/>
      <c r="M968" s="727"/>
      <c r="N968" s="727"/>
      <c r="O968" s="727"/>
      <c r="P968" s="742"/>
      <c r="Q968" s="555"/>
      <c r="R968" s="780" t="s">
        <v>53</v>
      </c>
      <c r="S968" s="705"/>
      <c r="T968" s="751">
        <f>+T956+T958+T960+T962+T964+T966</f>
        <v>1399700</v>
      </c>
      <c r="U968" s="560"/>
      <c r="V968" s="752">
        <f t="shared" ref="V968" si="877">+IF(ISERROR(T968/T967*100),"",(T968/T967*100))</f>
        <v>188.17977709361261</v>
      </c>
      <c r="W968" s="560"/>
      <c r="X968" s="751">
        <f>+X956+X958+X960+X962+X964+X966</f>
        <v>8382164</v>
      </c>
      <c r="Y968" s="560"/>
      <c r="Z968" s="752">
        <f t="shared" ref="Z968" si="878">+IF(ISERROR(X968/X967*100),"",(X968/X967*100))</f>
        <v>72.54671910376868</v>
      </c>
      <c r="AA968" s="560"/>
      <c r="AB968" s="560"/>
      <c r="AC968" s="751">
        <f t="shared" ref="AC968" si="879">+AC914+T968</f>
        <v>9109650</v>
      </c>
      <c r="AD968" s="752">
        <f>+IF(ISERROR(AC968/AC967*100),"",(AC968/AC967*100))</f>
        <v>71.191276662587271</v>
      </c>
      <c r="AE968" s="555"/>
      <c r="AF968" s="826" t="str">
        <f>$AF$104</f>
        <v>8%対象額</v>
      </c>
      <c r="AG968" s="827" t="str">
        <f>$AG$104</f>
        <v>税額</v>
      </c>
      <c r="AK968" s="225" t="s">
        <v>152</v>
      </c>
      <c r="AL968" s="225" t="s">
        <v>153</v>
      </c>
      <c r="AM968" s="225" t="s">
        <v>154</v>
      </c>
      <c r="AN968" s="225" t="s">
        <v>155</v>
      </c>
      <c r="AO968" s="225" t="s">
        <v>156</v>
      </c>
      <c r="AP968" s="225" t="s">
        <v>332</v>
      </c>
    </row>
    <row r="969" spans="1:46" ht="13.5" customHeight="1">
      <c r="B969" s="870" t="s">
        <v>624</v>
      </c>
      <c r="C969" s="871"/>
      <c r="D969" s="872"/>
      <c r="E969" s="555" t="e">
        <v>#N/A</v>
      </c>
      <c r="F969" s="701">
        <f ca="1">SUM(F954)+F$51</f>
        <v>212</v>
      </c>
      <c r="G969" s="702">
        <f t="shared" ref="G969:P969" ca="1" si="880">SUM(G954)+G$51</f>
        <v>15200</v>
      </c>
      <c r="H969" s="702">
        <f t="shared" ca="1" si="880"/>
        <v>22</v>
      </c>
      <c r="I969" s="702">
        <f t="shared" ca="1" si="880"/>
        <v>11200</v>
      </c>
      <c r="J969" s="702">
        <f t="shared" ca="1" si="880"/>
        <v>0</v>
      </c>
      <c r="K969" s="702">
        <f t="shared" ca="1" si="880"/>
        <v>8000</v>
      </c>
      <c r="L969" s="702">
        <f t="shared" ca="1" si="880"/>
        <v>4</v>
      </c>
      <c r="M969" s="702">
        <f t="shared" ca="1" si="880"/>
        <v>7600</v>
      </c>
      <c r="N969" s="702">
        <f t="shared" ca="1" si="880"/>
        <v>1</v>
      </c>
      <c r="O969" s="702">
        <f t="shared" ca="1" si="880"/>
        <v>239</v>
      </c>
      <c r="P969" s="703">
        <f t="shared" ca="1" si="880"/>
        <v>1883000</v>
      </c>
      <c r="Q969" s="555"/>
      <c r="R969" s="775"/>
      <c r="S969" s="669"/>
      <c r="T969" s="713">
        <f>SUM(昨年日報!T970)</f>
        <v>676229.62962962955</v>
      </c>
      <c r="U969" s="555"/>
      <c r="V969" s="729"/>
      <c r="W969" s="555"/>
      <c r="X969" s="713">
        <f t="shared" ref="X969:X970" si="881">+X915+T969</f>
        <v>10505212.457912454</v>
      </c>
      <c r="Y969" s="555"/>
      <c r="Z969" s="739"/>
      <c r="AA969" s="555"/>
      <c r="AB969" s="555"/>
      <c r="AC969" s="713">
        <f>+AC915+T969</f>
        <v>11634266.498316495</v>
      </c>
      <c r="AD969" s="739"/>
      <c r="AE969" s="555"/>
      <c r="AF969" s="817"/>
      <c r="AG969" s="818" t="str">
        <f>IF(AF969="","0",AF969-(AF969/(参照!$V$13)))</f>
        <v>0</v>
      </c>
      <c r="AK969" s="856" t="s">
        <v>632</v>
      </c>
      <c r="AL969" s="856"/>
      <c r="AM969" s="281" t="s">
        <v>625</v>
      </c>
      <c r="AN969" s="281" t="s">
        <v>626</v>
      </c>
      <c r="AO969" s="281" t="s">
        <v>627</v>
      </c>
      <c r="AP969" s="281" t="s">
        <v>628</v>
      </c>
      <c r="AQ969" s="281" t="s">
        <v>630</v>
      </c>
      <c r="AR969" s="281" t="s">
        <v>631</v>
      </c>
    </row>
    <row r="970" spans="1:46" ht="13.5" customHeight="1">
      <c r="B970" s="662"/>
      <c r="C970" s="663"/>
      <c r="D970" s="664"/>
      <c r="E970" s="590" t="str">
        <f>IF(B970="","",VLOOKUP(B970,参照!$U$1:$Z$25,2,FALSE))</f>
        <v/>
      </c>
      <c r="F970" s="665"/>
      <c r="G970" s="666"/>
      <c r="H970" s="665"/>
      <c r="I970" s="667"/>
      <c r="J970" s="665"/>
      <c r="K970" s="667"/>
      <c r="L970" s="665"/>
      <c r="M970" s="666"/>
      <c r="N970" s="666"/>
      <c r="O970" s="727"/>
      <c r="P970" s="647"/>
      <c r="Q970" s="555"/>
      <c r="R970" s="777" t="s">
        <v>54</v>
      </c>
      <c r="S970" s="669"/>
      <c r="T970" s="713">
        <f>((+T956+T958+T962+T964+T966)/(参照!$V$14))+(AF964+AF966+AF969+AF971-AG964-AG966-AG969-AG971)</f>
        <v>1272584.3434343433</v>
      </c>
      <c r="U970" s="555"/>
      <c r="V970" s="725"/>
      <c r="W970" s="555"/>
      <c r="X970" s="713">
        <f t="shared" si="881"/>
        <v>7621134.9494949486</v>
      </c>
      <c r="Y970" s="555"/>
      <c r="Z970" s="725">
        <f>+IF(ISERROR(X970/X969*100),"",(X970/X969*100))</f>
        <v>72.546223886740734</v>
      </c>
      <c r="AA970" s="555"/>
      <c r="AB970" s="555"/>
      <c r="AC970" s="713">
        <f t="shared" ref="AC970" si="882">+AC916+T970</f>
        <v>8282531.4814814804</v>
      </c>
      <c r="AD970" s="753">
        <f>+IF(ISERROR(AC970/AC969*100),"",(AC970/AC969*100))</f>
        <v>71.190835130688995</v>
      </c>
      <c r="AE970" s="555"/>
      <c r="AF970" s="828" t="str">
        <f>$AF$106</f>
        <v>10%対象額</v>
      </c>
      <c r="AG970" s="829" t="str">
        <f>$AG$106</f>
        <v>税額</v>
      </c>
      <c r="AK970" s="856" t="s">
        <v>176</v>
      </c>
      <c r="AL970" s="856"/>
      <c r="AM970" s="225"/>
      <c r="AN970" s="225"/>
      <c r="AO970" s="225"/>
      <c r="AP970" s="225"/>
      <c r="AQ970" s="225"/>
      <c r="AR970" s="225"/>
    </row>
    <row r="971" spans="1:46" ht="13.5" customHeight="1" thickBot="1">
      <c r="B971" s="870" t="s">
        <v>617</v>
      </c>
      <c r="C971" s="871"/>
      <c r="D971" s="872"/>
      <c r="E971" s="670"/>
      <c r="F971" s="731">
        <f ca="1">SUM(F961+F963+F965+F967+F969)</f>
        <v>856</v>
      </c>
      <c r="G971" s="732">
        <f t="shared" ref="G971:P971" ca="1" si="883">SUM(G961+G963+G965+G967+G969)</f>
        <v>169100</v>
      </c>
      <c r="H971" s="731">
        <f t="shared" ca="1" si="883"/>
        <v>751</v>
      </c>
      <c r="I971" s="733">
        <f t="shared" ca="1" si="883"/>
        <v>124600</v>
      </c>
      <c r="J971" s="731">
        <f t="shared" ca="1" si="883"/>
        <v>58</v>
      </c>
      <c r="K971" s="733">
        <f t="shared" ca="1" si="883"/>
        <v>89000</v>
      </c>
      <c r="L971" s="731">
        <f t="shared" ca="1" si="883"/>
        <v>29</v>
      </c>
      <c r="M971" s="732">
        <f t="shared" ca="1" si="883"/>
        <v>84710</v>
      </c>
      <c r="N971" s="732">
        <f t="shared" ca="1" si="883"/>
        <v>6</v>
      </c>
      <c r="O971" s="734">
        <f t="shared" ca="1" si="883"/>
        <v>1700</v>
      </c>
      <c r="P971" s="735">
        <f t="shared" ca="1" si="883"/>
        <v>8803900</v>
      </c>
      <c r="Q971" s="555"/>
      <c r="R971" s="781"/>
      <c r="S971" s="754" t="s">
        <v>0</v>
      </c>
      <c r="T971" s="751">
        <f>T968-T970</f>
        <v>127115.65656565665</v>
      </c>
      <c r="U971" s="560"/>
      <c r="V971" s="755"/>
      <c r="W971" s="649" t="s">
        <v>0</v>
      </c>
      <c r="X971" s="751">
        <f>X968-X970</f>
        <v>761029.05050505139</v>
      </c>
      <c r="Y971" s="560"/>
      <c r="Z971" s="756"/>
      <c r="AA971" s="560" t="s">
        <v>0</v>
      </c>
      <c r="AB971" s="649"/>
      <c r="AC971" s="751">
        <f>AC968-AC970</f>
        <v>827118.51851851959</v>
      </c>
      <c r="AD971" s="756"/>
      <c r="AE971" s="555"/>
      <c r="AF971" s="823"/>
      <c r="AG971" s="822" t="str">
        <f>IF(AF971="","0",AF971-(AF971/(参照!$V$14)))</f>
        <v>0</v>
      </c>
      <c r="AK971" s="856" t="s">
        <v>177</v>
      </c>
      <c r="AL971" s="856"/>
      <c r="AM971" s="225"/>
      <c r="AN971" s="225"/>
      <c r="AO971" s="225"/>
      <c r="AP971" s="225"/>
      <c r="AQ971" s="225"/>
      <c r="AR971" s="225"/>
    </row>
    <row r="972" spans="1:46" ht="9" customHeight="1">
      <c r="A972" s="22"/>
    </row>
    <row r="973" spans="1:46" ht="5.25" customHeight="1">
      <c r="A973" s="22"/>
    </row>
    <row r="974" spans="1:46" ht="16.5" customHeight="1">
      <c r="A974" s="1">
        <f>A920+1</f>
        <v>18</v>
      </c>
      <c r="B974" s="555"/>
      <c r="C974" s="555"/>
      <c r="D974" s="561"/>
      <c r="E974" s="564"/>
      <c r="F974" s="567" t="str">
        <f>F$56</f>
        <v>社　長</v>
      </c>
      <c r="G974" s="562">
        <f t="shared" ref="G974:O974" si="884">G$56</f>
        <v>0</v>
      </c>
      <c r="H974" s="563" t="str">
        <f t="shared" si="884"/>
        <v>常　務</v>
      </c>
      <c r="I974" s="564">
        <f t="shared" si="884"/>
        <v>0</v>
      </c>
      <c r="J974" s="565" t="str">
        <f t="shared" si="884"/>
        <v>部　長</v>
      </c>
      <c r="K974" s="566">
        <f t="shared" si="884"/>
        <v>0</v>
      </c>
      <c r="L974" s="567" t="str">
        <f t="shared" si="884"/>
        <v>次　長</v>
      </c>
      <c r="M974" s="566">
        <f t="shared" si="884"/>
        <v>0</v>
      </c>
      <c r="N974" s="567" t="str">
        <f t="shared" si="884"/>
        <v>課　長</v>
      </c>
      <c r="O974" s="568" t="str">
        <f t="shared" si="884"/>
        <v>係</v>
      </c>
      <c r="P974" s="557"/>
      <c r="Q974" s="24"/>
      <c r="R974" s="919" t="s">
        <v>99</v>
      </c>
      <c r="S974" s="919"/>
      <c r="T974" s="919"/>
      <c r="U974" s="919"/>
      <c r="V974" s="919"/>
      <c r="W974" s="919"/>
      <c r="X974" s="919"/>
      <c r="AD974" s="866" t="s">
        <v>116</v>
      </c>
      <c r="AE974" s="25"/>
      <c r="AF974" s="183" t="s">
        <v>8</v>
      </c>
      <c r="AG974" s="556" t="s">
        <v>9</v>
      </c>
    </row>
    <row r="975" spans="1:46" ht="15.75" customHeight="1">
      <c r="D975" s="561"/>
      <c r="E975" s="555"/>
      <c r="F975" s="920"/>
      <c r="H975" s="922"/>
      <c r="J975" s="924"/>
      <c r="K975" s="186"/>
      <c r="L975" s="926"/>
      <c r="M975" s="186"/>
      <c r="N975" s="926"/>
      <c r="O975" s="876" t="str">
        <f>IF(ISERROR(VLOOKUP(O977,参照!AB:AC,2,FALSE)),"",VLOOKUP(O977,参照!AB:AC,2,FALSE))</f>
        <v>菅原</v>
      </c>
      <c r="P975" s="770">
        <v>2</v>
      </c>
      <c r="Q975" s="4"/>
      <c r="R975" s="269"/>
      <c r="S975" s="865">
        <f>SUM(S921)+1</f>
        <v>46160</v>
      </c>
      <c r="T975" s="865"/>
      <c r="U975" s="865"/>
      <c r="V975" s="865"/>
      <c r="W975" s="862" t="str">
        <f>TEXT(S975,"aaaa")</f>
        <v>月曜日</v>
      </c>
      <c r="X975" s="862"/>
      <c r="Y975" s="268"/>
      <c r="Z975" s="4"/>
      <c r="AA975" s="4"/>
      <c r="AB975" s="4"/>
      <c r="AC975" s="29"/>
      <c r="AD975" s="867"/>
      <c r="AE975" s="263"/>
      <c r="AF975" s="889" t="str">
        <f>IF(ISERROR(VLOOKUP(P975,参照!M:N,2,FALSE)),"",VLOOKUP(P975,参照!M:N,2,FALSE))</f>
        <v>くもり</v>
      </c>
      <c r="AG975" s="860" t="str">
        <f>IF(ISERROR(VLOOKUP(P976,参照!M:N,2,FALSE)),"",VLOOKUP(P976,参照!M:N,2,FALSE))</f>
        <v>くもり</v>
      </c>
    </row>
    <row r="976" spans="1:46" ht="15.75" customHeight="1">
      <c r="D976" s="561"/>
      <c r="E976" s="560"/>
      <c r="F976" s="921"/>
      <c r="G976" s="31"/>
      <c r="H976" s="923"/>
      <c r="I976" s="31"/>
      <c r="J976" s="925"/>
      <c r="K976" s="187"/>
      <c r="L976" s="927"/>
      <c r="M976" s="187"/>
      <c r="N976" s="927"/>
      <c r="O976" s="877" t="str">
        <f>IF(ISERROR(VLOOKUP(N976,参照!#REF!,2,FALSE)),"",VLOOKUP(N976,参照!#REF!,2,FALSE))</f>
        <v/>
      </c>
      <c r="P976" s="770">
        <v>2</v>
      </c>
      <c r="Q976" s="4"/>
      <c r="R976" s="269"/>
      <c r="S976" s="865"/>
      <c r="T976" s="865"/>
      <c r="U976" s="865"/>
      <c r="V976" s="865"/>
      <c r="W976" s="862"/>
      <c r="X976" s="862"/>
      <c r="Y976" s="268"/>
      <c r="Z976" s="4"/>
      <c r="AA976" s="4"/>
      <c r="AB976" s="4"/>
      <c r="AC976" s="29"/>
      <c r="AD976" s="868"/>
      <c r="AE976" s="187"/>
      <c r="AF976" s="890" t="str">
        <f>IF(ISERROR(VLOOKUP(AE976,参照!O:P,2,FALSE)),"",VLOOKUP(AE976,参照!O:P,2,FALSE))</f>
        <v/>
      </c>
      <c r="AG976" s="861" t="str">
        <f>IF(ISERROR(VLOOKUP(AF976,参照!P:Q,2,FALSE)),"",VLOOKUP(AF976,参照!P:Q,2,FALSE))</f>
        <v/>
      </c>
    </row>
    <row r="977" spans="1:51" ht="13.5" customHeight="1">
      <c r="B977" s="555" t="s">
        <v>447</v>
      </c>
      <c r="C977" s="555"/>
      <c r="D977" s="555"/>
      <c r="E977" s="555"/>
      <c r="F977" s="555"/>
      <c r="G977" s="555"/>
      <c r="H977" s="555"/>
      <c r="I977" s="555"/>
      <c r="J977" s="555"/>
      <c r="K977" s="555"/>
      <c r="L977" s="555"/>
      <c r="M977" s="555"/>
      <c r="N977" s="555"/>
      <c r="O977" s="595">
        <v>5</v>
      </c>
      <c r="P977" s="555"/>
      <c r="Q977" s="555"/>
      <c r="R977" s="596" t="s">
        <v>446</v>
      </c>
      <c r="S977" s="555"/>
      <c r="T977" s="555"/>
      <c r="U977" s="555"/>
      <c r="V977" s="596" t="s">
        <v>445</v>
      </c>
      <c r="W977" s="555"/>
      <c r="X977" s="555"/>
      <c r="Y977" s="555"/>
      <c r="Z977" s="596" t="s">
        <v>444</v>
      </c>
      <c r="AA977" s="596"/>
      <c r="AB977" s="555"/>
      <c r="AC977" s="597"/>
      <c r="AD977" s="555"/>
      <c r="AE977" s="555"/>
      <c r="AF977" s="596"/>
      <c r="AG977" s="597"/>
    </row>
    <row r="978" spans="1:51" ht="13.5" customHeight="1" thickBot="1">
      <c r="B978" s="908"/>
      <c r="C978" s="909"/>
      <c r="D978" s="598"/>
      <c r="E978" s="598"/>
      <c r="F978" s="891" t="s">
        <v>679</v>
      </c>
      <c r="G978" s="892"/>
      <c r="H978" s="892"/>
      <c r="I978" s="892"/>
      <c r="J978" s="892"/>
      <c r="K978" s="892"/>
      <c r="L978" s="892"/>
      <c r="M978" s="892"/>
      <c r="N978" s="892"/>
      <c r="O978" s="892"/>
      <c r="P978" s="893"/>
      <c r="Q978" s="555"/>
      <c r="R978" s="599" t="s">
        <v>78</v>
      </c>
      <c r="S978" s="564"/>
      <c r="T978" s="600" t="s">
        <v>79</v>
      </c>
      <c r="U978" s="564"/>
      <c r="V978" s="564" t="s">
        <v>80</v>
      </c>
      <c r="W978" s="564"/>
      <c r="X978" s="601" t="s">
        <v>79</v>
      </c>
      <c r="Y978" s="555"/>
      <c r="Z978" s="602" t="s">
        <v>30</v>
      </c>
      <c r="AA978" s="603"/>
      <c r="AB978" s="604"/>
      <c r="AC978" s="605"/>
      <c r="AD978" s="555"/>
      <c r="AE978" s="555"/>
      <c r="AF978" s="555"/>
      <c r="AG978" s="606"/>
      <c r="AJ978" s="1" t="s">
        <v>121</v>
      </c>
      <c r="AK978" s="922" t="s">
        <v>120</v>
      </c>
      <c r="AL978" s="922"/>
    </row>
    <row r="979" spans="1:51" ht="13.5" customHeight="1">
      <c r="B979" s="607" t="s">
        <v>104</v>
      </c>
      <c r="C979" s="608" t="s">
        <v>105</v>
      </c>
      <c r="D979" s="568" t="s">
        <v>4</v>
      </c>
      <c r="E979" s="563"/>
      <c r="F979" s="609" t="s">
        <v>15</v>
      </c>
      <c r="G979" s="610"/>
      <c r="H979" s="609" t="s">
        <v>16</v>
      </c>
      <c r="I979" s="566"/>
      <c r="J979" s="567" t="s">
        <v>17</v>
      </c>
      <c r="K979" s="611"/>
      <c r="L979" s="609" t="s">
        <v>18</v>
      </c>
      <c r="M979" s="562"/>
      <c r="N979" s="612" t="s">
        <v>19</v>
      </c>
      <c r="O979" s="613" t="s">
        <v>6</v>
      </c>
      <c r="P979" s="613" t="s">
        <v>20</v>
      </c>
      <c r="Q979" s="595">
        <v>415</v>
      </c>
      <c r="R979" s="614" t="str">
        <f>IF(ISERROR(VLOOKUP(Q979,参照!A:B,2,FALSE)),"",VLOOKUP(Q979,参照!A:B,2,FALSE))</f>
        <v>クラブツーリズム</v>
      </c>
      <c r="S979" s="604"/>
      <c r="T979" s="615">
        <v>498760</v>
      </c>
      <c r="U979" s="604">
        <v>500</v>
      </c>
      <c r="V979" s="604" t="str">
        <f>IF(ISERROR(VLOOKUP(U979,参照!D:E,2,FALSE)),"",VLOOKUP(U979,参照!D:E,2,FALSE))</f>
        <v>じゃらん</v>
      </c>
      <c r="W979" s="604"/>
      <c r="X979" s="616">
        <v>22800</v>
      </c>
      <c r="Y979" s="555"/>
      <c r="Z979" s="558"/>
      <c r="AA979" s="617"/>
      <c r="AB979" s="618"/>
      <c r="AC979" s="619"/>
      <c r="AD979" s="555"/>
      <c r="AE979" s="555"/>
      <c r="AF979" s="555" t="s">
        <v>346</v>
      </c>
      <c r="AG979" s="606"/>
      <c r="AJ979" s="853" t="s">
        <v>635</v>
      </c>
      <c r="AK979" s="277" t="s">
        <v>104</v>
      </c>
      <c r="AL979" s="277" t="s">
        <v>4</v>
      </c>
      <c r="AM979" s="278"/>
      <c r="AN979" s="279" t="s">
        <v>15</v>
      </c>
      <c r="AO979" s="279" t="s">
        <v>16</v>
      </c>
      <c r="AP979" s="277" t="s">
        <v>17</v>
      </c>
      <c r="AQ979" s="279" t="s">
        <v>18</v>
      </c>
      <c r="AR979" s="279" t="s">
        <v>19</v>
      </c>
      <c r="AS979" s="279"/>
      <c r="AT979" s="278" t="s">
        <v>117</v>
      </c>
      <c r="AU979" s="278" t="s">
        <v>118</v>
      </c>
      <c r="AV979" s="278" t="s">
        <v>123</v>
      </c>
      <c r="AW979" s="278" t="s">
        <v>124</v>
      </c>
      <c r="AX979" s="280" t="s">
        <v>122</v>
      </c>
      <c r="AY979" s="853" t="s">
        <v>100</v>
      </c>
    </row>
    <row r="980" spans="1:51" ht="13.5" customHeight="1">
      <c r="A980" s="43"/>
      <c r="B980" s="620" t="s">
        <v>83</v>
      </c>
      <c r="C980" s="621">
        <v>1</v>
      </c>
      <c r="D980" s="621">
        <v>1</v>
      </c>
      <c r="E980" s="604">
        <f>IF(B980="","",VLOOKUP(B980,参照!$U$1:$Z$25,2,FALSE))</f>
        <v>5000</v>
      </c>
      <c r="F980" s="622">
        <v>10</v>
      </c>
      <c r="G980" s="623">
        <f>IF(B980="","",VLOOKUP(B980,参照!$U$1:$Z$25,3,FALSE))</f>
        <v>4750</v>
      </c>
      <c r="H980" s="622">
        <v>61</v>
      </c>
      <c r="I980" s="624">
        <f>IF(B980="","",VLOOKUP(B980,参照!$U$1:$Z$25,4,FALSE))</f>
        <v>3500</v>
      </c>
      <c r="J980" s="622"/>
      <c r="K980" s="625">
        <f>IF(B980="","",VLOOKUP(B980,参照!$U$1:$Z$25,5,FALSE))</f>
        <v>2500</v>
      </c>
      <c r="L980" s="622"/>
      <c r="M980" s="626">
        <f>IF(B980="","",VLOOKUP(B980,参照!$U$1:$Z$25,6,FALSE))</f>
        <v>2380</v>
      </c>
      <c r="N980" s="605"/>
      <c r="O980" s="616">
        <f t="shared" ref="O980:O992" si="885">IF(SUM(F980+H980+J980+L980+N980)=0,"",SUM(F980+H980+J980+L980+N980))</f>
        <v>71</v>
      </c>
      <c r="P980" s="605">
        <f>IF(ISERROR(SUM(E980*F980+G980*H980+I980*J980+K980*L980+M980*N980)),"",SUM(E980*F980+G980*H980+I980*J980+K980*L980+M980*N980))</f>
        <v>339750</v>
      </c>
      <c r="Q980" s="595">
        <v>474</v>
      </c>
      <c r="R980" s="627" t="str">
        <f>IF(ISERROR(VLOOKUP(Q980,参照!A:B,2,FALSE)),"",VLOOKUP(Q980,参照!A:B,2,FALSE))</f>
        <v>阪急交通社</v>
      </c>
      <c r="S980" s="628"/>
      <c r="T980" s="629">
        <v>133000</v>
      </c>
      <c r="U980" s="628"/>
      <c r="V980" s="628" t="s">
        <v>820</v>
      </c>
      <c r="W980" s="628"/>
      <c r="X980" s="630">
        <v>15000</v>
      </c>
      <c r="Y980" s="555"/>
      <c r="Z980" s="631"/>
      <c r="AA980" s="632"/>
      <c r="AB980" s="618"/>
      <c r="AC980" s="619"/>
      <c r="AD980" s="555"/>
      <c r="AE980" s="555"/>
      <c r="AF980" s="633" t="s">
        <v>164</v>
      </c>
      <c r="AG980" s="634">
        <f>AG926+S1013</f>
        <v>140530</v>
      </c>
      <c r="AJ980" s="854"/>
      <c r="AK980" s="281" t="s">
        <v>83</v>
      </c>
      <c r="AL980" s="281">
        <v>1</v>
      </c>
      <c r="AM980" s="225"/>
      <c r="AN980" s="225">
        <f>DSUM($B979:$N993,F979,$AK979:$AL980)</f>
        <v>50</v>
      </c>
      <c r="AO980" s="225">
        <f>DSUM($B979:$N993,H979,$AK979:$AL980)</f>
        <v>138</v>
      </c>
      <c r="AP980" s="225">
        <f>DSUM($B979:$N993,J979,$AK979:$AL980)</f>
        <v>0</v>
      </c>
      <c r="AQ980" s="225">
        <f>DSUM($B979:$N993,L979,$AK979:$AL980)</f>
        <v>4</v>
      </c>
      <c r="AR980" s="225">
        <f>DSUM($B979:$N993,N979,$AK979:$AL980)</f>
        <v>2</v>
      </c>
      <c r="AS980" s="225"/>
      <c r="AT980" s="225">
        <f>AN980+AO980+AP980</f>
        <v>188</v>
      </c>
      <c r="AU980" s="225">
        <f>AQ980+AR980</f>
        <v>6</v>
      </c>
      <c r="AV980" s="225">
        <f>AT980+AU980</f>
        <v>194</v>
      </c>
      <c r="AW980" s="287">
        <f>(AT980*1)+(AU980*0.5)</f>
        <v>191</v>
      </c>
      <c r="AX980" s="284">
        <f>DCOUNT(B979:E993,D979,AK979:AL980)-AM1024</f>
        <v>3</v>
      </c>
      <c r="AY980" s="854"/>
    </row>
    <row r="981" spans="1:51" ht="13.5" customHeight="1">
      <c r="A981" s="43"/>
      <c r="B981" s="635" t="s">
        <v>126</v>
      </c>
      <c r="C981" s="636">
        <v>1</v>
      </c>
      <c r="D981" s="636">
        <v>3</v>
      </c>
      <c r="E981" s="628">
        <f>IF(B981="","",VLOOKUP(B981,参照!$U$1:$Z$25,2,FALSE))</f>
        <v>8000</v>
      </c>
      <c r="F981" s="637">
        <v>31</v>
      </c>
      <c r="G981" s="638">
        <f>IF(B981="","",VLOOKUP(B981,参照!$U$1:$Z$25,3,FALSE))</f>
        <v>7600</v>
      </c>
      <c r="H981" s="637">
        <v>2</v>
      </c>
      <c r="I981" s="639">
        <f>IF(B981="","",VLOOKUP(B981,参照!$U$1:$Z$25,4,FALSE))</f>
        <v>5600</v>
      </c>
      <c r="J981" s="637"/>
      <c r="K981" s="640">
        <f>IF(B981="","",VLOOKUP(B981,参照!$U$1:$Z$25,5,FALSE))</f>
        <v>4000</v>
      </c>
      <c r="L981" s="637">
        <v>3</v>
      </c>
      <c r="M981" s="641">
        <f>IF(B981="","",VLOOKUP(B981,参照!$U$1:$Z$25,6,FALSE))</f>
        <v>3800</v>
      </c>
      <c r="N981" s="642"/>
      <c r="O981" s="642">
        <f t="shared" si="885"/>
        <v>36</v>
      </c>
      <c r="P981" s="642">
        <f t="shared" ref="P981:P992" si="886">IF(ISERROR(SUM(E981*F981+G981*H981+I981*J981+K981*L981+M981*N981)),"",SUM(E981*F981+G981*H981+I981*J981+K981*L981+M981*N981))</f>
        <v>275200</v>
      </c>
      <c r="Q981" s="595"/>
      <c r="R981" s="627" t="str">
        <f>IF(ISERROR(VLOOKUP(Q981,参照!A:B,2,FALSE)),"",VLOOKUP(Q981,参照!A:B,2,FALSE))</f>
        <v/>
      </c>
      <c r="S981" s="628"/>
      <c r="T981" s="629"/>
      <c r="U981" s="628">
        <v>800</v>
      </c>
      <c r="V981" s="850" t="str">
        <f>IF(ISERROR(VLOOKUP(U981,参照!D:E,2,FALSE)),"",VLOOKUP(U981,参照!D:E,2,FALSE))</f>
        <v>ANA Digital Gate</v>
      </c>
      <c r="W981" s="628"/>
      <c r="X981" s="630">
        <v>475000</v>
      </c>
      <c r="Y981" s="555"/>
      <c r="Z981" s="631"/>
      <c r="AA981" s="632"/>
      <c r="AB981" s="618"/>
      <c r="AC981" s="619"/>
      <c r="AD981" s="555"/>
      <c r="AE981" s="555"/>
      <c r="AF981" s="643" t="s">
        <v>680</v>
      </c>
      <c r="AG981" s="644">
        <f>AG927+S1014</f>
        <v>0</v>
      </c>
      <c r="AJ981" s="854"/>
      <c r="AK981" s="281" t="s">
        <v>104</v>
      </c>
      <c r="AL981" s="281" t="s">
        <v>4</v>
      </c>
      <c r="AM981" s="225"/>
      <c r="AN981" s="225"/>
      <c r="AO981" s="225"/>
      <c r="AP981" s="225"/>
      <c r="AQ981" s="225"/>
      <c r="AR981" s="225"/>
      <c r="AS981" s="225"/>
      <c r="AT981" s="225"/>
      <c r="AU981" s="225"/>
      <c r="AV981" s="225"/>
      <c r="AW981" s="225"/>
      <c r="AX981" s="282"/>
      <c r="AY981" s="854"/>
    </row>
    <row r="982" spans="1:51" ht="13.5" customHeight="1" thickBot="1">
      <c r="A982" s="43"/>
      <c r="B982" s="635" t="s">
        <v>83</v>
      </c>
      <c r="C982" s="636">
        <v>2</v>
      </c>
      <c r="D982" s="636">
        <v>1</v>
      </c>
      <c r="E982" s="628">
        <f>IF(B982="","",VLOOKUP(B982,参照!$U$1:$Z$25,2,FALSE))</f>
        <v>5000</v>
      </c>
      <c r="F982" s="637">
        <v>26</v>
      </c>
      <c r="G982" s="638">
        <f>IF(B982="","",VLOOKUP(B982,参照!$U$1:$Z$25,3,FALSE))</f>
        <v>4750</v>
      </c>
      <c r="H982" s="637">
        <v>2</v>
      </c>
      <c r="I982" s="639">
        <f>IF(B982="","",VLOOKUP(B982,参照!$U$1:$Z$25,4,FALSE))</f>
        <v>3500</v>
      </c>
      <c r="J982" s="637"/>
      <c r="K982" s="640">
        <f>IF(B982="","",VLOOKUP(B982,参照!$U$1:$Z$25,5,FALSE))</f>
        <v>2500</v>
      </c>
      <c r="L982" s="637">
        <v>4</v>
      </c>
      <c r="M982" s="641">
        <f>IF(B982="","",VLOOKUP(B982,参照!$U$1:$Z$25,6,FALSE))</f>
        <v>2380</v>
      </c>
      <c r="N982" s="642"/>
      <c r="O982" s="630">
        <f t="shared" si="885"/>
        <v>32</v>
      </c>
      <c r="P982" s="642">
        <f t="shared" si="886"/>
        <v>149500</v>
      </c>
      <c r="Q982" s="595"/>
      <c r="R982" s="627" t="str">
        <f>IF(ISERROR(VLOOKUP(Q982,参照!A:B,2,FALSE)),"",VLOOKUP(Q982,参照!A:B,2,FALSE))</f>
        <v/>
      </c>
      <c r="S982" s="628"/>
      <c r="T982" s="629"/>
      <c r="U982" s="628"/>
      <c r="V982" s="628" t="str">
        <f>IF(ISERROR(VLOOKUP(U982,参照!D:E,2,FALSE)),"",VLOOKUP(U982,参照!D:E,2,FALSE))</f>
        <v/>
      </c>
      <c r="W982" s="628"/>
      <c r="X982" s="630"/>
      <c r="Y982" s="555"/>
      <c r="Z982" s="645"/>
      <c r="AA982" s="590"/>
      <c r="AB982" s="646"/>
      <c r="AC982" s="647"/>
      <c r="AD982" s="555"/>
      <c r="AE982" s="555"/>
      <c r="AF982" s="555"/>
      <c r="AG982" s="606"/>
      <c r="AJ982" s="855"/>
      <c r="AK982" s="9" t="s">
        <v>83</v>
      </c>
      <c r="AL982" s="9">
        <v>3</v>
      </c>
      <c r="AM982" s="283"/>
      <c r="AN982" s="283">
        <f>DSUM($B979:$N993,F979,$AK981:$AL982)</f>
        <v>0</v>
      </c>
      <c r="AO982" s="283">
        <f>DSUM($B979:$N993,H979,$AK981:$AL982)</f>
        <v>0</v>
      </c>
      <c r="AP982" s="283">
        <f>DSUM($B979:$N993,J979,$AK981:$AL982)</f>
        <v>0</v>
      </c>
      <c r="AQ982" s="283">
        <f>DSUM($B979:$N993,L979,$AK981:$AL982)</f>
        <v>0</v>
      </c>
      <c r="AR982" s="283">
        <f>DSUM($B979:$N993,N979,$AK981:$AL982)</f>
        <v>0</v>
      </c>
      <c r="AS982" s="283"/>
      <c r="AT982" s="283">
        <f>AN982+AO982+AP982</f>
        <v>0</v>
      </c>
      <c r="AU982" s="283">
        <f>AQ982+AR982</f>
        <v>0</v>
      </c>
      <c r="AV982" s="283">
        <f>AT982+AU982</f>
        <v>0</v>
      </c>
      <c r="AW982" s="286">
        <f>(AT982*1)+(AU982*0.5)</f>
        <v>0</v>
      </c>
      <c r="AX982" s="285">
        <f>DCOUNT(B979:E993,D979,AK981:AL982)-AM1025</f>
        <v>0</v>
      </c>
      <c r="AY982" s="855"/>
    </row>
    <row r="983" spans="1:51" ht="13.5" customHeight="1" thickBot="1">
      <c r="A983" s="43"/>
      <c r="B983" s="635" t="s">
        <v>126</v>
      </c>
      <c r="C983" s="636">
        <v>2</v>
      </c>
      <c r="D983" s="636">
        <v>3</v>
      </c>
      <c r="E983" s="628">
        <f>IF(B983="","",VLOOKUP(B983,参照!$U$1:$Z$25,2,FALSE))</f>
        <v>8000</v>
      </c>
      <c r="F983" s="637">
        <v>19</v>
      </c>
      <c r="G983" s="638">
        <f>IF(B983="","",VLOOKUP(B983,参照!$U$1:$Z$25,3,FALSE))</f>
        <v>7600</v>
      </c>
      <c r="H983" s="637">
        <v>1</v>
      </c>
      <c r="I983" s="639">
        <f>IF(B983="","",VLOOKUP(B983,参照!$U$1:$Z$25,4,FALSE))</f>
        <v>5600</v>
      </c>
      <c r="J983" s="637"/>
      <c r="K983" s="640">
        <f>IF(B983="","",VLOOKUP(B983,参照!$U$1:$Z$25,5,FALSE))</f>
        <v>4000</v>
      </c>
      <c r="L983" s="637"/>
      <c r="M983" s="641">
        <f>IF(B983="","",VLOOKUP(B983,参照!$U$1:$Z$25,6,FALSE))</f>
        <v>3800</v>
      </c>
      <c r="N983" s="642"/>
      <c r="O983" s="642">
        <f t="shared" si="885"/>
        <v>20</v>
      </c>
      <c r="P983" s="642">
        <f t="shared" si="886"/>
        <v>159600</v>
      </c>
      <c r="Q983" s="595"/>
      <c r="R983" s="627" t="str">
        <f>IF(ISERROR(VLOOKUP(Q983,参照!A:B,2,FALSE)),"",VLOOKUP(Q983,参照!A:B,2,FALSE))</f>
        <v/>
      </c>
      <c r="S983" s="628"/>
      <c r="T983" s="629"/>
      <c r="U983" s="628"/>
      <c r="V983" s="628" t="str">
        <f>IF(ISERROR(VLOOKUP(U983,参照!D:E,2,FALSE)),"",VLOOKUP(U983,参照!D:E,2,FALSE))</f>
        <v/>
      </c>
      <c r="W983" s="628"/>
      <c r="X983" s="630"/>
      <c r="Y983" s="555"/>
      <c r="Z983" s="648" t="s">
        <v>35</v>
      </c>
      <c r="AA983" s="649"/>
      <c r="AB983" s="650"/>
      <c r="AC983" s="651">
        <f>SUM(AC979:AC981)</f>
        <v>0</v>
      </c>
      <c r="AD983" s="555"/>
      <c r="AE983" s="555"/>
      <c r="AF983" s="555" t="s">
        <v>345</v>
      </c>
      <c r="AG983" s="606"/>
    </row>
    <row r="984" spans="1:51" ht="13.5" customHeight="1">
      <c r="A984" s="43"/>
      <c r="B984" s="635" t="s">
        <v>83</v>
      </c>
      <c r="C984" s="636">
        <v>4</v>
      </c>
      <c r="D984" s="636">
        <v>1</v>
      </c>
      <c r="E984" s="628">
        <f>IF(B984="","",VLOOKUP(B984,参照!$U$1:$Z$25,2,FALSE))</f>
        <v>5000</v>
      </c>
      <c r="F984" s="637">
        <v>14</v>
      </c>
      <c r="G984" s="638">
        <f>IF(B984="","",VLOOKUP(B984,参照!$U$1:$Z$25,3,FALSE))</f>
        <v>4750</v>
      </c>
      <c r="H984" s="637">
        <v>75</v>
      </c>
      <c r="I984" s="639">
        <f>IF(B984="","",VLOOKUP(B984,参照!$U$1:$Z$25,4,FALSE))</f>
        <v>3500</v>
      </c>
      <c r="J984" s="637"/>
      <c r="K984" s="640">
        <f>IF(B984="","",VLOOKUP(B984,参照!$U$1:$Z$25,5,FALSE))</f>
        <v>2500</v>
      </c>
      <c r="L984" s="637"/>
      <c r="M984" s="641">
        <f>IF(B984="","",VLOOKUP(B984,参照!$U$1:$Z$25,6,FALSE))</f>
        <v>2380</v>
      </c>
      <c r="N984" s="642">
        <v>2</v>
      </c>
      <c r="O984" s="630">
        <f t="shared" si="885"/>
        <v>91</v>
      </c>
      <c r="P984" s="642">
        <f t="shared" si="886"/>
        <v>431010</v>
      </c>
      <c r="Q984" s="595"/>
      <c r="R984" s="627" t="str">
        <f>IF(ISERROR(VLOOKUP(Q984,参照!A:B,2,FALSE)),"",VLOOKUP(Q984,参照!A:B,2,FALSE))</f>
        <v/>
      </c>
      <c r="S984" s="628"/>
      <c r="T984" s="629"/>
      <c r="U984" s="628"/>
      <c r="V984" s="628" t="str">
        <f>IF(ISERROR(VLOOKUP(U984,参照!D:E,2,FALSE)),"",VLOOKUP(U984,参照!D:E,2,FALSE))</f>
        <v/>
      </c>
      <c r="W984" s="628"/>
      <c r="X984" s="630"/>
      <c r="Y984" s="555"/>
      <c r="Z984" s="555"/>
      <c r="AA984" s="555"/>
      <c r="AB984" s="555"/>
      <c r="AC984" s="555"/>
      <c r="AD984" s="555"/>
      <c r="AE984" s="555"/>
      <c r="AF984" s="633" t="s">
        <v>164</v>
      </c>
      <c r="AG984" s="634">
        <f>AG930+S1015</f>
        <v>103700</v>
      </c>
      <c r="AJ984" s="853" t="s">
        <v>107</v>
      </c>
      <c r="AK984" s="277" t="s">
        <v>104</v>
      </c>
      <c r="AL984" s="277" t="s">
        <v>4</v>
      </c>
      <c r="AM984" s="278"/>
      <c r="AN984" s="279" t="s">
        <v>15</v>
      </c>
      <c r="AO984" s="279" t="s">
        <v>16</v>
      </c>
      <c r="AP984" s="277" t="s">
        <v>17</v>
      </c>
      <c r="AQ984" s="279" t="s">
        <v>18</v>
      </c>
      <c r="AR984" s="279" t="s">
        <v>19</v>
      </c>
      <c r="AS984" s="277"/>
      <c r="AT984" s="277" t="s">
        <v>117</v>
      </c>
      <c r="AU984" s="277" t="s">
        <v>118</v>
      </c>
      <c r="AV984" s="277" t="s">
        <v>123</v>
      </c>
      <c r="AW984" s="277" t="s">
        <v>124</v>
      </c>
      <c r="AX984" s="288" t="s">
        <v>122</v>
      </c>
      <c r="AY984" s="853" t="s">
        <v>107</v>
      </c>
    </row>
    <row r="985" spans="1:51" ht="13.5" customHeight="1">
      <c r="A985" s="43"/>
      <c r="B985" s="635"/>
      <c r="C985" s="636"/>
      <c r="D985" s="636"/>
      <c r="E985" s="628" t="str">
        <f>IF(B985="","",VLOOKUP(B985,参照!$U$1:$Z$25,2,FALSE))</f>
        <v/>
      </c>
      <c r="F985" s="637"/>
      <c r="G985" s="638" t="str">
        <f>IF(B985="","",VLOOKUP(B985,参照!$U$1:$Z$25,3,FALSE))</f>
        <v/>
      </c>
      <c r="H985" s="637"/>
      <c r="I985" s="639" t="str">
        <f>IF(B985="","",VLOOKUP(B985,参照!$U$1:$Z$25,4,FALSE))</f>
        <v/>
      </c>
      <c r="J985" s="637"/>
      <c r="K985" s="640" t="str">
        <f>IF(B985="","",VLOOKUP(B985,参照!$U$1:$Z$25,5,FALSE))</f>
        <v/>
      </c>
      <c r="L985" s="637"/>
      <c r="M985" s="641" t="str">
        <f>IF(B985="","",VLOOKUP(B985,参照!$U$1:$Z$25,6,FALSE))</f>
        <v/>
      </c>
      <c r="N985" s="642"/>
      <c r="O985" s="642" t="str">
        <f t="shared" si="885"/>
        <v/>
      </c>
      <c r="P985" s="642" t="str">
        <f t="shared" si="886"/>
        <v/>
      </c>
      <c r="Q985" s="595"/>
      <c r="R985" s="627" t="str">
        <f>IF(ISERROR(VLOOKUP(Q985,参照!A:B,2,FALSE)),"",VLOOKUP(Q985,参照!A:B,2,FALSE))</f>
        <v/>
      </c>
      <c r="S985" s="628"/>
      <c r="T985" s="629"/>
      <c r="U985" s="628"/>
      <c r="V985" s="628" t="str">
        <f>IF(ISERROR(VLOOKUP(U985,参照!D:E,2,FALSE)),"",VLOOKUP(U985,参照!D:E,2,FALSE))</f>
        <v/>
      </c>
      <c r="W985" s="628"/>
      <c r="X985" s="630"/>
      <c r="Y985" s="555"/>
      <c r="Z985" s="602" t="s">
        <v>33</v>
      </c>
      <c r="AA985" s="603"/>
      <c r="AB985" s="652"/>
      <c r="AC985" s="653"/>
      <c r="AD985" s="555"/>
      <c r="AE985" s="555"/>
      <c r="AF985" s="643" t="s">
        <v>681</v>
      </c>
      <c r="AG985" s="644">
        <f>AG931+S1016</f>
        <v>0</v>
      </c>
      <c r="AJ985" s="854"/>
      <c r="AK985" s="281" t="s">
        <v>84</v>
      </c>
      <c r="AL985" s="281">
        <v>1</v>
      </c>
      <c r="AM985" s="225"/>
      <c r="AN985" s="225">
        <f>DSUM($B979:$N993,F979,$AK984:$AL985)</f>
        <v>0</v>
      </c>
      <c r="AO985" s="225">
        <f>DSUM($B979:$N993,H979,$AK984:$AL985)</f>
        <v>0</v>
      </c>
      <c r="AP985" s="225">
        <f>DSUM($B979:$N993,J979,$AK984:$AL985)</f>
        <v>0</v>
      </c>
      <c r="AQ985" s="225">
        <f>DSUM($B979:$N993,L979,$AK984:$AL985)</f>
        <v>0</v>
      </c>
      <c r="AR985" s="225">
        <f>DSUM($B979:$N993,N979,$AK984:$AL985)</f>
        <v>0</v>
      </c>
      <c r="AS985" s="225"/>
      <c r="AT985" s="225">
        <f>AN985+AO985+AP985</f>
        <v>0</v>
      </c>
      <c r="AU985" s="225">
        <f>AQ985+AR985</f>
        <v>0</v>
      </c>
      <c r="AV985" s="225">
        <f>AT985+AU985</f>
        <v>0</v>
      </c>
      <c r="AW985" s="287">
        <f>(AT985*1)+(AU985*0.5)</f>
        <v>0</v>
      </c>
      <c r="AX985" s="284">
        <f>DCOUNT(B979:E993,D979,AK984:AL985)-AN1024</f>
        <v>0</v>
      </c>
      <c r="AY985" s="854"/>
    </row>
    <row r="986" spans="1:51" ht="13.5" customHeight="1">
      <c r="A986" s="43"/>
      <c r="B986" s="635"/>
      <c r="C986" s="636"/>
      <c r="D986" s="636"/>
      <c r="E986" s="628" t="str">
        <f>IF(B986="","",VLOOKUP(B986,参照!$U$1:$Z$25,2,FALSE))</f>
        <v/>
      </c>
      <c r="F986" s="637"/>
      <c r="G986" s="638" t="str">
        <f>IF(B986="","",VLOOKUP(B986,参照!$U$1:$Z$25,3,FALSE))</f>
        <v/>
      </c>
      <c r="H986" s="637"/>
      <c r="I986" s="639" t="str">
        <f>IF(B986="","",VLOOKUP(B986,参照!$U$1:$Z$25,4,FALSE))</f>
        <v/>
      </c>
      <c r="J986" s="637"/>
      <c r="K986" s="640" t="str">
        <f>IF(B986="","",VLOOKUP(B986,参照!$U$1:$Z$25,5,FALSE))</f>
        <v/>
      </c>
      <c r="L986" s="637"/>
      <c r="M986" s="641" t="str">
        <f>IF(B986="","",VLOOKUP(B986,参照!$U$1:$Z$25,6,FALSE))</f>
        <v/>
      </c>
      <c r="N986" s="642"/>
      <c r="O986" s="630" t="str">
        <f t="shared" si="885"/>
        <v/>
      </c>
      <c r="P986" s="642" t="str">
        <f t="shared" si="886"/>
        <v/>
      </c>
      <c r="Q986" s="595"/>
      <c r="R986" s="627" t="str">
        <f>IF(ISERROR(VLOOKUP(Q986,参照!A:B,2,FALSE)),"",VLOOKUP(Q986,参照!A:B,2,FALSE))</f>
        <v/>
      </c>
      <c r="S986" s="628"/>
      <c r="T986" s="629"/>
      <c r="U986" s="628"/>
      <c r="V986" s="628" t="str">
        <f>IF(ISERROR(VLOOKUP(U986,参照!D:E,2,FALSE)),"",VLOOKUP(U986,参照!D:E,2,FALSE))</f>
        <v/>
      </c>
      <c r="W986" s="628"/>
      <c r="X986" s="630"/>
      <c r="Y986" s="555"/>
      <c r="Z986" s="627"/>
      <c r="AA986" s="654"/>
      <c r="AB986" s="655"/>
      <c r="AC986" s="656"/>
      <c r="AD986" s="555"/>
      <c r="AE986" s="555"/>
      <c r="AF986" s="596"/>
      <c r="AG986" s="606"/>
      <c r="AJ986" s="854"/>
      <c r="AK986" s="281" t="s">
        <v>104</v>
      </c>
      <c r="AL986" s="281" t="s">
        <v>4</v>
      </c>
      <c r="AM986" s="225"/>
      <c r="AN986" s="225"/>
      <c r="AO986" s="225"/>
      <c r="AP986" s="225"/>
      <c r="AQ986" s="225"/>
      <c r="AR986" s="225"/>
      <c r="AS986" s="225"/>
      <c r="AT986" s="225"/>
      <c r="AU986" s="225"/>
      <c r="AV986" s="225"/>
      <c r="AW986" s="225"/>
      <c r="AX986" s="282"/>
      <c r="AY986" s="854"/>
    </row>
    <row r="987" spans="1:51" ht="13.5" customHeight="1" thickBot="1">
      <c r="A987" s="43"/>
      <c r="B987" s="635"/>
      <c r="C987" s="636"/>
      <c r="D987" s="636"/>
      <c r="E987" s="628" t="str">
        <f>IF(B987="","",VLOOKUP(B987,参照!$U$1:$Z$25,2,FALSE))</f>
        <v/>
      </c>
      <c r="F987" s="637"/>
      <c r="G987" s="638" t="str">
        <f>IF(B987="","",VLOOKUP(B987,参照!$U$1:$Z$25,3,FALSE))</f>
        <v/>
      </c>
      <c r="H987" s="637"/>
      <c r="I987" s="639" t="str">
        <f>IF(B987="","",VLOOKUP(B987,参照!$U$1:$Z$25,4,FALSE))</f>
        <v/>
      </c>
      <c r="J987" s="637"/>
      <c r="K987" s="640" t="str">
        <f>IF(B987="","",VLOOKUP(B987,参照!$U$1:$Z$25,5,FALSE))</f>
        <v/>
      </c>
      <c r="L987" s="637"/>
      <c r="M987" s="641" t="str">
        <f>IF(B987="","",VLOOKUP(B987,参照!$U$1:$Z$25,6,FALSE))</f>
        <v/>
      </c>
      <c r="N987" s="642"/>
      <c r="O987" s="642" t="str">
        <f t="shared" si="885"/>
        <v/>
      </c>
      <c r="P987" s="642" t="str">
        <f t="shared" si="886"/>
        <v/>
      </c>
      <c r="Q987" s="595"/>
      <c r="R987" s="627" t="str">
        <f>IF(ISERROR(VLOOKUP(Q987,参照!A:B,2,FALSE)),"",VLOOKUP(Q987,参照!A:B,2,FALSE))</f>
        <v/>
      </c>
      <c r="S987" s="628"/>
      <c r="T987" s="629"/>
      <c r="U987" s="628"/>
      <c r="V987" s="628" t="str">
        <f>IF(ISERROR(VLOOKUP(U987,参照!D:E,2,FALSE)),"",VLOOKUP(U987,参照!D:E,2,FALSE))</f>
        <v/>
      </c>
      <c r="W987" s="628"/>
      <c r="X987" s="630"/>
      <c r="Y987" s="555"/>
      <c r="Z987" s="627"/>
      <c r="AA987" s="654"/>
      <c r="AB987" s="655"/>
      <c r="AC987" s="642"/>
      <c r="AD987" s="555"/>
      <c r="AE987" s="555"/>
      <c r="AF987" s="555" t="s">
        <v>163</v>
      </c>
      <c r="AG987" s="606"/>
      <c r="AJ987" s="855"/>
      <c r="AK987" s="9" t="s">
        <v>84</v>
      </c>
      <c r="AL987" s="9">
        <v>3</v>
      </c>
      <c r="AM987" s="283"/>
      <c r="AN987" s="283">
        <f>DSUM($B979:$N993,F979,$AK986:$AL987)</f>
        <v>0</v>
      </c>
      <c r="AO987" s="283">
        <f>DSUM($B979:$N993,H979,$AK986:$AL987)</f>
        <v>0</v>
      </c>
      <c r="AP987" s="283">
        <f>DSUM($B979:$N993,J979,$AK986:$AL987)</f>
        <v>0</v>
      </c>
      <c r="AQ987" s="283">
        <f>DSUM($B979:$N993,L979,$AK986:$AL987)</f>
        <v>0</v>
      </c>
      <c r="AR987" s="283">
        <f>DSUM($B979:$N993,N979,$AK986:$AL987)</f>
        <v>0</v>
      </c>
      <c r="AS987" s="283"/>
      <c r="AT987" s="283">
        <f>AN987+AO987+AP987</f>
        <v>0</v>
      </c>
      <c r="AU987" s="283">
        <f>AQ987+AR987</f>
        <v>0</v>
      </c>
      <c r="AV987" s="283">
        <f>AT987+AU987</f>
        <v>0</v>
      </c>
      <c r="AW987" s="286">
        <f>(AT987*1)+(AU987*0.5)</f>
        <v>0</v>
      </c>
      <c r="AX987" s="285">
        <f>DCOUNT(B979:E993,D979,AK986:AL987)-AN1025</f>
        <v>0</v>
      </c>
      <c r="AY987" s="855"/>
    </row>
    <row r="988" spans="1:51" ht="13.5" customHeight="1" thickBot="1">
      <c r="A988" s="43"/>
      <c r="B988" s="635"/>
      <c r="C988" s="636"/>
      <c r="D988" s="636"/>
      <c r="E988" s="628" t="str">
        <f>IF(B988="","",VLOOKUP(B988,参照!$U$1:$Z$25,2,FALSE))</f>
        <v/>
      </c>
      <c r="F988" s="637"/>
      <c r="G988" s="638" t="str">
        <f>IF(B988="","",VLOOKUP(B988,参照!$U$1:$Z$25,3,FALSE))</f>
        <v/>
      </c>
      <c r="H988" s="637"/>
      <c r="I988" s="639" t="str">
        <f>IF(B988="","",VLOOKUP(B988,参照!$U$1:$Z$25,4,FALSE))</f>
        <v/>
      </c>
      <c r="J988" s="637"/>
      <c r="K988" s="640" t="str">
        <f>IF(B988="","",VLOOKUP(B988,参照!$U$1:$Z$25,5,FALSE))</f>
        <v/>
      </c>
      <c r="L988" s="637"/>
      <c r="M988" s="641" t="str">
        <f>IF(B988="","",VLOOKUP(B988,参照!$U$1:$Z$25,6,FALSE))</f>
        <v/>
      </c>
      <c r="N988" s="642"/>
      <c r="O988" s="630" t="str">
        <f t="shared" si="885"/>
        <v/>
      </c>
      <c r="P988" s="642" t="str">
        <f t="shared" si="886"/>
        <v/>
      </c>
      <c r="Q988" s="595"/>
      <c r="R988" s="627" t="str">
        <f>IF(ISERROR(VLOOKUP(Q988,参照!A:B,2,FALSE)),"",VLOOKUP(Q988,参照!A:B,2,FALSE))</f>
        <v/>
      </c>
      <c r="S988" s="628"/>
      <c r="T988" s="629"/>
      <c r="U988" s="628"/>
      <c r="V988" s="628" t="str">
        <f>IF(ISERROR(VLOOKUP(U988,参照!D:E,2,FALSE)),"",VLOOKUP(U988,参照!D:E,2,FALSE))</f>
        <v/>
      </c>
      <c r="W988" s="628"/>
      <c r="X988" s="630"/>
      <c r="Y988" s="555"/>
      <c r="Z988" s="627"/>
      <c r="AA988" s="654"/>
      <c r="AB988" s="655"/>
      <c r="AC988" s="642"/>
      <c r="AD988" s="555"/>
      <c r="AE988" s="555"/>
      <c r="AF988" s="633" t="s">
        <v>164</v>
      </c>
      <c r="AG988" s="634">
        <f>AG934+S1019</f>
        <v>24000</v>
      </c>
      <c r="AJ988" s="4"/>
      <c r="AY988" s="4"/>
    </row>
    <row r="989" spans="1:51" ht="13.5" customHeight="1">
      <c r="A989" s="43"/>
      <c r="B989" s="635"/>
      <c r="C989" s="636"/>
      <c r="D989" s="636"/>
      <c r="E989" s="628" t="str">
        <f>IF(B989="","",VLOOKUP(B989,参照!$U$1:$Z$25,2,FALSE))</f>
        <v/>
      </c>
      <c r="F989" s="637"/>
      <c r="G989" s="638" t="str">
        <f>IF(B989="","",VLOOKUP(B989,参照!$U$1:$Z$25,3,FALSE))</f>
        <v/>
      </c>
      <c r="H989" s="637"/>
      <c r="I989" s="639" t="str">
        <f>IF(B989="","",VLOOKUP(B989,参照!$U$1:$Z$25,4,FALSE))</f>
        <v/>
      </c>
      <c r="J989" s="637"/>
      <c r="K989" s="640" t="str">
        <f>IF(B989="","",VLOOKUP(B989,参照!$U$1:$Z$25,5,FALSE))</f>
        <v/>
      </c>
      <c r="L989" s="637"/>
      <c r="M989" s="641" t="str">
        <f>IF(B989="","",VLOOKUP(B989,参照!$U$1:$Z$25,6,FALSE))</f>
        <v/>
      </c>
      <c r="N989" s="642"/>
      <c r="O989" s="642" t="str">
        <f t="shared" si="885"/>
        <v/>
      </c>
      <c r="P989" s="642" t="str">
        <f t="shared" si="886"/>
        <v/>
      </c>
      <c r="Q989" s="595"/>
      <c r="R989" s="627" t="str">
        <f>IF(ISERROR(VLOOKUP(Q989,参照!A:B,2,FALSE)),"",VLOOKUP(Q989,参照!A:B,2,FALSE))</f>
        <v/>
      </c>
      <c r="S989" s="628"/>
      <c r="T989" s="629"/>
      <c r="U989" s="628"/>
      <c r="V989" s="628" t="str">
        <f>IF(ISERROR(VLOOKUP(U989,参照!D:E,2,FALSE)),"",VLOOKUP(U989,参照!D:E,2,FALSE))</f>
        <v/>
      </c>
      <c r="W989" s="628"/>
      <c r="X989" s="630"/>
      <c r="Y989" s="555"/>
      <c r="Z989" s="627"/>
      <c r="AA989" s="654"/>
      <c r="AB989" s="655"/>
      <c r="AC989" s="642"/>
      <c r="AD989" s="555"/>
      <c r="AE989" s="555"/>
      <c r="AF989" s="643" t="s">
        <v>681</v>
      </c>
      <c r="AG989" s="644">
        <f>AG935+S1020</f>
        <v>0</v>
      </c>
      <c r="AJ989" s="853" t="s">
        <v>102</v>
      </c>
      <c r="AK989" s="277" t="s">
        <v>104</v>
      </c>
      <c r="AL989" s="277" t="s">
        <v>4</v>
      </c>
      <c r="AM989" s="278"/>
      <c r="AN989" s="279" t="s">
        <v>15</v>
      </c>
      <c r="AO989" s="279" t="s">
        <v>16</v>
      </c>
      <c r="AP989" s="277" t="s">
        <v>17</v>
      </c>
      <c r="AQ989" s="279" t="s">
        <v>18</v>
      </c>
      <c r="AR989" s="279" t="s">
        <v>19</v>
      </c>
      <c r="AS989" s="277"/>
      <c r="AT989" s="277" t="s">
        <v>117</v>
      </c>
      <c r="AU989" s="277" t="s">
        <v>118</v>
      </c>
      <c r="AV989" s="277" t="s">
        <v>123</v>
      </c>
      <c r="AW989" s="277" t="s">
        <v>124</v>
      </c>
      <c r="AX989" s="288" t="s">
        <v>122</v>
      </c>
      <c r="AY989" s="853" t="s">
        <v>102</v>
      </c>
    </row>
    <row r="990" spans="1:51" ht="13.5" customHeight="1">
      <c r="A990" s="43"/>
      <c r="B990" s="635"/>
      <c r="C990" s="636"/>
      <c r="D990" s="636"/>
      <c r="E990" s="628" t="str">
        <f>IF(B990="","",VLOOKUP(B990,参照!$U$1:$Z$25,2,FALSE))</f>
        <v/>
      </c>
      <c r="F990" s="637"/>
      <c r="G990" s="638" t="str">
        <f>IF(B990="","",VLOOKUP(B990,参照!$U$1:$Z$25,3,FALSE))</f>
        <v/>
      </c>
      <c r="H990" s="637"/>
      <c r="I990" s="639" t="str">
        <f>IF(B990="","",VLOOKUP(B990,参照!$U$1:$Z$25,4,FALSE))</f>
        <v/>
      </c>
      <c r="J990" s="637"/>
      <c r="K990" s="640" t="str">
        <f>IF(B990="","",VLOOKUP(B990,参照!$U$1:$Z$25,5,FALSE))</f>
        <v/>
      </c>
      <c r="L990" s="637"/>
      <c r="M990" s="641" t="str">
        <f>IF(B990="","",VLOOKUP(B990,参照!$U$1:$Z$25,6,FALSE))</f>
        <v/>
      </c>
      <c r="N990" s="642"/>
      <c r="O990" s="630" t="str">
        <f t="shared" si="885"/>
        <v/>
      </c>
      <c r="P990" s="642" t="str">
        <f t="shared" si="886"/>
        <v/>
      </c>
      <c r="Q990" s="595"/>
      <c r="R990" s="627" t="str">
        <f>IF(ISERROR(VLOOKUP(Q990,参照!A:B,2,FALSE)),"",VLOOKUP(Q990,参照!A:B,2,FALSE))</f>
        <v/>
      </c>
      <c r="S990" s="628"/>
      <c r="T990" s="629"/>
      <c r="U990" s="628"/>
      <c r="V990" s="628" t="str">
        <f>IF(ISERROR(VLOOKUP(U990,参照!D:E,2,FALSE)),"",VLOOKUP(U990,参照!D:E,2,FALSE))</f>
        <v/>
      </c>
      <c r="W990" s="628"/>
      <c r="X990" s="630"/>
      <c r="Y990" s="555"/>
      <c r="Z990" s="627"/>
      <c r="AA990" s="654"/>
      <c r="AB990" s="657"/>
      <c r="AC990" s="642"/>
      <c r="AD990" s="555"/>
      <c r="AE990" s="555"/>
      <c r="AF990" s="555"/>
      <c r="AG990" s="606"/>
      <c r="AJ990" s="854"/>
      <c r="AK990" s="281" t="s">
        <v>88</v>
      </c>
      <c r="AL990" s="281">
        <v>1</v>
      </c>
      <c r="AM990" s="225"/>
      <c r="AN990" s="225">
        <f>DSUM($B979:$N993,F979,$AK989:$AL990)</f>
        <v>0</v>
      </c>
      <c r="AO990" s="225">
        <f>DSUM($B979:$N993,H979,$AK989:$AL990)</f>
        <v>0</v>
      </c>
      <c r="AP990" s="225">
        <f>DSUM($B979:$N993,J979,$AK989:$AL990)</f>
        <v>0</v>
      </c>
      <c r="AQ990" s="225">
        <f>DSUM($B979:$N993,L979,$AK989:$AL990)</f>
        <v>0</v>
      </c>
      <c r="AR990" s="225">
        <f>DSUM($B979:$N993,N979,$AK989:$AL990)</f>
        <v>0</v>
      </c>
      <c r="AS990" s="225"/>
      <c r="AT990" s="225">
        <f>AN990+AO990+AP990</f>
        <v>0</v>
      </c>
      <c r="AU990" s="225">
        <f>AQ990+AR990</f>
        <v>0</v>
      </c>
      <c r="AV990" s="225">
        <f>AT990+AU990</f>
        <v>0</v>
      </c>
      <c r="AW990" s="287">
        <f>(AT990*1)+(AU990*0.5)</f>
        <v>0</v>
      </c>
      <c r="AX990" s="284">
        <f>DCOUNT(B979:E993,D979,AK989:AL990)-AO1024</f>
        <v>0</v>
      </c>
      <c r="AY990" s="854"/>
    </row>
    <row r="991" spans="1:51" ht="13.5" customHeight="1">
      <c r="A991" s="43"/>
      <c r="B991" s="635"/>
      <c r="C991" s="658"/>
      <c r="D991" s="636"/>
      <c r="E991" s="628" t="str">
        <f>IF(B991="","",VLOOKUP(B991,参照!$U$1:$Z$25,2,FALSE))</f>
        <v/>
      </c>
      <c r="F991" s="637"/>
      <c r="G991" s="638" t="str">
        <f>IF(B991="","",VLOOKUP(B991,参照!$U$1:$Z$25,3,FALSE))</f>
        <v/>
      </c>
      <c r="H991" s="637"/>
      <c r="I991" s="639" t="str">
        <f>IF(B991="","",VLOOKUP(B991,参照!$U$1:$Z$25,4,FALSE))</f>
        <v/>
      </c>
      <c r="J991" s="637"/>
      <c r="K991" s="640" t="str">
        <f>IF(B991="","",VLOOKUP(B991,参照!$U$1:$Z$25,5,FALSE))</f>
        <v/>
      </c>
      <c r="L991" s="637"/>
      <c r="M991" s="641" t="str">
        <f>IF(B991="","",VLOOKUP(B991,参照!$U$1:$Z$25,6,FALSE))</f>
        <v/>
      </c>
      <c r="N991" s="642"/>
      <c r="O991" s="642" t="str">
        <f t="shared" si="885"/>
        <v/>
      </c>
      <c r="P991" s="642" t="str">
        <f t="shared" si="886"/>
        <v/>
      </c>
      <c r="Q991" s="595"/>
      <c r="R991" s="627" t="str">
        <f>IF(ISERROR(VLOOKUP(Q991,参照!A:B,2,FALSE)),"",VLOOKUP(Q991,参照!A:B,2,FALSE))</f>
        <v/>
      </c>
      <c r="S991" s="628"/>
      <c r="T991" s="629"/>
      <c r="U991" s="628"/>
      <c r="V991" s="628" t="str">
        <f>IF(ISERROR(VLOOKUP(U991,参照!D:E,2,FALSE)),"",VLOOKUP(U991,参照!D:E,2,FALSE))</f>
        <v/>
      </c>
      <c r="W991" s="628"/>
      <c r="X991" s="630"/>
      <c r="Y991" s="555"/>
      <c r="Z991" s="627"/>
      <c r="AA991" s="654"/>
      <c r="AB991" s="657"/>
      <c r="AC991" s="642"/>
      <c r="AD991" s="555"/>
      <c r="AE991" s="555"/>
      <c r="AF991" s="596" t="s">
        <v>344</v>
      </c>
      <c r="AG991" s="597"/>
      <c r="AJ991" s="854"/>
      <c r="AK991" s="281" t="s">
        <v>104</v>
      </c>
      <c r="AL991" s="281" t="s">
        <v>4</v>
      </c>
      <c r="AM991" s="225"/>
      <c r="AN991" s="225"/>
      <c r="AO991" s="225"/>
      <c r="AP991" s="225"/>
      <c r="AQ991" s="225"/>
      <c r="AR991" s="225"/>
      <c r="AS991" s="225"/>
      <c r="AT991" s="225"/>
      <c r="AU991" s="225"/>
      <c r="AV991" s="225"/>
      <c r="AW991" s="225"/>
      <c r="AX991" s="282"/>
      <c r="AY991" s="854"/>
    </row>
    <row r="992" spans="1:51" ht="13.5" customHeight="1" thickBot="1">
      <c r="A992" s="43"/>
      <c r="B992" s="635"/>
      <c r="C992" s="658"/>
      <c r="D992" s="636"/>
      <c r="E992" s="628" t="str">
        <f>IF(B992="","",VLOOKUP(B992,参照!$U$1:$Z$25,2,FALSE))</f>
        <v/>
      </c>
      <c r="F992" s="637"/>
      <c r="G992" s="638" t="str">
        <f>IF(B992="","",VLOOKUP(B992,参照!$U$1:$Z$25,3,FALSE))</f>
        <v/>
      </c>
      <c r="H992" s="637"/>
      <c r="I992" s="639" t="str">
        <f>IF(B992="","",VLOOKUP(B992,参照!$U$1:$Z$25,4,FALSE))</f>
        <v/>
      </c>
      <c r="J992" s="637"/>
      <c r="K992" s="640" t="str">
        <f>IF(B992="","",VLOOKUP(B992,参照!$U$1:$Z$25,5,FALSE))</f>
        <v/>
      </c>
      <c r="L992" s="637"/>
      <c r="M992" s="641" t="str">
        <f>IF(B992="","",VLOOKUP(B992,参照!$U$1:$Z$25,6,FALSE))</f>
        <v/>
      </c>
      <c r="N992" s="642"/>
      <c r="O992" s="630" t="str">
        <f t="shared" si="885"/>
        <v/>
      </c>
      <c r="P992" s="642" t="str">
        <f t="shared" si="886"/>
        <v/>
      </c>
      <c r="Q992" s="595"/>
      <c r="R992" s="627" t="str">
        <f>IF(ISERROR(VLOOKUP(Q992,参照!A:B,2,FALSE)),"",VLOOKUP(Q992,参照!A:B,2,FALSE))</f>
        <v/>
      </c>
      <c r="S992" s="628"/>
      <c r="T992" s="629"/>
      <c r="U992" s="628"/>
      <c r="V992" s="628" t="str">
        <f>IF(ISERROR(VLOOKUP(U992,参照!D:E,2,FALSE)),"",VLOOKUP(U992,参照!D:E,2,FALSE))</f>
        <v/>
      </c>
      <c r="W992" s="628"/>
      <c r="X992" s="630"/>
      <c r="Y992" s="555"/>
      <c r="Z992" s="627"/>
      <c r="AA992" s="654"/>
      <c r="AB992" s="655"/>
      <c r="AC992" s="656"/>
      <c r="AD992" s="555"/>
      <c r="AE992" s="555"/>
      <c r="AF992" s="659"/>
      <c r="AG992" s="647"/>
      <c r="AJ992" s="855"/>
      <c r="AK992" s="9" t="s">
        <v>88</v>
      </c>
      <c r="AL992" s="9">
        <v>3</v>
      </c>
      <c r="AM992" s="283"/>
      <c r="AN992" s="283">
        <f>DSUM($B979:$N993,F979,$AK991:$AL992)</f>
        <v>0</v>
      </c>
      <c r="AO992" s="283">
        <f>DSUM($B979:$N993,H979,$AK991:$AL992)</f>
        <v>0</v>
      </c>
      <c r="AP992" s="283">
        <f>DSUM($B979:$N993,J979,$AK991:$AL992)</f>
        <v>0</v>
      </c>
      <c r="AQ992" s="283">
        <f>DSUM($B979:$N993,L979,$AK991:$AL992)</f>
        <v>0</v>
      </c>
      <c r="AR992" s="283">
        <f>DSUM($B979:$N993,N979,$AK991:$AL992)</f>
        <v>0</v>
      </c>
      <c r="AS992" s="283"/>
      <c r="AT992" s="283">
        <f>AN992+AO992+AP992</f>
        <v>0</v>
      </c>
      <c r="AU992" s="283">
        <f>AQ992+AR992</f>
        <v>0</v>
      </c>
      <c r="AV992" s="283">
        <f>AT992+AU992</f>
        <v>0</v>
      </c>
      <c r="AW992" s="286">
        <f>(AT992*1)+(AU992*0.5)</f>
        <v>0</v>
      </c>
      <c r="AX992" s="285">
        <f>DCOUNT(B979:E993,D979,AK991:AL992)-AO1025</f>
        <v>0</v>
      </c>
      <c r="AY992" s="855"/>
    </row>
    <row r="993" spans="1:51" ht="13.5" customHeight="1" thickBot="1">
      <c r="A993" s="43"/>
      <c r="B993" s="635"/>
      <c r="C993" s="658"/>
      <c r="D993" s="636"/>
      <c r="E993" s="628" t="str">
        <f>IF(B993="","",VLOOKUP(B993,参照!$U$1:$Z$25,2,FALSE))</f>
        <v/>
      </c>
      <c r="F993" s="637"/>
      <c r="G993" s="638" t="str">
        <f>IF(B993="","",VLOOKUP(B993,参照!$U$1:$Z$25,3,FALSE))</f>
        <v/>
      </c>
      <c r="H993" s="637"/>
      <c r="I993" s="639" t="str">
        <f>IF(B993="","",VLOOKUP(B993,参照!$U$1:$Z$25,4,FALSE))</f>
        <v/>
      </c>
      <c r="J993" s="637"/>
      <c r="K993" s="640" t="str">
        <f>IF(B993="","",VLOOKUP(B993,参照!$U$1:$Z$25,5,FALSE))</f>
        <v/>
      </c>
      <c r="L993" s="637"/>
      <c r="M993" s="641" t="str">
        <f>IF(B993="","",VLOOKUP(B993,参照!$U$1:$Z$25,6,FALSE))</f>
        <v/>
      </c>
      <c r="N993" s="642"/>
      <c r="O993" s="642" t="str">
        <f>IF(SUM(F993+H993+J993+L993+N993)=0,"",SUM(F993+H993+J993+L993+N993))</f>
        <v/>
      </c>
      <c r="P993" s="642" t="str">
        <f>IF(ISERROR(SUM(E993*F993+G993*H993+I993*J993+K993*L993+M993*N993)),"",SUM(E993*F993+G993*H993+I993*J993+K993*L993+M993*N993))</f>
        <v/>
      </c>
      <c r="Q993" s="595"/>
      <c r="R993" s="627" t="str">
        <f>IF(ISERROR(VLOOKUP(Q993,参照!A:B,2,FALSE)),"",VLOOKUP(Q993,参照!A:B,2,FALSE))</f>
        <v/>
      </c>
      <c r="S993" s="628"/>
      <c r="T993" s="629"/>
      <c r="U993" s="628"/>
      <c r="V993" s="628" t="str">
        <f>IF(ISERROR(VLOOKUP(U993,参照!D:E,2,FALSE)),"",VLOOKUP(U993,参照!D:E,2,FALSE))</f>
        <v/>
      </c>
      <c r="W993" s="628"/>
      <c r="X993" s="630"/>
      <c r="Y993" s="555"/>
      <c r="Z993" s="627"/>
      <c r="AA993" s="654"/>
      <c r="AB993" s="655"/>
      <c r="AC993" s="642"/>
      <c r="AD993" s="555"/>
      <c r="AE993" s="555"/>
      <c r="AF993" s="660" t="s">
        <v>31</v>
      </c>
      <c r="AG993" s="661">
        <f>+T1022-T999-AC1003-T1003</f>
        <v>230310</v>
      </c>
      <c r="AJ993" s="289"/>
      <c r="AY993" s="289"/>
    </row>
    <row r="994" spans="1:51" ht="13.5" customHeight="1">
      <c r="B994" s="662"/>
      <c r="C994" s="663"/>
      <c r="D994" s="664"/>
      <c r="E994" s="590" t="str">
        <f>IF(B994="","",VLOOKUP(B994,参照!$U$1:$Z$25,2,FALSE))</f>
        <v/>
      </c>
      <c r="F994" s="665"/>
      <c r="G994" s="666"/>
      <c r="H994" s="665"/>
      <c r="I994" s="667"/>
      <c r="J994" s="665"/>
      <c r="K994" s="667"/>
      <c r="L994" s="665"/>
      <c r="M994" s="666"/>
      <c r="N994" s="647"/>
      <c r="O994" s="668"/>
      <c r="P994" s="647"/>
      <c r="Q994" s="595"/>
      <c r="R994" s="627" t="str">
        <f>IF(ISERROR(VLOOKUP(Q994,参照!A:B,2,FALSE)),"",VLOOKUP(Q994,参照!A:B,2,FALSE))</f>
        <v/>
      </c>
      <c r="S994" s="628"/>
      <c r="T994" s="629"/>
      <c r="U994" s="628"/>
      <c r="V994" s="628" t="str">
        <f>IF(ISERROR(VLOOKUP(U994,参照!D:E,2,FALSE)),"",VLOOKUP(U994,参照!D:E,2,FALSE))</f>
        <v/>
      </c>
      <c r="W994" s="628"/>
      <c r="X994" s="630"/>
      <c r="Y994" s="555"/>
      <c r="Z994" s="627"/>
      <c r="AA994" s="654"/>
      <c r="AB994" s="655"/>
      <c r="AC994" s="642"/>
      <c r="AD994" s="555"/>
      <c r="AE994" s="555"/>
      <c r="AF994" s="669"/>
      <c r="AG994" s="619"/>
      <c r="AJ994" s="853" t="s">
        <v>103</v>
      </c>
      <c r="AK994" s="277" t="s">
        <v>104</v>
      </c>
      <c r="AL994" s="277" t="s">
        <v>4</v>
      </c>
      <c r="AM994" s="278"/>
      <c r="AN994" s="279" t="s">
        <v>15</v>
      </c>
      <c r="AO994" s="279" t="s">
        <v>16</v>
      </c>
      <c r="AP994" s="277" t="s">
        <v>17</v>
      </c>
      <c r="AQ994" s="279" t="s">
        <v>18</v>
      </c>
      <c r="AR994" s="279" t="s">
        <v>19</v>
      </c>
      <c r="AS994" s="277"/>
      <c r="AT994" s="277" t="s">
        <v>117</v>
      </c>
      <c r="AU994" s="277" t="s">
        <v>118</v>
      </c>
      <c r="AV994" s="277" t="s">
        <v>123</v>
      </c>
      <c r="AW994" s="277" t="s">
        <v>124</v>
      </c>
      <c r="AX994" s="288" t="s">
        <v>122</v>
      </c>
      <c r="AY994" s="853" t="s">
        <v>103</v>
      </c>
    </row>
    <row r="995" spans="1:51" ht="13.5" customHeight="1">
      <c r="B995" s="928" t="s">
        <v>500</v>
      </c>
      <c r="C995" s="929"/>
      <c r="D995" s="930"/>
      <c r="E995" s="670"/>
      <c r="F995" s="671">
        <f t="shared" ref="F995:O995" si="887">SUM(F980:F993)</f>
        <v>100</v>
      </c>
      <c r="G995" s="672">
        <f t="shared" si="887"/>
        <v>29450</v>
      </c>
      <c r="H995" s="671">
        <f t="shared" si="887"/>
        <v>141</v>
      </c>
      <c r="I995" s="673">
        <f t="shared" si="887"/>
        <v>21700</v>
      </c>
      <c r="J995" s="671">
        <f t="shared" si="887"/>
        <v>0</v>
      </c>
      <c r="K995" s="673">
        <f t="shared" si="887"/>
        <v>15500</v>
      </c>
      <c r="L995" s="671">
        <f t="shared" si="887"/>
        <v>7</v>
      </c>
      <c r="M995" s="672">
        <f t="shared" si="887"/>
        <v>14740</v>
      </c>
      <c r="N995" s="672">
        <f t="shared" si="887"/>
        <v>2</v>
      </c>
      <c r="O995" s="674">
        <f t="shared" si="887"/>
        <v>250</v>
      </c>
      <c r="P995" s="674">
        <f>SUM(P980:P993)</f>
        <v>1355060</v>
      </c>
      <c r="Q995" s="595"/>
      <c r="R995" s="675" t="str">
        <f>IF(ISERROR(VLOOKUP(Q995,参照!A:B,2,FALSE)),"",VLOOKUP(Q995,参照!A:B,2,FALSE))</f>
        <v/>
      </c>
      <c r="S995" s="676"/>
      <c r="T995" s="677"/>
      <c r="U995" s="628"/>
      <c r="V995" s="628" t="str">
        <f>IF(ISERROR(VLOOKUP(U995,参照!D:E,2,FALSE)),"",VLOOKUP(U995,参照!D:E,2,FALSE))</f>
        <v/>
      </c>
      <c r="W995" s="628"/>
      <c r="X995" s="630"/>
      <c r="Y995" s="555"/>
      <c r="Z995" s="627"/>
      <c r="AA995" s="654"/>
      <c r="AB995" s="655"/>
      <c r="AC995" s="642"/>
      <c r="AD995" s="555"/>
      <c r="AE995" s="555"/>
      <c r="AF995" s="660" t="s">
        <v>32</v>
      </c>
      <c r="AG995" s="678"/>
      <c r="AJ995" s="854"/>
      <c r="AK995" s="281" t="s">
        <v>125</v>
      </c>
      <c r="AL995" s="281">
        <v>1</v>
      </c>
      <c r="AM995" s="225"/>
      <c r="AN995" s="225">
        <f>DSUM($B979:$N993,F979,$AK994:$AL995)</f>
        <v>0</v>
      </c>
      <c r="AO995" s="225">
        <f>DSUM($B979:$N993,H979,$AK994:$AL995)</f>
        <v>0</v>
      </c>
      <c r="AP995" s="225">
        <f>DSUM($B979:$N993,J979,$AK994:$AL995)</f>
        <v>0</v>
      </c>
      <c r="AQ995" s="225">
        <f>DSUM($B979:$N993,L979,$AK994:$AL995)</f>
        <v>0</v>
      </c>
      <c r="AR995" s="225">
        <f>DSUM($B979:$N993,N979,$AK994:$AL995)</f>
        <v>0</v>
      </c>
      <c r="AS995" s="225"/>
      <c r="AT995" s="225">
        <f>AN995+AO995+AP995</f>
        <v>0</v>
      </c>
      <c r="AU995" s="225">
        <f>AQ995+AR995</f>
        <v>0</v>
      </c>
      <c r="AV995" s="225">
        <f>AT995+AU995</f>
        <v>0</v>
      </c>
      <c r="AW995" s="287">
        <f>(AT995*1)+(AU995*0.5)</f>
        <v>0</v>
      </c>
      <c r="AX995" s="284">
        <f>DCOUNT(B979:E993,D979,AK994:AL995)-AP1024</f>
        <v>0</v>
      </c>
      <c r="AY995" s="854"/>
    </row>
    <row r="996" spans="1:51" ht="13.5" customHeight="1">
      <c r="B996" s="554"/>
      <c r="C996" s="590"/>
      <c r="D996" s="554"/>
      <c r="E996" s="590"/>
      <c r="F996" s="666"/>
      <c r="G996" s="666"/>
      <c r="H996" s="666"/>
      <c r="I996" s="666"/>
      <c r="J996" s="666"/>
      <c r="K996" s="666"/>
      <c r="L996" s="666"/>
      <c r="M996" s="666"/>
      <c r="N996" s="666"/>
      <c r="O996" s="666"/>
      <c r="P996" s="666"/>
      <c r="Q996" s="595"/>
      <c r="R996" s="598" t="s">
        <v>89</v>
      </c>
      <c r="S996" s="679"/>
      <c r="T996" s="680">
        <f>SUM(T979:T995)</f>
        <v>631760</v>
      </c>
      <c r="U996" s="628"/>
      <c r="V996" s="628" t="str">
        <f>IF(ISERROR(VLOOKUP(U996,参照!D:E,2,FALSE)),"",VLOOKUP(U996,参照!D:E,2,FALSE))</f>
        <v/>
      </c>
      <c r="W996" s="628"/>
      <c r="X996" s="630"/>
      <c r="Y996" s="555"/>
      <c r="Z996" s="627"/>
      <c r="AA996" s="654"/>
      <c r="AB996" s="657"/>
      <c r="AC996" s="642"/>
      <c r="AD996" s="555"/>
      <c r="AE996" s="555"/>
      <c r="AF996" s="669"/>
      <c r="AG996" s="619"/>
      <c r="AJ996" s="854"/>
      <c r="AK996" s="281" t="s">
        <v>104</v>
      </c>
      <c r="AL996" s="281" t="s">
        <v>4</v>
      </c>
      <c r="AM996" s="225"/>
      <c r="AN996" s="225"/>
      <c r="AO996" s="225"/>
      <c r="AP996" s="225"/>
      <c r="AQ996" s="225"/>
      <c r="AR996" s="225"/>
      <c r="AS996" s="225"/>
      <c r="AT996" s="225"/>
      <c r="AU996" s="225"/>
      <c r="AV996" s="225"/>
      <c r="AW996" s="225"/>
      <c r="AX996" s="282"/>
      <c r="AY996" s="854"/>
    </row>
    <row r="997" spans="1:51" ht="13.5" customHeight="1" thickBot="1">
      <c r="B997" s="881" t="s">
        <v>601</v>
      </c>
      <c r="C997" s="882"/>
      <c r="D997" s="882"/>
      <c r="E997" s="564" t="e">
        <f>IF(B997="","",VLOOKUP(B997,参照!$U$1:$Z$25,2,FALSE))</f>
        <v>#N/A</v>
      </c>
      <c r="F997" s="883" t="s">
        <v>603</v>
      </c>
      <c r="G997" s="884"/>
      <c r="H997" s="884"/>
      <c r="I997" s="884"/>
      <c r="J997" s="884"/>
      <c r="K997" s="884"/>
      <c r="L997" s="884"/>
      <c r="M997" s="884"/>
      <c r="N997" s="884"/>
      <c r="O997" s="884"/>
      <c r="P997" s="885"/>
      <c r="Q997" s="555"/>
      <c r="R997" s="598" t="s">
        <v>90</v>
      </c>
      <c r="S997" s="564"/>
      <c r="T997" s="681"/>
      <c r="U997" s="682"/>
      <c r="V997" s="682" t="str">
        <f>IF(ISERROR(VLOOKUP(U997,参照!D:E,2,FALSE)),"",VLOOKUP(U997,参照!D:E,2,FALSE))</f>
        <v/>
      </c>
      <c r="W997" s="682"/>
      <c r="X997" s="683"/>
      <c r="Y997" s="555"/>
      <c r="Z997" s="675"/>
      <c r="AA997" s="684"/>
      <c r="AB997" s="685"/>
      <c r="AC997" s="686"/>
      <c r="AD997" s="555"/>
      <c r="AE997" s="555"/>
      <c r="AF997" s="660" t="s">
        <v>343</v>
      </c>
      <c r="AG997" s="678"/>
      <c r="AJ997" s="855"/>
      <c r="AK997" s="9" t="s">
        <v>125</v>
      </c>
      <c r="AL997" s="9">
        <v>3</v>
      </c>
      <c r="AM997" s="283"/>
      <c r="AN997" s="283">
        <f>DSUM($B979:$N993,F979,$AK996:$AL997)</f>
        <v>0</v>
      </c>
      <c r="AO997" s="283">
        <f>DSUM($B979:$N993,H979,$AK996:$AL997)</f>
        <v>0</v>
      </c>
      <c r="AP997" s="283">
        <f>DSUM($B979:$N993,J979,$AK996:$AL997)</f>
        <v>0</v>
      </c>
      <c r="AQ997" s="283">
        <f>DSUM($B979:$N993,L979,$AK996:$AL997)</f>
        <v>0</v>
      </c>
      <c r="AR997" s="283">
        <f>DSUM($B979:$N993,N979,$AK996:$AL997)</f>
        <v>0</v>
      </c>
      <c r="AS997" s="283"/>
      <c r="AT997" s="283">
        <f>AN997+AO997+AP997</f>
        <v>0</v>
      </c>
      <c r="AU997" s="283">
        <f>AQ997+AR997</f>
        <v>0</v>
      </c>
      <c r="AV997" s="283">
        <f>AT997+AU997</f>
        <v>0</v>
      </c>
      <c r="AW997" s="286">
        <f>(AT997*1)+(AU997*0.5)</f>
        <v>0</v>
      </c>
      <c r="AX997" s="285">
        <f>DCOUNT(B979:E993,D979,AK996:AL997)-AP1025</f>
        <v>0</v>
      </c>
      <c r="AY997" s="855"/>
    </row>
    <row r="998" spans="1:51" ht="13.5" customHeight="1" thickBot="1">
      <c r="B998" s="894" t="s">
        <v>602</v>
      </c>
      <c r="C998" s="894"/>
      <c r="D998" s="894"/>
      <c r="E998" s="555" t="e">
        <v>#N/A</v>
      </c>
      <c r="F998" s="687" t="s">
        <v>15</v>
      </c>
      <c r="G998" s="688"/>
      <c r="H998" s="687" t="s">
        <v>16</v>
      </c>
      <c r="I998" s="689"/>
      <c r="J998" s="559" t="s">
        <v>17</v>
      </c>
      <c r="K998" s="690"/>
      <c r="L998" s="687" t="s">
        <v>18</v>
      </c>
      <c r="M998" s="670"/>
      <c r="N998" s="670" t="s">
        <v>19</v>
      </c>
      <c r="O998" s="691" t="s">
        <v>6</v>
      </c>
      <c r="P998" s="613" t="s">
        <v>20</v>
      </c>
      <c r="Q998" s="555"/>
      <c r="R998" s="692" t="str">
        <f>IF(ISERROR(VLOOKUP(Q998,参照!A:B,2,FALSE)),"",VLOOKUP(Q998,参照!A:B,2,FALSE))</f>
        <v/>
      </c>
      <c r="S998" s="560"/>
      <c r="T998" s="693"/>
      <c r="U998" s="694"/>
      <c r="V998" s="695" t="str">
        <f>IF(ISERROR(VLOOKUP(U998,参照!D:E,2,FALSE)),"",VLOOKUP(U998,参照!D:E,2,FALSE))</f>
        <v/>
      </c>
      <c r="W998" s="695"/>
      <c r="X998" s="630"/>
      <c r="Y998" s="555"/>
      <c r="Z998" s="645"/>
      <c r="AA998" s="590"/>
      <c r="AB998" s="646"/>
      <c r="AC998" s="647"/>
      <c r="AD998" s="555"/>
      <c r="AE998" s="555"/>
      <c r="AF998" s="669"/>
      <c r="AG998" s="619"/>
      <c r="AJ998" s="289"/>
      <c r="AY998" s="289"/>
    </row>
    <row r="999" spans="1:51" ht="13.5" customHeight="1">
      <c r="A999" s="548" t="s">
        <v>498</v>
      </c>
      <c r="B999" s="873" t="s">
        <v>637</v>
      </c>
      <c r="C999" s="874"/>
      <c r="D999" s="875"/>
      <c r="E999" s="670"/>
      <c r="F999" s="765">
        <f ca="1">SUMIF($B980:$P993,$A999,F980:F993)</f>
        <v>50</v>
      </c>
      <c r="G999" s="757">
        <f t="shared" ref="G999:P999" ca="1" si="888">SUMIF($B980:$P993,$A999,G980:G993)</f>
        <v>14250</v>
      </c>
      <c r="H999" s="758">
        <f t="shared" ca="1" si="888"/>
        <v>138</v>
      </c>
      <c r="I999" s="758">
        <f t="shared" ca="1" si="888"/>
        <v>10500</v>
      </c>
      <c r="J999" s="758">
        <f t="shared" ca="1" si="888"/>
        <v>0</v>
      </c>
      <c r="K999" s="758">
        <f t="shared" ca="1" si="888"/>
        <v>7500</v>
      </c>
      <c r="L999" s="758">
        <f t="shared" ca="1" si="888"/>
        <v>4</v>
      </c>
      <c r="M999" s="758">
        <f t="shared" ca="1" si="888"/>
        <v>7140</v>
      </c>
      <c r="N999" s="758">
        <f t="shared" ca="1" si="888"/>
        <v>2</v>
      </c>
      <c r="O999" s="758">
        <f t="shared" ca="1" si="888"/>
        <v>194</v>
      </c>
      <c r="P999" s="759">
        <f t="shared" ca="1" si="888"/>
        <v>920260</v>
      </c>
      <c r="Q999" s="555"/>
      <c r="R999" s="857" t="s">
        <v>91</v>
      </c>
      <c r="S999" s="858"/>
      <c r="T999" s="680">
        <f>SUM(T996+T998)</f>
        <v>631760</v>
      </c>
      <c r="U999" s="696"/>
      <c r="V999" s="697" t="str">
        <f>IF(ISERROR(VLOOKUP(U999,参照!D:E,2,FALSE)),"",VLOOKUP(U999,参照!D:E,2,FALSE))</f>
        <v/>
      </c>
      <c r="W999" s="696"/>
      <c r="X999" s="630"/>
      <c r="Y999" s="555"/>
      <c r="Z999" s="648" t="s">
        <v>35</v>
      </c>
      <c r="AA999" s="649"/>
      <c r="AB999" s="650"/>
      <c r="AC999" s="651">
        <f>SUM(AC986:AC997)</f>
        <v>0</v>
      </c>
      <c r="AD999" s="555"/>
      <c r="AE999" s="555"/>
      <c r="AF999" s="698" t="s">
        <v>81</v>
      </c>
      <c r="AG999" s="699"/>
      <c r="AJ999" s="853" t="s">
        <v>686</v>
      </c>
      <c r="AK999" s="277" t="s">
        <v>104</v>
      </c>
      <c r="AL999" s="277" t="s">
        <v>4</v>
      </c>
      <c r="AM999" s="278"/>
      <c r="AN999" s="279" t="s">
        <v>15</v>
      </c>
      <c r="AO999" s="279" t="s">
        <v>16</v>
      </c>
      <c r="AP999" s="277" t="s">
        <v>17</v>
      </c>
      <c r="AQ999" s="279" t="s">
        <v>18</v>
      </c>
      <c r="AR999" s="279" t="s">
        <v>19</v>
      </c>
      <c r="AS999" s="277"/>
      <c r="AT999" s="277" t="s">
        <v>117</v>
      </c>
      <c r="AU999" s="277" t="s">
        <v>118</v>
      </c>
      <c r="AV999" s="277" t="s">
        <v>123</v>
      </c>
      <c r="AW999" s="277" t="s">
        <v>124</v>
      </c>
      <c r="AX999" s="288" t="s">
        <v>122</v>
      </c>
      <c r="AY999" s="853" t="s">
        <v>127</v>
      </c>
    </row>
    <row r="1000" spans="1:51" ht="13.5" customHeight="1">
      <c r="A1000" s="548"/>
      <c r="B1000" s="870" t="s">
        <v>623</v>
      </c>
      <c r="C1000" s="871"/>
      <c r="D1000" s="872"/>
      <c r="E1000" s="555" t="e">
        <v>#N/A</v>
      </c>
      <c r="F1000" s="700">
        <f ca="1">SUM(F999)+F946</f>
        <v>447</v>
      </c>
      <c r="G1000" s="701">
        <f t="shared" ref="G1000:P1000" ca="1" si="889">SUM(G999)+G946</f>
        <v>128250</v>
      </c>
      <c r="H1000" s="702">
        <f t="shared" ca="1" si="889"/>
        <v>712</v>
      </c>
      <c r="I1000" s="702">
        <f t="shared" ca="1" si="889"/>
        <v>94500</v>
      </c>
      <c r="J1000" s="702">
        <f t="shared" ca="1" si="889"/>
        <v>58</v>
      </c>
      <c r="K1000" s="702">
        <f t="shared" ca="1" si="889"/>
        <v>67500</v>
      </c>
      <c r="L1000" s="702">
        <f t="shared" ca="1" si="889"/>
        <v>23</v>
      </c>
      <c r="M1000" s="702">
        <f t="shared" ca="1" si="889"/>
        <v>64260</v>
      </c>
      <c r="N1000" s="702">
        <f t="shared" ca="1" si="889"/>
        <v>5</v>
      </c>
      <c r="O1000" s="702">
        <f t="shared" ca="1" si="889"/>
        <v>1245</v>
      </c>
      <c r="P1000" s="703">
        <f t="shared" ca="1" si="889"/>
        <v>5889400</v>
      </c>
      <c r="Q1000" s="555"/>
      <c r="R1000" s="560"/>
      <c r="S1000" s="560"/>
      <c r="T1000" s="704"/>
      <c r="U1000" s="628"/>
      <c r="V1000" s="628" t="str">
        <f>IF(ISERROR(VLOOKUP(U1000,参照!D:E,2,FALSE)),"",VLOOKUP(U1000,参照!D:E,2,FALSE))</f>
        <v/>
      </c>
      <c r="W1000" s="628"/>
      <c r="X1000" s="630"/>
      <c r="Y1000" s="555"/>
      <c r="Z1000" s="596" t="s">
        <v>36</v>
      </c>
      <c r="AA1000" s="555"/>
      <c r="AB1000" s="555"/>
      <c r="AC1000" s="555"/>
      <c r="AD1000" s="555"/>
      <c r="AE1000" s="555"/>
      <c r="AF1000" s="669"/>
      <c r="AG1000" s="619"/>
      <c r="AJ1000" s="854"/>
      <c r="AK1000" s="281" t="s">
        <v>126</v>
      </c>
      <c r="AL1000" s="281">
        <v>1</v>
      </c>
      <c r="AM1000" s="225"/>
      <c r="AN1000" s="225">
        <f>DSUM($B979:$N993,F979,$AK999:$AL1000)</f>
        <v>0</v>
      </c>
      <c r="AO1000" s="225">
        <f>DSUM($B979:$N993,H979,$AK999:$AL1000)</f>
        <v>0</v>
      </c>
      <c r="AP1000" s="225">
        <f>DSUM($B979:$N993,J979,$AK999:$AL1000)</f>
        <v>0</v>
      </c>
      <c r="AQ1000" s="225">
        <f>DSUM($B979:$N993,L979,$AK999:$AL1000)</f>
        <v>0</v>
      </c>
      <c r="AR1000" s="225">
        <f>DSUM($B979:$N993,N979,$AK999:$AL1000)</f>
        <v>0</v>
      </c>
      <c r="AS1000" s="225"/>
      <c r="AT1000" s="225">
        <f>AN1000+AO1000+AP1000</f>
        <v>0</v>
      </c>
      <c r="AU1000" s="225">
        <f>AQ1000+AR1000</f>
        <v>0</v>
      </c>
      <c r="AV1000" s="225">
        <f>AT1000+AU1000</f>
        <v>0</v>
      </c>
      <c r="AW1000" s="287">
        <f>(AT1000*1)+(AU1000*0.5)</f>
        <v>0</v>
      </c>
      <c r="AX1000" s="284">
        <f>DCOUNT(B979:E993,D979,AK999:AL1000)-AQ1024</f>
        <v>0</v>
      </c>
      <c r="AY1000" s="854"/>
    </row>
    <row r="1001" spans="1:51" ht="13.5" customHeight="1">
      <c r="A1001" s="548" t="s">
        <v>607</v>
      </c>
      <c r="B1001" s="873" t="s">
        <v>107</v>
      </c>
      <c r="C1001" s="874"/>
      <c r="D1001" s="875"/>
      <c r="E1001" s="670"/>
      <c r="F1001" s="757">
        <f ca="1">SUMIF($B980:$P993,$A1001,F980:F993)</f>
        <v>0</v>
      </c>
      <c r="G1001" s="758">
        <f t="shared" ref="G1001:P1001" ca="1" si="890">SUMIF($B980:$P993,$A1001,G980:G993)</f>
        <v>0</v>
      </c>
      <c r="H1001" s="758">
        <f t="shared" ca="1" si="890"/>
        <v>0</v>
      </c>
      <c r="I1001" s="758">
        <f t="shared" ca="1" si="890"/>
        <v>0</v>
      </c>
      <c r="J1001" s="758">
        <f t="shared" ca="1" si="890"/>
        <v>0</v>
      </c>
      <c r="K1001" s="758">
        <f t="shared" ca="1" si="890"/>
        <v>0</v>
      </c>
      <c r="L1001" s="758">
        <f t="shared" ca="1" si="890"/>
        <v>0</v>
      </c>
      <c r="M1001" s="758">
        <f t="shared" ca="1" si="890"/>
        <v>0</v>
      </c>
      <c r="N1001" s="758">
        <f t="shared" ca="1" si="890"/>
        <v>0</v>
      </c>
      <c r="O1001" s="758">
        <f t="shared" ca="1" si="890"/>
        <v>0</v>
      </c>
      <c r="P1001" s="759">
        <f t="shared" ca="1" si="890"/>
        <v>0</v>
      </c>
      <c r="Q1001" s="555"/>
      <c r="R1001" s="857" t="s">
        <v>92</v>
      </c>
      <c r="S1001" s="863"/>
      <c r="T1001" s="864"/>
      <c r="U1001" s="682"/>
      <c r="V1001" s="682" t="str">
        <f>IF(ISERROR(VLOOKUP(U1001,参照!D:E,2,FALSE)),"",VLOOKUP(U1001,参照!D:E,2,FALSE))</f>
        <v/>
      </c>
      <c r="W1001" s="682"/>
      <c r="X1001" s="683"/>
      <c r="Y1001" s="555"/>
      <c r="Z1001" s="555"/>
      <c r="AA1001" s="555"/>
      <c r="AB1001" s="555"/>
      <c r="AC1001" s="555"/>
      <c r="AD1001" s="555"/>
      <c r="AE1001" s="555"/>
      <c r="AF1001" s="705" t="s">
        <v>34</v>
      </c>
      <c r="AG1001" s="706"/>
      <c r="AJ1001" s="854"/>
      <c r="AK1001" s="281" t="s">
        <v>104</v>
      </c>
      <c r="AL1001" s="281" t="s">
        <v>4</v>
      </c>
      <c r="AM1001" s="225"/>
      <c r="AN1001" s="225"/>
      <c r="AO1001" s="225"/>
      <c r="AP1001" s="225"/>
      <c r="AQ1001" s="225"/>
      <c r="AR1001" s="225"/>
      <c r="AS1001" s="225"/>
      <c r="AT1001" s="225"/>
      <c r="AU1001" s="225"/>
      <c r="AV1001" s="225"/>
      <c r="AW1001" s="225"/>
      <c r="AX1001" s="282"/>
      <c r="AY1001" s="854"/>
    </row>
    <row r="1002" spans="1:51" ht="13.5" customHeight="1" thickBot="1">
      <c r="A1002" s="548"/>
      <c r="B1002" s="870" t="s">
        <v>623</v>
      </c>
      <c r="C1002" s="871"/>
      <c r="D1002" s="872"/>
      <c r="E1002" s="555" t="e">
        <v>#N/A</v>
      </c>
      <c r="F1002" s="701">
        <f ca="1">SUM(F1001)+F948</f>
        <v>0</v>
      </c>
      <c r="G1002" s="702">
        <f t="shared" ref="G1002:P1002" ca="1" si="891">SUM(G1001)+G948</f>
        <v>0</v>
      </c>
      <c r="H1002" s="702">
        <f t="shared" ca="1" si="891"/>
        <v>0</v>
      </c>
      <c r="I1002" s="702">
        <f t="shared" ca="1" si="891"/>
        <v>0</v>
      </c>
      <c r="J1002" s="702">
        <f t="shared" ca="1" si="891"/>
        <v>0</v>
      </c>
      <c r="K1002" s="702">
        <f t="shared" ca="1" si="891"/>
        <v>0</v>
      </c>
      <c r="L1002" s="702">
        <f t="shared" ca="1" si="891"/>
        <v>0</v>
      </c>
      <c r="M1002" s="702">
        <f t="shared" ca="1" si="891"/>
        <v>0</v>
      </c>
      <c r="N1002" s="702">
        <f t="shared" ca="1" si="891"/>
        <v>0</v>
      </c>
      <c r="O1002" s="702">
        <f t="shared" ca="1" si="891"/>
        <v>0</v>
      </c>
      <c r="P1002" s="703">
        <f t="shared" ca="1" si="891"/>
        <v>0</v>
      </c>
      <c r="Q1002" s="555"/>
      <c r="R1002" s="692" t="str">
        <f>IF(ISERROR(VLOOKUP(Q1002,参照!#REF!,2,FALSE)),"",VLOOKUP(Q1002,参照!#REF!,2,FALSE))</f>
        <v/>
      </c>
      <c r="S1002" s="560"/>
      <c r="T1002" s="693"/>
      <c r="U1002" s="707"/>
      <c r="V1002" s="708" t="str">
        <f>IF(ISERROR(VLOOKUP(U1002,参照!D:E,2,FALSE)),"",VLOOKUP(U1002,参照!D:E,2,FALSE))</f>
        <v/>
      </c>
      <c r="W1002" s="676"/>
      <c r="X1002" s="709"/>
      <c r="Y1002" s="555"/>
      <c r="Z1002" s="645"/>
      <c r="AA1002" s="590"/>
      <c r="AB1002" s="646"/>
      <c r="AC1002" s="647"/>
      <c r="AD1002" s="555"/>
      <c r="AE1002" s="555"/>
      <c r="AF1002" s="669"/>
      <c r="AG1002" s="619"/>
      <c r="AJ1002" s="855"/>
      <c r="AK1002" s="9" t="s">
        <v>126</v>
      </c>
      <c r="AL1002" s="9">
        <v>3</v>
      </c>
      <c r="AM1002" s="283"/>
      <c r="AN1002" s="283">
        <f>DSUM($B979:$N993,F979,$AK1001:$AL1002)</f>
        <v>50</v>
      </c>
      <c r="AO1002" s="283">
        <f>DSUM($B979:$N993,H979,$AK1001:$AL1002)</f>
        <v>3</v>
      </c>
      <c r="AP1002" s="283">
        <f>DSUM($B979:$N993,J979,$AK1001:$AL1002)</f>
        <v>0</v>
      </c>
      <c r="AQ1002" s="283">
        <f>DSUM($B979:$N993,L979,$AK1001:$AL1002)</f>
        <v>3</v>
      </c>
      <c r="AR1002" s="283">
        <f>DSUM($B979:$N993,N979,$AK1001:$AL1002)</f>
        <v>0</v>
      </c>
      <c r="AS1002" s="283"/>
      <c r="AT1002" s="283">
        <f>AN1002+AO1002+AP1002</f>
        <v>53</v>
      </c>
      <c r="AU1002" s="283">
        <f>AQ1002+AR1002</f>
        <v>3</v>
      </c>
      <c r="AV1002" s="283">
        <f>AT1002+AU1002</f>
        <v>56</v>
      </c>
      <c r="AW1002" s="286">
        <f>(AT1002*1)+(AU1002*0.5)</f>
        <v>54.5</v>
      </c>
      <c r="AX1002" s="285">
        <f>DCOUNT(B979:E993,D979,AK1001:AL1002)-AQ1025</f>
        <v>2</v>
      </c>
      <c r="AY1002" s="855"/>
    </row>
    <row r="1003" spans="1:51" ht="13.5" customHeight="1" thickBot="1">
      <c r="A1003" s="548" t="s">
        <v>608</v>
      </c>
      <c r="B1003" s="873" t="s">
        <v>605</v>
      </c>
      <c r="C1003" s="874"/>
      <c r="D1003" s="875"/>
      <c r="E1003" s="670"/>
      <c r="F1003" s="757">
        <f ca="1">SUMIF($B980:$P993,$A1003,F980:F993)</f>
        <v>0</v>
      </c>
      <c r="G1003" s="758">
        <f t="shared" ref="G1003:P1003" ca="1" si="892">SUMIF($B980:$P993,$A1003,G980:G993)</f>
        <v>0</v>
      </c>
      <c r="H1003" s="758">
        <f t="shared" ca="1" si="892"/>
        <v>0</v>
      </c>
      <c r="I1003" s="758">
        <f t="shared" ca="1" si="892"/>
        <v>0</v>
      </c>
      <c r="J1003" s="758">
        <f t="shared" ca="1" si="892"/>
        <v>0</v>
      </c>
      <c r="K1003" s="758">
        <f t="shared" ca="1" si="892"/>
        <v>0</v>
      </c>
      <c r="L1003" s="758">
        <f t="shared" ca="1" si="892"/>
        <v>0</v>
      </c>
      <c r="M1003" s="758">
        <f t="shared" ca="1" si="892"/>
        <v>0</v>
      </c>
      <c r="N1003" s="758">
        <f t="shared" ca="1" si="892"/>
        <v>0</v>
      </c>
      <c r="O1003" s="758">
        <f t="shared" ca="1" si="892"/>
        <v>0</v>
      </c>
      <c r="P1003" s="759">
        <f t="shared" ca="1" si="892"/>
        <v>0</v>
      </c>
      <c r="Q1003" s="555"/>
      <c r="R1003" s="857" t="s">
        <v>93</v>
      </c>
      <c r="S1003" s="858"/>
      <c r="T1003" s="680">
        <f>SUM(X1003+T1002)</f>
        <v>512800</v>
      </c>
      <c r="U1003" s="710"/>
      <c r="V1003" s="564" t="s">
        <v>82</v>
      </c>
      <c r="W1003" s="564"/>
      <c r="X1003" s="711">
        <f>SUM(X979:X1002)</f>
        <v>512800</v>
      </c>
      <c r="Y1003" s="555"/>
      <c r="Z1003" s="692" t="s">
        <v>76</v>
      </c>
      <c r="AA1003" s="649"/>
      <c r="AB1003" s="650"/>
      <c r="AC1003" s="651">
        <f>+AB979*AC979+AB980*AC980+AB981*AC981+AB986*AC986+AB987*AC987+AB988*AC988+AB989*AC989+AB990*AC990+AB991*AC991+AB992*AC992+AB993*AC993+AB994*AC994+AB995*AC995+AB996*AC996+AB997*AC997</f>
        <v>0</v>
      </c>
      <c r="AD1003" s="555"/>
      <c r="AE1003" s="555"/>
      <c r="AF1003" s="705" t="s">
        <v>5</v>
      </c>
      <c r="AG1003" s="651">
        <f>SUM(AG993:AG1002)</f>
        <v>230310</v>
      </c>
      <c r="AJ1003" s="289"/>
      <c r="AK1003" s="4"/>
      <c r="AL1003" s="4"/>
      <c r="AW1003" s="340"/>
      <c r="AX1003" s="340"/>
      <c r="AY1003" s="289"/>
    </row>
    <row r="1004" spans="1:51" ht="13.5" customHeight="1">
      <c r="A1004" s="548"/>
      <c r="B1004" s="870" t="s">
        <v>623</v>
      </c>
      <c r="C1004" s="871"/>
      <c r="D1004" s="872"/>
      <c r="E1004" s="712"/>
      <c r="F1004" s="701">
        <f ca="1">SUM(F1003)+F950</f>
        <v>69</v>
      </c>
      <c r="G1004" s="702">
        <f t="shared" ref="G1004" ca="1" si="893">SUM(G1003)+G950</f>
        <v>11400</v>
      </c>
      <c r="H1004" s="702">
        <f t="shared" ref="H1004" ca="1" si="894">SUM(H1003)+H950</f>
        <v>130</v>
      </c>
      <c r="I1004" s="702">
        <f t="shared" ref="I1004:P1004" ca="1" si="895">SUM(I1003)+I950</f>
        <v>8400</v>
      </c>
      <c r="J1004" s="702">
        <f t="shared" ca="1" si="895"/>
        <v>0</v>
      </c>
      <c r="K1004" s="702">
        <f t="shared" ca="1" si="895"/>
        <v>6000</v>
      </c>
      <c r="L1004" s="702">
        <f t="shared" ca="1" si="895"/>
        <v>2</v>
      </c>
      <c r="M1004" s="702">
        <f t="shared" ca="1" si="895"/>
        <v>5720</v>
      </c>
      <c r="N1004" s="702">
        <f t="shared" ca="1" si="895"/>
        <v>0</v>
      </c>
      <c r="O1004" s="702">
        <f t="shared" ca="1" si="895"/>
        <v>201</v>
      </c>
      <c r="P1004" s="703">
        <f t="shared" ca="1" si="895"/>
        <v>580500</v>
      </c>
      <c r="Q1004" s="555"/>
      <c r="R1004" s="596"/>
      <c r="S1004" s="555"/>
      <c r="T1004" s="713"/>
      <c r="U1004" s="555"/>
      <c r="V1004" s="714"/>
      <c r="W1004" s="555"/>
      <c r="X1004" s="713"/>
      <c r="Y1004" s="555"/>
      <c r="Z1004" s="555"/>
      <c r="AA1004" s="555"/>
      <c r="AB1004" s="555"/>
      <c r="AC1004" s="555"/>
      <c r="AD1004" s="555"/>
      <c r="AE1004" s="555"/>
      <c r="AF1004" s="555"/>
      <c r="AG1004" s="555"/>
      <c r="AJ1004" s="853" t="s">
        <v>336</v>
      </c>
      <c r="AK1004" s="277" t="s">
        <v>104</v>
      </c>
      <c r="AL1004" s="277" t="s">
        <v>4</v>
      </c>
      <c r="AM1004" s="278"/>
      <c r="AN1004" s="279" t="s">
        <v>15</v>
      </c>
      <c r="AO1004" s="279" t="s">
        <v>16</v>
      </c>
      <c r="AP1004" s="277" t="s">
        <v>17</v>
      </c>
      <c r="AQ1004" s="279" t="s">
        <v>18</v>
      </c>
      <c r="AR1004" s="279" t="s">
        <v>19</v>
      </c>
      <c r="AS1004" s="277"/>
      <c r="AT1004" s="277" t="s">
        <v>117</v>
      </c>
      <c r="AU1004" s="277" t="s">
        <v>118</v>
      </c>
      <c r="AV1004" s="277" t="s">
        <v>123</v>
      </c>
      <c r="AW1004" s="277" t="s">
        <v>124</v>
      </c>
      <c r="AX1004" s="288" t="s">
        <v>122</v>
      </c>
      <c r="AY1004" s="853" t="s">
        <v>336</v>
      </c>
    </row>
    <row r="1005" spans="1:51" ht="13.5" customHeight="1">
      <c r="A1005" s="548" t="s">
        <v>609</v>
      </c>
      <c r="B1005" s="873" t="s">
        <v>103</v>
      </c>
      <c r="C1005" s="874"/>
      <c r="D1005" s="875"/>
      <c r="E1005" s="560" t="e">
        <v>#N/A</v>
      </c>
      <c r="F1005" s="757">
        <f ca="1">SUMIF($B980:$P993,$A1005,F980:F993)</f>
        <v>0</v>
      </c>
      <c r="G1005" s="758">
        <f t="shared" ref="G1005:P1005" ca="1" si="896">SUMIF($B980:$P993,$A1005,G980:G993)</f>
        <v>0</v>
      </c>
      <c r="H1005" s="758">
        <f t="shared" ca="1" si="896"/>
        <v>0</v>
      </c>
      <c r="I1005" s="758">
        <f t="shared" ca="1" si="896"/>
        <v>0</v>
      </c>
      <c r="J1005" s="758">
        <f t="shared" ca="1" si="896"/>
        <v>0</v>
      </c>
      <c r="K1005" s="758">
        <f t="shared" ca="1" si="896"/>
        <v>0</v>
      </c>
      <c r="L1005" s="758">
        <f t="shared" ca="1" si="896"/>
        <v>0</v>
      </c>
      <c r="M1005" s="758">
        <f t="shared" ca="1" si="896"/>
        <v>0</v>
      </c>
      <c r="N1005" s="758">
        <f t="shared" ca="1" si="896"/>
        <v>0</v>
      </c>
      <c r="O1005" s="758">
        <f t="shared" ca="1" si="896"/>
        <v>0</v>
      </c>
      <c r="P1005" s="759">
        <f t="shared" ca="1" si="896"/>
        <v>0</v>
      </c>
      <c r="Q1005" s="555"/>
      <c r="R1005" s="649" t="s">
        <v>425</v>
      </c>
      <c r="S1005" s="555"/>
      <c r="T1005" s="555"/>
      <c r="U1005" s="555"/>
      <c r="V1005" s="555"/>
      <c r="W1005" s="555"/>
      <c r="X1005" s="555"/>
      <c r="Y1005" s="555"/>
      <c r="Z1005" s="555"/>
      <c r="AA1005" s="555"/>
      <c r="AB1005" s="555"/>
      <c r="AC1005" s="555"/>
      <c r="AD1005" s="555"/>
      <c r="AE1005" s="555"/>
      <c r="AF1005" s="714" t="s">
        <v>342</v>
      </c>
      <c r="AG1005" s="555"/>
      <c r="AJ1005" s="854"/>
      <c r="AK1005" s="281" t="s">
        <v>334</v>
      </c>
      <c r="AL1005" s="281">
        <v>1</v>
      </c>
      <c r="AM1005" s="225"/>
      <c r="AN1005" s="225">
        <f>DSUM($B979:$N993,F979,$AK1004:$AL1005)</f>
        <v>0</v>
      </c>
      <c r="AO1005" s="225">
        <f>DSUM($B979:$N993,H979,$AK1004:$AL1005)</f>
        <v>0</v>
      </c>
      <c r="AP1005" s="225">
        <f>DSUM($B979:$N993,J979,$AK1004:$AL1005)</f>
        <v>0</v>
      </c>
      <c r="AQ1005" s="225">
        <f>DSUM($B979:$N993,L979,$AK1004:$AL1005)</f>
        <v>0</v>
      </c>
      <c r="AR1005" s="225">
        <f>DSUM($B979:$N993,N979,$AK1004:$AL1005)</f>
        <v>0</v>
      </c>
      <c r="AS1005" s="225"/>
      <c r="AT1005" s="225">
        <f>AN1005+AO1005+AP1005</f>
        <v>0</v>
      </c>
      <c r="AU1005" s="225">
        <f>AQ1005+AR1005</f>
        <v>0</v>
      </c>
      <c r="AV1005" s="225">
        <f>AT1005+AU1005</f>
        <v>0</v>
      </c>
      <c r="AW1005" s="287">
        <f>(AT1005*1)+(AU1005*0.5)</f>
        <v>0</v>
      </c>
      <c r="AX1005" s="284">
        <f>DCOUNT(B979:E993,D979,AK1004:AL1005)-AR1024</f>
        <v>0</v>
      </c>
      <c r="AY1005" s="854"/>
    </row>
    <row r="1006" spans="1:51" ht="13.5" customHeight="1">
      <c r="A1006" s="548"/>
      <c r="B1006" s="870" t="s">
        <v>623</v>
      </c>
      <c r="C1006" s="871"/>
      <c r="D1006" s="872"/>
      <c r="E1006" s="555" t="e">
        <v>#N/A</v>
      </c>
      <c r="F1006" s="701">
        <f ca="1">SUM(F1005)+F952</f>
        <v>60</v>
      </c>
      <c r="G1006" s="702">
        <f t="shared" ref="G1006" ca="1" si="897">SUM(G1005)+G952</f>
        <v>9500</v>
      </c>
      <c r="H1006" s="702">
        <f t="shared" ref="H1006" ca="1" si="898">SUM(H1005)+H952</f>
        <v>9</v>
      </c>
      <c r="I1006" s="702">
        <f t="shared" ref="I1006:P1006" ca="1" si="899">SUM(I1005)+I952</f>
        <v>7000</v>
      </c>
      <c r="J1006" s="702">
        <f t="shared" ca="1" si="899"/>
        <v>0</v>
      </c>
      <c r="K1006" s="702">
        <f t="shared" ca="1" si="899"/>
        <v>5000</v>
      </c>
      <c r="L1006" s="702">
        <f t="shared" ca="1" si="899"/>
        <v>2</v>
      </c>
      <c r="M1006" s="702">
        <f t="shared" ca="1" si="899"/>
        <v>4750</v>
      </c>
      <c r="N1006" s="702">
        <f t="shared" ca="1" si="899"/>
        <v>0</v>
      </c>
      <c r="O1006" s="702">
        <f t="shared" ca="1" si="899"/>
        <v>71</v>
      </c>
      <c r="P1006" s="703">
        <f t="shared" ca="1" si="899"/>
        <v>695500</v>
      </c>
      <c r="Q1006" s="555"/>
      <c r="R1006" s="774"/>
      <c r="S1006" s="604"/>
      <c r="T1006" s="603" t="s">
        <v>39</v>
      </c>
      <c r="U1006" s="604"/>
      <c r="V1006" s="715"/>
      <c r="W1006" s="604"/>
      <c r="X1006" s="603" t="s">
        <v>455</v>
      </c>
      <c r="Y1006" s="604"/>
      <c r="Z1006" s="715"/>
      <c r="AA1006" s="604"/>
      <c r="AB1006" s="604"/>
      <c r="AC1006" s="603" t="s">
        <v>41</v>
      </c>
      <c r="AD1006" s="715"/>
      <c r="AE1006" s="555"/>
      <c r="AF1006" s="841" t="s">
        <v>819</v>
      </c>
      <c r="AG1006" s="716"/>
      <c r="AJ1006" s="854"/>
      <c r="AK1006" s="281" t="s">
        <v>104</v>
      </c>
      <c r="AL1006" s="281" t="s">
        <v>4</v>
      </c>
      <c r="AM1006" s="225"/>
      <c r="AN1006" s="225"/>
      <c r="AO1006" s="225"/>
      <c r="AP1006" s="225"/>
      <c r="AQ1006" s="225"/>
      <c r="AR1006" s="225"/>
      <c r="AS1006" s="225"/>
      <c r="AT1006" s="225"/>
      <c r="AU1006" s="225"/>
      <c r="AV1006" s="225"/>
      <c r="AW1006" s="225"/>
      <c r="AX1006" s="282"/>
      <c r="AY1006" s="854"/>
    </row>
    <row r="1007" spans="1:51" ht="13.5" customHeight="1" thickBot="1">
      <c r="A1007" s="548" t="s">
        <v>610</v>
      </c>
      <c r="B1007" s="878" t="s">
        <v>661</v>
      </c>
      <c r="C1007" s="879"/>
      <c r="D1007" s="880"/>
      <c r="E1007" s="670"/>
      <c r="F1007" s="757">
        <f ca="1">SUMIF($B980:$P993,$A1007,F980:F993)+SUMIF($B980:$P993,$A1008,F980:F993)</f>
        <v>50</v>
      </c>
      <c r="G1007" s="758">
        <f t="shared" ref="G1007" ca="1" si="900">SUMIF($B982:$P995,$A1007,G982:G995)</f>
        <v>7600</v>
      </c>
      <c r="H1007" s="758">
        <f ca="1">SUMIF($B980:$P993,$A1007,H980:H993)+SUMIF($B980:$P993,$A1008,H980:H993)</f>
        <v>3</v>
      </c>
      <c r="I1007" s="758">
        <f t="shared" ref="I1007" ca="1" si="901">SUMIF($B982:$P995,$A1007,I982:I995)</f>
        <v>5600</v>
      </c>
      <c r="J1007" s="758">
        <f ca="1">SUMIF($B980:$P993,$A1007,J980:J993)+SUMIF($B980:$P993,$A1008,J980:J993)</f>
        <v>0</v>
      </c>
      <c r="K1007" s="758">
        <f t="shared" ref="K1007" ca="1" si="902">SUMIF($B982:$P995,$A1007,K982:K995)</f>
        <v>4000</v>
      </c>
      <c r="L1007" s="758">
        <f ca="1">SUMIF($B980:$P993,$A1007,L980:L993)+SUMIF($B980:$P993,$A1008,L980:L993)</f>
        <v>3</v>
      </c>
      <c r="M1007" s="758">
        <f t="shared" ref="M1007" ca="1" si="903">SUMIF($B982:$P995,$A1007,M982:M995)</f>
        <v>3800</v>
      </c>
      <c r="N1007" s="758">
        <f ca="1">SUMIF($B980:$P993,$A1007,N980:N993)+SUMIF($B980:$P993,$A1008,N980:N993)</f>
        <v>0</v>
      </c>
      <c r="O1007" s="758">
        <f ca="1">SUMIF($B980:$P993,$A1007,O980:O993)+SUMIF($B980:$P993,$A1008,O980:O993)</f>
        <v>56</v>
      </c>
      <c r="P1007" s="759">
        <f ca="1">SUMIF($B980:$P993,$A1007,P980:P993)+SUMIF($B980:$P993,$A1008,P980:P993)</f>
        <v>434800</v>
      </c>
      <c r="Q1007" s="555"/>
      <c r="R1007" s="775"/>
      <c r="S1007" s="596" t="s">
        <v>2</v>
      </c>
      <c r="T1007" s="717">
        <f>SUM(昨年日報!T1008)</f>
        <v>315</v>
      </c>
      <c r="U1007" s="555"/>
      <c r="V1007" s="718"/>
      <c r="W1007" s="596" t="s">
        <v>42</v>
      </c>
      <c r="X1007" s="719">
        <f>+X953+T1007</f>
        <v>2488</v>
      </c>
      <c r="Y1007" s="555"/>
      <c r="Z1007" s="720"/>
      <c r="AA1007" s="555" t="s">
        <v>2</v>
      </c>
      <c r="AB1007" s="596"/>
      <c r="AC1007" s="721">
        <f>+AC953+T1007</f>
        <v>2766</v>
      </c>
      <c r="AD1007" s="720"/>
      <c r="AE1007" s="555"/>
      <c r="AF1007" s="631"/>
      <c r="AG1007" s="561"/>
      <c r="AJ1007" s="855"/>
      <c r="AK1007" s="9" t="s">
        <v>335</v>
      </c>
      <c r="AL1007" s="9">
        <v>3</v>
      </c>
      <c r="AM1007" s="283"/>
      <c r="AN1007" s="283">
        <f>DSUM($B979:$N993,F979,$AK1006:$AL1007)</f>
        <v>0</v>
      </c>
      <c r="AO1007" s="283">
        <f>DSUM($B979:$N993,H979,$AK1006:$AL1007)</f>
        <v>0</v>
      </c>
      <c r="AP1007" s="283">
        <f>DSUM($B979:$N993,J979,$AK1006:$AL1007)</f>
        <v>0</v>
      </c>
      <c r="AQ1007" s="283">
        <f>DSUM($B979:$N993,L979,$AK1006:$AL1007)</f>
        <v>0</v>
      </c>
      <c r="AR1007" s="283">
        <f>DSUM($B979:$N993,N979,$AK1006:$AL1007)</f>
        <v>0</v>
      </c>
      <c r="AS1007" s="283"/>
      <c r="AT1007" s="283">
        <f>AN1007+AO1007+AP1007</f>
        <v>0</v>
      </c>
      <c r="AU1007" s="283">
        <f>AQ1007+AR1007</f>
        <v>0</v>
      </c>
      <c r="AV1007" s="283">
        <f>AT1007+AU1007</f>
        <v>0</v>
      </c>
      <c r="AW1007" s="286">
        <f>(AT1007*1)+(AU1007*0.5)</f>
        <v>0</v>
      </c>
      <c r="AX1007" s="285">
        <f>DCOUNT(B979:E993,D979,AK1006:AL1007)-AR1025</f>
        <v>0</v>
      </c>
      <c r="AY1007" s="855"/>
    </row>
    <row r="1008" spans="1:51" ht="13.5" customHeight="1" thickBot="1">
      <c r="A1008" s="548" t="s">
        <v>663</v>
      </c>
      <c r="B1008" s="870" t="s">
        <v>623</v>
      </c>
      <c r="C1008" s="871"/>
      <c r="D1008" s="872"/>
      <c r="E1008" s="555" t="e">
        <v>#N/A</v>
      </c>
      <c r="F1008" s="701">
        <f ca="1">SUM(F1007)+F954</f>
        <v>262</v>
      </c>
      <c r="G1008" s="702">
        <f t="shared" ref="G1008" ca="1" si="904">SUM(G1007)+G954</f>
        <v>22800</v>
      </c>
      <c r="H1008" s="702">
        <f t="shared" ref="H1008" ca="1" si="905">SUM(H1007)+H954</f>
        <v>25</v>
      </c>
      <c r="I1008" s="702">
        <f t="shared" ref="I1008:P1008" ca="1" si="906">SUM(I1007)+I954</f>
        <v>16800</v>
      </c>
      <c r="J1008" s="702">
        <f t="shared" ca="1" si="906"/>
        <v>0</v>
      </c>
      <c r="K1008" s="702">
        <f t="shared" ca="1" si="906"/>
        <v>12000</v>
      </c>
      <c r="L1008" s="702">
        <f t="shared" ca="1" si="906"/>
        <v>7</v>
      </c>
      <c r="M1008" s="702">
        <f t="shared" ca="1" si="906"/>
        <v>11400</v>
      </c>
      <c r="N1008" s="702">
        <f t="shared" ca="1" si="906"/>
        <v>1</v>
      </c>
      <c r="O1008" s="702">
        <f t="shared" ca="1" si="906"/>
        <v>295</v>
      </c>
      <c r="P1008" s="703">
        <f t="shared" ca="1" si="906"/>
        <v>2317800</v>
      </c>
      <c r="Q1008" s="555"/>
      <c r="R1008" s="776" t="s">
        <v>43</v>
      </c>
      <c r="S1008" s="697" t="s">
        <v>3</v>
      </c>
      <c r="T1008" s="722">
        <f>SUM(O995)</f>
        <v>250</v>
      </c>
      <c r="U1008" s="696"/>
      <c r="V1008" s="723">
        <f t="shared" ref="V1008" si="907">+IF(ISERROR(T1008/T1007*100),"",(T1008/T1007*100))</f>
        <v>79.365079365079367</v>
      </c>
      <c r="W1008" s="697" t="s">
        <v>44</v>
      </c>
      <c r="X1008" s="724">
        <f t="shared" ref="X1008:X1010" si="908">+X954+T1008</f>
        <v>1812</v>
      </c>
      <c r="Y1008" s="696"/>
      <c r="Z1008" s="725">
        <f t="shared" ref="Z1008" si="909">+IF(ISERROR(X1008/X1007*100),"",(X1008/X1007*100))</f>
        <v>72.829581993569136</v>
      </c>
      <c r="AA1008" s="696" t="s">
        <v>3</v>
      </c>
      <c r="AB1008" s="697"/>
      <c r="AC1008" s="726">
        <f t="shared" ref="AC1008:AC1020" si="910">+AC954+T1008</f>
        <v>1950</v>
      </c>
      <c r="AD1008" s="723">
        <f>+IF(ISERROR(AC1008/AC1007*100),"",(AC1008/AC1007*100))</f>
        <v>70.498915401301517</v>
      </c>
      <c r="AE1008" s="555"/>
      <c r="AF1008" s="558"/>
      <c r="AG1008" s="561"/>
    </row>
    <row r="1009" spans="1:50" ht="13.5" customHeight="1" thickBot="1">
      <c r="A1009" s="43"/>
      <c r="B1009" s="662"/>
      <c r="C1009" s="663"/>
      <c r="D1009" s="664"/>
      <c r="E1009" s="590" t="str">
        <f>IF(B1009="","",VLOOKUP(B1009,参照!$U$1:$Z$25,2,FALSE))</f>
        <v/>
      </c>
      <c r="F1009" s="760"/>
      <c r="G1009" s="761"/>
      <c r="H1009" s="760"/>
      <c r="I1009" s="762"/>
      <c r="J1009" s="760"/>
      <c r="K1009" s="762"/>
      <c r="L1009" s="760"/>
      <c r="M1009" s="761"/>
      <c r="N1009" s="761"/>
      <c r="O1009" s="763"/>
      <c r="P1009" s="764"/>
      <c r="Q1009" s="555"/>
      <c r="R1009" s="777"/>
      <c r="S1009" s="728"/>
      <c r="T1009" s="606">
        <f>SUM(昨年日報!T1010)</f>
        <v>1404180</v>
      </c>
      <c r="U1009" s="555"/>
      <c r="V1009" s="729"/>
      <c r="W1009" s="555"/>
      <c r="X1009" s="719">
        <f t="shared" si="908"/>
        <v>12612280</v>
      </c>
      <c r="Y1009" s="555"/>
      <c r="Z1009" s="720"/>
      <c r="AA1009" s="555"/>
      <c r="AB1009" s="555"/>
      <c r="AC1009" s="713">
        <f t="shared" si="910"/>
        <v>13796240</v>
      </c>
      <c r="AD1009" s="720"/>
      <c r="AE1009" s="555"/>
      <c r="AF1009" s="730"/>
      <c r="AG1009" s="561"/>
      <c r="AJ1009" s="290" t="s">
        <v>128</v>
      </c>
      <c r="AK1009" s="256"/>
      <c r="AL1009" s="256"/>
      <c r="AM1009" s="256"/>
      <c r="AN1009" s="256">
        <f>AN980+AN982+AN985+AN987+AN990+AN992+AN995+AN997+AN1000+AN1002</f>
        <v>100</v>
      </c>
      <c r="AO1009" s="256">
        <f>AO980+AO982+AO985+AO987+AO990+AO992+AO995+AO997+AO1000+AO1002</f>
        <v>141</v>
      </c>
      <c r="AP1009" s="256">
        <f>AP980+AP982+AP985+AP987+AP990+AP992+AP995+AP997+AP1000+AP1002</f>
        <v>0</v>
      </c>
      <c r="AQ1009" s="256">
        <f>AQ980+AQ982+AQ985+AQ987+AQ990+AQ992+AQ995+AQ997+AQ1000+AQ1002</f>
        <v>7</v>
      </c>
      <c r="AR1009" s="256">
        <f>AR980+AR982+AR985+AR987+AR990+AR992+AR995+AR997+AR1000+AR1002</f>
        <v>2</v>
      </c>
      <c r="AS1009" s="256"/>
      <c r="AT1009" s="256">
        <f>AT980+AT982+AT985+AT987+AT990+AT992+AT995+AT997+AT1000+AT1002</f>
        <v>241</v>
      </c>
      <c r="AU1009" s="256">
        <f>AU980+AU982+AU985+AU987+AU990+AU992+AU995+AU997+AU1000+AU1002</f>
        <v>9</v>
      </c>
      <c r="AV1009" s="256">
        <f>AV980+AV982+AV985+AV987+AV990+AV992+AV995+AV997+AV1000+AV1002</f>
        <v>250</v>
      </c>
      <c r="AW1009" s="256">
        <f>AW980+AW982+AW985+AW987+AW990+AW992+AW995+AW997+AW1000+AW1002</f>
        <v>245.5</v>
      </c>
      <c r="AX1009" s="256">
        <f>AX980+AX982+AX985+AX987+AX990+AX992+AX995+AX997+AX1000+AX1002</f>
        <v>5</v>
      </c>
    </row>
    <row r="1010" spans="1:50" ht="13.5" customHeight="1">
      <c r="A1010" s="43"/>
      <c r="B1010" s="870" t="s">
        <v>611</v>
      </c>
      <c r="C1010" s="871"/>
      <c r="D1010" s="872"/>
      <c r="E1010" s="670"/>
      <c r="F1010" s="731">
        <f ca="1">SUM(F1000+F1002+F1004+F1006+F1008)</f>
        <v>838</v>
      </c>
      <c r="G1010" s="732">
        <f t="shared" ref="G1010:P1010" ca="1" si="911">SUM(G1000+G1002+G1004+G1006+G1008)</f>
        <v>171950</v>
      </c>
      <c r="H1010" s="731">
        <f t="shared" ca="1" si="911"/>
        <v>876</v>
      </c>
      <c r="I1010" s="733">
        <f t="shared" ca="1" si="911"/>
        <v>126700</v>
      </c>
      <c r="J1010" s="731">
        <f t="shared" ca="1" si="911"/>
        <v>58</v>
      </c>
      <c r="K1010" s="733">
        <f t="shared" ca="1" si="911"/>
        <v>90500</v>
      </c>
      <c r="L1010" s="731">
        <f t="shared" ca="1" si="911"/>
        <v>34</v>
      </c>
      <c r="M1010" s="732">
        <f t="shared" ca="1" si="911"/>
        <v>86130</v>
      </c>
      <c r="N1010" s="732">
        <f t="shared" ca="1" si="911"/>
        <v>6</v>
      </c>
      <c r="O1010" s="734">
        <f t="shared" ca="1" si="911"/>
        <v>1812</v>
      </c>
      <c r="P1010" s="735">
        <f t="shared" ca="1" si="911"/>
        <v>9483200</v>
      </c>
      <c r="Q1010" s="555"/>
      <c r="R1010" s="778" t="s">
        <v>45</v>
      </c>
      <c r="S1010" s="660"/>
      <c r="T1010" s="736">
        <f>SUM(P995)</f>
        <v>1355060</v>
      </c>
      <c r="U1010" s="696"/>
      <c r="V1010" s="723">
        <f t="shared" ref="V1010" si="912">+IF(ISERROR(T1010/T1009*100),"",(T1010/T1009*100))</f>
        <v>96.501872979247665</v>
      </c>
      <c r="W1010" s="696"/>
      <c r="X1010" s="724">
        <f t="shared" si="908"/>
        <v>9483200</v>
      </c>
      <c r="Y1010" s="696"/>
      <c r="Z1010" s="723">
        <f t="shared" ref="Z1010" si="913">+IF(ISERROR(X1010/X1009*100),"",(X1010/X1009*100))</f>
        <v>75.190211444718955</v>
      </c>
      <c r="AA1010" s="696"/>
      <c r="AB1010" s="696"/>
      <c r="AC1010" s="736">
        <f t="shared" si="910"/>
        <v>10158960</v>
      </c>
      <c r="AD1010" s="723">
        <f>+IF(ISERROR(AC1010/AC1009*100),"",(AC1010/AC1009*100))</f>
        <v>73.635715238354791</v>
      </c>
      <c r="AE1010" s="555"/>
      <c r="AF1010" s="558"/>
      <c r="AG1010" s="561"/>
    </row>
    <row r="1011" spans="1:50" ht="13.5" customHeight="1">
      <c r="A1011" s="43"/>
      <c r="B1011" s="895"/>
      <c r="C1011" s="895"/>
      <c r="D1011" s="895"/>
      <c r="E1011" s="562"/>
      <c r="F1011" s="666"/>
      <c r="G1011" s="737"/>
      <c r="H1011" s="666"/>
      <c r="I1011" s="737"/>
      <c r="J1011" s="666"/>
      <c r="K1011" s="737"/>
      <c r="L1011" s="666"/>
      <c r="M1011" s="737"/>
      <c r="N1011" s="666"/>
      <c r="O1011" s="737"/>
      <c r="P1011" s="737"/>
      <c r="Q1011" s="555"/>
      <c r="R1011" s="777" t="s">
        <v>46</v>
      </c>
      <c r="S1011" s="738">
        <f>SUM(AC980:AC981)</f>
        <v>0</v>
      </c>
      <c r="T1011" s="606">
        <f>SUM(昨年日報!T1012)</f>
        <v>0</v>
      </c>
      <c r="U1011" s="555"/>
      <c r="V1011" s="729"/>
      <c r="W1011" s="555"/>
      <c r="X1011" s="719">
        <f>+X957+T1011</f>
        <v>0</v>
      </c>
      <c r="Y1011" s="555"/>
      <c r="Z1011" s="739"/>
      <c r="AA1011" s="555"/>
      <c r="AB1011" s="555"/>
      <c r="AC1011" s="713">
        <f t="shared" si="910"/>
        <v>0</v>
      </c>
      <c r="AD1011" s="720"/>
      <c r="AE1011" s="555"/>
      <c r="AF1011" s="558"/>
      <c r="AG1011" s="561"/>
      <c r="AJ1011" s="856" t="s">
        <v>323</v>
      </c>
      <c r="AK1011" s="856"/>
      <c r="AL1011" s="856" t="s">
        <v>324</v>
      </c>
      <c r="AM1011" s="856"/>
      <c r="AN1011" s="859" t="s">
        <v>331</v>
      </c>
      <c r="AO1011" s="859"/>
      <c r="AP1011" s="856" t="s">
        <v>325</v>
      </c>
      <c r="AQ1011" s="856"/>
    </row>
    <row r="1012" spans="1:50" ht="13.5" customHeight="1">
      <c r="A1012" s="43"/>
      <c r="B1012" s="881" t="s">
        <v>618</v>
      </c>
      <c r="C1012" s="882"/>
      <c r="D1012" s="882"/>
      <c r="E1012" s="564" t="e">
        <f>IF(B1012="","",VLOOKUP(B1012,参照!$U$1:$Z$25,2,FALSE))</f>
        <v>#N/A</v>
      </c>
      <c r="F1012" s="883" t="s">
        <v>616</v>
      </c>
      <c r="G1012" s="884"/>
      <c r="H1012" s="884"/>
      <c r="I1012" s="884"/>
      <c r="J1012" s="884"/>
      <c r="K1012" s="884"/>
      <c r="L1012" s="884"/>
      <c r="M1012" s="884"/>
      <c r="N1012" s="884"/>
      <c r="O1012" s="884"/>
      <c r="P1012" s="885"/>
      <c r="Q1012" s="555"/>
      <c r="R1012" s="776" t="s">
        <v>47</v>
      </c>
      <c r="S1012" s="740"/>
      <c r="T1012" s="736">
        <f>SUM(T998+T1002+S1011+S1012)</f>
        <v>0</v>
      </c>
      <c r="U1012" s="696"/>
      <c r="V1012" s="723" t="str">
        <f t="shared" ref="V1012" si="914">+IF(ISERROR(T1012/T1011*100),"",(T1012/T1011*100))</f>
        <v/>
      </c>
      <c r="W1012" s="696"/>
      <c r="X1012" s="724">
        <f t="shared" ref="X1012:X1021" si="915">+X958+T1012</f>
        <v>5604</v>
      </c>
      <c r="Y1012" s="696"/>
      <c r="Z1012" s="725" t="str">
        <f t="shared" ref="Z1012" si="916">+IF(ISERROR(X1012/X1011*100),"",(X1012/X1011*100))</f>
        <v/>
      </c>
      <c r="AA1012" s="696"/>
      <c r="AB1012" s="696"/>
      <c r="AC1012" s="736">
        <f t="shared" si="910"/>
        <v>36820</v>
      </c>
      <c r="AD1012" s="723" t="str">
        <f>+IF(ISERROR(AC1012/AC1011*100),"",(AC1012/AC1011*100))</f>
        <v/>
      </c>
      <c r="AE1012" s="555"/>
      <c r="AF1012" s="558"/>
      <c r="AG1012" s="561"/>
      <c r="AJ1012" s="931">
        <v>210500</v>
      </c>
      <c r="AK1012" s="931"/>
      <c r="AL1012" s="869">
        <f>AJ1012-AG1003</f>
        <v>-19810</v>
      </c>
      <c r="AM1012" s="856"/>
      <c r="AN1012" s="869">
        <f>T1014+T1016+T1018+T1020</f>
        <v>19810</v>
      </c>
      <c r="AO1012" s="856"/>
      <c r="AP1012" s="869">
        <f>(AJ1012+AN1012)-(AG1003)</f>
        <v>0</v>
      </c>
      <c r="AQ1012" s="856"/>
    </row>
    <row r="1013" spans="1:50" ht="13.5" customHeight="1">
      <c r="A1013" s="43"/>
      <c r="B1013" s="894" t="s">
        <v>602</v>
      </c>
      <c r="C1013" s="894"/>
      <c r="D1013" s="894"/>
      <c r="E1013" s="555" t="e">
        <v>#N/A</v>
      </c>
      <c r="F1013" s="687" t="s">
        <v>15</v>
      </c>
      <c r="G1013" s="688"/>
      <c r="H1013" s="687" t="s">
        <v>16</v>
      </c>
      <c r="I1013" s="689"/>
      <c r="J1013" s="559" t="s">
        <v>17</v>
      </c>
      <c r="K1013" s="690"/>
      <c r="L1013" s="687" t="s">
        <v>18</v>
      </c>
      <c r="M1013" s="670"/>
      <c r="N1013" s="670" t="s">
        <v>19</v>
      </c>
      <c r="O1013" s="691" t="s">
        <v>6</v>
      </c>
      <c r="P1013" s="613" t="s">
        <v>20</v>
      </c>
      <c r="Q1013" s="555"/>
      <c r="R1013" s="773" t="s">
        <v>639</v>
      </c>
      <c r="S1013" s="824">
        <f>AF1018+AF1020</f>
        <v>5310</v>
      </c>
      <c r="T1013" s="606">
        <f>SUM(昨年日報!T1014)</f>
        <v>26740</v>
      </c>
      <c r="U1013" s="555"/>
      <c r="V1013" s="729"/>
      <c r="W1013" s="555"/>
      <c r="X1013" s="719">
        <f t="shared" si="915"/>
        <v>188000</v>
      </c>
      <c r="Y1013" s="555"/>
      <c r="Z1013" s="720"/>
      <c r="AA1013" s="555"/>
      <c r="AB1013" s="555"/>
      <c r="AC1013" s="713">
        <f t="shared" si="910"/>
        <v>205400</v>
      </c>
      <c r="AD1013" s="720"/>
      <c r="AE1013" s="555"/>
      <c r="AF1013" s="558"/>
      <c r="AG1013" s="561"/>
    </row>
    <row r="1014" spans="1:50" ht="13.5" customHeight="1" thickBot="1">
      <c r="A1014" s="43"/>
      <c r="B1014" s="873" t="s">
        <v>637</v>
      </c>
      <c r="C1014" s="874"/>
      <c r="D1014" s="875"/>
      <c r="E1014" s="670"/>
      <c r="F1014" s="665"/>
      <c r="G1014" s="727"/>
      <c r="H1014" s="727"/>
      <c r="I1014" s="727"/>
      <c r="J1014" s="727"/>
      <c r="K1014" s="727"/>
      <c r="L1014" s="727"/>
      <c r="M1014" s="727"/>
      <c r="N1014" s="727"/>
      <c r="O1014" s="727"/>
      <c r="P1014" s="742"/>
      <c r="Q1014" s="555"/>
      <c r="R1014" s="771" t="s">
        <v>682</v>
      </c>
      <c r="S1014" s="825">
        <f>AF1023+AF1025</f>
        <v>0</v>
      </c>
      <c r="T1014" s="736">
        <f>SUM(S1013:S1014)</f>
        <v>5310</v>
      </c>
      <c r="U1014" s="696"/>
      <c r="V1014" s="723">
        <f t="shared" ref="V1014" si="917">+IF(ISERROR(T1014/T1013*100),"",(T1014/T1013*100))</f>
        <v>19.857890800299177</v>
      </c>
      <c r="W1014" s="696"/>
      <c r="X1014" s="724">
        <f t="shared" si="915"/>
        <v>140530</v>
      </c>
      <c r="Y1014" s="696"/>
      <c r="Z1014" s="723">
        <f t="shared" ref="Z1014" si="918">+IF(ISERROR(X1014/X1013*100),"",(X1014/X1013*100))</f>
        <v>74.75</v>
      </c>
      <c r="AA1014" s="696"/>
      <c r="AB1014" s="696"/>
      <c r="AC1014" s="736">
        <f t="shared" si="910"/>
        <v>145540</v>
      </c>
      <c r="AD1014" s="723">
        <f>+IF(ISERROR(AC1014/AC1013*100),"",(AC1014/AC1013*100))</f>
        <v>70.856864654333009</v>
      </c>
      <c r="AE1014" s="555"/>
      <c r="AF1014" s="558"/>
      <c r="AG1014" s="561"/>
      <c r="AJ1014" s="856" t="s">
        <v>326</v>
      </c>
      <c r="AK1014" s="856"/>
      <c r="AL1014" s="856"/>
      <c r="AM1014" s="856"/>
    </row>
    <row r="1015" spans="1:50" ht="13.5" customHeight="1" thickBot="1">
      <c r="A1015" s="43"/>
      <c r="B1015" s="870" t="s">
        <v>624</v>
      </c>
      <c r="C1015" s="871"/>
      <c r="D1015" s="872"/>
      <c r="E1015" s="555" t="e">
        <v>#N/A</v>
      </c>
      <c r="F1015" s="700">
        <f ca="1">SUM(F1000)+F$43</f>
        <v>565</v>
      </c>
      <c r="G1015" s="701">
        <f t="shared" ref="G1015:P1015" ca="1" si="919">SUM(G1000)+G$43</f>
        <v>147250</v>
      </c>
      <c r="H1015" s="702">
        <f t="shared" ca="1" si="919"/>
        <v>728</v>
      </c>
      <c r="I1015" s="702">
        <f t="shared" ca="1" si="919"/>
        <v>108500</v>
      </c>
      <c r="J1015" s="702">
        <f t="shared" ca="1" si="919"/>
        <v>58</v>
      </c>
      <c r="K1015" s="702">
        <f t="shared" ca="1" si="919"/>
        <v>77500</v>
      </c>
      <c r="L1015" s="702">
        <f t="shared" ca="1" si="919"/>
        <v>25</v>
      </c>
      <c r="M1015" s="702">
        <f t="shared" ca="1" si="919"/>
        <v>73780</v>
      </c>
      <c r="N1015" s="702">
        <f t="shared" ca="1" si="919"/>
        <v>7</v>
      </c>
      <c r="O1015" s="702">
        <f t="shared" ca="1" si="919"/>
        <v>1383</v>
      </c>
      <c r="P1015" s="703">
        <f t="shared" ca="1" si="919"/>
        <v>6565160</v>
      </c>
      <c r="Q1015" s="555"/>
      <c r="R1015" s="773" t="s">
        <v>640</v>
      </c>
      <c r="S1015" s="741">
        <v>12500</v>
      </c>
      <c r="T1015" s="606">
        <f>SUM(昨年日報!T1016)</f>
        <v>17500</v>
      </c>
      <c r="U1015" s="555"/>
      <c r="V1015" s="729"/>
      <c r="W1015" s="555"/>
      <c r="X1015" s="719">
        <f t="shared" si="915"/>
        <v>143800</v>
      </c>
      <c r="Y1015" s="555"/>
      <c r="Z1015" s="739"/>
      <c r="AA1015" s="555"/>
      <c r="AB1015" s="555"/>
      <c r="AC1015" s="713">
        <f t="shared" si="910"/>
        <v>176800</v>
      </c>
      <c r="AD1015" s="720"/>
      <c r="AE1015" s="555"/>
      <c r="AF1015" s="934" t="s">
        <v>664</v>
      </c>
      <c r="AG1015" s="935"/>
      <c r="AJ1015" s="886" t="s">
        <v>327</v>
      </c>
      <c r="AK1015" s="887"/>
      <c r="AL1015" s="856" t="s">
        <v>328</v>
      </c>
      <c r="AM1015" s="856"/>
    </row>
    <row r="1016" spans="1:50" ht="13.5" customHeight="1">
      <c r="B1016" s="873" t="s">
        <v>107</v>
      </c>
      <c r="C1016" s="874"/>
      <c r="D1016" s="875"/>
      <c r="E1016" s="670"/>
      <c r="F1016" s="665"/>
      <c r="G1016" s="727"/>
      <c r="H1016" s="727"/>
      <c r="I1016" s="727"/>
      <c r="J1016" s="727"/>
      <c r="K1016" s="727"/>
      <c r="L1016" s="727"/>
      <c r="M1016" s="727"/>
      <c r="N1016" s="727"/>
      <c r="O1016" s="727"/>
      <c r="P1016" s="742"/>
      <c r="Q1016" s="555"/>
      <c r="R1016" s="772" t="s">
        <v>683</v>
      </c>
      <c r="S1016" s="740"/>
      <c r="T1016" s="736">
        <f>SUM(S1015:S1016)</f>
        <v>12500</v>
      </c>
      <c r="U1016" s="696"/>
      <c r="V1016" s="723">
        <f t="shared" ref="V1016" si="920">+IF(ISERROR(T1016/T1015*100),"",(T1016/T1015*100))</f>
        <v>71.428571428571431</v>
      </c>
      <c r="W1016" s="696"/>
      <c r="X1016" s="724">
        <f t="shared" si="915"/>
        <v>103700</v>
      </c>
      <c r="Y1016" s="696"/>
      <c r="Z1016" s="725">
        <f t="shared" ref="Z1016" si="921">+IF(ISERROR(X1016/X1015*100),"",(X1016/X1015*100))</f>
        <v>72.114047287899865</v>
      </c>
      <c r="AA1016" s="696"/>
      <c r="AB1016" s="696"/>
      <c r="AC1016" s="736">
        <f t="shared" si="910"/>
        <v>112700</v>
      </c>
      <c r="AD1016" s="723">
        <f>+IF(ISERROR(AC1016/AC1015*100),"",(AC1016/AC1015*100))</f>
        <v>63.744343891402707</v>
      </c>
      <c r="AE1016" s="555"/>
      <c r="AF1016" s="936" t="s">
        <v>665</v>
      </c>
      <c r="AG1016" s="937"/>
      <c r="AJ1016" s="886" t="s">
        <v>329</v>
      </c>
      <c r="AK1016" s="887"/>
      <c r="AL1016" s="887"/>
      <c r="AM1016" s="888"/>
    </row>
    <row r="1017" spans="1:50" ht="13.5" customHeight="1">
      <c r="B1017" s="870" t="s">
        <v>624</v>
      </c>
      <c r="C1017" s="871"/>
      <c r="D1017" s="872"/>
      <c r="E1017" s="555" t="e">
        <v>#N/A</v>
      </c>
      <c r="F1017" s="701">
        <f ca="1">SUM(F1002)+F$45</f>
        <v>0</v>
      </c>
      <c r="G1017" s="702">
        <f t="shared" ref="G1017:P1017" ca="1" si="922">SUM(G1002)+G$45</f>
        <v>0</v>
      </c>
      <c r="H1017" s="702">
        <f t="shared" ca="1" si="922"/>
        <v>0</v>
      </c>
      <c r="I1017" s="702">
        <f t="shared" ca="1" si="922"/>
        <v>0</v>
      </c>
      <c r="J1017" s="702">
        <f t="shared" ca="1" si="922"/>
        <v>0</v>
      </c>
      <c r="K1017" s="702">
        <f t="shared" ca="1" si="922"/>
        <v>0</v>
      </c>
      <c r="L1017" s="702">
        <f t="shared" ca="1" si="922"/>
        <v>0</v>
      </c>
      <c r="M1017" s="702">
        <f t="shared" ca="1" si="922"/>
        <v>0</v>
      </c>
      <c r="N1017" s="702">
        <f t="shared" ca="1" si="922"/>
        <v>0</v>
      </c>
      <c r="O1017" s="702">
        <f t="shared" ca="1" si="922"/>
        <v>0</v>
      </c>
      <c r="P1017" s="703">
        <f t="shared" ca="1" si="922"/>
        <v>0</v>
      </c>
      <c r="Q1017" s="555"/>
      <c r="R1017" s="777"/>
      <c r="S1017" s="669"/>
      <c r="T1017" s="606">
        <f>SUM(昨年日報!T1018)</f>
        <v>0</v>
      </c>
      <c r="U1017" s="555"/>
      <c r="V1017" s="729"/>
      <c r="W1017" s="555"/>
      <c r="X1017" s="719">
        <f t="shared" si="915"/>
        <v>0</v>
      </c>
      <c r="Y1017" s="555"/>
      <c r="Z1017" s="720"/>
      <c r="AA1017" s="555"/>
      <c r="AB1017" s="555"/>
      <c r="AC1017" s="713">
        <f t="shared" si="910"/>
        <v>0</v>
      </c>
      <c r="AD1017" s="720"/>
      <c r="AE1017" s="555"/>
      <c r="AF1017" s="826" t="str">
        <f>$AF$99</f>
        <v>8%対象額</v>
      </c>
      <c r="AG1017" s="827" t="str">
        <f>$AG$99</f>
        <v>税額</v>
      </c>
      <c r="AJ1017" s="869">
        <f ca="1">SUM(INDIRECT(AS1017))</f>
        <v>250</v>
      </c>
      <c r="AK1017" s="856"/>
      <c r="AL1017" s="869">
        <f ca="1">SUM(INDIRECT(AT1017))</f>
        <v>1950</v>
      </c>
      <c r="AM1017" s="856"/>
      <c r="AN1017" s="345" t="s">
        <v>619</v>
      </c>
      <c r="AO1017" s="345" t="s">
        <v>621</v>
      </c>
      <c r="AP1017" s="346">
        <f>SUM(AP963)+72</f>
        <v>1353</v>
      </c>
      <c r="AQ1017" s="347">
        <v>18</v>
      </c>
      <c r="AR1017" s="347">
        <f>AP1017+AQ1017</f>
        <v>1371</v>
      </c>
      <c r="AS1017" s="345" t="str">
        <f>CONCATENATE(AN1017,AR1017)</f>
        <v>受払表!G1371</v>
      </c>
      <c r="AT1017" s="345" t="str">
        <f>CONCATENATE(AO1017,AR1017)</f>
        <v>受払表!K1371</v>
      </c>
    </row>
    <row r="1018" spans="1:50" ht="13.5" customHeight="1">
      <c r="B1018" s="873" t="s">
        <v>605</v>
      </c>
      <c r="C1018" s="874"/>
      <c r="D1018" s="875"/>
      <c r="E1018" s="670"/>
      <c r="F1018" s="665"/>
      <c r="G1018" s="727"/>
      <c r="H1018" s="727"/>
      <c r="I1018" s="727"/>
      <c r="J1018" s="727"/>
      <c r="K1018" s="727"/>
      <c r="L1018" s="727"/>
      <c r="M1018" s="727"/>
      <c r="N1018" s="727"/>
      <c r="O1018" s="727"/>
      <c r="P1018" s="742"/>
      <c r="Q1018" s="555"/>
      <c r="R1018" s="776" t="s">
        <v>52</v>
      </c>
      <c r="S1018" s="660"/>
      <c r="T1018" s="736">
        <f>+AC999</f>
        <v>0</v>
      </c>
      <c r="U1018" s="696"/>
      <c r="V1018" s="723" t="str">
        <f t="shared" ref="V1018" si="923">+IF(ISERROR(T1018/T1017*100),"",(T1018/T1017*100))</f>
        <v/>
      </c>
      <c r="W1018" s="696"/>
      <c r="X1018" s="724">
        <f t="shared" si="915"/>
        <v>0</v>
      </c>
      <c r="Y1018" s="696"/>
      <c r="Z1018" s="723" t="str">
        <f t="shared" ref="Z1018" si="924">+IF(ISERROR(X1018/X1017*100),"",(X1018/X1017*100))</f>
        <v/>
      </c>
      <c r="AA1018" s="696"/>
      <c r="AB1018" s="696"/>
      <c r="AC1018" s="736">
        <f t="shared" si="910"/>
        <v>0</v>
      </c>
      <c r="AD1018" s="723" t="str">
        <f>+IF(ISERROR(AC1018/AC1017*100),"",(AC1018/AC1017*100))</f>
        <v/>
      </c>
      <c r="AE1018" s="555"/>
      <c r="AF1018" s="817">
        <v>4110</v>
      </c>
      <c r="AG1018" s="818">
        <f>IF(AF1018="","0",AF1018-(AF1018/(参照!$V$13)))</f>
        <v>304.4444444444448</v>
      </c>
      <c r="AJ1018" s="886" t="s">
        <v>330</v>
      </c>
      <c r="AK1018" s="887"/>
      <c r="AL1018" s="887"/>
      <c r="AM1018" s="888"/>
      <c r="AN1018" s="345"/>
      <c r="AO1018" s="345"/>
      <c r="AP1018" s="345"/>
      <c r="AQ1018" s="345"/>
      <c r="AR1018" s="345"/>
      <c r="AS1018" s="345"/>
      <c r="AT1018" s="345"/>
    </row>
    <row r="1019" spans="1:50" ht="13.5" customHeight="1">
      <c r="B1019" s="870" t="s">
        <v>624</v>
      </c>
      <c r="C1019" s="871"/>
      <c r="D1019" s="872"/>
      <c r="E1019" s="712"/>
      <c r="F1019" s="701">
        <f ca="1">SUM(F1004)+F$47</f>
        <v>69</v>
      </c>
      <c r="G1019" s="702">
        <f t="shared" ref="G1019:P1019" ca="1" si="925">SUM(G1004)+G$47</f>
        <v>11400</v>
      </c>
      <c r="H1019" s="702">
        <f t="shared" ca="1" si="925"/>
        <v>130</v>
      </c>
      <c r="I1019" s="702">
        <f t="shared" ca="1" si="925"/>
        <v>8400</v>
      </c>
      <c r="J1019" s="702">
        <f t="shared" ca="1" si="925"/>
        <v>0</v>
      </c>
      <c r="K1019" s="702">
        <f t="shared" ca="1" si="925"/>
        <v>6000</v>
      </c>
      <c r="L1019" s="702">
        <f t="shared" ca="1" si="925"/>
        <v>2</v>
      </c>
      <c r="M1019" s="702">
        <f t="shared" ca="1" si="925"/>
        <v>5720</v>
      </c>
      <c r="N1019" s="702">
        <f t="shared" ca="1" si="925"/>
        <v>0</v>
      </c>
      <c r="O1019" s="702">
        <f t="shared" ca="1" si="925"/>
        <v>201</v>
      </c>
      <c r="P1019" s="703">
        <f t="shared" ca="1" si="925"/>
        <v>580500</v>
      </c>
      <c r="Q1019" s="555"/>
      <c r="R1019" s="773" t="s">
        <v>641</v>
      </c>
      <c r="S1019" s="728">
        <v>2000</v>
      </c>
      <c r="T1019" s="743">
        <f>SUM(昨年日報!T1020)</f>
        <v>6000</v>
      </c>
      <c r="U1019" s="682"/>
      <c r="V1019" s="744"/>
      <c r="W1019" s="682"/>
      <c r="X1019" s="719">
        <f t="shared" si="915"/>
        <v>64500</v>
      </c>
      <c r="Y1019" s="682"/>
      <c r="Z1019" s="744"/>
      <c r="AA1019" s="682"/>
      <c r="AB1019" s="682"/>
      <c r="AC1019" s="745">
        <f t="shared" si="910"/>
        <v>72000</v>
      </c>
      <c r="AD1019" s="744"/>
      <c r="AE1019" s="555"/>
      <c r="AF1019" s="828" t="str">
        <f>$AF$101</f>
        <v>10%対象額</v>
      </c>
      <c r="AG1019" s="829" t="str">
        <f>$AG$101</f>
        <v>税額</v>
      </c>
      <c r="AJ1019" s="869">
        <f ca="1">SUM(INDIRECT(AS1019))</f>
        <v>1355060</v>
      </c>
      <c r="AK1019" s="856"/>
      <c r="AL1019" s="869">
        <f ca="1">SUM(INDIRECT(AT1019))</f>
        <v>10158960</v>
      </c>
      <c r="AM1019" s="856"/>
      <c r="AN1019" s="345" t="s">
        <v>620</v>
      </c>
      <c r="AO1019" s="345" t="s">
        <v>622</v>
      </c>
      <c r="AP1019" s="345">
        <f>SUM(AP965)+72</f>
        <v>1353</v>
      </c>
      <c r="AQ1019" s="347">
        <v>18</v>
      </c>
      <c r="AR1019" s="345">
        <f>AP1019+AQ1019</f>
        <v>1371</v>
      </c>
      <c r="AS1019" s="345" t="str">
        <f>CONCATENATE(AN1019,AR1019)</f>
        <v>受払表!H1371</v>
      </c>
      <c r="AT1019" s="345" t="str">
        <f>CONCATENATE(AO1019,AR1019)</f>
        <v>受払表!L1371</v>
      </c>
    </row>
    <row r="1020" spans="1:50" ht="13.5" customHeight="1" thickBot="1">
      <c r="B1020" s="873" t="s">
        <v>103</v>
      </c>
      <c r="C1020" s="874"/>
      <c r="D1020" s="875"/>
      <c r="E1020" s="560" t="e">
        <v>#N/A</v>
      </c>
      <c r="F1020" s="665"/>
      <c r="G1020" s="727"/>
      <c r="H1020" s="727"/>
      <c r="I1020" s="727"/>
      <c r="J1020" s="727"/>
      <c r="K1020" s="727"/>
      <c r="L1020" s="727"/>
      <c r="M1020" s="727"/>
      <c r="N1020" s="727"/>
      <c r="O1020" s="727"/>
      <c r="P1020" s="742"/>
      <c r="Q1020" s="555"/>
      <c r="R1020" s="779" t="s">
        <v>684</v>
      </c>
      <c r="S1020" s="746"/>
      <c r="T1020" s="747">
        <f>S1019+S1020</f>
        <v>2000</v>
      </c>
      <c r="U1020" s="748"/>
      <c r="V1020" s="749">
        <f t="shared" ref="V1020" si="926">+IF(ISERROR(T1020/T1019*100),"",(T1020/T1019*100))</f>
        <v>33.333333333333329</v>
      </c>
      <c r="W1020" s="748"/>
      <c r="X1020" s="719">
        <f t="shared" si="915"/>
        <v>24000</v>
      </c>
      <c r="Y1020" s="748"/>
      <c r="Z1020" s="749">
        <f t="shared" ref="Z1020" si="927">+IF(ISERROR(X1020/X1019*100),"",(X1020/X1019*100))</f>
        <v>37.209302325581397</v>
      </c>
      <c r="AA1020" s="748"/>
      <c r="AB1020" s="748"/>
      <c r="AC1020" s="747">
        <f t="shared" si="910"/>
        <v>30500</v>
      </c>
      <c r="AD1020" s="749">
        <f>+IF(ISERROR(AC1020/AC1019*100),"",(AC1020/AC1019*100))</f>
        <v>42.361111111111107</v>
      </c>
      <c r="AE1020" s="555"/>
      <c r="AF1020" s="821">
        <v>1200</v>
      </c>
      <c r="AG1020" s="822">
        <f>IF(AF1020="","0",AF1020-(AF1020/(参照!$V$14)))</f>
        <v>109.09090909090924</v>
      </c>
    </row>
    <row r="1021" spans="1:50" ht="13.5" customHeight="1">
      <c r="B1021" s="870" t="s">
        <v>624</v>
      </c>
      <c r="C1021" s="871"/>
      <c r="D1021" s="872"/>
      <c r="E1021" s="555" t="e">
        <v>#N/A</v>
      </c>
      <c r="F1021" s="701">
        <f ca="1">SUM(F1006)+F$49</f>
        <v>60</v>
      </c>
      <c r="G1021" s="702">
        <f t="shared" ref="G1021:P1021" ca="1" si="928">SUM(G1006)+G$49</f>
        <v>9500</v>
      </c>
      <c r="H1021" s="702">
        <f t="shared" ca="1" si="928"/>
        <v>9</v>
      </c>
      <c r="I1021" s="702">
        <f t="shared" ca="1" si="928"/>
        <v>7000</v>
      </c>
      <c r="J1021" s="702">
        <f t="shared" ca="1" si="928"/>
        <v>0</v>
      </c>
      <c r="K1021" s="702">
        <f t="shared" ca="1" si="928"/>
        <v>5000</v>
      </c>
      <c r="L1021" s="702">
        <f t="shared" ca="1" si="928"/>
        <v>2</v>
      </c>
      <c r="M1021" s="702">
        <f t="shared" ca="1" si="928"/>
        <v>4750</v>
      </c>
      <c r="N1021" s="702">
        <f t="shared" ca="1" si="928"/>
        <v>0</v>
      </c>
      <c r="O1021" s="702">
        <f t="shared" ca="1" si="928"/>
        <v>71</v>
      </c>
      <c r="P1021" s="703">
        <f t="shared" ca="1" si="928"/>
        <v>695500</v>
      </c>
      <c r="Q1021" s="555"/>
      <c r="R1021" s="777"/>
      <c r="S1021" s="669"/>
      <c r="T1021" s="713">
        <f>SUM(昨年日報!T1022)</f>
        <v>1454420</v>
      </c>
      <c r="U1021" s="555"/>
      <c r="V1021" s="729"/>
      <c r="W1021" s="555"/>
      <c r="X1021" s="750">
        <f t="shared" si="915"/>
        <v>13008580</v>
      </c>
      <c r="Y1021" s="555"/>
      <c r="Z1021" s="739"/>
      <c r="AA1021" s="555"/>
      <c r="AB1021" s="555"/>
      <c r="AC1021" s="713">
        <f>+AC967+T1021</f>
        <v>14250440</v>
      </c>
      <c r="AD1021" s="739"/>
      <c r="AE1021" s="555"/>
      <c r="AF1021" s="932" t="s">
        <v>685</v>
      </c>
      <c r="AG1021" s="933"/>
      <c r="AK1021" s="225" t="s">
        <v>148</v>
      </c>
      <c r="AL1021" s="225" t="s">
        <v>148</v>
      </c>
      <c r="AM1021" s="225" t="s">
        <v>148</v>
      </c>
      <c r="AN1021" s="225" t="s">
        <v>148</v>
      </c>
      <c r="AO1021" s="225" t="s">
        <v>148</v>
      </c>
      <c r="AP1021" s="225" t="s">
        <v>148</v>
      </c>
    </row>
    <row r="1022" spans="1:50" ht="13.5" customHeight="1">
      <c r="B1022" s="878" t="s">
        <v>661</v>
      </c>
      <c r="C1022" s="879"/>
      <c r="D1022" s="880"/>
      <c r="E1022" s="670"/>
      <c r="F1022" s="665"/>
      <c r="G1022" s="727"/>
      <c r="H1022" s="727"/>
      <c r="I1022" s="727"/>
      <c r="J1022" s="727"/>
      <c r="K1022" s="727"/>
      <c r="L1022" s="727"/>
      <c r="M1022" s="727"/>
      <c r="N1022" s="727"/>
      <c r="O1022" s="727"/>
      <c r="P1022" s="742"/>
      <c r="Q1022" s="555"/>
      <c r="R1022" s="780" t="s">
        <v>53</v>
      </c>
      <c r="S1022" s="705"/>
      <c r="T1022" s="751">
        <f>+T1010+T1012+T1014+T1016+T1018+T1020</f>
        <v>1374870</v>
      </c>
      <c r="U1022" s="560"/>
      <c r="V1022" s="752">
        <f t="shared" ref="V1022" si="929">+IF(ISERROR(T1022/T1021*100),"",(T1022/T1021*100))</f>
        <v>94.530465752671162</v>
      </c>
      <c r="W1022" s="560"/>
      <c r="X1022" s="751">
        <f>+X1010+X1012+X1014+X1016+X1018+X1020</f>
        <v>9757034</v>
      </c>
      <c r="Y1022" s="560"/>
      <c r="Z1022" s="752">
        <f t="shared" ref="Z1022" si="930">+IF(ISERROR(X1022/X1021*100),"",(X1022/X1021*100))</f>
        <v>75.004604653236555</v>
      </c>
      <c r="AA1022" s="560"/>
      <c r="AB1022" s="560"/>
      <c r="AC1022" s="751">
        <f t="shared" ref="AC1022" si="931">+AC968+T1022</f>
        <v>10484520</v>
      </c>
      <c r="AD1022" s="752">
        <f>+IF(ISERROR(AC1022/AC1021*100),"",(AC1022/AC1021*100))</f>
        <v>73.573307210163335</v>
      </c>
      <c r="AE1022" s="555"/>
      <c r="AF1022" s="826" t="str">
        <f>$AF$104</f>
        <v>8%対象額</v>
      </c>
      <c r="AG1022" s="827" t="str">
        <f>$AG$104</f>
        <v>税額</v>
      </c>
      <c r="AK1022" s="225" t="s">
        <v>152</v>
      </c>
      <c r="AL1022" s="225" t="s">
        <v>153</v>
      </c>
      <c r="AM1022" s="225" t="s">
        <v>154</v>
      </c>
      <c r="AN1022" s="225" t="s">
        <v>155</v>
      </c>
      <c r="AO1022" s="225" t="s">
        <v>156</v>
      </c>
      <c r="AP1022" s="225" t="s">
        <v>332</v>
      </c>
    </row>
    <row r="1023" spans="1:50" ht="13.5" customHeight="1">
      <c r="B1023" s="870" t="s">
        <v>624</v>
      </c>
      <c r="C1023" s="871"/>
      <c r="D1023" s="872"/>
      <c r="E1023" s="555" t="e">
        <v>#N/A</v>
      </c>
      <c r="F1023" s="701">
        <f ca="1">SUM(F1008)+F$51</f>
        <v>262</v>
      </c>
      <c r="G1023" s="702">
        <f t="shared" ref="G1023:P1023" ca="1" si="932">SUM(G1008)+G$51</f>
        <v>22800</v>
      </c>
      <c r="H1023" s="702">
        <f t="shared" ca="1" si="932"/>
        <v>25</v>
      </c>
      <c r="I1023" s="702">
        <f t="shared" ca="1" si="932"/>
        <v>16800</v>
      </c>
      <c r="J1023" s="702">
        <f t="shared" ca="1" si="932"/>
        <v>0</v>
      </c>
      <c r="K1023" s="702">
        <f t="shared" ca="1" si="932"/>
        <v>12000</v>
      </c>
      <c r="L1023" s="702">
        <f t="shared" ca="1" si="932"/>
        <v>7</v>
      </c>
      <c r="M1023" s="702">
        <f t="shared" ca="1" si="932"/>
        <v>11400</v>
      </c>
      <c r="N1023" s="702">
        <f t="shared" ca="1" si="932"/>
        <v>1</v>
      </c>
      <c r="O1023" s="702">
        <f t="shared" ca="1" si="932"/>
        <v>295</v>
      </c>
      <c r="P1023" s="703">
        <f t="shared" ca="1" si="932"/>
        <v>2317800</v>
      </c>
      <c r="Q1023" s="555"/>
      <c r="R1023" s="775"/>
      <c r="S1023" s="669"/>
      <c r="T1023" s="713">
        <f>SUM(昨年日報!T1024)</f>
        <v>1322450.3367003365</v>
      </c>
      <c r="U1023" s="555"/>
      <c r="V1023" s="729"/>
      <c r="W1023" s="555"/>
      <c r="X1023" s="713">
        <f t="shared" ref="X1023:X1024" si="933">+X969+T1023</f>
        <v>11827662.794612791</v>
      </c>
      <c r="Y1023" s="555"/>
      <c r="Z1023" s="739"/>
      <c r="AA1023" s="555"/>
      <c r="AB1023" s="555"/>
      <c r="AC1023" s="713">
        <f>+AC969+T1023</f>
        <v>12956716.835016832</v>
      </c>
      <c r="AD1023" s="739"/>
      <c r="AE1023" s="555"/>
      <c r="AF1023" s="817"/>
      <c r="AG1023" s="818" t="str">
        <f>IF(AF1023="","0",AF1023-(AF1023/(参照!$V$13)))</f>
        <v>0</v>
      </c>
      <c r="AK1023" s="856" t="s">
        <v>632</v>
      </c>
      <c r="AL1023" s="856"/>
      <c r="AM1023" s="281" t="s">
        <v>625</v>
      </c>
      <c r="AN1023" s="281" t="s">
        <v>626</v>
      </c>
      <c r="AO1023" s="281" t="s">
        <v>627</v>
      </c>
      <c r="AP1023" s="281" t="s">
        <v>628</v>
      </c>
      <c r="AQ1023" s="281" t="s">
        <v>630</v>
      </c>
      <c r="AR1023" s="281" t="s">
        <v>631</v>
      </c>
    </row>
    <row r="1024" spans="1:50" ht="13.5" customHeight="1">
      <c r="B1024" s="662"/>
      <c r="C1024" s="663"/>
      <c r="D1024" s="664"/>
      <c r="E1024" s="590" t="str">
        <f>IF(B1024="","",VLOOKUP(B1024,参照!$U$1:$Z$25,2,FALSE))</f>
        <v/>
      </c>
      <c r="F1024" s="665"/>
      <c r="G1024" s="666"/>
      <c r="H1024" s="665"/>
      <c r="I1024" s="667"/>
      <c r="J1024" s="665"/>
      <c r="K1024" s="667"/>
      <c r="L1024" s="665"/>
      <c r="M1024" s="666"/>
      <c r="N1024" s="666"/>
      <c r="O1024" s="727"/>
      <c r="P1024" s="647"/>
      <c r="Q1024" s="555"/>
      <c r="R1024" s="777" t="s">
        <v>54</v>
      </c>
      <c r="S1024" s="669"/>
      <c r="T1024" s="713">
        <f>((+T1010+T1012+T1016+T1018+T1020)/(参照!$V$14))+(AF1018+AF1020+AF1023+AF1025-AG1018-AG1020-AG1023-AG1025)</f>
        <v>1249951.0101010101</v>
      </c>
      <c r="U1024" s="555"/>
      <c r="V1024" s="725"/>
      <c r="W1024" s="555"/>
      <c r="X1024" s="713">
        <f t="shared" si="933"/>
        <v>8871085.9595959596</v>
      </c>
      <c r="Y1024" s="555"/>
      <c r="Z1024" s="725">
        <f>+IF(ISERROR(X1024/X1023*100),"",(X1024/X1023*100))</f>
        <v>75.002865009277414</v>
      </c>
      <c r="AA1024" s="555"/>
      <c r="AB1024" s="555"/>
      <c r="AC1024" s="713">
        <f t="shared" ref="AC1024" si="934">+AC970+T1024</f>
        <v>9532482.4915824905</v>
      </c>
      <c r="AD1024" s="753">
        <f>+IF(ISERROR(AC1024/AC1023*100),"",(AC1024/AC1023*100))</f>
        <v>73.571743621192653</v>
      </c>
      <c r="AE1024" s="555"/>
      <c r="AF1024" s="828" t="str">
        <f>$AF$106</f>
        <v>10%対象額</v>
      </c>
      <c r="AG1024" s="829" t="str">
        <f>$AG$106</f>
        <v>税額</v>
      </c>
      <c r="AK1024" s="856" t="s">
        <v>176</v>
      </c>
      <c r="AL1024" s="856"/>
      <c r="AM1024" s="225"/>
      <c r="AN1024" s="225"/>
      <c r="AO1024" s="225"/>
      <c r="AP1024" s="225"/>
      <c r="AQ1024" s="225"/>
      <c r="AR1024" s="225"/>
    </row>
    <row r="1025" spans="1:51" ht="13.5" customHeight="1" thickBot="1">
      <c r="B1025" s="870" t="s">
        <v>617</v>
      </c>
      <c r="C1025" s="871"/>
      <c r="D1025" s="872"/>
      <c r="E1025" s="670"/>
      <c r="F1025" s="731">
        <f ca="1">SUM(F1015+F1017+F1019+F1021+F1023)</f>
        <v>956</v>
      </c>
      <c r="G1025" s="732">
        <f t="shared" ref="G1025:P1025" ca="1" si="935">SUM(G1015+G1017+G1019+G1021+G1023)</f>
        <v>190950</v>
      </c>
      <c r="H1025" s="731">
        <f t="shared" ca="1" si="935"/>
        <v>892</v>
      </c>
      <c r="I1025" s="733">
        <f t="shared" ca="1" si="935"/>
        <v>140700</v>
      </c>
      <c r="J1025" s="731">
        <f t="shared" ca="1" si="935"/>
        <v>58</v>
      </c>
      <c r="K1025" s="733">
        <f t="shared" ca="1" si="935"/>
        <v>100500</v>
      </c>
      <c r="L1025" s="731">
        <f t="shared" ca="1" si="935"/>
        <v>36</v>
      </c>
      <c r="M1025" s="732">
        <f t="shared" ca="1" si="935"/>
        <v>95650</v>
      </c>
      <c r="N1025" s="732">
        <f t="shared" ca="1" si="935"/>
        <v>8</v>
      </c>
      <c r="O1025" s="734">
        <f t="shared" ca="1" si="935"/>
        <v>1950</v>
      </c>
      <c r="P1025" s="735">
        <f t="shared" ca="1" si="935"/>
        <v>10158960</v>
      </c>
      <c r="Q1025" s="555"/>
      <c r="R1025" s="781"/>
      <c r="S1025" s="754" t="s">
        <v>0</v>
      </c>
      <c r="T1025" s="751">
        <f>T1022-T1024</f>
        <v>124918.98989898991</v>
      </c>
      <c r="U1025" s="560"/>
      <c r="V1025" s="755"/>
      <c r="W1025" s="649" t="s">
        <v>0</v>
      </c>
      <c r="X1025" s="751">
        <f>X1022-X1024</f>
        <v>885948.04040404037</v>
      </c>
      <c r="Y1025" s="560"/>
      <c r="Z1025" s="756"/>
      <c r="AA1025" s="560" t="s">
        <v>0</v>
      </c>
      <c r="AB1025" s="649"/>
      <c r="AC1025" s="751">
        <f>AC1022-AC1024</f>
        <v>952037.5084175095</v>
      </c>
      <c r="AD1025" s="756"/>
      <c r="AE1025" s="555"/>
      <c r="AF1025" s="823"/>
      <c r="AG1025" s="822" t="str">
        <f>IF(AF1025="","0",AF1025-(AF1025/(参照!$V$14)))</f>
        <v>0</v>
      </c>
      <c r="AK1025" s="856" t="s">
        <v>177</v>
      </c>
      <c r="AL1025" s="856"/>
      <c r="AM1025" s="225"/>
      <c r="AN1025" s="225"/>
      <c r="AO1025" s="225"/>
      <c r="AP1025" s="225"/>
      <c r="AQ1025" s="225"/>
      <c r="AR1025" s="225"/>
    </row>
    <row r="1026" spans="1:51" ht="9" customHeight="1">
      <c r="A1026" s="22"/>
    </row>
    <row r="1027" spans="1:51" ht="5.25" customHeight="1">
      <c r="A1027" s="22"/>
    </row>
    <row r="1028" spans="1:51" ht="16.5" customHeight="1">
      <c r="A1028" s="1">
        <f>A974+1</f>
        <v>19</v>
      </c>
      <c r="B1028" s="555"/>
      <c r="C1028" s="555"/>
      <c r="D1028" s="561"/>
      <c r="E1028" s="564"/>
      <c r="F1028" s="567" t="str">
        <f>F$56</f>
        <v>社　長</v>
      </c>
      <c r="G1028" s="562">
        <f t="shared" ref="G1028:O1028" si="936">G$56</f>
        <v>0</v>
      </c>
      <c r="H1028" s="563" t="str">
        <f t="shared" si="936"/>
        <v>常　務</v>
      </c>
      <c r="I1028" s="564">
        <f t="shared" si="936"/>
        <v>0</v>
      </c>
      <c r="J1028" s="565" t="str">
        <f t="shared" si="936"/>
        <v>部　長</v>
      </c>
      <c r="K1028" s="566">
        <f t="shared" si="936"/>
        <v>0</v>
      </c>
      <c r="L1028" s="567" t="str">
        <f t="shared" si="936"/>
        <v>次　長</v>
      </c>
      <c r="M1028" s="566">
        <f t="shared" si="936"/>
        <v>0</v>
      </c>
      <c r="N1028" s="567" t="str">
        <f t="shared" si="936"/>
        <v>課　長</v>
      </c>
      <c r="O1028" s="568" t="str">
        <f t="shared" si="936"/>
        <v>係</v>
      </c>
      <c r="P1028" s="557"/>
      <c r="Q1028" s="24"/>
      <c r="R1028" s="919" t="s">
        <v>99</v>
      </c>
      <c r="S1028" s="919"/>
      <c r="T1028" s="919"/>
      <c r="U1028" s="919"/>
      <c r="V1028" s="919"/>
      <c r="W1028" s="919"/>
      <c r="X1028" s="919"/>
      <c r="AD1028" s="866" t="s">
        <v>116</v>
      </c>
      <c r="AE1028" s="25"/>
      <c r="AF1028" s="183" t="s">
        <v>8</v>
      </c>
      <c r="AG1028" s="556" t="s">
        <v>9</v>
      </c>
    </row>
    <row r="1029" spans="1:51" ht="15.75" customHeight="1">
      <c r="D1029" s="561"/>
      <c r="E1029" s="555"/>
      <c r="F1029" s="920"/>
      <c r="H1029" s="922"/>
      <c r="J1029" s="924"/>
      <c r="K1029" s="186"/>
      <c r="L1029" s="926"/>
      <c r="M1029" s="186"/>
      <c r="N1029" s="926"/>
      <c r="O1029" s="876" t="str">
        <f>IF(ISERROR(VLOOKUP(O1031,参照!AB:AC,2,FALSE)),"",VLOOKUP(O1031,参照!AB:AC,2,FALSE))</f>
        <v>菅原</v>
      </c>
      <c r="P1029" s="770">
        <v>3</v>
      </c>
      <c r="Q1029" s="4"/>
      <c r="R1029" s="269"/>
      <c r="S1029" s="865">
        <f>SUM(S975)+1</f>
        <v>46161</v>
      </c>
      <c r="T1029" s="865"/>
      <c r="U1029" s="865"/>
      <c r="V1029" s="865"/>
      <c r="W1029" s="862" t="str">
        <f>TEXT(S1029,"aaaa")</f>
        <v>火曜日</v>
      </c>
      <c r="X1029" s="862"/>
      <c r="Y1029" s="268"/>
      <c r="Z1029" s="4"/>
      <c r="AA1029" s="4"/>
      <c r="AB1029" s="4"/>
      <c r="AC1029" s="29"/>
      <c r="AD1029" s="867"/>
      <c r="AE1029" s="263"/>
      <c r="AF1029" s="889" t="str">
        <f>IF(ISERROR(VLOOKUP(P1029,参照!M:N,2,FALSE)),"",VLOOKUP(P1029,参照!M:N,2,FALSE))</f>
        <v>雨</v>
      </c>
      <c r="AG1029" s="860" t="str">
        <f>IF(ISERROR(VLOOKUP(P1030,参照!M:N,2,FALSE)),"",VLOOKUP(P1030,参照!M:N,2,FALSE))</f>
        <v>雨</v>
      </c>
    </row>
    <row r="1030" spans="1:51" ht="15.75" customHeight="1">
      <c r="D1030" s="561"/>
      <c r="E1030" s="560"/>
      <c r="F1030" s="921"/>
      <c r="G1030" s="31"/>
      <c r="H1030" s="923"/>
      <c r="I1030" s="31"/>
      <c r="J1030" s="925"/>
      <c r="K1030" s="187"/>
      <c r="L1030" s="927"/>
      <c r="M1030" s="187"/>
      <c r="N1030" s="927"/>
      <c r="O1030" s="877" t="str">
        <f>IF(ISERROR(VLOOKUP(N1030,参照!#REF!,2,FALSE)),"",VLOOKUP(N1030,参照!#REF!,2,FALSE))</f>
        <v/>
      </c>
      <c r="P1030" s="770">
        <v>3</v>
      </c>
      <c r="Q1030" s="4"/>
      <c r="R1030" s="269"/>
      <c r="S1030" s="865"/>
      <c r="T1030" s="865"/>
      <c r="U1030" s="865"/>
      <c r="V1030" s="865"/>
      <c r="W1030" s="862"/>
      <c r="X1030" s="862"/>
      <c r="Y1030" s="268"/>
      <c r="Z1030" s="4"/>
      <c r="AA1030" s="4"/>
      <c r="AB1030" s="4"/>
      <c r="AC1030" s="29"/>
      <c r="AD1030" s="868"/>
      <c r="AE1030" s="187"/>
      <c r="AF1030" s="890" t="str">
        <f>IF(ISERROR(VLOOKUP(AE1030,参照!O:P,2,FALSE)),"",VLOOKUP(AE1030,参照!O:P,2,FALSE))</f>
        <v/>
      </c>
      <c r="AG1030" s="861" t="str">
        <f>IF(ISERROR(VLOOKUP(AF1030,参照!P:Q,2,FALSE)),"",VLOOKUP(AF1030,参照!P:Q,2,FALSE))</f>
        <v/>
      </c>
    </row>
    <row r="1031" spans="1:51" ht="13.5" customHeight="1">
      <c r="B1031" s="555" t="s">
        <v>447</v>
      </c>
      <c r="C1031" s="555"/>
      <c r="D1031" s="555"/>
      <c r="E1031" s="555"/>
      <c r="F1031" s="555"/>
      <c r="G1031" s="555"/>
      <c r="H1031" s="555"/>
      <c r="I1031" s="555"/>
      <c r="J1031" s="555"/>
      <c r="K1031" s="555"/>
      <c r="L1031" s="555"/>
      <c r="M1031" s="555"/>
      <c r="N1031" s="555"/>
      <c r="O1031" s="595">
        <v>5</v>
      </c>
      <c r="P1031" s="555"/>
      <c r="Q1031" s="555"/>
      <c r="R1031" s="596" t="s">
        <v>446</v>
      </c>
      <c r="S1031" s="555"/>
      <c r="T1031" s="555"/>
      <c r="U1031" s="555"/>
      <c r="V1031" s="596" t="s">
        <v>445</v>
      </c>
      <c r="W1031" s="555"/>
      <c r="X1031" s="555"/>
      <c r="Y1031" s="555"/>
      <c r="Z1031" s="596" t="s">
        <v>444</v>
      </c>
      <c r="AA1031" s="596"/>
      <c r="AB1031" s="555"/>
      <c r="AC1031" s="597"/>
      <c r="AD1031" s="555"/>
      <c r="AE1031" s="555"/>
      <c r="AF1031" s="596"/>
      <c r="AG1031" s="597"/>
    </row>
    <row r="1032" spans="1:51" ht="13.5" customHeight="1" thickBot="1">
      <c r="B1032" s="908"/>
      <c r="C1032" s="909"/>
      <c r="D1032" s="598"/>
      <c r="E1032" s="598"/>
      <c r="F1032" s="891" t="s">
        <v>679</v>
      </c>
      <c r="G1032" s="892"/>
      <c r="H1032" s="892"/>
      <c r="I1032" s="892"/>
      <c r="J1032" s="892"/>
      <c r="K1032" s="892"/>
      <c r="L1032" s="892"/>
      <c r="M1032" s="892"/>
      <c r="N1032" s="892"/>
      <c r="O1032" s="892"/>
      <c r="P1032" s="893"/>
      <c r="Q1032" s="555"/>
      <c r="R1032" s="599" t="s">
        <v>78</v>
      </c>
      <c r="S1032" s="564"/>
      <c r="T1032" s="600" t="s">
        <v>79</v>
      </c>
      <c r="U1032" s="564"/>
      <c r="V1032" s="564" t="s">
        <v>80</v>
      </c>
      <c r="W1032" s="564"/>
      <c r="X1032" s="601" t="s">
        <v>79</v>
      </c>
      <c r="Y1032" s="555"/>
      <c r="Z1032" s="602" t="s">
        <v>30</v>
      </c>
      <c r="AA1032" s="603"/>
      <c r="AB1032" s="604"/>
      <c r="AC1032" s="605"/>
      <c r="AD1032" s="555"/>
      <c r="AE1032" s="555"/>
      <c r="AF1032" s="555"/>
      <c r="AG1032" s="606"/>
      <c r="AJ1032" s="1" t="s">
        <v>121</v>
      </c>
      <c r="AK1032" s="922" t="s">
        <v>120</v>
      </c>
      <c r="AL1032" s="922"/>
    </row>
    <row r="1033" spans="1:51" ht="13.5" customHeight="1">
      <c r="B1033" s="607" t="s">
        <v>104</v>
      </c>
      <c r="C1033" s="608" t="s">
        <v>105</v>
      </c>
      <c r="D1033" s="568" t="s">
        <v>4</v>
      </c>
      <c r="E1033" s="563"/>
      <c r="F1033" s="609" t="s">
        <v>15</v>
      </c>
      <c r="G1033" s="610"/>
      <c r="H1033" s="609" t="s">
        <v>16</v>
      </c>
      <c r="I1033" s="566"/>
      <c r="J1033" s="567" t="s">
        <v>17</v>
      </c>
      <c r="K1033" s="611"/>
      <c r="L1033" s="609" t="s">
        <v>18</v>
      </c>
      <c r="M1033" s="562"/>
      <c r="N1033" s="612" t="s">
        <v>19</v>
      </c>
      <c r="O1033" s="613" t="s">
        <v>6</v>
      </c>
      <c r="P1033" s="613" t="s">
        <v>20</v>
      </c>
      <c r="Q1033" s="595">
        <v>415</v>
      </c>
      <c r="R1033" s="614" t="str">
        <f>IF(ISERROR(VLOOKUP(Q1033,参照!A:B,2,FALSE)),"",VLOOKUP(Q1033,参照!A:B,2,FALSE))</f>
        <v>クラブツーリズム</v>
      </c>
      <c r="S1033" s="604"/>
      <c r="T1033" s="615">
        <v>142500</v>
      </c>
      <c r="U1033" s="604">
        <v>726</v>
      </c>
      <c r="V1033" s="604" t="str">
        <f>IF(ISERROR(VLOOKUP(U1033,参照!D:E,2,FALSE)),"",VLOOKUP(U1033,参照!D:E,2,FALSE))</f>
        <v>ベルトラ</v>
      </c>
      <c r="W1033" s="604"/>
      <c r="X1033" s="616">
        <v>15200</v>
      </c>
      <c r="Y1033" s="555"/>
      <c r="Z1033" s="558"/>
      <c r="AA1033" s="617"/>
      <c r="AB1033" s="618"/>
      <c r="AC1033" s="619"/>
      <c r="AD1033" s="555"/>
      <c r="AE1033" s="555"/>
      <c r="AF1033" s="555" t="s">
        <v>346</v>
      </c>
      <c r="AG1033" s="606"/>
      <c r="AJ1033" s="853" t="s">
        <v>635</v>
      </c>
      <c r="AK1033" s="277" t="s">
        <v>104</v>
      </c>
      <c r="AL1033" s="277" t="s">
        <v>4</v>
      </c>
      <c r="AM1033" s="278"/>
      <c r="AN1033" s="279" t="s">
        <v>15</v>
      </c>
      <c r="AO1033" s="279" t="s">
        <v>16</v>
      </c>
      <c r="AP1033" s="277" t="s">
        <v>17</v>
      </c>
      <c r="AQ1033" s="279" t="s">
        <v>18</v>
      </c>
      <c r="AR1033" s="279" t="s">
        <v>19</v>
      </c>
      <c r="AS1033" s="279"/>
      <c r="AT1033" s="278" t="s">
        <v>117</v>
      </c>
      <c r="AU1033" s="278" t="s">
        <v>118</v>
      </c>
      <c r="AV1033" s="278" t="s">
        <v>123</v>
      </c>
      <c r="AW1033" s="278" t="s">
        <v>124</v>
      </c>
      <c r="AX1033" s="280" t="s">
        <v>122</v>
      </c>
      <c r="AY1033" s="853" t="s">
        <v>100</v>
      </c>
    </row>
    <row r="1034" spans="1:51" ht="13.5" customHeight="1">
      <c r="A1034" s="43"/>
      <c r="B1034" s="620" t="s">
        <v>83</v>
      </c>
      <c r="C1034" s="621">
        <v>1</v>
      </c>
      <c r="D1034" s="621">
        <v>1</v>
      </c>
      <c r="E1034" s="604">
        <f>IF(B1034="","",VLOOKUP(B1034,参照!$U$1:$Z$25,2,FALSE))</f>
        <v>5000</v>
      </c>
      <c r="F1034" s="622">
        <v>9</v>
      </c>
      <c r="G1034" s="623">
        <f>IF(B1034="","",VLOOKUP(B1034,参照!$U$1:$Z$25,3,FALSE))</f>
        <v>4750</v>
      </c>
      <c r="H1034" s="622">
        <v>66</v>
      </c>
      <c r="I1034" s="624">
        <f>IF(B1034="","",VLOOKUP(B1034,参照!$U$1:$Z$25,4,FALSE))</f>
        <v>3500</v>
      </c>
      <c r="J1034" s="622"/>
      <c r="K1034" s="625">
        <f>IF(B1034="","",VLOOKUP(B1034,参照!$U$1:$Z$25,5,FALSE))</f>
        <v>2500</v>
      </c>
      <c r="L1034" s="622"/>
      <c r="M1034" s="626">
        <f>IF(B1034="","",VLOOKUP(B1034,参照!$U$1:$Z$25,6,FALSE))</f>
        <v>2380</v>
      </c>
      <c r="N1034" s="605">
        <v>1</v>
      </c>
      <c r="O1034" s="616">
        <f t="shared" ref="O1034:O1046" si="937">IF(SUM(F1034+H1034+J1034+L1034+N1034)=0,"",SUM(F1034+H1034+J1034+L1034+N1034))</f>
        <v>76</v>
      </c>
      <c r="P1034" s="605">
        <f>IF(ISERROR(SUM(E1034*F1034+G1034*H1034+I1034*J1034+K1034*L1034+M1034*N1034)),"",SUM(E1034*F1034+G1034*H1034+I1034*J1034+K1034*L1034+M1034*N1034))</f>
        <v>360880</v>
      </c>
      <c r="Q1034" s="595">
        <v>474</v>
      </c>
      <c r="R1034" s="627" t="str">
        <f>IF(ISERROR(VLOOKUP(Q1034,参照!A:B,2,FALSE)),"",VLOOKUP(Q1034,参照!A:B,2,FALSE))</f>
        <v>阪急交通社</v>
      </c>
      <c r="S1034" s="628"/>
      <c r="T1034" s="629">
        <v>171000</v>
      </c>
      <c r="U1034" s="628">
        <v>800</v>
      </c>
      <c r="V1034" s="850" t="str">
        <f>IF(ISERROR(VLOOKUP(U1034,参照!D:E,2,FALSE)),"",VLOOKUP(U1034,参照!D:E,2,FALSE))</f>
        <v>ANA Digital Gate</v>
      </c>
      <c r="W1034" s="628"/>
      <c r="X1034" s="630">
        <v>70000</v>
      </c>
      <c r="Y1034" s="555"/>
      <c r="Z1034" s="631"/>
      <c r="AA1034" s="632"/>
      <c r="AB1034" s="618"/>
      <c r="AC1034" s="619"/>
      <c r="AD1034" s="555"/>
      <c r="AE1034" s="555"/>
      <c r="AF1034" s="633" t="s">
        <v>164</v>
      </c>
      <c r="AG1034" s="634">
        <f>AG980+S1067</f>
        <v>141780</v>
      </c>
      <c r="AJ1034" s="854"/>
      <c r="AK1034" s="281" t="s">
        <v>83</v>
      </c>
      <c r="AL1034" s="281">
        <v>1</v>
      </c>
      <c r="AM1034" s="225"/>
      <c r="AN1034" s="225">
        <f>DSUM($B1033:$N1047,F1033,$AK1033:$AL1034)</f>
        <v>25</v>
      </c>
      <c r="AO1034" s="225">
        <f>DSUM($B1033:$N1047,H1033,$AK1033:$AL1034)</f>
        <v>104</v>
      </c>
      <c r="AP1034" s="225">
        <f>DSUM($B1033:$N1047,J1033,$AK1033:$AL1034)</f>
        <v>0</v>
      </c>
      <c r="AQ1034" s="225">
        <f>DSUM($B1033:$N1047,L1033,$AK1033:$AL1034)</f>
        <v>0</v>
      </c>
      <c r="AR1034" s="225">
        <f>DSUM($B1033:$N1047,N1033,$AK1033:$AL1034)</f>
        <v>1</v>
      </c>
      <c r="AS1034" s="225"/>
      <c r="AT1034" s="225">
        <f>AN1034+AO1034+AP1034</f>
        <v>129</v>
      </c>
      <c r="AU1034" s="225">
        <f>AQ1034+AR1034</f>
        <v>1</v>
      </c>
      <c r="AV1034" s="225">
        <f>AT1034+AU1034</f>
        <v>130</v>
      </c>
      <c r="AW1034" s="287">
        <f>(AT1034*1)+(AU1034*0.5)</f>
        <v>129.5</v>
      </c>
      <c r="AX1034" s="284">
        <f>DCOUNT(B1033:E1047,D1033,AK1033:AL1034)-AM1078</f>
        <v>2</v>
      </c>
      <c r="AY1034" s="854"/>
    </row>
    <row r="1035" spans="1:51" ht="13.5" customHeight="1">
      <c r="A1035" s="43"/>
      <c r="B1035" s="635" t="s">
        <v>83</v>
      </c>
      <c r="C1035" s="636">
        <v>4</v>
      </c>
      <c r="D1035" s="636">
        <v>1</v>
      </c>
      <c r="E1035" s="628">
        <f>IF(B1035="","",VLOOKUP(B1035,参照!$U$1:$Z$25,2,FALSE))</f>
        <v>5000</v>
      </c>
      <c r="F1035" s="637">
        <v>16</v>
      </c>
      <c r="G1035" s="638">
        <f>IF(B1035="","",VLOOKUP(B1035,参照!$U$1:$Z$25,3,FALSE))</f>
        <v>4750</v>
      </c>
      <c r="H1035" s="637">
        <v>38</v>
      </c>
      <c r="I1035" s="639">
        <f>IF(B1035="","",VLOOKUP(B1035,参照!$U$1:$Z$25,4,FALSE))</f>
        <v>3500</v>
      </c>
      <c r="J1035" s="637"/>
      <c r="K1035" s="640">
        <f>IF(B1035="","",VLOOKUP(B1035,参照!$U$1:$Z$25,5,FALSE))</f>
        <v>2500</v>
      </c>
      <c r="L1035" s="637"/>
      <c r="M1035" s="641">
        <f>IF(B1035="","",VLOOKUP(B1035,参照!$U$1:$Z$25,6,FALSE))</f>
        <v>2380</v>
      </c>
      <c r="N1035" s="642"/>
      <c r="O1035" s="642">
        <f t="shared" si="937"/>
        <v>54</v>
      </c>
      <c r="P1035" s="642">
        <f t="shared" ref="P1035:P1046" si="938">IF(ISERROR(SUM(E1035*F1035+G1035*H1035+I1035*J1035+K1035*L1035+M1035*N1035)),"",SUM(E1035*F1035+G1035*H1035+I1035*J1035+K1035*L1035+M1035*N1035))</f>
        <v>260500</v>
      </c>
      <c r="Q1035" s="595"/>
      <c r="R1035" s="627" t="str">
        <f>IF(ISERROR(VLOOKUP(Q1035,参照!A:B,2,FALSE)),"",VLOOKUP(Q1035,参照!A:B,2,FALSE))</f>
        <v/>
      </c>
      <c r="S1035" s="628"/>
      <c r="T1035" s="629"/>
      <c r="U1035" s="628"/>
      <c r="V1035" s="628" t="str">
        <f>IF(ISERROR(VLOOKUP(U1035,参照!D:E,2,FALSE)),"",VLOOKUP(U1035,参照!D:E,2,FALSE))</f>
        <v/>
      </c>
      <c r="W1035" s="628"/>
      <c r="X1035" s="630"/>
      <c r="Y1035" s="555"/>
      <c r="Z1035" s="631"/>
      <c r="AA1035" s="632"/>
      <c r="AB1035" s="618"/>
      <c r="AC1035" s="619"/>
      <c r="AD1035" s="555"/>
      <c r="AE1035" s="555"/>
      <c r="AF1035" s="643" t="s">
        <v>680</v>
      </c>
      <c r="AG1035" s="644">
        <f>AG981+S1068</f>
        <v>0</v>
      </c>
      <c r="AJ1035" s="854"/>
      <c r="AK1035" s="281" t="s">
        <v>104</v>
      </c>
      <c r="AL1035" s="281" t="s">
        <v>4</v>
      </c>
      <c r="AM1035" s="225"/>
      <c r="AN1035" s="225"/>
      <c r="AO1035" s="225"/>
      <c r="AP1035" s="225"/>
      <c r="AQ1035" s="225"/>
      <c r="AR1035" s="225"/>
      <c r="AS1035" s="225"/>
      <c r="AT1035" s="225"/>
      <c r="AU1035" s="225"/>
      <c r="AV1035" s="225"/>
      <c r="AW1035" s="225"/>
      <c r="AX1035" s="282"/>
      <c r="AY1035" s="854"/>
    </row>
    <row r="1036" spans="1:51" ht="13.5" customHeight="1" thickBot="1">
      <c r="A1036" s="43"/>
      <c r="B1036" s="635"/>
      <c r="C1036" s="636"/>
      <c r="D1036" s="636"/>
      <c r="E1036" s="628" t="str">
        <f>IF(B1036="","",VLOOKUP(B1036,参照!$U$1:$Z$25,2,FALSE))</f>
        <v/>
      </c>
      <c r="F1036" s="637"/>
      <c r="G1036" s="638" t="str">
        <f>IF(B1036="","",VLOOKUP(B1036,参照!$U$1:$Z$25,3,FALSE))</f>
        <v/>
      </c>
      <c r="H1036" s="637"/>
      <c r="I1036" s="639" t="str">
        <f>IF(B1036="","",VLOOKUP(B1036,参照!$U$1:$Z$25,4,FALSE))</f>
        <v/>
      </c>
      <c r="J1036" s="637"/>
      <c r="K1036" s="640" t="str">
        <f>IF(B1036="","",VLOOKUP(B1036,参照!$U$1:$Z$25,5,FALSE))</f>
        <v/>
      </c>
      <c r="L1036" s="637"/>
      <c r="M1036" s="641" t="str">
        <f>IF(B1036="","",VLOOKUP(B1036,参照!$U$1:$Z$25,6,FALSE))</f>
        <v/>
      </c>
      <c r="N1036" s="642"/>
      <c r="O1036" s="630" t="str">
        <f t="shared" si="937"/>
        <v/>
      </c>
      <c r="P1036" s="642" t="str">
        <f t="shared" si="938"/>
        <v/>
      </c>
      <c r="Q1036" s="595"/>
      <c r="R1036" s="627" t="str">
        <f>IF(ISERROR(VLOOKUP(Q1036,参照!A:B,2,FALSE)),"",VLOOKUP(Q1036,参照!A:B,2,FALSE))</f>
        <v/>
      </c>
      <c r="S1036" s="628"/>
      <c r="T1036" s="629"/>
      <c r="U1036" s="628"/>
      <c r="V1036" s="628" t="str">
        <f>IF(ISERROR(VLOOKUP(U1036,参照!D:E,2,FALSE)),"",VLOOKUP(U1036,参照!D:E,2,FALSE))</f>
        <v/>
      </c>
      <c r="W1036" s="628"/>
      <c r="X1036" s="630"/>
      <c r="Y1036" s="555"/>
      <c r="Z1036" s="645"/>
      <c r="AA1036" s="590"/>
      <c r="AB1036" s="646"/>
      <c r="AC1036" s="647"/>
      <c r="AD1036" s="555"/>
      <c r="AE1036" s="555"/>
      <c r="AF1036" s="555"/>
      <c r="AG1036" s="606"/>
      <c r="AJ1036" s="855"/>
      <c r="AK1036" s="9" t="s">
        <v>83</v>
      </c>
      <c r="AL1036" s="9">
        <v>3</v>
      </c>
      <c r="AM1036" s="283"/>
      <c r="AN1036" s="283">
        <f>DSUM($B1033:$N1047,F1033,$AK1035:$AL1036)</f>
        <v>0</v>
      </c>
      <c r="AO1036" s="283">
        <f>DSUM($B1033:$N1047,H1033,$AK1035:$AL1036)</f>
        <v>0</v>
      </c>
      <c r="AP1036" s="283">
        <f>DSUM($B1033:$N1047,J1033,$AK1035:$AL1036)</f>
        <v>0</v>
      </c>
      <c r="AQ1036" s="283">
        <f>DSUM($B1033:$N1047,L1033,$AK1035:$AL1036)</f>
        <v>0</v>
      </c>
      <c r="AR1036" s="283">
        <f>DSUM($B1033:$N1047,N1033,$AK1035:$AL1036)</f>
        <v>0</v>
      </c>
      <c r="AS1036" s="283"/>
      <c r="AT1036" s="283">
        <f>AN1036+AO1036+AP1036</f>
        <v>0</v>
      </c>
      <c r="AU1036" s="283">
        <f>AQ1036+AR1036</f>
        <v>0</v>
      </c>
      <c r="AV1036" s="283">
        <f>AT1036+AU1036</f>
        <v>0</v>
      </c>
      <c r="AW1036" s="286">
        <f>(AT1036*1)+(AU1036*0.5)</f>
        <v>0</v>
      </c>
      <c r="AX1036" s="285">
        <f>DCOUNT(B1033:E1047,D1033,AK1035:AL1036)-AM1079</f>
        <v>0</v>
      </c>
      <c r="AY1036" s="855"/>
    </row>
    <row r="1037" spans="1:51" ht="13.5" customHeight="1" thickBot="1">
      <c r="A1037" s="43"/>
      <c r="B1037" s="635"/>
      <c r="C1037" s="636"/>
      <c r="D1037" s="636"/>
      <c r="E1037" s="628" t="str">
        <f>IF(B1037="","",VLOOKUP(B1037,参照!$U$1:$Z$25,2,FALSE))</f>
        <v/>
      </c>
      <c r="F1037" s="637"/>
      <c r="G1037" s="638" t="str">
        <f>IF(B1037="","",VLOOKUP(B1037,参照!$U$1:$Z$25,3,FALSE))</f>
        <v/>
      </c>
      <c r="H1037" s="637"/>
      <c r="I1037" s="639" t="str">
        <f>IF(B1037="","",VLOOKUP(B1037,参照!$U$1:$Z$25,4,FALSE))</f>
        <v/>
      </c>
      <c r="J1037" s="637"/>
      <c r="K1037" s="640" t="str">
        <f>IF(B1037="","",VLOOKUP(B1037,参照!$U$1:$Z$25,5,FALSE))</f>
        <v/>
      </c>
      <c r="L1037" s="637"/>
      <c r="M1037" s="641" t="str">
        <f>IF(B1037="","",VLOOKUP(B1037,参照!$U$1:$Z$25,6,FALSE))</f>
        <v/>
      </c>
      <c r="N1037" s="642"/>
      <c r="O1037" s="642" t="str">
        <f t="shared" si="937"/>
        <v/>
      </c>
      <c r="P1037" s="642" t="str">
        <f t="shared" si="938"/>
        <v/>
      </c>
      <c r="Q1037" s="595"/>
      <c r="R1037" s="627" t="str">
        <f>IF(ISERROR(VLOOKUP(Q1037,参照!A:B,2,FALSE)),"",VLOOKUP(Q1037,参照!A:B,2,FALSE))</f>
        <v/>
      </c>
      <c r="S1037" s="628"/>
      <c r="T1037" s="629"/>
      <c r="U1037" s="628"/>
      <c r="V1037" s="628" t="str">
        <f>IF(ISERROR(VLOOKUP(U1037,参照!D:E,2,FALSE)),"",VLOOKUP(U1037,参照!D:E,2,FALSE))</f>
        <v/>
      </c>
      <c r="W1037" s="628"/>
      <c r="X1037" s="630"/>
      <c r="Y1037" s="555"/>
      <c r="Z1037" s="648" t="s">
        <v>35</v>
      </c>
      <c r="AA1037" s="649"/>
      <c r="AB1037" s="650"/>
      <c r="AC1037" s="651">
        <f>SUM(AC1033:AC1035)</f>
        <v>0</v>
      </c>
      <c r="AD1037" s="555"/>
      <c r="AE1037" s="555"/>
      <c r="AF1037" s="555" t="s">
        <v>345</v>
      </c>
      <c r="AG1037" s="606"/>
    </row>
    <row r="1038" spans="1:51" ht="13.5" customHeight="1">
      <c r="A1038" s="43"/>
      <c r="B1038" s="635"/>
      <c r="C1038" s="636"/>
      <c r="D1038" s="636"/>
      <c r="E1038" s="628" t="str">
        <f>IF(B1038="","",VLOOKUP(B1038,参照!$U$1:$Z$25,2,FALSE))</f>
        <v/>
      </c>
      <c r="F1038" s="637"/>
      <c r="G1038" s="638" t="str">
        <f>IF(B1038="","",VLOOKUP(B1038,参照!$U$1:$Z$25,3,FALSE))</f>
        <v/>
      </c>
      <c r="H1038" s="637"/>
      <c r="I1038" s="639" t="str">
        <f>IF(B1038="","",VLOOKUP(B1038,参照!$U$1:$Z$25,4,FALSE))</f>
        <v/>
      </c>
      <c r="J1038" s="637"/>
      <c r="K1038" s="640" t="str">
        <f>IF(B1038="","",VLOOKUP(B1038,参照!$U$1:$Z$25,5,FALSE))</f>
        <v/>
      </c>
      <c r="L1038" s="637"/>
      <c r="M1038" s="641" t="str">
        <f>IF(B1038="","",VLOOKUP(B1038,参照!$U$1:$Z$25,6,FALSE))</f>
        <v/>
      </c>
      <c r="N1038" s="642"/>
      <c r="O1038" s="630" t="str">
        <f t="shared" si="937"/>
        <v/>
      </c>
      <c r="P1038" s="642" t="str">
        <f t="shared" si="938"/>
        <v/>
      </c>
      <c r="Q1038" s="595"/>
      <c r="R1038" s="627" t="str">
        <f>IF(ISERROR(VLOOKUP(Q1038,参照!A:B,2,FALSE)),"",VLOOKUP(Q1038,参照!A:B,2,FALSE))</f>
        <v/>
      </c>
      <c r="S1038" s="628"/>
      <c r="T1038" s="629"/>
      <c r="U1038" s="628"/>
      <c r="V1038" s="628" t="str">
        <f>IF(ISERROR(VLOOKUP(U1038,参照!D:E,2,FALSE)),"",VLOOKUP(U1038,参照!D:E,2,FALSE))</f>
        <v/>
      </c>
      <c r="W1038" s="628"/>
      <c r="X1038" s="630"/>
      <c r="Y1038" s="555"/>
      <c r="Z1038" s="555"/>
      <c r="AA1038" s="555"/>
      <c r="AB1038" s="555"/>
      <c r="AC1038" s="555"/>
      <c r="AD1038" s="555"/>
      <c r="AE1038" s="555"/>
      <c r="AF1038" s="633" t="s">
        <v>164</v>
      </c>
      <c r="AG1038" s="634">
        <f>AG984+S1069</f>
        <v>114200</v>
      </c>
      <c r="AJ1038" s="853" t="s">
        <v>107</v>
      </c>
      <c r="AK1038" s="277" t="s">
        <v>104</v>
      </c>
      <c r="AL1038" s="277" t="s">
        <v>4</v>
      </c>
      <c r="AM1038" s="278"/>
      <c r="AN1038" s="279" t="s">
        <v>15</v>
      </c>
      <c r="AO1038" s="279" t="s">
        <v>16</v>
      </c>
      <c r="AP1038" s="277" t="s">
        <v>17</v>
      </c>
      <c r="AQ1038" s="279" t="s">
        <v>18</v>
      </c>
      <c r="AR1038" s="279" t="s">
        <v>19</v>
      </c>
      <c r="AS1038" s="277"/>
      <c r="AT1038" s="277" t="s">
        <v>117</v>
      </c>
      <c r="AU1038" s="277" t="s">
        <v>118</v>
      </c>
      <c r="AV1038" s="277" t="s">
        <v>123</v>
      </c>
      <c r="AW1038" s="277" t="s">
        <v>124</v>
      </c>
      <c r="AX1038" s="288" t="s">
        <v>122</v>
      </c>
      <c r="AY1038" s="853" t="s">
        <v>107</v>
      </c>
    </row>
    <row r="1039" spans="1:51" ht="13.5" customHeight="1">
      <c r="A1039" s="43"/>
      <c r="B1039" s="635"/>
      <c r="C1039" s="636"/>
      <c r="D1039" s="636"/>
      <c r="E1039" s="628" t="str">
        <f>IF(B1039="","",VLOOKUP(B1039,参照!$U$1:$Z$25,2,FALSE))</f>
        <v/>
      </c>
      <c r="F1039" s="637"/>
      <c r="G1039" s="638" t="str">
        <f>IF(B1039="","",VLOOKUP(B1039,参照!$U$1:$Z$25,3,FALSE))</f>
        <v/>
      </c>
      <c r="H1039" s="637"/>
      <c r="I1039" s="639" t="str">
        <f>IF(B1039="","",VLOOKUP(B1039,参照!$U$1:$Z$25,4,FALSE))</f>
        <v/>
      </c>
      <c r="J1039" s="637"/>
      <c r="K1039" s="640" t="str">
        <f>IF(B1039="","",VLOOKUP(B1039,参照!$U$1:$Z$25,5,FALSE))</f>
        <v/>
      </c>
      <c r="L1039" s="637"/>
      <c r="M1039" s="641" t="str">
        <f>IF(B1039="","",VLOOKUP(B1039,参照!$U$1:$Z$25,6,FALSE))</f>
        <v/>
      </c>
      <c r="N1039" s="642"/>
      <c r="O1039" s="642" t="str">
        <f t="shared" si="937"/>
        <v/>
      </c>
      <c r="P1039" s="642" t="str">
        <f t="shared" si="938"/>
        <v/>
      </c>
      <c r="Q1039" s="595"/>
      <c r="R1039" s="627" t="str">
        <f>IF(ISERROR(VLOOKUP(Q1039,参照!A:B,2,FALSE)),"",VLOOKUP(Q1039,参照!A:B,2,FALSE))</f>
        <v/>
      </c>
      <c r="S1039" s="628"/>
      <c r="T1039" s="629"/>
      <c r="U1039" s="628"/>
      <c r="V1039" s="628" t="str">
        <f>IF(ISERROR(VLOOKUP(U1039,参照!D:E,2,FALSE)),"",VLOOKUP(U1039,参照!D:E,2,FALSE))</f>
        <v/>
      </c>
      <c r="W1039" s="628"/>
      <c r="X1039" s="630"/>
      <c r="Y1039" s="555"/>
      <c r="Z1039" s="602" t="s">
        <v>33</v>
      </c>
      <c r="AA1039" s="603"/>
      <c r="AB1039" s="652"/>
      <c r="AC1039" s="653"/>
      <c r="AD1039" s="555"/>
      <c r="AE1039" s="555"/>
      <c r="AF1039" s="643" t="s">
        <v>681</v>
      </c>
      <c r="AG1039" s="644">
        <f>AG985+S1070</f>
        <v>0</v>
      </c>
      <c r="AJ1039" s="854"/>
      <c r="AK1039" s="281" t="s">
        <v>84</v>
      </c>
      <c r="AL1039" s="281">
        <v>1</v>
      </c>
      <c r="AM1039" s="225"/>
      <c r="AN1039" s="225">
        <f>DSUM($B1033:$N1047,F1033,$AK1038:$AL1039)</f>
        <v>0</v>
      </c>
      <c r="AO1039" s="225">
        <f>DSUM($B1033:$N1047,H1033,$AK1038:$AL1039)</f>
        <v>0</v>
      </c>
      <c r="AP1039" s="225">
        <f>DSUM($B1033:$N1047,J1033,$AK1038:$AL1039)</f>
        <v>0</v>
      </c>
      <c r="AQ1039" s="225">
        <f>DSUM($B1033:$N1047,L1033,$AK1038:$AL1039)</f>
        <v>0</v>
      </c>
      <c r="AR1039" s="225">
        <f>DSUM($B1033:$N1047,N1033,$AK1038:$AL1039)</f>
        <v>0</v>
      </c>
      <c r="AS1039" s="225"/>
      <c r="AT1039" s="225">
        <f>AN1039+AO1039+AP1039</f>
        <v>0</v>
      </c>
      <c r="AU1039" s="225">
        <f>AQ1039+AR1039</f>
        <v>0</v>
      </c>
      <c r="AV1039" s="225">
        <f>AT1039+AU1039</f>
        <v>0</v>
      </c>
      <c r="AW1039" s="287">
        <f>(AT1039*1)+(AU1039*0.5)</f>
        <v>0</v>
      </c>
      <c r="AX1039" s="284">
        <f>DCOUNT(B1033:E1047,D1033,AK1038:AL1039)-AN1078</f>
        <v>0</v>
      </c>
      <c r="AY1039" s="854"/>
    </row>
    <row r="1040" spans="1:51" ht="13.5" customHeight="1">
      <c r="A1040" s="43"/>
      <c r="B1040" s="635"/>
      <c r="C1040" s="636"/>
      <c r="D1040" s="636"/>
      <c r="E1040" s="628" t="str">
        <f>IF(B1040="","",VLOOKUP(B1040,参照!$U$1:$Z$25,2,FALSE))</f>
        <v/>
      </c>
      <c r="F1040" s="637"/>
      <c r="G1040" s="638" t="str">
        <f>IF(B1040="","",VLOOKUP(B1040,参照!$U$1:$Z$25,3,FALSE))</f>
        <v/>
      </c>
      <c r="H1040" s="637"/>
      <c r="I1040" s="639" t="str">
        <f>IF(B1040="","",VLOOKUP(B1040,参照!$U$1:$Z$25,4,FALSE))</f>
        <v/>
      </c>
      <c r="J1040" s="637"/>
      <c r="K1040" s="640" t="str">
        <f>IF(B1040="","",VLOOKUP(B1040,参照!$U$1:$Z$25,5,FALSE))</f>
        <v/>
      </c>
      <c r="L1040" s="637"/>
      <c r="M1040" s="641" t="str">
        <f>IF(B1040="","",VLOOKUP(B1040,参照!$U$1:$Z$25,6,FALSE))</f>
        <v/>
      </c>
      <c r="N1040" s="642"/>
      <c r="O1040" s="630" t="str">
        <f t="shared" si="937"/>
        <v/>
      </c>
      <c r="P1040" s="642" t="str">
        <f t="shared" si="938"/>
        <v/>
      </c>
      <c r="Q1040" s="595"/>
      <c r="R1040" s="627" t="str">
        <f>IF(ISERROR(VLOOKUP(Q1040,参照!A:B,2,FALSE)),"",VLOOKUP(Q1040,参照!A:B,2,FALSE))</f>
        <v/>
      </c>
      <c r="S1040" s="628"/>
      <c r="T1040" s="629"/>
      <c r="U1040" s="628"/>
      <c r="V1040" s="628" t="str">
        <f>IF(ISERROR(VLOOKUP(U1040,参照!D:E,2,FALSE)),"",VLOOKUP(U1040,参照!D:E,2,FALSE))</f>
        <v/>
      </c>
      <c r="W1040" s="628"/>
      <c r="X1040" s="630"/>
      <c r="Y1040" s="555"/>
      <c r="Z1040" s="627"/>
      <c r="AA1040" s="654"/>
      <c r="AB1040" s="655"/>
      <c r="AC1040" s="656"/>
      <c r="AD1040" s="555"/>
      <c r="AE1040" s="555"/>
      <c r="AF1040" s="596"/>
      <c r="AG1040" s="606"/>
      <c r="AJ1040" s="854"/>
      <c r="AK1040" s="281" t="s">
        <v>104</v>
      </c>
      <c r="AL1040" s="281" t="s">
        <v>4</v>
      </c>
      <c r="AM1040" s="225"/>
      <c r="AN1040" s="225"/>
      <c r="AO1040" s="225"/>
      <c r="AP1040" s="225"/>
      <c r="AQ1040" s="225"/>
      <c r="AR1040" s="225"/>
      <c r="AS1040" s="225"/>
      <c r="AT1040" s="225"/>
      <c r="AU1040" s="225"/>
      <c r="AV1040" s="225"/>
      <c r="AW1040" s="225"/>
      <c r="AX1040" s="282"/>
      <c r="AY1040" s="854"/>
    </row>
    <row r="1041" spans="1:51" ht="13.5" customHeight="1" thickBot="1">
      <c r="A1041" s="43"/>
      <c r="B1041" s="635"/>
      <c r="C1041" s="636"/>
      <c r="D1041" s="636"/>
      <c r="E1041" s="628" t="str">
        <f>IF(B1041="","",VLOOKUP(B1041,参照!$U$1:$Z$25,2,FALSE))</f>
        <v/>
      </c>
      <c r="F1041" s="637"/>
      <c r="G1041" s="638" t="str">
        <f>IF(B1041="","",VLOOKUP(B1041,参照!$U$1:$Z$25,3,FALSE))</f>
        <v/>
      </c>
      <c r="H1041" s="637"/>
      <c r="I1041" s="639" t="str">
        <f>IF(B1041="","",VLOOKUP(B1041,参照!$U$1:$Z$25,4,FALSE))</f>
        <v/>
      </c>
      <c r="J1041" s="637"/>
      <c r="K1041" s="640" t="str">
        <f>IF(B1041="","",VLOOKUP(B1041,参照!$U$1:$Z$25,5,FALSE))</f>
        <v/>
      </c>
      <c r="L1041" s="637"/>
      <c r="M1041" s="641" t="str">
        <f>IF(B1041="","",VLOOKUP(B1041,参照!$U$1:$Z$25,6,FALSE))</f>
        <v/>
      </c>
      <c r="N1041" s="642"/>
      <c r="O1041" s="642" t="str">
        <f t="shared" si="937"/>
        <v/>
      </c>
      <c r="P1041" s="642" t="str">
        <f t="shared" si="938"/>
        <v/>
      </c>
      <c r="Q1041" s="595"/>
      <c r="R1041" s="627" t="str">
        <f>IF(ISERROR(VLOOKUP(Q1041,参照!A:B,2,FALSE)),"",VLOOKUP(Q1041,参照!A:B,2,FALSE))</f>
        <v/>
      </c>
      <c r="S1041" s="628"/>
      <c r="T1041" s="629"/>
      <c r="U1041" s="628"/>
      <c r="V1041" s="628" t="str">
        <f>IF(ISERROR(VLOOKUP(U1041,参照!D:E,2,FALSE)),"",VLOOKUP(U1041,参照!D:E,2,FALSE))</f>
        <v/>
      </c>
      <c r="W1041" s="628"/>
      <c r="X1041" s="630"/>
      <c r="Y1041" s="555"/>
      <c r="Z1041" s="627"/>
      <c r="AA1041" s="654"/>
      <c r="AB1041" s="655"/>
      <c r="AC1041" s="642"/>
      <c r="AD1041" s="555"/>
      <c r="AE1041" s="555"/>
      <c r="AF1041" s="555" t="s">
        <v>163</v>
      </c>
      <c r="AG1041" s="606"/>
      <c r="AJ1041" s="855"/>
      <c r="AK1041" s="9" t="s">
        <v>84</v>
      </c>
      <c r="AL1041" s="9">
        <v>3</v>
      </c>
      <c r="AM1041" s="283"/>
      <c r="AN1041" s="283">
        <f>DSUM($B1033:$N1047,F1033,$AK1040:$AL1041)</f>
        <v>0</v>
      </c>
      <c r="AO1041" s="283">
        <f>DSUM($B1033:$N1047,H1033,$AK1040:$AL1041)</f>
        <v>0</v>
      </c>
      <c r="AP1041" s="283">
        <f>DSUM($B1033:$N1047,J1033,$AK1040:$AL1041)</f>
        <v>0</v>
      </c>
      <c r="AQ1041" s="283">
        <f>DSUM($B1033:$N1047,L1033,$AK1040:$AL1041)</f>
        <v>0</v>
      </c>
      <c r="AR1041" s="283">
        <f>DSUM($B1033:$N1047,N1033,$AK1040:$AL1041)</f>
        <v>0</v>
      </c>
      <c r="AS1041" s="283"/>
      <c r="AT1041" s="283">
        <f>AN1041+AO1041+AP1041</f>
        <v>0</v>
      </c>
      <c r="AU1041" s="283">
        <f>AQ1041+AR1041</f>
        <v>0</v>
      </c>
      <c r="AV1041" s="283">
        <f>AT1041+AU1041</f>
        <v>0</v>
      </c>
      <c r="AW1041" s="286">
        <f>(AT1041*1)+(AU1041*0.5)</f>
        <v>0</v>
      </c>
      <c r="AX1041" s="285">
        <f>DCOUNT(B1033:E1047,D1033,AK1040:AL1041)-AN1079</f>
        <v>0</v>
      </c>
      <c r="AY1041" s="855"/>
    </row>
    <row r="1042" spans="1:51" ht="13.5" customHeight="1" thickBot="1">
      <c r="A1042" s="43"/>
      <c r="B1042" s="635"/>
      <c r="C1042" s="636"/>
      <c r="D1042" s="636"/>
      <c r="E1042" s="628" t="str">
        <f>IF(B1042="","",VLOOKUP(B1042,参照!$U$1:$Z$25,2,FALSE))</f>
        <v/>
      </c>
      <c r="F1042" s="637"/>
      <c r="G1042" s="638" t="str">
        <f>IF(B1042="","",VLOOKUP(B1042,参照!$U$1:$Z$25,3,FALSE))</f>
        <v/>
      </c>
      <c r="H1042" s="637"/>
      <c r="I1042" s="639" t="str">
        <f>IF(B1042="","",VLOOKUP(B1042,参照!$U$1:$Z$25,4,FALSE))</f>
        <v/>
      </c>
      <c r="J1042" s="637"/>
      <c r="K1042" s="640" t="str">
        <f>IF(B1042="","",VLOOKUP(B1042,参照!$U$1:$Z$25,5,FALSE))</f>
        <v/>
      </c>
      <c r="L1042" s="637"/>
      <c r="M1042" s="641" t="str">
        <f>IF(B1042="","",VLOOKUP(B1042,参照!$U$1:$Z$25,6,FALSE))</f>
        <v/>
      </c>
      <c r="N1042" s="642"/>
      <c r="O1042" s="630" t="str">
        <f t="shared" si="937"/>
        <v/>
      </c>
      <c r="P1042" s="642" t="str">
        <f t="shared" si="938"/>
        <v/>
      </c>
      <c r="Q1042" s="595"/>
      <c r="R1042" s="627" t="str">
        <f>IF(ISERROR(VLOOKUP(Q1042,参照!A:B,2,FALSE)),"",VLOOKUP(Q1042,参照!A:B,2,FALSE))</f>
        <v/>
      </c>
      <c r="S1042" s="628"/>
      <c r="T1042" s="629"/>
      <c r="U1042" s="628"/>
      <c r="V1042" s="628" t="str">
        <f>IF(ISERROR(VLOOKUP(U1042,参照!D:E,2,FALSE)),"",VLOOKUP(U1042,参照!D:E,2,FALSE))</f>
        <v/>
      </c>
      <c r="W1042" s="628"/>
      <c r="X1042" s="630"/>
      <c r="Y1042" s="555"/>
      <c r="Z1042" s="627"/>
      <c r="AA1042" s="654"/>
      <c r="AB1042" s="655"/>
      <c r="AC1042" s="642"/>
      <c r="AD1042" s="555"/>
      <c r="AE1042" s="555"/>
      <c r="AF1042" s="633" t="s">
        <v>164</v>
      </c>
      <c r="AG1042" s="634">
        <f>AG988+S1073</f>
        <v>24000</v>
      </c>
      <c r="AJ1042" s="4"/>
      <c r="AY1042" s="4"/>
    </row>
    <row r="1043" spans="1:51" ht="13.5" customHeight="1">
      <c r="A1043" s="43"/>
      <c r="B1043" s="635"/>
      <c r="C1043" s="636"/>
      <c r="D1043" s="636"/>
      <c r="E1043" s="628" t="str">
        <f>IF(B1043="","",VLOOKUP(B1043,参照!$U$1:$Z$25,2,FALSE))</f>
        <v/>
      </c>
      <c r="F1043" s="637"/>
      <c r="G1043" s="638" t="str">
        <f>IF(B1043="","",VLOOKUP(B1043,参照!$U$1:$Z$25,3,FALSE))</f>
        <v/>
      </c>
      <c r="H1043" s="637"/>
      <c r="I1043" s="639" t="str">
        <f>IF(B1043="","",VLOOKUP(B1043,参照!$U$1:$Z$25,4,FALSE))</f>
        <v/>
      </c>
      <c r="J1043" s="637"/>
      <c r="K1043" s="640" t="str">
        <f>IF(B1043="","",VLOOKUP(B1043,参照!$U$1:$Z$25,5,FALSE))</f>
        <v/>
      </c>
      <c r="L1043" s="637"/>
      <c r="M1043" s="641" t="str">
        <f>IF(B1043="","",VLOOKUP(B1043,参照!$U$1:$Z$25,6,FALSE))</f>
        <v/>
      </c>
      <c r="N1043" s="642"/>
      <c r="O1043" s="642" t="str">
        <f t="shared" si="937"/>
        <v/>
      </c>
      <c r="P1043" s="642" t="str">
        <f t="shared" si="938"/>
        <v/>
      </c>
      <c r="Q1043" s="595"/>
      <c r="R1043" s="627" t="str">
        <f>IF(ISERROR(VLOOKUP(Q1043,参照!A:B,2,FALSE)),"",VLOOKUP(Q1043,参照!A:B,2,FALSE))</f>
        <v/>
      </c>
      <c r="S1043" s="628"/>
      <c r="T1043" s="629"/>
      <c r="U1043" s="628"/>
      <c r="V1043" s="628" t="str">
        <f>IF(ISERROR(VLOOKUP(U1043,参照!D:E,2,FALSE)),"",VLOOKUP(U1043,参照!D:E,2,FALSE))</f>
        <v/>
      </c>
      <c r="W1043" s="628"/>
      <c r="X1043" s="630"/>
      <c r="Y1043" s="555"/>
      <c r="Z1043" s="627"/>
      <c r="AA1043" s="654"/>
      <c r="AB1043" s="655"/>
      <c r="AC1043" s="642"/>
      <c r="AD1043" s="555"/>
      <c r="AE1043" s="555"/>
      <c r="AF1043" s="643" t="s">
        <v>681</v>
      </c>
      <c r="AG1043" s="644">
        <f>AG989+S1074</f>
        <v>0</v>
      </c>
      <c r="AJ1043" s="853" t="s">
        <v>102</v>
      </c>
      <c r="AK1043" s="277" t="s">
        <v>104</v>
      </c>
      <c r="AL1043" s="277" t="s">
        <v>4</v>
      </c>
      <c r="AM1043" s="278"/>
      <c r="AN1043" s="279" t="s">
        <v>15</v>
      </c>
      <c r="AO1043" s="279" t="s">
        <v>16</v>
      </c>
      <c r="AP1043" s="277" t="s">
        <v>17</v>
      </c>
      <c r="AQ1043" s="279" t="s">
        <v>18</v>
      </c>
      <c r="AR1043" s="279" t="s">
        <v>19</v>
      </c>
      <c r="AS1043" s="277"/>
      <c r="AT1043" s="277" t="s">
        <v>117</v>
      </c>
      <c r="AU1043" s="277" t="s">
        <v>118</v>
      </c>
      <c r="AV1043" s="277" t="s">
        <v>123</v>
      </c>
      <c r="AW1043" s="277" t="s">
        <v>124</v>
      </c>
      <c r="AX1043" s="288" t="s">
        <v>122</v>
      </c>
      <c r="AY1043" s="853" t="s">
        <v>102</v>
      </c>
    </row>
    <row r="1044" spans="1:51" ht="13.5" customHeight="1">
      <c r="A1044" s="43"/>
      <c r="B1044" s="635"/>
      <c r="C1044" s="636"/>
      <c r="D1044" s="636"/>
      <c r="E1044" s="628" t="str">
        <f>IF(B1044="","",VLOOKUP(B1044,参照!$U$1:$Z$25,2,FALSE))</f>
        <v/>
      </c>
      <c r="F1044" s="637"/>
      <c r="G1044" s="638" t="str">
        <f>IF(B1044="","",VLOOKUP(B1044,参照!$U$1:$Z$25,3,FALSE))</f>
        <v/>
      </c>
      <c r="H1044" s="637"/>
      <c r="I1044" s="639" t="str">
        <f>IF(B1044="","",VLOOKUP(B1044,参照!$U$1:$Z$25,4,FALSE))</f>
        <v/>
      </c>
      <c r="J1044" s="637"/>
      <c r="K1044" s="640" t="str">
        <f>IF(B1044="","",VLOOKUP(B1044,参照!$U$1:$Z$25,5,FALSE))</f>
        <v/>
      </c>
      <c r="L1044" s="637"/>
      <c r="M1044" s="641" t="str">
        <f>IF(B1044="","",VLOOKUP(B1044,参照!$U$1:$Z$25,6,FALSE))</f>
        <v/>
      </c>
      <c r="N1044" s="642"/>
      <c r="O1044" s="630" t="str">
        <f t="shared" si="937"/>
        <v/>
      </c>
      <c r="P1044" s="642" t="str">
        <f t="shared" si="938"/>
        <v/>
      </c>
      <c r="Q1044" s="595"/>
      <c r="R1044" s="627" t="str">
        <f>IF(ISERROR(VLOOKUP(Q1044,参照!A:B,2,FALSE)),"",VLOOKUP(Q1044,参照!A:B,2,FALSE))</f>
        <v/>
      </c>
      <c r="S1044" s="628"/>
      <c r="T1044" s="629"/>
      <c r="U1044" s="628"/>
      <c r="V1044" s="628" t="str">
        <f>IF(ISERROR(VLOOKUP(U1044,参照!D:E,2,FALSE)),"",VLOOKUP(U1044,参照!D:E,2,FALSE))</f>
        <v/>
      </c>
      <c r="W1044" s="628"/>
      <c r="X1044" s="630"/>
      <c r="Y1044" s="555"/>
      <c r="Z1044" s="627"/>
      <c r="AA1044" s="654"/>
      <c r="AB1044" s="657"/>
      <c r="AC1044" s="642"/>
      <c r="AD1044" s="555"/>
      <c r="AE1044" s="555"/>
      <c r="AF1044" s="555"/>
      <c r="AG1044" s="606"/>
      <c r="AJ1044" s="854"/>
      <c r="AK1044" s="281" t="s">
        <v>88</v>
      </c>
      <c r="AL1044" s="281">
        <v>1</v>
      </c>
      <c r="AM1044" s="225"/>
      <c r="AN1044" s="225">
        <f>DSUM($B1033:$N1047,F1033,$AK1043:$AL1044)</f>
        <v>0</v>
      </c>
      <c r="AO1044" s="225">
        <f>DSUM($B1033:$N1047,H1033,$AK1043:$AL1044)</f>
        <v>0</v>
      </c>
      <c r="AP1044" s="225">
        <f>DSUM($B1033:$N1047,J1033,$AK1043:$AL1044)</f>
        <v>0</v>
      </c>
      <c r="AQ1044" s="225">
        <f>DSUM($B1033:$N1047,L1033,$AK1043:$AL1044)</f>
        <v>0</v>
      </c>
      <c r="AR1044" s="225">
        <f>DSUM($B1033:$N1047,N1033,$AK1043:$AL1044)</f>
        <v>0</v>
      </c>
      <c r="AS1044" s="225"/>
      <c r="AT1044" s="225">
        <f>AN1044+AO1044+AP1044</f>
        <v>0</v>
      </c>
      <c r="AU1044" s="225">
        <f>AQ1044+AR1044</f>
        <v>0</v>
      </c>
      <c r="AV1044" s="225">
        <f>AT1044+AU1044</f>
        <v>0</v>
      </c>
      <c r="AW1044" s="287">
        <f>(AT1044*1)+(AU1044*0.5)</f>
        <v>0</v>
      </c>
      <c r="AX1044" s="284">
        <f>DCOUNT(B1033:E1047,D1033,AK1043:AL1044)-AO1078</f>
        <v>0</v>
      </c>
      <c r="AY1044" s="854"/>
    </row>
    <row r="1045" spans="1:51" ht="13.5" customHeight="1">
      <c r="A1045" s="43"/>
      <c r="B1045" s="635"/>
      <c r="C1045" s="658"/>
      <c r="D1045" s="636"/>
      <c r="E1045" s="628" t="str">
        <f>IF(B1045="","",VLOOKUP(B1045,参照!$U$1:$Z$25,2,FALSE))</f>
        <v/>
      </c>
      <c r="F1045" s="637"/>
      <c r="G1045" s="638" t="str">
        <f>IF(B1045="","",VLOOKUP(B1045,参照!$U$1:$Z$25,3,FALSE))</f>
        <v/>
      </c>
      <c r="H1045" s="637"/>
      <c r="I1045" s="639" t="str">
        <f>IF(B1045="","",VLOOKUP(B1045,参照!$U$1:$Z$25,4,FALSE))</f>
        <v/>
      </c>
      <c r="J1045" s="637"/>
      <c r="K1045" s="640" t="str">
        <f>IF(B1045="","",VLOOKUP(B1045,参照!$U$1:$Z$25,5,FALSE))</f>
        <v/>
      </c>
      <c r="L1045" s="637"/>
      <c r="M1045" s="641" t="str">
        <f>IF(B1045="","",VLOOKUP(B1045,参照!$U$1:$Z$25,6,FALSE))</f>
        <v/>
      </c>
      <c r="N1045" s="642"/>
      <c r="O1045" s="642" t="str">
        <f t="shared" si="937"/>
        <v/>
      </c>
      <c r="P1045" s="642" t="str">
        <f t="shared" si="938"/>
        <v/>
      </c>
      <c r="Q1045" s="595"/>
      <c r="R1045" s="627" t="str">
        <f>IF(ISERROR(VLOOKUP(Q1045,参照!A:B,2,FALSE)),"",VLOOKUP(Q1045,参照!A:B,2,FALSE))</f>
        <v/>
      </c>
      <c r="S1045" s="628"/>
      <c r="T1045" s="629"/>
      <c r="U1045" s="628"/>
      <c r="V1045" s="628" t="str">
        <f>IF(ISERROR(VLOOKUP(U1045,参照!D:E,2,FALSE)),"",VLOOKUP(U1045,参照!D:E,2,FALSE))</f>
        <v/>
      </c>
      <c r="W1045" s="628"/>
      <c r="X1045" s="630"/>
      <c r="Y1045" s="555"/>
      <c r="Z1045" s="627"/>
      <c r="AA1045" s="654"/>
      <c r="AB1045" s="657"/>
      <c r="AC1045" s="642"/>
      <c r="AD1045" s="555"/>
      <c r="AE1045" s="555"/>
      <c r="AF1045" s="596" t="s">
        <v>344</v>
      </c>
      <c r="AG1045" s="597"/>
      <c r="AJ1045" s="854"/>
      <c r="AK1045" s="281" t="s">
        <v>104</v>
      </c>
      <c r="AL1045" s="281" t="s">
        <v>4</v>
      </c>
      <c r="AM1045" s="225"/>
      <c r="AN1045" s="225"/>
      <c r="AO1045" s="225"/>
      <c r="AP1045" s="225"/>
      <c r="AQ1045" s="225"/>
      <c r="AR1045" s="225"/>
      <c r="AS1045" s="225"/>
      <c r="AT1045" s="225"/>
      <c r="AU1045" s="225"/>
      <c r="AV1045" s="225"/>
      <c r="AW1045" s="225"/>
      <c r="AX1045" s="282"/>
      <c r="AY1045" s="854"/>
    </row>
    <row r="1046" spans="1:51" ht="13.5" customHeight="1" thickBot="1">
      <c r="A1046" s="43"/>
      <c r="B1046" s="635"/>
      <c r="C1046" s="658"/>
      <c r="D1046" s="636"/>
      <c r="E1046" s="628" t="str">
        <f>IF(B1046="","",VLOOKUP(B1046,参照!$U$1:$Z$25,2,FALSE))</f>
        <v/>
      </c>
      <c r="F1046" s="637"/>
      <c r="G1046" s="638" t="str">
        <f>IF(B1046="","",VLOOKUP(B1046,参照!$U$1:$Z$25,3,FALSE))</f>
        <v/>
      </c>
      <c r="H1046" s="637"/>
      <c r="I1046" s="639" t="str">
        <f>IF(B1046="","",VLOOKUP(B1046,参照!$U$1:$Z$25,4,FALSE))</f>
        <v/>
      </c>
      <c r="J1046" s="637"/>
      <c r="K1046" s="640" t="str">
        <f>IF(B1046="","",VLOOKUP(B1046,参照!$U$1:$Z$25,5,FALSE))</f>
        <v/>
      </c>
      <c r="L1046" s="637"/>
      <c r="M1046" s="641" t="str">
        <f>IF(B1046="","",VLOOKUP(B1046,参照!$U$1:$Z$25,6,FALSE))</f>
        <v/>
      </c>
      <c r="N1046" s="642"/>
      <c r="O1046" s="630" t="str">
        <f t="shared" si="937"/>
        <v/>
      </c>
      <c r="P1046" s="642" t="str">
        <f t="shared" si="938"/>
        <v/>
      </c>
      <c r="Q1046" s="595"/>
      <c r="R1046" s="627" t="str">
        <f>IF(ISERROR(VLOOKUP(Q1046,参照!A:B,2,FALSE)),"",VLOOKUP(Q1046,参照!A:B,2,FALSE))</f>
        <v/>
      </c>
      <c r="S1046" s="628"/>
      <c r="T1046" s="629"/>
      <c r="U1046" s="628"/>
      <c r="V1046" s="628" t="str">
        <f>IF(ISERROR(VLOOKUP(U1046,参照!D:E,2,FALSE)),"",VLOOKUP(U1046,参照!D:E,2,FALSE))</f>
        <v/>
      </c>
      <c r="W1046" s="628"/>
      <c r="X1046" s="630"/>
      <c r="Y1046" s="555"/>
      <c r="Z1046" s="627"/>
      <c r="AA1046" s="654"/>
      <c r="AB1046" s="655"/>
      <c r="AC1046" s="656"/>
      <c r="AD1046" s="555"/>
      <c r="AE1046" s="555"/>
      <c r="AF1046" s="659"/>
      <c r="AG1046" s="647"/>
      <c r="AJ1046" s="855"/>
      <c r="AK1046" s="9" t="s">
        <v>88</v>
      </c>
      <c r="AL1046" s="9">
        <v>3</v>
      </c>
      <c r="AM1046" s="283"/>
      <c r="AN1046" s="283">
        <f>DSUM($B1033:$N1047,F1033,$AK1045:$AL1046)</f>
        <v>0</v>
      </c>
      <c r="AO1046" s="283">
        <f>DSUM($B1033:$N1047,H1033,$AK1045:$AL1046)</f>
        <v>0</v>
      </c>
      <c r="AP1046" s="283">
        <f>DSUM($B1033:$N1047,J1033,$AK1045:$AL1046)</f>
        <v>0</v>
      </c>
      <c r="AQ1046" s="283">
        <f>DSUM($B1033:$N1047,L1033,$AK1045:$AL1046)</f>
        <v>0</v>
      </c>
      <c r="AR1046" s="283">
        <f>DSUM($B1033:$N1047,N1033,$AK1045:$AL1046)</f>
        <v>0</v>
      </c>
      <c r="AS1046" s="283"/>
      <c r="AT1046" s="283">
        <f>AN1046+AO1046+AP1046</f>
        <v>0</v>
      </c>
      <c r="AU1046" s="283">
        <f>AQ1046+AR1046</f>
        <v>0</v>
      </c>
      <c r="AV1046" s="283">
        <f>AT1046+AU1046</f>
        <v>0</v>
      </c>
      <c r="AW1046" s="286">
        <f>(AT1046*1)+(AU1046*0.5)</f>
        <v>0</v>
      </c>
      <c r="AX1046" s="285">
        <f>DCOUNT(B1033:E1047,D1033,AK1045:AL1046)-AO1079</f>
        <v>0</v>
      </c>
      <c r="AY1046" s="855"/>
    </row>
    <row r="1047" spans="1:51" ht="13.5" customHeight="1" thickBot="1">
      <c r="A1047" s="43"/>
      <c r="B1047" s="635"/>
      <c r="C1047" s="658"/>
      <c r="D1047" s="636"/>
      <c r="E1047" s="628" t="str">
        <f>IF(B1047="","",VLOOKUP(B1047,参照!$U$1:$Z$25,2,FALSE))</f>
        <v/>
      </c>
      <c r="F1047" s="637"/>
      <c r="G1047" s="638" t="str">
        <f>IF(B1047="","",VLOOKUP(B1047,参照!$U$1:$Z$25,3,FALSE))</f>
        <v/>
      </c>
      <c r="H1047" s="637"/>
      <c r="I1047" s="639" t="str">
        <f>IF(B1047="","",VLOOKUP(B1047,参照!$U$1:$Z$25,4,FALSE))</f>
        <v/>
      </c>
      <c r="J1047" s="637"/>
      <c r="K1047" s="640" t="str">
        <f>IF(B1047="","",VLOOKUP(B1047,参照!$U$1:$Z$25,5,FALSE))</f>
        <v/>
      </c>
      <c r="L1047" s="637"/>
      <c r="M1047" s="641" t="str">
        <f>IF(B1047="","",VLOOKUP(B1047,参照!$U$1:$Z$25,6,FALSE))</f>
        <v/>
      </c>
      <c r="N1047" s="642"/>
      <c r="O1047" s="642" t="str">
        <f>IF(SUM(F1047+H1047+J1047+L1047+N1047)=0,"",SUM(F1047+H1047+J1047+L1047+N1047))</f>
        <v/>
      </c>
      <c r="P1047" s="642" t="str">
        <f>IF(ISERROR(SUM(E1047*F1047+G1047*H1047+I1047*J1047+K1047*L1047+M1047*N1047)),"",SUM(E1047*F1047+G1047*H1047+I1047*J1047+K1047*L1047+M1047*N1047))</f>
        <v/>
      </c>
      <c r="Q1047" s="595"/>
      <c r="R1047" s="627" t="str">
        <f>IF(ISERROR(VLOOKUP(Q1047,参照!A:B,2,FALSE)),"",VLOOKUP(Q1047,参照!A:B,2,FALSE))</f>
        <v/>
      </c>
      <c r="S1047" s="628"/>
      <c r="T1047" s="629"/>
      <c r="U1047" s="628"/>
      <c r="V1047" s="628" t="str">
        <f>IF(ISERROR(VLOOKUP(U1047,参照!D:E,2,FALSE)),"",VLOOKUP(U1047,参照!D:E,2,FALSE))</f>
        <v/>
      </c>
      <c r="W1047" s="628"/>
      <c r="X1047" s="630"/>
      <c r="Y1047" s="555"/>
      <c r="Z1047" s="627"/>
      <c r="AA1047" s="654"/>
      <c r="AB1047" s="655"/>
      <c r="AC1047" s="642"/>
      <c r="AD1047" s="555"/>
      <c r="AE1047" s="555"/>
      <c r="AF1047" s="660" t="s">
        <v>31</v>
      </c>
      <c r="AG1047" s="661">
        <f>+T1076-T1053-AC1057-T1057</f>
        <v>234430</v>
      </c>
      <c r="AJ1047" s="289"/>
      <c r="AY1047" s="289"/>
    </row>
    <row r="1048" spans="1:51" ht="13.5" customHeight="1">
      <c r="B1048" s="662"/>
      <c r="C1048" s="663"/>
      <c r="D1048" s="664"/>
      <c r="E1048" s="590" t="str">
        <f>IF(B1048="","",VLOOKUP(B1048,参照!$U$1:$Z$25,2,FALSE))</f>
        <v/>
      </c>
      <c r="F1048" s="665"/>
      <c r="G1048" s="666"/>
      <c r="H1048" s="665"/>
      <c r="I1048" s="667"/>
      <c r="J1048" s="665"/>
      <c r="K1048" s="667"/>
      <c r="L1048" s="665"/>
      <c r="M1048" s="666"/>
      <c r="N1048" s="647"/>
      <c r="O1048" s="668"/>
      <c r="P1048" s="647"/>
      <c r="Q1048" s="595"/>
      <c r="R1048" s="627" t="str">
        <f>IF(ISERROR(VLOOKUP(Q1048,参照!A:B,2,FALSE)),"",VLOOKUP(Q1048,参照!A:B,2,FALSE))</f>
        <v/>
      </c>
      <c r="S1048" s="628"/>
      <c r="T1048" s="629"/>
      <c r="U1048" s="628"/>
      <c r="V1048" s="628" t="str">
        <f>IF(ISERROR(VLOOKUP(U1048,参照!D:E,2,FALSE)),"",VLOOKUP(U1048,参照!D:E,2,FALSE))</f>
        <v/>
      </c>
      <c r="W1048" s="628"/>
      <c r="X1048" s="630"/>
      <c r="Y1048" s="555"/>
      <c r="Z1048" s="627"/>
      <c r="AA1048" s="654"/>
      <c r="AB1048" s="655"/>
      <c r="AC1048" s="642"/>
      <c r="AD1048" s="555"/>
      <c r="AE1048" s="555"/>
      <c r="AF1048" s="669"/>
      <c r="AG1048" s="619"/>
      <c r="AJ1048" s="853" t="s">
        <v>103</v>
      </c>
      <c r="AK1048" s="277" t="s">
        <v>104</v>
      </c>
      <c r="AL1048" s="277" t="s">
        <v>4</v>
      </c>
      <c r="AM1048" s="278"/>
      <c r="AN1048" s="279" t="s">
        <v>15</v>
      </c>
      <c r="AO1048" s="279" t="s">
        <v>16</v>
      </c>
      <c r="AP1048" s="277" t="s">
        <v>17</v>
      </c>
      <c r="AQ1048" s="279" t="s">
        <v>18</v>
      </c>
      <c r="AR1048" s="279" t="s">
        <v>19</v>
      </c>
      <c r="AS1048" s="277"/>
      <c r="AT1048" s="277" t="s">
        <v>117</v>
      </c>
      <c r="AU1048" s="277" t="s">
        <v>118</v>
      </c>
      <c r="AV1048" s="277" t="s">
        <v>123</v>
      </c>
      <c r="AW1048" s="277" t="s">
        <v>124</v>
      </c>
      <c r="AX1048" s="288" t="s">
        <v>122</v>
      </c>
      <c r="AY1048" s="853" t="s">
        <v>103</v>
      </c>
    </row>
    <row r="1049" spans="1:51" ht="13.5" customHeight="1">
      <c r="B1049" s="928" t="s">
        <v>500</v>
      </c>
      <c r="C1049" s="929"/>
      <c r="D1049" s="930"/>
      <c r="E1049" s="670"/>
      <c r="F1049" s="671">
        <f t="shared" ref="F1049:O1049" si="939">SUM(F1034:F1047)</f>
        <v>25</v>
      </c>
      <c r="G1049" s="672">
        <f t="shared" si="939"/>
        <v>9500</v>
      </c>
      <c r="H1049" s="671">
        <f t="shared" si="939"/>
        <v>104</v>
      </c>
      <c r="I1049" s="673">
        <f t="shared" si="939"/>
        <v>7000</v>
      </c>
      <c r="J1049" s="671">
        <f t="shared" si="939"/>
        <v>0</v>
      </c>
      <c r="K1049" s="673">
        <f t="shared" si="939"/>
        <v>5000</v>
      </c>
      <c r="L1049" s="671">
        <f t="shared" si="939"/>
        <v>0</v>
      </c>
      <c r="M1049" s="672">
        <f t="shared" si="939"/>
        <v>4760</v>
      </c>
      <c r="N1049" s="672">
        <f t="shared" si="939"/>
        <v>1</v>
      </c>
      <c r="O1049" s="674">
        <f t="shared" si="939"/>
        <v>130</v>
      </c>
      <c r="P1049" s="674">
        <f>SUM(P1034:P1047)</f>
        <v>621380</v>
      </c>
      <c r="Q1049" s="595"/>
      <c r="R1049" s="675" t="str">
        <f>IF(ISERROR(VLOOKUP(Q1049,参照!A:B,2,FALSE)),"",VLOOKUP(Q1049,参照!A:B,2,FALSE))</f>
        <v/>
      </c>
      <c r="S1049" s="676"/>
      <c r="T1049" s="677"/>
      <c r="U1049" s="628"/>
      <c r="V1049" s="628" t="str">
        <f>IF(ISERROR(VLOOKUP(U1049,参照!D:E,2,FALSE)),"",VLOOKUP(U1049,参照!D:E,2,FALSE))</f>
        <v/>
      </c>
      <c r="W1049" s="628"/>
      <c r="X1049" s="630"/>
      <c r="Y1049" s="555"/>
      <c r="Z1049" s="627"/>
      <c r="AA1049" s="654"/>
      <c r="AB1049" s="655"/>
      <c r="AC1049" s="642"/>
      <c r="AD1049" s="555"/>
      <c r="AE1049" s="555"/>
      <c r="AF1049" s="660" t="s">
        <v>32</v>
      </c>
      <c r="AG1049" s="678"/>
      <c r="AJ1049" s="854"/>
      <c r="AK1049" s="281" t="s">
        <v>125</v>
      </c>
      <c r="AL1049" s="281">
        <v>1</v>
      </c>
      <c r="AM1049" s="225"/>
      <c r="AN1049" s="225">
        <f>DSUM($B1033:$N1047,F1033,$AK1048:$AL1049)</f>
        <v>0</v>
      </c>
      <c r="AO1049" s="225">
        <f>DSUM($B1033:$N1047,H1033,$AK1048:$AL1049)</f>
        <v>0</v>
      </c>
      <c r="AP1049" s="225">
        <f>DSUM($B1033:$N1047,J1033,$AK1048:$AL1049)</f>
        <v>0</v>
      </c>
      <c r="AQ1049" s="225">
        <f>DSUM($B1033:$N1047,L1033,$AK1048:$AL1049)</f>
        <v>0</v>
      </c>
      <c r="AR1049" s="225">
        <f>DSUM($B1033:$N1047,N1033,$AK1048:$AL1049)</f>
        <v>0</v>
      </c>
      <c r="AS1049" s="225"/>
      <c r="AT1049" s="225">
        <f>AN1049+AO1049+AP1049</f>
        <v>0</v>
      </c>
      <c r="AU1049" s="225">
        <f>AQ1049+AR1049</f>
        <v>0</v>
      </c>
      <c r="AV1049" s="225">
        <f>AT1049+AU1049</f>
        <v>0</v>
      </c>
      <c r="AW1049" s="287">
        <f>(AT1049*1)+(AU1049*0.5)</f>
        <v>0</v>
      </c>
      <c r="AX1049" s="284">
        <f>DCOUNT(B1033:E1047,D1033,AK1048:AL1049)-AP1078</f>
        <v>0</v>
      </c>
      <c r="AY1049" s="854"/>
    </row>
    <row r="1050" spans="1:51" ht="13.5" customHeight="1">
      <c r="B1050" s="554"/>
      <c r="C1050" s="590"/>
      <c r="D1050" s="554"/>
      <c r="E1050" s="590"/>
      <c r="F1050" s="666"/>
      <c r="G1050" s="666"/>
      <c r="H1050" s="666"/>
      <c r="I1050" s="666"/>
      <c r="J1050" s="666"/>
      <c r="K1050" s="666"/>
      <c r="L1050" s="666"/>
      <c r="M1050" s="666"/>
      <c r="N1050" s="666"/>
      <c r="O1050" s="666"/>
      <c r="P1050" s="666"/>
      <c r="Q1050" s="595"/>
      <c r="R1050" s="598" t="s">
        <v>89</v>
      </c>
      <c r="S1050" s="679"/>
      <c r="T1050" s="680">
        <f>SUM(T1033:T1049)</f>
        <v>313500</v>
      </c>
      <c r="U1050" s="628"/>
      <c r="V1050" s="628" t="str">
        <f>IF(ISERROR(VLOOKUP(U1050,参照!D:E,2,FALSE)),"",VLOOKUP(U1050,参照!D:E,2,FALSE))</f>
        <v/>
      </c>
      <c r="W1050" s="628"/>
      <c r="X1050" s="630"/>
      <c r="Y1050" s="555"/>
      <c r="Z1050" s="627"/>
      <c r="AA1050" s="654"/>
      <c r="AB1050" s="657"/>
      <c r="AC1050" s="642"/>
      <c r="AD1050" s="555"/>
      <c r="AE1050" s="555"/>
      <c r="AF1050" s="669"/>
      <c r="AG1050" s="619"/>
      <c r="AJ1050" s="854"/>
      <c r="AK1050" s="281" t="s">
        <v>104</v>
      </c>
      <c r="AL1050" s="281" t="s">
        <v>4</v>
      </c>
      <c r="AM1050" s="225"/>
      <c r="AN1050" s="225"/>
      <c r="AO1050" s="225"/>
      <c r="AP1050" s="225"/>
      <c r="AQ1050" s="225"/>
      <c r="AR1050" s="225"/>
      <c r="AS1050" s="225"/>
      <c r="AT1050" s="225"/>
      <c r="AU1050" s="225"/>
      <c r="AV1050" s="225"/>
      <c r="AW1050" s="225"/>
      <c r="AX1050" s="282"/>
      <c r="AY1050" s="854"/>
    </row>
    <row r="1051" spans="1:51" ht="13.5" customHeight="1" thickBot="1">
      <c r="B1051" s="881" t="s">
        <v>601</v>
      </c>
      <c r="C1051" s="882"/>
      <c r="D1051" s="882"/>
      <c r="E1051" s="564" t="e">
        <f>IF(B1051="","",VLOOKUP(B1051,参照!$U$1:$Z$25,2,FALSE))</f>
        <v>#N/A</v>
      </c>
      <c r="F1051" s="883" t="s">
        <v>603</v>
      </c>
      <c r="G1051" s="884"/>
      <c r="H1051" s="884"/>
      <c r="I1051" s="884"/>
      <c r="J1051" s="884"/>
      <c r="K1051" s="884"/>
      <c r="L1051" s="884"/>
      <c r="M1051" s="884"/>
      <c r="N1051" s="884"/>
      <c r="O1051" s="884"/>
      <c r="P1051" s="885"/>
      <c r="Q1051" s="555"/>
      <c r="R1051" s="598" t="s">
        <v>90</v>
      </c>
      <c r="S1051" s="564"/>
      <c r="T1051" s="681"/>
      <c r="U1051" s="682"/>
      <c r="V1051" s="682" t="str">
        <f>IF(ISERROR(VLOOKUP(U1051,参照!D:E,2,FALSE)),"",VLOOKUP(U1051,参照!D:E,2,FALSE))</f>
        <v/>
      </c>
      <c r="W1051" s="682"/>
      <c r="X1051" s="683"/>
      <c r="Y1051" s="555"/>
      <c r="Z1051" s="675"/>
      <c r="AA1051" s="684"/>
      <c r="AB1051" s="685"/>
      <c r="AC1051" s="686"/>
      <c r="AD1051" s="555"/>
      <c r="AE1051" s="555"/>
      <c r="AF1051" s="660" t="s">
        <v>343</v>
      </c>
      <c r="AG1051" s="678"/>
      <c r="AJ1051" s="855"/>
      <c r="AK1051" s="9" t="s">
        <v>125</v>
      </c>
      <c r="AL1051" s="9">
        <v>3</v>
      </c>
      <c r="AM1051" s="283"/>
      <c r="AN1051" s="283">
        <f>DSUM($B1033:$N1047,F1033,$AK1050:$AL1051)</f>
        <v>0</v>
      </c>
      <c r="AO1051" s="283">
        <f>DSUM($B1033:$N1047,H1033,$AK1050:$AL1051)</f>
        <v>0</v>
      </c>
      <c r="AP1051" s="283">
        <f>DSUM($B1033:$N1047,J1033,$AK1050:$AL1051)</f>
        <v>0</v>
      </c>
      <c r="AQ1051" s="283">
        <f>DSUM($B1033:$N1047,L1033,$AK1050:$AL1051)</f>
        <v>0</v>
      </c>
      <c r="AR1051" s="283">
        <f>DSUM($B1033:$N1047,N1033,$AK1050:$AL1051)</f>
        <v>0</v>
      </c>
      <c r="AS1051" s="283"/>
      <c r="AT1051" s="283">
        <f>AN1051+AO1051+AP1051</f>
        <v>0</v>
      </c>
      <c r="AU1051" s="283">
        <f>AQ1051+AR1051</f>
        <v>0</v>
      </c>
      <c r="AV1051" s="283">
        <f>AT1051+AU1051</f>
        <v>0</v>
      </c>
      <c r="AW1051" s="286">
        <f>(AT1051*1)+(AU1051*0.5)</f>
        <v>0</v>
      </c>
      <c r="AX1051" s="285">
        <f>DCOUNT(B1033:E1047,D1033,AK1050:AL1051)-AP1079</f>
        <v>0</v>
      </c>
      <c r="AY1051" s="855"/>
    </row>
    <row r="1052" spans="1:51" ht="13.5" customHeight="1" thickBot="1">
      <c r="B1052" s="894" t="s">
        <v>602</v>
      </c>
      <c r="C1052" s="894"/>
      <c r="D1052" s="894"/>
      <c r="E1052" s="555" t="e">
        <v>#N/A</v>
      </c>
      <c r="F1052" s="687" t="s">
        <v>15</v>
      </c>
      <c r="G1052" s="688"/>
      <c r="H1052" s="687" t="s">
        <v>16</v>
      </c>
      <c r="I1052" s="689"/>
      <c r="J1052" s="559" t="s">
        <v>17</v>
      </c>
      <c r="K1052" s="690"/>
      <c r="L1052" s="687" t="s">
        <v>18</v>
      </c>
      <c r="M1052" s="670"/>
      <c r="N1052" s="670" t="s">
        <v>19</v>
      </c>
      <c r="O1052" s="691" t="s">
        <v>6</v>
      </c>
      <c r="P1052" s="613" t="s">
        <v>20</v>
      </c>
      <c r="Q1052" s="555"/>
      <c r="R1052" s="692" t="str">
        <f>IF(ISERROR(VLOOKUP(Q1052,参照!A:B,2,FALSE)),"",VLOOKUP(Q1052,参照!A:B,2,FALSE))</f>
        <v/>
      </c>
      <c r="S1052" s="560"/>
      <c r="T1052" s="693"/>
      <c r="U1052" s="694"/>
      <c r="V1052" s="695" t="str">
        <f>IF(ISERROR(VLOOKUP(U1052,参照!D:E,2,FALSE)),"",VLOOKUP(U1052,参照!D:E,2,FALSE))</f>
        <v/>
      </c>
      <c r="W1052" s="695"/>
      <c r="X1052" s="630"/>
      <c r="Y1052" s="555"/>
      <c r="Z1052" s="645"/>
      <c r="AA1052" s="590"/>
      <c r="AB1052" s="646"/>
      <c r="AC1052" s="647"/>
      <c r="AD1052" s="555"/>
      <c r="AE1052" s="555"/>
      <c r="AF1052" s="669"/>
      <c r="AG1052" s="619"/>
      <c r="AJ1052" s="289"/>
      <c r="AY1052" s="289"/>
    </row>
    <row r="1053" spans="1:51" ht="13.5" customHeight="1">
      <c r="A1053" s="548" t="s">
        <v>498</v>
      </c>
      <c r="B1053" s="873" t="s">
        <v>637</v>
      </c>
      <c r="C1053" s="874"/>
      <c r="D1053" s="875"/>
      <c r="E1053" s="670"/>
      <c r="F1053" s="765">
        <f ca="1">SUMIF($B1034:$P1047,$A1053,F1034:F1047)</f>
        <v>25</v>
      </c>
      <c r="G1053" s="757">
        <f t="shared" ref="G1053:P1053" ca="1" si="940">SUMIF($B1034:$P1047,$A1053,G1034:G1047)</f>
        <v>9500</v>
      </c>
      <c r="H1053" s="758">
        <f t="shared" ca="1" si="940"/>
        <v>104</v>
      </c>
      <c r="I1053" s="758">
        <f t="shared" ca="1" si="940"/>
        <v>7000</v>
      </c>
      <c r="J1053" s="758">
        <f t="shared" ca="1" si="940"/>
        <v>0</v>
      </c>
      <c r="K1053" s="758">
        <f t="shared" ca="1" si="940"/>
        <v>5000</v>
      </c>
      <c r="L1053" s="758">
        <f t="shared" ca="1" si="940"/>
        <v>0</v>
      </c>
      <c r="M1053" s="758">
        <f t="shared" ca="1" si="940"/>
        <v>4760</v>
      </c>
      <c r="N1053" s="758">
        <f t="shared" ca="1" si="940"/>
        <v>1</v>
      </c>
      <c r="O1053" s="758">
        <f t="shared" ca="1" si="940"/>
        <v>130</v>
      </c>
      <c r="P1053" s="759">
        <f t="shared" ca="1" si="940"/>
        <v>621380</v>
      </c>
      <c r="Q1053" s="555"/>
      <c r="R1053" s="857" t="s">
        <v>91</v>
      </c>
      <c r="S1053" s="858"/>
      <c r="T1053" s="680">
        <f>SUM(T1050+T1052)</f>
        <v>313500</v>
      </c>
      <c r="U1053" s="696"/>
      <c r="V1053" s="697" t="str">
        <f>IF(ISERROR(VLOOKUP(U1053,参照!D:E,2,FALSE)),"",VLOOKUP(U1053,参照!D:E,2,FALSE))</f>
        <v/>
      </c>
      <c r="W1053" s="696"/>
      <c r="X1053" s="630"/>
      <c r="Y1053" s="555"/>
      <c r="Z1053" s="648" t="s">
        <v>35</v>
      </c>
      <c r="AA1053" s="649"/>
      <c r="AB1053" s="650"/>
      <c r="AC1053" s="651">
        <f>SUM(AC1040:AC1051)</f>
        <v>0</v>
      </c>
      <c r="AD1053" s="555"/>
      <c r="AE1053" s="555"/>
      <c r="AF1053" s="698" t="s">
        <v>81</v>
      </c>
      <c r="AG1053" s="699">
        <v>-17338</v>
      </c>
      <c r="AJ1053" s="853" t="s">
        <v>686</v>
      </c>
      <c r="AK1053" s="277" t="s">
        <v>104</v>
      </c>
      <c r="AL1053" s="277" t="s">
        <v>4</v>
      </c>
      <c r="AM1053" s="278"/>
      <c r="AN1053" s="279" t="s">
        <v>15</v>
      </c>
      <c r="AO1053" s="279" t="s">
        <v>16</v>
      </c>
      <c r="AP1053" s="277" t="s">
        <v>17</v>
      </c>
      <c r="AQ1053" s="279" t="s">
        <v>18</v>
      </c>
      <c r="AR1053" s="279" t="s">
        <v>19</v>
      </c>
      <c r="AS1053" s="277"/>
      <c r="AT1053" s="277" t="s">
        <v>117</v>
      </c>
      <c r="AU1053" s="277" t="s">
        <v>118</v>
      </c>
      <c r="AV1053" s="277" t="s">
        <v>123</v>
      </c>
      <c r="AW1053" s="277" t="s">
        <v>124</v>
      </c>
      <c r="AX1053" s="288" t="s">
        <v>122</v>
      </c>
      <c r="AY1053" s="853" t="s">
        <v>127</v>
      </c>
    </row>
    <row r="1054" spans="1:51" ht="13.5" customHeight="1">
      <c r="A1054" s="548"/>
      <c r="B1054" s="870" t="s">
        <v>623</v>
      </c>
      <c r="C1054" s="871"/>
      <c r="D1054" s="872"/>
      <c r="E1054" s="555" t="e">
        <v>#N/A</v>
      </c>
      <c r="F1054" s="700">
        <f ca="1">SUM(F1053)+F1000</f>
        <v>472</v>
      </c>
      <c r="G1054" s="701">
        <f t="shared" ref="G1054:P1054" ca="1" si="941">SUM(G1053)+G1000</f>
        <v>137750</v>
      </c>
      <c r="H1054" s="702">
        <f t="shared" ca="1" si="941"/>
        <v>816</v>
      </c>
      <c r="I1054" s="702">
        <f t="shared" ca="1" si="941"/>
        <v>101500</v>
      </c>
      <c r="J1054" s="702">
        <f t="shared" ca="1" si="941"/>
        <v>58</v>
      </c>
      <c r="K1054" s="702">
        <f t="shared" ca="1" si="941"/>
        <v>72500</v>
      </c>
      <c r="L1054" s="702">
        <f t="shared" ca="1" si="941"/>
        <v>23</v>
      </c>
      <c r="M1054" s="702">
        <f t="shared" ca="1" si="941"/>
        <v>69020</v>
      </c>
      <c r="N1054" s="702">
        <f t="shared" ca="1" si="941"/>
        <v>6</v>
      </c>
      <c r="O1054" s="702">
        <f t="shared" ca="1" si="941"/>
        <v>1375</v>
      </c>
      <c r="P1054" s="703">
        <f t="shared" ca="1" si="941"/>
        <v>6510780</v>
      </c>
      <c r="Q1054" s="555"/>
      <c r="R1054" s="560"/>
      <c r="S1054" s="560"/>
      <c r="T1054" s="704"/>
      <c r="U1054" s="628"/>
      <c r="V1054" s="628" t="str">
        <f>IF(ISERROR(VLOOKUP(U1054,参照!D:E,2,FALSE)),"",VLOOKUP(U1054,参照!D:E,2,FALSE))</f>
        <v/>
      </c>
      <c r="W1054" s="628"/>
      <c r="X1054" s="630"/>
      <c r="Y1054" s="555"/>
      <c r="Z1054" s="596" t="s">
        <v>36</v>
      </c>
      <c r="AA1054" s="555"/>
      <c r="AB1054" s="555"/>
      <c r="AC1054" s="555"/>
      <c r="AD1054" s="555"/>
      <c r="AE1054" s="555"/>
      <c r="AF1054" s="669"/>
      <c r="AG1054" s="619"/>
      <c r="AJ1054" s="854"/>
      <c r="AK1054" s="281" t="s">
        <v>126</v>
      </c>
      <c r="AL1054" s="281">
        <v>1</v>
      </c>
      <c r="AM1054" s="225"/>
      <c r="AN1054" s="225">
        <f>DSUM($B1033:$N1047,F1033,$AK1053:$AL1054)</f>
        <v>0</v>
      </c>
      <c r="AO1054" s="225">
        <f>DSUM($B1033:$N1047,H1033,$AK1053:$AL1054)</f>
        <v>0</v>
      </c>
      <c r="AP1054" s="225">
        <f>DSUM($B1033:$N1047,J1033,$AK1053:$AL1054)</f>
        <v>0</v>
      </c>
      <c r="AQ1054" s="225">
        <f>DSUM($B1033:$N1047,L1033,$AK1053:$AL1054)</f>
        <v>0</v>
      </c>
      <c r="AR1054" s="225">
        <f>DSUM($B1033:$N1047,N1033,$AK1053:$AL1054)</f>
        <v>0</v>
      </c>
      <c r="AS1054" s="225"/>
      <c r="AT1054" s="225">
        <f>AN1054+AO1054+AP1054</f>
        <v>0</v>
      </c>
      <c r="AU1054" s="225">
        <f>AQ1054+AR1054</f>
        <v>0</v>
      </c>
      <c r="AV1054" s="225">
        <f>AT1054+AU1054</f>
        <v>0</v>
      </c>
      <c r="AW1054" s="287">
        <f>(AT1054*1)+(AU1054*0.5)</f>
        <v>0</v>
      </c>
      <c r="AX1054" s="284">
        <f>DCOUNT(B1033:E1047,D1033,AK1053:AL1054)-AQ1078</f>
        <v>0</v>
      </c>
      <c r="AY1054" s="854"/>
    </row>
    <row r="1055" spans="1:51" ht="13.5" customHeight="1">
      <c r="A1055" s="548" t="s">
        <v>607</v>
      </c>
      <c r="B1055" s="873" t="s">
        <v>107</v>
      </c>
      <c r="C1055" s="874"/>
      <c r="D1055" s="875"/>
      <c r="E1055" s="670"/>
      <c r="F1055" s="757">
        <f ca="1">SUMIF($B1034:$P1047,$A1055,F1034:F1047)</f>
        <v>0</v>
      </c>
      <c r="G1055" s="758">
        <f t="shared" ref="G1055:P1055" ca="1" si="942">SUMIF($B1034:$P1047,$A1055,G1034:G1047)</f>
        <v>0</v>
      </c>
      <c r="H1055" s="758">
        <f t="shared" ca="1" si="942"/>
        <v>0</v>
      </c>
      <c r="I1055" s="758">
        <f t="shared" ca="1" si="942"/>
        <v>0</v>
      </c>
      <c r="J1055" s="758">
        <f t="shared" ca="1" si="942"/>
        <v>0</v>
      </c>
      <c r="K1055" s="758">
        <f t="shared" ca="1" si="942"/>
        <v>0</v>
      </c>
      <c r="L1055" s="758">
        <f t="shared" ca="1" si="942"/>
        <v>0</v>
      </c>
      <c r="M1055" s="758">
        <f t="shared" ca="1" si="942"/>
        <v>0</v>
      </c>
      <c r="N1055" s="758">
        <f t="shared" ca="1" si="942"/>
        <v>0</v>
      </c>
      <c r="O1055" s="758">
        <f t="shared" ca="1" si="942"/>
        <v>0</v>
      </c>
      <c r="P1055" s="759">
        <f t="shared" ca="1" si="942"/>
        <v>0</v>
      </c>
      <c r="Q1055" s="555"/>
      <c r="R1055" s="857" t="s">
        <v>92</v>
      </c>
      <c r="S1055" s="863"/>
      <c r="T1055" s="864"/>
      <c r="U1055" s="682"/>
      <c r="V1055" s="682" t="str">
        <f>IF(ISERROR(VLOOKUP(U1055,参照!D:E,2,FALSE)),"",VLOOKUP(U1055,参照!D:E,2,FALSE))</f>
        <v/>
      </c>
      <c r="W1055" s="682"/>
      <c r="X1055" s="683"/>
      <c r="Y1055" s="555"/>
      <c r="Z1055" s="555"/>
      <c r="AA1055" s="555"/>
      <c r="AB1055" s="555"/>
      <c r="AC1055" s="555"/>
      <c r="AD1055" s="555"/>
      <c r="AE1055" s="555"/>
      <c r="AF1055" s="705" t="s">
        <v>34</v>
      </c>
      <c r="AG1055" s="706"/>
      <c r="AJ1055" s="854"/>
      <c r="AK1055" s="281" t="s">
        <v>104</v>
      </c>
      <c r="AL1055" s="281" t="s">
        <v>4</v>
      </c>
      <c r="AM1055" s="225"/>
      <c r="AN1055" s="225"/>
      <c r="AO1055" s="225"/>
      <c r="AP1055" s="225"/>
      <c r="AQ1055" s="225"/>
      <c r="AR1055" s="225"/>
      <c r="AS1055" s="225"/>
      <c r="AT1055" s="225"/>
      <c r="AU1055" s="225"/>
      <c r="AV1055" s="225"/>
      <c r="AW1055" s="225"/>
      <c r="AX1055" s="282"/>
      <c r="AY1055" s="854"/>
    </row>
    <row r="1056" spans="1:51" ht="13.5" customHeight="1" thickBot="1">
      <c r="A1056" s="548"/>
      <c r="B1056" s="870" t="s">
        <v>623</v>
      </c>
      <c r="C1056" s="871"/>
      <c r="D1056" s="872"/>
      <c r="E1056" s="555" t="e">
        <v>#N/A</v>
      </c>
      <c r="F1056" s="701">
        <f ca="1">SUM(F1055)+F1002</f>
        <v>0</v>
      </c>
      <c r="G1056" s="702">
        <f t="shared" ref="G1056:P1056" ca="1" si="943">SUM(G1055)+G1002</f>
        <v>0</v>
      </c>
      <c r="H1056" s="702">
        <f t="shared" ca="1" si="943"/>
        <v>0</v>
      </c>
      <c r="I1056" s="702">
        <f t="shared" ca="1" si="943"/>
        <v>0</v>
      </c>
      <c r="J1056" s="702">
        <f t="shared" ca="1" si="943"/>
        <v>0</v>
      </c>
      <c r="K1056" s="702">
        <f t="shared" ca="1" si="943"/>
        <v>0</v>
      </c>
      <c r="L1056" s="702">
        <f t="shared" ca="1" si="943"/>
        <v>0</v>
      </c>
      <c r="M1056" s="702">
        <f t="shared" ca="1" si="943"/>
        <v>0</v>
      </c>
      <c r="N1056" s="702">
        <f t="shared" ca="1" si="943"/>
        <v>0</v>
      </c>
      <c r="O1056" s="702">
        <f t="shared" ca="1" si="943"/>
        <v>0</v>
      </c>
      <c r="P1056" s="703">
        <f t="shared" ca="1" si="943"/>
        <v>0</v>
      </c>
      <c r="Q1056" s="555"/>
      <c r="R1056" s="692" t="str">
        <f>IF(ISERROR(VLOOKUP(Q1056,参照!#REF!,2,FALSE)),"",VLOOKUP(Q1056,参照!#REF!,2,FALSE))</f>
        <v/>
      </c>
      <c r="S1056" s="560"/>
      <c r="T1056" s="693"/>
      <c r="U1056" s="707"/>
      <c r="V1056" s="708" t="str">
        <f>IF(ISERROR(VLOOKUP(U1056,参照!D:E,2,FALSE)),"",VLOOKUP(U1056,参照!D:E,2,FALSE))</f>
        <v/>
      </c>
      <c r="W1056" s="676"/>
      <c r="X1056" s="709"/>
      <c r="Y1056" s="555"/>
      <c r="Z1056" s="645"/>
      <c r="AA1056" s="590"/>
      <c r="AB1056" s="646"/>
      <c r="AC1056" s="647"/>
      <c r="AD1056" s="555"/>
      <c r="AE1056" s="555"/>
      <c r="AF1056" s="669"/>
      <c r="AG1056" s="619"/>
      <c r="AJ1056" s="855"/>
      <c r="AK1056" s="9" t="s">
        <v>126</v>
      </c>
      <c r="AL1056" s="9">
        <v>3</v>
      </c>
      <c r="AM1056" s="283"/>
      <c r="AN1056" s="283">
        <f>DSUM($B1033:$N1047,F1033,$AK1055:$AL1056)</f>
        <v>0</v>
      </c>
      <c r="AO1056" s="283">
        <f>DSUM($B1033:$N1047,H1033,$AK1055:$AL1056)</f>
        <v>0</v>
      </c>
      <c r="AP1056" s="283">
        <f>DSUM($B1033:$N1047,J1033,$AK1055:$AL1056)</f>
        <v>0</v>
      </c>
      <c r="AQ1056" s="283">
        <f>DSUM($B1033:$N1047,L1033,$AK1055:$AL1056)</f>
        <v>0</v>
      </c>
      <c r="AR1056" s="283">
        <f>DSUM($B1033:$N1047,N1033,$AK1055:$AL1056)</f>
        <v>0</v>
      </c>
      <c r="AS1056" s="283"/>
      <c r="AT1056" s="283">
        <f>AN1056+AO1056+AP1056</f>
        <v>0</v>
      </c>
      <c r="AU1056" s="283">
        <f>AQ1056+AR1056</f>
        <v>0</v>
      </c>
      <c r="AV1056" s="283">
        <f>AT1056+AU1056</f>
        <v>0</v>
      </c>
      <c r="AW1056" s="286">
        <f>(AT1056*1)+(AU1056*0.5)</f>
        <v>0</v>
      </c>
      <c r="AX1056" s="285">
        <f>DCOUNT(B1033:E1047,D1033,AK1055:AL1056)-AQ1079</f>
        <v>0</v>
      </c>
      <c r="AY1056" s="855"/>
    </row>
    <row r="1057" spans="1:51" ht="13.5" customHeight="1" thickBot="1">
      <c r="A1057" s="548" t="s">
        <v>608</v>
      </c>
      <c r="B1057" s="873" t="s">
        <v>605</v>
      </c>
      <c r="C1057" s="874"/>
      <c r="D1057" s="875"/>
      <c r="E1057" s="670"/>
      <c r="F1057" s="757">
        <f ca="1">SUMIF($B1034:$P1047,$A1057,F1034:F1047)</f>
        <v>0</v>
      </c>
      <c r="G1057" s="758">
        <f t="shared" ref="G1057:P1057" ca="1" si="944">SUMIF($B1034:$P1047,$A1057,G1034:G1047)</f>
        <v>0</v>
      </c>
      <c r="H1057" s="758">
        <f t="shared" ca="1" si="944"/>
        <v>0</v>
      </c>
      <c r="I1057" s="758">
        <f t="shared" ca="1" si="944"/>
        <v>0</v>
      </c>
      <c r="J1057" s="758">
        <f t="shared" ca="1" si="944"/>
        <v>0</v>
      </c>
      <c r="K1057" s="758">
        <f t="shared" ca="1" si="944"/>
        <v>0</v>
      </c>
      <c r="L1057" s="758">
        <f t="shared" ca="1" si="944"/>
        <v>0</v>
      </c>
      <c r="M1057" s="758">
        <f t="shared" ca="1" si="944"/>
        <v>0</v>
      </c>
      <c r="N1057" s="758">
        <f t="shared" ca="1" si="944"/>
        <v>0</v>
      </c>
      <c r="O1057" s="758">
        <f t="shared" ca="1" si="944"/>
        <v>0</v>
      </c>
      <c r="P1057" s="759">
        <f t="shared" ca="1" si="944"/>
        <v>0</v>
      </c>
      <c r="Q1057" s="555"/>
      <c r="R1057" s="857" t="s">
        <v>93</v>
      </c>
      <c r="S1057" s="858"/>
      <c r="T1057" s="680">
        <f>SUM(X1057+T1056)</f>
        <v>85200</v>
      </c>
      <c r="U1057" s="710"/>
      <c r="V1057" s="564" t="s">
        <v>82</v>
      </c>
      <c r="W1057" s="564"/>
      <c r="X1057" s="711">
        <f>SUM(X1033:X1056)</f>
        <v>85200</v>
      </c>
      <c r="Y1057" s="555"/>
      <c r="Z1057" s="692" t="s">
        <v>76</v>
      </c>
      <c r="AA1057" s="649"/>
      <c r="AB1057" s="650"/>
      <c r="AC1057" s="651">
        <f>+AB1033*AC1033+AB1034*AC1034+AB1035*AC1035+AB1040*AC1040+AB1041*AC1041+AB1042*AC1042+AB1043*AC1043+AB1044*AC1044+AB1045*AC1045+AB1046*AC1046+AB1047*AC1047+AB1048*AC1048+AB1049*AC1049+AB1050*AC1050+AB1051*AC1051</f>
        <v>0</v>
      </c>
      <c r="AD1057" s="555"/>
      <c r="AE1057" s="555"/>
      <c r="AF1057" s="705" t="s">
        <v>5</v>
      </c>
      <c r="AG1057" s="651">
        <f>SUM(AG1047:AG1056)</f>
        <v>217092</v>
      </c>
      <c r="AJ1057" s="289"/>
      <c r="AK1057" s="4"/>
      <c r="AL1057" s="4"/>
      <c r="AW1057" s="340"/>
      <c r="AX1057" s="340"/>
      <c r="AY1057" s="289"/>
    </row>
    <row r="1058" spans="1:51" ht="13.5" customHeight="1">
      <c r="A1058" s="548"/>
      <c r="B1058" s="870" t="s">
        <v>623</v>
      </c>
      <c r="C1058" s="871"/>
      <c r="D1058" s="872"/>
      <c r="E1058" s="712"/>
      <c r="F1058" s="701">
        <f ca="1">SUM(F1057)+F1004</f>
        <v>69</v>
      </c>
      <c r="G1058" s="702">
        <f t="shared" ref="G1058" ca="1" si="945">SUM(G1057)+G1004</f>
        <v>11400</v>
      </c>
      <c r="H1058" s="702">
        <f t="shared" ref="H1058" ca="1" si="946">SUM(H1057)+H1004</f>
        <v>130</v>
      </c>
      <c r="I1058" s="702">
        <f t="shared" ref="I1058:P1058" ca="1" si="947">SUM(I1057)+I1004</f>
        <v>8400</v>
      </c>
      <c r="J1058" s="702">
        <f t="shared" ca="1" si="947"/>
        <v>0</v>
      </c>
      <c r="K1058" s="702">
        <f t="shared" ca="1" si="947"/>
        <v>6000</v>
      </c>
      <c r="L1058" s="702">
        <f t="shared" ca="1" si="947"/>
        <v>2</v>
      </c>
      <c r="M1058" s="702">
        <f t="shared" ca="1" si="947"/>
        <v>5720</v>
      </c>
      <c r="N1058" s="702">
        <f t="shared" ca="1" si="947"/>
        <v>0</v>
      </c>
      <c r="O1058" s="702">
        <f t="shared" ca="1" si="947"/>
        <v>201</v>
      </c>
      <c r="P1058" s="703">
        <f t="shared" ca="1" si="947"/>
        <v>580500</v>
      </c>
      <c r="Q1058" s="555"/>
      <c r="R1058" s="596"/>
      <c r="S1058" s="555"/>
      <c r="T1058" s="713"/>
      <c r="U1058" s="555"/>
      <c r="V1058" s="714"/>
      <c r="W1058" s="555"/>
      <c r="X1058" s="713"/>
      <c r="Y1058" s="555"/>
      <c r="Z1058" s="555"/>
      <c r="AA1058" s="555"/>
      <c r="AB1058" s="555"/>
      <c r="AC1058" s="555"/>
      <c r="AD1058" s="555"/>
      <c r="AE1058" s="555"/>
      <c r="AF1058" s="555"/>
      <c r="AG1058" s="555"/>
      <c r="AJ1058" s="853" t="s">
        <v>336</v>
      </c>
      <c r="AK1058" s="277" t="s">
        <v>104</v>
      </c>
      <c r="AL1058" s="277" t="s">
        <v>4</v>
      </c>
      <c r="AM1058" s="278"/>
      <c r="AN1058" s="279" t="s">
        <v>15</v>
      </c>
      <c r="AO1058" s="279" t="s">
        <v>16</v>
      </c>
      <c r="AP1058" s="277" t="s">
        <v>17</v>
      </c>
      <c r="AQ1058" s="279" t="s">
        <v>18</v>
      </c>
      <c r="AR1058" s="279" t="s">
        <v>19</v>
      </c>
      <c r="AS1058" s="277"/>
      <c r="AT1058" s="277" t="s">
        <v>117</v>
      </c>
      <c r="AU1058" s="277" t="s">
        <v>118</v>
      </c>
      <c r="AV1058" s="277" t="s">
        <v>123</v>
      </c>
      <c r="AW1058" s="277" t="s">
        <v>124</v>
      </c>
      <c r="AX1058" s="288" t="s">
        <v>122</v>
      </c>
      <c r="AY1058" s="853" t="s">
        <v>336</v>
      </c>
    </row>
    <row r="1059" spans="1:51" ht="13.5" customHeight="1">
      <c r="A1059" s="548" t="s">
        <v>609</v>
      </c>
      <c r="B1059" s="873" t="s">
        <v>103</v>
      </c>
      <c r="C1059" s="874"/>
      <c r="D1059" s="875"/>
      <c r="E1059" s="560" t="e">
        <v>#N/A</v>
      </c>
      <c r="F1059" s="757">
        <f ca="1">SUMIF($B1034:$P1047,$A1059,F1034:F1047)</f>
        <v>0</v>
      </c>
      <c r="G1059" s="758">
        <f t="shared" ref="G1059:P1059" ca="1" si="948">SUMIF($B1034:$P1047,$A1059,G1034:G1047)</f>
        <v>0</v>
      </c>
      <c r="H1059" s="758">
        <f t="shared" ca="1" si="948"/>
        <v>0</v>
      </c>
      <c r="I1059" s="758">
        <f t="shared" ca="1" si="948"/>
        <v>0</v>
      </c>
      <c r="J1059" s="758">
        <f t="shared" ca="1" si="948"/>
        <v>0</v>
      </c>
      <c r="K1059" s="758">
        <f t="shared" ca="1" si="948"/>
        <v>0</v>
      </c>
      <c r="L1059" s="758">
        <f t="shared" ca="1" si="948"/>
        <v>0</v>
      </c>
      <c r="M1059" s="758">
        <f t="shared" ca="1" si="948"/>
        <v>0</v>
      </c>
      <c r="N1059" s="758">
        <f t="shared" ca="1" si="948"/>
        <v>0</v>
      </c>
      <c r="O1059" s="758">
        <f t="shared" ca="1" si="948"/>
        <v>0</v>
      </c>
      <c r="P1059" s="759">
        <f t="shared" ca="1" si="948"/>
        <v>0</v>
      </c>
      <c r="Q1059" s="555"/>
      <c r="R1059" s="649" t="s">
        <v>425</v>
      </c>
      <c r="S1059" s="555"/>
      <c r="T1059" s="555"/>
      <c r="U1059" s="555"/>
      <c r="V1059" s="555"/>
      <c r="W1059" s="555"/>
      <c r="X1059" s="555"/>
      <c r="Y1059" s="555"/>
      <c r="Z1059" s="555"/>
      <c r="AA1059" s="555"/>
      <c r="AB1059" s="555"/>
      <c r="AC1059" s="555"/>
      <c r="AD1059" s="555"/>
      <c r="AE1059" s="555"/>
      <c r="AF1059" s="714" t="s">
        <v>342</v>
      </c>
      <c r="AG1059" s="555"/>
      <c r="AJ1059" s="854"/>
      <c r="AK1059" s="281" t="s">
        <v>334</v>
      </c>
      <c r="AL1059" s="281">
        <v>1</v>
      </c>
      <c r="AM1059" s="225"/>
      <c r="AN1059" s="225">
        <f>DSUM($B1033:$N1047,F1033,$AK1058:$AL1059)</f>
        <v>0</v>
      </c>
      <c r="AO1059" s="225">
        <f>DSUM($B1033:$N1047,H1033,$AK1058:$AL1059)</f>
        <v>0</v>
      </c>
      <c r="AP1059" s="225">
        <f>DSUM($B1033:$N1047,J1033,$AK1058:$AL1059)</f>
        <v>0</v>
      </c>
      <c r="AQ1059" s="225">
        <f>DSUM($B1033:$N1047,L1033,$AK1058:$AL1059)</f>
        <v>0</v>
      </c>
      <c r="AR1059" s="225">
        <f>DSUM($B1033:$N1047,N1033,$AK1058:$AL1059)</f>
        <v>0</v>
      </c>
      <c r="AS1059" s="225"/>
      <c r="AT1059" s="225">
        <f>AN1059+AO1059+AP1059</f>
        <v>0</v>
      </c>
      <c r="AU1059" s="225">
        <f>AQ1059+AR1059</f>
        <v>0</v>
      </c>
      <c r="AV1059" s="225">
        <f>AT1059+AU1059</f>
        <v>0</v>
      </c>
      <c r="AW1059" s="287">
        <f>(AT1059*1)+(AU1059*0.5)</f>
        <v>0</v>
      </c>
      <c r="AX1059" s="284">
        <f>DCOUNT(B1033:E1047,D1033,AK1058:AL1059)-AR1078</f>
        <v>0</v>
      </c>
      <c r="AY1059" s="854"/>
    </row>
    <row r="1060" spans="1:51" ht="13.5" customHeight="1">
      <c r="A1060" s="548"/>
      <c r="B1060" s="870" t="s">
        <v>623</v>
      </c>
      <c r="C1060" s="871"/>
      <c r="D1060" s="872"/>
      <c r="E1060" s="555" t="e">
        <v>#N/A</v>
      </c>
      <c r="F1060" s="701">
        <f ca="1">SUM(F1059)+F1006</f>
        <v>60</v>
      </c>
      <c r="G1060" s="702">
        <f t="shared" ref="G1060" ca="1" si="949">SUM(G1059)+G1006</f>
        <v>9500</v>
      </c>
      <c r="H1060" s="702">
        <f t="shared" ref="H1060" ca="1" si="950">SUM(H1059)+H1006</f>
        <v>9</v>
      </c>
      <c r="I1060" s="702">
        <f t="shared" ref="I1060:P1060" ca="1" si="951">SUM(I1059)+I1006</f>
        <v>7000</v>
      </c>
      <c r="J1060" s="702">
        <f t="shared" ca="1" si="951"/>
        <v>0</v>
      </c>
      <c r="K1060" s="702">
        <f t="shared" ca="1" si="951"/>
        <v>5000</v>
      </c>
      <c r="L1060" s="702">
        <f t="shared" ca="1" si="951"/>
        <v>2</v>
      </c>
      <c r="M1060" s="702">
        <f t="shared" ca="1" si="951"/>
        <v>4750</v>
      </c>
      <c r="N1060" s="702">
        <f t="shared" ca="1" si="951"/>
        <v>0</v>
      </c>
      <c r="O1060" s="702">
        <f t="shared" ca="1" si="951"/>
        <v>71</v>
      </c>
      <c r="P1060" s="703">
        <f t="shared" ca="1" si="951"/>
        <v>695500</v>
      </c>
      <c r="Q1060" s="555"/>
      <c r="R1060" s="774"/>
      <c r="S1060" s="604"/>
      <c r="T1060" s="603" t="s">
        <v>39</v>
      </c>
      <c r="U1060" s="604"/>
      <c r="V1060" s="715"/>
      <c r="W1060" s="604"/>
      <c r="X1060" s="603" t="s">
        <v>455</v>
      </c>
      <c r="Y1060" s="604"/>
      <c r="Z1060" s="715"/>
      <c r="AA1060" s="604"/>
      <c r="AB1060" s="604"/>
      <c r="AC1060" s="603" t="s">
        <v>41</v>
      </c>
      <c r="AD1060" s="715"/>
      <c r="AE1060" s="555"/>
      <c r="AF1060" s="831" t="s">
        <v>821</v>
      </c>
      <c r="AG1060" s="716"/>
      <c r="AJ1060" s="854"/>
      <c r="AK1060" s="281" t="s">
        <v>104</v>
      </c>
      <c r="AL1060" s="281" t="s">
        <v>4</v>
      </c>
      <c r="AM1060" s="225"/>
      <c r="AN1060" s="225"/>
      <c r="AO1060" s="225"/>
      <c r="AP1060" s="225"/>
      <c r="AQ1060" s="225"/>
      <c r="AR1060" s="225"/>
      <c r="AS1060" s="225"/>
      <c r="AT1060" s="225"/>
      <c r="AU1060" s="225"/>
      <c r="AV1060" s="225"/>
      <c r="AW1060" s="225"/>
      <c r="AX1060" s="282"/>
      <c r="AY1060" s="854"/>
    </row>
    <row r="1061" spans="1:51" ht="13.5" customHeight="1" thickBot="1">
      <c r="A1061" s="548" t="s">
        <v>610</v>
      </c>
      <c r="B1061" s="878" t="s">
        <v>661</v>
      </c>
      <c r="C1061" s="879"/>
      <c r="D1061" s="880"/>
      <c r="E1061" s="670"/>
      <c r="F1061" s="757">
        <f ca="1">SUMIF($B1034:$P1047,$A1061,F1034:F1047)+SUMIF($B1034:$P1047,$A1062,F1034:F1047)</f>
        <v>0</v>
      </c>
      <c r="G1061" s="758">
        <f t="shared" ref="G1061" ca="1" si="952">SUMIF($B1036:$P1049,$A1061,G1036:G1049)</f>
        <v>0</v>
      </c>
      <c r="H1061" s="758">
        <f ca="1">SUMIF($B1034:$P1047,$A1061,H1034:H1047)+SUMIF($B1034:$P1047,$A1062,H1034:H1047)</f>
        <v>0</v>
      </c>
      <c r="I1061" s="758">
        <f t="shared" ref="I1061" ca="1" si="953">SUMIF($B1036:$P1049,$A1061,I1036:I1049)</f>
        <v>0</v>
      </c>
      <c r="J1061" s="758">
        <f ca="1">SUMIF($B1034:$P1047,$A1061,J1034:J1047)+SUMIF($B1034:$P1047,$A1062,J1034:J1047)</f>
        <v>0</v>
      </c>
      <c r="K1061" s="758">
        <f t="shared" ref="K1061" ca="1" si="954">SUMIF($B1036:$P1049,$A1061,K1036:K1049)</f>
        <v>0</v>
      </c>
      <c r="L1061" s="758">
        <f ca="1">SUMIF($B1034:$P1047,$A1061,L1034:L1047)+SUMIF($B1034:$P1047,$A1062,L1034:L1047)</f>
        <v>0</v>
      </c>
      <c r="M1061" s="758">
        <f t="shared" ref="M1061" ca="1" si="955">SUMIF($B1036:$P1049,$A1061,M1036:M1049)</f>
        <v>0</v>
      </c>
      <c r="N1061" s="758">
        <f ca="1">SUMIF($B1034:$P1047,$A1061,N1034:N1047)+SUMIF($B1034:$P1047,$A1062,N1034:N1047)</f>
        <v>0</v>
      </c>
      <c r="O1061" s="758">
        <f ca="1">SUMIF($B1034:$P1047,$A1061,O1034:O1047)+SUMIF($B1034:$P1047,$A1062,O1034:O1047)</f>
        <v>0</v>
      </c>
      <c r="P1061" s="759">
        <f ca="1">SUMIF($B1034:$P1047,$A1061,P1034:P1047)+SUMIF($B1034:$P1047,$A1062,P1034:P1047)</f>
        <v>0</v>
      </c>
      <c r="Q1061" s="555"/>
      <c r="R1061" s="775"/>
      <c r="S1061" s="596" t="s">
        <v>2</v>
      </c>
      <c r="T1061" s="717">
        <f>SUM(昨年日報!T1062)</f>
        <v>229</v>
      </c>
      <c r="U1061" s="555"/>
      <c r="V1061" s="718"/>
      <c r="W1061" s="596" t="s">
        <v>42</v>
      </c>
      <c r="X1061" s="719">
        <f>+X1007+T1061</f>
        <v>2717</v>
      </c>
      <c r="Y1061" s="555"/>
      <c r="Z1061" s="720"/>
      <c r="AA1061" s="555" t="s">
        <v>2</v>
      </c>
      <c r="AB1061" s="596"/>
      <c r="AC1061" s="721">
        <f>+AC1007+T1061</f>
        <v>2995</v>
      </c>
      <c r="AD1061" s="720"/>
      <c r="AE1061" s="555"/>
      <c r="AF1061" s="730" t="s">
        <v>822</v>
      </c>
      <c r="AG1061" s="561"/>
      <c r="AJ1061" s="855"/>
      <c r="AK1061" s="9" t="s">
        <v>335</v>
      </c>
      <c r="AL1061" s="9">
        <v>3</v>
      </c>
      <c r="AM1061" s="283"/>
      <c r="AN1061" s="283">
        <f>DSUM($B1033:$N1047,F1033,$AK1060:$AL1061)</f>
        <v>0</v>
      </c>
      <c r="AO1061" s="283">
        <f>DSUM($B1033:$N1047,H1033,$AK1060:$AL1061)</f>
        <v>0</v>
      </c>
      <c r="AP1061" s="283">
        <f>DSUM($B1033:$N1047,J1033,$AK1060:$AL1061)</f>
        <v>0</v>
      </c>
      <c r="AQ1061" s="283">
        <f>DSUM($B1033:$N1047,L1033,$AK1060:$AL1061)</f>
        <v>0</v>
      </c>
      <c r="AR1061" s="283">
        <f>DSUM($B1033:$N1047,N1033,$AK1060:$AL1061)</f>
        <v>0</v>
      </c>
      <c r="AS1061" s="283"/>
      <c r="AT1061" s="283">
        <f>AN1061+AO1061+AP1061</f>
        <v>0</v>
      </c>
      <c r="AU1061" s="283">
        <f>AQ1061+AR1061</f>
        <v>0</v>
      </c>
      <c r="AV1061" s="283">
        <f>AT1061+AU1061</f>
        <v>0</v>
      </c>
      <c r="AW1061" s="286">
        <f>(AT1061*1)+(AU1061*0.5)</f>
        <v>0</v>
      </c>
      <c r="AX1061" s="285">
        <f>DCOUNT(B1033:E1047,D1033,AK1060:AL1061)-AR1079</f>
        <v>0</v>
      </c>
      <c r="AY1061" s="855"/>
    </row>
    <row r="1062" spans="1:51" ht="13.5" customHeight="1" thickBot="1">
      <c r="A1062" s="548" t="s">
        <v>663</v>
      </c>
      <c r="B1062" s="870" t="s">
        <v>623</v>
      </c>
      <c r="C1062" s="871"/>
      <c r="D1062" s="872"/>
      <c r="E1062" s="555" t="e">
        <v>#N/A</v>
      </c>
      <c r="F1062" s="701">
        <f ca="1">SUM(F1061)+F1008</f>
        <v>262</v>
      </c>
      <c r="G1062" s="702">
        <f t="shared" ref="G1062" ca="1" si="956">SUM(G1061)+G1008</f>
        <v>22800</v>
      </c>
      <c r="H1062" s="702">
        <f t="shared" ref="H1062" ca="1" si="957">SUM(H1061)+H1008</f>
        <v>25</v>
      </c>
      <c r="I1062" s="702">
        <f t="shared" ref="I1062:P1062" ca="1" si="958">SUM(I1061)+I1008</f>
        <v>16800</v>
      </c>
      <c r="J1062" s="702">
        <f t="shared" ca="1" si="958"/>
        <v>0</v>
      </c>
      <c r="K1062" s="702">
        <f t="shared" ca="1" si="958"/>
        <v>12000</v>
      </c>
      <c r="L1062" s="702">
        <f t="shared" ca="1" si="958"/>
        <v>7</v>
      </c>
      <c r="M1062" s="702">
        <f t="shared" ca="1" si="958"/>
        <v>11400</v>
      </c>
      <c r="N1062" s="702">
        <f t="shared" ca="1" si="958"/>
        <v>1</v>
      </c>
      <c r="O1062" s="702">
        <f t="shared" ca="1" si="958"/>
        <v>295</v>
      </c>
      <c r="P1062" s="703">
        <f t="shared" ca="1" si="958"/>
        <v>2317800</v>
      </c>
      <c r="Q1062" s="555"/>
      <c r="R1062" s="776" t="s">
        <v>43</v>
      </c>
      <c r="S1062" s="697" t="s">
        <v>3</v>
      </c>
      <c r="T1062" s="722">
        <f>SUM(O1049)</f>
        <v>130</v>
      </c>
      <c r="U1062" s="696"/>
      <c r="V1062" s="723">
        <f t="shared" ref="V1062" si="959">+IF(ISERROR(T1062/T1061*100),"",(T1062/T1061*100))</f>
        <v>56.768558951965062</v>
      </c>
      <c r="W1062" s="697" t="s">
        <v>44</v>
      </c>
      <c r="X1062" s="724">
        <f t="shared" ref="X1062:X1064" si="960">+X1008+T1062</f>
        <v>1942</v>
      </c>
      <c r="Y1062" s="696"/>
      <c r="Z1062" s="725">
        <f t="shared" ref="Z1062" si="961">+IF(ISERROR(X1062/X1061*100),"",(X1062/X1061*100))</f>
        <v>71.475892528524113</v>
      </c>
      <c r="AA1062" s="696" t="s">
        <v>3</v>
      </c>
      <c r="AB1062" s="697"/>
      <c r="AC1062" s="726">
        <f t="shared" ref="AC1062:AC1074" si="962">+AC1008+T1062</f>
        <v>2080</v>
      </c>
      <c r="AD1062" s="723">
        <f>+IF(ISERROR(AC1062/AC1061*100),"",(AC1062/AC1061*100))</f>
        <v>69.449081803005015</v>
      </c>
      <c r="AE1062" s="555"/>
      <c r="AF1062" s="832" t="s">
        <v>823</v>
      </c>
      <c r="AG1062" s="561"/>
    </row>
    <row r="1063" spans="1:51" ht="13.5" customHeight="1" thickBot="1">
      <c r="A1063" s="43"/>
      <c r="B1063" s="662"/>
      <c r="C1063" s="663"/>
      <c r="D1063" s="664"/>
      <c r="E1063" s="590" t="str">
        <f>IF(B1063="","",VLOOKUP(B1063,参照!$U$1:$Z$25,2,FALSE))</f>
        <v/>
      </c>
      <c r="F1063" s="760"/>
      <c r="G1063" s="761"/>
      <c r="H1063" s="760"/>
      <c r="I1063" s="762"/>
      <c r="J1063" s="760"/>
      <c r="K1063" s="762"/>
      <c r="L1063" s="760"/>
      <c r="M1063" s="761"/>
      <c r="N1063" s="761"/>
      <c r="O1063" s="763"/>
      <c r="P1063" s="764"/>
      <c r="Q1063" s="555"/>
      <c r="R1063" s="777"/>
      <c r="S1063" s="728"/>
      <c r="T1063" s="606">
        <f>SUM(昨年日報!T1064)</f>
        <v>806400</v>
      </c>
      <c r="U1063" s="555"/>
      <c r="V1063" s="729"/>
      <c r="W1063" s="555"/>
      <c r="X1063" s="719">
        <f t="shared" si="960"/>
        <v>13418680</v>
      </c>
      <c r="Y1063" s="555"/>
      <c r="Z1063" s="720"/>
      <c r="AA1063" s="555"/>
      <c r="AB1063" s="555"/>
      <c r="AC1063" s="713">
        <f t="shared" si="962"/>
        <v>14602640</v>
      </c>
      <c r="AD1063" s="720"/>
      <c r="AE1063" s="555"/>
      <c r="AF1063" s="558" t="s">
        <v>824</v>
      </c>
      <c r="AG1063" s="561"/>
      <c r="AJ1063" s="290" t="s">
        <v>128</v>
      </c>
      <c r="AK1063" s="256"/>
      <c r="AL1063" s="256"/>
      <c r="AM1063" s="256"/>
      <c r="AN1063" s="256">
        <f>AN1034+AN1036+AN1039+AN1041+AN1044+AN1046+AN1049+AN1051+AN1054+AN1056</f>
        <v>25</v>
      </c>
      <c r="AO1063" s="256">
        <f>AO1034+AO1036+AO1039+AO1041+AO1044+AO1046+AO1049+AO1051+AO1054+AO1056</f>
        <v>104</v>
      </c>
      <c r="AP1063" s="256">
        <f>AP1034+AP1036+AP1039+AP1041+AP1044+AP1046+AP1049+AP1051+AP1054+AP1056</f>
        <v>0</v>
      </c>
      <c r="AQ1063" s="256">
        <f>AQ1034+AQ1036+AQ1039+AQ1041+AQ1044+AQ1046+AQ1049+AQ1051+AQ1054+AQ1056</f>
        <v>0</v>
      </c>
      <c r="AR1063" s="256">
        <f>AR1034+AR1036+AR1039+AR1041+AR1044+AR1046+AR1049+AR1051+AR1054+AR1056</f>
        <v>1</v>
      </c>
      <c r="AS1063" s="256"/>
      <c r="AT1063" s="256">
        <f>AT1034+AT1036+AT1039+AT1041+AT1044+AT1046+AT1049+AT1051+AT1054+AT1056</f>
        <v>129</v>
      </c>
      <c r="AU1063" s="256">
        <f>AU1034+AU1036+AU1039+AU1041+AU1044+AU1046+AU1049+AU1051+AU1054+AU1056</f>
        <v>1</v>
      </c>
      <c r="AV1063" s="256">
        <f>AV1034+AV1036+AV1039+AV1041+AV1044+AV1046+AV1049+AV1051+AV1054+AV1056</f>
        <v>130</v>
      </c>
      <c r="AW1063" s="256">
        <f>AW1034+AW1036+AW1039+AW1041+AW1044+AW1046+AW1049+AW1051+AW1054+AW1056</f>
        <v>129.5</v>
      </c>
      <c r="AX1063" s="256">
        <f>AX1034+AX1036+AX1039+AX1041+AX1044+AX1046+AX1049+AX1051+AX1054+AX1056</f>
        <v>2</v>
      </c>
    </row>
    <row r="1064" spans="1:51" ht="13.5" customHeight="1">
      <c r="A1064" s="43"/>
      <c r="B1064" s="870" t="s">
        <v>611</v>
      </c>
      <c r="C1064" s="871"/>
      <c r="D1064" s="872"/>
      <c r="E1064" s="670"/>
      <c r="F1064" s="731">
        <f ca="1">SUM(F1054+F1056+F1058+F1060+F1062)</f>
        <v>863</v>
      </c>
      <c r="G1064" s="732">
        <f t="shared" ref="G1064:P1064" ca="1" si="963">SUM(G1054+G1056+G1058+G1060+G1062)</f>
        <v>181450</v>
      </c>
      <c r="H1064" s="731">
        <f t="shared" ca="1" si="963"/>
        <v>980</v>
      </c>
      <c r="I1064" s="733">
        <f t="shared" ca="1" si="963"/>
        <v>133700</v>
      </c>
      <c r="J1064" s="731">
        <f t="shared" ca="1" si="963"/>
        <v>58</v>
      </c>
      <c r="K1064" s="733">
        <f t="shared" ca="1" si="963"/>
        <v>95500</v>
      </c>
      <c r="L1064" s="731">
        <f t="shared" ca="1" si="963"/>
        <v>34</v>
      </c>
      <c r="M1064" s="732">
        <f t="shared" ca="1" si="963"/>
        <v>90890</v>
      </c>
      <c r="N1064" s="732">
        <f t="shared" ca="1" si="963"/>
        <v>7</v>
      </c>
      <c r="O1064" s="734">
        <f t="shared" ca="1" si="963"/>
        <v>1942</v>
      </c>
      <c r="P1064" s="735">
        <f t="shared" ca="1" si="963"/>
        <v>10104580</v>
      </c>
      <c r="Q1064" s="555"/>
      <c r="R1064" s="778" t="s">
        <v>45</v>
      </c>
      <c r="S1064" s="660"/>
      <c r="T1064" s="736">
        <f>SUM(P1049)</f>
        <v>621380</v>
      </c>
      <c r="U1064" s="696"/>
      <c r="V1064" s="723">
        <f t="shared" ref="V1064" si="964">+IF(ISERROR(T1064/T1063*100),"",(T1064/T1063*100))</f>
        <v>77.056051587301582</v>
      </c>
      <c r="W1064" s="696"/>
      <c r="X1064" s="724">
        <f t="shared" si="960"/>
        <v>10104580</v>
      </c>
      <c r="Y1064" s="696"/>
      <c r="Z1064" s="723">
        <f t="shared" ref="Z1064" si="965">+IF(ISERROR(X1064/X1063*100),"",(X1064/X1063*100))</f>
        <v>75.302339723430322</v>
      </c>
      <c r="AA1064" s="696"/>
      <c r="AB1064" s="696"/>
      <c r="AC1064" s="736">
        <f t="shared" si="962"/>
        <v>10780340</v>
      </c>
      <c r="AD1064" s="723">
        <f>+IF(ISERROR(AC1064/AC1063*100),"",(AC1064/AC1063*100))</f>
        <v>73.824596100431151</v>
      </c>
      <c r="AE1064" s="555"/>
      <c r="AF1064" s="558"/>
      <c r="AG1064" s="561"/>
    </row>
    <row r="1065" spans="1:51" ht="13.5" customHeight="1">
      <c r="A1065" s="43"/>
      <c r="B1065" s="895"/>
      <c r="C1065" s="895"/>
      <c r="D1065" s="895"/>
      <c r="E1065" s="562"/>
      <c r="F1065" s="666"/>
      <c r="G1065" s="737"/>
      <c r="H1065" s="666"/>
      <c r="I1065" s="737"/>
      <c r="J1065" s="666"/>
      <c r="K1065" s="737"/>
      <c r="L1065" s="666"/>
      <c r="M1065" s="737"/>
      <c r="N1065" s="666"/>
      <c r="O1065" s="737"/>
      <c r="P1065" s="737"/>
      <c r="Q1065" s="555"/>
      <c r="R1065" s="777" t="s">
        <v>46</v>
      </c>
      <c r="S1065" s="738">
        <f>SUM(AC1034:AC1035)</f>
        <v>0</v>
      </c>
      <c r="T1065" s="606">
        <f>SUM(昨年日報!T1066)</f>
        <v>0</v>
      </c>
      <c r="U1065" s="555"/>
      <c r="V1065" s="729"/>
      <c r="W1065" s="555"/>
      <c r="X1065" s="719">
        <f>+X1011+T1065</f>
        <v>0</v>
      </c>
      <c r="Y1065" s="555"/>
      <c r="Z1065" s="739"/>
      <c r="AA1065" s="555"/>
      <c r="AB1065" s="555"/>
      <c r="AC1065" s="713">
        <f t="shared" si="962"/>
        <v>0</v>
      </c>
      <c r="AD1065" s="720"/>
      <c r="AE1065" s="555"/>
      <c r="AF1065" s="558"/>
      <c r="AG1065" s="561"/>
      <c r="AJ1065" s="856" t="s">
        <v>323</v>
      </c>
      <c r="AK1065" s="856"/>
      <c r="AL1065" s="856" t="s">
        <v>324</v>
      </c>
      <c r="AM1065" s="856"/>
      <c r="AN1065" s="859" t="s">
        <v>331</v>
      </c>
      <c r="AO1065" s="859"/>
      <c r="AP1065" s="856" t="s">
        <v>325</v>
      </c>
      <c r="AQ1065" s="856"/>
    </row>
    <row r="1066" spans="1:51" ht="13.5" customHeight="1">
      <c r="A1066" s="43"/>
      <c r="B1066" s="881" t="s">
        <v>618</v>
      </c>
      <c r="C1066" s="882"/>
      <c r="D1066" s="882"/>
      <c r="E1066" s="564" t="e">
        <f>IF(B1066="","",VLOOKUP(B1066,参照!$U$1:$Z$25,2,FALSE))</f>
        <v>#N/A</v>
      </c>
      <c r="F1066" s="883" t="s">
        <v>616</v>
      </c>
      <c r="G1066" s="884"/>
      <c r="H1066" s="884"/>
      <c r="I1066" s="884"/>
      <c r="J1066" s="884"/>
      <c r="K1066" s="884"/>
      <c r="L1066" s="884"/>
      <c r="M1066" s="884"/>
      <c r="N1066" s="884"/>
      <c r="O1066" s="884"/>
      <c r="P1066" s="885"/>
      <c r="Q1066" s="555"/>
      <c r="R1066" s="776" t="s">
        <v>47</v>
      </c>
      <c r="S1066" s="740"/>
      <c r="T1066" s="736">
        <f>SUM(T1052+T1056+S1065+S1066)</f>
        <v>0</v>
      </c>
      <c r="U1066" s="696"/>
      <c r="V1066" s="723" t="str">
        <f t="shared" ref="V1066" si="966">+IF(ISERROR(T1066/T1065*100),"",(T1066/T1065*100))</f>
        <v/>
      </c>
      <c r="W1066" s="696"/>
      <c r="X1066" s="724">
        <f t="shared" ref="X1066:X1075" si="967">+X1012+T1066</f>
        <v>5604</v>
      </c>
      <c r="Y1066" s="696"/>
      <c r="Z1066" s="725" t="str">
        <f t="shared" ref="Z1066" si="968">+IF(ISERROR(X1066/X1065*100),"",(X1066/X1065*100))</f>
        <v/>
      </c>
      <c r="AA1066" s="696"/>
      <c r="AB1066" s="696"/>
      <c r="AC1066" s="736">
        <f t="shared" si="962"/>
        <v>36820</v>
      </c>
      <c r="AD1066" s="723" t="str">
        <f>+IF(ISERROR(AC1066/AC1065*100),"",(AC1066/AC1065*100))</f>
        <v/>
      </c>
      <c r="AE1066" s="555"/>
      <c r="AF1066" s="558"/>
      <c r="AG1066" s="561"/>
      <c r="AJ1066" s="931">
        <v>205342</v>
      </c>
      <c r="AK1066" s="931"/>
      <c r="AL1066" s="869">
        <f>AJ1066-AG1057</f>
        <v>-11750</v>
      </c>
      <c r="AM1066" s="856"/>
      <c r="AN1066" s="869">
        <f>T1068+T1070+T1072+T1074</f>
        <v>11750</v>
      </c>
      <c r="AO1066" s="856"/>
      <c r="AP1066" s="869">
        <f>(AJ1066+AN1066)-(AG1057)</f>
        <v>0</v>
      </c>
      <c r="AQ1066" s="856"/>
    </row>
    <row r="1067" spans="1:51" ht="13.5" customHeight="1">
      <c r="A1067" s="43"/>
      <c r="B1067" s="894" t="s">
        <v>602</v>
      </c>
      <c r="C1067" s="894"/>
      <c r="D1067" s="894"/>
      <c r="E1067" s="555" t="e">
        <v>#N/A</v>
      </c>
      <c r="F1067" s="687" t="s">
        <v>15</v>
      </c>
      <c r="G1067" s="688"/>
      <c r="H1067" s="687" t="s">
        <v>16</v>
      </c>
      <c r="I1067" s="689"/>
      <c r="J1067" s="559" t="s">
        <v>17</v>
      </c>
      <c r="K1067" s="690"/>
      <c r="L1067" s="687" t="s">
        <v>18</v>
      </c>
      <c r="M1067" s="670"/>
      <c r="N1067" s="670" t="s">
        <v>19</v>
      </c>
      <c r="O1067" s="691" t="s">
        <v>6</v>
      </c>
      <c r="P1067" s="613" t="s">
        <v>20</v>
      </c>
      <c r="Q1067" s="555"/>
      <c r="R1067" s="773" t="s">
        <v>639</v>
      </c>
      <c r="S1067" s="824">
        <f>AF1072+AF1074</f>
        <v>1250</v>
      </c>
      <c r="T1067" s="606">
        <f>SUM(昨年日報!T1068)</f>
        <v>19500</v>
      </c>
      <c r="U1067" s="555"/>
      <c r="V1067" s="729"/>
      <c r="W1067" s="555"/>
      <c r="X1067" s="719">
        <f t="shared" si="967"/>
        <v>207500</v>
      </c>
      <c r="Y1067" s="555"/>
      <c r="Z1067" s="720"/>
      <c r="AA1067" s="555"/>
      <c r="AB1067" s="555"/>
      <c r="AC1067" s="713">
        <f t="shared" si="962"/>
        <v>224900</v>
      </c>
      <c r="AD1067" s="720"/>
      <c r="AE1067" s="555"/>
      <c r="AF1067" s="558"/>
      <c r="AG1067" s="561"/>
    </row>
    <row r="1068" spans="1:51" ht="13.5" customHeight="1" thickBot="1">
      <c r="A1068" s="43"/>
      <c r="B1068" s="873" t="s">
        <v>637</v>
      </c>
      <c r="C1068" s="874"/>
      <c r="D1068" s="875"/>
      <c r="E1068" s="670"/>
      <c r="F1068" s="665"/>
      <c r="G1068" s="727"/>
      <c r="H1068" s="727"/>
      <c r="I1068" s="727"/>
      <c r="J1068" s="727"/>
      <c r="K1068" s="727"/>
      <c r="L1068" s="727"/>
      <c r="M1068" s="727"/>
      <c r="N1068" s="727"/>
      <c r="O1068" s="727"/>
      <c r="P1068" s="742"/>
      <c r="Q1068" s="555"/>
      <c r="R1068" s="771" t="s">
        <v>682</v>
      </c>
      <c r="S1068" s="825">
        <f>AF1077+AF1079</f>
        <v>0</v>
      </c>
      <c r="T1068" s="736">
        <f>SUM(S1067:S1068)</f>
        <v>1250</v>
      </c>
      <c r="U1068" s="696"/>
      <c r="V1068" s="723">
        <f t="shared" ref="V1068" si="969">+IF(ISERROR(T1068/T1067*100),"",(T1068/T1067*100))</f>
        <v>6.4102564102564097</v>
      </c>
      <c r="W1068" s="696"/>
      <c r="X1068" s="724">
        <f t="shared" si="967"/>
        <v>141780</v>
      </c>
      <c r="Y1068" s="696"/>
      <c r="Z1068" s="723">
        <f t="shared" ref="Z1068" si="970">+IF(ISERROR(X1068/X1067*100),"",(X1068/X1067*100))</f>
        <v>68.327710843373495</v>
      </c>
      <c r="AA1068" s="696"/>
      <c r="AB1068" s="696"/>
      <c r="AC1068" s="736">
        <f t="shared" si="962"/>
        <v>146790</v>
      </c>
      <c r="AD1068" s="723">
        <f>+IF(ISERROR(AC1068/AC1067*100),"",(AC1068/AC1067*100))</f>
        <v>65.269008448199202</v>
      </c>
      <c r="AE1068" s="555"/>
      <c r="AF1068" s="558"/>
      <c r="AG1068" s="561"/>
      <c r="AJ1068" s="856" t="s">
        <v>326</v>
      </c>
      <c r="AK1068" s="856"/>
      <c r="AL1068" s="856"/>
      <c r="AM1068" s="856"/>
    </row>
    <row r="1069" spans="1:51" ht="13.5" customHeight="1" thickBot="1">
      <c r="A1069" s="43"/>
      <c r="B1069" s="870" t="s">
        <v>624</v>
      </c>
      <c r="C1069" s="871"/>
      <c r="D1069" s="872"/>
      <c r="E1069" s="555" t="e">
        <v>#N/A</v>
      </c>
      <c r="F1069" s="700">
        <f ca="1">SUM(F1054)+F$43</f>
        <v>590</v>
      </c>
      <c r="G1069" s="701">
        <f t="shared" ref="G1069:P1069" ca="1" si="971">SUM(G1054)+G$43</f>
        <v>156750</v>
      </c>
      <c r="H1069" s="702">
        <f t="shared" ca="1" si="971"/>
        <v>832</v>
      </c>
      <c r="I1069" s="702">
        <f t="shared" ca="1" si="971"/>
        <v>115500</v>
      </c>
      <c r="J1069" s="702">
        <f t="shared" ca="1" si="971"/>
        <v>58</v>
      </c>
      <c r="K1069" s="702">
        <f t="shared" ca="1" si="971"/>
        <v>82500</v>
      </c>
      <c r="L1069" s="702">
        <f t="shared" ca="1" si="971"/>
        <v>25</v>
      </c>
      <c r="M1069" s="702">
        <f t="shared" ca="1" si="971"/>
        <v>78540</v>
      </c>
      <c r="N1069" s="702">
        <f t="shared" ca="1" si="971"/>
        <v>8</v>
      </c>
      <c r="O1069" s="702">
        <f t="shared" ca="1" si="971"/>
        <v>1513</v>
      </c>
      <c r="P1069" s="703">
        <f t="shared" ca="1" si="971"/>
        <v>7186540</v>
      </c>
      <c r="Q1069" s="555"/>
      <c r="R1069" s="773" t="s">
        <v>640</v>
      </c>
      <c r="S1069" s="741">
        <v>10500</v>
      </c>
      <c r="T1069" s="606">
        <f>SUM(昨年日報!T1070)</f>
        <v>16500</v>
      </c>
      <c r="U1069" s="555"/>
      <c r="V1069" s="729"/>
      <c r="W1069" s="555"/>
      <c r="X1069" s="719">
        <f t="shared" si="967"/>
        <v>160300</v>
      </c>
      <c r="Y1069" s="555"/>
      <c r="Z1069" s="739"/>
      <c r="AA1069" s="555"/>
      <c r="AB1069" s="555"/>
      <c r="AC1069" s="713">
        <f t="shared" si="962"/>
        <v>193300</v>
      </c>
      <c r="AD1069" s="720"/>
      <c r="AE1069" s="555"/>
      <c r="AF1069" s="934" t="s">
        <v>664</v>
      </c>
      <c r="AG1069" s="935"/>
      <c r="AJ1069" s="886" t="s">
        <v>327</v>
      </c>
      <c r="AK1069" s="887"/>
      <c r="AL1069" s="856" t="s">
        <v>328</v>
      </c>
      <c r="AM1069" s="856"/>
    </row>
    <row r="1070" spans="1:51" ht="13.5" customHeight="1">
      <c r="B1070" s="873" t="s">
        <v>107</v>
      </c>
      <c r="C1070" s="874"/>
      <c r="D1070" s="875"/>
      <c r="E1070" s="670"/>
      <c r="F1070" s="665"/>
      <c r="G1070" s="727"/>
      <c r="H1070" s="727"/>
      <c r="I1070" s="727"/>
      <c r="J1070" s="727"/>
      <c r="K1070" s="727"/>
      <c r="L1070" s="727"/>
      <c r="M1070" s="727"/>
      <c r="N1070" s="727"/>
      <c r="O1070" s="727"/>
      <c r="P1070" s="742"/>
      <c r="Q1070" s="555"/>
      <c r="R1070" s="772" t="s">
        <v>683</v>
      </c>
      <c r="S1070" s="740"/>
      <c r="T1070" s="736">
        <f>SUM(S1069:S1070)</f>
        <v>10500</v>
      </c>
      <c r="U1070" s="696"/>
      <c r="V1070" s="723">
        <f t="shared" ref="V1070" si="972">+IF(ISERROR(T1070/T1069*100),"",(T1070/T1069*100))</f>
        <v>63.636363636363633</v>
      </c>
      <c r="W1070" s="696"/>
      <c r="X1070" s="724">
        <f t="shared" si="967"/>
        <v>114200</v>
      </c>
      <c r="Y1070" s="696"/>
      <c r="Z1070" s="725">
        <f t="shared" ref="Z1070" si="973">+IF(ISERROR(X1070/X1069*100),"",(X1070/X1069*100))</f>
        <v>71.241422333125399</v>
      </c>
      <c r="AA1070" s="696"/>
      <c r="AB1070" s="696"/>
      <c r="AC1070" s="736">
        <f t="shared" si="962"/>
        <v>123200</v>
      </c>
      <c r="AD1070" s="723">
        <f>+IF(ISERROR(AC1070/AC1069*100),"",(AC1070/AC1069*100))</f>
        <v>63.735126745990691</v>
      </c>
      <c r="AE1070" s="555"/>
      <c r="AF1070" s="936" t="s">
        <v>665</v>
      </c>
      <c r="AG1070" s="937"/>
      <c r="AJ1070" s="886" t="s">
        <v>329</v>
      </c>
      <c r="AK1070" s="887"/>
      <c r="AL1070" s="887"/>
      <c r="AM1070" s="888"/>
    </row>
    <row r="1071" spans="1:51" ht="13.5" customHeight="1">
      <c r="B1071" s="870" t="s">
        <v>624</v>
      </c>
      <c r="C1071" s="871"/>
      <c r="D1071" s="872"/>
      <c r="E1071" s="555" t="e">
        <v>#N/A</v>
      </c>
      <c r="F1071" s="701">
        <f ca="1">SUM(F1056)+F$45</f>
        <v>0</v>
      </c>
      <c r="G1071" s="702">
        <f t="shared" ref="G1071:P1071" ca="1" si="974">SUM(G1056)+G$45</f>
        <v>0</v>
      </c>
      <c r="H1071" s="702">
        <f t="shared" ca="1" si="974"/>
        <v>0</v>
      </c>
      <c r="I1071" s="702">
        <f t="shared" ca="1" si="974"/>
        <v>0</v>
      </c>
      <c r="J1071" s="702">
        <f t="shared" ca="1" si="974"/>
        <v>0</v>
      </c>
      <c r="K1071" s="702">
        <f t="shared" ca="1" si="974"/>
        <v>0</v>
      </c>
      <c r="L1071" s="702">
        <f t="shared" ca="1" si="974"/>
        <v>0</v>
      </c>
      <c r="M1071" s="702">
        <f t="shared" ca="1" si="974"/>
        <v>0</v>
      </c>
      <c r="N1071" s="702">
        <f t="shared" ca="1" si="974"/>
        <v>0</v>
      </c>
      <c r="O1071" s="702">
        <f t="shared" ca="1" si="974"/>
        <v>0</v>
      </c>
      <c r="P1071" s="703">
        <f t="shared" ca="1" si="974"/>
        <v>0</v>
      </c>
      <c r="Q1071" s="555"/>
      <c r="R1071" s="777"/>
      <c r="S1071" s="669"/>
      <c r="T1071" s="606">
        <f>SUM(昨年日報!T1072)</f>
        <v>0</v>
      </c>
      <c r="U1071" s="555"/>
      <c r="V1071" s="729"/>
      <c r="W1071" s="555"/>
      <c r="X1071" s="719">
        <f t="shared" si="967"/>
        <v>0</v>
      </c>
      <c r="Y1071" s="555"/>
      <c r="Z1071" s="720"/>
      <c r="AA1071" s="555"/>
      <c r="AB1071" s="555"/>
      <c r="AC1071" s="713">
        <f t="shared" si="962"/>
        <v>0</v>
      </c>
      <c r="AD1071" s="720"/>
      <c r="AE1071" s="555"/>
      <c r="AF1071" s="826" t="str">
        <f>$AF$99</f>
        <v>8%対象額</v>
      </c>
      <c r="AG1071" s="827" t="str">
        <f>$AG$99</f>
        <v>税額</v>
      </c>
      <c r="AJ1071" s="869">
        <f ca="1">SUM(INDIRECT(AS1071))</f>
        <v>130</v>
      </c>
      <c r="AK1071" s="856"/>
      <c r="AL1071" s="869">
        <f ca="1">SUM(INDIRECT(AT1071))</f>
        <v>2080</v>
      </c>
      <c r="AM1071" s="856"/>
      <c r="AN1071" s="345" t="s">
        <v>619</v>
      </c>
      <c r="AO1071" s="345" t="s">
        <v>621</v>
      </c>
      <c r="AP1071" s="346">
        <f>SUM(AP1017)+72</f>
        <v>1425</v>
      </c>
      <c r="AQ1071" s="347">
        <v>18</v>
      </c>
      <c r="AR1071" s="347">
        <f>AP1071+AQ1071</f>
        <v>1443</v>
      </c>
      <c r="AS1071" s="345" t="str">
        <f>CONCATENATE(AN1071,AR1071)</f>
        <v>受払表!G1443</v>
      </c>
      <c r="AT1071" s="345" t="str">
        <f>CONCATENATE(AO1071,AR1071)</f>
        <v>受払表!K1443</v>
      </c>
    </row>
    <row r="1072" spans="1:51" ht="13.5" customHeight="1">
      <c r="B1072" s="873" t="s">
        <v>605</v>
      </c>
      <c r="C1072" s="874"/>
      <c r="D1072" s="875"/>
      <c r="E1072" s="670"/>
      <c r="F1072" s="665"/>
      <c r="G1072" s="727"/>
      <c r="H1072" s="727"/>
      <c r="I1072" s="727"/>
      <c r="J1072" s="727"/>
      <c r="K1072" s="727"/>
      <c r="L1072" s="727"/>
      <c r="M1072" s="727"/>
      <c r="N1072" s="727"/>
      <c r="O1072" s="727"/>
      <c r="P1072" s="742"/>
      <c r="Q1072" s="555"/>
      <c r="R1072" s="776" t="s">
        <v>52</v>
      </c>
      <c r="S1072" s="660"/>
      <c r="T1072" s="736">
        <f>+AC1053</f>
        <v>0</v>
      </c>
      <c r="U1072" s="696"/>
      <c r="V1072" s="723" t="str">
        <f t="shared" ref="V1072" si="975">+IF(ISERROR(T1072/T1071*100),"",(T1072/T1071*100))</f>
        <v/>
      </c>
      <c r="W1072" s="696"/>
      <c r="X1072" s="724">
        <f t="shared" si="967"/>
        <v>0</v>
      </c>
      <c r="Y1072" s="696"/>
      <c r="Z1072" s="723" t="str">
        <f t="shared" ref="Z1072" si="976">+IF(ISERROR(X1072/X1071*100),"",(X1072/X1071*100))</f>
        <v/>
      </c>
      <c r="AA1072" s="696"/>
      <c r="AB1072" s="696"/>
      <c r="AC1072" s="736">
        <f t="shared" si="962"/>
        <v>0</v>
      </c>
      <c r="AD1072" s="723" t="str">
        <f>+IF(ISERROR(AC1072/AC1071*100),"",(AC1072/AC1071*100))</f>
        <v/>
      </c>
      <c r="AE1072" s="555"/>
      <c r="AF1072" s="817">
        <v>700</v>
      </c>
      <c r="AG1072" s="818">
        <f>IF(AF1072="","0",AF1072-(AF1072/(参照!$V$13)))</f>
        <v>51.851851851851848</v>
      </c>
      <c r="AJ1072" s="886" t="s">
        <v>330</v>
      </c>
      <c r="AK1072" s="887"/>
      <c r="AL1072" s="887"/>
      <c r="AM1072" s="888"/>
      <c r="AN1072" s="345"/>
      <c r="AO1072" s="345"/>
      <c r="AP1072" s="345"/>
      <c r="AQ1072" s="345"/>
      <c r="AR1072" s="345"/>
      <c r="AS1072" s="345"/>
      <c r="AT1072" s="345"/>
    </row>
    <row r="1073" spans="1:51" ht="13.5" customHeight="1">
      <c r="B1073" s="870" t="s">
        <v>624</v>
      </c>
      <c r="C1073" s="871"/>
      <c r="D1073" s="872"/>
      <c r="E1073" s="712"/>
      <c r="F1073" s="701">
        <f ca="1">SUM(F1058)+F$47</f>
        <v>69</v>
      </c>
      <c r="G1073" s="702">
        <f t="shared" ref="G1073:P1073" ca="1" si="977">SUM(G1058)+G$47</f>
        <v>11400</v>
      </c>
      <c r="H1073" s="702">
        <f t="shared" ca="1" si="977"/>
        <v>130</v>
      </c>
      <c r="I1073" s="702">
        <f t="shared" ca="1" si="977"/>
        <v>8400</v>
      </c>
      <c r="J1073" s="702">
        <f t="shared" ca="1" si="977"/>
        <v>0</v>
      </c>
      <c r="K1073" s="702">
        <f t="shared" ca="1" si="977"/>
        <v>6000</v>
      </c>
      <c r="L1073" s="702">
        <f t="shared" ca="1" si="977"/>
        <v>2</v>
      </c>
      <c r="M1073" s="702">
        <f t="shared" ca="1" si="977"/>
        <v>5720</v>
      </c>
      <c r="N1073" s="702">
        <f t="shared" ca="1" si="977"/>
        <v>0</v>
      </c>
      <c r="O1073" s="702">
        <f t="shared" ca="1" si="977"/>
        <v>201</v>
      </c>
      <c r="P1073" s="703">
        <f t="shared" ca="1" si="977"/>
        <v>580500</v>
      </c>
      <c r="Q1073" s="555"/>
      <c r="R1073" s="773" t="s">
        <v>641</v>
      </c>
      <c r="S1073" s="728">
        <v>0</v>
      </c>
      <c r="T1073" s="743">
        <f>SUM(昨年日報!T1074)</f>
        <v>500</v>
      </c>
      <c r="U1073" s="682"/>
      <c r="V1073" s="744"/>
      <c r="W1073" s="682"/>
      <c r="X1073" s="719">
        <f t="shared" si="967"/>
        <v>65000</v>
      </c>
      <c r="Y1073" s="682"/>
      <c r="Z1073" s="744"/>
      <c r="AA1073" s="682"/>
      <c r="AB1073" s="682"/>
      <c r="AC1073" s="745">
        <f t="shared" si="962"/>
        <v>72500</v>
      </c>
      <c r="AD1073" s="744"/>
      <c r="AE1073" s="555"/>
      <c r="AF1073" s="828" t="str">
        <f>$AF$101</f>
        <v>10%対象額</v>
      </c>
      <c r="AG1073" s="829" t="str">
        <f>$AG$101</f>
        <v>税額</v>
      </c>
      <c r="AJ1073" s="869">
        <f ca="1">SUM(INDIRECT(AS1073))</f>
        <v>621380</v>
      </c>
      <c r="AK1073" s="856"/>
      <c r="AL1073" s="869">
        <f ca="1">SUM(INDIRECT(AT1073))</f>
        <v>10780340</v>
      </c>
      <c r="AM1073" s="856"/>
      <c r="AN1073" s="345" t="s">
        <v>620</v>
      </c>
      <c r="AO1073" s="345" t="s">
        <v>622</v>
      </c>
      <c r="AP1073" s="345">
        <f>SUM(AP1019)+72</f>
        <v>1425</v>
      </c>
      <c r="AQ1073" s="347">
        <v>18</v>
      </c>
      <c r="AR1073" s="345">
        <f>AP1073+AQ1073</f>
        <v>1443</v>
      </c>
      <c r="AS1073" s="345" t="str">
        <f>CONCATENATE(AN1073,AR1073)</f>
        <v>受払表!H1443</v>
      </c>
      <c r="AT1073" s="345" t="str">
        <f>CONCATENATE(AO1073,AR1073)</f>
        <v>受払表!L1443</v>
      </c>
    </row>
    <row r="1074" spans="1:51" ht="13.5" customHeight="1" thickBot="1">
      <c r="B1074" s="873" t="s">
        <v>103</v>
      </c>
      <c r="C1074" s="874"/>
      <c r="D1074" s="875"/>
      <c r="E1074" s="560" t="e">
        <v>#N/A</v>
      </c>
      <c r="F1074" s="665"/>
      <c r="G1074" s="727"/>
      <c r="H1074" s="727"/>
      <c r="I1074" s="727"/>
      <c r="J1074" s="727"/>
      <c r="K1074" s="727"/>
      <c r="L1074" s="727"/>
      <c r="M1074" s="727"/>
      <c r="N1074" s="727"/>
      <c r="O1074" s="727"/>
      <c r="P1074" s="742"/>
      <c r="Q1074" s="555"/>
      <c r="R1074" s="779" t="s">
        <v>684</v>
      </c>
      <c r="S1074" s="746"/>
      <c r="T1074" s="747">
        <f>S1073+S1074</f>
        <v>0</v>
      </c>
      <c r="U1074" s="748"/>
      <c r="V1074" s="749">
        <f t="shared" ref="V1074" si="978">+IF(ISERROR(T1074/T1073*100),"",(T1074/T1073*100))</f>
        <v>0</v>
      </c>
      <c r="W1074" s="748"/>
      <c r="X1074" s="719">
        <f t="shared" si="967"/>
        <v>24000</v>
      </c>
      <c r="Y1074" s="748"/>
      <c r="Z1074" s="749">
        <f t="shared" ref="Z1074" si="979">+IF(ISERROR(X1074/X1073*100),"",(X1074/X1073*100))</f>
        <v>36.923076923076927</v>
      </c>
      <c r="AA1074" s="748"/>
      <c r="AB1074" s="748"/>
      <c r="AC1074" s="747">
        <f t="shared" si="962"/>
        <v>30500</v>
      </c>
      <c r="AD1074" s="749">
        <f>+IF(ISERROR(AC1074/AC1073*100),"",(AC1074/AC1073*100))</f>
        <v>42.068965517241381</v>
      </c>
      <c r="AE1074" s="555"/>
      <c r="AF1074" s="821">
        <v>550</v>
      </c>
      <c r="AG1074" s="822">
        <f>IF(AF1074="","0",AF1074-(AF1074/(参照!$V$14)))</f>
        <v>50.000000000000057</v>
      </c>
    </row>
    <row r="1075" spans="1:51" ht="13.5" customHeight="1">
      <c r="B1075" s="870" t="s">
        <v>624</v>
      </c>
      <c r="C1075" s="871"/>
      <c r="D1075" s="872"/>
      <c r="E1075" s="555" t="e">
        <v>#N/A</v>
      </c>
      <c r="F1075" s="701">
        <f ca="1">SUM(F1060)+F$49</f>
        <v>60</v>
      </c>
      <c r="G1075" s="702">
        <f t="shared" ref="G1075:P1075" ca="1" si="980">SUM(G1060)+G$49</f>
        <v>9500</v>
      </c>
      <c r="H1075" s="702">
        <f t="shared" ca="1" si="980"/>
        <v>9</v>
      </c>
      <c r="I1075" s="702">
        <f t="shared" ca="1" si="980"/>
        <v>7000</v>
      </c>
      <c r="J1075" s="702">
        <f t="shared" ca="1" si="980"/>
        <v>0</v>
      </c>
      <c r="K1075" s="702">
        <f t="shared" ca="1" si="980"/>
        <v>5000</v>
      </c>
      <c r="L1075" s="702">
        <f t="shared" ca="1" si="980"/>
        <v>2</v>
      </c>
      <c r="M1075" s="702">
        <f t="shared" ca="1" si="980"/>
        <v>4750</v>
      </c>
      <c r="N1075" s="702">
        <f t="shared" ca="1" si="980"/>
        <v>0</v>
      </c>
      <c r="O1075" s="702">
        <f t="shared" ca="1" si="980"/>
        <v>71</v>
      </c>
      <c r="P1075" s="703">
        <f t="shared" ca="1" si="980"/>
        <v>695500</v>
      </c>
      <c r="Q1075" s="555"/>
      <c r="R1075" s="777"/>
      <c r="S1075" s="669"/>
      <c r="T1075" s="713">
        <f>SUM(昨年日報!T1076)</f>
        <v>842900</v>
      </c>
      <c r="U1075" s="555"/>
      <c r="V1075" s="729"/>
      <c r="W1075" s="555"/>
      <c r="X1075" s="750">
        <f t="shared" si="967"/>
        <v>13851480</v>
      </c>
      <c r="Y1075" s="555"/>
      <c r="Z1075" s="739"/>
      <c r="AA1075" s="555"/>
      <c r="AB1075" s="555"/>
      <c r="AC1075" s="713">
        <f>+AC1021+T1075</f>
        <v>15093340</v>
      </c>
      <c r="AD1075" s="739"/>
      <c r="AE1075" s="555"/>
      <c r="AF1075" s="932" t="s">
        <v>685</v>
      </c>
      <c r="AG1075" s="933"/>
      <c r="AK1075" s="225" t="s">
        <v>148</v>
      </c>
      <c r="AL1075" s="225" t="s">
        <v>148</v>
      </c>
      <c r="AM1075" s="225" t="s">
        <v>148</v>
      </c>
      <c r="AN1075" s="225" t="s">
        <v>148</v>
      </c>
      <c r="AO1075" s="225" t="s">
        <v>148</v>
      </c>
      <c r="AP1075" s="225" t="s">
        <v>148</v>
      </c>
    </row>
    <row r="1076" spans="1:51" ht="13.5" customHeight="1">
      <c r="B1076" s="878" t="s">
        <v>661</v>
      </c>
      <c r="C1076" s="879"/>
      <c r="D1076" s="880"/>
      <c r="E1076" s="670"/>
      <c r="F1076" s="665"/>
      <c r="G1076" s="727"/>
      <c r="H1076" s="727"/>
      <c r="I1076" s="727"/>
      <c r="J1076" s="727"/>
      <c r="K1076" s="727"/>
      <c r="L1076" s="727"/>
      <c r="M1076" s="727"/>
      <c r="N1076" s="727"/>
      <c r="O1076" s="727"/>
      <c r="P1076" s="742"/>
      <c r="Q1076" s="555"/>
      <c r="R1076" s="780" t="s">
        <v>53</v>
      </c>
      <c r="S1076" s="705"/>
      <c r="T1076" s="751">
        <f>+T1064+T1066+T1068+T1070+T1072+T1074</f>
        <v>633130</v>
      </c>
      <c r="U1076" s="560"/>
      <c r="V1076" s="752">
        <f t="shared" ref="V1076" si="981">+IF(ISERROR(T1076/T1075*100),"",(T1076/T1075*100))</f>
        <v>75.113299323763201</v>
      </c>
      <c r="W1076" s="560"/>
      <c r="X1076" s="751">
        <f>+X1064+X1066+X1068+X1070+X1072+X1074</f>
        <v>10390164</v>
      </c>
      <c r="Y1076" s="560"/>
      <c r="Z1076" s="752">
        <f t="shared" ref="Z1076" si="982">+IF(ISERROR(X1076/X1075*100),"",(X1076/X1075*100))</f>
        <v>75.011219017751174</v>
      </c>
      <c r="AA1076" s="560"/>
      <c r="AB1076" s="560"/>
      <c r="AC1076" s="751">
        <f t="shared" ref="AC1076" si="983">+AC1022+T1076</f>
        <v>11117650</v>
      </c>
      <c r="AD1076" s="752">
        <f>+IF(ISERROR(AC1076/AC1075*100),"",(AC1076/AC1075*100))</f>
        <v>73.659309337760888</v>
      </c>
      <c r="AE1076" s="555"/>
      <c r="AF1076" s="826" t="str">
        <f>$AF$104</f>
        <v>8%対象額</v>
      </c>
      <c r="AG1076" s="827" t="str">
        <f>$AG$104</f>
        <v>税額</v>
      </c>
      <c r="AK1076" s="225" t="s">
        <v>152</v>
      </c>
      <c r="AL1076" s="225" t="s">
        <v>153</v>
      </c>
      <c r="AM1076" s="225" t="s">
        <v>154</v>
      </c>
      <c r="AN1076" s="225" t="s">
        <v>155</v>
      </c>
      <c r="AO1076" s="225" t="s">
        <v>156</v>
      </c>
      <c r="AP1076" s="225" t="s">
        <v>332</v>
      </c>
    </row>
    <row r="1077" spans="1:51" ht="13.5" customHeight="1">
      <c r="B1077" s="870" t="s">
        <v>624</v>
      </c>
      <c r="C1077" s="871"/>
      <c r="D1077" s="872"/>
      <c r="E1077" s="555" t="e">
        <v>#N/A</v>
      </c>
      <c r="F1077" s="701">
        <f ca="1">SUM(F1062)+F$51</f>
        <v>262</v>
      </c>
      <c r="G1077" s="702">
        <f t="shared" ref="G1077:P1077" ca="1" si="984">SUM(G1062)+G$51</f>
        <v>22800</v>
      </c>
      <c r="H1077" s="702">
        <f t="shared" ca="1" si="984"/>
        <v>25</v>
      </c>
      <c r="I1077" s="702">
        <f t="shared" ca="1" si="984"/>
        <v>16800</v>
      </c>
      <c r="J1077" s="702">
        <f t="shared" ca="1" si="984"/>
        <v>0</v>
      </c>
      <c r="K1077" s="702">
        <f t="shared" ca="1" si="984"/>
        <v>12000</v>
      </c>
      <c r="L1077" s="702">
        <f t="shared" ca="1" si="984"/>
        <v>7</v>
      </c>
      <c r="M1077" s="702">
        <f t="shared" ca="1" si="984"/>
        <v>11400</v>
      </c>
      <c r="N1077" s="702">
        <f t="shared" ca="1" si="984"/>
        <v>1</v>
      </c>
      <c r="O1077" s="702">
        <f t="shared" ca="1" si="984"/>
        <v>295</v>
      </c>
      <c r="P1077" s="703">
        <f t="shared" ca="1" si="984"/>
        <v>2317800</v>
      </c>
      <c r="Q1077" s="555"/>
      <c r="R1077" s="775"/>
      <c r="S1077" s="669"/>
      <c r="T1077" s="713">
        <f>SUM(昨年日報!T1078)</f>
        <v>766391.91919191915</v>
      </c>
      <c r="U1077" s="555"/>
      <c r="V1077" s="729"/>
      <c r="W1077" s="555"/>
      <c r="X1077" s="713">
        <f t="shared" ref="X1077:X1078" si="985">+X1023+T1077</f>
        <v>12594054.713804711</v>
      </c>
      <c r="Y1077" s="555"/>
      <c r="Z1077" s="739"/>
      <c r="AA1077" s="555"/>
      <c r="AB1077" s="555"/>
      <c r="AC1077" s="713">
        <f>+AC1023+T1077</f>
        <v>13723108.754208751</v>
      </c>
      <c r="AD1077" s="739"/>
      <c r="AE1077" s="555"/>
      <c r="AF1077" s="817"/>
      <c r="AG1077" s="818" t="str">
        <f>IF(AF1077="","0",AF1077-(AF1077/(参照!$V$13)))</f>
        <v>0</v>
      </c>
      <c r="AK1077" s="856" t="s">
        <v>632</v>
      </c>
      <c r="AL1077" s="856"/>
      <c r="AM1077" s="281" t="s">
        <v>625</v>
      </c>
      <c r="AN1077" s="281" t="s">
        <v>626</v>
      </c>
      <c r="AO1077" s="281" t="s">
        <v>627</v>
      </c>
      <c r="AP1077" s="281" t="s">
        <v>628</v>
      </c>
      <c r="AQ1077" s="281" t="s">
        <v>630</v>
      </c>
      <c r="AR1077" s="281" t="s">
        <v>631</v>
      </c>
    </row>
    <row r="1078" spans="1:51" ht="13.5" customHeight="1">
      <c r="B1078" s="662"/>
      <c r="C1078" s="663"/>
      <c r="D1078" s="664"/>
      <c r="E1078" s="590" t="str">
        <f>IF(B1078="","",VLOOKUP(B1078,参照!$U$1:$Z$25,2,FALSE))</f>
        <v/>
      </c>
      <c r="F1078" s="665"/>
      <c r="G1078" s="666"/>
      <c r="H1078" s="665"/>
      <c r="I1078" s="667"/>
      <c r="J1078" s="665"/>
      <c r="K1078" s="667"/>
      <c r="L1078" s="665"/>
      <c r="M1078" s="666"/>
      <c r="N1078" s="666"/>
      <c r="O1078" s="727"/>
      <c r="P1078" s="647"/>
      <c r="Q1078" s="555"/>
      <c r="R1078" s="777" t="s">
        <v>54</v>
      </c>
      <c r="S1078" s="669"/>
      <c r="T1078" s="713">
        <f>((+T1064+T1066+T1070+T1072+T1074)/(参照!$V$14))+(AF1072+AF1074+AF1077+AF1079-AG1072-AG1074-AG1077-AG1079)</f>
        <v>575584.51178451185</v>
      </c>
      <c r="U1078" s="555"/>
      <c r="V1078" s="725"/>
      <c r="W1078" s="555"/>
      <c r="X1078" s="713">
        <f t="shared" si="985"/>
        <v>9446670.4713804722</v>
      </c>
      <c r="Y1078" s="555"/>
      <c r="Z1078" s="725">
        <f>+IF(ISERROR(X1078/X1077*100),"",(X1078/X1077*100))</f>
        <v>75.008968009529937</v>
      </c>
      <c r="AA1078" s="555"/>
      <c r="AB1078" s="555"/>
      <c r="AC1078" s="713">
        <f t="shared" ref="AC1078" si="986">+AC1024+T1078</f>
        <v>10108067.003367003</v>
      </c>
      <c r="AD1078" s="753">
        <f>+IF(ISERROR(AC1078/AC1077*100),"",(AC1078/AC1077*100))</f>
        <v>73.657268075405668</v>
      </c>
      <c r="AE1078" s="555"/>
      <c r="AF1078" s="828" t="str">
        <f>$AF$106</f>
        <v>10%対象額</v>
      </c>
      <c r="AG1078" s="829" t="str">
        <f>$AG$106</f>
        <v>税額</v>
      </c>
      <c r="AK1078" s="856" t="s">
        <v>176</v>
      </c>
      <c r="AL1078" s="856"/>
      <c r="AM1078" s="225"/>
      <c r="AN1078" s="225"/>
      <c r="AO1078" s="225"/>
      <c r="AP1078" s="225"/>
      <c r="AQ1078" s="225"/>
      <c r="AR1078" s="225"/>
    </row>
    <row r="1079" spans="1:51" ht="13.5" customHeight="1" thickBot="1">
      <c r="B1079" s="870" t="s">
        <v>617</v>
      </c>
      <c r="C1079" s="871"/>
      <c r="D1079" s="872"/>
      <c r="E1079" s="670"/>
      <c r="F1079" s="731">
        <f ca="1">SUM(F1069+F1071+F1073+F1075+F1077)</f>
        <v>981</v>
      </c>
      <c r="G1079" s="732">
        <f t="shared" ref="G1079:P1079" ca="1" si="987">SUM(G1069+G1071+G1073+G1075+G1077)</f>
        <v>200450</v>
      </c>
      <c r="H1079" s="731">
        <f t="shared" ca="1" si="987"/>
        <v>996</v>
      </c>
      <c r="I1079" s="733">
        <f t="shared" ca="1" si="987"/>
        <v>147700</v>
      </c>
      <c r="J1079" s="731">
        <f t="shared" ca="1" si="987"/>
        <v>58</v>
      </c>
      <c r="K1079" s="733">
        <f t="shared" ca="1" si="987"/>
        <v>105500</v>
      </c>
      <c r="L1079" s="731">
        <f t="shared" ca="1" si="987"/>
        <v>36</v>
      </c>
      <c r="M1079" s="732">
        <f t="shared" ca="1" si="987"/>
        <v>100410</v>
      </c>
      <c r="N1079" s="732">
        <f t="shared" ca="1" si="987"/>
        <v>9</v>
      </c>
      <c r="O1079" s="734">
        <f t="shared" ca="1" si="987"/>
        <v>2080</v>
      </c>
      <c r="P1079" s="735">
        <f t="shared" ca="1" si="987"/>
        <v>10780340</v>
      </c>
      <c r="Q1079" s="555"/>
      <c r="R1079" s="781"/>
      <c r="S1079" s="754" t="s">
        <v>0</v>
      </c>
      <c r="T1079" s="751">
        <f>T1076-T1078</f>
        <v>57545.488215488149</v>
      </c>
      <c r="U1079" s="560"/>
      <c r="V1079" s="755"/>
      <c r="W1079" s="649" t="s">
        <v>0</v>
      </c>
      <c r="X1079" s="751">
        <f>X1076-X1078</f>
        <v>943493.52861952782</v>
      </c>
      <c r="Y1079" s="560"/>
      <c r="Z1079" s="756"/>
      <c r="AA1079" s="560" t="s">
        <v>0</v>
      </c>
      <c r="AB1079" s="649"/>
      <c r="AC1079" s="751">
        <f>AC1076-AC1078</f>
        <v>1009582.9966329969</v>
      </c>
      <c r="AD1079" s="756"/>
      <c r="AE1079" s="555"/>
      <c r="AF1079" s="823"/>
      <c r="AG1079" s="822" t="str">
        <f>IF(AF1079="","0",AF1079-(AF1079/(参照!$V$14)))</f>
        <v>0</v>
      </c>
      <c r="AK1079" s="856" t="s">
        <v>177</v>
      </c>
      <c r="AL1079" s="856"/>
      <c r="AM1079" s="225"/>
      <c r="AN1079" s="225"/>
      <c r="AO1079" s="225"/>
      <c r="AP1079" s="225"/>
      <c r="AQ1079" s="225"/>
      <c r="AR1079" s="225"/>
    </row>
    <row r="1080" spans="1:51" ht="9" customHeight="1">
      <c r="A1080" s="22"/>
    </row>
    <row r="1081" spans="1:51" ht="5.25" customHeight="1">
      <c r="A1081" s="22"/>
    </row>
    <row r="1082" spans="1:51" ht="16.5" customHeight="1">
      <c r="A1082" s="1">
        <f>A1028+1</f>
        <v>20</v>
      </c>
      <c r="B1082" s="555"/>
      <c r="C1082" s="555"/>
      <c r="D1082" s="561"/>
      <c r="E1082" s="564"/>
      <c r="F1082" s="567" t="str">
        <f>F$56</f>
        <v>社　長</v>
      </c>
      <c r="G1082" s="562">
        <f t="shared" ref="G1082:O1082" si="988">G$56</f>
        <v>0</v>
      </c>
      <c r="H1082" s="563" t="str">
        <f t="shared" si="988"/>
        <v>常　務</v>
      </c>
      <c r="I1082" s="564">
        <f t="shared" si="988"/>
        <v>0</v>
      </c>
      <c r="J1082" s="565" t="str">
        <f t="shared" si="988"/>
        <v>部　長</v>
      </c>
      <c r="K1082" s="566">
        <f t="shared" si="988"/>
        <v>0</v>
      </c>
      <c r="L1082" s="567" t="str">
        <f t="shared" si="988"/>
        <v>次　長</v>
      </c>
      <c r="M1082" s="566">
        <f t="shared" si="988"/>
        <v>0</v>
      </c>
      <c r="N1082" s="567" t="str">
        <f t="shared" si="988"/>
        <v>課　長</v>
      </c>
      <c r="O1082" s="568" t="str">
        <f t="shared" si="988"/>
        <v>係</v>
      </c>
      <c r="P1082" s="557"/>
      <c r="Q1082" s="24"/>
      <c r="R1082" s="919" t="s">
        <v>99</v>
      </c>
      <c r="S1082" s="919"/>
      <c r="T1082" s="919"/>
      <c r="U1082" s="919"/>
      <c r="V1082" s="919"/>
      <c r="W1082" s="919"/>
      <c r="X1082" s="919"/>
      <c r="AD1082" s="866" t="s">
        <v>116</v>
      </c>
      <c r="AE1082" s="25"/>
      <c r="AF1082" s="183" t="s">
        <v>8</v>
      </c>
      <c r="AG1082" s="556" t="s">
        <v>9</v>
      </c>
    </row>
    <row r="1083" spans="1:51" ht="15.75" customHeight="1">
      <c r="D1083" s="561"/>
      <c r="E1083" s="555"/>
      <c r="F1083" s="920"/>
      <c r="H1083" s="922"/>
      <c r="J1083" s="924"/>
      <c r="K1083" s="186"/>
      <c r="L1083" s="926"/>
      <c r="M1083" s="186"/>
      <c r="N1083" s="926"/>
      <c r="O1083" s="876" t="str">
        <f>IF(ISERROR(VLOOKUP(O1085,参照!AB:AC,2,FALSE)),"",VLOOKUP(O1085,参照!AB:AC,2,FALSE))</f>
        <v>小森</v>
      </c>
      <c r="P1083" s="770">
        <v>2</v>
      </c>
      <c r="Q1083" s="4"/>
      <c r="R1083" s="269"/>
      <c r="S1083" s="865">
        <f>SUM(S1029)+1</f>
        <v>46162</v>
      </c>
      <c r="T1083" s="865"/>
      <c r="U1083" s="865"/>
      <c r="V1083" s="865"/>
      <c r="W1083" s="862" t="str">
        <f>TEXT(S1083,"aaaa")</f>
        <v>水曜日</v>
      </c>
      <c r="X1083" s="862"/>
      <c r="Y1083" s="268"/>
      <c r="Z1083" s="4"/>
      <c r="AA1083" s="4"/>
      <c r="AB1083" s="4"/>
      <c r="AC1083" s="29"/>
      <c r="AD1083" s="867"/>
      <c r="AE1083" s="263"/>
      <c r="AF1083" s="889" t="str">
        <f>IF(ISERROR(VLOOKUP(P1083,参照!M:N,2,FALSE)),"",VLOOKUP(P1083,参照!M:N,2,FALSE))</f>
        <v>くもり</v>
      </c>
      <c r="AG1083" s="860" t="str">
        <f>IF(ISERROR(VLOOKUP(P1084,参照!M:N,2,FALSE)),"",VLOOKUP(P1084,参照!M:N,2,FALSE))</f>
        <v>くもり</v>
      </c>
    </row>
    <row r="1084" spans="1:51" ht="15.75" customHeight="1">
      <c r="D1084" s="561"/>
      <c r="E1084" s="560"/>
      <c r="F1084" s="921"/>
      <c r="G1084" s="31"/>
      <c r="H1084" s="923"/>
      <c r="I1084" s="31"/>
      <c r="J1084" s="925"/>
      <c r="K1084" s="187"/>
      <c r="L1084" s="927"/>
      <c r="M1084" s="187"/>
      <c r="N1084" s="927"/>
      <c r="O1084" s="877" t="str">
        <f>IF(ISERROR(VLOOKUP(N1084,参照!#REF!,2,FALSE)),"",VLOOKUP(N1084,参照!#REF!,2,FALSE))</f>
        <v/>
      </c>
      <c r="P1084" s="770">
        <v>2</v>
      </c>
      <c r="Q1084" s="4"/>
      <c r="R1084" s="269"/>
      <c r="S1084" s="865"/>
      <c r="T1084" s="865"/>
      <c r="U1084" s="865"/>
      <c r="V1084" s="865"/>
      <c r="W1084" s="862"/>
      <c r="X1084" s="862"/>
      <c r="Y1084" s="268"/>
      <c r="Z1084" s="4"/>
      <c r="AA1084" s="4"/>
      <c r="AB1084" s="4"/>
      <c r="AC1084" s="29"/>
      <c r="AD1084" s="868"/>
      <c r="AE1084" s="187"/>
      <c r="AF1084" s="890" t="str">
        <f>IF(ISERROR(VLOOKUP(AE1084,参照!O:P,2,FALSE)),"",VLOOKUP(AE1084,参照!O:P,2,FALSE))</f>
        <v/>
      </c>
      <c r="AG1084" s="861" t="str">
        <f>IF(ISERROR(VLOOKUP(AF1084,参照!P:Q,2,FALSE)),"",VLOOKUP(AF1084,参照!P:Q,2,FALSE))</f>
        <v/>
      </c>
    </row>
    <row r="1085" spans="1:51" ht="13.5" customHeight="1">
      <c r="B1085" s="555" t="s">
        <v>447</v>
      </c>
      <c r="C1085" s="555"/>
      <c r="D1085" s="555"/>
      <c r="E1085" s="555"/>
      <c r="F1085" s="555"/>
      <c r="G1085" s="555"/>
      <c r="H1085" s="555"/>
      <c r="I1085" s="555"/>
      <c r="J1085" s="555"/>
      <c r="K1085" s="555"/>
      <c r="L1085" s="555"/>
      <c r="M1085" s="555"/>
      <c r="N1085" s="555"/>
      <c r="O1085" s="595">
        <v>4</v>
      </c>
      <c r="P1085" s="555"/>
      <c r="Q1085" s="555"/>
      <c r="R1085" s="596" t="s">
        <v>446</v>
      </c>
      <c r="S1085" s="555"/>
      <c r="T1085" s="555"/>
      <c r="U1085" s="555"/>
      <c r="V1085" s="596" t="s">
        <v>445</v>
      </c>
      <c r="W1085" s="555"/>
      <c r="X1085" s="555"/>
      <c r="Y1085" s="555"/>
      <c r="Z1085" s="596" t="s">
        <v>444</v>
      </c>
      <c r="AA1085" s="596"/>
      <c r="AB1085" s="555"/>
      <c r="AC1085" s="597"/>
      <c r="AD1085" s="555"/>
      <c r="AE1085" s="555"/>
      <c r="AF1085" s="596"/>
      <c r="AG1085" s="597"/>
    </row>
    <row r="1086" spans="1:51" ht="13.5" customHeight="1" thickBot="1">
      <c r="B1086" s="908"/>
      <c r="C1086" s="909"/>
      <c r="D1086" s="598"/>
      <c r="E1086" s="598"/>
      <c r="F1086" s="891" t="s">
        <v>679</v>
      </c>
      <c r="G1086" s="892"/>
      <c r="H1086" s="892"/>
      <c r="I1086" s="892"/>
      <c r="J1086" s="892"/>
      <c r="K1086" s="892"/>
      <c r="L1086" s="892"/>
      <c r="M1086" s="892"/>
      <c r="N1086" s="892"/>
      <c r="O1086" s="892"/>
      <c r="P1086" s="893"/>
      <c r="Q1086" s="555"/>
      <c r="R1086" s="599" t="s">
        <v>78</v>
      </c>
      <c r="S1086" s="564"/>
      <c r="T1086" s="600" t="s">
        <v>79</v>
      </c>
      <c r="U1086" s="564"/>
      <c r="V1086" s="564" t="s">
        <v>80</v>
      </c>
      <c r="W1086" s="564"/>
      <c r="X1086" s="601" t="s">
        <v>79</v>
      </c>
      <c r="Y1086" s="555"/>
      <c r="Z1086" s="602" t="s">
        <v>30</v>
      </c>
      <c r="AA1086" s="603"/>
      <c r="AB1086" s="604"/>
      <c r="AC1086" s="605"/>
      <c r="AD1086" s="555"/>
      <c r="AE1086" s="555"/>
      <c r="AF1086" s="555"/>
      <c r="AG1086" s="606"/>
      <c r="AJ1086" s="1" t="s">
        <v>121</v>
      </c>
      <c r="AK1086" s="922" t="s">
        <v>120</v>
      </c>
      <c r="AL1086" s="922"/>
    </row>
    <row r="1087" spans="1:51" ht="13.5" customHeight="1">
      <c r="B1087" s="607" t="s">
        <v>104</v>
      </c>
      <c r="C1087" s="608" t="s">
        <v>105</v>
      </c>
      <c r="D1087" s="568" t="s">
        <v>4</v>
      </c>
      <c r="E1087" s="563"/>
      <c r="F1087" s="609" t="s">
        <v>15</v>
      </c>
      <c r="G1087" s="610"/>
      <c r="H1087" s="609" t="s">
        <v>16</v>
      </c>
      <c r="I1087" s="566"/>
      <c r="J1087" s="567" t="s">
        <v>17</v>
      </c>
      <c r="K1087" s="611"/>
      <c r="L1087" s="609" t="s">
        <v>18</v>
      </c>
      <c r="M1087" s="562"/>
      <c r="N1087" s="612" t="s">
        <v>19</v>
      </c>
      <c r="O1087" s="613" t="s">
        <v>6</v>
      </c>
      <c r="P1087" s="613" t="s">
        <v>20</v>
      </c>
      <c r="Q1087" s="595">
        <v>443</v>
      </c>
      <c r="R1087" s="614" t="str">
        <f>IF(ISERROR(VLOOKUP(Q1087,参照!A:B,2,FALSE)),"",VLOOKUP(Q1087,参照!A:B,2,FALSE))</f>
        <v>読売旅行</v>
      </c>
      <c r="S1087" s="604"/>
      <c r="T1087" s="615">
        <v>71250</v>
      </c>
      <c r="U1087" s="604">
        <v>500</v>
      </c>
      <c r="V1087" s="604" t="str">
        <f>IF(ISERROR(VLOOKUP(U1087,参照!D:E,2,FALSE)),"",VLOOKUP(U1087,参照!D:E,2,FALSE))</f>
        <v>じゃらん</v>
      </c>
      <c r="W1087" s="604"/>
      <c r="X1087" s="616">
        <v>64600</v>
      </c>
      <c r="Y1087" s="555"/>
      <c r="Z1087" s="558"/>
      <c r="AA1087" s="617"/>
      <c r="AB1087" s="618"/>
      <c r="AC1087" s="619"/>
      <c r="AD1087" s="555"/>
      <c r="AE1087" s="555"/>
      <c r="AF1087" s="555" t="s">
        <v>346</v>
      </c>
      <c r="AG1087" s="606"/>
      <c r="AJ1087" s="853" t="s">
        <v>635</v>
      </c>
      <c r="AK1087" s="277" t="s">
        <v>104</v>
      </c>
      <c r="AL1087" s="277" t="s">
        <v>4</v>
      </c>
      <c r="AM1087" s="278"/>
      <c r="AN1087" s="279" t="s">
        <v>15</v>
      </c>
      <c r="AO1087" s="279" t="s">
        <v>16</v>
      </c>
      <c r="AP1087" s="277" t="s">
        <v>17</v>
      </c>
      <c r="AQ1087" s="279" t="s">
        <v>18</v>
      </c>
      <c r="AR1087" s="279" t="s">
        <v>19</v>
      </c>
      <c r="AS1087" s="279"/>
      <c r="AT1087" s="278" t="s">
        <v>117</v>
      </c>
      <c r="AU1087" s="278" t="s">
        <v>118</v>
      </c>
      <c r="AV1087" s="278" t="s">
        <v>123</v>
      </c>
      <c r="AW1087" s="278" t="s">
        <v>124</v>
      </c>
      <c r="AX1087" s="280" t="s">
        <v>122</v>
      </c>
      <c r="AY1087" s="853" t="s">
        <v>100</v>
      </c>
    </row>
    <row r="1088" spans="1:51" ht="13.5" customHeight="1">
      <c r="A1088" s="43"/>
      <c r="B1088" s="620" t="s">
        <v>83</v>
      </c>
      <c r="C1088" s="621">
        <v>1</v>
      </c>
      <c r="D1088" s="621">
        <v>1</v>
      </c>
      <c r="E1088" s="604">
        <f>IF(B1088="","",VLOOKUP(B1088,参照!$U$1:$Z$25,2,FALSE))</f>
        <v>5000</v>
      </c>
      <c r="F1088" s="622">
        <v>16</v>
      </c>
      <c r="G1088" s="623">
        <f>IF(B1088="","",VLOOKUP(B1088,参照!$U$1:$Z$25,3,FALSE))</f>
        <v>4750</v>
      </c>
      <c r="H1088" s="622">
        <v>80</v>
      </c>
      <c r="I1088" s="624">
        <f>IF(B1088="","",VLOOKUP(B1088,参照!$U$1:$Z$25,4,FALSE))</f>
        <v>3500</v>
      </c>
      <c r="J1088" s="622"/>
      <c r="K1088" s="625">
        <f>IF(B1088="","",VLOOKUP(B1088,参照!$U$1:$Z$25,5,FALSE))</f>
        <v>2500</v>
      </c>
      <c r="L1088" s="622"/>
      <c r="M1088" s="626">
        <f>IF(B1088="","",VLOOKUP(B1088,参照!$U$1:$Z$25,6,FALSE))</f>
        <v>2380</v>
      </c>
      <c r="N1088" s="605">
        <v>1</v>
      </c>
      <c r="O1088" s="616">
        <f t="shared" ref="O1088:O1100" si="989">IF(SUM(F1088+H1088+J1088+L1088+N1088)=0,"",SUM(F1088+H1088+J1088+L1088+N1088))</f>
        <v>97</v>
      </c>
      <c r="P1088" s="605">
        <f>IF(ISERROR(SUM(E1088*F1088+G1088*H1088+I1088*J1088+K1088*L1088+M1088*N1088)),"",SUM(E1088*F1088+G1088*H1088+I1088*J1088+K1088*L1088+M1088*N1088))</f>
        <v>462380</v>
      </c>
      <c r="Q1088" s="595">
        <v>474</v>
      </c>
      <c r="R1088" s="627" t="str">
        <f>IF(ISERROR(VLOOKUP(Q1088,参照!A:B,2,FALSE)),"",VLOOKUP(Q1088,参照!A:B,2,FALSE))</f>
        <v>阪急交通社</v>
      </c>
      <c r="S1088" s="628"/>
      <c r="T1088" s="629">
        <v>232750</v>
      </c>
      <c r="U1088" s="628">
        <v>701</v>
      </c>
      <c r="V1088" s="628" t="str">
        <f>IF(ISERROR(VLOOKUP(U1088,参照!D:E,2,FALSE)),"",VLOOKUP(U1088,参照!D:E,2,FALSE))</f>
        <v>H.I.S</v>
      </c>
      <c r="W1088" s="628"/>
      <c r="X1088" s="630">
        <v>16000</v>
      </c>
      <c r="Y1088" s="555"/>
      <c r="Z1088" s="631"/>
      <c r="AA1088" s="632"/>
      <c r="AB1088" s="618"/>
      <c r="AC1088" s="619"/>
      <c r="AD1088" s="555"/>
      <c r="AE1088" s="555"/>
      <c r="AF1088" s="633" t="s">
        <v>164</v>
      </c>
      <c r="AG1088" s="634">
        <f>AG1034+S1121</f>
        <v>146990</v>
      </c>
      <c r="AJ1088" s="854"/>
      <c r="AK1088" s="281" t="s">
        <v>83</v>
      </c>
      <c r="AL1088" s="281">
        <v>1</v>
      </c>
      <c r="AM1088" s="225"/>
      <c r="AN1088" s="225">
        <f>DSUM($B1087:$N1101,F1087,$AK1087:$AL1088)</f>
        <v>42</v>
      </c>
      <c r="AO1088" s="225">
        <f>DSUM($B1087:$N1101,H1087,$AK1087:$AL1088)</f>
        <v>101</v>
      </c>
      <c r="AP1088" s="225">
        <f>DSUM($B1087:$N1101,J1087,$AK1087:$AL1088)</f>
        <v>0</v>
      </c>
      <c r="AQ1088" s="225">
        <f>DSUM($B1087:$N1101,L1087,$AK1087:$AL1088)</f>
        <v>0</v>
      </c>
      <c r="AR1088" s="225">
        <f>DSUM($B1087:$N1101,N1087,$AK1087:$AL1088)</f>
        <v>1</v>
      </c>
      <c r="AS1088" s="225"/>
      <c r="AT1088" s="225">
        <f>AN1088+AO1088+AP1088</f>
        <v>143</v>
      </c>
      <c r="AU1088" s="225">
        <f>AQ1088+AR1088</f>
        <v>1</v>
      </c>
      <c r="AV1088" s="225">
        <f>AT1088+AU1088</f>
        <v>144</v>
      </c>
      <c r="AW1088" s="287">
        <f>(AT1088*1)+(AU1088*0.5)</f>
        <v>143.5</v>
      </c>
      <c r="AX1088" s="284">
        <f>DCOUNT(B1087:E1101,D1087,AK1087:AL1088)-AM1132</f>
        <v>3</v>
      </c>
      <c r="AY1088" s="854"/>
    </row>
    <row r="1089" spans="1:51" ht="13.5" customHeight="1">
      <c r="A1089" s="43"/>
      <c r="B1089" s="635" t="s">
        <v>83</v>
      </c>
      <c r="C1089" s="636">
        <v>2</v>
      </c>
      <c r="D1089" s="636">
        <v>1</v>
      </c>
      <c r="E1089" s="628">
        <f>IF(B1089="","",VLOOKUP(B1089,参照!$U$1:$Z$25,2,FALSE))</f>
        <v>5000</v>
      </c>
      <c r="F1089" s="637">
        <v>13</v>
      </c>
      <c r="G1089" s="638">
        <f>IF(B1089="","",VLOOKUP(B1089,参照!$U$1:$Z$25,3,FALSE))</f>
        <v>4750</v>
      </c>
      <c r="H1089" s="637">
        <v>4</v>
      </c>
      <c r="I1089" s="639">
        <f>IF(B1089="","",VLOOKUP(B1089,参照!$U$1:$Z$25,4,FALSE))</f>
        <v>3500</v>
      </c>
      <c r="J1089" s="637"/>
      <c r="K1089" s="640">
        <f>IF(B1089="","",VLOOKUP(B1089,参照!$U$1:$Z$25,5,FALSE))</f>
        <v>2500</v>
      </c>
      <c r="L1089" s="637"/>
      <c r="M1089" s="641">
        <f>IF(B1089="","",VLOOKUP(B1089,参照!$U$1:$Z$25,6,FALSE))</f>
        <v>2380</v>
      </c>
      <c r="N1089" s="642"/>
      <c r="O1089" s="642">
        <f t="shared" si="989"/>
        <v>17</v>
      </c>
      <c r="P1089" s="642">
        <f t="shared" ref="P1089:P1100" si="990">IF(ISERROR(SUM(E1089*F1089+G1089*H1089+I1089*J1089+K1089*L1089+M1089*N1089)),"",SUM(E1089*F1089+G1089*H1089+I1089*J1089+K1089*L1089+M1089*N1089))</f>
        <v>84000</v>
      </c>
      <c r="Q1089" s="595"/>
      <c r="R1089" s="627" t="str">
        <f>IF(ISERROR(VLOOKUP(Q1089,参照!A:B,2,FALSE)),"",VLOOKUP(Q1089,参照!A:B,2,FALSE))</f>
        <v/>
      </c>
      <c r="S1089" s="628"/>
      <c r="T1089" s="629"/>
      <c r="U1089" s="628">
        <v>800</v>
      </c>
      <c r="V1089" s="628" t="str">
        <f>IF(ISERROR(VLOOKUP(U1089,参照!D:E,2,FALSE)),"",VLOOKUP(U1089,参照!D:E,2,FALSE))</f>
        <v>ANA Digital Gate</v>
      </c>
      <c r="W1089" s="628"/>
      <c r="X1089" s="630">
        <v>207500</v>
      </c>
      <c r="Y1089" s="555"/>
      <c r="Z1089" s="631"/>
      <c r="AA1089" s="632"/>
      <c r="AB1089" s="618"/>
      <c r="AC1089" s="619"/>
      <c r="AD1089" s="555"/>
      <c r="AE1089" s="555"/>
      <c r="AF1089" s="643" t="s">
        <v>680</v>
      </c>
      <c r="AG1089" s="644">
        <f>AG1035+S1122</f>
        <v>0</v>
      </c>
      <c r="AJ1089" s="854"/>
      <c r="AK1089" s="281" t="s">
        <v>104</v>
      </c>
      <c r="AL1089" s="281" t="s">
        <v>4</v>
      </c>
      <c r="AM1089" s="225"/>
      <c r="AN1089" s="225"/>
      <c r="AO1089" s="225"/>
      <c r="AP1089" s="225"/>
      <c r="AQ1089" s="225"/>
      <c r="AR1089" s="225"/>
      <c r="AS1089" s="225"/>
      <c r="AT1089" s="225"/>
      <c r="AU1089" s="225"/>
      <c r="AV1089" s="225"/>
      <c r="AW1089" s="225"/>
      <c r="AX1089" s="282"/>
      <c r="AY1089" s="854"/>
    </row>
    <row r="1090" spans="1:51" ht="13.5" customHeight="1" thickBot="1">
      <c r="A1090" s="43"/>
      <c r="B1090" s="635" t="s">
        <v>126</v>
      </c>
      <c r="C1090" s="636">
        <v>2</v>
      </c>
      <c r="D1090" s="636">
        <v>3</v>
      </c>
      <c r="E1090" s="628">
        <f>IF(B1090="","",VLOOKUP(B1090,参照!$U$1:$Z$25,2,FALSE))</f>
        <v>8000</v>
      </c>
      <c r="F1090" s="637">
        <v>8</v>
      </c>
      <c r="G1090" s="638">
        <f>IF(B1090="","",VLOOKUP(B1090,参照!$U$1:$Z$25,3,FALSE))</f>
        <v>7600</v>
      </c>
      <c r="H1090" s="637">
        <v>4</v>
      </c>
      <c r="I1090" s="639">
        <f>IF(B1090="","",VLOOKUP(B1090,参照!$U$1:$Z$25,4,FALSE))</f>
        <v>5600</v>
      </c>
      <c r="J1090" s="637"/>
      <c r="K1090" s="640">
        <f>IF(B1090="","",VLOOKUP(B1090,参照!$U$1:$Z$25,5,FALSE))</f>
        <v>4000</v>
      </c>
      <c r="L1090" s="637"/>
      <c r="M1090" s="641">
        <f>IF(B1090="","",VLOOKUP(B1090,参照!$U$1:$Z$25,6,FALSE))</f>
        <v>3800</v>
      </c>
      <c r="N1090" s="642"/>
      <c r="O1090" s="630">
        <f t="shared" si="989"/>
        <v>12</v>
      </c>
      <c r="P1090" s="642">
        <f t="shared" si="990"/>
        <v>94400</v>
      </c>
      <c r="Q1090" s="595"/>
      <c r="R1090" s="627" t="str">
        <f>IF(ISERROR(VLOOKUP(Q1090,参照!A:B,2,FALSE)),"",VLOOKUP(Q1090,参照!A:B,2,FALSE))</f>
        <v/>
      </c>
      <c r="S1090" s="628"/>
      <c r="T1090" s="629"/>
      <c r="U1090" s="628"/>
      <c r="V1090" s="628" t="str">
        <f>IF(ISERROR(VLOOKUP(U1090,参照!D:E,2,FALSE)),"",VLOOKUP(U1090,参照!D:E,2,FALSE))</f>
        <v/>
      </c>
      <c r="W1090" s="628"/>
      <c r="X1090" s="630"/>
      <c r="Y1090" s="555"/>
      <c r="Z1090" s="645"/>
      <c r="AA1090" s="590"/>
      <c r="AB1090" s="646"/>
      <c r="AC1090" s="647"/>
      <c r="AD1090" s="555"/>
      <c r="AE1090" s="555"/>
      <c r="AF1090" s="555"/>
      <c r="AG1090" s="606"/>
      <c r="AJ1090" s="855"/>
      <c r="AK1090" s="9" t="s">
        <v>83</v>
      </c>
      <c r="AL1090" s="9">
        <v>3</v>
      </c>
      <c r="AM1090" s="283"/>
      <c r="AN1090" s="283">
        <f>DSUM($B1087:$N1101,F1087,$AK1089:$AL1090)</f>
        <v>0</v>
      </c>
      <c r="AO1090" s="283">
        <f>DSUM($B1087:$N1101,H1087,$AK1089:$AL1090)</f>
        <v>0</v>
      </c>
      <c r="AP1090" s="283">
        <f>DSUM($B1087:$N1101,J1087,$AK1089:$AL1090)</f>
        <v>0</v>
      </c>
      <c r="AQ1090" s="283">
        <f>DSUM($B1087:$N1101,L1087,$AK1089:$AL1090)</f>
        <v>0</v>
      </c>
      <c r="AR1090" s="283">
        <f>DSUM($B1087:$N1101,N1087,$AK1089:$AL1090)</f>
        <v>0</v>
      </c>
      <c r="AS1090" s="283"/>
      <c r="AT1090" s="283">
        <f>AN1090+AO1090+AP1090</f>
        <v>0</v>
      </c>
      <c r="AU1090" s="283">
        <f>AQ1090+AR1090</f>
        <v>0</v>
      </c>
      <c r="AV1090" s="283">
        <f>AT1090+AU1090</f>
        <v>0</v>
      </c>
      <c r="AW1090" s="286">
        <f>(AT1090*1)+(AU1090*0.5)</f>
        <v>0</v>
      </c>
      <c r="AX1090" s="285">
        <f>DCOUNT(B1087:E1101,D1087,AK1089:AL1090)-AM1133</f>
        <v>0</v>
      </c>
      <c r="AY1090" s="855"/>
    </row>
    <row r="1091" spans="1:51" ht="13.5" customHeight="1" thickBot="1">
      <c r="A1091" s="43"/>
      <c r="B1091" s="635" t="s">
        <v>83</v>
      </c>
      <c r="C1091" s="636">
        <v>4</v>
      </c>
      <c r="D1091" s="636">
        <v>1</v>
      </c>
      <c r="E1091" s="628">
        <f>IF(B1091="","",VLOOKUP(B1091,参照!$U$1:$Z$25,2,FALSE))</f>
        <v>5000</v>
      </c>
      <c r="F1091" s="637">
        <v>13</v>
      </c>
      <c r="G1091" s="638">
        <f>IF(B1091="","",VLOOKUP(B1091,参照!$U$1:$Z$25,3,FALSE))</f>
        <v>4750</v>
      </c>
      <c r="H1091" s="637">
        <v>17</v>
      </c>
      <c r="I1091" s="639">
        <f>IF(B1091="","",VLOOKUP(B1091,参照!$U$1:$Z$25,4,FALSE))</f>
        <v>3500</v>
      </c>
      <c r="J1091" s="637"/>
      <c r="K1091" s="640">
        <f>IF(B1091="","",VLOOKUP(B1091,参照!$U$1:$Z$25,5,FALSE))</f>
        <v>2500</v>
      </c>
      <c r="L1091" s="637"/>
      <c r="M1091" s="641">
        <f>IF(B1091="","",VLOOKUP(B1091,参照!$U$1:$Z$25,6,FALSE))</f>
        <v>2380</v>
      </c>
      <c r="N1091" s="642"/>
      <c r="O1091" s="642">
        <f t="shared" si="989"/>
        <v>30</v>
      </c>
      <c r="P1091" s="642">
        <f t="shared" si="990"/>
        <v>145750</v>
      </c>
      <c r="Q1091" s="595"/>
      <c r="R1091" s="627" t="str">
        <f>IF(ISERROR(VLOOKUP(Q1091,参照!A:B,2,FALSE)),"",VLOOKUP(Q1091,参照!A:B,2,FALSE))</f>
        <v/>
      </c>
      <c r="S1091" s="628"/>
      <c r="T1091" s="629"/>
      <c r="U1091" s="628"/>
      <c r="V1091" s="628" t="str">
        <f>IF(ISERROR(VLOOKUP(U1091,参照!D:E,2,FALSE)),"",VLOOKUP(U1091,参照!D:E,2,FALSE))</f>
        <v/>
      </c>
      <c r="W1091" s="628"/>
      <c r="X1091" s="630"/>
      <c r="Y1091" s="555"/>
      <c r="Z1091" s="648" t="s">
        <v>35</v>
      </c>
      <c r="AA1091" s="649"/>
      <c r="AB1091" s="650"/>
      <c r="AC1091" s="651">
        <f>SUM(AC1087:AC1089)</f>
        <v>0</v>
      </c>
      <c r="AD1091" s="555"/>
      <c r="AE1091" s="555"/>
      <c r="AF1091" s="555" t="s">
        <v>345</v>
      </c>
      <c r="AG1091" s="606"/>
    </row>
    <row r="1092" spans="1:51" ht="13.5" customHeight="1">
      <c r="A1092" s="43"/>
      <c r="B1092" s="635"/>
      <c r="C1092" s="636"/>
      <c r="D1092" s="636"/>
      <c r="E1092" s="628" t="str">
        <f>IF(B1092="","",VLOOKUP(B1092,参照!$U$1:$Z$25,2,FALSE))</f>
        <v/>
      </c>
      <c r="F1092" s="637"/>
      <c r="G1092" s="638" t="str">
        <f>IF(B1092="","",VLOOKUP(B1092,参照!$U$1:$Z$25,3,FALSE))</f>
        <v/>
      </c>
      <c r="H1092" s="637"/>
      <c r="I1092" s="639" t="str">
        <f>IF(B1092="","",VLOOKUP(B1092,参照!$U$1:$Z$25,4,FALSE))</f>
        <v/>
      </c>
      <c r="J1092" s="637"/>
      <c r="K1092" s="640" t="str">
        <f>IF(B1092="","",VLOOKUP(B1092,参照!$U$1:$Z$25,5,FALSE))</f>
        <v/>
      </c>
      <c r="L1092" s="637"/>
      <c r="M1092" s="641" t="str">
        <f>IF(B1092="","",VLOOKUP(B1092,参照!$U$1:$Z$25,6,FALSE))</f>
        <v/>
      </c>
      <c r="N1092" s="642"/>
      <c r="O1092" s="630" t="str">
        <f t="shared" si="989"/>
        <v/>
      </c>
      <c r="P1092" s="642" t="str">
        <f t="shared" si="990"/>
        <v/>
      </c>
      <c r="Q1092" s="595"/>
      <c r="R1092" s="627" t="str">
        <f>IF(ISERROR(VLOOKUP(Q1092,参照!A:B,2,FALSE)),"",VLOOKUP(Q1092,参照!A:B,2,FALSE))</f>
        <v/>
      </c>
      <c r="S1092" s="628"/>
      <c r="T1092" s="629"/>
      <c r="U1092" s="628"/>
      <c r="V1092" s="628" t="str">
        <f>IF(ISERROR(VLOOKUP(U1092,参照!D:E,2,FALSE)),"",VLOOKUP(U1092,参照!D:E,2,FALSE))</f>
        <v/>
      </c>
      <c r="W1092" s="628"/>
      <c r="X1092" s="630"/>
      <c r="Y1092" s="555"/>
      <c r="Z1092" s="555"/>
      <c r="AA1092" s="555"/>
      <c r="AB1092" s="555"/>
      <c r="AC1092" s="555"/>
      <c r="AD1092" s="555"/>
      <c r="AE1092" s="555"/>
      <c r="AF1092" s="633" t="s">
        <v>164</v>
      </c>
      <c r="AG1092" s="634">
        <f>AG1038+S1123</f>
        <v>135200</v>
      </c>
      <c r="AJ1092" s="853" t="s">
        <v>107</v>
      </c>
      <c r="AK1092" s="277" t="s">
        <v>104</v>
      </c>
      <c r="AL1092" s="277" t="s">
        <v>4</v>
      </c>
      <c r="AM1092" s="278"/>
      <c r="AN1092" s="279" t="s">
        <v>15</v>
      </c>
      <c r="AO1092" s="279" t="s">
        <v>16</v>
      </c>
      <c r="AP1092" s="277" t="s">
        <v>17</v>
      </c>
      <c r="AQ1092" s="279" t="s">
        <v>18</v>
      </c>
      <c r="AR1092" s="279" t="s">
        <v>19</v>
      </c>
      <c r="AS1092" s="277"/>
      <c r="AT1092" s="277" t="s">
        <v>117</v>
      </c>
      <c r="AU1092" s="277" t="s">
        <v>118</v>
      </c>
      <c r="AV1092" s="277" t="s">
        <v>123</v>
      </c>
      <c r="AW1092" s="277" t="s">
        <v>124</v>
      </c>
      <c r="AX1092" s="288" t="s">
        <v>122</v>
      </c>
      <c r="AY1092" s="853" t="s">
        <v>107</v>
      </c>
    </row>
    <row r="1093" spans="1:51" ht="13.5" customHeight="1">
      <c r="A1093" s="43"/>
      <c r="B1093" s="635"/>
      <c r="C1093" s="636"/>
      <c r="D1093" s="636"/>
      <c r="E1093" s="628" t="str">
        <f>IF(B1093="","",VLOOKUP(B1093,参照!$U$1:$Z$25,2,FALSE))</f>
        <v/>
      </c>
      <c r="F1093" s="637"/>
      <c r="G1093" s="638" t="str">
        <f>IF(B1093="","",VLOOKUP(B1093,参照!$U$1:$Z$25,3,FALSE))</f>
        <v/>
      </c>
      <c r="H1093" s="637"/>
      <c r="I1093" s="639" t="str">
        <f>IF(B1093="","",VLOOKUP(B1093,参照!$U$1:$Z$25,4,FALSE))</f>
        <v/>
      </c>
      <c r="J1093" s="637"/>
      <c r="K1093" s="640" t="str">
        <f>IF(B1093="","",VLOOKUP(B1093,参照!$U$1:$Z$25,5,FALSE))</f>
        <v/>
      </c>
      <c r="L1093" s="637"/>
      <c r="M1093" s="641" t="str">
        <f>IF(B1093="","",VLOOKUP(B1093,参照!$U$1:$Z$25,6,FALSE))</f>
        <v/>
      </c>
      <c r="N1093" s="642"/>
      <c r="O1093" s="642" t="str">
        <f t="shared" si="989"/>
        <v/>
      </c>
      <c r="P1093" s="642" t="str">
        <f t="shared" si="990"/>
        <v/>
      </c>
      <c r="Q1093" s="595"/>
      <c r="R1093" s="627" t="str">
        <f>IF(ISERROR(VLOOKUP(Q1093,参照!A:B,2,FALSE)),"",VLOOKUP(Q1093,参照!A:B,2,FALSE))</f>
        <v/>
      </c>
      <c r="S1093" s="628"/>
      <c r="T1093" s="629"/>
      <c r="U1093" s="628"/>
      <c r="V1093" s="628" t="str">
        <f>IF(ISERROR(VLOOKUP(U1093,参照!D:E,2,FALSE)),"",VLOOKUP(U1093,参照!D:E,2,FALSE))</f>
        <v/>
      </c>
      <c r="W1093" s="628"/>
      <c r="X1093" s="630"/>
      <c r="Y1093" s="555"/>
      <c r="Z1093" s="602" t="s">
        <v>33</v>
      </c>
      <c r="AA1093" s="603"/>
      <c r="AB1093" s="652"/>
      <c r="AC1093" s="653"/>
      <c r="AD1093" s="555"/>
      <c r="AE1093" s="555"/>
      <c r="AF1093" s="643" t="s">
        <v>681</v>
      </c>
      <c r="AG1093" s="644">
        <f>AG1039+S1124</f>
        <v>0</v>
      </c>
      <c r="AJ1093" s="854"/>
      <c r="AK1093" s="281" t="s">
        <v>84</v>
      </c>
      <c r="AL1093" s="281">
        <v>1</v>
      </c>
      <c r="AM1093" s="225"/>
      <c r="AN1093" s="225">
        <f>DSUM($B1087:$N1101,F1087,$AK1092:$AL1093)</f>
        <v>0</v>
      </c>
      <c r="AO1093" s="225">
        <f>DSUM($B1087:$N1101,H1087,$AK1092:$AL1093)</f>
        <v>0</v>
      </c>
      <c r="AP1093" s="225">
        <f>DSUM($B1087:$N1101,J1087,$AK1092:$AL1093)</f>
        <v>0</v>
      </c>
      <c r="AQ1093" s="225">
        <f>DSUM($B1087:$N1101,L1087,$AK1092:$AL1093)</f>
        <v>0</v>
      </c>
      <c r="AR1093" s="225">
        <f>DSUM($B1087:$N1101,N1087,$AK1092:$AL1093)</f>
        <v>0</v>
      </c>
      <c r="AS1093" s="225"/>
      <c r="AT1093" s="225">
        <f>AN1093+AO1093+AP1093</f>
        <v>0</v>
      </c>
      <c r="AU1093" s="225">
        <f>AQ1093+AR1093</f>
        <v>0</v>
      </c>
      <c r="AV1093" s="225">
        <f>AT1093+AU1093</f>
        <v>0</v>
      </c>
      <c r="AW1093" s="287">
        <f>(AT1093*1)+(AU1093*0.5)</f>
        <v>0</v>
      </c>
      <c r="AX1093" s="284">
        <f>DCOUNT(B1087:E1101,D1087,AK1092:AL1093)-AN1132</f>
        <v>0</v>
      </c>
      <c r="AY1093" s="854"/>
    </row>
    <row r="1094" spans="1:51" ht="13.5" customHeight="1">
      <c r="A1094" s="43"/>
      <c r="B1094" s="635"/>
      <c r="C1094" s="636"/>
      <c r="D1094" s="636"/>
      <c r="E1094" s="628" t="str">
        <f>IF(B1094="","",VLOOKUP(B1094,参照!$U$1:$Z$25,2,FALSE))</f>
        <v/>
      </c>
      <c r="F1094" s="637"/>
      <c r="G1094" s="638" t="str">
        <f>IF(B1094="","",VLOOKUP(B1094,参照!$U$1:$Z$25,3,FALSE))</f>
        <v/>
      </c>
      <c r="H1094" s="637"/>
      <c r="I1094" s="639" t="str">
        <f>IF(B1094="","",VLOOKUP(B1094,参照!$U$1:$Z$25,4,FALSE))</f>
        <v/>
      </c>
      <c r="J1094" s="637"/>
      <c r="K1094" s="640" t="str">
        <f>IF(B1094="","",VLOOKUP(B1094,参照!$U$1:$Z$25,5,FALSE))</f>
        <v/>
      </c>
      <c r="L1094" s="637"/>
      <c r="M1094" s="641" t="str">
        <f>IF(B1094="","",VLOOKUP(B1094,参照!$U$1:$Z$25,6,FALSE))</f>
        <v/>
      </c>
      <c r="N1094" s="642"/>
      <c r="O1094" s="630" t="str">
        <f t="shared" si="989"/>
        <v/>
      </c>
      <c r="P1094" s="642" t="str">
        <f t="shared" si="990"/>
        <v/>
      </c>
      <c r="Q1094" s="595"/>
      <c r="R1094" s="627" t="str">
        <f>IF(ISERROR(VLOOKUP(Q1094,参照!A:B,2,FALSE)),"",VLOOKUP(Q1094,参照!A:B,2,FALSE))</f>
        <v/>
      </c>
      <c r="S1094" s="628"/>
      <c r="T1094" s="629"/>
      <c r="U1094" s="628"/>
      <c r="V1094" s="628" t="str">
        <f>IF(ISERROR(VLOOKUP(U1094,参照!D:E,2,FALSE)),"",VLOOKUP(U1094,参照!D:E,2,FALSE))</f>
        <v/>
      </c>
      <c r="W1094" s="628"/>
      <c r="X1094" s="630"/>
      <c r="Y1094" s="555"/>
      <c r="Z1094" s="627"/>
      <c r="AA1094" s="654"/>
      <c r="AB1094" s="655"/>
      <c r="AC1094" s="656"/>
      <c r="AD1094" s="555"/>
      <c r="AE1094" s="555"/>
      <c r="AF1094" s="596"/>
      <c r="AG1094" s="606"/>
      <c r="AJ1094" s="854"/>
      <c r="AK1094" s="281" t="s">
        <v>104</v>
      </c>
      <c r="AL1094" s="281" t="s">
        <v>4</v>
      </c>
      <c r="AM1094" s="225"/>
      <c r="AN1094" s="225"/>
      <c r="AO1094" s="225"/>
      <c r="AP1094" s="225"/>
      <c r="AQ1094" s="225"/>
      <c r="AR1094" s="225"/>
      <c r="AS1094" s="225"/>
      <c r="AT1094" s="225"/>
      <c r="AU1094" s="225"/>
      <c r="AV1094" s="225"/>
      <c r="AW1094" s="225"/>
      <c r="AX1094" s="282"/>
      <c r="AY1094" s="854"/>
    </row>
    <row r="1095" spans="1:51" ht="13.5" customHeight="1" thickBot="1">
      <c r="A1095" s="43"/>
      <c r="B1095" s="635"/>
      <c r="C1095" s="636"/>
      <c r="D1095" s="636"/>
      <c r="E1095" s="628" t="str">
        <f>IF(B1095="","",VLOOKUP(B1095,参照!$U$1:$Z$25,2,FALSE))</f>
        <v/>
      </c>
      <c r="F1095" s="637"/>
      <c r="G1095" s="638" t="str">
        <f>IF(B1095="","",VLOOKUP(B1095,参照!$U$1:$Z$25,3,FALSE))</f>
        <v/>
      </c>
      <c r="H1095" s="637"/>
      <c r="I1095" s="639" t="str">
        <f>IF(B1095="","",VLOOKUP(B1095,参照!$U$1:$Z$25,4,FALSE))</f>
        <v/>
      </c>
      <c r="J1095" s="637"/>
      <c r="K1095" s="640" t="str">
        <f>IF(B1095="","",VLOOKUP(B1095,参照!$U$1:$Z$25,5,FALSE))</f>
        <v/>
      </c>
      <c r="L1095" s="637"/>
      <c r="M1095" s="641" t="str">
        <f>IF(B1095="","",VLOOKUP(B1095,参照!$U$1:$Z$25,6,FALSE))</f>
        <v/>
      </c>
      <c r="N1095" s="642"/>
      <c r="O1095" s="642" t="str">
        <f t="shared" si="989"/>
        <v/>
      </c>
      <c r="P1095" s="642" t="str">
        <f t="shared" si="990"/>
        <v/>
      </c>
      <c r="Q1095" s="595"/>
      <c r="R1095" s="627" t="str">
        <f>IF(ISERROR(VLOOKUP(Q1095,参照!A:B,2,FALSE)),"",VLOOKUP(Q1095,参照!A:B,2,FALSE))</f>
        <v/>
      </c>
      <c r="S1095" s="628"/>
      <c r="T1095" s="629"/>
      <c r="U1095" s="628"/>
      <c r="V1095" s="628" t="str">
        <f>IF(ISERROR(VLOOKUP(U1095,参照!D:E,2,FALSE)),"",VLOOKUP(U1095,参照!D:E,2,FALSE))</f>
        <v/>
      </c>
      <c r="W1095" s="628"/>
      <c r="X1095" s="630"/>
      <c r="Y1095" s="555"/>
      <c r="Z1095" s="627"/>
      <c r="AA1095" s="654"/>
      <c r="AB1095" s="655"/>
      <c r="AC1095" s="642"/>
      <c r="AD1095" s="555"/>
      <c r="AE1095" s="555"/>
      <c r="AF1095" s="555" t="s">
        <v>163</v>
      </c>
      <c r="AG1095" s="606"/>
      <c r="AJ1095" s="855"/>
      <c r="AK1095" s="9" t="s">
        <v>84</v>
      </c>
      <c r="AL1095" s="9">
        <v>3</v>
      </c>
      <c r="AM1095" s="283"/>
      <c r="AN1095" s="283">
        <f>DSUM($B1087:$N1101,F1087,$AK1094:$AL1095)</f>
        <v>0</v>
      </c>
      <c r="AO1095" s="283">
        <f>DSUM($B1087:$N1101,H1087,$AK1094:$AL1095)</f>
        <v>0</v>
      </c>
      <c r="AP1095" s="283">
        <f>DSUM($B1087:$N1101,J1087,$AK1094:$AL1095)</f>
        <v>0</v>
      </c>
      <c r="AQ1095" s="283">
        <f>DSUM($B1087:$N1101,L1087,$AK1094:$AL1095)</f>
        <v>0</v>
      </c>
      <c r="AR1095" s="283">
        <f>DSUM($B1087:$N1101,N1087,$AK1094:$AL1095)</f>
        <v>0</v>
      </c>
      <c r="AS1095" s="283"/>
      <c r="AT1095" s="283">
        <f>AN1095+AO1095+AP1095</f>
        <v>0</v>
      </c>
      <c r="AU1095" s="283">
        <f>AQ1095+AR1095</f>
        <v>0</v>
      </c>
      <c r="AV1095" s="283">
        <f>AT1095+AU1095</f>
        <v>0</v>
      </c>
      <c r="AW1095" s="286">
        <f>(AT1095*1)+(AU1095*0.5)</f>
        <v>0</v>
      </c>
      <c r="AX1095" s="285">
        <f>DCOUNT(B1087:E1101,D1087,AK1094:AL1095)-AN1133</f>
        <v>0</v>
      </c>
      <c r="AY1095" s="855"/>
    </row>
    <row r="1096" spans="1:51" ht="13.5" customHeight="1" thickBot="1">
      <c r="A1096" s="43"/>
      <c r="B1096" s="635"/>
      <c r="C1096" s="636"/>
      <c r="D1096" s="636"/>
      <c r="E1096" s="628" t="str">
        <f>IF(B1096="","",VLOOKUP(B1096,参照!$U$1:$Z$25,2,FALSE))</f>
        <v/>
      </c>
      <c r="F1096" s="637"/>
      <c r="G1096" s="638" t="str">
        <f>IF(B1096="","",VLOOKUP(B1096,参照!$U$1:$Z$25,3,FALSE))</f>
        <v/>
      </c>
      <c r="H1096" s="637"/>
      <c r="I1096" s="639" t="str">
        <f>IF(B1096="","",VLOOKUP(B1096,参照!$U$1:$Z$25,4,FALSE))</f>
        <v/>
      </c>
      <c r="J1096" s="637"/>
      <c r="K1096" s="640" t="str">
        <f>IF(B1096="","",VLOOKUP(B1096,参照!$U$1:$Z$25,5,FALSE))</f>
        <v/>
      </c>
      <c r="L1096" s="637"/>
      <c r="M1096" s="641" t="str">
        <f>IF(B1096="","",VLOOKUP(B1096,参照!$U$1:$Z$25,6,FALSE))</f>
        <v/>
      </c>
      <c r="N1096" s="642"/>
      <c r="O1096" s="630" t="str">
        <f t="shared" si="989"/>
        <v/>
      </c>
      <c r="P1096" s="642" t="str">
        <f t="shared" si="990"/>
        <v/>
      </c>
      <c r="Q1096" s="595"/>
      <c r="R1096" s="627" t="str">
        <f>IF(ISERROR(VLOOKUP(Q1096,参照!A:B,2,FALSE)),"",VLOOKUP(Q1096,参照!A:B,2,FALSE))</f>
        <v/>
      </c>
      <c r="S1096" s="628"/>
      <c r="T1096" s="629"/>
      <c r="U1096" s="628"/>
      <c r="V1096" s="628" t="str">
        <f>IF(ISERROR(VLOOKUP(U1096,参照!D:E,2,FALSE)),"",VLOOKUP(U1096,参照!D:E,2,FALSE))</f>
        <v/>
      </c>
      <c r="W1096" s="628"/>
      <c r="X1096" s="630"/>
      <c r="Y1096" s="555"/>
      <c r="Z1096" s="627"/>
      <c r="AA1096" s="654"/>
      <c r="AB1096" s="655"/>
      <c r="AC1096" s="642"/>
      <c r="AD1096" s="555"/>
      <c r="AE1096" s="555"/>
      <c r="AF1096" s="633" t="s">
        <v>164</v>
      </c>
      <c r="AG1096" s="634">
        <f>AG1042+S1127</f>
        <v>25500</v>
      </c>
      <c r="AJ1096" s="4"/>
      <c r="AY1096" s="4"/>
    </row>
    <row r="1097" spans="1:51" ht="13.5" customHeight="1">
      <c r="A1097" s="43"/>
      <c r="B1097" s="635"/>
      <c r="C1097" s="636"/>
      <c r="D1097" s="636"/>
      <c r="E1097" s="628" t="str">
        <f>IF(B1097="","",VLOOKUP(B1097,参照!$U$1:$Z$25,2,FALSE))</f>
        <v/>
      </c>
      <c r="F1097" s="637"/>
      <c r="G1097" s="638" t="str">
        <f>IF(B1097="","",VLOOKUP(B1097,参照!$U$1:$Z$25,3,FALSE))</f>
        <v/>
      </c>
      <c r="H1097" s="637"/>
      <c r="I1097" s="639" t="str">
        <f>IF(B1097="","",VLOOKUP(B1097,参照!$U$1:$Z$25,4,FALSE))</f>
        <v/>
      </c>
      <c r="J1097" s="637"/>
      <c r="K1097" s="640" t="str">
        <f>IF(B1097="","",VLOOKUP(B1097,参照!$U$1:$Z$25,5,FALSE))</f>
        <v/>
      </c>
      <c r="L1097" s="637"/>
      <c r="M1097" s="641" t="str">
        <f>IF(B1097="","",VLOOKUP(B1097,参照!$U$1:$Z$25,6,FALSE))</f>
        <v/>
      </c>
      <c r="N1097" s="642"/>
      <c r="O1097" s="642" t="str">
        <f t="shared" si="989"/>
        <v/>
      </c>
      <c r="P1097" s="642" t="str">
        <f t="shared" si="990"/>
        <v/>
      </c>
      <c r="Q1097" s="595"/>
      <c r="R1097" s="627" t="str">
        <f>IF(ISERROR(VLOOKUP(Q1097,参照!A:B,2,FALSE)),"",VLOOKUP(Q1097,参照!A:B,2,FALSE))</f>
        <v/>
      </c>
      <c r="S1097" s="628"/>
      <c r="T1097" s="629"/>
      <c r="U1097" s="628"/>
      <c r="V1097" s="628" t="str">
        <f>IF(ISERROR(VLOOKUP(U1097,参照!D:E,2,FALSE)),"",VLOOKUP(U1097,参照!D:E,2,FALSE))</f>
        <v/>
      </c>
      <c r="W1097" s="628"/>
      <c r="X1097" s="630"/>
      <c r="Y1097" s="555"/>
      <c r="Z1097" s="627"/>
      <c r="AA1097" s="654"/>
      <c r="AB1097" s="655"/>
      <c r="AC1097" s="642"/>
      <c r="AD1097" s="555"/>
      <c r="AE1097" s="555"/>
      <c r="AF1097" s="643" t="s">
        <v>681</v>
      </c>
      <c r="AG1097" s="644">
        <f>AG1043+S1128</f>
        <v>0</v>
      </c>
      <c r="AJ1097" s="853" t="s">
        <v>102</v>
      </c>
      <c r="AK1097" s="277" t="s">
        <v>104</v>
      </c>
      <c r="AL1097" s="277" t="s">
        <v>4</v>
      </c>
      <c r="AM1097" s="278"/>
      <c r="AN1097" s="279" t="s">
        <v>15</v>
      </c>
      <c r="AO1097" s="279" t="s">
        <v>16</v>
      </c>
      <c r="AP1097" s="277" t="s">
        <v>17</v>
      </c>
      <c r="AQ1097" s="279" t="s">
        <v>18</v>
      </c>
      <c r="AR1097" s="279" t="s">
        <v>19</v>
      </c>
      <c r="AS1097" s="277"/>
      <c r="AT1097" s="277" t="s">
        <v>117</v>
      </c>
      <c r="AU1097" s="277" t="s">
        <v>118</v>
      </c>
      <c r="AV1097" s="277" t="s">
        <v>123</v>
      </c>
      <c r="AW1097" s="277" t="s">
        <v>124</v>
      </c>
      <c r="AX1097" s="288" t="s">
        <v>122</v>
      </c>
      <c r="AY1097" s="853" t="s">
        <v>102</v>
      </c>
    </row>
    <row r="1098" spans="1:51" ht="13.5" customHeight="1">
      <c r="A1098" s="43"/>
      <c r="B1098" s="635"/>
      <c r="C1098" s="636"/>
      <c r="D1098" s="636"/>
      <c r="E1098" s="628" t="str">
        <f>IF(B1098="","",VLOOKUP(B1098,参照!$U$1:$Z$25,2,FALSE))</f>
        <v/>
      </c>
      <c r="F1098" s="637"/>
      <c r="G1098" s="638" t="str">
        <f>IF(B1098="","",VLOOKUP(B1098,参照!$U$1:$Z$25,3,FALSE))</f>
        <v/>
      </c>
      <c r="H1098" s="637"/>
      <c r="I1098" s="639" t="str">
        <f>IF(B1098="","",VLOOKUP(B1098,参照!$U$1:$Z$25,4,FALSE))</f>
        <v/>
      </c>
      <c r="J1098" s="637"/>
      <c r="K1098" s="640" t="str">
        <f>IF(B1098="","",VLOOKUP(B1098,参照!$U$1:$Z$25,5,FALSE))</f>
        <v/>
      </c>
      <c r="L1098" s="637"/>
      <c r="M1098" s="641" t="str">
        <f>IF(B1098="","",VLOOKUP(B1098,参照!$U$1:$Z$25,6,FALSE))</f>
        <v/>
      </c>
      <c r="N1098" s="642"/>
      <c r="O1098" s="630" t="str">
        <f t="shared" si="989"/>
        <v/>
      </c>
      <c r="P1098" s="642" t="str">
        <f t="shared" si="990"/>
        <v/>
      </c>
      <c r="Q1098" s="595"/>
      <c r="R1098" s="627" t="str">
        <f>IF(ISERROR(VLOOKUP(Q1098,参照!A:B,2,FALSE)),"",VLOOKUP(Q1098,参照!A:B,2,FALSE))</f>
        <v/>
      </c>
      <c r="S1098" s="628"/>
      <c r="T1098" s="629"/>
      <c r="U1098" s="628"/>
      <c r="V1098" s="628" t="str">
        <f>IF(ISERROR(VLOOKUP(U1098,参照!D:E,2,FALSE)),"",VLOOKUP(U1098,参照!D:E,2,FALSE))</f>
        <v/>
      </c>
      <c r="W1098" s="628"/>
      <c r="X1098" s="630"/>
      <c r="Y1098" s="555"/>
      <c r="Z1098" s="627"/>
      <c r="AA1098" s="654"/>
      <c r="AB1098" s="657"/>
      <c r="AC1098" s="642"/>
      <c r="AD1098" s="555"/>
      <c r="AE1098" s="555"/>
      <c r="AF1098" s="555"/>
      <c r="AG1098" s="606"/>
      <c r="AJ1098" s="854"/>
      <c r="AK1098" s="281" t="s">
        <v>88</v>
      </c>
      <c r="AL1098" s="281">
        <v>1</v>
      </c>
      <c r="AM1098" s="225"/>
      <c r="AN1098" s="225">
        <f>DSUM($B1087:$N1101,F1087,$AK1097:$AL1098)</f>
        <v>0</v>
      </c>
      <c r="AO1098" s="225">
        <f>DSUM($B1087:$N1101,H1087,$AK1097:$AL1098)</f>
        <v>0</v>
      </c>
      <c r="AP1098" s="225">
        <f>DSUM($B1087:$N1101,J1087,$AK1097:$AL1098)</f>
        <v>0</v>
      </c>
      <c r="AQ1098" s="225">
        <f>DSUM($B1087:$N1101,L1087,$AK1097:$AL1098)</f>
        <v>0</v>
      </c>
      <c r="AR1098" s="225">
        <f>DSUM($B1087:$N1101,N1087,$AK1097:$AL1098)</f>
        <v>0</v>
      </c>
      <c r="AS1098" s="225"/>
      <c r="AT1098" s="225">
        <f>AN1098+AO1098+AP1098</f>
        <v>0</v>
      </c>
      <c r="AU1098" s="225">
        <f>AQ1098+AR1098</f>
        <v>0</v>
      </c>
      <c r="AV1098" s="225">
        <f>AT1098+AU1098</f>
        <v>0</v>
      </c>
      <c r="AW1098" s="287">
        <f>(AT1098*1)+(AU1098*0.5)</f>
        <v>0</v>
      </c>
      <c r="AX1098" s="284">
        <f>DCOUNT(B1087:E1101,D1087,AK1097:AL1098)-AO1132</f>
        <v>0</v>
      </c>
      <c r="AY1098" s="854"/>
    </row>
    <row r="1099" spans="1:51" ht="13.5" customHeight="1">
      <c r="A1099" s="43"/>
      <c r="B1099" s="635"/>
      <c r="C1099" s="658"/>
      <c r="D1099" s="636"/>
      <c r="E1099" s="628" t="str">
        <f>IF(B1099="","",VLOOKUP(B1099,参照!$U$1:$Z$25,2,FALSE))</f>
        <v/>
      </c>
      <c r="F1099" s="637"/>
      <c r="G1099" s="638" t="str">
        <f>IF(B1099="","",VLOOKUP(B1099,参照!$U$1:$Z$25,3,FALSE))</f>
        <v/>
      </c>
      <c r="H1099" s="637"/>
      <c r="I1099" s="639" t="str">
        <f>IF(B1099="","",VLOOKUP(B1099,参照!$U$1:$Z$25,4,FALSE))</f>
        <v/>
      </c>
      <c r="J1099" s="637"/>
      <c r="K1099" s="640" t="str">
        <f>IF(B1099="","",VLOOKUP(B1099,参照!$U$1:$Z$25,5,FALSE))</f>
        <v/>
      </c>
      <c r="L1099" s="637"/>
      <c r="M1099" s="641" t="str">
        <f>IF(B1099="","",VLOOKUP(B1099,参照!$U$1:$Z$25,6,FALSE))</f>
        <v/>
      </c>
      <c r="N1099" s="642"/>
      <c r="O1099" s="642" t="str">
        <f t="shared" si="989"/>
        <v/>
      </c>
      <c r="P1099" s="642" t="str">
        <f t="shared" si="990"/>
        <v/>
      </c>
      <c r="Q1099" s="595"/>
      <c r="R1099" s="627" t="str">
        <f>IF(ISERROR(VLOOKUP(Q1099,参照!A:B,2,FALSE)),"",VLOOKUP(Q1099,参照!A:B,2,FALSE))</f>
        <v/>
      </c>
      <c r="S1099" s="628"/>
      <c r="T1099" s="629"/>
      <c r="U1099" s="628"/>
      <c r="V1099" s="628" t="str">
        <f>IF(ISERROR(VLOOKUP(U1099,参照!D:E,2,FALSE)),"",VLOOKUP(U1099,参照!D:E,2,FALSE))</f>
        <v/>
      </c>
      <c r="W1099" s="628"/>
      <c r="X1099" s="630"/>
      <c r="Y1099" s="555"/>
      <c r="Z1099" s="627"/>
      <c r="AA1099" s="654"/>
      <c r="AB1099" s="657"/>
      <c r="AC1099" s="642"/>
      <c r="AD1099" s="555"/>
      <c r="AE1099" s="555"/>
      <c r="AF1099" s="596" t="s">
        <v>344</v>
      </c>
      <c r="AG1099" s="597"/>
      <c r="AJ1099" s="854"/>
      <c r="AK1099" s="281" t="s">
        <v>104</v>
      </c>
      <c r="AL1099" s="281" t="s">
        <v>4</v>
      </c>
      <c r="AM1099" s="225"/>
      <c r="AN1099" s="225"/>
      <c r="AO1099" s="225"/>
      <c r="AP1099" s="225"/>
      <c r="AQ1099" s="225"/>
      <c r="AR1099" s="225"/>
      <c r="AS1099" s="225"/>
      <c r="AT1099" s="225"/>
      <c r="AU1099" s="225"/>
      <c r="AV1099" s="225"/>
      <c r="AW1099" s="225"/>
      <c r="AX1099" s="282"/>
      <c r="AY1099" s="854"/>
    </row>
    <row r="1100" spans="1:51" ht="13.5" customHeight="1" thickBot="1">
      <c r="A1100" s="43"/>
      <c r="B1100" s="635"/>
      <c r="C1100" s="658"/>
      <c r="D1100" s="636"/>
      <c r="E1100" s="628" t="str">
        <f>IF(B1100="","",VLOOKUP(B1100,参照!$U$1:$Z$25,2,FALSE))</f>
        <v/>
      </c>
      <c r="F1100" s="637"/>
      <c r="G1100" s="638" t="str">
        <f>IF(B1100="","",VLOOKUP(B1100,参照!$U$1:$Z$25,3,FALSE))</f>
        <v/>
      </c>
      <c r="H1100" s="637"/>
      <c r="I1100" s="639" t="str">
        <f>IF(B1100="","",VLOOKUP(B1100,参照!$U$1:$Z$25,4,FALSE))</f>
        <v/>
      </c>
      <c r="J1100" s="637"/>
      <c r="K1100" s="640" t="str">
        <f>IF(B1100="","",VLOOKUP(B1100,参照!$U$1:$Z$25,5,FALSE))</f>
        <v/>
      </c>
      <c r="L1100" s="637"/>
      <c r="M1100" s="641" t="str">
        <f>IF(B1100="","",VLOOKUP(B1100,参照!$U$1:$Z$25,6,FALSE))</f>
        <v/>
      </c>
      <c r="N1100" s="642"/>
      <c r="O1100" s="630" t="str">
        <f t="shared" si="989"/>
        <v/>
      </c>
      <c r="P1100" s="642" t="str">
        <f t="shared" si="990"/>
        <v/>
      </c>
      <c r="Q1100" s="595"/>
      <c r="R1100" s="627" t="str">
        <f>IF(ISERROR(VLOOKUP(Q1100,参照!A:B,2,FALSE)),"",VLOOKUP(Q1100,参照!A:B,2,FALSE))</f>
        <v/>
      </c>
      <c r="S1100" s="628"/>
      <c r="T1100" s="629"/>
      <c r="U1100" s="628"/>
      <c r="V1100" s="628" t="str">
        <f>IF(ISERROR(VLOOKUP(U1100,参照!D:E,2,FALSE)),"",VLOOKUP(U1100,参照!D:E,2,FALSE))</f>
        <v/>
      </c>
      <c r="W1100" s="628"/>
      <c r="X1100" s="630"/>
      <c r="Y1100" s="555"/>
      <c r="Z1100" s="627"/>
      <c r="AA1100" s="654"/>
      <c r="AB1100" s="655"/>
      <c r="AC1100" s="656"/>
      <c r="AD1100" s="555"/>
      <c r="AE1100" s="555"/>
      <c r="AF1100" s="659"/>
      <c r="AG1100" s="647"/>
      <c r="AJ1100" s="855"/>
      <c r="AK1100" s="9" t="s">
        <v>88</v>
      </c>
      <c r="AL1100" s="9">
        <v>3</v>
      </c>
      <c r="AM1100" s="283"/>
      <c r="AN1100" s="283">
        <f>DSUM($B1087:$N1101,F1087,$AK1099:$AL1100)</f>
        <v>0</v>
      </c>
      <c r="AO1100" s="283">
        <f>DSUM($B1087:$N1101,H1087,$AK1099:$AL1100)</f>
        <v>0</v>
      </c>
      <c r="AP1100" s="283">
        <f>DSUM($B1087:$N1101,J1087,$AK1099:$AL1100)</f>
        <v>0</v>
      </c>
      <c r="AQ1100" s="283">
        <f>DSUM($B1087:$N1101,L1087,$AK1099:$AL1100)</f>
        <v>0</v>
      </c>
      <c r="AR1100" s="283">
        <f>DSUM($B1087:$N1101,N1087,$AK1099:$AL1100)</f>
        <v>0</v>
      </c>
      <c r="AS1100" s="283"/>
      <c r="AT1100" s="283">
        <f>AN1100+AO1100+AP1100</f>
        <v>0</v>
      </c>
      <c r="AU1100" s="283">
        <f>AQ1100+AR1100</f>
        <v>0</v>
      </c>
      <c r="AV1100" s="283">
        <f>AT1100+AU1100</f>
        <v>0</v>
      </c>
      <c r="AW1100" s="286">
        <f>(AT1100*1)+(AU1100*0.5)</f>
        <v>0</v>
      </c>
      <c r="AX1100" s="285">
        <f>DCOUNT(B1087:E1101,D1087,AK1099:AL1100)-AO1133</f>
        <v>0</v>
      </c>
      <c r="AY1100" s="855"/>
    </row>
    <row r="1101" spans="1:51" ht="13.5" customHeight="1" thickBot="1">
      <c r="A1101" s="43"/>
      <c r="B1101" s="635"/>
      <c r="C1101" s="658"/>
      <c r="D1101" s="636"/>
      <c r="E1101" s="628" t="str">
        <f>IF(B1101="","",VLOOKUP(B1101,参照!$U$1:$Z$25,2,FALSE))</f>
        <v/>
      </c>
      <c r="F1101" s="637"/>
      <c r="G1101" s="638" t="str">
        <f>IF(B1101="","",VLOOKUP(B1101,参照!$U$1:$Z$25,3,FALSE))</f>
        <v/>
      </c>
      <c r="H1101" s="637"/>
      <c r="I1101" s="639" t="str">
        <f>IF(B1101="","",VLOOKUP(B1101,参照!$U$1:$Z$25,4,FALSE))</f>
        <v/>
      </c>
      <c r="J1101" s="637"/>
      <c r="K1101" s="640" t="str">
        <f>IF(B1101="","",VLOOKUP(B1101,参照!$U$1:$Z$25,5,FALSE))</f>
        <v/>
      </c>
      <c r="L1101" s="637"/>
      <c r="M1101" s="641" t="str">
        <f>IF(B1101="","",VLOOKUP(B1101,参照!$U$1:$Z$25,6,FALSE))</f>
        <v/>
      </c>
      <c r="N1101" s="642"/>
      <c r="O1101" s="642" t="str">
        <f>IF(SUM(F1101+H1101+J1101+L1101+N1101)=0,"",SUM(F1101+H1101+J1101+L1101+N1101))</f>
        <v/>
      </c>
      <c r="P1101" s="642" t="str">
        <f>IF(ISERROR(SUM(E1101*F1101+G1101*H1101+I1101*J1101+K1101*L1101+M1101*N1101)),"",SUM(E1101*F1101+G1101*H1101+I1101*J1101+K1101*L1101+M1101*N1101))</f>
        <v/>
      </c>
      <c r="Q1101" s="595"/>
      <c r="R1101" s="627" t="str">
        <f>IF(ISERROR(VLOOKUP(Q1101,参照!A:B,2,FALSE)),"",VLOOKUP(Q1101,参照!A:B,2,FALSE))</f>
        <v/>
      </c>
      <c r="S1101" s="628"/>
      <c r="T1101" s="629"/>
      <c r="U1101" s="628"/>
      <c r="V1101" s="628" t="str">
        <f>IF(ISERROR(VLOOKUP(U1101,参照!D:E,2,FALSE)),"",VLOOKUP(U1101,参照!D:E,2,FALSE))</f>
        <v/>
      </c>
      <c r="W1101" s="628"/>
      <c r="X1101" s="630"/>
      <c r="Y1101" s="555"/>
      <c r="Z1101" s="627"/>
      <c r="AA1101" s="654"/>
      <c r="AB1101" s="655"/>
      <c r="AC1101" s="642"/>
      <c r="AD1101" s="555"/>
      <c r="AE1101" s="555"/>
      <c r="AF1101" s="660" t="s">
        <v>31</v>
      </c>
      <c r="AG1101" s="661">
        <f>+T1130-T1107-AC1111-T1111</f>
        <v>222140</v>
      </c>
      <c r="AJ1101" s="289"/>
      <c r="AY1101" s="289"/>
    </row>
    <row r="1102" spans="1:51" ht="13.5" customHeight="1">
      <c r="B1102" s="662"/>
      <c r="C1102" s="663"/>
      <c r="D1102" s="664"/>
      <c r="E1102" s="590" t="str">
        <f>IF(B1102="","",VLOOKUP(B1102,参照!$U$1:$Z$25,2,FALSE))</f>
        <v/>
      </c>
      <c r="F1102" s="665"/>
      <c r="G1102" s="666"/>
      <c r="H1102" s="665"/>
      <c r="I1102" s="667"/>
      <c r="J1102" s="665"/>
      <c r="K1102" s="667"/>
      <c r="L1102" s="665"/>
      <c r="M1102" s="666"/>
      <c r="N1102" s="647"/>
      <c r="O1102" s="668"/>
      <c r="P1102" s="647"/>
      <c r="Q1102" s="595"/>
      <c r="R1102" s="627" t="str">
        <f>IF(ISERROR(VLOOKUP(Q1102,参照!A:B,2,FALSE)),"",VLOOKUP(Q1102,参照!A:B,2,FALSE))</f>
        <v/>
      </c>
      <c r="S1102" s="628"/>
      <c r="T1102" s="629"/>
      <c r="U1102" s="628"/>
      <c r="V1102" s="628" t="str">
        <f>IF(ISERROR(VLOOKUP(U1102,参照!D:E,2,FALSE)),"",VLOOKUP(U1102,参照!D:E,2,FALSE))</f>
        <v/>
      </c>
      <c r="W1102" s="628"/>
      <c r="X1102" s="630"/>
      <c r="Y1102" s="555"/>
      <c r="Z1102" s="627"/>
      <c r="AA1102" s="654"/>
      <c r="AB1102" s="655"/>
      <c r="AC1102" s="642"/>
      <c r="AD1102" s="555"/>
      <c r="AE1102" s="555"/>
      <c r="AF1102" s="669"/>
      <c r="AG1102" s="619"/>
      <c r="AJ1102" s="853" t="s">
        <v>103</v>
      </c>
      <c r="AK1102" s="277" t="s">
        <v>104</v>
      </c>
      <c r="AL1102" s="277" t="s">
        <v>4</v>
      </c>
      <c r="AM1102" s="278"/>
      <c r="AN1102" s="279" t="s">
        <v>15</v>
      </c>
      <c r="AO1102" s="279" t="s">
        <v>16</v>
      </c>
      <c r="AP1102" s="277" t="s">
        <v>17</v>
      </c>
      <c r="AQ1102" s="279" t="s">
        <v>18</v>
      </c>
      <c r="AR1102" s="279" t="s">
        <v>19</v>
      </c>
      <c r="AS1102" s="277"/>
      <c r="AT1102" s="277" t="s">
        <v>117</v>
      </c>
      <c r="AU1102" s="277" t="s">
        <v>118</v>
      </c>
      <c r="AV1102" s="277" t="s">
        <v>123</v>
      </c>
      <c r="AW1102" s="277" t="s">
        <v>124</v>
      </c>
      <c r="AX1102" s="288" t="s">
        <v>122</v>
      </c>
      <c r="AY1102" s="853" t="s">
        <v>103</v>
      </c>
    </row>
    <row r="1103" spans="1:51" ht="13.5" customHeight="1">
      <c r="B1103" s="928" t="s">
        <v>500</v>
      </c>
      <c r="C1103" s="929"/>
      <c r="D1103" s="930"/>
      <c r="E1103" s="670"/>
      <c r="F1103" s="671">
        <f t="shared" ref="F1103:O1103" si="991">SUM(F1088:F1101)</f>
        <v>50</v>
      </c>
      <c r="G1103" s="672">
        <f t="shared" si="991"/>
        <v>21850</v>
      </c>
      <c r="H1103" s="671">
        <f t="shared" si="991"/>
        <v>105</v>
      </c>
      <c r="I1103" s="673">
        <f t="shared" si="991"/>
        <v>16100</v>
      </c>
      <c r="J1103" s="671">
        <f t="shared" si="991"/>
        <v>0</v>
      </c>
      <c r="K1103" s="673">
        <f t="shared" si="991"/>
        <v>11500</v>
      </c>
      <c r="L1103" s="671">
        <f t="shared" si="991"/>
        <v>0</v>
      </c>
      <c r="M1103" s="672">
        <f t="shared" si="991"/>
        <v>10940</v>
      </c>
      <c r="N1103" s="672">
        <f t="shared" si="991"/>
        <v>1</v>
      </c>
      <c r="O1103" s="674">
        <f t="shared" si="991"/>
        <v>156</v>
      </c>
      <c r="P1103" s="674">
        <f>SUM(P1088:P1101)</f>
        <v>786530</v>
      </c>
      <c r="Q1103" s="595"/>
      <c r="R1103" s="675" t="str">
        <f>IF(ISERROR(VLOOKUP(Q1103,参照!A:B,2,FALSE)),"",VLOOKUP(Q1103,参照!A:B,2,FALSE))</f>
        <v/>
      </c>
      <c r="S1103" s="676"/>
      <c r="T1103" s="677"/>
      <c r="U1103" s="628"/>
      <c r="V1103" s="628" t="str">
        <f>IF(ISERROR(VLOOKUP(U1103,参照!D:E,2,FALSE)),"",VLOOKUP(U1103,参照!D:E,2,FALSE))</f>
        <v/>
      </c>
      <c r="W1103" s="628"/>
      <c r="X1103" s="630"/>
      <c r="Y1103" s="555"/>
      <c r="Z1103" s="627"/>
      <c r="AA1103" s="654"/>
      <c r="AB1103" s="655"/>
      <c r="AC1103" s="642"/>
      <c r="AD1103" s="555"/>
      <c r="AE1103" s="555"/>
      <c r="AF1103" s="660" t="s">
        <v>32</v>
      </c>
      <c r="AG1103" s="678"/>
      <c r="AJ1103" s="854"/>
      <c r="AK1103" s="281" t="s">
        <v>125</v>
      </c>
      <c r="AL1103" s="281">
        <v>1</v>
      </c>
      <c r="AM1103" s="225"/>
      <c r="AN1103" s="225">
        <f>DSUM($B1087:$N1101,F1087,$AK1102:$AL1103)</f>
        <v>0</v>
      </c>
      <c r="AO1103" s="225">
        <f>DSUM($B1087:$N1101,H1087,$AK1102:$AL1103)</f>
        <v>0</v>
      </c>
      <c r="AP1103" s="225">
        <f>DSUM($B1087:$N1101,J1087,$AK1102:$AL1103)</f>
        <v>0</v>
      </c>
      <c r="AQ1103" s="225">
        <f>DSUM($B1087:$N1101,L1087,$AK1102:$AL1103)</f>
        <v>0</v>
      </c>
      <c r="AR1103" s="225">
        <f>DSUM($B1087:$N1101,N1087,$AK1102:$AL1103)</f>
        <v>0</v>
      </c>
      <c r="AS1103" s="225"/>
      <c r="AT1103" s="225">
        <f>AN1103+AO1103+AP1103</f>
        <v>0</v>
      </c>
      <c r="AU1103" s="225">
        <f>AQ1103+AR1103</f>
        <v>0</v>
      </c>
      <c r="AV1103" s="225">
        <f>AT1103+AU1103</f>
        <v>0</v>
      </c>
      <c r="AW1103" s="287">
        <f>(AT1103*1)+(AU1103*0.5)</f>
        <v>0</v>
      </c>
      <c r="AX1103" s="284">
        <f>DCOUNT(B1087:E1101,D1087,AK1102:AL1103)-AP1132</f>
        <v>0</v>
      </c>
      <c r="AY1103" s="854"/>
    </row>
    <row r="1104" spans="1:51" ht="13.5" customHeight="1">
      <c r="B1104" s="554"/>
      <c r="C1104" s="590"/>
      <c r="D1104" s="554"/>
      <c r="E1104" s="590"/>
      <c r="F1104" s="666"/>
      <c r="G1104" s="666"/>
      <c r="H1104" s="666"/>
      <c r="I1104" s="666"/>
      <c r="J1104" s="666"/>
      <c r="K1104" s="666"/>
      <c r="L1104" s="666"/>
      <c r="M1104" s="666"/>
      <c r="N1104" s="666"/>
      <c r="O1104" s="666"/>
      <c r="P1104" s="666"/>
      <c r="Q1104" s="595"/>
      <c r="R1104" s="598" t="s">
        <v>89</v>
      </c>
      <c r="S1104" s="679"/>
      <c r="T1104" s="680">
        <f>SUM(T1087:T1103)</f>
        <v>304000</v>
      </c>
      <c r="U1104" s="628"/>
      <c r="V1104" s="628" t="str">
        <f>IF(ISERROR(VLOOKUP(U1104,参照!D:E,2,FALSE)),"",VLOOKUP(U1104,参照!D:E,2,FALSE))</f>
        <v/>
      </c>
      <c r="W1104" s="628"/>
      <c r="X1104" s="630"/>
      <c r="Y1104" s="555"/>
      <c r="Z1104" s="627"/>
      <c r="AA1104" s="654"/>
      <c r="AB1104" s="657"/>
      <c r="AC1104" s="642"/>
      <c r="AD1104" s="555"/>
      <c r="AE1104" s="555"/>
      <c r="AF1104" s="669"/>
      <c r="AG1104" s="619"/>
      <c r="AJ1104" s="854"/>
      <c r="AK1104" s="281" t="s">
        <v>104</v>
      </c>
      <c r="AL1104" s="281" t="s">
        <v>4</v>
      </c>
      <c r="AM1104" s="225"/>
      <c r="AN1104" s="225"/>
      <c r="AO1104" s="225"/>
      <c r="AP1104" s="225"/>
      <c r="AQ1104" s="225"/>
      <c r="AR1104" s="225"/>
      <c r="AS1104" s="225"/>
      <c r="AT1104" s="225"/>
      <c r="AU1104" s="225"/>
      <c r="AV1104" s="225"/>
      <c r="AW1104" s="225"/>
      <c r="AX1104" s="282"/>
      <c r="AY1104" s="854"/>
    </row>
    <row r="1105" spans="1:51" ht="13.5" customHeight="1" thickBot="1">
      <c r="B1105" s="881" t="s">
        <v>601</v>
      </c>
      <c r="C1105" s="882"/>
      <c r="D1105" s="882"/>
      <c r="E1105" s="564" t="e">
        <f>IF(B1105="","",VLOOKUP(B1105,参照!$U$1:$Z$25,2,FALSE))</f>
        <v>#N/A</v>
      </c>
      <c r="F1105" s="883" t="s">
        <v>603</v>
      </c>
      <c r="G1105" s="884"/>
      <c r="H1105" s="884"/>
      <c r="I1105" s="884"/>
      <c r="J1105" s="884"/>
      <c r="K1105" s="884"/>
      <c r="L1105" s="884"/>
      <c r="M1105" s="884"/>
      <c r="N1105" s="884"/>
      <c r="O1105" s="884"/>
      <c r="P1105" s="885"/>
      <c r="Q1105" s="555"/>
      <c r="R1105" s="598" t="s">
        <v>90</v>
      </c>
      <c r="S1105" s="564"/>
      <c r="T1105" s="681"/>
      <c r="U1105" s="682"/>
      <c r="V1105" s="682" t="str">
        <f>IF(ISERROR(VLOOKUP(U1105,参照!D:E,2,FALSE)),"",VLOOKUP(U1105,参照!D:E,2,FALSE))</f>
        <v/>
      </c>
      <c r="W1105" s="682"/>
      <c r="X1105" s="683"/>
      <c r="Y1105" s="555"/>
      <c r="Z1105" s="675"/>
      <c r="AA1105" s="684"/>
      <c r="AB1105" s="685"/>
      <c r="AC1105" s="686"/>
      <c r="AD1105" s="555"/>
      <c r="AE1105" s="555"/>
      <c r="AF1105" s="660" t="s">
        <v>343</v>
      </c>
      <c r="AG1105" s="678"/>
      <c r="AJ1105" s="855"/>
      <c r="AK1105" s="9" t="s">
        <v>125</v>
      </c>
      <c r="AL1105" s="9">
        <v>3</v>
      </c>
      <c r="AM1105" s="283"/>
      <c r="AN1105" s="283">
        <f>DSUM($B1087:$N1101,F1087,$AK1104:$AL1105)</f>
        <v>0</v>
      </c>
      <c r="AO1105" s="283">
        <f>DSUM($B1087:$N1101,H1087,$AK1104:$AL1105)</f>
        <v>0</v>
      </c>
      <c r="AP1105" s="283">
        <f>DSUM($B1087:$N1101,J1087,$AK1104:$AL1105)</f>
        <v>0</v>
      </c>
      <c r="AQ1105" s="283">
        <f>DSUM($B1087:$N1101,L1087,$AK1104:$AL1105)</f>
        <v>0</v>
      </c>
      <c r="AR1105" s="283">
        <f>DSUM($B1087:$N1101,N1087,$AK1104:$AL1105)</f>
        <v>0</v>
      </c>
      <c r="AS1105" s="283"/>
      <c r="AT1105" s="283">
        <f>AN1105+AO1105+AP1105</f>
        <v>0</v>
      </c>
      <c r="AU1105" s="283">
        <f>AQ1105+AR1105</f>
        <v>0</v>
      </c>
      <c r="AV1105" s="283">
        <f>AT1105+AU1105</f>
        <v>0</v>
      </c>
      <c r="AW1105" s="286">
        <f>(AT1105*1)+(AU1105*0.5)</f>
        <v>0</v>
      </c>
      <c r="AX1105" s="285">
        <f>DCOUNT(B1087:E1101,D1087,AK1104:AL1105)-AP1133</f>
        <v>0</v>
      </c>
      <c r="AY1105" s="855"/>
    </row>
    <row r="1106" spans="1:51" ht="13.5" customHeight="1" thickBot="1">
      <c r="B1106" s="894" t="s">
        <v>602</v>
      </c>
      <c r="C1106" s="894"/>
      <c r="D1106" s="894"/>
      <c r="E1106" s="555" t="e">
        <v>#N/A</v>
      </c>
      <c r="F1106" s="687" t="s">
        <v>15</v>
      </c>
      <c r="G1106" s="688"/>
      <c r="H1106" s="687" t="s">
        <v>16</v>
      </c>
      <c r="I1106" s="689"/>
      <c r="J1106" s="559" t="s">
        <v>17</v>
      </c>
      <c r="K1106" s="690"/>
      <c r="L1106" s="687" t="s">
        <v>18</v>
      </c>
      <c r="M1106" s="670"/>
      <c r="N1106" s="670" t="s">
        <v>19</v>
      </c>
      <c r="O1106" s="691" t="s">
        <v>6</v>
      </c>
      <c r="P1106" s="613" t="s">
        <v>20</v>
      </c>
      <c r="Q1106" s="555"/>
      <c r="R1106" s="692" t="str">
        <f>IF(ISERROR(VLOOKUP(Q1106,参照!A:B,2,FALSE)),"",VLOOKUP(Q1106,参照!A:B,2,FALSE))</f>
        <v/>
      </c>
      <c r="S1106" s="560"/>
      <c r="T1106" s="693"/>
      <c r="U1106" s="694"/>
      <c r="V1106" s="695" t="str">
        <f>IF(ISERROR(VLOOKUP(U1106,参照!D:E,2,FALSE)),"",VLOOKUP(U1106,参照!D:E,2,FALSE))</f>
        <v/>
      </c>
      <c r="W1106" s="695"/>
      <c r="X1106" s="630"/>
      <c r="Y1106" s="555"/>
      <c r="Z1106" s="645"/>
      <c r="AA1106" s="590"/>
      <c r="AB1106" s="646"/>
      <c r="AC1106" s="647"/>
      <c r="AD1106" s="555"/>
      <c r="AE1106" s="555"/>
      <c r="AF1106" s="669"/>
      <c r="AG1106" s="619"/>
      <c r="AJ1106" s="289"/>
      <c r="AY1106" s="289"/>
    </row>
    <row r="1107" spans="1:51" ht="13.5" customHeight="1">
      <c r="A1107" s="548" t="s">
        <v>498</v>
      </c>
      <c r="B1107" s="873" t="s">
        <v>637</v>
      </c>
      <c r="C1107" s="874"/>
      <c r="D1107" s="875"/>
      <c r="E1107" s="670"/>
      <c r="F1107" s="765">
        <f ca="1">SUMIF($B1088:$P1101,$A1107,F1088:F1101)</f>
        <v>42</v>
      </c>
      <c r="G1107" s="757">
        <f t="shared" ref="G1107:P1107" ca="1" si="992">SUMIF($B1088:$P1101,$A1107,G1088:G1101)</f>
        <v>14250</v>
      </c>
      <c r="H1107" s="758">
        <f t="shared" ca="1" si="992"/>
        <v>101</v>
      </c>
      <c r="I1107" s="758">
        <f t="shared" ca="1" si="992"/>
        <v>10500</v>
      </c>
      <c r="J1107" s="758">
        <f t="shared" ca="1" si="992"/>
        <v>0</v>
      </c>
      <c r="K1107" s="758">
        <f t="shared" ca="1" si="992"/>
        <v>7500</v>
      </c>
      <c r="L1107" s="758">
        <f t="shared" ca="1" si="992"/>
        <v>0</v>
      </c>
      <c r="M1107" s="758">
        <f t="shared" ca="1" si="992"/>
        <v>7140</v>
      </c>
      <c r="N1107" s="758">
        <f t="shared" ca="1" si="992"/>
        <v>1</v>
      </c>
      <c r="O1107" s="758">
        <f t="shared" ca="1" si="992"/>
        <v>144</v>
      </c>
      <c r="P1107" s="759">
        <f t="shared" ca="1" si="992"/>
        <v>692130</v>
      </c>
      <c r="Q1107" s="555"/>
      <c r="R1107" s="857" t="s">
        <v>91</v>
      </c>
      <c r="S1107" s="858"/>
      <c r="T1107" s="680">
        <f>SUM(T1104+T1106)</f>
        <v>304000</v>
      </c>
      <c r="U1107" s="696"/>
      <c r="V1107" s="697" t="str">
        <f>IF(ISERROR(VLOOKUP(U1107,参照!D:E,2,FALSE)),"",VLOOKUP(U1107,参照!D:E,2,FALSE))</f>
        <v/>
      </c>
      <c r="W1107" s="696"/>
      <c r="X1107" s="630"/>
      <c r="Y1107" s="555"/>
      <c r="Z1107" s="648" t="s">
        <v>35</v>
      </c>
      <c r="AA1107" s="649"/>
      <c r="AB1107" s="650"/>
      <c r="AC1107" s="651">
        <f>SUM(AC1094:AC1105)</f>
        <v>0</v>
      </c>
      <c r="AD1107" s="555"/>
      <c r="AE1107" s="555"/>
      <c r="AF1107" s="698" t="s">
        <v>81</v>
      </c>
      <c r="AG1107" s="699">
        <v>-13063</v>
      </c>
      <c r="AJ1107" s="853" t="s">
        <v>686</v>
      </c>
      <c r="AK1107" s="277" t="s">
        <v>104</v>
      </c>
      <c r="AL1107" s="277" t="s">
        <v>4</v>
      </c>
      <c r="AM1107" s="278"/>
      <c r="AN1107" s="279" t="s">
        <v>15</v>
      </c>
      <c r="AO1107" s="279" t="s">
        <v>16</v>
      </c>
      <c r="AP1107" s="277" t="s">
        <v>17</v>
      </c>
      <c r="AQ1107" s="279" t="s">
        <v>18</v>
      </c>
      <c r="AR1107" s="279" t="s">
        <v>19</v>
      </c>
      <c r="AS1107" s="277"/>
      <c r="AT1107" s="277" t="s">
        <v>117</v>
      </c>
      <c r="AU1107" s="277" t="s">
        <v>118</v>
      </c>
      <c r="AV1107" s="277" t="s">
        <v>123</v>
      </c>
      <c r="AW1107" s="277" t="s">
        <v>124</v>
      </c>
      <c r="AX1107" s="288" t="s">
        <v>122</v>
      </c>
      <c r="AY1107" s="853" t="s">
        <v>127</v>
      </c>
    </row>
    <row r="1108" spans="1:51" ht="13.5" customHeight="1">
      <c r="A1108" s="548"/>
      <c r="B1108" s="870" t="s">
        <v>623</v>
      </c>
      <c r="C1108" s="871"/>
      <c r="D1108" s="872"/>
      <c r="E1108" s="555" t="e">
        <v>#N/A</v>
      </c>
      <c r="F1108" s="700">
        <f ca="1">SUM(F1107)+F1054</f>
        <v>514</v>
      </c>
      <c r="G1108" s="701">
        <f t="shared" ref="G1108:P1108" ca="1" si="993">SUM(G1107)+G1054</f>
        <v>152000</v>
      </c>
      <c r="H1108" s="702">
        <f t="shared" ca="1" si="993"/>
        <v>917</v>
      </c>
      <c r="I1108" s="702">
        <f t="shared" ca="1" si="993"/>
        <v>112000</v>
      </c>
      <c r="J1108" s="702">
        <f t="shared" ca="1" si="993"/>
        <v>58</v>
      </c>
      <c r="K1108" s="702">
        <f t="shared" ca="1" si="993"/>
        <v>80000</v>
      </c>
      <c r="L1108" s="702">
        <f t="shared" ca="1" si="993"/>
        <v>23</v>
      </c>
      <c r="M1108" s="702">
        <f t="shared" ca="1" si="993"/>
        <v>76160</v>
      </c>
      <c r="N1108" s="702">
        <f t="shared" ca="1" si="993"/>
        <v>7</v>
      </c>
      <c r="O1108" s="702">
        <f t="shared" ca="1" si="993"/>
        <v>1519</v>
      </c>
      <c r="P1108" s="703">
        <f t="shared" ca="1" si="993"/>
        <v>7202910</v>
      </c>
      <c r="Q1108" s="555"/>
      <c r="R1108" s="560"/>
      <c r="S1108" s="560"/>
      <c r="T1108" s="704"/>
      <c r="U1108" s="628"/>
      <c r="V1108" s="628" t="str">
        <f>IF(ISERROR(VLOOKUP(U1108,参照!D:E,2,FALSE)),"",VLOOKUP(U1108,参照!D:E,2,FALSE))</f>
        <v/>
      </c>
      <c r="W1108" s="628"/>
      <c r="X1108" s="630"/>
      <c r="Y1108" s="555"/>
      <c r="Z1108" s="596" t="s">
        <v>36</v>
      </c>
      <c r="AA1108" s="555"/>
      <c r="AB1108" s="555"/>
      <c r="AC1108" s="555"/>
      <c r="AD1108" s="555"/>
      <c r="AE1108" s="555"/>
      <c r="AF1108" s="669"/>
      <c r="AG1108" s="619"/>
      <c r="AJ1108" s="854"/>
      <c r="AK1108" s="281" t="s">
        <v>126</v>
      </c>
      <c r="AL1108" s="281">
        <v>1</v>
      </c>
      <c r="AM1108" s="225"/>
      <c r="AN1108" s="225">
        <f>DSUM($B1087:$N1101,F1087,$AK1107:$AL1108)</f>
        <v>0</v>
      </c>
      <c r="AO1108" s="225">
        <f>DSUM($B1087:$N1101,H1087,$AK1107:$AL1108)</f>
        <v>0</v>
      </c>
      <c r="AP1108" s="225">
        <f>DSUM($B1087:$N1101,J1087,$AK1107:$AL1108)</f>
        <v>0</v>
      </c>
      <c r="AQ1108" s="225">
        <f>DSUM($B1087:$N1101,L1087,$AK1107:$AL1108)</f>
        <v>0</v>
      </c>
      <c r="AR1108" s="225">
        <f>DSUM($B1087:$N1101,N1087,$AK1107:$AL1108)</f>
        <v>0</v>
      </c>
      <c r="AS1108" s="225"/>
      <c r="AT1108" s="225">
        <f>AN1108+AO1108+AP1108</f>
        <v>0</v>
      </c>
      <c r="AU1108" s="225">
        <f>AQ1108+AR1108</f>
        <v>0</v>
      </c>
      <c r="AV1108" s="225">
        <f>AT1108+AU1108</f>
        <v>0</v>
      </c>
      <c r="AW1108" s="287">
        <f>(AT1108*1)+(AU1108*0.5)</f>
        <v>0</v>
      </c>
      <c r="AX1108" s="284">
        <f>DCOUNT(B1087:E1101,D1087,AK1107:AL1108)-AQ1132</f>
        <v>0</v>
      </c>
      <c r="AY1108" s="854"/>
    </row>
    <row r="1109" spans="1:51" ht="13.5" customHeight="1">
      <c r="A1109" s="548" t="s">
        <v>607</v>
      </c>
      <c r="B1109" s="873" t="s">
        <v>107</v>
      </c>
      <c r="C1109" s="874"/>
      <c r="D1109" s="875"/>
      <c r="E1109" s="670"/>
      <c r="F1109" s="757">
        <f ca="1">SUMIF($B1088:$P1101,$A1109,F1088:F1101)</f>
        <v>0</v>
      </c>
      <c r="G1109" s="758">
        <f t="shared" ref="G1109:P1109" ca="1" si="994">SUMIF($B1088:$P1101,$A1109,G1088:G1101)</f>
        <v>0</v>
      </c>
      <c r="H1109" s="758">
        <f t="shared" ca="1" si="994"/>
        <v>0</v>
      </c>
      <c r="I1109" s="758">
        <f t="shared" ca="1" si="994"/>
        <v>0</v>
      </c>
      <c r="J1109" s="758">
        <f t="shared" ca="1" si="994"/>
        <v>0</v>
      </c>
      <c r="K1109" s="758">
        <f t="shared" ca="1" si="994"/>
        <v>0</v>
      </c>
      <c r="L1109" s="758">
        <f t="shared" ca="1" si="994"/>
        <v>0</v>
      </c>
      <c r="M1109" s="758">
        <f t="shared" ca="1" si="994"/>
        <v>0</v>
      </c>
      <c r="N1109" s="758">
        <f t="shared" ca="1" si="994"/>
        <v>0</v>
      </c>
      <c r="O1109" s="758">
        <f t="shared" ca="1" si="994"/>
        <v>0</v>
      </c>
      <c r="P1109" s="759">
        <f t="shared" ca="1" si="994"/>
        <v>0</v>
      </c>
      <c r="Q1109" s="555"/>
      <c r="R1109" s="857" t="s">
        <v>92</v>
      </c>
      <c r="S1109" s="863"/>
      <c r="T1109" s="864"/>
      <c r="U1109" s="682"/>
      <c r="V1109" s="682" t="str">
        <f>IF(ISERROR(VLOOKUP(U1109,参照!D:E,2,FALSE)),"",VLOOKUP(U1109,参照!D:E,2,FALSE))</f>
        <v/>
      </c>
      <c r="W1109" s="682"/>
      <c r="X1109" s="683"/>
      <c r="Y1109" s="555"/>
      <c r="Z1109" s="555"/>
      <c r="AA1109" s="555"/>
      <c r="AB1109" s="555"/>
      <c r="AC1109" s="555"/>
      <c r="AD1109" s="555"/>
      <c r="AE1109" s="555"/>
      <c r="AF1109" s="705" t="s">
        <v>34</v>
      </c>
      <c r="AG1109" s="706"/>
      <c r="AJ1109" s="854"/>
      <c r="AK1109" s="281" t="s">
        <v>104</v>
      </c>
      <c r="AL1109" s="281" t="s">
        <v>4</v>
      </c>
      <c r="AM1109" s="225"/>
      <c r="AN1109" s="225"/>
      <c r="AO1109" s="225"/>
      <c r="AP1109" s="225"/>
      <c r="AQ1109" s="225"/>
      <c r="AR1109" s="225"/>
      <c r="AS1109" s="225"/>
      <c r="AT1109" s="225"/>
      <c r="AU1109" s="225"/>
      <c r="AV1109" s="225"/>
      <c r="AW1109" s="225"/>
      <c r="AX1109" s="282"/>
      <c r="AY1109" s="854"/>
    </row>
    <row r="1110" spans="1:51" ht="13.5" customHeight="1" thickBot="1">
      <c r="A1110" s="548"/>
      <c r="B1110" s="870" t="s">
        <v>623</v>
      </c>
      <c r="C1110" s="871"/>
      <c r="D1110" s="872"/>
      <c r="E1110" s="555" t="e">
        <v>#N/A</v>
      </c>
      <c r="F1110" s="701">
        <f ca="1">SUM(F1109)+F1056</f>
        <v>0</v>
      </c>
      <c r="G1110" s="702">
        <f t="shared" ref="G1110:P1110" ca="1" si="995">SUM(G1109)+G1056</f>
        <v>0</v>
      </c>
      <c r="H1110" s="702">
        <f t="shared" ca="1" si="995"/>
        <v>0</v>
      </c>
      <c r="I1110" s="702">
        <f t="shared" ca="1" si="995"/>
        <v>0</v>
      </c>
      <c r="J1110" s="702">
        <f t="shared" ca="1" si="995"/>
        <v>0</v>
      </c>
      <c r="K1110" s="702">
        <f t="shared" ca="1" si="995"/>
        <v>0</v>
      </c>
      <c r="L1110" s="702">
        <f t="shared" ca="1" si="995"/>
        <v>0</v>
      </c>
      <c r="M1110" s="702">
        <f t="shared" ca="1" si="995"/>
        <v>0</v>
      </c>
      <c r="N1110" s="702">
        <f t="shared" ca="1" si="995"/>
        <v>0</v>
      </c>
      <c r="O1110" s="702">
        <f t="shared" ca="1" si="995"/>
        <v>0</v>
      </c>
      <c r="P1110" s="703">
        <f t="shared" ca="1" si="995"/>
        <v>0</v>
      </c>
      <c r="Q1110" s="555"/>
      <c r="R1110" s="692" t="str">
        <f>IF(ISERROR(VLOOKUP(Q1110,参照!#REF!,2,FALSE)),"",VLOOKUP(Q1110,参照!#REF!,2,FALSE))</f>
        <v/>
      </c>
      <c r="S1110" s="560"/>
      <c r="T1110" s="693"/>
      <c r="U1110" s="707"/>
      <c r="V1110" s="708" t="str">
        <f>IF(ISERROR(VLOOKUP(U1110,参照!D:E,2,FALSE)),"",VLOOKUP(U1110,参照!D:E,2,FALSE))</f>
        <v/>
      </c>
      <c r="W1110" s="676"/>
      <c r="X1110" s="709"/>
      <c r="Y1110" s="555"/>
      <c r="Z1110" s="645"/>
      <c r="AA1110" s="590"/>
      <c r="AB1110" s="646"/>
      <c r="AC1110" s="647"/>
      <c r="AD1110" s="555"/>
      <c r="AE1110" s="555"/>
      <c r="AF1110" s="669"/>
      <c r="AG1110" s="619"/>
      <c r="AJ1110" s="855"/>
      <c r="AK1110" s="9" t="s">
        <v>126</v>
      </c>
      <c r="AL1110" s="9">
        <v>3</v>
      </c>
      <c r="AM1110" s="283"/>
      <c r="AN1110" s="283">
        <f>DSUM($B1087:$N1101,F1087,$AK1109:$AL1110)</f>
        <v>8</v>
      </c>
      <c r="AO1110" s="283">
        <f>DSUM($B1087:$N1101,H1087,$AK1109:$AL1110)</f>
        <v>4</v>
      </c>
      <c r="AP1110" s="283">
        <f>DSUM($B1087:$N1101,J1087,$AK1109:$AL1110)</f>
        <v>0</v>
      </c>
      <c r="AQ1110" s="283">
        <f>DSUM($B1087:$N1101,L1087,$AK1109:$AL1110)</f>
        <v>0</v>
      </c>
      <c r="AR1110" s="283">
        <f>DSUM($B1087:$N1101,N1087,$AK1109:$AL1110)</f>
        <v>0</v>
      </c>
      <c r="AS1110" s="283"/>
      <c r="AT1110" s="283">
        <f>AN1110+AO1110+AP1110</f>
        <v>12</v>
      </c>
      <c r="AU1110" s="283">
        <f>AQ1110+AR1110</f>
        <v>0</v>
      </c>
      <c r="AV1110" s="283">
        <f>AT1110+AU1110</f>
        <v>12</v>
      </c>
      <c r="AW1110" s="286">
        <f>(AT1110*1)+(AU1110*0.5)</f>
        <v>12</v>
      </c>
      <c r="AX1110" s="285">
        <f>DCOUNT(B1087:E1101,D1087,AK1109:AL1110)-AQ1133</f>
        <v>1</v>
      </c>
      <c r="AY1110" s="855"/>
    </row>
    <row r="1111" spans="1:51" ht="13.5" customHeight="1" thickBot="1">
      <c r="A1111" s="548" t="s">
        <v>608</v>
      </c>
      <c r="B1111" s="873" t="s">
        <v>605</v>
      </c>
      <c r="C1111" s="874"/>
      <c r="D1111" s="875"/>
      <c r="E1111" s="670"/>
      <c r="F1111" s="757">
        <f ca="1">SUMIF($B1088:$P1101,$A1111,F1088:F1101)</f>
        <v>0</v>
      </c>
      <c r="G1111" s="758">
        <f t="shared" ref="G1111:P1111" ca="1" si="996">SUMIF($B1088:$P1101,$A1111,G1088:G1101)</f>
        <v>0</v>
      </c>
      <c r="H1111" s="758">
        <f t="shared" ca="1" si="996"/>
        <v>0</v>
      </c>
      <c r="I1111" s="758">
        <f t="shared" ca="1" si="996"/>
        <v>0</v>
      </c>
      <c r="J1111" s="758">
        <f t="shared" ca="1" si="996"/>
        <v>0</v>
      </c>
      <c r="K1111" s="758">
        <f t="shared" ca="1" si="996"/>
        <v>0</v>
      </c>
      <c r="L1111" s="758">
        <f t="shared" ca="1" si="996"/>
        <v>0</v>
      </c>
      <c r="M1111" s="758">
        <f t="shared" ca="1" si="996"/>
        <v>0</v>
      </c>
      <c r="N1111" s="758">
        <f t="shared" ca="1" si="996"/>
        <v>0</v>
      </c>
      <c r="O1111" s="758">
        <f t="shared" ca="1" si="996"/>
        <v>0</v>
      </c>
      <c r="P1111" s="759">
        <f t="shared" ca="1" si="996"/>
        <v>0</v>
      </c>
      <c r="Q1111" s="555"/>
      <c r="R1111" s="857" t="s">
        <v>93</v>
      </c>
      <c r="S1111" s="858"/>
      <c r="T1111" s="680">
        <f>SUM(X1111+T1110)</f>
        <v>288100</v>
      </c>
      <c r="U1111" s="710"/>
      <c r="V1111" s="564" t="s">
        <v>82</v>
      </c>
      <c r="W1111" s="564"/>
      <c r="X1111" s="711">
        <f>SUM(X1087:X1110)</f>
        <v>288100</v>
      </c>
      <c r="Y1111" s="555"/>
      <c r="Z1111" s="692" t="s">
        <v>76</v>
      </c>
      <c r="AA1111" s="649"/>
      <c r="AB1111" s="650"/>
      <c r="AC1111" s="651">
        <f>+AB1087*AC1087+AB1088*AC1088+AB1089*AC1089+AB1094*AC1094+AB1095*AC1095+AB1096*AC1096+AB1097*AC1097+AB1098*AC1098+AB1099*AC1099+AB1100*AC1100+AB1101*AC1101+AB1102*AC1102+AB1103*AC1103+AB1104*AC1104+AB1105*AC1105</f>
        <v>0</v>
      </c>
      <c r="AD1111" s="555"/>
      <c r="AE1111" s="555"/>
      <c r="AF1111" s="705" t="s">
        <v>5</v>
      </c>
      <c r="AG1111" s="651">
        <f>SUM(AG1101:AG1110)</f>
        <v>209077</v>
      </c>
      <c r="AJ1111" s="289"/>
      <c r="AK1111" s="4"/>
      <c r="AL1111" s="4"/>
      <c r="AW1111" s="340"/>
      <c r="AX1111" s="340"/>
      <c r="AY1111" s="289"/>
    </row>
    <row r="1112" spans="1:51" ht="13.5" customHeight="1">
      <c r="A1112" s="548"/>
      <c r="B1112" s="870" t="s">
        <v>623</v>
      </c>
      <c r="C1112" s="871"/>
      <c r="D1112" s="872"/>
      <c r="E1112" s="712"/>
      <c r="F1112" s="701">
        <f ca="1">SUM(F1111)+F1058</f>
        <v>69</v>
      </c>
      <c r="G1112" s="702">
        <f t="shared" ref="G1112" ca="1" si="997">SUM(G1111)+G1058</f>
        <v>11400</v>
      </c>
      <c r="H1112" s="702">
        <f t="shared" ref="H1112" ca="1" si="998">SUM(H1111)+H1058</f>
        <v>130</v>
      </c>
      <c r="I1112" s="702">
        <f t="shared" ref="I1112:P1112" ca="1" si="999">SUM(I1111)+I1058</f>
        <v>8400</v>
      </c>
      <c r="J1112" s="702">
        <f t="shared" ca="1" si="999"/>
        <v>0</v>
      </c>
      <c r="K1112" s="702">
        <f t="shared" ca="1" si="999"/>
        <v>6000</v>
      </c>
      <c r="L1112" s="702">
        <f t="shared" ca="1" si="999"/>
        <v>2</v>
      </c>
      <c r="M1112" s="702">
        <f t="shared" ca="1" si="999"/>
        <v>5720</v>
      </c>
      <c r="N1112" s="702">
        <f t="shared" ca="1" si="999"/>
        <v>0</v>
      </c>
      <c r="O1112" s="702">
        <f t="shared" ca="1" si="999"/>
        <v>201</v>
      </c>
      <c r="P1112" s="703">
        <f t="shared" ca="1" si="999"/>
        <v>580500</v>
      </c>
      <c r="Q1112" s="555"/>
      <c r="R1112" s="596"/>
      <c r="S1112" s="555"/>
      <c r="T1112" s="713"/>
      <c r="U1112" s="555"/>
      <c r="V1112" s="714"/>
      <c r="W1112" s="555"/>
      <c r="X1112" s="713"/>
      <c r="Y1112" s="555"/>
      <c r="Z1112" s="555"/>
      <c r="AA1112" s="555"/>
      <c r="AB1112" s="555"/>
      <c r="AC1112" s="555"/>
      <c r="AD1112" s="555"/>
      <c r="AE1112" s="555"/>
      <c r="AF1112" s="555"/>
      <c r="AG1112" s="555"/>
      <c r="AJ1112" s="853" t="s">
        <v>336</v>
      </c>
      <c r="AK1112" s="277" t="s">
        <v>104</v>
      </c>
      <c r="AL1112" s="277" t="s">
        <v>4</v>
      </c>
      <c r="AM1112" s="278"/>
      <c r="AN1112" s="279" t="s">
        <v>15</v>
      </c>
      <c r="AO1112" s="279" t="s">
        <v>16</v>
      </c>
      <c r="AP1112" s="277" t="s">
        <v>17</v>
      </c>
      <c r="AQ1112" s="279" t="s">
        <v>18</v>
      </c>
      <c r="AR1112" s="279" t="s">
        <v>19</v>
      </c>
      <c r="AS1112" s="277"/>
      <c r="AT1112" s="277" t="s">
        <v>117</v>
      </c>
      <c r="AU1112" s="277" t="s">
        <v>118</v>
      </c>
      <c r="AV1112" s="277" t="s">
        <v>123</v>
      </c>
      <c r="AW1112" s="277" t="s">
        <v>124</v>
      </c>
      <c r="AX1112" s="288" t="s">
        <v>122</v>
      </c>
      <c r="AY1112" s="853" t="s">
        <v>336</v>
      </c>
    </row>
    <row r="1113" spans="1:51" ht="13.5" customHeight="1">
      <c r="A1113" s="548" t="s">
        <v>609</v>
      </c>
      <c r="B1113" s="873" t="s">
        <v>103</v>
      </c>
      <c r="C1113" s="874"/>
      <c r="D1113" s="875"/>
      <c r="E1113" s="560" t="e">
        <v>#N/A</v>
      </c>
      <c r="F1113" s="757">
        <f ca="1">SUMIF($B1088:$P1101,$A1113,F1088:F1101)</f>
        <v>0</v>
      </c>
      <c r="G1113" s="758">
        <f t="shared" ref="G1113:P1113" ca="1" si="1000">SUMIF($B1088:$P1101,$A1113,G1088:G1101)</f>
        <v>0</v>
      </c>
      <c r="H1113" s="758">
        <f t="shared" ca="1" si="1000"/>
        <v>0</v>
      </c>
      <c r="I1113" s="758">
        <f t="shared" ca="1" si="1000"/>
        <v>0</v>
      </c>
      <c r="J1113" s="758">
        <f t="shared" ca="1" si="1000"/>
        <v>0</v>
      </c>
      <c r="K1113" s="758">
        <f t="shared" ca="1" si="1000"/>
        <v>0</v>
      </c>
      <c r="L1113" s="758">
        <f t="shared" ca="1" si="1000"/>
        <v>0</v>
      </c>
      <c r="M1113" s="758">
        <f t="shared" ca="1" si="1000"/>
        <v>0</v>
      </c>
      <c r="N1113" s="758">
        <f t="shared" ca="1" si="1000"/>
        <v>0</v>
      </c>
      <c r="O1113" s="758">
        <f t="shared" ca="1" si="1000"/>
        <v>0</v>
      </c>
      <c r="P1113" s="759">
        <f t="shared" ca="1" si="1000"/>
        <v>0</v>
      </c>
      <c r="Q1113" s="555"/>
      <c r="R1113" s="649" t="s">
        <v>425</v>
      </c>
      <c r="S1113" s="555"/>
      <c r="T1113" s="555"/>
      <c r="U1113" s="555"/>
      <c r="V1113" s="555"/>
      <c r="W1113" s="555"/>
      <c r="X1113" s="555"/>
      <c r="Y1113" s="555"/>
      <c r="Z1113" s="555"/>
      <c r="AA1113" s="555"/>
      <c r="AB1113" s="555"/>
      <c r="AC1113" s="555"/>
      <c r="AD1113" s="555"/>
      <c r="AE1113" s="555"/>
      <c r="AF1113" s="714" t="s">
        <v>342</v>
      </c>
      <c r="AG1113" s="555"/>
      <c r="AJ1113" s="854"/>
      <c r="AK1113" s="281" t="s">
        <v>334</v>
      </c>
      <c r="AL1113" s="281">
        <v>1</v>
      </c>
      <c r="AM1113" s="225"/>
      <c r="AN1113" s="225">
        <f>DSUM($B1087:$N1101,F1087,$AK1112:$AL1113)</f>
        <v>0</v>
      </c>
      <c r="AO1113" s="225">
        <f>DSUM($B1087:$N1101,H1087,$AK1112:$AL1113)</f>
        <v>0</v>
      </c>
      <c r="AP1113" s="225">
        <f>DSUM($B1087:$N1101,J1087,$AK1112:$AL1113)</f>
        <v>0</v>
      </c>
      <c r="AQ1113" s="225">
        <f>DSUM($B1087:$N1101,L1087,$AK1112:$AL1113)</f>
        <v>0</v>
      </c>
      <c r="AR1113" s="225">
        <f>DSUM($B1087:$N1101,N1087,$AK1112:$AL1113)</f>
        <v>0</v>
      </c>
      <c r="AS1113" s="225"/>
      <c r="AT1113" s="225">
        <f>AN1113+AO1113+AP1113</f>
        <v>0</v>
      </c>
      <c r="AU1113" s="225">
        <f>AQ1113+AR1113</f>
        <v>0</v>
      </c>
      <c r="AV1113" s="225">
        <f>AT1113+AU1113</f>
        <v>0</v>
      </c>
      <c r="AW1113" s="287">
        <f>(AT1113*1)+(AU1113*0.5)</f>
        <v>0</v>
      </c>
      <c r="AX1113" s="284">
        <f>DCOUNT(B1087:E1101,D1087,AK1112:AL1113)-AR1132</f>
        <v>0</v>
      </c>
      <c r="AY1113" s="854"/>
    </row>
    <row r="1114" spans="1:51" ht="13.5" customHeight="1">
      <c r="A1114" s="548"/>
      <c r="B1114" s="870" t="s">
        <v>623</v>
      </c>
      <c r="C1114" s="871"/>
      <c r="D1114" s="872"/>
      <c r="E1114" s="555" t="e">
        <v>#N/A</v>
      </c>
      <c r="F1114" s="701">
        <f ca="1">SUM(F1113)+F1060</f>
        <v>60</v>
      </c>
      <c r="G1114" s="702">
        <f t="shared" ref="G1114" ca="1" si="1001">SUM(G1113)+G1060</f>
        <v>9500</v>
      </c>
      <c r="H1114" s="702">
        <f t="shared" ref="H1114" ca="1" si="1002">SUM(H1113)+H1060</f>
        <v>9</v>
      </c>
      <c r="I1114" s="702">
        <f t="shared" ref="I1114:P1114" ca="1" si="1003">SUM(I1113)+I1060</f>
        <v>7000</v>
      </c>
      <c r="J1114" s="702">
        <f t="shared" ca="1" si="1003"/>
        <v>0</v>
      </c>
      <c r="K1114" s="702">
        <f t="shared" ca="1" si="1003"/>
        <v>5000</v>
      </c>
      <c r="L1114" s="702">
        <f t="shared" ca="1" si="1003"/>
        <v>2</v>
      </c>
      <c r="M1114" s="702">
        <f t="shared" ca="1" si="1003"/>
        <v>4750</v>
      </c>
      <c r="N1114" s="702">
        <f t="shared" ca="1" si="1003"/>
        <v>0</v>
      </c>
      <c r="O1114" s="702">
        <f t="shared" ca="1" si="1003"/>
        <v>71</v>
      </c>
      <c r="P1114" s="703">
        <f t="shared" ca="1" si="1003"/>
        <v>695500</v>
      </c>
      <c r="Q1114" s="555"/>
      <c r="R1114" s="774"/>
      <c r="S1114" s="604"/>
      <c r="T1114" s="603" t="s">
        <v>39</v>
      </c>
      <c r="U1114" s="604"/>
      <c r="V1114" s="715"/>
      <c r="W1114" s="604"/>
      <c r="X1114" s="603" t="s">
        <v>455</v>
      </c>
      <c r="Y1114" s="604"/>
      <c r="Z1114" s="715"/>
      <c r="AA1114" s="604"/>
      <c r="AB1114" s="604"/>
      <c r="AC1114" s="603" t="s">
        <v>41</v>
      </c>
      <c r="AD1114" s="715"/>
      <c r="AE1114" s="555"/>
      <c r="AF1114" s="662" t="s">
        <v>821</v>
      </c>
      <c r="AG1114" s="716"/>
      <c r="AJ1114" s="854"/>
      <c r="AK1114" s="281" t="s">
        <v>104</v>
      </c>
      <c r="AL1114" s="281" t="s">
        <v>4</v>
      </c>
      <c r="AM1114" s="225"/>
      <c r="AN1114" s="225"/>
      <c r="AO1114" s="225"/>
      <c r="AP1114" s="225"/>
      <c r="AQ1114" s="225"/>
      <c r="AR1114" s="225"/>
      <c r="AS1114" s="225"/>
      <c r="AT1114" s="225"/>
      <c r="AU1114" s="225"/>
      <c r="AV1114" s="225"/>
      <c r="AW1114" s="225"/>
      <c r="AX1114" s="282"/>
      <c r="AY1114" s="854"/>
    </row>
    <row r="1115" spans="1:51" ht="13.5" customHeight="1" thickBot="1">
      <c r="A1115" s="548" t="s">
        <v>610</v>
      </c>
      <c r="B1115" s="878" t="s">
        <v>661</v>
      </c>
      <c r="C1115" s="879"/>
      <c r="D1115" s="880"/>
      <c r="E1115" s="670"/>
      <c r="F1115" s="757">
        <f ca="1">SUMIF($B1088:$P1101,$A1115,F1088:F1101)+SUMIF($B1088:$P1101,$A1116,F1088:F1101)</f>
        <v>8</v>
      </c>
      <c r="G1115" s="758">
        <f t="shared" ref="G1115" ca="1" si="1004">SUMIF($B1090:$P1103,$A1115,G1090:G1103)</f>
        <v>7600</v>
      </c>
      <c r="H1115" s="758">
        <f ca="1">SUMIF($B1088:$P1101,$A1115,H1088:H1101)+SUMIF($B1088:$P1101,$A1116,H1088:H1101)</f>
        <v>4</v>
      </c>
      <c r="I1115" s="758">
        <f t="shared" ref="I1115" ca="1" si="1005">SUMIF($B1090:$P1103,$A1115,I1090:I1103)</f>
        <v>5600</v>
      </c>
      <c r="J1115" s="758">
        <f ca="1">SUMIF($B1088:$P1101,$A1115,J1088:J1101)+SUMIF($B1088:$P1101,$A1116,J1088:J1101)</f>
        <v>0</v>
      </c>
      <c r="K1115" s="758">
        <f t="shared" ref="K1115" ca="1" si="1006">SUMIF($B1090:$P1103,$A1115,K1090:K1103)</f>
        <v>4000</v>
      </c>
      <c r="L1115" s="758">
        <f ca="1">SUMIF($B1088:$P1101,$A1115,L1088:L1101)+SUMIF($B1088:$P1101,$A1116,L1088:L1101)</f>
        <v>0</v>
      </c>
      <c r="M1115" s="758">
        <f t="shared" ref="M1115" ca="1" si="1007">SUMIF($B1090:$P1103,$A1115,M1090:M1103)</f>
        <v>3800</v>
      </c>
      <c r="N1115" s="758">
        <f ca="1">SUMIF($B1088:$P1101,$A1115,N1088:N1101)+SUMIF($B1088:$P1101,$A1116,N1088:N1101)</f>
        <v>0</v>
      </c>
      <c r="O1115" s="758">
        <f ca="1">SUMIF($B1088:$P1101,$A1115,O1088:O1101)+SUMIF($B1088:$P1101,$A1116,O1088:O1101)</f>
        <v>12</v>
      </c>
      <c r="P1115" s="759">
        <f ca="1">SUMIF($B1088:$P1101,$A1115,P1088:P1101)+SUMIF($B1088:$P1101,$A1116,P1088:P1101)</f>
        <v>94400</v>
      </c>
      <c r="Q1115" s="555"/>
      <c r="R1115" s="775"/>
      <c r="S1115" s="596" t="s">
        <v>2</v>
      </c>
      <c r="T1115" s="717">
        <f>SUM(昨年日報!T1116)</f>
        <v>97</v>
      </c>
      <c r="U1115" s="555"/>
      <c r="V1115" s="718"/>
      <c r="W1115" s="596" t="s">
        <v>42</v>
      </c>
      <c r="X1115" s="719">
        <f>+X1061+T1115</f>
        <v>2814</v>
      </c>
      <c r="Y1115" s="555"/>
      <c r="Z1115" s="720"/>
      <c r="AA1115" s="555" t="s">
        <v>2</v>
      </c>
      <c r="AB1115" s="596"/>
      <c r="AC1115" s="721">
        <f>+AC1061+T1115</f>
        <v>3092</v>
      </c>
      <c r="AD1115" s="720"/>
      <c r="AE1115" s="555"/>
      <c r="AF1115" s="730" t="s">
        <v>761</v>
      </c>
      <c r="AG1115" s="561"/>
      <c r="AJ1115" s="855"/>
      <c r="AK1115" s="9" t="s">
        <v>335</v>
      </c>
      <c r="AL1115" s="9">
        <v>3</v>
      </c>
      <c r="AM1115" s="283"/>
      <c r="AN1115" s="283">
        <f>DSUM($B1087:$N1101,F1087,$AK1114:$AL1115)</f>
        <v>0</v>
      </c>
      <c r="AO1115" s="283">
        <f>DSUM($B1087:$N1101,H1087,$AK1114:$AL1115)</f>
        <v>0</v>
      </c>
      <c r="AP1115" s="283">
        <f>DSUM($B1087:$N1101,J1087,$AK1114:$AL1115)</f>
        <v>0</v>
      </c>
      <c r="AQ1115" s="283">
        <f>DSUM($B1087:$N1101,L1087,$AK1114:$AL1115)</f>
        <v>0</v>
      </c>
      <c r="AR1115" s="283">
        <f>DSUM($B1087:$N1101,N1087,$AK1114:$AL1115)</f>
        <v>0</v>
      </c>
      <c r="AS1115" s="283"/>
      <c r="AT1115" s="283">
        <f>AN1115+AO1115+AP1115</f>
        <v>0</v>
      </c>
      <c r="AU1115" s="283">
        <f>AQ1115+AR1115</f>
        <v>0</v>
      </c>
      <c r="AV1115" s="283">
        <f>AT1115+AU1115</f>
        <v>0</v>
      </c>
      <c r="AW1115" s="286">
        <f>(AT1115*1)+(AU1115*0.5)</f>
        <v>0</v>
      </c>
      <c r="AX1115" s="285">
        <f>DCOUNT(B1087:E1101,D1087,AK1114:AL1115)-AR1133</f>
        <v>0</v>
      </c>
      <c r="AY1115" s="855"/>
    </row>
    <row r="1116" spans="1:51" ht="13.5" customHeight="1" thickBot="1">
      <c r="A1116" s="548" t="s">
        <v>663</v>
      </c>
      <c r="B1116" s="870" t="s">
        <v>623</v>
      </c>
      <c r="C1116" s="871"/>
      <c r="D1116" s="872"/>
      <c r="E1116" s="555" t="e">
        <v>#N/A</v>
      </c>
      <c r="F1116" s="701">
        <f ca="1">SUM(F1115)+F1062</f>
        <v>270</v>
      </c>
      <c r="G1116" s="702">
        <f t="shared" ref="G1116" ca="1" si="1008">SUM(G1115)+G1062</f>
        <v>30400</v>
      </c>
      <c r="H1116" s="702">
        <f t="shared" ref="H1116" ca="1" si="1009">SUM(H1115)+H1062</f>
        <v>29</v>
      </c>
      <c r="I1116" s="702">
        <f t="shared" ref="I1116:P1116" ca="1" si="1010">SUM(I1115)+I1062</f>
        <v>22400</v>
      </c>
      <c r="J1116" s="702">
        <f t="shared" ca="1" si="1010"/>
        <v>0</v>
      </c>
      <c r="K1116" s="702">
        <f t="shared" ca="1" si="1010"/>
        <v>16000</v>
      </c>
      <c r="L1116" s="702">
        <f t="shared" ca="1" si="1010"/>
        <v>7</v>
      </c>
      <c r="M1116" s="702">
        <f t="shared" ca="1" si="1010"/>
        <v>15200</v>
      </c>
      <c r="N1116" s="702">
        <f t="shared" ca="1" si="1010"/>
        <v>1</v>
      </c>
      <c r="O1116" s="702">
        <f t="shared" ca="1" si="1010"/>
        <v>307</v>
      </c>
      <c r="P1116" s="703">
        <f t="shared" ca="1" si="1010"/>
        <v>2412200</v>
      </c>
      <c r="Q1116" s="555"/>
      <c r="R1116" s="776" t="s">
        <v>43</v>
      </c>
      <c r="S1116" s="697" t="s">
        <v>3</v>
      </c>
      <c r="T1116" s="722">
        <f>SUM(O1103)</f>
        <v>156</v>
      </c>
      <c r="U1116" s="696"/>
      <c r="V1116" s="723">
        <f t="shared" ref="V1116" si="1011">+IF(ISERROR(T1116/T1115*100),"",(T1116/T1115*100))</f>
        <v>160.82474226804123</v>
      </c>
      <c r="W1116" s="697" t="s">
        <v>44</v>
      </c>
      <c r="X1116" s="724">
        <f t="shared" ref="X1116:X1118" si="1012">+X1062+T1116</f>
        <v>2098</v>
      </c>
      <c r="Y1116" s="696"/>
      <c r="Z1116" s="725">
        <f t="shared" ref="Z1116" si="1013">+IF(ISERROR(X1116/X1115*100),"",(X1116/X1115*100))</f>
        <v>74.55579246624022</v>
      </c>
      <c r="AA1116" s="696" t="s">
        <v>3</v>
      </c>
      <c r="AB1116" s="697"/>
      <c r="AC1116" s="726">
        <f t="shared" ref="AC1116:AC1128" si="1014">+AC1062+T1116</f>
        <v>2236</v>
      </c>
      <c r="AD1116" s="723">
        <f>+IF(ISERROR(AC1116/AC1115*100),"",(AC1116/AC1115*100))</f>
        <v>72.315653298835699</v>
      </c>
      <c r="AE1116" s="555"/>
      <c r="AF1116" s="832" t="s">
        <v>825</v>
      </c>
      <c r="AG1116" s="561"/>
    </row>
    <row r="1117" spans="1:51" ht="13.5" customHeight="1" thickBot="1">
      <c r="A1117" s="43"/>
      <c r="B1117" s="662"/>
      <c r="C1117" s="663"/>
      <c r="D1117" s="664"/>
      <c r="E1117" s="590" t="str">
        <f>IF(B1117="","",VLOOKUP(B1117,参照!$U$1:$Z$25,2,FALSE))</f>
        <v/>
      </c>
      <c r="F1117" s="760"/>
      <c r="G1117" s="761"/>
      <c r="H1117" s="760"/>
      <c r="I1117" s="762"/>
      <c r="J1117" s="760"/>
      <c r="K1117" s="762"/>
      <c r="L1117" s="760"/>
      <c r="M1117" s="761"/>
      <c r="N1117" s="761"/>
      <c r="O1117" s="763"/>
      <c r="P1117" s="764"/>
      <c r="Q1117" s="555"/>
      <c r="R1117" s="777"/>
      <c r="S1117" s="728"/>
      <c r="T1117" s="606">
        <f>SUM(昨年日報!T1118)</f>
        <v>395330</v>
      </c>
      <c r="U1117" s="555"/>
      <c r="V1117" s="729"/>
      <c r="W1117" s="555"/>
      <c r="X1117" s="719">
        <f t="shared" si="1012"/>
        <v>13814010</v>
      </c>
      <c r="Y1117" s="555"/>
      <c r="Z1117" s="720"/>
      <c r="AA1117" s="555"/>
      <c r="AB1117" s="555"/>
      <c r="AC1117" s="713">
        <f t="shared" si="1014"/>
        <v>14997970</v>
      </c>
      <c r="AD1117" s="720"/>
      <c r="AE1117" s="555"/>
      <c r="AF1117" s="558" t="s">
        <v>826</v>
      </c>
      <c r="AG1117" s="561"/>
      <c r="AJ1117" s="290" t="s">
        <v>128</v>
      </c>
      <c r="AK1117" s="256"/>
      <c r="AL1117" s="256"/>
      <c r="AM1117" s="256"/>
      <c r="AN1117" s="256">
        <f>AN1088+AN1090+AN1093+AN1095+AN1098+AN1100+AN1103+AN1105+AN1108+AN1110</f>
        <v>50</v>
      </c>
      <c r="AO1117" s="256">
        <f>AO1088+AO1090+AO1093+AO1095+AO1098+AO1100+AO1103+AO1105+AO1108+AO1110</f>
        <v>105</v>
      </c>
      <c r="AP1117" s="256">
        <f>AP1088+AP1090+AP1093+AP1095+AP1098+AP1100+AP1103+AP1105+AP1108+AP1110</f>
        <v>0</v>
      </c>
      <c r="AQ1117" s="256">
        <f>AQ1088+AQ1090+AQ1093+AQ1095+AQ1098+AQ1100+AQ1103+AQ1105+AQ1108+AQ1110</f>
        <v>0</v>
      </c>
      <c r="AR1117" s="256">
        <f>AR1088+AR1090+AR1093+AR1095+AR1098+AR1100+AR1103+AR1105+AR1108+AR1110</f>
        <v>1</v>
      </c>
      <c r="AS1117" s="256"/>
      <c r="AT1117" s="256">
        <f>AT1088+AT1090+AT1093+AT1095+AT1098+AT1100+AT1103+AT1105+AT1108+AT1110</f>
        <v>155</v>
      </c>
      <c r="AU1117" s="256">
        <f>AU1088+AU1090+AU1093+AU1095+AU1098+AU1100+AU1103+AU1105+AU1108+AU1110</f>
        <v>1</v>
      </c>
      <c r="AV1117" s="256">
        <f>AV1088+AV1090+AV1093+AV1095+AV1098+AV1100+AV1103+AV1105+AV1108+AV1110</f>
        <v>156</v>
      </c>
      <c r="AW1117" s="256">
        <f>AW1088+AW1090+AW1093+AW1095+AW1098+AW1100+AW1103+AW1105+AW1108+AW1110</f>
        <v>155.5</v>
      </c>
      <c r="AX1117" s="256">
        <f>AX1088+AX1090+AX1093+AX1095+AX1098+AX1100+AX1103+AX1105+AX1108+AX1110</f>
        <v>4</v>
      </c>
    </row>
    <row r="1118" spans="1:51" ht="13.5" customHeight="1">
      <c r="A1118" s="43"/>
      <c r="B1118" s="870" t="s">
        <v>611</v>
      </c>
      <c r="C1118" s="871"/>
      <c r="D1118" s="872"/>
      <c r="E1118" s="670"/>
      <c r="F1118" s="731">
        <f ca="1">SUM(F1108+F1110+F1112+F1114+F1116)</f>
        <v>913</v>
      </c>
      <c r="G1118" s="732">
        <f t="shared" ref="G1118:P1118" ca="1" si="1015">SUM(G1108+G1110+G1112+G1114+G1116)</f>
        <v>203300</v>
      </c>
      <c r="H1118" s="731">
        <f t="shared" ca="1" si="1015"/>
        <v>1085</v>
      </c>
      <c r="I1118" s="733">
        <f t="shared" ca="1" si="1015"/>
        <v>149800</v>
      </c>
      <c r="J1118" s="731">
        <f t="shared" ca="1" si="1015"/>
        <v>58</v>
      </c>
      <c r="K1118" s="733">
        <f t="shared" ca="1" si="1015"/>
        <v>107000</v>
      </c>
      <c r="L1118" s="731">
        <f t="shared" ca="1" si="1015"/>
        <v>34</v>
      </c>
      <c r="M1118" s="732">
        <f t="shared" ca="1" si="1015"/>
        <v>101830</v>
      </c>
      <c r="N1118" s="732">
        <f t="shared" ca="1" si="1015"/>
        <v>8</v>
      </c>
      <c r="O1118" s="734">
        <f t="shared" ca="1" si="1015"/>
        <v>2098</v>
      </c>
      <c r="P1118" s="735">
        <f t="shared" ca="1" si="1015"/>
        <v>10891110</v>
      </c>
      <c r="Q1118" s="555"/>
      <c r="R1118" s="778" t="s">
        <v>45</v>
      </c>
      <c r="S1118" s="660"/>
      <c r="T1118" s="736">
        <f>SUM(P1103)</f>
        <v>786530</v>
      </c>
      <c r="U1118" s="696"/>
      <c r="V1118" s="723">
        <f t="shared" ref="V1118" si="1016">+IF(ISERROR(T1118/T1117*100),"",(T1118/T1117*100))</f>
        <v>198.9553031644449</v>
      </c>
      <c r="W1118" s="696"/>
      <c r="X1118" s="724">
        <f t="shared" si="1012"/>
        <v>10891110</v>
      </c>
      <c r="Y1118" s="696"/>
      <c r="Z1118" s="723">
        <f t="shared" ref="Z1118" si="1017">+IF(ISERROR(X1118/X1117*100),"",(X1118/X1117*100))</f>
        <v>78.841046155316235</v>
      </c>
      <c r="AA1118" s="696"/>
      <c r="AB1118" s="696"/>
      <c r="AC1118" s="736">
        <f t="shared" si="1014"/>
        <v>11566870</v>
      </c>
      <c r="AD1118" s="723">
        <f>+IF(ISERROR(AC1118/AC1117*100),"",(AC1118/AC1117*100))</f>
        <v>77.122903966336779</v>
      </c>
      <c r="AE1118" s="555"/>
      <c r="AF1118" s="558"/>
      <c r="AG1118" s="561"/>
    </row>
    <row r="1119" spans="1:51" ht="13.5" customHeight="1">
      <c r="A1119" s="43"/>
      <c r="B1119" s="895"/>
      <c r="C1119" s="895"/>
      <c r="D1119" s="895"/>
      <c r="E1119" s="562"/>
      <c r="F1119" s="666"/>
      <c r="G1119" s="737"/>
      <c r="H1119" s="666"/>
      <c r="I1119" s="737"/>
      <c r="J1119" s="666"/>
      <c r="K1119" s="737"/>
      <c r="L1119" s="666"/>
      <c r="M1119" s="737"/>
      <c r="N1119" s="666"/>
      <c r="O1119" s="737"/>
      <c r="P1119" s="737"/>
      <c r="Q1119" s="555"/>
      <c r="R1119" s="777" t="s">
        <v>46</v>
      </c>
      <c r="S1119" s="738">
        <f>SUM(AC1088:AC1089)</f>
        <v>0</v>
      </c>
      <c r="T1119" s="606">
        <f>SUM(昨年日報!T1120)</f>
        <v>0</v>
      </c>
      <c r="U1119" s="555"/>
      <c r="V1119" s="729"/>
      <c r="W1119" s="555"/>
      <c r="X1119" s="719">
        <f>+X1065+T1119</f>
        <v>0</v>
      </c>
      <c r="Y1119" s="555"/>
      <c r="Z1119" s="739"/>
      <c r="AA1119" s="555"/>
      <c r="AB1119" s="555"/>
      <c r="AC1119" s="713">
        <f t="shared" si="1014"/>
        <v>0</v>
      </c>
      <c r="AD1119" s="720"/>
      <c r="AE1119" s="555"/>
      <c r="AF1119" s="558"/>
      <c r="AG1119" s="561"/>
      <c r="AJ1119" s="856" t="s">
        <v>323</v>
      </c>
      <c r="AK1119" s="856"/>
      <c r="AL1119" s="856" t="s">
        <v>324</v>
      </c>
      <c r="AM1119" s="856"/>
      <c r="AN1119" s="859" t="s">
        <v>331</v>
      </c>
      <c r="AO1119" s="859"/>
      <c r="AP1119" s="856" t="s">
        <v>325</v>
      </c>
      <c r="AQ1119" s="856"/>
    </row>
    <row r="1120" spans="1:51" ht="13.5" customHeight="1">
      <c r="A1120" s="43"/>
      <c r="B1120" s="881" t="s">
        <v>618</v>
      </c>
      <c r="C1120" s="882"/>
      <c r="D1120" s="882"/>
      <c r="E1120" s="564" t="e">
        <f>IF(B1120="","",VLOOKUP(B1120,参照!$U$1:$Z$25,2,FALSE))</f>
        <v>#N/A</v>
      </c>
      <c r="F1120" s="883" t="s">
        <v>616</v>
      </c>
      <c r="G1120" s="884"/>
      <c r="H1120" s="884"/>
      <c r="I1120" s="884"/>
      <c r="J1120" s="884"/>
      <c r="K1120" s="884"/>
      <c r="L1120" s="884"/>
      <c r="M1120" s="884"/>
      <c r="N1120" s="884"/>
      <c r="O1120" s="884"/>
      <c r="P1120" s="885"/>
      <c r="Q1120" s="555"/>
      <c r="R1120" s="776" t="s">
        <v>47</v>
      </c>
      <c r="S1120" s="740"/>
      <c r="T1120" s="736">
        <f>SUM(T1106+T1110+S1119+S1120)</f>
        <v>0</v>
      </c>
      <c r="U1120" s="696"/>
      <c r="V1120" s="723" t="str">
        <f t="shared" ref="V1120" si="1018">+IF(ISERROR(T1120/T1119*100),"",(T1120/T1119*100))</f>
        <v/>
      </c>
      <c r="W1120" s="696"/>
      <c r="X1120" s="724">
        <f t="shared" ref="X1120:X1129" si="1019">+X1066+T1120</f>
        <v>5604</v>
      </c>
      <c r="Y1120" s="696"/>
      <c r="Z1120" s="725" t="str">
        <f t="shared" ref="Z1120" si="1020">+IF(ISERROR(X1120/X1119*100),"",(X1120/X1119*100))</f>
        <v/>
      </c>
      <c r="AA1120" s="696"/>
      <c r="AB1120" s="696"/>
      <c r="AC1120" s="736">
        <f t="shared" si="1014"/>
        <v>36820</v>
      </c>
      <c r="AD1120" s="723" t="str">
        <f>+IF(ISERROR(AC1120/AC1119*100),"",(AC1120/AC1119*100))</f>
        <v/>
      </c>
      <c r="AE1120" s="555"/>
      <c r="AF1120" s="558"/>
      <c r="AG1120" s="561"/>
      <c r="AJ1120" s="931">
        <v>181367</v>
      </c>
      <c r="AK1120" s="931"/>
      <c r="AL1120" s="869">
        <f>AJ1120-AG1111</f>
        <v>-27710</v>
      </c>
      <c r="AM1120" s="856"/>
      <c r="AN1120" s="869">
        <f>T1122+T1124+T1126+T1128</f>
        <v>27710</v>
      </c>
      <c r="AO1120" s="856"/>
      <c r="AP1120" s="869">
        <f>(AJ1120+AN1120)-(AG1111)</f>
        <v>0</v>
      </c>
      <c r="AQ1120" s="856"/>
    </row>
    <row r="1121" spans="1:46" ht="13.5" customHeight="1">
      <c r="A1121" s="43"/>
      <c r="B1121" s="894" t="s">
        <v>602</v>
      </c>
      <c r="C1121" s="894"/>
      <c r="D1121" s="894"/>
      <c r="E1121" s="555" t="e">
        <v>#N/A</v>
      </c>
      <c r="F1121" s="687" t="s">
        <v>15</v>
      </c>
      <c r="G1121" s="688"/>
      <c r="H1121" s="687" t="s">
        <v>16</v>
      </c>
      <c r="I1121" s="689"/>
      <c r="J1121" s="559" t="s">
        <v>17</v>
      </c>
      <c r="K1121" s="690"/>
      <c r="L1121" s="687" t="s">
        <v>18</v>
      </c>
      <c r="M1121" s="670"/>
      <c r="N1121" s="670" t="s">
        <v>19</v>
      </c>
      <c r="O1121" s="691" t="s">
        <v>6</v>
      </c>
      <c r="P1121" s="613" t="s">
        <v>20</v>
      </c>
      <c r="Q1121" s="555"/>
      <c r="R1121" s="773" t="s">
        <v>639</v>
      </c>
      <c r="S1121" s="824">
        <f>AF1126+AF1128</f>
        <v>5210</v>
      </c>
      <c r="T1121" s="606">
        <f>SUM(昨年日報!T1122)</f>
        <v>10010</v>
      </c>
      <c r="U1121" s="555"/>
      <c r="V1121" s="729"/>
      <c r="W1121" s="555"/>
      <c r="X1121" s="719">
        <f t="shared" si="1019"/>
        <v>217510</v>
      </c>
      <c r="Y1121" s="555"/>
      <c r="Z1121" s="720"/>
      <c r="AA1121" s="555"/>
      <c r="AB1121" s="555"/>
      <c r="AC1121" s="713">
        <f t="shared" si="1014"/>
        <v>234910</v>
      </c>
      <c r="AD1121" s="720"/>
      <c r="AE1121" s="555"/>
      <c r="AF1121" s="558"/>
      <c r="AG1121" s="561"/>
    </row>
    <row r="1122" spans="1:46" ht="13.5" customHeight="1" thickBot="1">
      <c r="A1122" s="43"/>
      <c r="B1122" s="873" t="s">
        <v>637</v>
      </c>
      <c r="C1122" s="874"/>
      <c r="D1122" s="875"/>
      <c r="E1122" s="670"/>
      <c r="F1122" s="665"/>
      <c r="G1122" s="727"/>
      <c r="H1122" s="727"/>
      <c r="I1122" s="727"/>
      <c r="J1122" s="727"/>
      <c r="K1122" s="727"/>
      <c r="L1122" s="727"/>
      <c r="M1122" s="727"/>
      <c r="N1122" s="727"/>
      <c r="O1122" s="727"/>
      <c r="P1122" s="742"/>
      <c r="Q1122" s="555"/>
      <c r="R1122" s="771" t="s">
        <v>682</v>
      </c>
      <c r="S1122" s="825">
        <f>AF1131+AF1133</f>
        <v>0</v>
      </c>
      <c r="T1122" s="736">
        <f>SUM(S1121:S1122)</f>
        <v>5210</v>
      </c>
      <c r="U1122" s="696"/>
      <c r="V1122" s="723">
        <f t="shared" ref="V1122" si="1021">+IF(ISERROR(T1122/T1121*100),"",(T1122/T1121*100))</f>
        <v>52.047952047952052</v>
      </c>
      <c r="W1122" s="696"/>
      <c r="X1122" s="724">
        <f t="shared" si="1019"/>
        <v>146990</v>
      </c>
      <c r="Y1122" s="696"/>
      <c r="Z1122" s="723">
        <f t="shared" ref="Z1122" si="1022">+IF(ISERROR(X1122/X1121*100),"",(X1122/X1121*100))</f>
        <v>67.578502137832743</v>
      </c>
      <c r="AA1122" s="696"/>
      <c r="AB1122" s="696"/>
      <c r="AC1122" s="736">
        <f t="shared" si="1014"/>
        <v>152000</v>
      </c>
      <c r="AD1122" s="723">
        <f>+IF(ISERROR(AC1122/AC1121*100),"",(AC1122/AC1121*100))</f>
        <v>64.70563194414882</v>
      </c>
      <c r="AE1122" s="555"/>
      <c r="AF1122" s="558"/>
      <c r="AG1122" s="561"/>
      <c r="AJ1122" s="856" t="s">
        <v>326</v>
      </c>
      <c r="AK1122" s="856"/>
      <c r="AL1122" s="856"/>
      <c r="AM1122" s="856"/>
    </row>
    <row r="1123" spans="1:46" ht="13.5" customHeight="1" thickBot="1">
      <c r="A1123" s="43"/>
      <c r="B1123" s="870" t="s">
        <v>624</v>
      </c>
      <c r="C1123" s="871"/>
      <c r="D1123" s="872"/>
      <c r="E1123" s="555" t="e">
        <v>#N/A</v>
      </c>
      <c r="F1123" s="700">
        <f ca="1">SUM(F1108)+F$43</f>
        <v>632</v>
      </c>
      <c r="G1123" s="701">
        <f t="shared" ref="G1123:P1123" ca="1" si="1023">SUM(G1108)+G$43</f>
        <v>171000</v>
      </c>
      <c r="H1123" s="702">
        <f t="shared" ca="1" si="1023"/>
        <v>933</v>
      </c>
      <c r="I1123" s="702">
        <f t="shared" ca="1" si="1023"/>
        <v>126000</v>
      </c>
      <c r="J1123" s="702">
        <f t="shared" ca="1" si="1023"/>
        <v>58</v>
      </c>
      <c r="K1123" s="702">
        <f t="shared" ca="1" si="1023"/>
        <v>90000</v>
      </c>
      <c r="L1123" s="702">
        <f t="shared" ca="1" si="1023"/>
        <v>25</v>
      </c>
      <c r="M1123" s="702">
        <f t="shared" ca="1" si="1023"/>
        <v>85680</v>
      </c>
      <c r="N1123" s="702">
        <f t="shared" ca="1" si="1023"/>
        <v>9</v>
      </c>
      <c r="O1123" s="702">
        <f t="shared" ca="1" si="1023"/>
        <v>1657</v>
      </c>
      <c r="P1123" s="703">
        <f t="shared" ca="1" si="1023"/>
        <v>7878670</v>
      </c>
      <c r="Q1123" s="555"/>
      <c r="R1123" s="773" t="s">
        <v>640</v>
      </c>
      <c r="S1123" s="741">
        <v>21000</v>
      </c>
      <c r="T1123" s="606">
        <f>SUM(昨年日報!T1124)</f>
        <v>4000</v>
      </c>
      <c r="U1123" s="555"/>
      <c r="V1123" s="729"/>
      <c r="W1123" s="555"/>
      <c r="X1123" s="719">
        <f t="shared" si="1019"/>
        <v>164300</v>
      </c>
      <c r="Y1123" s="555"/>
      <c r="Z1123" s="739"/>
      <c r="AA1123" s="555"/>
      <c r="AB1123" s="555"/>
      <c r="AC1123" s="713">
        <f t="shared" si="1014"/>
        <v>197300</v>
      </c>
      <c r="AD1123" s="720"/>
      <c r="AE1123" s="555"/>
      <c r="AF1123" s="934" t="s">
        <v>664</v>
      </c>
      <c r="AG1123" s="935"/>
      <c r="AJ1123" s="886" t="s">
        <v>327</v>
      </c>
      <c r="AK1123" s="887"/>
      <c r="AL1123" s="856" t="s">
        <v>328</v>
      </c>
      <c r="AM1123" s="856"/>
    </row>
    <row r="1124" spans="1:46" ht="13.5" customHeight="1">
      <c r="B1124" s="873" t="s">
        <v>107</v>
      </c>
      <c r="C1124" s="874"/>
      <c r="D1124" s="875"/>
      <c r="E1124" s="670"/>
      <c r="F1124" s="665"/>
      <c r="G1124" s="727"/>
      <c r="H1124" s="727"/>
      <c r="I1124" s="727"/>
      <c r="J1124" s="727"/>
      <c r="K1124" s="727"/>
      <c r="L1124" s="727"/>
      <c r="M1124" s="727"/>
      <c r="N1124" s="727"/>
      <c r="O1124" s="727"/>
      <c r="P1124" s="742"/>
      <c r="Q1124" s="555"/>
      <c r="R1124" s="772" t="s">
        <v>683</v>
      </c>
      <c r="S1124" s="740"/>
      <c r="T1124" s="736">
        <f>SUM(S1123:S1124)</f>
        <v>21000</v>
      </c>
      <c r="U1124" s="696"/>
      <c r="V1124" s="723">
        <f t="shared" ref="V1124" si="1024">+IF(ISERROR(T1124/T1123*100),"",(T1124/T1123*100))</f>
        <v>525</v>
      </c>
      <c r="W1124" s="696"/>
      <c r="X1124" s="724">
        <f t="shared" si="1019"/>
        <v>135200</v>
      </c>
      <c r="Y1124" s="696"/>
      <c r="Z1124" s="725">
        <f t="shared" ref="Z1124" si="1025">+IF(ISERROR(X1124/X1123*100),"",(X1124/X1123*100))</f>
        <v>82.288496652465</v>
      </c>
      <c r="AA1124" s="696"/>
      <c r="AB1124" s="696"/>
      <c r="AC1124" s="736">
        <f t="shared" si="1014"/>
        <v>144200</v>
      </c>
      <c r="AD1124" s="723">
        <f>+IF(ISERROR(AC1124/AC1123*100),"",(AC1124/AC1123*100))</f>
        <v>73.086670045615804</v>
      </c>
      <c r="AE1124" s="555"/>
      <c r="AF1124" s="936" t="s">
        <v>665</v>
      </c>
      <c r="AG1124" s="937"/>
      <c r="AJ1124" s="886" t="s">
        <v>329</v>
      </c>
      <c r="AK1124" s="887"/>
      <c r="AL1124" s="887"/>
      <c r="AM1124" s="888"/>
    </row>
    <row r="1125" spans="1:46" ht="13.5" customHeight="1">
      <c r="B1125" s="870" t="s">
        <v>624</v>
      </c>
      <c r="C1125" s="871"/>
      <c r="D1125" s="872"/>
      <c r="E1125" s="555" t="e">
        <v>#N/A</v>
      </c>
      <c r="F1125" s="701">
        <f ca="1">SUM(F1110)+F$45</f>
        <v>0</v>
      </c>
      <c r="G1125" s="702">
        <f t="shared" ref="G1125:P1125" ca="1" si="1026">SUM(G1110)+G$45</f>
        <v>0</v>
      </c>
      <c r="H1125" s="702">
        <f t="shared" ca="1" si="1026"/>
        <v>0</v>
      </c>
      <c r="I1125" s="702">
        <f t="shared" ca="1" si="1026"/>
        <v>0</v>
      </c>
      <c r="J1125" s="702">
        <f t="shared" ca="1" si="1026"/>
        <v>0</v>
      </c>
      <c r="K1125" s="702">
        <f t="shared" ca="1" si="1026"/>
        <v>0</v>
      </c>
      <c r="L1125" s="702">
        <f t="shared" ca="1" si="1026"/>
        <v>0</v>
      </c>
      <c r="M1125" s="702">
        <f t="shared" ca="1" si="1026"/>
        <v>0</v>
      </c>
      <c r="N1125" s="702">
        <f t="shared" ca="1" si="1026"/>
        <v>0</v>
      </c>
      <c r="O1125" s="702">
        <f t="shared" ca="1" si="1026"/>
        <v>0</v>
      </c>
      <c r="P1125" s="703">
        <f t="shared" ca="1" si="1026"/>
        <v>0</v>
      </c>
      <c r="Q1125" s="555"/>
      <c r="R1125" s="777"/>
      <c r="S1125" s="669"/>
      <c r="T1125" s="606">
        <f>SUM(昨年日報!T1126)</f>
        <v>0</v>
      </c>
      <c r="U1125" s="555"/>
      <c r="V1125" s="729"/>
      <c r="W1125" s="555"/>
      <c r="X1125" s="719">
        <f t="shared" si="1019"/>
        <v>0</v>
      </c>
      <c r="Y1125" s="555"/>
      <c r="Z1125" s="720"/>
      <c r="AA1125" s="555"/>
      <c r="AB1125" s="555"/>
      <c r="AC1125" s="713">
        <f t="shared" si="1014"/>
        <v>0</v>
      </c>
      <c r="AD1125" s="720"/>
      <c r="AE1125" s="555"/>
      <c r="AF1125" s="826" t="str">
        <f>$AF$99</f>
        <v>8%対象額</v>
      </c>
      <c r="AG1125" s="827" t="str">
        <f>$AG$99</f>
        <v>税額</v>
      </c>
      <c r="AJ1125" s="869">
        <f ca="1">SUM(INDIRECT(AS1125))</f>
        <v>156</v>
      </c>
      <c r="AK1125" s="856"/>
      <c r="AL1125" s="869">
        <f ca="1">SUM(INDIRECT(AT1125))</f>
        <v>2236</v>
      </c>
      <c r="AM1125" s="856"/>
      <c r="AN1125" s="345" t="s">
        <v>619</v>
      </c>
      <c r="AO1125" s="345" t="s">
        <v>621</v>
      </c>
      <c r="AP1125" s="346">
        <f>SUM(AP1071)+72</f>
        <v>1497</v>
      </c>
      <c r="AQ1125" s="347">
        <v>18</v>
      </c>
      <c r="AR1125" s="347">
        <f>AP1125+AQ1125</f>
        <v>1515</v>
      </c>
      <c r="AS1125" s="345" t="str">
        <f>CONCATENATE(AN1125,AR1125)</f>
        <v>受払表!G1515</v>
      </c>
      <c r="AT1125" s="345" t="str">
        <f>CONCATENATE(AO1125,AR1125)</f>
        <v>受払表!K1515</v>
      </c>
    </row>
    <row r="1126" spans="1:46" ht="13.5" customHeight="1">
      <c r="B1126" s="873" t="s">
        <v>605</v>
      </c>
      <c r="C1126" s="874"/>
      <c r="D1126" s="875"/>
      <c r="E1126" s="670"/>
      <c r="F1126" s="665"/>
      <c r="G1126" s="727"/>
      <c r="H1126" s="727"/>
      <c r="I1126" s="727"/>
      <c r="J1126" s="727"/>
      <c r="K1126" s="727"/>
      <c r="L1126" s="727"/>
      <c r="M1126" s="727"/>
      <c r="N1126" s="727"/>
      <c r="O1126" s="727"/>
      <c r="P1126" s="742"/>
      <c r="Q1126" s="555"/>
      <c r="R1126" s="776" t="s">
        <v>52</v>
      </c>
      <c r="S1126" s="660"/>
      <c r="T1126" s="736">
        <f>+AC1107</f>
        <v>0</v>
      </c>
      <c r="U1126" s="696"/>
      <c r="V1126" s="723" t="str">
        <f t="shared" ref="V1126" si="1027">+IF(ISERROR(T1126/T1125*100),"",(T1126/T1125*100))</f>
        <v/>
      </c>
      <c r="W1126" s="696"/>
      <c r="X1126" s="724">
        <f t="shared" si="1019"/>
        <v>0</v>
      </c>
      <c r="Y1126" s="696"/>
      <c r="Z1126" s="723" t="str">
        <f t="shared" ref="Z1126" si="1028">+IF(ISERROR(X1126/X1125*100),"",(X1126/X1125*100))</f>
        <v/>
      </c>
      <c r="AA1126" s="696"/>
      <c r="AB1126" s="696"/>
      <c r="AC1126" s="736">
        <f t="shared" si="1014"/>
        <v>0</v>
      </c>
      <c r="AD1126" s="723" t="str">
        <f>+IF(ISERROR(AC1126/AC1125*100),"",(AC1126/AC1125*100))</f>
        <v/>
      </c>
      <c r="AE1126" s="555"/>
      <c r="AF1126" s="817">
        <v>1810</v>
      </c>
      <c r="AG1126" s="818">
        <f>IF(AF1126="","0",AF1126-(AF1126/(参照!$V$13)))</f>
        <v>134.07407407407413</v>
      </c>
      <c r="AJ1126" s="886" t="s">
        <v>330</v>
      </c>
      <c r="AK1126" s="887"/>
      <c r="AL1126" s="887"/>
      <c r="AM1126" s="888"/>
      <c r="AN1126" s="345"/>
      <c r="AO1126" s="345"/>
      <c r="AP1126" s="345"/>
      <c r="AQ1126" s="345"/>
      <c r="AR1126" s="345"/>
      <c r="AS1126" s="345"/>
      <c r="AT1126" s="345"/>
    </row>
    <row r="1127" spans="1:46" ht="13.5" customHeight="1">
      <c r="B1127" s="870" t="s">
        <v>624</v>
      </c>
      <c r="C1127" s="871"/>
      <c r="D1127" s="872"/>
      <c r="E1127" s="712"/>
      <c r="F1127" s="701">
        <f ca="1">SUM(F1112)+F$47</f>
        <v>69</v>
      </c>
      <c r="G1127" s="702">
        <f t="shared" ref="G1127:P1127" ca="1" si="1029">SUM(G1112)+G$47</f>
        <v>11400</v>
      </c>
      <c r="H1127" s="702">
        <f t="shared" ca="1" si="1029"/>
        <v>130</v>
      </c>
      <c r="I1127" s="702">
        <f t="shared" ca="1" si="1029"/>
        <v>8400</v>
      </c>
      <c r="J1127" s="702">
        <f t="shared" ca="1" si="1029"/>
        <v>0</v>
      </c>
      <c r="K1127" s="702">
        <f t="shared" ca="1" si="1029"/>
        <v>6000</v>
      </c>
      <c r="L1127" s="702">
        <f t="shared" ca="1" si="1029"/>
        <v>2</v>
      </c>
      <c r="M1127" s="702">
        <f t="shared" ca="1" si="1029"/>
        <v>5720</v>
      </c>
      <c r="N1127" s="702">
        <f t="shared" ca="1" si="1029"/>
        <v>0</v>
      </c>
      <c r="O1127" s="702">
        <f t="shared" ca="1" si="1029"/>
        <v>201</v>
      </c>
      <c r="P1127" s="703">
        <f t="shared" ca="1" si="1029"/>
        <v>580500</v>
      </c>
      <c r="Q1127" s="555"/>
      <c r="R1127" s="773" t="s">
        <v>641</v>
      </c>
      <c r="S1127" s="728">
        <v>1500</v>
      </c>
      <c r="T1127" s="743">
        <f>SUM(昨年日報!T1128)</f>
        <v>0</v>
      </c>
      <c r="U1127" s="682"/>
      <c r="V1127" s="744"/>
      <c r="W1127" s="682"/>
      <c r="X1127" s="719">
        <f t="shared" si="1019"/>
        <v>65000</v>
      </c>
      <c r="Y1127" s="682"/>
      <c r="Z1127" s="744"/>
      <c r="AA1127" s="682"/>
      <c r="AB1127" s="682"/>
      <c r="AC1127" s="745">
        <f t="shared" si="1014"/>
        <v>72500</v>
      </c>
      <c r="AD1127" s="744"/>
      <c r="AE1127" s="555"/>
      <c r="AF1127" s="828" t="str">
        <f>$AF$101</f>
        <v>10%対象額</v>
      </c>
      <c r="AG1127" s="829" t="str">
        <f>$AG$101</f>
        <v>税額</v>
      </c>
      <c r="AJ1127" s="869">
        <f ca="1">SUM(INDIRECT(AS1127))</f>
        <v>786530</v>
      </c>
      <c r="AK1127" s="856"/>
      <c r="AL1127" s="869">
        <f ca="1">SUM(INDIRECT(AT1127))</f>
        <v>11566870</v>
      </c>
      <c r="AM1127" s="856"/>
      <c r="AN1127" s="345" t="s">
        <v>620</v>
      </c>
      <c r="AO1127" s="345" t="s">
        <v>622</v>
      </c>
      <c r="AP1127" s="345">
        <f>SUM(AP1073)+72</f>
        <v>1497</v>
      </c>
      <c r="AQ1127" s="347">
        <v>18</v>
      </c>
      <c r="AR1127" s="345">
        <f>AP1127+AQ1127</f>
        <v>1515</v>
      </c>
      <c r="AS1127" s="345" t="str">
        <f>CONCATENATE(AN1127,AR1127)</f>
        <v>受払表!H1515</v>
      </c>
      <c r="AT1127" s="345" t="str">
        <f>CONCATENATE(AO1127,AR1127)</f>
        <v>受払表!L1515</v>
      </c>
    </row>
    <row r="1128" spans="1:46" ht="13.5" customHeight="1" thickBot="1">
      <c r="B1128" s="873" t="s">
        <v>103</v>
      </c>
      <c r="C1128" s="874"/>
      <c r="D1128" s="875"/>
      <c r="E1128" s="560" t="e">
        <v>#N/A</v>
      </c>
      <c r="F1128" s="665"/>
      <c r="G1128" s="727"/>
      <c r="H1128" s="727"/>
      <c r="I1128" s="727"/>
      <c r="J1128" s="727"/>
      <c r="K1128" s="727"/>
      <c r="L1128" s="727"/>
      <c r="M1128" s="727"/>
      <c r="N1128" s="727"/>
      <c r="O1128" s="727"/>
      <c r="P1128" s="742"/>
      <c r="Q1128" s="555"/>
      <c r="R1128" s="779" t="s">
        <v>684</v>
      </c>
      <c r="S1128" s="746"/>
      <c r="T1128" s="747">
        <f>S1127+S1128</f>
        <v>1500</v>
      </c>
      <c r="U1128" s="748"/>
      <c r="V1128" s="749" t="str">
        <f t="shared" ref="V1128" si="1030">+IF(ISERROR(T1128/T1127*100),"",(T1128/T1127*100))</f>
        <v/>
      </c>
      <c r="W1128" s="748"/>
      <c r="X1128" s="719">
        <f t="shared" si="1019"/>
        <v>25500</v>
      </c>
      <c r="Y1128" s="748"/>
      <c r="Z1128" s="749">
        <f t="shared" ref="Z1128" si="1031">+IF(ISERROR(X1128/X1127*100),"",(X1128/X1127*100))</f>
        <v>39.230769230769234</v>
      </c>
      <c r="AA1128" s="748"/>
      <c r="AB1128" s="748"/>
      <c r="AC1128" s="747">
        <f t="shared" si="1014"/>
        <v>32000</v>
      </c>
      <c r="AD1128" s="749">
        <f>+IF(ISERROR(AC1128/AC1127*100),"",(AC1128/AC1127*100))</f>
        <v>44.137931034482762</v>
      </c>
      <c r="AE1128" s="555"/>
      <c r="AF1128" s="821">
        <v>3400</v>
      </c>
      <c r="AG1128" s="822">
        <f>IF(AF1128="","0",AF1128-(AF1128/(参照!$V$14)))</f>
        <v>309.09090909090946</v>
      </c>
    </row>
    <row r="1129" spans="1:46" ht="13.5" customHeight="1">
      <c r="B1129" s="870" t="s">
        <v>624</v>
      </c>
      <c r="C1129" s="871"/>
      <c r="D1129" s="872"/>
      <c r="E1129" s="555" t="e">
        <v>#N/A</v>
      </c>
      <c r="F1129" s="701">
        <f ca="1">SUM(F1114)+F$49</f>
        <v>60</v>
      </c>
      <c r="G1129" s="702">
        <f t="shared" ref="G1129:P1129" ca="1" si="1032">SUM(G1114)+G$49</f>
        <v>9500</v>
      </c>
      <c r="H1129" s="702">
        <f t="shared" ca="1" si="1032"/>
        <v>9</v>
      </c>
      <c r="I1129" s="702">
        <f t="shared" ca="1" si="1032"/>
        <v>7000</v>
      </c>
      <c r="J1129" s="702">
        <f t="shared" ca="1" si="1032"/>
        <v>0</v>
      </c>
      <c r="K1129" s="702">
        <f t="shared" ca="1" si="1032"/>
        <v>5000</v>
      </c>
      <c r="L1129" s="702">
        <f t="shared" ca="1" si="1032"/>
        <v>2</v>
      </c>
      <c r="M1129" s="702">
        <f t="shared" ca="1" si="1032"/>
        <v>4750</v>
      </c>
      <c r="N1129" s="702">
        <f t="shared" ca="1" si="1032"/>
        <v>0</v>
      </c>
      <c r="O1129" s="702">
        <f t="shared" ca="1" si="1032"/>
        <v>71</v>
      </c>
      <c r="P1129" s="703">
        <f t="shared" ca="1" si="1032"/>
        <v>695500</v>
      </c>
      <c r="Q1129" s="555"/>
      <c r="R1129" s="777"/>
      <c r="S1129" s="669"/>
      <c r="T1129" s="713">
        <f>SUM(昨年日報!T1130)</f>
        <v>409340</v>
      </c>
      <c r="U1129" s="555"/>
      <c r="V1129" s="729"/>
      <c r="W1129" s="555"/>
      <c r="X1129" s="750">
        <f t="shared" si="1019"/>
        <v>14260820</v>
      </c>
      <c r="Y1129" s="555"/>
      <c r="Z1129" s="739"/>
      <c r="AA1129" s="555"/>
      <c r="AB1129" s="555"/>
      <c r="AC1129" s="713">
        <f>+AC1075+T1129</f>
        <v>15502680</v>
      </c>
      <c r="AD1129" s="739"/>
      <c r="AE1129" s="555"/>
      <c r="AF1129" s="932" t="s">
        <v>685</v>
      </c>
      <c r="AG1129" s="933"/>
      <c r="AK1129" s="225" t="s">
        <v>148</v>
      </c>
      <c r="AL1129" s="225" t="s">
        <v>148</v>
      </c>
      <c r="AM1129" s="225" t="s">
        <v>148</v>
      </c>
      <c r="AN1129" s="225" t="s">
        <v>148</v>
      </c>
      <c r="AO1129" s="225" t="s">
        <v>148</v>
      </c>
      <c r="AP1129" s="225" t="s">
        <v>148</v>
      </c>
    </row>
    <row r="1130" spans="1:46" ht="13.5" customHeight="1">
      <c r="B1130" s="878" t="s">
        <v>661</v>
      </c>
      <c r="C1130" s="879"/>
      <c r="D1130" s="880"/>
      <c r="E1130" s="670"/>
      <c r="F1130" s="665"/>
      <c r="G1130" s="727"/>
      <c r="H1130" s="727"/>
      <c r="I1130" s="727"/>
      <c r="J1130" s="727"/>
      <c r="K1130" s="727"/>
      <c r="L1130" s="727"/>
      <c r="M1130" s="727"/>
      <c r="N1130" s="727"/>
      <c r="O1130" s="727"/>
      <c r="P1130" s="742"/>
      <c r="Q1130" s="555"/>
      <c r="R1130" s="780" t="s">
        <v>53</v>
      </c>
      <c r="S1130" s="705"/>
      <c r="T1130" s="751">
        <f>+T1118+T1120+T1122+T1124+T1126+T1128</f>
        <v>814240</v>
      </c>
      <c r="U1130" s="560"/>
      <c r="V1130" s="752">
        <f t="shared" ref="V1130" si="1033">+IF(ISERROR(T1130/T1129*100),"",(T1130/T1129*100))</f>
        <v>198.91532711193628</v>
      </c>
      <c r="W1130" s="560"/>
      <c r="X1130" s="751">
        <f>+X1118+X1120+X1122+X1124+X1126+X1128</f>
        <v>11204404</v>
      </c>
      <c r="Y1130" s="560"/>
      <c r="Z1130" s="752">
        <f t="shared" ref="Z1130" si="1034">+IF(ISERROR(X1130/X1129*100),"",(X1130/X1129*100))</f>
        <v>78.567740143974902</v>
      </c>
      <c r="AA1130" s="560"/>
      <c r="AB1130" s="560"/>
      <c r="AC1130" s="751">
        <f t="shared" ref="AC1130" si="1035">+AC1076+T1130</f>
        <v>11931890</v>
      </c>
      <c r="AD1130" s="752">
        <f>+IF(ISERROR(AC1130/AC1129*100),"",(AC1130/AC1129*100))</f>
        <v>76.96662770566121</v>
      </c>
      <c r="AE1130" s="555"/>
      <c r="AF1130" s="826" t="str">
        <f>$AF$104</f>
        <v>8%対象額</v>
      </c>
      <c r="AG1130" s="827" t="str">
        <f>$AG$104</f>
        <v>税額</v>
      </c>
      <c r="AK1130" s="225" t="s">
        <v>152</v>
      </c>
      <c r="AL1130" s="225" t="s">
        <v>153</v>
      </c>
      <c r="AM1130" s="225" t="s">
        <v>154</v>
      </c>
      <c r="AN1130" s="225" t="s">
        <v>155</v>
      </c>
      <c r="AO1130" s="225" t="s">
        <v>156</v>
      </c>
      <c r="AP1130" s="225" t="s">
        <v>332</v>
      </c>
    </row>
    <row r="1131" spans="1:46" ht="13.5" customHeight="1">
      <c r="B1131" s="870" t="s">
        <v>624</v>
      </c>
      <c r="C1131" s="871"/>
      <c r="D1131" s="872"/>
      <c r="E1131" s="555" t="e">
        <v>#N/A</v>
      </c>
      <c r="F1131" s="701">
        <f ca="1">SUM(F1116)+F$51</f>
        <v>270</v>
      </c>
      <c r="G1131" s="702">
        <f t="shared" ref="G1131:P1131" ca="1" si="1036">SUM(G1116)+G$51</f>
        <v>30400</v>
      </c>
      <c r="H1131" s="702">
        <f t="shared" ca="1" si="1036"/>
        <v>29</v>
      </c>
      <c r="I1131" s="702">
        <f t="shared" ca="1" si="1036"/>
        <v>22400</v>
      </c>
      <c r="J1131" s="702">
        <f t="shared" ca="1" si="1036"/>
        <v>0</v>
      </c>
      <c r="K1131" s="702">
        <f t="shared" ca="1" si="1036"/>
        <v>16000</v>
      </c>
      <c r="L1131" s="702">
        <f t="shared" ca="1" si="1036"/>
        <v>7</v>
      </c>
      <c r="M1131" s="702">
        <f t="shared" ca="1" si="1036"/>
        <v>15200</v>
      </c>
      <c r="N1131" s="702">
        <f t="shared" ca="1" si="1036"/>
        <v>1</v>
      </c>
      <c r="O1131" s="702">
        <f t="shared" ca="1" si="1036"/>
        <v>307</v>
      </c>
      <c r="P1131" s="703">
        <f t="shared" ca="1" si="1036"/>
        <v>2412200</v>
      </c>
      <c r="Q1131" s="555"/>
      <c r="R1131" s="775"/>
      <c r="S1131" s="669"/>
      <c r="T1131" s="713">
        <f>SUM(昨年日報!T1132)</f>
        <v>372220.70707070705</v>
      </c>
      <c r="U1131" s="555"/>
      <c r="V1131" s="729"/>
      <c r="W1131" s="555"/>
      <c r="X1131" s="713">
        <f t="shared" ref="X1131:X1132" si="1037">+X1077+T1131</f>
        <v>12966275.420875417</v>
      </c>
      <c r="Y1131" s="555"/>
      <c r="Z1131" s="739"/>
      <c r="AA1131" s="555"/>
      <c r="AB1131" s="555"/>
      <c r="AC1131" s="713">
        <f>+AC1077+T1131</f>
        <v>14095329.461279457</v>
      </c>
      <c r="AD1131" s="739"/>
      <c r="AE1131" s="555"/>
      <c r="AF1131" s="817"/>
      <c r="AG1131" s="818" t="str">
        <f>IF(AF1131="","0",AF1131-(AF1131/(参照!$V$13)))</f>
        <v>0</v>
      </c>
      <c r="AK1131" s="856" t="s">
        <v>632</v>
      </c>
      <c r="AL1131" s="856"/>
      <c r="AM1131" s="281" t="s">
        <v>625</v>
      </c>
      <c r="AN1131" s="281" t="s">
        <v>626</v>
      </c>
      <c r="AO1131" s="281" t="s">
        <v>627</v>
      </c>
      <c r="AP1131" s="281" t="s">
        <v>628</v>
      </c>
      <c r="AQ1131" s="281" t="s">
        <v>630</v>
      </c>
      <c r="AR1131" s="281" t="s">
        <v>631</v>
      </c>
    </row>
    <row r="1132" spans="1:46" ht="13.5" customHeight="1">
      <c r="B1132" s="662"/>
      <c r="C1132" s="663"/>
      <c r="D1132" s="664"/>
      <c r="E1132" s="590" t="str">
        <f>IF(B1132="","",VLOOKUP(B1132,参照!$U$1:$Z$25,2,FALSE))</f>
        <v/>
      </c>
      <c r="F1132" s="665"/>
      <c r="G1132" s="666"/>
      <c r="H1132" s="665"/>
      <c r="I1132" s="667"/>
      <c r="J1132" s="665"/>
      <c r="K1132" s="667"/>
      <c r="L1132" s="665"/>
      <c r="M1132" s="666"/>
      <c r="N1132" s="666"/>
      <c r="O1132" s="727"/>
      <c r="P1132" s="647"/>
      <c r="Q1132" s="555"/>
      <c r="R1132" s="777" t="s">
        <v>54</v>
      </c>
      <c r="S1132" s="669"/>
      <c r="T1132" s="713">
        <f>((+T1118+T1120+T1124+T1126+T1128)/(参照!$V$14))+(AF1126+AF1128+AF1131+AF1133-AG1126-AG1128-AG1131-AG1133)</f>
        <v>740248.65319865313</v>
      </c>
      <c r="U1132" s="555"/>
      <c r="V1132" s="725"/>
      <c r="W1132" s="555"/>
      <c r="X1132" s="713">
        <f t="shared" si="1037"/>
        <v>10186919.124579126</v>
      </c>
      <c r="Y1132" s="555"/>
      <c r="Z1132" s="725">
        <f>+IF(ISERROR(X1132/X1131*100),"",(X1132/X1131*100))</f>
        <v>78.564728836304155</v>
      </c>
      <c r="AA1132" s="555"/>
      <c r="AB1132" s="555"/>
      <c r="AC1132" s="713">
        <f t="shared" ref="AC1132" si="1038">+AC1078+T1132</f>
        <v>10848315.656565657</v>
      </c>
      <c r="AD1132" s="753">
        <f>+IF(ISERROR(AC1132/AC1131*100),"",(AC1132/AC1131*100))</f>
        <v>76.963902733643067</v>
      </c>
      <c r="AE1132" s="555"/>
      <c r="AF1132" s="828" t="str">
        <f>$AF$106</f>
        <v>10%対象額</v>
      </c>
      <c r="AG1132" s="829" t="str">
        <f>$AG$106</f>
        <v>税額</v>
      </c>
      <c r="AK1132" s="856" t="s">
        <v>176</v>
      </c>
      <c r="AL1132" s="856"/>
      <c r="AM1132" s="225"/>
      <c r="AN1132" s="225"/>
      <c r="AO1132" s="225"/>
      <c r="AP1132" s="225"/>
      <c r="AQ1132" s="225"/>
      <c r="AR1132" s="225"/>
    </row>
    <row r="1133" spans="1:46" ht="13.5" customHeight="1" thickBot="1">
      <c r="B1133" s="870" t="s">
        <v>617</v>
      </c>
      <c r="C1133" s="871"/>
      <c r="D1133" s="872"/>
      <c r="E1133" s="670"/>
      <c r="F1133" s="731">
        <f ca="1">SUM(F1123+F1125+F1127+F1129+F1131)</f>
        <v>1031</v>
      </c>
      <c r="G1133" s="732">
        <f t="shared" ref="G1133:P1133" ca="1" si="1039">SUM(G1123+G1125+G1127+G1129+G1131)</f>
        <v>222300</v>
      </c>
      <c r="H1133" s="731">
        <f t="shared" ca="1" si="1039"/>
        <v>1101</v>
      </c>
      <c r="I1133" s="733">
        <f t="shared" ca="1" si="1039"/>
        <v>163800</v>
      </c>
      <c r="J1133" s="731">
        <f t="shared" ca="1" si="1039"/>
        <v>58</v>
      </c>
      <c r="K1133" s="733">
        <f t="shared" ca="1" si="1039"/>
        <v>117000</v>
      </c>
      <c r="L1133" s="731">
        <f t="shared" ca="1" si="1039"/>
        <v>36</v>
      </c>
      <c r="M1133" s="732">
        <f t="shared" ca="1" si="1039"/>
        <v>111350</v>
      </c>
      <c r="N1133" s="732">
        <f t="shared" ca="1" si="1039"/>
        <v>10</v>
      </c>
      <c r="O1133" s="734">
        <f t="shared" ca="1" si="1039"/>
        <v>2236</v>
      </c>
      <c r="P1133" s="735">
        <f t="shared" ca="1" si="1039"/>
        <v>11566870</v>
      </c>
      <c r="Q1133" s="555"/>
      <c r="R1133" s="781"/>
      <c r="S1133" s="754" t="s">
        <v>0</v>
      </c>
      <c r="T1133" s="751">
        <f>T1130-T1132</f>
        <v>73991.346801346866</v>
      </c>
      <c r="U1133" s="560"/>
      <c r="V1133" s="755"/>
      <c r="W1133" s="649" t="s">
        <v>0</v>
      </c>
      <c r="X1133" s="751">
        <f>X1130-X1132</f>
        <v>1017484.875420874</v>
      </c>
      <c r="Y1133" s="560"/>
      <c r="Z1133" s="756"/>
      <c r="AA1133" s="560" t="s">
        <v>0</v>
      </c>
      <c r="AB1133" s="649"/>
      <c r="AC1133" s="751">
        <f>AC1130-AC1132</f>
        <v>1083574.3434343431</v>
      </c>
      <c r="AD1133" s="756"/>
      <c r="AE1133" s="555"/>
      <c r="AF1133" s="823"/>
      <c r="AG1133" s="822" t="str">
        <f>IF(AF1133="","0",AF1133-(AF1133/(参照!$V$14)))</f>
        <v>0</v>
      </c>
      <c r="AK1133" s="856" t="s">
        <v>177</v>
      </c>
      <c r="AL1133" s="856"/>
      <c r="AM1133" s="225"/>
      <c r="AN1133" s="225"/>
      <c r="AO1133" s="225"/>
      <c r="AP1133" s="225"/>
      <c r="AQ1133" s="225"/>
      <c r="AR1133" s="225"/>
    </row>
    <row r="1134" spans="1:46" ht="9" customHeight="1">
      <c r="A1134" s="22"/>
    </row>
    <row r="1135" spans="1:46" ht="5.25" customHeight="1">
      <c r="A1135" s="22"/>
    </row>
    <row r="1136" spans="1:46" ht="16.5" customHeight="1">
      <c r="A1136" s="1">
        <f>A1082+1</f>
        <v>21</v>
      </c>
      <c r="B1136" s="555"/>
      <c r="C1136" s="555"/>
      <c r="D1136" s="561"/>
      <c r="E1136" s="564"/>
      <c r="F1136" s="567" t="str">
        <f>F$56</f>
        <v>社　長</v>
      </c>
      <c r="G1136" s="562">
        <f t="shared" ref="G1136:O1136" si="1040">G$56</f>
        <v>0</v>
      </c>
      <c r="H1136" s="563" t="str">
        <f t="shared" si="1040"/>
        <v>常　務</v>
      </c>
      <c r="I1136" s="564">
        <f t="shared" si="1040"/>
        <v>0</v>
      </c>
      <c r="J1136" s="565" t="str">
        <f t="shared" si="1040"/>
        <v>部　長</v>
      </c>
      <c r="K1136" s="566">
        <f t="shared" si="1040"/>
        <v>0</v>
      </c>
      <c r="L1136" s="567" t="str">
        <f t="shared" si="1040"/>
        <v>次　長</v>
      </c>
      <c r="M1136" s="566">
        <f t="shared" si="1040"/>
        <v>0</v>
      </c>
      <c r="N1136" s="567" t="str">
        <f t="shared" si="1040"/>
        <v>課　長</v>
      </c>
      <c r="O1136" s="568" t="str">
        <f t="shared" si="1040"/>
        <v>係</v>
      </c>
      <c r="P1136" s="557"/>
      <c r="Q1136" s="24"/>
      <c r="R1136" s="919" t="s">
        <v>99</v>
      </c>
      <c r="S1136" s="919"/>
      <c r="T1136" s="919"/>
      <c r="U1136" s="919"/>
      <c r="V1136" s="919"/>
      <c r="W1136" s="919"/>
      <c r="X1136" s="919"/>
      <c r="AD1136" s="866" t="s">
        <v>116</v>
      </c>
      <c r="AE1136" s="25"/>
      <c r="AF1136" s="183" t="s">
        <v>8</v>
      </c>
      <c r="AG1136" s="556" t="s">
        <v>9</v>
      </c>
    </row>
    <row r="1137" spans="1:51" ht="15.75" customHeight="1">
      <c r="D1137" s="561"/>
      <c r="E1137" s="555"/>
      <c r="F1137" s="920"/>
      <c r="H1137" s="922"/>
      <c r="J1137" s="924"/>
      <c r="K1137" s="186"/>
      <c r="L1137" s="926"/>
      <c r="M1137" s="186"/>
      <c r="N1137" s="926"/>
      <c r="O1137" s="876" t="str">
        <f>IF(ISERROR(VLOOKUP(O1139,参照!AB:AC,2,FALSE)),"",VLOOKUP(O1139,参照!AB:AC,2,FALSE))</f>
        <v>小森</v>
      </c>
      <c r="P1137" s="770">
        <v>2</v>
      </c>
      <c r="Q1137" s="4"/>
      <c r="R1137" s="269"/>
      <c r="S1137" s="865">
        <f>SUM(S1083)+1</f>
        <v>46163</v>
      </c>
      <c r="T1137" s="865"/>
      <c r="U1137" s="865"/>
      <c r="V1137" s="865"/>
      <c r="W1137" s="862" t="str">
        <f>TEXT(S1137,"aaaa")</f>
        <v>木曜日</v>
      </c>
      <c r="X1137" s="862"/>
      <c r="Y1137" s="268"/>
      <c r="Z1137" s="4"/>
      <c r="AA1137" s="4"/>
      <c r="AB1137" s="4"/>
      <c r="AC1137" s="29"/>
      <c r="AD1137" s="867"/>
      <c r="AE1137" s="263"/>
      <c r="AF1137" s="889" t="str">
        <f>IF(ISERROR(VLOOKUP(P1137,参照!M:N,2,FALSE)),"",VLOOKUP(P1137,参照!M:N,2,FALSE))</f>
        <v>くもり</v>
      </c>
      <c r="AG1137" s="860" t="str">
        <f>IF(ISERROR(VLOOKUP(P1138,参照!M:N,2,FALSE)),"",VLOOKUP(P1138,参照!M:N,2,FALSE))</f>
        <v>くもり</v>
      </c>
    </row>
    <row r="1138" spans="1:51" ht="15.75" customHeight="1">
      <c r="D1138" s="561"/>
      <c r="E1138" s="560"/>
      <c r="F1138" s="921"/>
      <c r="G1138" s="31"/>
      <c r="H1138" s="923"/>
      <c r="I1138" s="31"/>
      <c r="J1138" s="925"/>
      <c r="K1138" s="187"/>
      <c r="L1138" s="927"/>
      <c r="M1138" s="187"/>
      <c r="N1138" s="927"/>
      <c r="O1138" s="877" t="str">
        <f>IF(ISERROR(VLOOKUP(N1138,参照!#REF!,2,FALSE)),"",VLOOKUP(N1138,参照!#REF!,2,FALSE))</f>
        <v/>
      </c>
      <c r="P1138" s="770">
        <v>2</v>
      </c>
      <c r="Q1138" s="4"/>
      <c r="R1138" s="269"/>
      <c r="S1138" s="865"/>
      <c r="T1138" s="865"/>
      <c r="U1138" s="865"/>
      <c r="V1138" s="865"/>
      <c r="W1138" s="862"/>
      <c r="X1138" s="862"/>
      <c r="Y1138" s="268"/>
      <c r="Z1138" s="4"/>
      <c r="AA1138" s="4"/>
      <c r="AB1138" s="4"/>
      <c r="AC1138" s="29"/>
      <c r="AD1138" s="868"/>
      <c r="AE1138" s="187"/>
      <c r="AF1138" s="890" t="str">
        <f>IF(ISERROR(VLOOKUP(AE1138,参照!O:P,2,FALSE)),"",VLOOKUP(AE1138,参照!O:P,2,FALSE))</f>
        <v/>
      </c>
      <c r="AG1138" s="861" t="str">
        <f>IF(ISERROR(VLOOKUP(AF1138,参照!P:Q,2,FALSE)),"",VLOOKUP(AF1138,参照!P:Q,2,FALSE))</f>
        <v/>
      </c>
    </row>
    <row r="1139" spans="1:51" ht="13.5" customHeight="1">
      <c r="B1139" s="555" t="s">
        <v>447</v>
      </c>
      <c r="C1139" s="555"/>
      <c r="D1139" s="555"/>
      <c r="E1139" s="555"/>
      <c r="F1139" s="555"/>
      <c r="G1139" s="555"/>
      <c r="H1139" s="555"/>
      <c r="I1139" s="555"/>
      <c r="J1139" s="555"/>
      <c r="K1139" s="555"/>
      <c r="L1139" s="555"/>
      <c r="M1139" s="555"/>
      <c r="N1139" s="555"/>
      <c r="O1139" s="595">
        <v>4</v>
      </c>
      <c r="P1139" s="555"/>
      <c r="Q1139" s="555"/>
      <c r="R1139" s="596" t="s">
        <v>446</v>
      </c>
      <c r="S1139" s="555"/>
      <c r="T1139" s="555"/>
      <c r="U1139" s="555"/>
      <c r="V1139" s="596" t="s">
        <v>445</v>
      </c>
      <c r="W1139" s="555"/>
      <c r="X1139" s="555"/>
      <c r="Y1139" s="555"/>
      <c r="Z1139" s="596" t="s">
        <v>444</v>
      </c>
      <c r="AA1139" s="596"/>
      <c r="AB1139" s="555"/>
      <c r="AC1139" s="597"/>
      <c r="AD1139" s="555"/>
      <c r="AE1139" s="555"/>
      <c r="AF1139" s="596"/>
      <c r="AG1139" s="597"/>
    </row>
    <row r="1140" spans="1:51" ht="13.5" customHeight="1" thickBot="1">
      <c r="B1140" s="908"/>
      <c r="C1140" s="909"/>
      <c r="D1140" s="598"/>
      <c r="E1140" s="598"/>
      <c r="F1140" s="891" t="s">
        <v>679</v>
      </c>
      <c r="G1140" s="892"/>
      <c r="H1140" s="892"/>
      <c r="I1140" s="892"/>
      <c r="J1140" s="892"/>
      <c r="K1140" s="892"/>
      <c r="L1140" s="892"/>
      <c r="M1140" s="892"/>
      <c r="N1140" s="892"/>
      <c r="O1140" s="892"/>
      <c r="P1140" s="893"/>
      <c r="Q1140" s="555"/>
      <c r="R1140" s="599" t="s">
        <v>78</v>
      </c>
      <c r="S1140" s="564"/>
      <c r="T1140" s="600" t="s">
        <v>79</v>
      </c>
      <c r="U1140" s="564"/>
      <c r="V1140" s="564" t="s">
        <v>80</v>
      </c>
      <c r="W1140" s="564"/>
      <c r="X1140" s="601" t="s">
        <v>79</v>
      </c>
      <c r="Y1140" s="555"/>
      <c r="Z1140" s="602" t="s">
        <v>30</v>
      </c>
      <c r="AA1140" s="603"/>
      <c r="AB1140" s="604"/>
      <c r="AC1140" s="605"/>
      <c r="AD1140" s="555"/>
      <c r="AE1140" s="555"/>
      <c r="AF1140" s="555"/>
      <c r="AG1140" s="606"/>
      <c r="AJ1140" s="1" t="s">
        <v>121</v>
      </c>
      <c r="AK1140" s="922" t="s">
        <v>120</v>
      </c>
      <c r="AL1140" s="922"/>
    </row>
    <row r="1141" spans="1:51" ht="13.5" customHeight="1">
      <c r="B1141" s="607" t="s">
        <v>104</v>
      </c>
      <c r="C1141" s="608" t="s">
        <v>105</v>
      </c>
      <c r="D1141" s="568" t="s">
        <v>4</v>
      </c>
      <c r="E1141" s="563"/>
      <c r="F1141" s="609" t="s">
        <v>15</v>
      </c>
      <c r="G1141" s="610"/>
      <c r="H1141" s="609" t="s">
        <v>16</v>
      </c>
      <c r="I1141" s="566"/>
      <c r="J1141" s="567" t="s">
        <v>17</v>
      </c>
      <c r="K1141" s="611"/>
      <c r="L1141" s="609" t="s">
        <v>18</v>
      </c>
      <c r="M1141" s="562"/>
      <c r="N1141" s="612" t="s">
        <v>19</v>
      </c>
      <c r="O1141" s="613" t="s">
        <v>6</v>
      </c>
      <c r="P1141" s="613" t="s">
        <v>20</v>
      </c>
      <c r="Q1141" s="595">
        <v>401</v>
      </c>
      <c r="R1141" s="614" t="str">
        <f>IF(ISERROR(VLOOKUP(Q1141,参照!A:B,2,FALSE)),"",VLOOKUP(Q1141,参照!A:B,2,FALSE))</f>
        <v>ＪＴＢ</v>
      </c>
      <c r="S1141" s="604"/>
      <c r="T1141" s="615">
        <v>9500</v>
      </c>
      <c r="U1141" s="604">
        <v>500</v>
      </c>
      <c r="V1141" s="604" t="str">
        <f>IF(ISERROR(VLOOKUP(U1141,参照!D:E,2,FALSE)),"",VLOOKUP(U1141,参照!D:E,2,FALSE))</f>
        <v>じゃらん</v>
      </c>
      <c r="W1141" s="604"/>
      <c r="X1141" s="616">
        <v>57950</v>
      </c>
      <c r="Y1141" s="555"/>
      <c r="Z1141" s="558"/>
      <c r="AA1141" s="617"/>
      <c r="AB1141" s="618"/>
      <c r="AC1141" s="619"/>
      <c r="AD1141" s="555"/>
      <c r="AE1141" s="555"/>
      <c r="AF1141" s="555" t="s">
        <v>346</v>
      </c>
      <c r="AG1141" s="606"/>
      <c r="AJ1141" s="853" t="s">
        <v>635</v>
      </c>
      <c r="AK1141" s="277" t="s">
        <v>104</v>
      </c>
      <c r="AL1141" s="277" t="s">
        <v>4</v>
      </c>
      <c r="AM1141" s="278"/>
      <c r="AN1141" s="279" t="s">
        <v>15</v>
      </c>
      <c r="AO1141" s="279" t="s">
        <v>16</v>
      </c>
      <c r="AP1141" s="277" t="s">
        <v>17</v>
      </c>
      <c r="AQ1141" s="279" t="s">
        <v>18</v>
      </c>
      <c r="AR1141" s="279" t="s">
        <v>19</v>
      </c>
      <c r="AS1141" s="279"/>
      <c r="AT1141" s="278" t="s">
        <v>117</v>
      </c>
      <c r="AU1141" s="278" t="s">
        <v>118</v>
      </c>
      <c r="AV1141" s="278" t="s">
        <v>123</v>
      </c>
      <c r="AW1141" s="278" t="s">
        <v>124</v>
      </c>
      <c r="AX1141" s="280" t="s">
        <v>122</v>
      </c>
      <c r="AY1141" s="853" t="s">
        <v>100</v>
      </c>
    </row>
    <row r="1142" spans="1:51" ht="13.5" customHeight="1">
      <c r="A1142" s="43"/>
      <c r="B1142" s="620" t="s">
        <v>83</v>
      </c>
      <c r="C1142" s="621">
        <v>1</v>
      </c>
      <c r="D1142" s="621">
        <v>1</v>
      </c>
      <c r="E1142" s="604">
        <f>IF(B1142="","",VLOOKUP(B1142,参照!$U$1:$Z$25,2,FALSE))</f>
        <v>5000</v>
      </c>
      <c r="F1142" s="622">
        <v>19</v>
      </c>
      <c r="G1142" s="623">
        <f>IF(B1142="","",VLOOKUP(B1142,参照!$U$1:$Z$25,3,FALSE))</f>
        <v>4750</v>
      </c>
      <c r="H1142" s="622">
        <v>6</v>
      </c>
      <c r="I1142" s="624">
        <f>IF(B1142="","",VLOOKUP(B1142,参照!$U$1:$Z$25,4,FALSE))</f>
        <v>3500</v>
      </c>
      <c r="J1142" s="622"/>
      <c r="K1142" s="625">
        <f>IF(B1142="","",VLOOKUP(B1142,参照!$U$1:$Z$25,5,FALSE))</f>
        <v>2500</v>
      </c>
      <c r="L1142" s="622"/>
      <c r="M1142" s="626">
        <f>IF(B1142="","",VLOOKUP(B1142,参照!$U$1:$Z$25,6,FALSE))</f>
        <v>2380</v>
      </c>
      <c r="N1142" s="605"/>
      <c r="O1142" s="616">
        <f t="shared" ref="O1142:O1154" si="1041">IF(SUM(F1142+H1142+J1142+L1142+N1142)=0,"",SUM(F1142+H1142+J1142+L1142+N1142))</f>
        <v>25</v>
      </c>
      <c r="P1142" s="605">
        <f>IF(ISERROR(SUM(E1142*F1142+G1142*H1142+I1142*J1142+K1142*L1142+M1142*N1142)),"",SUM(E1142*F1142+G1142*H1142+I1142*J1142+K1142*L1142+M1142*N1142))</f>
        <v>123500</v>
      </c>
      <c r="Q1142" s="595">
        <v>415</v>
      </c>
      <c r="R1142" s="627" t="str">
        <f>IF(ISERROR(VLOOKUP(Q1142,参照!A:B,2,FALSE)),"",VLOOKUP(Q1142,参照!A:B,2,FALSE))</f>
        <v>クラブツーリズム</v>
      </c>
      <c r="S1142" s="628"/>
      <c r="T1142" s="629">
        <v>14250</v>
      </c>
      <c r="U1142" s="628">
        <v>800</v>
      </c>
      <c r="V1142" s="628" t="str">
        <f>IF(ISERROR(VLOOKUP(U1142,参照!D:E,2,FALSE)),"",VLOOKUP(U1142,参照!D:E,2,FALSE))</f>
        <v>ANA Digital Gate</v>
      </c>
      <c r="W1142" s="628"/>
      <c r="X1142" s="630">
        <v>115200</v>
      </c>
      <c r="Y1142" s="555"/>
      <c r="Z1142" s="631"/>
      <c r="AA1142" s="632"/>
      <c r="AB1142" s="618"/>
      <c r="AC1142" s="619"/>
      <c r="AD1142" s="555"/>
      <c r="AE1142" s="555"/>
      <c r="AF1142" s="633" t="s">
        <v>164</v>
      </c>
      <c r="AG1142" s="634">
        <f>AG1088+S1175</f>
        <v>160870</v>
      </c>
      <c r="AJ1142" s="854"/>
      <c r="AK1142" s="281" t="s">
        <v>83</v>
      </c>
      <c r="AL1142" s="281">
        <v>1</v>
      </c>
      <c r="AM1142" s="225"/>
      <c r="AN1142" s="225">
        <f>DSUM($B1141:$N1155,F1141,$AK1141:$AL1142)</f>
        <v>27</v>
      </c>
      <c r="AO1142" s="225">
        <f>DSUM($B1141:$N1155,H1141,$AK1141:$AL1142)</f>
        <v>65</v>
      </c>
      <c r="AP1142" s="225">
        <f>DSUM($B1141:$N1155,J1141,$AK1141:$AL1142)</f>
        <v>0</v>
      </c>
      <c r="AQ1142" s="225">
        <f>DSUM($B1141:$N1155,L1141,$AK1141:$AL1142)</f>
        <v>0</v>
      </c>
      <c r="AR1142" s="225">
        <f>DSUM($B1141:$N1155,N1141,$AK1141:$AL1142)</f>
        <v>0</v>
      </c>
      <c r="AS1142" s="225"/>
      <c r="AT1142" s="225">
        <f>AN1142+AO1142+AP1142</f>
        <v>92</v>
      </c>
      <c r="AU1142" s="225">
        <f>AQ1142+AR1142</f>
        <v>0</v>
      </c>
      <c r="AV1142" s="225">
        <f>AT1142+AU1142</f>
        <v>92</v>
      </c>
      <c r="AW1142" s="287">
        <f>(AT1142*1)+(AU1142*0.5)</f>
        <v>92</v>
      </c>
      <c r="AX1142" s="284">
        <f>DCOUNT(B1141:E1155,D1141,AK1141:AL1142)-AM1186</f>
        <v>2</v>
      </c>
      <c r="AY1142" s="854"/>
    </row>
    <row r="1143" spans="1:51" ht="13.5" customHeight="1">
      <c r="A1143" s="43"/>
      <c r="B1143" s="635" t="s">
        <v>126</v>
      </c>
      <c r="C1143" s="636">
        <v>1</v>
      </c>
      <c r="D1143" s="636">
        <v>3</v>
      </c>
      <c r="E1143" s="628">
        <f>IF(B1143="","",VLOOKUP(B1143,参照!$U$1:$Z$25,2,FALSE))</f>
        <v>8000</v>
      </c>
      <c r="F1143" s="637">
        <v>14</v>
      </c>
      <c r="G1143" s="638">
        <f>IF(B1143="","",VLOOKUP(B1143,参照!$U$1:$Z$25,3,FALSE))</f>
        <v>7600</v>
      </c>
      <c r="H1143" s="637">
        <v>4</v>
      </c>
      <c r="I1143" s="639">
        <f>IF(B1143="","",VLOOKUP(B1143,参照!$U$1:$Z$25,4,FALSE))</f>
        <v>5600</v>
      </c>
      <c r="J1143" s="637"/>
      <c r="K1143" s="640">
        <f>IF(B1143="","",VLOOKUP(B1143,参照!$U$1:$Z$25,5,FALSE))</f>
        <v>4000</v>
      </c>
      <c r="L1143" s="637"/>
      <c r="M1143" s="641">
        <f>IF(B1143="","",VLOOKUP(B1143,参照!$U$1:$Z$25,6,FALSE))</f>
        <v>3800</v>
      </c>
      <c r="N1143" s="642"/>
      <c r="O1143" s="642">
        <f t="shared" si="1041"/>
        <v>18</v>
      </c>
      <c r="P1143" s="642">
        <f t="shared" ref="P1143:P1154" si="1042">IF(ISERROR(SUM(E1143*F1143+G1143*H1143+I1143*J1143+K1143*L1143+M1143*N1143)),"",SUM(E1143*F1143+G1143*H1143+I1143*J1143+K1143*L1143+M1143*N1143))</f>
        <v>142400</v>
      </c>
      <c r="Q1143" s="595">
        <v>474</v>
      </c>
      <c r="R1143" s="627" t="str">
        <f>IF(ISERROR(VLOOKUP(Q1143,参照!A:B,2,FALSE)),"",VLOOKUP(Q1143,参照!A:B,2,FALSE))</f>
        <v>阪急交通社</v>
      </c>
      <c r="S1143" s="628"/>
      <c r="T1143" s="629">
        <v>320250</v>
      </c>
      <c r="U1143" s="628"/>
      <c r="V1143" s="628" t="str">
        <f>IF(ISERROR(VLOOKUP(U1143,参照!D:E,2,FALSE)),"",VLOOKUP(U1143,参照!D:E,2,FALSE))</f>
        <v/>
      </c>
      <c r="W1143" s="628"/>
      <c r="X1143" s="630"/>
      <c r="Y1143" s="555"/>
      <c r="Z1143" s="631"/>
      <c r="AA1143" s="632"/>
      <c r="AB1143" s="618"/>
      <c r="AC1143" s="619"/>
      <c r="AD1143" s="555"/>
      <c r="AE1143" s="555"/>
      <c r="AF1143" s="643" t="s">
        <v>680</v>
      </c>
      <c r="AG1143" s="644">
        <f>AG1089+S1176</f>
        <v>0</v>
      </c>
      <c r="AJ1143" s="854"/>
      <c r="AK1143" s="281" t="s">
        <v>104</v>
      </c>
      <c r="AL1143" s="281" t="s">
        <v>4</v>
      </c>
      <c r="AM1143" s="225"/>
      <c r="AN1143" s="225"/>
      <c r="AO1143" s="225"/>
      <c r="AP1143" s="225"/>
      <c r="AQ1143" s="225"/>
      <c r="AR1143" s="225"/>
      <c r="AS1143" s="225"/>
      <c r="AT1143" s="225"/>
      <c r="AU1143" s="225"/>
      <c r="AV1143" s="225"/>
      <c r="AW1143" s="225"/>
      <c r="AX1143" s="282"/>
      <c r="AY1143" s="854"/>
    </row>
    <row r="1144" spans="1:51" ht="13.5" customHeight="1" thickBot="1">
      <c r="A1144" s="43"/>
      <c r="B1144" s="635" t="s">
        <v>126</v>
      </c>
      <c r="C1144" s="636">
        <v>2</v>
      </c>
      <c r="D1144" s="636">
        <v>3</v>
      </c>
      <c r="E1144" s="628">
        <f>IF(B1144="","",VLOOKUP(B1144,参照!$U$1:$Z$25,2,FALSE))</f>
        <v>8000</v>
      </c>
      <c r="F1144" s="637">
        <v>3</v>
      </c>
      <c r="G1144" s="638">
        <f>IF(B1144="","",VLOOKUP(B1144,参照!$U$1:$Z$25,3,FALSE))</f>
        <v>7600</v>
      </c>
      <c r="H1144" s="637">
        <v>5</v>
      </c>
      <c r="I1144" s="639">
        <f>IF(B1144="","",VLOOKUP(B1144,参照!$U$1:$Z$25,4,FALSE))</f>
        <v>5600</v>
      </c>
      <c r="J1144" s="637"/>
      <c r="K1144" s="640">
        <f>IF(B1144="","",VLOOKUP(B1144,参照!$U$1:$Z$25,5,FALSE))</f>
        <v>4000</v>
      </c>
      <c r="L1144" s="637"/>
      <c r="M1144" s="641">
        <f>IF(B1144="","",VLOOKUP(B1144,参照!$U$1:$Z$25,6,FALSE))</f>
        <v>3800</v>
      </c>
      <c r="N1144" s="642"/>
      <c r="O1144" s="630">
        <f t="shared" si="1041"/>
        <v>8</v>
      </c>
      <c r="P1144" s="642">
        <f t="shared" si="1042"/>
        <v>62000</v>
      </c>
      <c r="Q1144" s="595"/>
      <c r="R1144" s="627" t="str">
        <f>IF(ISERROR(VLOOKUP(Q1144,参照!A:B,2,FALSE)),"",VLOOKUP(Q1144,参照!A:B,2,FALSE))</f>
        <v/>
      </c>
      <c r="S1144" s="628"/>
      <c r="T1144" s="629"/>
      <c r="U1144" s="628"/>
      <c r="V1144" s="628" t="str">
        <f>IF(ISERROR(VLOOKUP(U1144,参照!D:E,2,FALSE)),"",VLOOKUP(U1144,参照!D:E,2,FALSE))</f>
        <v/>
      </c>
      <c r="W1144" s="628"/>
      <c r="X1144" s="630"/>
      <c r="Y1144" s="555"/>
      <c r="Z1144" s="645"/>
      <c r="AA1144" s="590"/>
      <c r="AB1144" s="646"/>
      <c r="AC1144" s="647"/>
      <c r="AD1144" s="555"/>
      <c r="AE1144" s="555"/>
      <c r="AF1144" s="555"/>
      <c r="AG1144" s="606"/>
      <c r="AJ1144" s="855"/>
      <c r="AK1144" s="9" t="s">
        <v>83</v>
      </c>
      <c r="AL1144" s="9">
        <v>3</v>
      </c>
      <c r="AM1144" s="283"/>
      <c r="AN1144" s="283">
        <f>DSUM($B1141:$N1155,F1141,$AK1143:$AL1144)</f>
        <v>0</v>
      </c>
      <c r="AO1144" s="283">
        <f>DSUM($B1141:$N1155,H1141,$AK1143:$AL1144)</f>
        <v>0</v>
      </c>
      <c r="AP1144" s="283">
        <f>DSUM($B1141:$N1155,J1141,$AK1143:$AL1144)</f>
        <v>0</v>
      </c>
      <c r="AQ1144" s="283">
        <f>DSUM($B1141:$N1155,L1141,$AK1143:$AL1144)</f>
        <v>0</v>
      </c>
      <c r="AR1144" s="283">
        <f>DSUM($B1141:$N1155,N1141,$AK1143:$AL1144)</f>
        <v>0</v>
      </c>
      <c r="AS1144" s="283"/>
      <c r="AT1144" s="283">
        <f>AN1144+AO1144+AP1144</f>
        <v>0</v>
      </c>
      <c r="AU1144" s="283">
        <f>AQ1144+AR1144</f>
        <v>0</v>
      </c>
      <c r="AV1144" s="283">
        <f>AT1144+AU1144</f>
        <v>0</v>
      </c>
      <c r="AW1144" s="286">
        <f>(AT1144*1)+(AU1144*0.5)</f>
        <v>0</v>
      </c>
      <c r="AX1144" s="285">
        <f>DCOUNT(B1141:E1155,D1141,AK1143:AL1144)-AM1187</f>
        <v>0</v>
      </c>
      <c r="AY1144" s="855"/>
    </row>
    <row r="1145" spans="1:51" ht="13.5" customHeight="1" thickBot="1">
      <c r="A1145" s="43"/>
      <c r="B1145" s="635" t="s">
        <v>83</v>
      </c>
      <c r="C1145" s="636">
        <v>4</v>
      </c>
      <c r="D1145" s="636">
        <v>1</v>
      </c>
      <c r="E1145" s="628">
        <f>IF(B1145="","",VLOOKUP(B1145,参照!$U$1:$Z$25,2,FALSE))</f>
        <v>5000</v>
      </c>
      <c r="F1145" s="637">
        <v>8</v>
      </c>
      <c r="G1145" s="638">
        <f>IF(B1145="","",VLOOKUP(B1145,参照!$U$1:$Z$25,3,FALSE))</f>
        <v>4750</v>
      </c>
      <c r="H1145" s="637">
        <v>59</v>
      </c>
      <c r="I1145" s="639">
        <f>IF(B1145="","",VLOOKUP(B1145,参照!$U$1:$Z$25,4,FALSE))</f>
        <v>3500</v>
      </c>
      <c r="J1145" s="637"/>
      <c r="K1145" s="640">
        <f>IF(B1145="","",VLOOKUP(B1145,参照!$U$1:$Z$25,5,FALSE))</f>
        <v>2500</v>
      </c>
      <c r="L1145" s="637"/>
      <c r="M1145" s="641">
        <f>IF(B1145="","",VLOOKUP(B1145,参照!$U$1:$Z$25,6,FALSE))</f>
        <v>2380</v>
      </c>
      <c r="N1145" s="642"/>
      <c r="O1145" s="642">
        <f t="shared" si="1041"/>
        <v>67</v>
      </c>
      <c r="P1145" s="642">
        <f t="shared" si="1042"/>
        <v>320250</v>
      </c>
      <c r="Q1145" s="595"/>
      <c r="R1145" s="627" t="str">
        <f>IF(ISERROR(VLOOKUP(Q1145,参照!A:B,2,FALSE)),"",VLOOKUP(Q1145,参照!A:B,2,FALSE))</f>
        <v/>
      </c>
      <c r="S1145" s="628"/>
      <c r="T1145" s="629"/>
      <c r="U1145" s="628"/>
      <c r="V1145" s="628" t="str">
        <f>IF(ISERROR(VLOOKUP(U1145,参照!D:E,2,FALSE)),"",VLOOKUP(U1145,参照!D:E,2,FALSE))</f>
        <v/>
      </c>
      <c r="W1145" s="628"/>
      <c r="X1145" s="630"/>
      <c r="Y1145" s="555"/>
      <c r="Z1145" s="648" t="s">
        <v>35</v>
      </c>
      <c r="AA1145" s="649"/>
      <c r="AB1145" s="650"/>
      <c r="AC1145" s="651">
        <f>SUM(AC1141:AC1143)</f>
        <v>0</v>
      </c>
      <c r="AD1145" s="555"/>
      <c r="AE1145" s="555"/>
      <c r="AF1145" s="555" t="s">
        <v>345</v>
      </c>
      <c r="AG1145" s="606"/>
    </row>
    <row r="1146" spans="1:51" ht="13.5" customHeight="1">
      <c r="A1146" s="43"/>
      <c r="B1146" s="635"/>
      <c r="C1146" s="636"/>
      <c r="D1146" s="636"/>
      <c r="E1146" s="628" t="str">
        <f>IF(B1146="","",VLOOKUP(B1146,参照!$U$1:$Z$25,2,FALSE))</f>
        <v/>
      </c>
      <c r="F1146" s="637"/>
      <c r="G1146" s="638" t="str">
        <f>IF(B1146="","",VLOOKUP(B1146,参照!$U$1:$Z$25,3,FALSE))</f>
        <v/>
      </c>
      <c r="H1146" s="637"/>
      <c r="I1146" s="639" t="str">
        <f>IF(B1146="","",VLOOKUP(B1146,参照!$U$1:$Z$25,4,FALSE))</f>
        <v/>
      </c>
      <c r="J1146" s="637"/>
      <c r="K1146" s="640" t="str">
        <f>IF(B1146="","",VLOOKUP(B1146,参照!$U$1:$Z$25,5,FALSE))</f>
        <v/>
      </c>
      <c r="L1146" s="637"/>
      <c r="M1146" s="641" t="str">
        <f>IF(B1146="","",VLOOKUP(B1146,参照!$U$1:$Z$25,6,FALSE))</f>
        <v/>
      </c>
      <c r="N1146" s="642"/>
      <c r="O1146" s="630" t="str">
        <f t="shared" si="1041"/>
        <v/>
      </c>
      <c r="P1146" s="642" t="str">
        <f t="shared" si="1042"/>
        <v/>
      </c>
      <c r="Q1146" s="595"/>
      <c r="R1146" s="627" t="str">
        <f>IF(ISERROR(VLOOKUP(Q1146,参照!A:B,2,FALSE)),"",VLOOKUP(Q1146,参照!A:B,2,FALSE))</f>
        <v/>
      </c>
      <c r="S1146" s="628"/>
      <c r="T1146" s="629"/>
      <c r="U1146" s="628"/>
      <c r="V1146" s="628" t="str">
        <f>IF(ISERROR(VLOOKUP(U1146,参照!D:E,2,FALSE)),"",VLOOKUP(U1146,参照!D:E,2,FALSE))</f>
        <v/>
      </c>
      <c r="W1146" s="628"/>
      <c r="X1146" s="630"/>
      <c r="Y1146" s="555"/>
      <c r="Z1146" s="555"/>
      <c r="AA1146" s="555"/>
      <c r="AB1146" s="555"/>
      <c r="AC1146" s="555"/>
      <c r="AD1146" s="555"/>
      <c r="AE1146" s="555"/>
      <c r="AF1146" s="633" t="s">
        <v>164</v>
      </c>
      <c r="AG1146" s="634">
        <f>AG1092+S1177</f>
        <v>144700</v>
      </c>
      <c r="AJ1146" s="853" t="s">
        <v>107</v>
      </c>
      <c r="AK1146" s="277" t="s">
        <v>104</v>
      </c>
      <c r="AL1146" s="277" t="s">
        <v>4</v>
      </c>
      <c r="AM1146" s="278"/>
      <c r="AN1146" s="279" t="s">
        <v>15</v>
      </c>
      <c r="AO1146" s="279" t="s">
        <v>16</v>
      </c>
      <c r="AP1146" s="277" t="s">
        <v>17</v>
      </c>
      <c r="AQ1146" s="279" t="s">
        <v>18</v>
      </c>
      <c r="AR1146" s="279" t="s">
        <v>19</v>
      </c>
      <c r="AS1146" s="277"/>
      <c r="AT1146" s="277" t="s">
        <v>117</v>
      </c>
      <c r="AU1146" s="277" t="s">
        <v>118</v>
      </c>
      <c r="AV1146" s="277" t="s">
        <v>123</v>
      </c>
      <c r="AW1146" s="277" t="s">
        <v>124</v>
      </c>
      <c r="AX1146" s="288" t="s">
        <v>122</v>
      </c>
      <c r="AY1146" s="853" t="s">
        <v>107</v>
      </c>
    </row>
    <row r="1147" spans="1:51" ht="13.5" customHeight="1">
      <c r="A1147" s="43"/>
      <c r="B1147" s="635"/>
      <c r="C1147" s="636"/>
      <c r="D1147" s="636"/>
      <c r="E1147" s="628" t="str">
        <f>IF(B1147="","",VLOOKUP(B1147,参照!$U$1:$Z$25,2,FALSE))</f>
        <v/>
      </c>
      <c r="F1147" s="637"/>
      <c r="G1147" s="638" t="str">
        <f>IF(B1147="","",VLOOKUP(B1147,参照!$U$1:$Z$25,3,FALSE))</f>
        <v/>
      </c>
      <c r="H1147" s="637"/>
      <c r="I1147" s="639" t="str">
        <f>IF(B1147="","",VLOOKUP(B1147,参照!$U$1:$Z$25,4,FALSE))</f>
        <v/>
      </c>
      <c r="J1147" s="637"/>
      <c r="K1147" s="640" t="str">
        <f>IF(B1147="","",VLOOKUP(B1147,参照!$U$1:$Z$25,5,FALSE))</f>
        <v/>
      </c>
      <c r="L1147" s="637"/>
      <c r="M1147" s="641" t="str">
        <f>IF(B1147="","",VLOOKUP(B1147,参照!$U$1:$Z$25,6,FALSE))</f>
        <v/>
      </c>
      <c r="N1147" s="642"/>
      <c r="O1147" s="642" t="str">
        <f t="shared" si="1041"/>
        <v/>
      </c>
      <c r="P1147" s="642" t="str">
        <f t="shared" si="1042"/>
        <v/>
      </c>
      <c r="Q1147" s="595"/>
      <c r="R1147" s="627" t="str">
        <f>IF(ISERROR(VLOOKUP(Q1147,参照!A:B,2,FALSE)),"",VLOOKUP(Q1147,参照!A:B,2,FALSE))</f>
        <v/>
      </c>
      <c r="S1147" s="628"/>
      <c r="T1147" s="629"/>
      <c r="U1147" s="628"/>
      <c r="V1147" s="628" t="str">
        <f>IF(ISERROR(VLOOKUP(U1147,参照!D:E,2,FALSE)),"",VLOOKUP(U1147,参照!D:E,2,FALSE))</f>
        <v/>
      </c>
      <c r="W1147" s="628"/>
      <c r="X1147" s="630"/>
      <c r="Y1147" s="555"/>
      <c r="Z1147" s="602" t="s">
        <v>33</v>
      </c>
      <c r="AA1147" s="603"/>
      <c r="AB1147" s="652"/>
      <c r="AC1147" s="653"/>
      <c r="AD1147" s="555"/>
      <c r="AE1147" s="555"/>
      <c r="AF1147" s="643" t="s">
        <v>681</v>
      </c>
      <c r="AG1147" s="644">
        <f>AG1093+S1178</f>
        <v>0</v>
      </c>
      <c r="AJ1147" s="854"/>
      <c r="AK1147" s="281" t="s">
        <v>84</v>
      </c>
      <c r="AL1147" s="281">
        <v>1</v>
      </c>
      <c r="AM1147" s="225"/>
      <c r="AN1147" s="225">
        <f>DSUM($B1141:$N1155,F1141,$AK1146:$AL1147)</f>
        <v>0</v>
      </c>
      <c r="AO1147" s="225">
        <f>DSUM($B1141:$N1155,H1141,$AK1146:$AL1147)</f>
        <v>0</v>
      </c>
      <c r="AP1147" s="225">
        <f>DSUM($B1141:$N1155,J1141,$AK1146:$AL1147)</f>
        <v>0</v>
      </c>
      <c r="AQ1147" s="225">
        <f>DSUM($B1141:$N1155,L1141,$AK1146:$AL1147)</f>
        <v>0</v>
      </c>
      <c r="AR1147" s="225">
        <f>DSUM($B1141:$N1155,N1141,$AK1146:$AL1147)</f>
        <v>0</v>
      </c>
      <c r="AS1147" s="225"/>
      <c r="AT1147" s="225">
        <f>AN1147+AO1147+AP1147</f>
        <v>0</v>
      </c>
      <c r="AU1147" s="225">
        <f>AQ1147+AR1147</f>
        <v>0</v>
      </c>
      <c r="AV1147" s="225">
        <f>AT1147+AU1147</f>
        <v>0</v>
      </c>
      <c r="AW1147" s="287">
        <f>(AT1147*1)+(AU1147*0.5)</f>
        <v>0</v>
      </c>
      <c r="AX1147" s="284">
        <f>DCOUNT(B1141:E1155,D1141,AK1146:AL1147)-AN1186</f>
        <v>0</v>
      </c>
      <c r="AY1147" s="854"/>
    </row>
    <row r="1148" spans="1:51" ht="13.5" customHeight="1">
      <c r="A1148" s="43"/>
      <c r="B1148" s="635"/>
      <c r="C1148" s="636"/>
      <c r="D1148" s="636"/>
      <c r="E1148" s="628" t="str">
        <f>IF(B1148="","",VLOOKUP(B1148,参照!$U$1:$Z$25,2,FALSE))</f>
        <v/>
      </c>
      <c r="F1148" s="637"/>
      <c r="G1148" s="638" t="str">
        <f>IF(B1148="","",VLOOKUP(B1148,参照!$U$1:$Z$25,3,FALSE))</f>
        <v/>
      </c>
      <c r="H1148" s="637"/>
      <c r="I1148" s="639" t="str">
        <f>IF(B1148="","",VLOOKUP(B1148,参照!$U$1:$Z$25,4,FALSE))</f>
        <v/>
      </c>
      <c r="J1148" s="637"/>
      <c r="K1148" s="640" t="str">
        <f>IF(B1148="","",VLOOKUP(B1148,参照!$U$1:$Z$25,5,FALSE))</f>
        <v/>
      </c>
      <c r="L1148" s="637"/>
      <c r="M1148" s="641" t="str">
        <f>IF(B1148="","",VLOOKUP(B1148,参照!$U$1:$Z$25,6,FALSE))</f>
        <v/>
      </c>
      <c r="N1148" s="642"/>
      <c r="O1148" s="630" t="str">
        <f t="shared" si="1041"/>
        <v/>
      </c>
      <c r="P1148" s="642" t="str">
        <f t="shared" si="1042"/>
        <v/>
      </c>
      <c r="Q1148" s="595"/>
      <c r="R1148" s="627" t="str">
        <f>IF(ISERROR(VLOOKUP(Q1148,参照!A:B,2,FALSE)),"",VLOOKUP(Q1148,参照!A:B,2,FALSE))</f>
        <v/>
      </c>
      <c r="S1148" s="628"/>
      <c r="T1148" s="629"/>
      <c r="U1148" s="628"/>
      <c r="V1148" s="628" t="str">
        <f>IF(ISERROR(VLOOKUP(U1148,参照!D:E,2,FALSE)),"",VLOOKUP(U1148,参照!D:E,2,FALSE))</f>
        <v/>
      </c>
      <c r="W1148" s="628"/>
      <c r="X1148" s="630"/>
      <c r="Y1148" s="555"/>
      <c r="Z1148" s="627"/>
      <c r="AA1148" s="654"/>
      <c r="AB1148" s="655"/>
      <c r="AC1148" s="656"/>
      <c r="AD1148" s="555"/>
      <c r="AE1148" s="555"/>
      <c r="AF1148" s="596"/>
      <c r="AG1148" s="606"/>
      <c r="AJ1148" s="854"/>
      <c r="AK1148" s="281" t="s">
        <v>104</v>
      </c>
      <c r="AL1148" s="281" t="s">
        <v>4</v>
      </c>
      <c r="AM1148" s="225"/>
      <c r="AN1148" s="225"/>
      <c r="AO1148" s="225"/>
      <c r="AP1148" s="225"/>
      <c r="AQ1148" s="225"/>
      <c r="AR1148" s="225"/>
      <c r="AS1148" s="225"/>
      <c r="AT1148" s="225"/>
      <c r="AU1148" s="225"/>
      <c r="AV1148" s="225"/>
      <c r="AW1148" s="225"/>
      <c r="AX1148" s="282"/>
      <c r="AY1148" s="854"/>
    </row>
    <row r="1149" spans="1:51" ht="13.5" customHeight="1" thickBot="1">
      <c r="A1149" s="43"/>
      <c r="B1149" s="635"/>
      <c r="C1149" s="636"/>
      <c r="D1149" s="636"/>
      <c r="E1149" s="628" t="str">
        <f>IF(B1149="","",VLOOKUP(B1149,参照!$U$1:$Z$25,2,FALSE))</f>
        <v/>
      </c>
      <c r="F1149" s="637"/>
      <c r="G1149" s="638" t="str">
        <f>IF(B1149="","",VLOOKUP(B1149,参照!$U$1:$Z$25,3,FALSE))</f>
        <v/>
      </c>
      <c r="H1149" s="637"/>
      <c r="I1149" s="639" t="str">
        <f>IF(B1149="","",VLOOKUP(B1149,参照!$U$1:$Z$25,4,FALSE))</f>
        <v/>
      </c>
      <c r="J1149" s="637"/>
      <c r="K1149" s="640" t="str">
        <f>IF(B1149="","",VLOOKUP(B1149,参照!$U$1:$Z$25,5,FALSE))</f>
        <v/>
      </c>
      <c r="L1149" s="637"/>
      <c r="M1149" s="641" t="str">
        <f>IF(B1149="","",VLOOKUP(B1149,参照!$U$1:$Z$25,6,FALSE))</f>
        <v/>
      </c>
      <c r="N1149" s="642"/>
      <c r="O1149" s="642" t="str">
        <f t="shared" si="1041"/>
        <v/>
      </c>
      <c r="P1149" s="642" t="str">
        <f t="shared" si="1042"/>
        <v/>
      </c>
      <c r="Q1149" s="595"/>
      <c r="R1149" s="627" t="str">
        <f>IF(ISERROR(VLOOKUP(Q1149,参照!A:B,2,FALSE)),"",VLOOKUP(Q1149,参照!A:B,2,FALSE))</f>
        <v/>
      </c>
      <c r="S1149" s="628"/>
      <c r="T1149" s="629"/>
      <c r="U1149" s="628"/>
      <c r="V1149" s="628" t="str">
        <f>IF(ISERROR(VLOOKUP(U1149,参照!D:E,2,FALSE)),"",VLOOKUP(U1149,参照!D:E,2,FALSE))</f>
        <v/>
      </c>
      <c r="W1149" s="628"/>
      <c r="X1149" s="630"/>
      <c r="Y1149" s="555"/>
      <c r="Z1149" s="627"/>
      <c r="AA1149" s="654"/>
      <c r="AB1149" s="655"/>
      <c r="AC1149" s="642"/>
      <c r="AD1149" s="555"/>
      <c r="AE1149" s="555"/>
      <c r="AF1149" s="555" t="s">
        <v>163</v>
      </c>
      <c r="AG1149" s="606"/>
      <c r="AJ1149" s="855"/>
      <c r="AK1149" s="9" t="s">
        <v>84</v>
      </c>
      <c r="AL1149" s="9">
        <v>3</v>
      </c>
      <c r="AM1149" s="283"/>
      <c r="AN1149" s="283">
        <f>DSUM($B1141:$N1155,F1141,$AK1148:$AL1149)</f>
        <v>0</v>
      </c>
      <c r="AO1149" s="283">
        <f>DSUM($B1141:$N1155,H1141,$AK1148:$AL1149)</f>
        <v>0</v>
      </c>
      <c r="AP1149" s="283">
        <f>DSUM($B1141:$N1155,J1141,$AK1148:$AL1149)</f>
        <v>0</v>
      </c>
      <c r="AQ1149" s="283">
        <f>DSUM($B1141:$N1155,L1141,$AK1148:$AL1149)</f>
        <v>0</v>
      </c>
      <c r="AR1149" s="283">
        <f>DSUM($B1141:$N1155,N1141,$AK1148:$AL1149)</f>
        <v>0</v>
      </c>
      <c r="AS1149" s="283"/>
      <c r="AT1149" s="283">
        <f>AN1149+AO1149+AP1149</f>
        <v>0</v>
      </c>
      <c r="AU1149" s="283">
        <f>AQ1149+AR1149</f>
        <v>0</v>
      </c>
      <c r="AV1149" s="283">
        <f>AT1149+AU1149</f>
        <v>0</v>
      </c>
      <c r="AW1149" s="286">
        <f>(AT1149*1)+(AU1149*0.5)</f>
        <v>0</v>
      </c>
      <c r="AX1149" s="285">
        <f>DCOUNT(B1141:E1155,D1141,AK1148:AL1149)-AN1187</f>
        <v>0</v>
      </c>
      <c r="AY1149" s="855"/>
    </row>
    <row r="1150" spans="1:51" ht="13.5" customHeight="1" thickBot="1">
      <c r="A1150" s="43"/>
      <c r="B1150" s="635"/>
      <c r="C1150" s="636"/>
      <c r="D1150" s="636"/>
      <c r="E1150" s="628" t="str">
        <f>IF(B1150="","",VLOOKUP(B1150,参照!$U$1:$Z$25,2,FALSE))</f>
        <v/>
      </c>
      <c r="F1150" s="637"/>
      <c r="G1150" s="638" t="str">
        <f>IF(B1150="","",VLOOKUP(B1150,参照!$U$1:$Z$25,3,FALSE))</f>
        <v/>
      </c>
      <c r="H1150" s="637"/>
      <c r="I1150" s="639" t="str">
        <f>IF(B1150="","",VLOOKUP(B1150,参照!$U$1:$Z$25,4,FALSE))</f>
        <v/>
      </c>
      <c r="J1150" s="637"/>
      <c r="K1150" s="640" t="str">
        <f>IF(B1150="","",VLOOKUP(B1150,参照!$U$1:$Z$25,5,FALSE))</f>
        <v/>
      </c>
      <c r="L1150" s="637"/>
      <c r="M1150" s="641" t="str">
        <f>IF(B1150="","",VLOOKUP(B1150,参照!$U$1:$Z$25,6,FALSE))</f>
        <v/>
      </c>
      <c r="N1150" s="642"/>
      <c r="O1150" s="630" t="str">
        <f t="shared" si="1041"/>
        <v/>
      </c>
      <c r="P1150" s="642" t="str">
        <f t="shared" si="1042"/>
        <v/>
      </c>
      <c r="Q1150" s="595"/>
      <c r="R1150" s="627" t="str">
        <f>IF(ISERROR(VLOOKUP(Q1150,参照!A:B,2,FALSE)),"",VLOOKUP(Q1150,参照!A:B,2,FALSE))</f>
        <v/>
      </c>
      <c r="S1150" s="628"/>
      <c r="T1150" s="629"/>
      <c r="U1150" s="628"/>
      <c r="V1150" s="628" t="str">
        <f>IF(ISERROR(VLOOKUP(U1150,参照!D:E,2,FALSE)),"",VLOOKUP(U1150,参照!D:E,2,FALSE))</f>
        <v/>
      </c>
      <c r="W1150" s="628"/>
      <c r="X1150" s="630"/>
      <c r="Y1150" s="555"/>
      <c r="Z1150" s="627"/>
      <c r="AA1150" s="654"/>
      <c r="AB1150" s="655"/>
      <c r="AC1150" s="642"/>
      <c r="AD1150" s="555"/>
      <c r="AE1150" s="555"/>
      <c r="AF1150" s="633" t="s">
        <v>164</v>
      </c>
      <c r="AG1150" s="634">
        <f>AG1096+S1181</f>
        <v>26500</v>
      </c>
      <c r="AJ1150" s="4"/>
      <c r="AY1150" s="4"/>
    </row>
    <row r="1151" spans="1:51" ht="13.5" customHeight="1">
      <c r="A1151" s="43"/>
      <c r="B1151" s="635"/>
      <c r="C1151" s="636"/>
      <c r="D1151" s="636"/>
      <c r="E1151" s="628" t="str">
        <f>IF(B1151="","",VLOOKUP(B1151,参照!$U$1:$Z$25,2,FALSE))</f>
        <v/>
      </c>
      <c r="F1151" s="637"/>
      <c r="G1151" s="638" t="str">
        <f>IF(B1151="","",VLOOKUP(B1151,参照!$U$1:$Z$25,3,FALSE))</f>
        <v/>
      </c>
      <c r="H1151" s="637"/>
      <c r="I1151" s="639" t="str">
        <f>IF(B1151="","",VLOOKUP(B1151,参照!$U$1:$Z$25,4,FALSE))</f>
        <v/>
      </c>
      <c r="J1151" s="637"/>
      <c r="K1151" s="640" t="str">
        <f>IF(B1151="","",VLOOKUP(B1151,参照!$U$1:$Z$25,5,FALSE))</f>
        <v/>
      </c>
      <c r="L1151" s="637"/>
      <c r="M1151" s="641" t="str">
        <f>IF(B1151="","",VLOOKUP(B1151,参照!$U$1:$Z$25,6,FALSE))</f>
        <v/>
      </c>
      <c r="N1151" s="642"/>
      <c r="O1151" s="642" t="str">
        <f t="shared" si="1041"/>
        <v/>
      </c>
      <c r="P1151" s="642" t="str">
        <f t="shared" si="1042"/>
        <v/>
      </c>
      <c r="Q1151" s="595"/>
      <c r="R1151" s="627" t="str">
        <f>IF(ISERROR(VLOOKUP(Q1151,参照!A:B,2,FALSE)),"",VLOOKUP(Q1151,参照!A:B,2,FALSE))</f>
        <v/>
      </c>
      <c r="S1151" s="628"/>
      <c r="T1151" s="629"/>
      <c r="U1151" s="628"/>
      <c r="V1151" s="628" t="str">
        <f>IF(ISERROR(VLOOKUP(U1151,参照!D:E,2,FALSE)),"",VLOOKUP(U1151,参照!D:E,2,FALSE))</f>
        <v/>
      </c>
      <c r="W1151" s="628"/>
      <c r="X1151" s="630"/>
      <c r="Y1151" s="555"/>
      <c r="Z1151" s="627"/>
      <c r="AA1151" s="654"/>
      <c r="AB1151" s="655"/>
      <c r="AC1151" s="642"/>
      <c r="AD1151" s="555"/>
      <c r="AE1151" s="555"/>
      <c r="AF1151" s="643" t="s">
        <v>681</v>
      </c>
      <c r="AG1151" s="644">
        <f>AG1097+S1182</f>
        <v>0</v>
      </c>
      <c r="AJ1151" s="853" t="s">
        <v>102</v>
      </c>
      <c r="AK1151" s="277" t="s">
        <v>104</v>
      </c>
      <c r="AL1151" s="277" t="s">
        <v>4</v>
      </c>
      <c r="AM1151" s="278"/>
      <c r="AN1151" s="279" t="s">
        <v>15</v>
      </c>
      <c r="AO1151" s="279" t="s">
        <v>16</v>
      </c>
      <c r="AP1151" s="277" t="s">
        <v>17</v>
      </c>
      <c r="AQ1151" s="279" t="s">
        <v>18</v>
      </c>
      <c r="AR1151" s="279" t="s">
        <v>19</v>
      </c>
      <c r="AS1151" s="277"/>
      <c r="AT1151" s="277" t="s">
        <v>117</v>
      </c>
      <c r="AU1151" s="277" t="s">
        <v>118</v>
      </c>
      <c r="AV1151" s="277" t="s">
        <v>123</v>
      </c>
      <c r="AW1151" s="277" t="s">
        <v>124</v>
      </c>
      <c r="AX1151" s="288" t="s">
        <v>122</v>
      </c>
      <c r="AY1151" s="853" t="s">
        <v>102</v>
      </c>
    </row>
    <row r="1152" spans="1:51" ht="13.5" customHeight="1">
      <c r="A1152" s="43"/>
      <c r="B1152" s="635"/>
      <c r="C1152" s="636"/>
      <c r="D1152" s="636"/>
      <c r="E1152" s="628" t="str">
        <f>IF(B1152="","",VLOOKUP(B1152,参照!$U$1:$Z$25,2,FALSE))</f>
        <v/>
      </c>
      <c r="F1152" s="637"/>
      <c r="G1152" s="638" t="str">
        <f>IF(B1152="","",VLOOKUP(B1152,参照!$U$1:$Z$25,3,FALSE))</f>
        <v/>
      </c>
      <c r="H1152" s="637"/>
      <c r="I1152" s="639" t="str">
        <f>IF(B1152="","",VLOOKUP(B1152,参照!$U$1:$Z$25,4,FALSE))</f>
        <v/>
      </c>
      <c r="J1152" s="637"/>
      <c r="K1152" s="640" t="str">
        <f>IF(B1152="","",VLOOKUP(B1152,参照!$U$1:$Z$25,5,FALSE))</f>
        <v/>
      </c>
      <c r="L1152" s="637"/>
      <c r="M1152" s="641" t="str">
        <f>IF(B1152="","",VLOOKUP(B1152,参照!$U$1:$Z$25,6,FALSE))</f>
        <v/>
      </c>
      <c r="N1152" s="642"/>
      <c r="O1152" s="630" t="str">
        <f t="shared" si="1041"/>
        <v/>
      </c>
      <c r="P1152" s="642" t="str">
        <f t="shared" si="1042"/>
        <v/>
      </c>
      <c r="Q1152" s="595"/>
      <c r="R1152" s="627" t="str">
        <f>IF(ISERROR(VLOOKUP(Q1152,参照!A:B,2,FALSE)),"",VLOOKUP(Q1152,参照!A:B,2,FALSE))</f>
        <v/>
      </c>
      <c r="S1152" s="628"/>
      <c r="T1152" s="629"/>
      <c r="U1152" s="628"/>
      <c r="V1152" s="628" t="str">
        <f>IF(ISERROR(VLOOKUP(U1152,参照!D:E,2,FALSE)),"",VLOOKUP(U1152,参照!D:E,2,FALSE))</f>
        <v/>
      </c>
      <c r="W1152" s="628"/>
      <c r="X1152" s="630"/>
      <c r="Y1152" s="555"/>
      <c r="Z1152" s="627"/>
      <c r="AA1152" s="654"/>
      <c r="AB1152" s="657"/>
      <c r="AC1152" s="642"/>
      <c r="AD1152" s="555"/>
      <c r="AE1152" s="555"/>
      <c r="AF1152" s="555"/>
      <c r="AG1152" s="606"/>
      <c r="AJ1152" s="854"/>
      <c r="AK1152" s="281" t="s">
        <v>88</v>
      </c>
      <c r="AL1152" s="281">
        <v>1</v>
      </c>
      <c r="AM1152" s="225"/>
      <c r="AN1152" s="225">
        <f>DSUM($B1141:$N1155,F1141,$AK1151:$AL1152)</f>
        <v>0</v>
      </c>
      <c r="AO1152" s="225">
        <f>DSUM($B1141:$N1155,H1141,$AK1151:$AL1152)</f>
        <v>0</v>
      </c>
      <c r="AP1152" s="225">
        <f>DSUM($B1141:$N1155,J1141,$AK1151:$AL1152)</f>
        <v>0</v>
      </c>
      <c r="AQ1152" s="225">
        <f>DSUM($B1141:$N1155,L1141,$AK1151:$AL1152)</f>
        <v>0</v>
      </c>
      <c r="AR1152" s="225">
        <f>DSUM($B1141:$N1155,N1141,$AK1151:$AL1152)</f>
        <v>0</v>
      </c>
      <c r="AS1152" s="225"/>
      <c r="AT1152" s="225">
        <f>AN1152+AO1152+AP1152</f>
        <v>0</v>
      </c>
      <c r="AU1152" s="225">
        <f>AQ1152+AR1152</f>
        <v>0</v>
      </c>
      <c r="AV1152" s="225">
        <f>AT1152+AU1152</f>
        <v>0</v>
      </c>
      <c r="AW1152" s="287">
        <f>(AT1152*1)+(AU1152*0.5)</f>
        <v>0</v>
      </c>
      <c r="AX1152" s="284">
        <f>DCOUNT(B1141:E1155,D1141,AK1151:AL1152)-AO1186</f>
        <v>0</v>
      </c>
      <c r="AY1152" s="854"/>
    </row>
    <row r="1153" spans="1:51" ht="13.5" customHeight="1">
      <c r="A1153" s="43"/>
      <c r="B1153" s="635"/>
      <c r="C1153" s="658"/>
      <c r="D1153" s="636"/>
      <c r="E1153" s="628" t="str">
        <f>IF(B1153="","",VLOOKUP(B1153,参照!$U$1:$Z$25,2,FALSE))</f>
        <v/>
      </c>
      <c r="F1153" s="637"/>
      <c r="G1153" s="638" t="str">
        <f>IF(B1153="","",VLOOKUP(B1153,参照!$U$1:$Z$25,3,FALSE))</f>
        <v/>
      </c>
      <c r="H1153" s="637"/>
      <c r="I1153" s="639" t="str">
        <f>IF(B1153="","",VLOOKUP(B1153,参照!$U$1:$Z$25,4,FALSE))</f>
        <v/>
      </c>
      <c r="J1153" s="637"/>
      <c r="K1153" s="640" t="str">
        <f>IF(B1153="","",VLOOKUP(B1153,参照!$U$1:$Z$25,5,FALSE))</f>
        <v/>
      </c>
      <c r="L1153" s="637"/>
      <c r="M1153" s="641" t="str">
        <f>IF(B1153="","",VLOOKUP(B1153,参照!$U$1:$Z$25,6,FALSE))</f>
        <v/>
      </c>
      <c r="N1153" s="642"/>
      <c r="O1153" s="642" t="str">
        <f t="shared" si="1041"/>
        <v/>
      </c>
      <c r="P1153" s="642" t="str">
        <f t="shared" si="1042"/>
        <v/>
      </c>
      <c r="Q1153" s="595"/>
      <c r="R1153" s="627" t="str">
        <f>IF(ISERROR(VLOOKUP(Q1153,参照!A:B,2,FALSE)),"",VLOOKUP(Q1153,参照!A:B,2,FALSE))</f>
        <v/>
      </c>
      <c r="S1153" s="628"/>
      <c r="T1153" s="629"/>
      <c r="U1153" s="628"/>
      <c r="V1153" s="628" t="str">
        <f>IF(ISERROR(VLOOKUP(U1153,参照!D:E,2,FALSE)),"",VLOOKUP(U1153,参照!D:E,2,FALSE))</f>
        <v/>
      </c>
      <c r="W1153" s="628"/>
      <c r="X1153" s="630"/>
      <c r="Y1153" s="555"/>
      <c r="Z1153" s="627"/>
      <c r="AA1153" s="654"/>
      <c r="AB1153" s="657"/>
      <c r="AC1153" s="642"/>
      <c r="AD1153" s="555"/>
      <c r="AE1153" s="555"/>
      <c r="AF1153" s="596" t="s">
        <v>344</v>
      </c>
      <c r="AG1153" s="597"/>
      <c r="AJ1153" s="854"/>
      <c r="AK1153" s="281" t="s">
        <v>104</v>
      </c>
      <c r="AL1153" s="281" t="s">
        <v>4</v>
      </c>
      <c r="AM1153" s="225"/>
      <c r="AN1153" s="225"/>
      <c r="AO1153" s="225"/>
      <c r="AP1153" s="225"/>
      <c r="AQ1153" s="225"/>
      <c r="AR1153" s="225"/>
      <c r="AS1153" s="225"/>
      <c r="AT1153" s="225"/>
      <c r="AU1153" s="225"/>
      <c r="AV1153" s="225"/>
      <c r="AW1153" s="225"/>
      <c r="AX1153" s="282"/>
      <c r="AY1153" s="854"/>
    </row>
    <row r="1154" spans="1:51" ht="13.5" customHeight="1" thickBot="1">
      <c r="A1154" s="43"/>
      <c r="B1154" s="635"/>
      <c r="C1154" s="658"/>
      <c r="D1154" s="636"/>
      <c r="E1154" s="628" t="str">
        <f>IF(B1154="","",VLOOKUP(B1154,参照!$U$1:$Z$25,2,FALSE))</f>
        <v/>
      </c>
      <c r="F1154" s="637"/>
      <c r="G1154" s="638" t="str">
        <f>IF(B1154="","",VLOOKUP(B1154,参照!$U$1:$Z$25,3,FALSE))</f>
        <v/>
      </c>
      <c r="H1154" s="637"/>
      <c r="I1154" s="639" t="str">
        <f>IF(B1154="","",VLOOKUP(B1154,参照!$U$1:$Z$25,4,FALSE))</f>
        <v/>
      </c>
      <c r="J1154" s="637"/>
      <c r="K1154" s="640" t="str">
        <f>IF(B1154="","",VLOOKUP(B1154,参照!$U$1:$Z$25,5,FALSE))</f>
        <v/>
      </c>
      <c r="L1154" s="637"/>
      <c r="M1154" s="641" t="str">
        <f>IF(B1154="","",VLOOKUP(B1154,参照!$U$1:$Z$25,6,FALSE))</f>
        <v/>
      </c>
      <c r="N1154" s="642"/>
      <c r="O1154" s="630" t="str">
        <f t="shared" si="1041"/>
        <v/>
      </c>
      <c r="P1154" s="642" t="str">
        <f t="shared" si="1042"/>
        <v/>
      </c>
      <c r="Q1154" s="595"/>
      <c r="R1154" s="627" t="str">
        <f>IF(ISERROR(VLOOKUP(Q1154,参照!A:B,2,FALSE)),"",VLOOKUP(Q1154,参照!A:B,2,FALSE))</f>
        <v/>
      </c>
      <c r="S1154" s="628"/>
      <c r="T1154" s="629"/>
      <c r="U1154" s="628"/>
      <c r="V1154" s="628" t="str">
        <f>IF(ISERROR(VLOOKUP(U1154,参照!D:E,2,FALSE)),"",VLOOKUP(U1154,参照!D:E,2,FALSE))</f>
        <v/>
      </c>
      <c r="W1154" s="628"/>
      <c r="X1154" s="630"/>
      <c r="Y1154" s="555"/>
      <c r="Z1154" s="627"/>
      <c r="AA1154" s="654"/>
      <c r="AB1154" s="655"/>
      <c r="AC1154" s="656"/>
      <c r="AD1154" s="555"/>
      <c r="AE1154" s="555"/>
      <c r="AF1154" s="659"/>
      <c r="AG1154" s="647"/>
      <c r="AJ1154" s="855"/>
      <c r="AK1154" s="9" t="s">
        <v>88</v>
      </c>
      <c r="AL1154" s="9">
        <v>3</v>
      </c>
      <c r="AM1154" s="283"/>
      <c r="AN1154" s="283">
        <f>DSUM($B1141:$N1155,F1141,$AK1153:$AL1154)</f>
        <v>0</v>
      </c>
      <c r="AO1154" s="283">
        <f>DSUM($B1141:$N1155,H1141,$AK1153:$AL1154)</f>
        <v>0</v>
      </c>
      <c r="AP1154" s="283">
        <f>DSUM($B1141:$N1155,J1141,$AK1153:$AL1154)</f>
        <v>0</v>
      </c>
      <c r="AQ1154" s="283">
        <f>DSUM($B1141:$N1155,L1141,$AK1153:$AL1154)</f>
        <v>0</v>
      </c>
      <c r="AR1154" s="283">
        <f>DSUM($B1141:$N1155,N1141,$AK1153:$AL1154)</f>
        <v>0</v>
      </c>
      <c r="AS1154" s="283"/>
      <c r="AT1154" s="283">
        <f>AN1154+AO1154+AP1154</f>
        <v>0</v>
      </c>
      <c r="AU1154" s="283">
        <f>AQ1154+AR1154</f>
        <v>0</v>
      </c>
      <c r="AV1154" s="283">
        <f>AT1154+AU1154</f>
        <v>0</v>
      </c>
      <c r="AW1154" s="286">
        <f>(AT1154*1)+(AU1154*0.5)</f>
        <v>0</v>
      </c>
      <c r="AX1154" s="285">
        <f>DCOUNT(B1141:E1155,D1141,AK1153:AL1154)-AO1187</f>
        <v>0</v>
      </c>
      <c r="AY1154" s="855"/>
    </row>
    <row r="1155" spans="1:51" ht="13.5" customHeight="1" thickBot="1">
      <c r="A1155" s="43"/>
      <c r="B1155" s="635"/>
      <c r="C1155" s="658"/>
      <c r="D1155" s="636"/>
      <c r="E1155" s="628" t="str">
        <f>IF(B1155="","",VLOOKUP(B1155,参照!$U$1:$Z$25,2,FALSE))</f>
        <v/>
      </c>
      <c r="F1155" s="637"/>
      <c r="G1155" s="638" t="str">
        <f>IF(B1155="","",VLOOKUP(B1155,参照!$U$1:$Z$25,3,FALSE))</f>
        <v/>
      </c>
      <c r="H1155" s="637"/>
      <c r="I1155" s="639" t="str">
        <f>IF(B1155="","",VLOOKUP(B1155,参照!$U$1:$Z$25,4,FALSE))</f>
        <v/>
      </c>
      <c r="J1155" s="637"/>
      <c r="K1155" s="640" t="str">
        <f>IF(B1155="","",VLOOKUP(B1155,参照!$U$1:$Z$25,5,FALSE))</f>
        <v/>
      </c>
      <c r="L1155" s="637"/>
      <c r="M1155" s="641" t="str">
        <f>IF(B1155="","",VLOOKUP(B1155,参照!$U$1:$Z$25,6,FALSE))</f>
        <v/>
      </c>
      <c r="N1155" s="642"/>
      <c r="O1155" s="642" t="str">
        <f>IF(SUM(F1155+H1155+J1155+L1155+N1155)=0,"",SUM(F1155+H1155+J1155+L1155+N1155))</f>
        <v/>
      </c>
      <c r="P1155" s="642" t="str">
        <f>IF(ISERROR(SUM(E1155*F1155+G1155*H1155+I1155*J1155+K1155*L1155+M1155*N1155)),"",SUM(E1155*F1155+G1155*H1155+I1155*J1155+K1155*L1155+M1155*N1155))</f>
        <v/>
      </c>
      <c r="Q1155" s="595"/>
      <c r="R1155" s="627" t="str">
        <f>IF(ISERROR(VLOOKUP(Q1155,参照!A:B,2,FALSE)),"",VLOOKUP(Q1155,参照!A:B,2,FALSE))</f>
        <v/>
      </c>
      <c r="S1155" s="628"/>
      <c r="T1155" s="629"/>
      <c r="U1155" s="628"/>
      <c r="V1155" s="628" t="str">
        <f>IF(ISERROR(VLOOKUP(U1155,参照!D:E,2,FALSE)),"",VLOOKUP(U1155,参照!D:E,2,FALSE))</f>
        <v/>
      </c>
      <c r="W1155" s="628"/>
      <c r="X1155" s="630"/>
      <c r="Y1155" s="555"/>
      <c r="Z1155" s="627"/>
      <c r="AA1155" s="654"/>
      <c r="AB1155" s="655"/>
      <c r="AC1155" s="642"/>
      <c r="AD1155" s="555"/>
      <c r="AE1155" s="555"/>
      <c r="AF1155" s="660" t="s">
        <v>31</v>
      </c>
      <c r="AG1155" s="661">
        <f>+T1184-T1161-AC1165-T1165</f>
        <v>155380</v>
      </c>
      <c r="AJ1155" s="289"/>
      <c r="AY1155" s="289"/>
    </row>
    <row r="1156" spans="1:51" ht="13.5" customHeight="1">
      <c r="B1156" s="662"/>
      <c r="C1156" s="663"/>
      <c r="D1156" s="664"/>
      <c r="E1156" s="590" t="str">
        <f>IF(B1156="","",VLOOKUP(B1156,参照!$U$1:$Z$25,2,FALSE))</f>
        <v/>
      </c>
      <c r="F1156" s="665"/>
      <c r="G1156" s="666"/>
      <c r="H1156" s="665"/>
      <c r="I1156" s="667"/>
      <c r="J1156" s="665"/>
      <c r="K1156" s="667"/>
      <c r="L1156" s="665"/>
      <c r="M1156" s="666"/>
      <c r="N1156" s="647"/>
      <c r="O1156" s="668"/>
      <c r="P1156" s="647"/>
      <c r="Q1156" s="595"/>
      <c r="R1156" s="627" t="str">
        <f>IF(ISERROR(VLOOKUP(Q1156,参照!A:B,2,FALSE)),"",VLOOKUP(Q1156,参照!A:B,2,FALSE))</f>
        <v/>
      </c>
      <c r="S1156" s="628"/>
      <c r="T1156" s="629"/>
      <c r="U1156" s="628"/>
      <c r="V1156" s="628" t="str">
        <f>IF(ISERROR(VLOOKUP(U1156,参照!D:E,2,FALSE)),"",VLOOKUP(U1156,参照!D:E,2,FALSE))</f>
        <v/>
      </c>
      <c r="W1156" s="628"/>
      <c r="X1156" s="630"/>
      <c r="Y1156" s="555"/>
      <c r="Z1156" s="627"/>
      <c r="AA1156" s="654"/>
      <c r="AB1156" s="655"/>
      <c r="AC1156" s="642"/>
      <c r="AD1156" s="555"/>
      <c r="AE1156" s="555"/>
      <c r="AF1156" s="669"/>
      <c r="AG1156" s="619"/>
      <c r="AJ1156" s="853" t="s">
        <v>103</v>
      </c>
      <c r="AK1156" s="277" t="s">
        <v>104</v>
      </c>
      <c r="AL1156" s="277" t="s">
        <v>4</v>
      </c>
      <c r="AM1156" s="278"/>
      <c r="AN1156" s="279" t="s">
        <v>15</v>
      </c>
      <c r="AO1156" s="279" t="s">
        <v>16</v>
      </c>
      <c r="AP1156" s="277" t="s">
        <v>17</v>
      </c>
      <c r="AQ1156" s="279" t="s">
        <v>18</v>
      </c>
      <c r="AR1156" s="279" t="s">
        <v>19</v>
      </c>
      <c r="AS1156" s="277"/>
      <c r="AT1156" s="277" t="s">
        <v>117</v>
      </c>
      <c r="AU1156" s="277" t="s">
        <v>118</v>
      </c>
      <c r="AV1156" s="277" t="s">
        <v>123</v>
      </c>
      <c r="AW1156" s="277" t="s">
        <v>124</v>
      </c>
      <c r="AX1156" s="288" t="s">
        <v>122</v>
      </c>
      <c r="AY1156" s="853" t="s">
        <v>103</v>
      </c>
    </row>
    <row r="1157" spans="1:51" ht="13.5" customHeight="1">
      <c r="B1157" s="928" t="s">
        <v>500</v>
      </c>
      <c r="C1157" s="929"/>
      <c r="D1157" s="930"/>
      <c r="E1157" s="670"/>
      <c r="F1157" s="671">
        <f t="shared" ref="F1157:O1157" si="1043">SUM(F1142:F1155)</f>
        <v>44</v>
      </c>
      <c r="G1157" s="672">
        <f t="shared" si="1043"/>
        <v>24700</v>
      </c>
      <c r="H1157" s="671">
        <f t="shared" si="1043"/>
        <v>74</v>
      </c>
      <c r="I1157" s="673">
        <f t="shared" si="1043"/>
        <v>18200</v>
      </c>
      <c r="J1157" s="671">
        <f t="shared" si="1043"/>
        <v>0</v>
      </c>
      <c r="K1157" s="673">
        <f t="shared" si="1043"/>
        <v>13000</v>
      </c>
      <c r="L1157" s="671">
        <f t="shared" si="1043"/>
        <v>0</v>
      </c>
      <c r="M1157" s="672">
        <f t="shared" si="1043"/>
        <v>12360</v>
      </c>
      <c r="N1157" s="672">
        <f t="shared" si="1043"/>
        <v>0</v>
      </c>
      <c r="O1157" s="674">
        <f t="shared" si="1043"/>
        <v>118</v>
      </c>
      <c r="P1157" s="674">
        <f>SUM(P1142:P1155)</f>
        <v>648150</v>
      </c>
      <c r="Q1157" s="595"/>
      <c r="R1157" s="675" t="str">
        <f>IF(ISERROR(VLOOKUP(Q1157,参照!A:B,2,FALSE)),"",VLOOKUP(Q1157,参照!A:B,2,FALSE))</f>
        <v/>
      </c>
      <c r="S1157" s="676"/>
      <c r="T1157" s="677"/>
      <c r="U1157" s="628"/>
      <c r="V1157" s="628" t="str">
        <f>IF(ISERROR(VLOOKUP(U1157,参照!D:E,2,FALSE)),"",VLOOKUP(U1157,参照!D:E,2,FALSE))</f>
        <v/>
      </c>
      <c r="W1157" s="628"/>
      <c r="X1157" s="630"/>
      <c r="Y1157" s="555"/>
      <c r="Z1157" s="627"/>
      <c r="AA1157" s="654"/>
      <c r="AB1157" s="655"/>
      <c r="AC1157" s="642"/>
      <c r="AD1157" s="555"/>
      <c r="AE1157" s="555"/>
      <c r="AF1157" s="660" t="s">
        <v>32</v>
      </c>
      <c r="AG1157" s="678"/>
      <c r="AJ1157" s="854"/>
      <c r="AK1157" s="281" t="s">
        <v>125</v>
      </c>
      <c r="AL1157" s="281">
        <v>1</v>
      </c>
      <c r="AM1157" s="225"/>
      <c r="AN1157" s="225">
        <f>DSUM($B1141:$N1155,F1141,$AK1156:$AL1157)</f>
        <v>0</v>
      </c>
      <c r="AO1157" s="225">
        <f>DSUM($B1141:$N1155,H1141,$AK1156:$AL1157)</f>
        <v>0</v>
      </c>
      <c r="AP1157" s="225">
        <f>DSUM($B1141:$N1155,J1141,$AK1156:$AL1157)</f>
        <v>0</v>
      </c>
      <c r="AQ1157" s="225">
        <f>DSUM($B1141:$N1155,L1141,$AK1156:$AL1157)</f>
        <v>0</v>
      </c>
      <c r="AR1157" s="225">
        <f>DSUM($B1141:$N1155,N1141,$AK1156:$AL1157)</f>
        <v>0</v>
      </c>
      <c r="AS1157" s="225"/>
      <c r="AT1157" s="225">
        <f>AN1157+AO1157+AP1157</f>
        <v>0</v>
      </c>
      <c r="AU1157" s="225">
        <f>AQ1157+AR1157</f>
        <v>0</v>
      </c>
      <c r="AV1157" s="225">
        <f>AT1157+AU1157</f>
        <v>0</v>
      </c>
      <c r="AW1157" s="287">
        <f>(AT1157*1)+(AU1157*0.5)</f>
        <v>0</v>
      </c>
      <c r="AX1157" s="284">
        <f>DCOUNT(B1141:E1155,D1141,AK1156:AL1157)-AP1186</f>
        <v>0</v>
      </c>
      <c r="AY1157" s="854"/>
    </row>
    <row r="1158" spans="1:51" ht="13.5" customHeight="1">
      <c r="B1158" s="554"/>
      <c r="C1158" s="590"/>
      <c r="D1158" s="554"/>
      <c r="E1158" s="590"/>
      <c r="F1158" s="666"/>
      <c r="G1158" s="666"/>
      <c r="H1158" s="666"/>
      <c r="I1158" s="666"/>
      <c r="J1158" s="666"/>
      <c r="K1158" s="666"/>
      <c r="L1158" s="666"/>
      <c r="M1158" s="666"/>
      <c r="N1158" s="666"/>
      <c r="O1158" s="666"/>
      <c r="P1158" s="666"/>
      <c r="Q1158" s="595"/>
      <c r="R1158" s="598" t="s">
        <v>89</v>
      </c>
      <c r="S1158" s="679"/>
      <c r="T1158" s="680">
        <f>SUM(T1141:T1157)</f>
        <v>344000</v>
      </c>
      <c r="U1158" s="628"/>
      <c r="V1158" s="628" t="str">
        <f>IF(ISERROR(VLOOKUP(U1158,参照!D:E,2,FALSE)),"",VLOOKUP(U1158,参照!D:E,2,FALSE))</f>
        <v/>
      </c>
      <c r="W1158" s="628"/>
      <c r="X1158" s="630"/>
      <c r="Y1158" s="555"/>
      <c r="Z1158" s="627"/>
      <c r="AA1158" s="654"/>
      <c r="AB1158" s="657"/>
      <c r="AC1158" s="642"/>
      <c r="AD1158" s="555"/>
      <c r="AE1158" s="555"/>
      <c r="AF1158" s="669"/>
      <c r="AG1158" s="619"/>
      <c r="AJ1158" s="854"/>
      <c r="AK1158" s="281" t="s">
        <v>104</v>
      </c>
      <c r="AL1158" s="281" t="s">
        <v>4</v>
      </c>
      <c r="AM1158" s="225"/>
      <c r="AN1158" s="225"/>
      <c r="AO1158" s="225"/>
      <c r="AP1158" s="225"/>
      <c r="AQ1158" s="225"/>
      <c r="AR1158" s="225"/>
      <c r="AS1158" s="225"/>
      <c r="AT1158" s="225"/>
      <c r="AU1158" s="225"/>
      <c r="AV1158" s="225"/>
      <c r="AW1158" s="225"/>
      <c r="AX1158" s="282"/>
      <c r="AY1158" s="854"/>
    </row>
    <row r="1159" spans="1:51" ht="13.5" customHeight="1" thickBot="1">
      <c r="B1159" s="881" t="s">
        <v>601</v>
      </c>
      <c r="C1159" s="882"/>
      <c r="D1159" s="882"/>
      <c r="E1159" s="564" t="e">
        <f>IF(B1159="","",VLOOKUP(B1159,参照!$U$1:$Z$25,2,FALSE))</f>
        <v>#N/A</v>
      </c>
      <c r="F1159" s="883" t="s">
        <v>603</v>
      </c>
      <c r="G1159" s="884"/>
      <c r="H1159" s="884"/>
      <c r="I1159" s="884"/>
      <c r="J1159" s="884"/>
      <c r="K1159" s="884"/>
      <c r="L1159" s="884"/>
      <c r="M1159" s="884"/>
      <c r="N1159" s="884"/>
      <c r="O1159" s="884"/>
      <c r="P1159" s="885"/>
      <c r="Q1159" s="555"/>
      <c r="R1159" s="598" t="s">
        <v>90</v>
      </c>
      <c r="S1159" s="564"/>
      <c r="T1159" s="681"/>
      <c r="U1159" s="682"/>
      <c r="V1159" s="682" t="str">
        <f>IF(ISERROR(VLOOKUP(U1159,参照!D:E,2,FALSE)),"",VLOOKUP(U1159,参照!D:E,2,FALSE))</f>
        <v/>
      </c>
      <c r="W1159" s="682"/>
      <c r="X1159" s="683"/>
      <c r="Y1159" s="555"/>
      <c r="Z1159" s="675"/>
      <c r="AA1159" s="684"/>
      <c r="AB1159" s="685"/>
      <c r="AC1159" s="686"/>
      <c r="AD1159" s="555"/>
      <c r="AE1159" s="555"/>
      <c r="AF1159" s="660" t="s">
        <v>343</v>
      </c>
      <c r="AG1159" s="678"/>
      <c r="AJ1159" s="855"/>
      <c r="AK1159" s="9" t="s">
        <v>125</v>
      </c>
      <c r="AL1159" s="9">
        <v>3</v>
      </c>
      <c r="AM1159" s="283"/>
      <c r="AN1159" s="283">
        <f>DSUM($B1141:$N1155,F1141,$AK1158:$AL1159)</f>
        <v>0</v>
      </c>
      <c r="AO1159" s="283">
        <f>DSUM($B1141:$N1155,H1141,$AK1158:$AL1159)</f>
        <v>0</v>
      </c>
      <c r="AP1159" s="283">
        <f>DSUM($B1141:$N1155,J1141,$AK1158:$AL1159)</f>
        <v>0</v>
      </c>
      <c r="AQ1159" s="283">
        <f>DSUM($B1141:$N1155,L1141,$AK1158:$AL1159)</f>
        <v>0</v>
      </c>
      <c r="AR1159" s="283">
        <f>DSUM($B1141:$N1155,N1141,$AK1158:$AL1159)</f>
        <v>0</v>
      </c>
      <c r="AS1159" s="283"/>
      <c r="AT1159" s="283">
        <f>AN1159+AO1159+AP1159</f>
        <v>0</v>
      </c>
      <c r="AU1159" s="283">
        <f>AQ1159+AR1159</f>
        <v>0</v>
      </c>
      <c r="AV1159" s="283">
        <f>AT1159+AU1159</f>
        <v>0</v>
      </c>
      <c r="AW1159" s="286">
        <f>(AT1159*1)+(AU1159*0.5)</f>
        <v>0</v>
      </c>
      <c r="AX1159" s="285">
        <f>DCOUNT(B1141:E1155,D1141,AK1158:AL1159)-AP1187</f>
        <v>0</v>
      </c>
      <c r="AY1159" s="855"/>
    </row>
    <row r="1160" spans="1:51" ht="13.5" customHeight="1" thickBot="1">
      <c r="B1160" s="894" t="s">
        <v>602</v>
      </c>
      <c r="C1160" s="894"/>
      <c r="D1160" s="894"/>
      <c r="E1160" s="555" t="e">
        <v>#N/A</v>
      </c>
      <c r="F1160" s="687" t="s">
        <v>15</v>
      </c>
      <c r="G1160" s="688"/>
      <c r="H1160" s="687" t="s">
        <v>16</v>
      </c>
      <c r="I1160" s="689"/>
      <c r="J1160" s="559" t="s">
        <v>17</v>
      </c>
      <c r="K1160" s="690"/>
      <c r="L1160" s="687" t="s">
        <v>18</v>
      </c>
      <c r="M1160" s="670"/>
      <c r="N1160" s="670" t="s">
        <v>19</v>
      </c>
      <c r="O1160" s="691" t="s">
        <v>6</v>
      </c>
      <c r="P1160" s="613" t="s">
        <v>20</v>
      </c>
      <c r="Q1160" s="555">
        <v>401</v>
      </c>
      <c r="R1160" s="692" t="str">
        <f>IF(ISERROR(VLOOKUP(Q1160,参照!A:B,2,FALSE)),"",VLOOKUP(Q1160,参照!A:B,2,FALSE))</f>
        <v>ＪＴＢ</v>
      </c>
      <c r="S1160" s="560"/>
      <c r="T1160" s="693">
        <v>1600</v>
      </c>
      <c r="U1160" s="694"/>
      <c r="V1160" s="695" t="str">
        <f>IF(ISERROR(VLOOKUP(U1160,参照!D:E,2,FALSE)),"",VLOOKUP(U1160,参照!D:E,2,FALSE))</f>
        <v/>
      </c>
      <c r="W1160" s="695"/>
      <c r="X1160" s="630"/>
      <c r="Y1160" s="555"/>
      <c r="Z1160" s="645"/>
      <c r="AA1160" s="590"/>
      <c r="AB1160" s="646"/>
      <c r="AC1160" s="647"/>
      <c r="AD1160" s="555"/>
      <c r="AE1160" s="555"/>
      <c r="AF1160" s="669"/>
      <c r="AG1160" s="619"/>
      <c r="AJ1160" s="289"/>
      <c r="AY1160" s="289"/>
    </row>
    <row r="1161" spans="1:51" ht="13.5" customHeight="1">
      <c r="A1161" s="548" t="s">
        <v>498</v>
      </c>
      <c r="B1161" s="873" t="s">
        <v>637</v>
      </c>
      <c r="C1161" s="874"/>
      <c r="D1161" s="875"/>
      <c r="E1161" s="670"/>
      <c r="F1161" s="765">
        <f ca="1">SUMIF($B1142:$P1155,$A1161,F1142:F1155)</f>
        <v>27</v>
      </c>
      <c r="G1161" s="757">
        <f t="shared" ref="G1161:P1161" ca="1" si="1044">SUMIF($B1142:$P1155,$A1161,G1142:G1155)</f>
        <v>9500</v>
      </c>
      <c r="H1161" s="758">
        <f t="shared" ca="1" si="1044"/>
        <v>65</v>
      </c>
      <c r="I1161" s="758">
        <f t="shared" ca="1" si="1044"/>
        <v>7000</v>
      </c>
      <c r="J1161" s="758">
        <f t="shared" ca="1" si="1044"/>
        <v>0</v>
      </c>
      <c r="K1161" s="758">
        <f t="shared" ca="1" si="1044"/>
        <v>5000</v>
      </c>
      <c r="L1161" s="758">
        <f t="shared" ca="1" si="1044"/>
        <v>0</v>
      </c>
      <c r="M1161" s="758">
        <f t="shared" ca="1" si="1044"/>
        <v>4760</v>
      </c>
      <c r="N1161" s="758">
        <f t="shared" ca="1" si="1044"/>
        <v>0</v>
      </c>
      <c r="O1161" s="758">
        <f t="shared" ca="1" si="1044"/>
        <v>92</v>
      </c>
      <c r="P1161" s="759">
        <f t="shared" ca="1" si="1044"/>
        <v>443750</v>
      </c>
      <c r="Q1161" s="555"/>
      <c r="R1161" s="857" t="s">
        <v>91</v>
      </c>
      <c r="S1161" s="858"/>
      <c r="T1161" s="680">
        <f>SUM(T1158+T1160)</f>
        <v>345600</v>
      </c>
      <c r="U1161" s="696"/>
      <c r="V1161" s="697" t="str">
        <f>IF(ISERROR(VLOOKUP(U1161,参照!D:E,2,FALSE)),"",VLOOKUP(U1161,参照!D:E,2,FALSE))</f>
        <v/>
      </c>
      <c r="W1161" s="696"/>
      <c r="X1161" s="630"/>
      <c r="Y1161" s="555"/>
      <c r="Z1161" s="648" t="s">
        <v>35</v>
      </c>
      <c r="AA1161" s="649"/>
      <c r="AB1161" s="650"/>
      <c r="AC1161" s="651">
        <f>SUM(AC1148:AC1159)</f>
        <v>0</v>
      </c>
      <c r="AD1161" s="555"/>
      <c r="AE1161" s="555"/>
      <c r="AF1161" s="698" t="s">
        <v>81</v>
      </c>
      <c r="AG1161" s="699"/>
      <c r="AJ1161" s="853" t="s">
        <v>686</v>
      </c>
      <c r="AK1161" s="277" t="s">
        <v>104</v>
      </c>
      <c r="AL1161" s="277" t="s">
        <v>4</v>
      </c>
      <c r="AM1161" s="278"/>
      <c r="AN1161" s="279" t="s">
        <v>15</v>
      </c>
      <c r="AO1161" s="279" t="s">
        <v>16</v>
      </c>
      <c r="AP1161" s="277" t="s">
        <v>17</v>
      </c>
      <c r="AQ1161" s="279" t="s">
        <v>18</v>
      </c>
      <c r="AR1161" s="279" t="s">
        <v>19</v>
      </c>
      <c r="AS1161" s="277"/>
      <c r="AT1161" s="277" t="s">
        <v>117</v>
      </c>
      <c r="AU1161" s="277" t="s">
        <v>118</v>
      </c>
      <c r="AV1161" s="277" t="s">
        <v>123</v>
      </c>
      <c r="AW1161" s="277" t="s">
        <v>124</v>
      </c>
      <c r="AX1161" s="288" t="s">
        <v>122</v>
      </c>
      <c r="AY1161" s="853" t="s">
        <v>127</v>
      </c>
    </row>
    <row r="1162" spans="1:51" ht="13.5" customHeight="1">
      <c r="A1162" s="548"/>
      <c r="B1162" s="870" t="s">
        <v>623</v>
      </c>
      <c r="C1162" s="871"/>
      <c r="D1162" s="872"/>
      <c r="E1162" s="555" t="e">
        <v>#N/A</v>
      </c>
      <c r="F1162" s="700">
        <f ca="1">SUM(F1161)+F1108</f>
        <v>541</v>
      </c>
      <c r="G1162" s="701">
        <f t="shared" ref="G1162:P1162" ca="1" si="1045">SUM(G1161)+G1108</f>
        <v>161500</v>
      </c>
      <c r="H1162" s="702">
        <f t="shared" ca="1" si="1045"/>
        <v>982</v>
      </c>
      <c r="I1162" s="702">
        <f t="shared" ca="1" si="1045"/>
        <v>119000</v>
      </c>
      <c r="J1162" s="702">
        <f t="shared" ca="1" si="1045"/>
        <v>58</v>
      </c>
      <c r="K1162" s="702">
        <f t="shared" ca="1" si="1045"/>
        <v>85000</v>
      </c>
      <c r="L1162" s="702">
        <f t="shared" ca="1" si="1045"/>
        <v>23</v>
      </c>
      <c r="M1162" s="702">
        <f t="shared" ca="1" si="1045"/>
        <v>80920</v>
      </c>
      <c r="N1162" s="702">
        <f t="shared" ca="1" si="1045"/>
        <v>7</v>
      </c>
      <c r="O1162" s="702">
        <f t="shared" ca="1" si="1045"/>
        <v>1611</v>
      </c>
      <c r="P1162" s="703">
        <f t="shared" ca="1" si="1045"/>
        <v>7646660</v>
      </c>
      <c r="Q1162" s="555"/>
      <c r="R1162" s="560"/>
      <c r="S1162" s="560"/>
      <c r="T1162" s="704"/>
      <c r="U1162" s="628"/>
      <c r="V1162" s="628" t="str">
        <f>IF(ISERROR(VLOOKUP(U1162,参照!D:E,2,FALSE)),"",VLOOKUP(U1162,参照!D:E,2,FALSE))</f>
        <v/>
      </c>
      <c r="W1162" s="628"/>
      <c r="X1162" s="630"/>
      <c r="Y1162" s="555"/>
      <c r="Z1162" s="596" t="s">
        <v>36</v>
      </c>
      <c r="AA1162" s="555"/>
      <c r="AB1162" s="555"/>
      <c r="AC1162" s="555"/>
      <c r="AD1162" s="555"/>
      <c r="AE1162" s="555"/>
      <c r="AF1162" s="669"/>
      <c r="AG1162" s="619"/>
      <c r="AJ1162" s="854"/>
      <c r="AK1162" s="281" t="s">
        <v>126</v>
      </c>
      <c r="AL1162" s="281">
        <v>1</v>
      </c>
      <c r="AM1162" s="225"/>
      <c r="AN1162" s="225">
        <f>DSUM($B1141:$N1155,F1141,$AK1161:$AL1162)</f>
        <v>0</v>
      </c>
      <c r="AO1162" s="225">
        <f>DSUM($B1141:$N1155,H1141,$AK1161:$AL1162)</f>
        <v>0</v>
      </c>
      <c r="AP1162" s="225">
        <f>DSUM($B1141:$N1155,J1141,$AK1161:$AL1162)</f>
        <v>0</v>
      </c>
      <c r="AQ1162" s="225">
        <f>DSUM($B1141:$N1155,L1141,$AK1161:$AL1162)</f>
        <v>0</v>
      </c>
      <c r="AR1162" s="225">
        <f>DSUM($B1141:$N1155,N1141,$AK1161:$AL1162)</f>
        <v>0</v>
      </c>
      <c r="AS1162" s="225"/>
      <c r="AT1162" s="225">
        <f>AN1162+AO1162+AP1162</f>
        <v>0</v>
      </c>
      <c r="AU1162" s="225">
        <f>AQ1162+AR1162</f>
        <v>0</v>
      </c>
      <c r="AV1162" s="225">
        <f>AT1162+AU1162</f>
        <v>0</v>
      </c>
      <c r="AW1162" s="287">
        <f>(AT1162*1)+(AU1162*0.5)</f>
        <v>0</v>
      </c>
      <c r="AX1162" s="284">
        <f>DCOUNT(B1141:E1155,D1141,AK1161:AL1162)-AQ1186</f>
        <v>0</v>
      </c>
      <c r="AY1162" s="854"/>
    </row>
    <row r="1163" spans="1:51" ht="13.5" customHeight="1">
      <c r="A1163" s="548" t="s">
        <v>607</v>
      </c>
      <c r="B1163" s="873" t="s">
        <v>107</v>
      </c>
      <c r="C1163" s="874"/>
      <c r="D1163" s="875"/>
      <c r="E1163" s="670"/>
      <c r="F1163" s="757">
        <f ca="1">SUMIF($B1142:$P1155,$A1163,F1142:F1155)</f>
        <v>0</v>
      </c>
      <c r="G1163" s="758">
        <f t="shared" ref="G1163:P1163" ca="1" si="1046">SUMIF($B1142:$P1155,$A1163,G1142:G1155)</f>
        <v>0</v>
      </c>
      <c r="H1163" s="758">
        <f t="shared" ca="1" si="1046"/>
        <v>0</v>
      </c>
      <c r="I1163" s="758">
        <f t="shared" ca="1" si="1046"/>
        <v>0</v>
      </c>
      <c r="J1163" s="758">
        <f t="shared" ca="1" si="1046"/>
        <v>0</v>
      </c>
      <c r="K1163" s="758">
        <f t="shared" ca="1" si="1046"/>
        <v>0</v>
      </c>
      <c r="L1163" s="758">
        <f t="shared" ca="1" si="1046"/>
        <v>0</v>
      </c>
      <c r="M1163" s="758">
        <f t="shared" ca="1" si="1046"/>
        <v>0</v>
      </c>
      <c r="N1163" s="758">
        <f t="shared" ca="1" si="1046"/>
        <v>0</v>
      </c>
      <c r="O1163" s="758">
        <f t="shared" ca="1" si="1046"/>
        <v>0</v>
      </c>
      <c r="P1163" s="759">
        <f t="shared" ca="1" si="1046"/>
        <v>0</v>
      </c>
      <c r="Q1163" s="555"/>
      <c r="R1163" s="857" t="s">
        <v>92</v>
      </c>
      <c r="S1163" s="863"/>
      <c r="T1163" s="864"/>
      <c r="U1163" s="682"/>
      <c r="V1163" s="682" t="str">
        <f>IF(ISERROR(VLOOKUP(U1163,参照!D:E,2,FALSE)),"",VLOOKUP(U1163,参照!D:E,2,FALSE))</f>
        <v/>
      </c>
      <c r="W1163" s="682"/>
      <c r="X1163" s="683"/>
      <c r="Y1163" s="555"/>
      <c r="Z1163" s="555"/>
      <c r="AA1163" s="555"/>
      <c r="AB1163" s="555"/>
      <c r="AC1163" s="555"/>
      <c r="AD1163" s="555"/>
      <c r="AE1163" s="555"/>
      <c r="AF1163" s="705" t="s">
        <v>34</v>
      </c>
      <c r="AG1163" s="706"/>
      <c r="AJ1163" s="854"/>
      <c r="AK1163" s="281" t="s">
        <v>104</v>
      </c>
      <c r="AL1163" s="281" t="s">
        <v>4</v>
      </c>
      <c r="AM1163" s="225"/>
      <c r="AN1163" s="225"/>
      <c r="AO1163" s="225"/>
      <c r="AP1163" s="225"/>
      <c r="AQ1163" s="225"/>
      <c r="AR1163" s="225"/>
      <c r="AS1163" s="225"/>
      <c r="AT1163" s="225"/>
      <c r="AU1163" s="225"/>
      <c r="AV1163" s="225"/>
      <c r="AW1163" s="225"/>
      <c r="AX1163" s="282"/>
      <c r="AY1163" s="854"/>
    </row>
    <row r="1164" spans="1:51" ht="13.5" customHeight="1" thickBot="1">
      <c r="A1164" s="548"/>
      <c r="B1164" s="870" t="s">
        <v>623</v>
      </c>
      <c r="C1164" s="871"/>
      <c r="D1164" s="872"/>
      <c r="E1164" s="555" t="e">
        <v>#N/A</v>
      </c>
      <c r="F1164" s="701">
        <f ca="1">SUM(F1163)+F1110</f>
        <v>0</v>
      </c>
      <c r="G1164" s="702">
        <f t="shared" ref="G1164:P1164" ca="1" si="1047">SUM(G1163)+G1110</f>
        <v>0</v>
      </c>
      <c r="H1164" s="702">
        <f t="shared" ca="1" si="1047"/>
        <v>0</v>
      </c>
      <c r="I1164" s="702">
        <f t="shared" ca="1" si="1047"/>
        <v>0</v>
      </c>
      <c r="J1164" s="702">
        <f t="shared" ca="1" si="1047"/>
        <v>0</v>
      </c>
      <c r="K1164" s="702">
        <f t="shared" ca="1" si="1047"/>
        <v>0</v>
      </c>
      <c r="L1164" s="702">
        <f t="shared" ca="1" si="1047"/>
        <v>0</v>
      </c>
      <c r="M1164" s="702">
        <f t="shared" ca="1" si="1047"/>
        <v>0</v>
      </c>
      <c r="N1164" s="702">
        <f t="shared" ca="1" si="1047"/>
        <v>0</v>
      </c>
      <c r="O1164" s="702">
        <f t="shared" ca="1" si="1047"/>
        <v>0</v>
      </c>
      <c r="P1164" s="703">
        <f t="shared" ca="1" si="1047"/>
        <v>0</v>
      </c>
      <c r="Q1164" s="555"/>
      <c r="R1164" s="692" t="str">
        <f>IF(ISERROR(VLOOKUP(Q1164,参照!#REF!,2,FALSE)),"",VLOOKUP(Q1164,参照!#REF!,2,FALSE))</f>
        <v/>
      </c>
      <c r="S1164" s="560"/>
      <c r="T1164" s="693"/>
      <c r="U1164" s="707"/>
      <c r="V1164" s="708" t="str">
        <f>IF(ISERROR(VLOOKUP(U1164,参照!D:E,2,FALSE)),"",VLOOKUP(U1164,参照!D:E,2,FALSE))</f>
        <v/>
      </c>
      <c r="W1164" s="676"/>
      <c r="X1164" s="709"/>
      <c r="Y1164" s="555"/>
      <c r="Z1164" s="645"/>
      <c r="AA1164" s="590"/>
      <c r="AB1164" s="646"/>
      <c r="AC1164" s="647"/>
      <c r="AD1164" s="555"/>
      <c r="AE1164" s="555"/>
      <c r="AF1164" s="669"/>
      <c r="AG1164" s="619"/>
      <c r="AJ1164" s="855"/>
      <c r="AK1164" s="9" t="s">
        <v>126</v>
      </c>
      <c r="AL1164" s="9">
        <v>3</v>
      </c>
      <c r="AM1164" s="283"/>
      <c r="AN1164" s="283">
        <f>DSUM($B1141:$N1155,F1141,$AK1163:$AL1164)</f>
        <v>17</v>
      </c>
      <c r="AO1164" s="283">
        <f>DSUM($B1141:$N1155,H1141,$AK1163:$AL1164)</f>
        <v>9</v>
      </c>
      <c r="AP1164" s="283">
        <f>DSUM($B1141:$N1155,J1141,$AK1163:$AL1164)</f>
        <v>0</v>
      </c>
      <c r="AQ1164" s="283">
        <f>DSUM($B1141:$N1155,L1141,$AK1163:$AL1164)</f>
        <v>0</v>
      </c>
      <c r="AR1164" s="283">
        <f>DSUM($B1141:$N1155,N1141,$AK1163:$AL1164)</f>
        <v>0</v>
      </c>
      <c r="AS1164" s="283"/>
      <c r="AT1164" s="283">
        <f>AN1164+AO1164+AP1164</f>
        <v>26</v>
      </c>
      <c r="AU1164" s="283">
        <f>AQ1164+AR1164</f>
        <v>0</v>
      </c>
      <c r="AV1164" s="283">
        <f>AT1164+AU1164</f>
        <v>26</v>
      </c>
      <c r="AW1164" s="286">
        <f>(AT1164*1)+(AU1164*0.5)</f>
        <v>26</v>
      </c>
      <c r="AX1164" s="285">
        <f>DCOUNT(B1141:E1155,D1141,AK1163:AL1164)-AQ1187</f>
        <v>2</v>
      </c>
      <c r="AY1164" s="855"/>
    </row>
    <row r="1165" spans="1:51" ht="13.5" customHeight="1" thickBot="1">
      <c r="A1165" s="548" t="s">
        <v>608</v>
      </c>
      <c r="B1165" s="873" t="s">
        <v>605</v>
      </c>
      <c r="C1165" s="874"/>
      <c r="D1165" s="875"/>
      <c r="E1165" s="670"/>
      <c r="F1165" s="757">
        <f ca="1">SUMIF($B1142:$P1155,$A1165,F1142:F1155)</f>
        <v>0</v>
      </c>
      <c r="G1165" s="758">
        <f t="shared" ref="G1165:P1165" ca="1" si="1048">SUMIF($B1142:$P1155,$A1165,G1142:G1155)</f>
        <v>0</v>
      </c>
      <c r="H1165" s="758">
        <f t="shared" ca="1" si="1048"/>
        <v>0</v>
      </c>
      <c r="I1165" s="758">
        <f t="shared" ca="1" si="1048"/>
        <v>0</v>
      </c>
      <c r="J1165" s="758">
        <f t="shared" ca="1" si="1048"/>
        <v>0</v>
      </c>
      <c r="K1165" s="758">
        <f t="shared" ca="1" si="1048"/>
        <v>0</v>
      </c>
      <c r="L1165" s="758">
        <f t="shared" ca="1" si="1048"/>
        <v>0</v>
      </c>
      <c r="M1165" s="758">
        <f t="shared" ca="1" si="1048"/>
        <v>0</v>
      </c>
      <c r="N1165" s="758">
        <f t="shared" ca="1" si="1048"/>
        <v>0</v>
      </c>
      <c r="O1165" s="758">
        <f t="shared" ca="1" si="1048"/>
        <v>0</v>
      </c>
      <c r="P1165" s="759">
        <f t="shared" ca="1" si="1048"/>
        <v>0</v>
      </c>
      <c r="Q1165" s="555"/>
      <c r="R1165" s="857" t="s">
        <v>93</v>
      </c>
      <c r="S1165" s="858"/>
      <c r="T1165" s="680">
        <f>SUM(X1165+T1164)</f>
        <v>173150</v>
      </c>
      <c r="U1165" s="710"/>
      <c r="V1165" s="564" t="s">
        <v>82</v>
      </c>
      <c r="W1165" s="564"/>
      <c r="X1165" s="711">
        <f>SUM(X1141:X1164)</f>
        <v>173150</v>
      </c>
      <c r="Y1165" s="555"/>
      <c r="Z1165" s="692" t="s">
        <v>76</v>
      </c>
      <c r="AA1165" s="649"/>
      <c r="AB1165" s="650"/>
      <c r="AC1165" s="651">
        <f>+AB1141*AC1141+AB1142*AC1142+AB1143*AC1143+AB1148*AC1148+AB1149*AC1149+AB1150*AC1150+AB1151*AC1151+AB1152*AC1152+AB1153*AC1153+AB1154*AC1154+AB1155*AC1155+AB1156*AC1156+AB1157*AC1157+AB1158*AC1158+AB1159*AC1159</f>
        <v>0</v>
      </c>
      <c r="AD1165" s="555"/>
      <c r="AE1165" s="555"/>
      <c r="AF1165" s="705" t="s">
        <v>5</v>
      </c>
      <c r="AG1165" s="651">
        <f>SUM(AG1155:AG1164)</f>
        <v>155380</v>
      </c>
      <c r="AJ1165" s="289"/>
      <c r="AK1165" s="4"/>
      <c r="AL1165" s="4"/>
      <c r="AW1165" s="340"/>
      <c r="AX1165" s="340"/>
      <c r="AY1165" s="289"/>
    </row>
    <row r="1166" spans="1:51" ht="13.5" customHeight="1">
      <c r="A1166" s="548"/>
      <c r="B1166" s="870" t="s">
        <v>623</v>
      </c>
      <c r="C1166" s="871"/>
      <c r="D1166" s="872"/>
      <c r="E1166" s="712"/>
      <c r="F1166" s="701">
        <f ca="1">SUM(F1165)+F1112</f>
        <v>69</v>
      </c>
      <c r="G1166" s="702">
        <f t="shared" ref="G1166" ca="1" si="1049">SUM(G1165)+G1112</f>
        <v>11400</v>
      </c>
      <c r="H1166" s="702">
        <f t="shared" ref="H1166" ca="1" si="1050">SUM(H1165)+H1112</f>
        <v>130</v>
      </c>
      <c r="I1166" s="702">
        <f t="shared" ref="I1166:P1166" ca="1" si="1051">SUM(I1165)+I1112</f>
        <v>8400</v>
      </c>
      <c r="J1166" s="702">
        <f t="shared" ca="1" si="1051"/>
        <v>0</v>
      </c>
      <c r="K1166" s="702">
        <f t="shared" ca="1" si="1051"/>
        <v>6000</v>
      </c>
      <c r="L1166" s="702">
        <f t="shared" ca="1" si="1051"/>
        <v>2</v>
      </c>
      <c r="M1166" s="702">
        <f t="shared" ca="1" si="1051"/>
        <v>5720</v>
      </c>
      <c r="N1166" s="702">
        <f t="shared" ca="1" si="1051"/>
        <v>0</v>
      </c>
      <c r="O1166" s="702">
        <f t="shared" ca="1" si="1051"/>
        <v>201</v>
      </c>
      <c r="P1166" s="703">
        <f t="shared" ca="1" si="1051"/>
        <v>580500</v>
      </c>
      <c r="Q1166" s="555"/>
      <c r="R1166" s="596"/>
      <c r="S1166" s="555"/>
      <c r="T1166" s="713"/>
      <c r="U1166" s="555"/>
      <c r="V1166" s="714"/>
      <c r="W1166" s="555"/>
      <c r="X1166" s="713"/>
      <c r="Y1166" s="555"/>
      <c r="Z1166" s="555"/>
      <c r="AA1166" s="555"/>
      <c r="AB1166" s="555"/>
      <c r="AC1166" s="555"/>
      <c r="AD1166" s="555"/>
      <c r="AE1166" s="555"/>
      <c r="AF1166" s="555"/>
      <c r="AG1166" s="555"/>
      <c r="AJ1166" s="853" t="s">
        <v>336</v>
      </c>
      <c r="AK1166" s="277" t="s">
        <v>104</v>
      </c>
      <c r="AL1166" s="277" t="s">
        <v>4</v>
      </c>
      <c r="AM1166" s="278"/>
      <c r="AN1166" s="279" t="s">
        <v>15</v>
      </c>
      <c r="AO1166" s="279" t="s">
        <v>16</v>
      </c>
      <c r="AP1166" s="277" t="s">
        <v>17</v>
      </c>
      <c r="AQ1166" s="279" t="s">
        <v>18</v>
      </c>
      <c r="AR1166" s="279" t="s">
        <v>19</v>
      </c>
      <c r="AS1166" s="277"/>
      <c r="AT1166" s="277" t="s">
        <v>117</v>
      </c>
      <c r="AU1166" s="277" t="s">
        <v>118</v>
      </c>
      <c r="AV1166" s="277" t="s">
        <v>123</v>
      </c>
      <c r="AW1166" s="277" t="s">
        <v>124</v>
      </c>
      <c r="AX1166" s="288" t="s">
        <v>122</v>
      </c>
      <c r="AY1166" s="853" t="s">
        <v>336</v>
      </c>
    </row>
    <row r="1167" spans="1:51" ht="13.5" customHeight="1">
      <c r="A1167" s="548" t="s">
        <v>609</v>
      </c>
      <c r="B1167" s="873" t="s">
        <v>103</v>
      </c>
      <c r="C1167" s="874"/>
      <c r="D1167" s="875"/>
      <c r="E1167" s="560" t="e">
        <v>#N/A</v>
      </c>
      <c r="F1167" s="757">
        <f ca="1">SUMIF($B1142:$P1155,$A1167,F1142:F1155)</f>
        <v>0</v>
      </c>
      <c r="G1167" s="758">
        <f t="shared" ref="G1167:P1167" ca="1" si="1052">SUMIF($B1142:$P1155,$A1167,G1142:G1155)</f>
        <v>0</v>
      </c>
      <c r="H1167" s="758">
        <f t="shared" ca="1" si="1052"/>
        <v>0</v>
      </c>
      <c r="I1167" s="758">
        <f t="shared" ca="1" si="1052"/>
        <v>0</v>
      </c>
      <c r="J1167" s="758">
        <f t="shared" ca="1" si="1052"/>
        <v>0</v>
      </c>
      <c r="K1167" s="758">
        <f t="shared" ca="1" si="1052"/>
        <v>0</v>
      </c>
      <c r="L1167" s="758">
        <f t="shared" ca="1" si="1052"/>
        <v>0</v>
      </c>
      <c r="M1167" s="758">
        <f t="shared" ca="1" si="1052"/>
        <v>0</v>
      </c>
      <c r="N1167" s="758">
        <f t="shared" ca="1" si="1052"/>
        <v>0</v>
      </c>
      <c r="O1167" s="758">
        <f t="shared" ca="1" si="1052"/>
        <v>0</v>
      </c>
      <c r="P1167" s="759">
        <f t="shared" ca="1" si="1052"/>
        <v>0</v>
      </c>
      <c r="Q1167" s="555"/>
      <c r="R1167" s="649" t="s">
        <v>425</v>
      </c>
      <c r="S1167" s="555"/>
      <c r="T1167" s="555"/>
      <c r="U1167" s="555"/>
      <c r="V1167" s="555"/>
      <c r="W1167" s="555"/>
      <c r="X1167" s="555"/>
      <c r="Y1167" s="555"/>
      <c r="Z1167" s="555"/>
      <c r="AA1167" s="555"/>
      <c r="AB1167" s="555"/>
      <c r="AC1167" s="555"/>
      <c r="AD1167" s="555"/>
      <c r="AE1167" s="555"/>
      <c r="AF1167" s="714" t="s">
        <v>342</v>
      </c>
      <c r="AG1167" s="555"/>
      <c r="AJ1167" s="854"/>
      <c r="AK1167" s="281" t="s">
        <v>334</v>
      </c>
      <c r="AL1167" s="281">
        <v>1</v>
      </c>
      <c r="AM1167" s="225"/>
      <c r="AN1167" s="225">
        <f>DSUM($B1141:$N1155,F1141,$AK1166:$AL1167)</f>
        <v>0</v>
      </c>
      <c r="AO1167" s="225">
        <f>DSUM($B1141:$N1155,H1141,$AK1166:$AL1167)</f>
        <v>0</v>
      </c>
      <c r="AP1167" s="225">
        <f>DSUM($B1141:$N1155,J1141,$AK1166:$AL1167)</f>
        <v>0</v>
      </c>
      <c r="AQ1167" s="225">
        <f>DSUM($B1141:$N1155,L1141,$AK1166:$AL1167)</f>
        <v>0</v>
      </c>
      <c r="AR1167" s="225">
        <f>DSUM($B1141:$N1155,N1141,$AK1166:$AL1167)</f>
        <v>0</v>
      </c>
      <c r="AS1167" s="225"/>
      <c r="AT1167" s="225">
        <f>AN1167+AO1167+AP1167</f>
        <v>0</v>
      </c>
      <c r="AU1167" s="225">
        <f>AQ1167+AR1167</f>
        <v>0</v>
      </c>
      <c r="AV1167" s="225">
        <f>AT1167+AU1167</f>
        <v>0</v>
      </c>
      <c r="AW1167" s="287">
        <f>(AT1167*1)+(AU1167*0.5)</f>
        <v>0</v>
      </c>
      <c r="AX1167" s="284">
        <f>DCOUNT(B1141:E1155,D1141,AK1166:AL1167)-AR1186</f>
        <v>0</v>
      </c>
      <c r="AY1167" s="854"/>
    </row>
    <row r="1168" spans="1:51" ht="13.5" customHeight="1">
      <c r="A1168" s="548"/>
      <c r="B1168" s="870" t="s">
        <v>623</v>
      </c>
      <c r="C1168" s="871"/>
      <c r="D1168" s="872"/>
      <c r="E1168" s="555" t="e">
        <v>#N/A</v>
      </c>
      <c r="F1168" s="701">
        <f ca="1">SUM(F1167)+F1114</f>
        <v>60</v>
      </c>
      <c r="G1168" s="702">
        <f t="shared" ref="G1168" ca="1" si="1053">SUM(G1167)+G1114</f>
        <v>9500</v>
      </c>
      <c r="H1168" s="702">
        <f t="shared" ref="H1168" ca="1" si="1054">SUM(H1167)+H1114</f>
        <v>9</v>
      </c>
      <c r="I1168" s="702">
        <f t="shared" ref="I1168:P1168" ca="1" si="1055">SUM(I1167)+I1114</f>
        <v>7000</v>
      </c>
      <c r="J1168" s="702">
        <f t="shared" ca="1" si="1055"/>
        <v>0</v>
      </c>
      <c r="K1168" s="702">
        <f t="shared" ca="1" si="1055"/>
        <v>5000</v>
      </c>
      <c r="L1168" s="702">
        <f t="shared" ca="1" si="1055"/>
        <v>2</v>
      </c>
      <c r="M1168" s="702">
        <f t="shared" ca="1" si="1055"/>
        <v>4750</v>
      </c>
      <c r="N1168" s="702">
        <f t="shared" ca="1" si="1055"/>
        <v>0</v>
      </c>
      <c r="O1168" s="702">
        <f t="shared" ca="1" si="1055"/>
        <v>71</v>
      </c>
      <c r="P1168" s="703">
        <f t="shared" ca="1" si="1055"/>
        <v>695500</v>
      </c>
      <c r="Q1168" s="555"/>
      <c r="R1168" s="774"/>
      <c r="S1168" s="604"/>
      <c r="T1168" s="603" t="s">
        <v>39</v>
      </c>
      <c r="U1168" s="604"/>
      <c r="V1168" s="715"/>
      <c r="W1168" s="604"/>
      <c r="X1168" s="603" t="s">
        <v>455</v>
      </c>
      <c r="Y1168" s="604"/>
      <c r="Z1168" s="715"/>
      <c r="AA1168" s="604"/>
      <c r="AB1168" s="604"/>
      <c r="AC1168" s="603" t="s">
        <v>41</v>
      </c>
      <c r="AD1168" s="715"/>
      <c r="AE1168" s="555"/>
      <c r="AF1168" s="831" t="s">
        <v>821</v>
      </c>
      <c r="AG1168" s="716"/>
      <c r="AJ1168" s="854"/>
      <c r="AK1168" s="281" t="s">
        <v>104</v>
      </c>
      <c r="AL1168" s="281" t="s">
        <v>4</v>
      </c>
      <c r="AM1168" s="225"/>
      <c r="AN1168" s="225"/>
      <c r="AO1168" s="225"/>
      <c r="AP1168" s="225"/>
      <c r="AQ1168" s="225"/>
      <c r="AR1168" s="225"/>
      <c r="AS1168" s="225"/>
      <c r="AT1168" s="225"/>
      <c r="AU1168" s="225"/>
      <c r="AV1168" s="225"/>
      <c r="AW1168" s="225"/>
      <c r="AX1168" s="282"/>
      <c r="AY1168" s="854"/>
    </row>
    <row r="1169" spans="1:51" ht="13.5" customHeight="1" thickBot="1">
      <c r="A1169" s="548" t="s">
        <v>610</v>
      </c>
      <c r="B1169" s="878" t="s">
        <v>661</v>
      </c>
      <c r="C1169" s="879"/>
      <c r="D1169" s="880"/>
      <c r="E1169" s="670"/>
      <c r="F1169" s="757">
        <f ca="1">SUMIF($B1142:$P1155,$A1169,F1142:F1155)+SUMIF($B1142:$P1155,$A1170,F1142:F1155)</f>
        <v>17</v>
      </c>
      <c r="G1169" s="758">
        <f t="shared" ref="G1169" ca="1" si="1056">SUMIF($B1144:$P1157,$A1169,G1144:G1157)</f>
        <v>7600</v>
      </c>
      <c r="H1169" s="758">
        <f ca="1">SUMIF($B1142:$P1155,$A1169,H1142:H1155)+SUMIF($B1142:$P1155,$A1170,H1142:H1155)</f>
        <v>9</v>
      </c>
      <c r="I1169" s="758">
        <f t="shared" ref="I1169" ca="1" si="1057">SUMIF($B1144:$P1157,$A1169,I1144:I1157)</f>
        <v>5600</v>
      </c>
      <c r="J1169" s="758">
        <f ca="1">SUMIF($B1142:$P1155,$A1169,J1142:J1155)+SUMIF($B1142:$P1155,$A1170,J1142:J1155)</f>
        <v>0</v>
      </c>
      <c r="K1169" s="758">
        <f t="shared" ref="K1169" ca="1" si="1058">SUMIF($B1144:$P1157,$A1169,K1144:K1157)</f>
        <v>4000</v>
      </c>
      <c r="L1169" s="758">
        <f ca="1">SUMIF($B1142:$P1155,$A1169,L1142:L1155)+SUMIF($B1142:$P1155,$A1170,L1142:L1155)</f>
        <v>0</v>
      </c>
      <c r="M1169" s="758">
        <f t="shared" ref="M1169" ca="1" si="1059">SUMIF($B1144:$P1157,$A1169,M1144:M1157)</f>
        <v>3800</v>
      </c>
      <c r="N1169" s="758">
        <f ca="1">SUMIF($B1142:$P1155,$A1169,N1142:N1155)+SUMIF($B1142:$P1155,$A1170,N1142:N1155)</f>
        <v>0</v>
      </c>
      <c r="O1169" s="758">
        <f ca="1">SUMIF($B1142:$P1155,$A1169,O1142:O1155)+SUMIF($B1142:$P1155,$A1170,O1142:O1155)</f>
        <v>26</v>
      </c>
      <c r="P1169" s="759">
        <f ca="1">SUMIF($B1142:$P1155,$A1169,P1142:P1155)+SUMIF($B1142:$P1155,$A1170,P1142:P1155)</f>
        <v>204400</v>
      </c>
      <c r="Q1169" s="555"/>
      <c r="R1169" s="775"/>
      <c r="S1169" s="596" t="s">
        <v>2</v>
      </c>
      <c r="T1169" s="717">
        <f>SUM(昨年日報!T1170)</f>
        <v>175</v>
      </c>
      <c r="U1169" s="555"/>
      <c r="V1169" s="718"/>
      <c r="W1169" s="596" t="s">
        <v>42</v>
      </c>
      <c r="X1169" s="719">
        <f>+X1115+T1169</f>
        <v>2989</v>
      </c>
      <c r="Y1169" s="555"/>
      <c r="Z1169" s="720"/>
      <c r="AA1169" s="555" t="s">
        <v>2</v>
      </c>
      <c r="AB1169" s="596"/>
      <c r="AC1169" s="721">
        <f>+AC1115+T1169</f>
        <v>3267</v>
      </c>
      <c r="AD1169" s="720"/>
      <c r="AE1169" s="555"/>
      <c r="AF1169" s="730" t="s">
        <v>822</v>
      </c>
      <c r="AG1169" s="561"/>
      <c r="AJ1169" s="855"/>
      <c r="AK1169" s="9" t="s">
        <v>335</v>
      </c>
      <c r="AL1169" s="9">
        <v>3</v>
      </c>
      <c r="AM1169" s="283"/>
      <c r="AN1169" s="283">
        <f>DSUM($B1141:$N1155,F1141,$AK1168:$AL1169)</f>
        <v>0</v>
      </c>
      <c r="AO1169" s="283">
        <f>DSUM($B1141:$N1155,H1141,$AK1168:$AL1169)</f>
        <v>0</v>
      </c>
      <c r="AP1169" s="283">
        <f>DSUM($B1141:$N1155,J1141,$AK1168:$AL1169)</f>
        <v>0</v>
      </c>
      <c r="AQ1169" s="283">
        <f>DSUM($B1141:$N1155,L1141,$AK1168:$AL1169)</f>
        <v>0</v>
      </c>
      <c r="AR1169" s="283">
        <f>DSUM($B1141:$N1155,N1141,$AK1168:$AL1169)</f>
        <v>0</v>
      </c>
      <c r="AS1169" s="283"/>
      <c r="AT1169" s="283">
        <f>AN1169+AO1169+AP1169</f>
        <v>0</v>
      </c>
      <c r="AU1169" s="283">
        <f>AQ1169+AR1169</f>
        <v>0</v>
      </c>
      <c r="AV1169" s="283">
        <f>AT1169+AU1169</f>
        <v>0</v>
      </c>
      <c r="AW1169" s="286">
        <f>(AT1169*1)+(AU1169*0.5)</f>
        <v>0</v>
      </c>
      <c r="AX1169" s="285">
        <f>DCOUNT(B1141:E1155,D1141,AK1168:AL1169)-AR1187</f>
        <v>0</v>
      </c>
      <c r="AY1169" s="855"/>
    </row>
    <row r="1170" spans="1:51" ht="13.5" customHeight="1" thickBot="1">
      <c r="A1170" s="548" t="s">
        <v>663</v>
      </c>
      <c r="B1170" s="870" t="s">
        <v>623</v>
      </c>
      <c r="C1170" s="871"/>
      <c r="D1170" s="872"/>
      <c r="E1170" s="555" t="e">
        <v>#N/A</v>
      </c>
      <c r="F1170" s="701">
        <f ca="1">SUM(F1169)+F1116</f>
        <v>287</v>
      </c>
      <c r="G1170" s="702">
        <f t="shared" ref="G1170" ca="1" si="1060">SUM(G1169)+G1116</f>
        <v>38000</v>
      </c>
      <c r="H1170" s="702">
        <f t="shared" ref="H1170" ca="1" si="1061">SUM(H1169)+H1116</f>
        <v>38</v>
      </c>
      <c r="I1170" s="702">
        <f t="shared" ref="I1170:P1170" ca="1" si="1062">SUM(I1169)+I1116</f>
        <v>28000</v>
      </c>
      <c r="J1170" s="702">
        <f t="shared" ca="1" si="1062"/>
        <v>0</v>
      </c>
      <c r="K1170" s="702">
        <f t="shared" ca="1" si="1062"/>
        <v>20000</v>
      </c>
      <c r="L1170" s="702">
        <f t="shared" ca="1" si="1062"/>
        <v>7</v>
      </c>
      <c r="M1170" s="702">
        <f t="shared" ca="1" si="1062"/>
        <v>19000</v>
      </c>
      <c r="N1170" s="702">
        <f t="shared" ca="1" si="1062"/>
        <v>1</v>
      </c>
      <c r="O1170" s="702">
        <f t="shared" ca="1" si="1062"/>
        <v>333</v>
      </c>
      <c r="P1170" s="703">
        <f t="shared" ca="1" si="1062"/>
        <v>2616600</v>
      </c>
      <c r="Q1170" s="555"/>
      <c r="R1170" s="776" t="s">
        <v>43</v>
      </c>
      <c r="S1170" s="697" t="s">
        <v>3</v>
      </c>
      <c r="T1170" s="722">
        <f>SUM(O1157)</f>
        <v>118</v>
      </c>
      <c r="U1170" s="696"/>
      <c r="V1170" s="723">
        <f t="shared" ref="V1170" si="1063">+IF(ISERROR(T1170/T1169*100),"",(T1170/T1169*100))</f>
        <v>67.428571428571431</v>
      </c>
      <c r="W1170" s="697" t="s">
        <v>44</v>
      </c>
      <c r="X1170" s="724">
        <f t="shared" ref="X1170:X1172" si="1064">+X1116+T1170</f>
        <v>2216</v>
      </c>
      <c r="Y1170" s="696"/>
      <c r="Z1170" s="725">
        <f t="shared" ref="Z1170" si="1065">+IF(ISERROR(X1170/X1169*100),"",(X1170/X1169*100))</f>
        <v>74.138507862161262</v>
      </c>
      <c r="AA1170" s="696" t="s">
        <v>3</v>
      </c>
      <c r="AB1170" s="697"/>
      <c r="AC1170" s="726">
        <f t="shared" ref="AC1170:AC1182" si="1066">+AC1116+T1170</f>
        <v>2354</v>
      </c>
      <c r="AD1170" s="723">
        <f>+IF(ISERROR(AC1170/AC1169*100),"",(AC1170/AC1169*100))</f>
        <v>72.053872053872055</v>
      </c>
      <c r="AE1170" s="555"/>
      <c r="AF1170" s="558"/>
      <c r="AG1170" s="561"/>
    </row>
    <row r="1171" spans="1:51" ht="13.5" customHeight="1" thickBot="1">
      <c r="A1171" s="43"/>
      <c r="B1171" s="662"/>
      <c r="C1171" s="663"/>
      <c r="D1171" s="664"/>
      <c r="E1171" s="590" t="str">
        <f>IF(B1171="","",VLOOKUP(B1171,参照!$U$1:$Z$25,2,FALSE))</f>
        <v/>
      </c>
      <c r="F1171" s="760"/>
      <c r="G1171" s="761"/>
      <c r="H1171" s="760"/>
      <c r="I1171" s="762"/>
      <c r="J1171" s="760"/>
      <c r="K1171" s="762"/>
      <c r="L1171" s="760"/>
      <c r="M1171" s="761"/>
      <c r="N1171" s="761"/>
      <c r="O1171" s="763"/>
      <c r="P1171" s="764"/>
      <c r="Q1171" s="555"/>
      <c r="R1171" s="777"/>
      <c r="S1171" s="728"/>
      <c r="T1171" s="606">
        <f>SUM(昨年日報!T1172)</f>
        <v>718950</v>
      </c>
      <c r="U1171" s="555"/>
      <c r="V1171" s="729"/>
      <c r="W1171" s="555"/>
      <c r="X1171" s="719">
        <f t="shared" si="1064"/>
        <v>14532960</v>
      </c>
      <c r="Y1171" s="555"/>
      <c r="Z1171" s="720"/>
      <c r="AA1171" s="555"/>
      <c r="AB1171" s="555"/>
      <c r="AC1171" s="713">
        <f t="shared" si="1066"/>
        <v>15716920</v>
      </c>
      <c r="AD1171" s="720"/>
      <c r="AE1171" s="555"/>
      <c r="AF1171" s="848" t="s">
        <v>827</v>
      </c>
      <c r="AG1171" s="833"/>
      <c r="AJ1171" s="290" t="s">
        <v>128</v>
      </c>
      <c r="AK1171" s="256"/>
      <c r="AL1171" s="256"/>
      <c r="AM1171" s="256"/>
      <c r="AN1171" s="256">
        <f>AN1142+AN1144+AN1147+AN1149+AN1152+AN1154+AN1157+AN1159+AN1162+AN1164</f>
        <v>44</v>
      </c>
      <c r="AO1171" s="256">
        <f>AO1142+AO1144+AO1147+AO1149+AO1152+AO1154+AO1157+AO1159+AO1162+AO1164</f>
        <v>74</v>
      </c>
      <c r="AP1171" s="256">
        <f>AP1142+AP1144+AP1147+AP1149+AP1152+AP1154+AP1157+AP1159+AP1162+AP1164</f>
        <v>0</v>
      </c>
      <c r="AQ1171" s="256">
        <f>AQ1142+AQ1144+AQ1147+AQ1149+AQ1152+AQ1154+AQ1157+AQ1159+AQ1162+AQ1164</f>
        <v>0</v>
      </c>
      <c r="AR1171" s="256">
        <f>AR1142+AR1144+AR1147+AR1149+AR1152+AR1154+AR1157+AR1159+AR1162+AR1164</f>
        <v>0</v>
      </c>
      <c r="AS1171" s="256"/>
      <c r="AT1171" s="256">
        <f>AT1142+AT1144+AT1147+AT1149+AT1152+AT1154+AT1157+AT1159+AT1162+AT1164</f>
        <v>118</v>
      </c>
      <c r="AU1171" s="256">
        <f>AU1142+AU1144+AU1147+AU1149+AU1152+AU1154+AU1157+AU1159+AU1162+AU1164</f>
        <v>0</v>
      </c>
      <c r="AV1171" s="256">
        <f>AV1142+AV1144+AV1147+AV1149+AV1152+AV1154+AV1157+AV1159+AV1162+AV1164</f>
        <v>118</v>
      </c>
      <c r="AW1171" s="256">
        <f>AW1142+AW1144+AW1147+AW1149+AW1152+AW1154+AW1157+AW1159+AW1162+AW1164</f>
        <v>118</v>
      </c>
      <c r="AX1171" s="256">
        <f>AX1142+AX1144+AX1147+AX1149+AX1152+AX1154+AX1157+AX1159+AX1162+AX1164</f>
        <v>4</v>
      </c>
    </row>
    <row r="1172" spans="1:51" ht="13.5" customHeight="1">
      <c r="A1172" s="43"/>
      <c r="B1172" s="870" t="s">
        <v>611</v>
      </c>
      <c r="C1172" s="871"/>
      <c r="D1172" s="872"/>
      <c r="E1172" s="670"/>
      <c r="F1172" s="731">
        <f ca="1">SUM(F1162+F1164+F1166+F1168+F1170)</f>
        <v>957</v>
      </c>
      <c r="G1172" s="732">
        <f t="shared" ref="G1172:P1172" ca="1" si="1067">SUM(G1162+G1164+G1166+G1168+G1170)</f>
        <v>220400</v>
      </c>
      <c r="H1172" s="731">
        <f t="shared" ca="1" si="1067"/>
        <v>1159</v>
      </c>
      <c r="I1172" s="733">
        <f t="shared" ca="1" si="1067"/>
        <v>162400</v>
      </c>
      <c r="J1172" s="731">
        <f t="shared" ca="1" si="1067"/>
        <v>58</v>
      </c>
      <c r="K1172" s="733">
        <f t="shared" ca="1" si="1067"/>
        <v>116000</v>
      </c>
      <c r="L1172" s="731">
        <f t="shared" ca="1" si="1067"/>
        <v>34</v>
      </c>
      <c r="M1172" s="732">
        <f t="shared" ca="1" si="1067"/>
        <v>110390</v>
      </c>
      <c r="N1172" s="732">
        <f t="shared" ca="1" si="1067"/>
        <v>8</v>
      </c>
      <c r="O1172" s="734">
        <f t="shared" ca="1" si="1067"/>
        <v>2216</v>
      </c>
      <c r="P1172" s="735">
        <f t="shared" ca="1" si="1067"/>
        <v>11539260</v>
      </c>
      <c r="Q1172" s="555"/>
      <c r="R1172" s="778" t="s">
        <v>45</v>
      </c>
      <c r="S1172" s="660"/>
      <c r="T1172" s="736">
        <f>SUM(P1157)</f>
        <v>648150</v>
      </c>
      <c r="U1172" s="696"/>
      <c r="V1172" s="723">
        <f t="shared" ref="V1172" si="1068">+IF(ISERROR(T1172/T1171*100),"",(T1172/T1171*100))</f>
        <v>90.152305445441272</v>
      </c>
      <c r="W1172" s="696"/>
      <c r="X1172" s="724">
        <f t="shared" si="1064"/>
        <v>11539260</v>
      </c>
      <c r="Y1172" s="696"/>
      <c r="Z1172" s="723">
        <f t="shared" ref="Z1172" si="1069">+IF(ISERROR(X1172/X1171*100),"",(X1172/X1171*100))</f>
        <v>79.40061763054463</v>
      </c>
      <c r="AA1172" s="696"/>
      <c r="AB1172" s="696"/>
      <c r="AC1172" s="736">
        <f t="shared" si="1066"/>
        <v>12215020</v>
      </c>
      <c r="AD1172" s="723">
        <f>+IF(ISERROR(AC1172/AC1171*100),"",(AC1172/AC1171*100))</f>
        <v>77.71891693792422</v>
      </c>
      <c r="AE1172" s="555"/>
      <c r="AF1172" s="832" t="s">
        <v>828</v>
      </c>
      <c r="AG1172" s="833"/>
    </row>
    <row r="1173" spans="1:51" ht="13.5" customHeight="1">
      <c r="A1173" s="43"/>
      <c r="B1173" s="895"/>
      <c r="C1173" s="895"/>
      <c r="D1173" s="895"/>
      <c r="E1173" s="562"/>
      <c r="F1173" s="666"/>
      <c r="G1173" s="737"/>
      <c r="H1173" s="666"/>
      <c r="I1173" s="737"/>
      <c r="J1173" s="666"/>
      <c r="K1173" s="737"/>
      <c r="L1173" s="666"/>
      <c r="M1173" s="737"/>
      <c r="N1173" s="666"/>
      <c r="O1173" s="737"/>
      <c r="P1173" s="737"/>
      <c r="Q1173" s="555"/>
      <c r="R1173" s="777" t="s">
        <v>46</v>
      </c>
      <c r="S1173" s="738">
        <f>SUM(AC1142:AC1143)</f>
        <v>0</v>
      </c>
      <c r="T1173" s="606">
        <f>SUM(昨年日報!T1174)</f>
        <v>0</v>
      </c>
      <c r="U1173" s="555"/>
      <c r="V1173" s="729"/>
      <c r="W1173" s="555"/>
      <c r="X1173" s="719">
        <f>+X1119+T1173</f>
        <v>0</v>
      </c>
      <c r="Y1173" s="555"/>
      <c r="Z1173" s="739"/>
      <c r="AA1173" s="555"/>
      <c r="AB1173" s="555"/>
      <c r="AC1173" s="713">
        <f t="shared" si="1066"/>
        <v>0</v>
      </c>
      <c r="AD1173" s="720"/>
      <c r="AE1173" s="555"/>
      <c r="AF1173" s="832" t="s">
        <v>807</v>
      </c>
      <c r="AG1173" s="833"/>
      <c r="AJ1173" s="856" t="s">
        <v>323</v>
      </c>
      <c r="AK1173" s="856"/>
      <c r="AL1173" s="856" t="s">
        <v>324</v>
      </c>
      <c r="AM1173" s="856"/>
      <c r="AN1173" s="859" t="s">
        <v>331</v>
      </c>
      <c r="AO1173" s="859"/>
      <c r="AP1173" s="856" t="s">
        <v>325</v>
      </c>
      <c r="AQ1173" s="856"/>
    </row>
    <row r="1174" spans="1:51" ht="13.5" customHeight="1">
      <c r="A1174" s="43"/>
      <c r="B1174" s="881" t="s">
        <v>618</v>
      </c>
      <c r="C1174" s="882"/>
      <c r="D1174" s="882"/>
      <c r="E1174" s="564" t="e">
        <f>IF(B1174="","",VLOOKUP(B1174,参照!$U$1:$Z$25,2,FALSE))</f>
        <v>#N/A</v>
      </c>
      <c r="F1174" s="883" t="s">
        <v>616</v>
      </c>
      <c r="G1174" s="884"/>
      <c r="H1174" s="884"/>
      <c r="I1174" s="884"/>
      <c r="J1174" s="884"/>
      <c r="K1174" s="884"/>
      <c r="L1174" s="884"/>
      <c r="M1174" s="884"/>
      <c r="N1174" s="884"/>
      <c r="O1174" s="884"/>
      <c r="P1174" s="885"/>
      <c r="Q1174" s="555"/>
      <c r="R1174" s="776" t="s">
        <v>47</v>
      </c>
      <c r="S1174" s="740"/>
      <c r="T1174" s="736">
        <f>SUM(T1160+T1164+S1173+S1174)</f>
        <v>1600</v>
      </c>
      <c r="U1174" s="696"/>
      <c r="V1174" s="723" t="str">
        <f t="shared" ref="V1174" si="1070">+IF(ISERROR(T1174/T1173*100),"",(T1174/T1173*100))</f>
        <v/>
      </c>
      <c r="W1174" s="696"/>
      <c r="X1174" s="724">
        <f t="shared" ref="X1174:X1183" si="1071">+X1120+T1174</f>
        <v>7204</v>
      </c>
      <c r="Y1174" s="696"/>
      <c r="Z1174" s="725" t="str">
        <f t="shared" ref="Z1174" si="1072">+IF(ISERROR(X1174/X1173*100),"",(X1174/X1173*100))</f>
        <v/>
      </c>
      <c r="AA1174" s="696"/>
      <c r="AB1174" s="696"/>
      <c r="AC1174" s="736">
        <f t="shared" si="1066"/>
        <v>38420</v>
      </c>
      <c r="AD1174" s="723" t="str">
        <f>+IF(ISERROR(AC1174/AC1173*100),"",(AC1174/AC1173*100))</f>
        <v/>
      </c>
      <c r="AE1174" s="555"/>
      <c r="AF1174" s="832" t="s">
        <v>808</v>
      </c>
      <c r="AG1174" s="833"/>
      <c r="AJ1174" s="931">
        <v>131000</v>
      </c>
      <c r="AK1174" s="931"/>
      <c r="AL1174" s="869">
        <f>AJ1174-AG1165</f>
        <v>-24380</v>
      </c>
      <c r="AM1174" s="856"/>
      <c r="AN1174" s="869">
        <f>T1176+T1178+T1180+T1182</f>
        <v>24380</v>
      </c>
      <c r="AO1174" s="856"/>
      <c r="AP1174" s="869">
        <f>(AJ1174+AN1174)-(AG1165)</f>
        <v>0</v>
      </c>
      <c r="AQ1174" s="856"/>
    </row>
    <row r="1175" spans="1:51" ht="13.5" customHeight="1">
      <c r="A1175" s="43"/>
      <c r="B1175" s="894" t="s">
        <v>602</v>
      </c>
      <c r="C1175" s="894"/>
      <c r="D1175" s="894"/>
      <c r="E1175" s="555" t="e">
        <v>#N/A</v>
      </c>
      <c r="F1175" s="687" t="s">
        <v>15</v>
      </c>
      <c r="G1175" s="688"/>
      <c r="H1175" s="687" t="s">
        <v>16</v>
      </c>
      <c r="I1175" s="689"/>
      <c r="J1175" s="559" t="s">
        <v>17</v>
      </c>
      <c r="K1175" s="690"/>
      <c r="L1175" s="687" t="s">
        <v>18</v>
      </c>
      <c r="M1175" s="670"/>
      <c r="N1175" s="670" t="s">
        <v>19</v>
      </c>
      <c r="O1175" s="691" t="s">
        <v>6</v>
      </c>
      <c r="P1175" s="613" t="s">
        <v>20</v>
      </c>
      <c r="Q1175" s="555"/>
      <c r="R1175" s="773" t="s">
        <v>639</v>
      </c>
      <c r="S1175" s="824">
        <f>AF1180+AF1182</f>
        <v>13880</v>
      </c>
      <c r="T1175" s="606">
        <f>SUM(昨年日報!T1176)</f>
        <v>10600</v>
      </c>
      <c r="U1175" s="555"/>
      <c r="V1175" s="729"/>
      <c r="W1175" s="555"/>
      <c r="X1175" s="719">
        <f t="shared" si="1071"/>
        <v>228110</v>
      </c>
      <c r="Y1175" s="555"/>
      <c r="Z1175" s="720"/>
      <c r="AA1175" s="555"/>
      <c r="AB1175" s="555"/>
      <c r="AC1175" s="713">
        <f t="shared" si="1066"/>
        <v>245510</v>
      </c>
      <c r="AD1175" s="720"/>
      <c r="AE1175" s="555"/>
      <c r="AF1175" s="832"/>
      <c r="AG1175" s="833"/>
    </row>
    <row r="1176" spans="1:51" ht="13.5" customHeight="1" thickBot="1">
      <c r="A1176" s="43"/>
      <c r="B1176" s="873" t="s">
        <v>637</v>
      </c>
      <c r="C1176" s="874"/>
      <c r="D1176" s="875"/>
      <c r="E1176" s="670"/>
      <c r="F1176" s="665"/>
      <c r="G1176" s="727"/>
      <c r="H1176" s="727"/>
      <c r="I1176" s="727"/>
      <c r="J1176" s="727"/>
      <c r="K1176" s="727"/>
      <c r="L1176" s="727"/>
      <c r="M1176" s="727"/>
      <c r="N1176" s="727"/>
      <c r="O1176" s="727"/>
      <c r="P1176" s="742"/>
      <c r="Q1176" s="555"/>
      <c r="R1176" s="771" t="s">
        <v>682</v>
      </c>
      <c r="S1176" s="825">
        <f>AF1185+AF1187</f>
        <v>0</v>
      </c>
      <c r="T1176" s="736">
        <f>SUM(S1175:S1176)</f>
        <v>13880</v>
      </c>
      <c r="U1176" s="696"/>
      <c r="V1176" s="723">
        <f t="shared" ref="V1176" si="1073">+IF(ISERROR(T1176/T1175*100),"",(T1176/T1175*100))</f>
        <v>130.94339622641508</v>
      </c>
      <c r="W1176" s="696"/>
      <c r="X1176" s="724">
        <f t="shared" si="1071"/>
        <v>160870</v>
      </c>
      <c r="Y1176" s="696"/>
      <c r="Z1176" s="723">
        <f t="shared" ref="Z1176" si="1074">+IF(ISERROR(X1176/X1175*100),"",(X1176/X1175*100))</f>
        <v>70.522993292709657</v>
      </c>
      <c r="AA1176" s="696"/>
      <c r="AB1176" s="696"/>
      <c r="AC1176" s="736">
        <f t="shared" si="1066"/>
        <v>165880</v>
      </c>
      <c r="AD1176" s="723">
        <f>+IF(ISERROR(AC1176/AC1175*100),"",(AC1176/AC1175*100))</f>
        <v>67.56547594802656</v>
      </c>
      <c r="AE1176" s="555"/>
      <c r="AF1176" s="558"/>
      <c r="AG1176" s="561"/>
      <c r="AJ1176" s="856" t="s">
        <v>326</v>
      </c>
      <c r="AK1176" s="856"/>
      <c r="AL1176" s="856"/>
      <c r="AM1176" s="856"/>
    </row>
    <row r="1177" spans="1:51" ht="13.5" customHeight="1" thickBot="1">
      <c r="A1177" s="43"/>
      <c r="B1177" s="870" t="s">
        <v>624</v>
      </c>
      <c r="C1177" s="871"/>
      <c r="D1177" s="872"/>
      <c r="E1177" s="555" t="e">
        <v>#N/A</v>
      </c>
      <c r="F1177" s="700">
        <f ca="1">SUM(F1162)+F$43</f>
        <v>659</v>
      </c>
      <c r="G1177" s="701">
        <f t="shared" ref="G1177:P1177" ca="1" si="1075">SUM(G1162)+G$43</f>
        <v>180500</v>
      </c>
      <c r="H1177" s="702">
        <f t="shared" ca="1" si="1075"/>
        <v>998</v>
      </c>
      <c r="I1177" s="702">
        <f t="shared" ca="1" si="1075"/>
        <v>133000</v>
      </c>
      <c r="J1177" s="702">
        <f t="shared" ca="1" si="1075"/>
        <v>58</v>
      </c>
      <c r="K1177" s="702">
        <f t="shared" ca="1" si="1075"/>
        <v>95000</v>
      </c>
      <c r="L1177" s="702">
        <f t="shared" ca="1" si="1075"/>
        <v>25</v>
      </c>
      <c r="M1177" s="702">
        <f t="shared" ca="1" si="1075"/>
        <v>90440</v>
      </c>
      <c r="N1177" s="702">
        <f t="shared" ca="1" si="1075"/>
        <v>9</v>
      </c>
      <c r="O1177" s="702">
        <f t="shared" ca="1" si="1075"/>
        <v>1749</v>
      </c>
      <c r="P1177" s="703">
        <f t="shared" ca="1" si="1075"/>
        <v>8322420</v>
      </c>
      <c r="Q1177" s="555"/>
      <c r="R1177" s="773" t="s">
        <v>640</v>
      </c>
      <c r="S1177" s="741">
        <v>9500</v>
      </c>
      <c r="T1177" s="606">
        <f>SUM(昨年日報!T1178)</f>
        <v>9000</v>
      </c>
      <c r="U1177" s="555"/>
      <c r="V1177" s="729"/>
      <c r="W1177" s="555"/>
      <c r="X1177" s="719">
        <f t="shared" si="1071"/>
        <v>173300</v>
      </c>
      <c r="Y1177" s="555"/>
      <c r="Z1177" s="739"/>
      <c r="AA1177" s="555"/>
      <c r="AB1177" s="555"/>
      <c r="AC1177" s="713">
        <f t="shared" si="1066"/>
        <v>206300</v>
      </c>
      <c r="AD1177" s="720"/>
      <c r="AE1177" s="555"/>
      <c r="AF1177" s="934" t="s">
        <v>664</v>
      </c>
      <c r="AG1177" s="935"/>
      <c r="AJ1177" s="886" t="s">
        <v>327</v>
      </c>
      <c r="AK1177" s="887"/>
      <c r="AL1177" s="856" t="s">
        <v>328</v>
      </c>
      <c r="AM1177" s="856"/>
    </row>
    <row r="1178" spans="1:51" ht="13.5" customHeight="1">
      <c r="B1178" s="873" t="s">
        <v>107</v>
      </c>
      <c r="C1178" s="874"/>
      <c r="D1178" s="875"/>
      <c r="E1178" s="670"/>
      <c r="F1178" s="665"/>
      <c r="G1178" s="727"/>
      <c r="H1178" s="727"/>
      <c r="I1178" s="727"/>
      <c r="J1178" s="727"/>
      <c r="K1178" s="727"/>
      <c r="L1178" s="727"/>
      <c r="M1178" s="727"/>
      <c r="N1178" s="727"/>
      <c r="O1178" s="727"/>
      <c r="P1178" s="742"/>
      <c r="Q1178" s="555"/>
      <c r="R1178" s="772" t="s">
        <v>683</v>
      </c>
      <c r="S1178" s="740"/>
      <c r="T1178" s="736">
        <f>SUM(S1177:S1178)</f>
        <v>9500</v>
      </c>
      <c r="U1178" s="696"/>
      <c r="V1178" s="723">
        <f t="shared" ref="V1178" si="1076">+IF(ISERROR(T1178/T1177*100),"",(T1178/T1177*100))</f>
        <v>105.55555555555556</v>
      </c>
      <c r="W1178" s="696"/>
      <c r="X1178" s="724">
        <f t="shared" si="1071"/>
        <v>144700</v>
      </c>
      <c r="Y1178" s="696"/>
      <c r="Z1178" s="725">
        <f t="shared" ref="Z1178" si="1077">+IF(ISERROR(X1178/X1177*100),"",(X1178/X1177*100))</f>
        <v>83.496826312752447</v>
      </c>
      <c r="AA1178" s="696"/>
      <c r="AB1178" s="696"/>
      <c r="AC1178" s="736">
        <f t="shared" si="1066"/>
        <v>153700</v>
      </c>
      <c r="AD1178" s="723">
        <f>+IF(ISERROR(AC1178/AC1177*100),"",(AC1178/AC1177*100))</f>
        <v>74.50315075133301</v>
      </c>
      <c r="AE1178" s="555"/>
      <c r="AF1178" s="936" t="s">
        <v>665</v>
      </c>
      <c r="AG1178" s="937"/>
      <c r="AJ1178" s="886" t="s">
        <v>329</v>
      </c>
      <c r="AK1178" s="887"/>
      <c r="AL1178" s="887"/>
      <c r="AM1178" s="888"/>
    </row>
    <row r="1179" spans="1:51" ht="13.5" customHeight="1">
      <c r="B1179" s="870" t="s">
        <v>624</v>
      </c>
      <c r="C1179" s="871"/>
      <c r="D1179" s="872"/>
      <c r="E1179" s="555" t="e">
        <v>#N/A</v>
      </c>
      <c r="F1179" s="701">
        <f ca="1">SUM(F1164)+F$45</f>
        <v>0</v>
      </c>
      <c r="G1179" s="702">
        <f t="shared" ref="G1179:P1179" ca="1" si="1078">SUM(G1164)+G$45</f>
        <v>0</v>
      </c>
      <c r="H1179" s="702">
        <f t="shared" ca="1" si="1078"/>
        <v>0</v>
      </c>
      <c r="I1179" s="702">
        <f t="shared" ca="1" si="1078"/>
        <v>0</v>
      </c>
      <c r="J1179" s="702">
        <f t="shared" ca="1" si="1078"/>
        <v>0</v>
      </c>
      <c r="K1179" s="702">
        <f t="shared" ca="1" si="1078"/>
        <v>0</v>
      </c>
      <c r="L1179" s="702">
        <f t="shared" ca="1" si="1078"/>
        <v>0</v>
      </c>
      <c r="M1179" s="702">
        <f t="shared" ca="1" si="1078"/>
        <v>0</v>
      </c>
      <c r="N1179" s="702">
        <f t="shared" ca="1" si="1078"/>
        <v>0</v>
      </c>
      <c r="O1179" s="702">
        <f t="shared" ca="1" si="1078"/>
        <v>0</v>
      </c>
      <c r="P1179" s="703">
        <f t="shared" ca="1" si="1078"/>
        <v>0</v>
      </c>
      <c r="Q1179" s="555"/>
      <c r="R1179" s="777"/>
      <c r="S1179" s="669"/>
      <c r="T1179" s="606">
        <f>SUM(昨年日報!T1180)</f>
        <v>0</v>
      </c>
      <c r="U1179" s="555"/>
      <c r="V1179" s="729"/>
      <c r="W1179" s="555"/>
      <c r="X1179" s="719">
        <f t="shared" si="1071"/>
        <v>0</v>
      </c>
      <c r="Y1179" s="555"/>
      <c r="Z1179" s="720"/>
      <c r="AA1179" s="555"/>
      <c r="AB1179" s="555"/>
      <c r="AC1179" s="713">
        <f t="shared" si="1066"/>
        <v>0</v>
      </c>
      <c r="AD1179" s="720"/>
      <c r="AE1179" s="555"/>
      <c r="AF1179" s="826" t="str">
        <f>$AF$99</f>
        <v>8%対象額</v>
      </c>
      <c r="AG1179" s="827" t="str">
        <f>$AG$99</f>
        <v>税額</v>
      </c>
      <c r="AJ1179" s="869">
        <f ca="1">SUM(INDIRECT(AS1179))</f>
        <v>118</v>
      </c>
      <c r="AK1179" s="856"/>
      <c r="AL1179" s="869">
        <f ca="1">SUM(INDIRECT(AT1179))</f>
        <v>2354</v>
      </c>
      <c r="AM1179" s="856"/>
      <c r="AN1179" s="345" t="s">
        <v>619</v>
      </c>
      <c r="AO1179" s="345" t="s">
        <v>621</v>
      </c>
      <c r="AP1179" s="346">
        <f>SUM(AP1125)+72</f>
        <v>1569</v>
      </c>
      <c r="AQ1179" s="347">
        <v>18</v>
      </c>
      <c r="AR1179" s="347">
        <f>AP1179+AQ1179</f>
        <v>1587</v>
      </c>
      <c r="AS1179" s="345" t="str">
        <f>CONCATENATE(AN1179,AR1179)</f>
        <v>受払表!G1587</v>
      </c>
      <c r="AT1179" s="345" t="str">
        <f>CONCATENATE(AO1179,AR1179)</f>
        <v>受払表!K1587</v>
      </c>
    </row>
    <row r="1180" spans="1:51" ht="13.5" customHeight="1">
      <c r="B1180" s="873" t="s">
        <v>605</v>
      </c>
      <c r="C1180" s="874"/>
      <c r="D1180" s="875"/>
      <c r="E1180" s="670"/>
      <c r="F1180" s="665"/>
      <c r="G1180" s="727"/>
      <c r="H1180" s="727"/>
      <c r="I1180" s="727"/>
      <c r="J1180" s="727"/>
      <c r="K1180" s="727"/>
      <c r="L1180" s="727"/>
      <c r="M1180" s="727"/>
      <c r="N1180" s="727"/>
      <c r="O1180" s="727"/>
      <c r="P1180" s="742"/>
      <c r="Q1180" s="555"/>
      <c r="R1180" s="776" t="s">
        <v>52</v>
      </c>
      <c r="S1180" s="660"/>
      <c r="T1180" s="736">
        <f>+AC1161</f>
        <v>0</v>
      </c>
      <c r="U1180" s="696"/>
      <c r="V1180" s="723" t="str">
        <f t="shared" ref="V1180" si="1079">+IF(ISERROR(T1180/T1179*100),"",(T1180/T1179*100))</f>
        <v/>
      </c>
      <c r="W1180" s="696"/>
      <c r="X1180" s="724">
        <f t="shared" si="1071"/>
        <v>0</v>
      </c>
      <c r="Y1180" s="696"/>
      <c r="Z1180" s="723" t="str">
        <f t="shared" ref="Z1180" si="1080">+IF(ISERROR(X1180/X1179*100),"",(X1180/X1179*100))</f>
        <v/>
      </c>
      <c r="AA1180" s="696"/>
      <c r="AB1180" s="696"/>
      <c r="AC1180" s="736">
        <f t="shared" si="1066"/>
        <v>0</v>
      </c>
      <c r="AD1180" s="723" t="str">
        <f>+IF(ISERROR(AC1180/AC1179*100),"",(AC1180/AC1179*100))</f>
        <v/>
      </c>
      <c r="AE1180" s="555"/>
      <c r="AF1180" s="817">
        <v>12230</v>
      </c>
      <c r="AG1180" s="818">
        <f>IF(AF1180="","0",AF1180-(AF1180/(参照!$V$13)))</f>
        <v>905.925925925927</v>
      </c>
      <c r="AJ1180" s="886" t="s">
        <v>330</v>
      </c>
      <c r="AK1180" s="887"/>
      <c r="AL1180" s="887"/>
      <c r="AM1180" s="888"/>
      <c r="AN1180" s="345"/>
      <c r="AO1180" s="345"/>
      <c r="AP1180" s="345"/>
      <c r="AQ1180" s="345"/>
      <c r="AR1180" s="345"/>
      <c r="AS1180" s="345"/>
      <c r="AT1180" s="345"/>
    </row>
    <row r="1181" spans="1:51" ht="13.5" customHeight="1">
      <c r="B1181" s="870" t="s">
        <v>624</v>
      </c>
      <c r="C1181" s="871"/>
      <c r="D1181" s="872"/>
      <c r="E1181" s="712"/>
      <c r="F1181" s="701">
        <f ca="1">SUM(F1166)+F$47</f>
        <v>69</v>
      </c>
      <c r="G1181" s="702">
        <f t="shared" ref="G1181:P1181" ca="1" si="1081">SUM(G1166)+G$47</f>
        <v>11400</v>
      </c>
      <c r="H1181" s="702">
        <f t="shared" ca="1" si="1081"/>
        <v>130</v>
      </c>
      <c r="I1181" s="702">
        <f t="shared" ca="1" si="1081"/>
        <v>8400</v>
      </c>
      <c r="J1181" s="702">
        <f t="shared" ca="1" si="1081"/>
        <v>0</v>
      </c>
      <c r="K1181" s="702">
        <f t="shared" ca="1" si="1081"/>
        <v>6000</v>
      </c>
      <c r="L1181" s="702">
        <f t="shared" ca="1" si="1081"/>
        <v>2</v>
      </c>
      <c r="M1181" s="702">
        <f t="shared" ca="1" si="1081"/>
        <v>5720</v>
      </c>
      <c r="N1181" s="702">
        <f t="shared" ca="1" si="1081"/>
        <v>0</v>
      </c>
      <c r="O1181" s="702">
        <f t="shared" ca="1" si="1081"/>
        <v>201</v>
      </c>
      <c r="P1181" s="703">
        <f t="shared" ca="1" si="1081"/>
        <v>580500</v>
      </c>
      <c r="Q1181" s="555"/>
      <c r="R1181" s="773" t="s">
        <v>641</v>
      </c>
      <c r="S1181" s="728">
        <v>1000</v>
      </c>
      <c r="T1181" s="743">
        <f>SUM(昨年日報!T1182)</f>
        <v>4500</v>
      </c>
      <c r="U1181" s="682"/>
      <c r="V1181" s="744"/>
      <c r="W1181" s="682"/>
      <c r="X1181" s="719">
        <f t="shared" si="1071"/>
        <v>69500</v>
      </c>
      <c r="Y1181" s="682"/>
      <c r="Z1181" s="744"/>
      <c r="AA1181" s="682"/>
      <c r="AB1181" s="682"/>
      <c r="AC1181" s="745">
        <f t="shared" si="1066"/>
        <v>77000</v>
      </c>
      <c r="AD1181" s="744"/>
      <c r="AE1181" s="555"/>
      <c r="AF1181" s="828" t="str">
        <f>$AF$101</f>
        <v>10%対象額</v>
      </c>
      <c r="AG1181" s="829" t="str">
        <f>$AG$101</f>
        <v>税額</v>
      </c>
      <c r="AJ1181" s="869">
        <f ca="1">SUM(INDIRECT(AS1181))</f>
        <v>648150</v>
      </c>
      <c r="AK1181" s="856"/>
      <c r="AL1181" s="869">
        <f ca="1">SUM(INDIRECT(AT1181))</f>
        <v>12215020</v>
      </c>
      <c r="AM1181" s="856"/>
      <c r="AN1181" s="345" t="s">
        <v>620</v>
      </c>
      <c r="AO1181" s="345" t="s">
        <v>622</v>
      </c>
      <c r="AP1181" s="345">
        <f>SUM(AP1127)+72</f>
        <v>1569</v>
      </c>
      <c r="AQ1181" s="347">
        <v>18</v>
      </c>
      <c r="AR1181" s="345">
        <f>AP1181+AQ1181</f>
        <v>1587</v>
      </c>
      <c r="AS1181" s="345" t="str">
        <f>CONCATENATE(AN1181,AR1181)</f>
        <v>受払表!H1587</v>
      </c>
      <c r="AT1181" s="345" t="str">
        <f>CONCATENATE(AO1181,AR1181)</f>
        <v>受払表!L1587</v>
      </c>
    </row>
    <row r="1182" spans="1:51" ht="13.5" customHeight="1" thickBot="1">
      <c r="B1182" s="873" t="s">
        <v>103</v>
      </c>
      <c r="C1182" s="874"/>
      <c r="D1182" s="875"/>
      <c r="E1182" s="560" t="e">
        <v>#N/A</v>
      </c>
      <c r="F1182" s="665"/>
      <c r="G1182" s="727"/>
      <c r="H1182" s="727"/>
      <c r="I1182" s="727"/>
      <c r="J1182" s="727"/>
      <c r="K1182" s="727"/>
      <c r="L1182" s="727"/>
      <c r="M1182" s="727"/>
      <c r="N1182" s="727"/>
      <c r="O1182" s="727"/>
      <c r="P1182" s="742"/>
      <c r="Q1182" s="555"/>
      <c r="R1182" s="779" t="s">
        <v>684</v>
      </c>
      <c r="S1182" s="746"/>
      <c r="T1182" s="747">
        <f>S1181+S1182</f>
        <v>1000</v>
      </c>
      <c r="U1182" s="748"/>
      <c r="V1182" s="749">
        <f t="shared" ref="V1182" si="1082">+IF(ISERROR(T1182/T1181*100),"",(T1182/T1181*100))</f>
        <v>22.222222222222221</v>
      </c>
      <c r="W1182" s="748"/>
      <c r="X1182" s="719">
        <f t="shared" si="1071"/>
        <v>26500</v>
      </c>
      <c r="Y1182" s="748"/>
      <c r="Z1182" s="749">
        <f t="shared" ref="Z1182" si="1083">+IF(ISERROR(X1182/X1181*100),"",(X1182/X1181*100))</f>
        <v>38.129496402877699</v>
      </c>
      <c r="AA1182" s="748"/>
      <c r="AB1182" s="748"/>
      <c r="AC1182" s="747">
        <f t="shared" si="1066"/>
        <v>33000</v>
      </c>
      <c r="AD1182" s="749">
        <f>+IF(ISERROR(AC1182/AC1181*100),"",(AC1182/AC1181*100))</f>
        <v>42.857142857142854</v>
      </c>
      <c r="AE1182" s="555"/>
      <c r="AF1182" s="821">
        <v>1650</v>
      </c>
      <c r="AG1182" s="822">
        <f>IF(AF1182="","0",AF1182-(AF1182/(参照!$V$14)))</f>
        <v>150.00000000000023</v>
      </c>
    </row>
    <row r="1183" spans="1:51" ht="13.5" customHeight="1">
      <c r="B1183" s="870" t="s">
        <v>624</v>
      </c>
      <c r="C1183" s="871"/>
      <c r="D1183" s="872"/>
      <c r="E1183" s="555" t="e">
        <v>#N/A</v>
      </c>
      <c r="F1183" s="701">
        <f ca="1">SUM(F1168)+F$49</f>
        <v>60</v>
      </c>
      <c r="G1183" s="702">
        <f t="shared" ref="G1183:P1183" ca="1" si="1084">SUM(G1168)+G$49</f>
        <v>9500</v>
      </c>
      <c r="H1183" s="702">
        <f t="shared" ca="1" si="1084"/>
        <v>9</v>
      </c>
      <c r="I1183" s="702">
        <f t="shared" ca="1" si="1084"/>
        <v>7000</v>
      </c>
      <c r="J1183" s="702">
        <f t="shared" ca="1" si="1084"/>
        <v>0</v>
      </c>
      <c r="K1183" s="702">
        <f t="shared" ca="1" si="1084"/>
        <v>5000</v>
      </c>
      <c r="L1183" s="702">
        <f t="shared" ca="1" si="1084"/>
        <v>2</v>
      </c>
      <c r="M1183" s="702">
        <f t="shared" ca="1" si="1084"/>
        <v>4750</v>
      </c>
      <c r="N1183" s="702">
        <f t="shared" ca="1" si="1084"/>
        <v>0</v>
      </c>
      <c r="O1183" s="702">
        <f t="shared" ca="1" si="1084"/>
        <v>71</v>
      </c>
      <c r="P1183" s="703">
        <f t="shared" ca="1" si="1084"/>
        <v>695500</v>
      </c>
      <c r="Q1183" s="555"/>
      <c r="R1183" s="777"/>
      <c r="S1183" s="669"/>
      <c r="T1183" s="713">
        <f>SUM(昨年日報!T1184)</f>
        <v>743050</v>
      </c>
      <c r="U1183" s="555"/>
      <c r="V1183" s="729"/>
      <c r="W1183" s="555"/>
      <c r="X1183" s="750">
        <f t="shared" si="1071"/>
        <v>15003870</v>
      </c>
      <c r="Y1183" s="555"/>
      <c r="Z1183" s="739"/>
      <c r="AA1183" s="555"/>
      <c r="AB1183" s="555"/>
      <c r="AC1183" s="713">
        <f>+AC1129+T1183</f>
        <v>16245730</v>
      </c>
      <c r="AD1183" s="739"/>
      <c r="AE1183" s="555"/>
      <c r="AF1183" s="932" t="s">
        <v>685</v>
      </c>
      <c r="AG1183" s="933"/>
      <c r="AK1183" s="225" t="s">
        <v>148</v>
      </c>
      <c r="AL1183" s="225" t="s">
        <v>148</v>
      </c>
      <c r="AM1183" s="225" t="s">
        <v>148</v>
      </c>
      <c r="AN1183" s="225" t="s">
        <v>148</v>
      </c>
      <c r="AO1183" s="225" t="s">
        <v>148</v>
      </c>
      <c r="AP1183" s="225" t="s">
        <v>148</v>
      </c>
    </row>
    <row r="1184" spans="1:51" ht="13.5" customHeight="1">
      <c r="B1184" s="878" t="s">
        <v>661</v>
      </c>
      <c r="C1184" s="879"/>
      <c r="D1184" s="880"/>
      <c r="E1184" s="670"/>
      <c r="F1184" s="665"/>
      <c r="G1184" s="727"/>
      <c r="H1184" s="727"/>
      <c r="I1184" s="727"/>
      <c r="J1184" s="727"/>
      <c r="K1184" s="727"/>
      <c r="L1184" s="727"/>
      <c r="M1184" s="727"/>
      <c r="N1184" s="727"/>
      <c r="O1184" s="727"/>
      <c r="P1184" s="742"/>
      <c r="Q1184" s="555"/>
      <c r="R1184" s="780" t="s">
        <v>53</v>
      </c>
      <c r="S1184" s="705"/>
      <c r="T1184" s="751">
        <f>+T1172+T1174+T1176+T1178+T1180+T1182</f>
        <v>674130</v>
      </c>
      <c r="U1184" s="560"/>
      <c r="V1184" s="752">
        <f t="shared" ref="V1184" si="1085">+IF(ISERROR(T1184/T1183*100),"",(T1184/T1183*100))</f>
        <v>90.724715698808964</v>
      </c>
      <c r="W1184" s="560"/>
      <c r="X1184" s="751">
        <f>+X1172+X1174+X1176+X1178+X1180+X1182</f>
        <v>11878534</v>
      </c>
      <c r="Y1184" s="560"/>
      <c r="Z1184" s="752">
        <f t="shared" ref="Z1184" si="1086">+IF(ISERROR(X1184/X1183*100),"",(X1184/X1183*100))</f>
        <v>79.169800858045292</v>
      </c>
      <c r="AA1184" s="560"/>
      <c r="AB1184" s="560"/>
      <c r="AC1184" s="751">
        <f t="shared" ref="AC1184" si="1087">+AC1130+T1184</f>
        <v>12606020</v>
      </c>
      <c r="AD1184" s="752">
        <f>+IF(ISERROR(AC1184/AC1183*100),"",(AC1184/AC1183*100))</f>
        <v>77.595897506606349</v>
      </c>
      <c r="AE1184" s="555"/>
      <c r="AF1184" s="826" t="str">
        <f>$AF$104</f>
        <v>8%対象額</v>
      </c>
      <c r="AG1184" s="827" t="str">
        <f>$AG$104</f>
        <v>税額</v>
      </c>
      <c r="AK1184" s="225" t="s">
        <v>152</v>
      </c>
      <c r="AL1184" s="225" t="s">
        <v>153</v>
      </c>
      <c r="AM1184" s="225" t="s">
        <v>154</v>
      </c>
      <c r="AN1184" s="225" t="s">
        <v>155</v>
      </c>
      <c r="AO1184" s="225" t="s">
        <v>156</v>
      </c>
      <c r="AP1184" s="225" t="s">
        <v>332</v>
      </c>
    </row>
    <row r="1185" spans="1:51" ht="13.5" customHeight="1">
      <c r="B1185" s="870" t="s">
        <v>624</v>
      </c>
      <c r="C1185" s="871"/>
      <c r="D1185" s="872"/>
      <c r="E1185" s="555" t="e">
        <v>#N/A</v>
      </c>
      <c r="F1185" s="701">
        <f ca="1">SUM(F1170)+F$51</f>
        <v>287</v>
      </c>
      <c r="G1185" s="702">
        <f t="shared" ref="G1185:P1185" ca="1" si="1088">SUM(G1170)+G$51</f>
        <v>38000</v>
      </c>
      <c r="H1185" s="702">
        <f t="shared" ca="1" si="1088"/>
        <v>38</v>
      </c>
      <c r="I1185" s="702">
        <f t="shared" ca="1" si="1088"/>
        <v>28000</v>
      </c>
      <c r="J1185" s="702">
        <f t="shared" ca="1" si="1088"/>
        <v>0</v>
      </c>
      <c r="K1185" s="702">
        <f t="shared" ca="1" si="1088"/>
        <v>20000</v>
      </c>
      <c r="L1185" s="702">
        <f t="shared" ca="1" si="1088"/>
        <v>7</v>
      </c>
      <c r="M1185" s="702">
        <f t="shared" ca="1" si="1088"/>
        <v>19000</v>
      </c>
      <c r="N1185" s="702">
        <f t="shared" ca="1" si="1088"/>
        <v>1</v>
      </c>
      <c r="O1185" s="702">
        <f t="shared" ca="1" si="1088"/>
        <v>333</v>
      </c>
      <c r="P1185" s="703">
        <f t="shared" ca="1" si="1088"/>
        <v>2616600</v>
      </c>
      <c r="Q1185" s="555"/>
      <c r="R1185" s="775"/>
      <c r="S1185" s="669"/>
      <c r="T1185" s="713">
        <f>SUM(昨年日報!T1186)</f>
        <v>675584.34343434346</v>
      </c>
      <c r="U1185" s="555"/>
      <c r="V1185" s="729"/>
      <c r="W1185" s="555"/>
      <c r="X1185" s="713">
        <f t="shared" ref="X1185:X1186" si="1089">+X1131+T1185</f>
        <v>13641859.76430976</v>
      </c>
      <c r="Y1185" s="555"/>
      <c r="Z1185" s="739"/>
      <c r="AA1185" s="555"/>
      <c r="AB1185" s="555"/>
      <c r="AC1185" s="713">
        <f>+AC1131+T1185</f>
        <v>14770913.804713801</v>
      </c>
      <c r="AD1185" s="739"/>
      <c r="AE1185" s="555"/>
      <c r="AF1185" s="817"/>
      <c r="AG1185" s="818" t="str">
        <f>IF(AF1185="","0",AF1185-(AF1185/(参照!$V$13)))</f>
        <v>0</v>
      </c>
      <c r="AK1185" s="856" t="s">
        <v>632</v>
      </c>
      <c r="AL1185" s="856"/>
      <c r="AM1185" s="281" t="s">
        <v>625</v>
      </c>
      <c r="AN1185" s="281" t="s">
        <v>626</v>
      </c>
      <c r="AO1185" s="281" t="s">
        <v>627</v>
      </c>
      <c r="AP1185" s="281" t="s">
        <v>628</v>
      </c>
      <c r="AQ1185" s="281" t="s">
        <v>630</v>
      </c>
      <c r="AR1185" s="281" t="s">
        <v>631</v>
      </c>
    </row>
    <row r="1186" spans="1:51" ht="13.5" customHeight="1">
      <c r="B1186" s="662"/>
      <c r="C1186" s="663"/>
      <c r="D1186" s="664"/>
      <c r="E1186" s="590" t="str">
        <f>IF(B1186="","",VLOOKUP(B1186,参照!$U$1:$Z$25,2,FALSE))</f>
        <v/>
      </c>
      <c r="F1186" s="665"/>
      <c r="G1186" s="666"/>
      <c r="H1186" s="665"/>
      <c r="I1186" s="667"/>
      <c r="J1186" s="665"/>
      <c r="K1186" s="667"/>
      <c r="L1186" s="665"/>
      <c r="M1186" s="666"/>
      <c r="N1186" s="666"/>
      <c r="O1186" s="727"/>
      <c r="P1186" s="647"/>
      <c r="Q1186" s="555"/>
      <c r="R1186" s="777" t="s">
        <v>54</v>
      </c>
      <c r="S1186" s="669"/>
      <c r="T1186" s="713">
        <f>((+T1172+T1174+T1178+T1180+T1182)/(参照!$V$14))+(AF1180+AF1182+AF1185+AF1187-AG1180-AG1182-AG1185-AG1187)</f>
        <v>613051.34680134675</v>
      </c>
      <c r="U1186" s="555"/>
      <c r="V1186" s="725"/>
      <c r="W1186" s="555"/>
      <c r="X1186" s="713">
        <f t="shared" si="1089"/>
        <v>10799970.471380472</v>
      </c>
      <c r="Y1186" s="555"/>
      <c r="Z1186" s="725">
        <f>+IF(ISERROR(X1186/X1185*100),"",(X1186/X1185*100))</f>
        <v>79.167874893683305</v>
      </c>
      <c r="AA1186" s="555"/>
      <c r="AB1186" s="555"/>
      <c r="AC1186" s="713">
        <f t="shared" ref="AC1186" si="1090">+AC1132+T1186</f>
        <v>11461367.003367003</v>
      </c>
      <c r="AD1186" s="753">
        <f>+IF(ISERROR(AC1186/AC1185*100),"",(AC1186/AC1185*100))</f>
        <v>77.594163468135392</v>
      </c>
      <c r="AE1186" s="555"/>
      <c r="AF1186" s="828" t="str">
        <f>$AF$106</f>
        <v>10%対象額</v>
      </c>
      <c r="AG1186" s="829" t="str">
        <f>$AG$106</f>
        <v>税額</v>
      </c>
      <c r="AK1186" s="856" t="s">
        <v>176</v>
      </c>
      <c r="AL1186" s="856"/>
      <c r="AM1186" s="225"/>
      <c r="AN1186" s="225"/>
      <c r="AO1186" s="225"/>
      <c r="AP1186" s="225"/>
      <c r="AQ1186" s="225"/>
      <c r="AR1186" s="225"/>
    </row>
    <row r="1187" spans="1:51" ht="13.5" customHeight="1" thickBot="1">
      <c r="B1187" s="870" t="s">
        <v>617</v>
      </c>
      <c r="C1187" s="871"/>
      <c r="D1187" s="872"/>
      <c r="E1187" s="670"/>
      <c r="F1187" s="731">
        <f ca="1">SUM(F1177+F1179+F1181+F1183+F1185)</f>
        <v>1075</v>
      </c>
      <c r="G1187" s="732">
        <f t="shared" ref="G1187:P1187" ca="1" si="1091">SUM(G1177+G1179+G1181+G1183+G1185)</f>
        <v>239400</v>
      </c>
      <c r="H1187" s="731">
        <f t="shared" ca="1" si="1091"/>
        <v>1175</v>
      </c>
      <c r="I1187" s="733">
        <f t="shared" ca="1" si="1091"/>
        <v>176400</v>
      </c>
      <c r="J1187" s="731">
        <f t="shared" ca="1" si="1091"/>
        <v>58</v>
      </c>
      <c r="K1187" s="733">
        <f t="shared" ca="1" si="1091"/>
        <v>126000</v>
      </c>
      <c r="L1187" s="731">
        <f t="shared" ca="1" si="1091"/>
        <v>36</v>
      </c>
      <c r="M1187" s="732">
        <f t="shared" ca="1" si="1091"/>
        <v>119910</v>
      </c>
      <c r="N1187" s="732">
        <f t="shared" ca="1" si="1091"/>
        <v>10</v>
      </c>
      <c r="O1187" s="734">
        <f t="shared" ca="1" si="1091"/>
        <v>2354</v>
      </c>
      <c r="P1187" s="735">
        <f t="shared" ca="1" si="1091"/>
        <v>12215020</v>
      </c>
      <c r="Q1187" s="555"/>
      <c r="R1187" s="781"/>
      <c r="S1187" s="754" t="s">
        <v>0</v>
      </c>
      <c r="T1187" s="751">
        <f>T1184-T1186</f>
        <v>61078.65319865325</v>
      </c>
      <c r="U1187" s="560"/>
      <c r="V1187" s="755"/>
      <c r="W1187" s="649" t="s">
        <v>0</v>
      </c>
      <c r="X1187" s="751">
        <f>X1184-X1186</f>
        <v>1078563.5286195278</v>
      </c>
      <c r="Y1187" s="560"/>
      <c r="Z1187" s="756"/>
      <c r="AA1187" s="560" t="s">
        <v>0</v>
      </c>
      <c r="AB1187" s="649"/>
      <c r="AC1187" s="751">
        <f>AC1184-AC1186</f>
        <v>1144652.9966329969</v>
      </c>
      <c r="AD1187" s="756"/>
      <c r="AE1187" s="555"/>
      <c r="AF1187" s="823"/>
      <c r="AG1187" s="822" t="str">
        <f>IF(AF1187="","0",AF1187-(AF1187/(参照!$V$14)))</f>
        <v>0</v>
      </c>
      <c r="AK1187" s="856" t="s">
        <v>177</v>
      </c>
      <c r="AL1187" s="856"/>
      <c r="AM1187" s="225"/>
      <c r="AN1187" s="225"/>
      <c r="AO1187" s="225"/>
      <c r="AP1187" s="225"/>
      <c r="AQ1187" s="225"/>
      <c r="AR1187" s="225"/>
    </row>
    <row r="1188" spans="1:51" ht="9" customHeight="1">
      <c r="A1188" s="22"/>
    </row>
    <row r="1189" spans="1:51" ht="5.25" customHeight="1">
      <c r="A1189" s="22"/>
    </row>
    <row r="1190" spans="1:51" ht="16.5" customHeight="1">
      <c r="A1190" s="1">
        <f>A1136+1</f>
        <v>22</v>
      </c>
      <c r="B1190" s="555"/>
      <c r="C1190" s="555"/>
      <c r="D1190" s="561"/>
      <c r="E1190" s="564"/>
      <c r="F1190" s="567" t="str">
        <f>F$56</f>
        <v>社　長</v>
      </c>
      <c r="G1190" s="562">
        <f t="shared" ref="G1190:O1190" si="1092">G$56</f>
        <v>0</v>
      </c>
      <c r="H1190" s="563" t="str">
        <f t="shared" si="1092"/>
        <v>常　務</v>
      </c>
      <c r="I1190" s="564">
        <f t="shared" si="1092"/>
        <v>0</v>
      </c>
      <c r="J1190" s="565" t="str">
        <f t="shared" si="1092"/>
        <v>部　長</v>
      </c>
      <c r="K1190" s="566">
        <f t="shared" si="1092"/>
        <v>0</v>
      </c>
      <c r="L1190" s="567" t="str">
        <f t="shared" si="1092"/>
        <v>次　長</v>
      </c>
      <c r="M1190" s="566">
        <f t="shared" si="1092"/>
        <v>0</v>
      </c>
      <c r="N1190" s="567" t="str">
        <f t="shared" si="1092"/>
        <v>課　長</v>
      </c>
      <c r="O1190" s="568" t="str">
        <f t="shared" si="1092"/>
        <v>係</v>
      </c>
      <c r="P1190" s="557"/>
      <c r="Q1190" s="24"/>
      <c r="R1190" s="919" t="s">
        <v>99</v>
      </c>
      <c r="S1190" s="919"/>
      <c r="T1190" s="919"/>
      <c r="U1190" s="919"/>
      <c r="V1190" s="919"/>
      <c r="W1190" s="919"/>
      <c r="X1190" s="919"/>
      <c r="AD1190" s="866" t="s">
        <v>116</v>
      </c>
      <c r="AE1190" s="25"/>
      <c r="AF1190" s="183" t="s">
        <v>8</v>
      </c>
      <c r="AG1190" s="556" t="s">
        <v>9</v>
      </c>
    </row>
    <row r="1191" spans="1:51" ht="15.75" customHeight="1">
      <c r="D1191" s="561"/>
      <c r="E1191" s="555"/>
      <c r="F1191" s="920"/>
      <c r="H1191" s="922"/>
      <c r="J1191" s="924"/>
      <c r="K1191" s="186"/>
      <c r="L1191" s="926"/>
      <c r="M1191" s="186"/>
      <c r="N1191" s="926"/>
      <c r="O1191" s="876" t="str">
        <f>IF(ISERROR(VLOOKUP(O1193,参照!AB:AC,2,FALSE)),"",VLOOKUP(O1193,参照!AB:AC,2,FALSE))</f>
        <v>小森</v>
      </c>
      <c r="P1191" s="770">
        <v>1</v>
      </c>
      <c r="Q1191" s="4"/>
      <c r="R1191" s="269"/>
      <c r="S1191" s="865">
        <f>SUM(S1137)+1</f>
        <v>46164</v>
      </c>
      <c r="T1191" s="865"/>
      <c r="U1191" s="865"/>
      <c r="V1191" s="865"/>
      <c r="W1191" s="862" t="str">
        <f>TEXT(S1191,"aaaa")</f>
        <v>金曜日</v>
      </c>
      <c r="X1191" s="862"/>
      <c r="Y1191" s="268"/>
      <c r="Z1191" s="4"/>
      <c r="AA1191" s="4"/>
      <c r="AB1191" s="4"/>
      <c r="AC1191" s="29"/>
      <c r="AD1191" s="867"/>
      <c r="AE1191" s="263"/>
      <c r="AF1191" s="889" t="str">
        <f>IF(ISERROR(VLOOKUP(P1191,参照!M:N,2,FALSE)),"",VLOOKUP(P1191,参照!M:N,2,FALSE))</f>
        <v>晴　れ</v>
      </c>
      <c r="AG1191" s="860" t="str">
        <f>IF(ISERROR(VLOOKUP(P1192,参照!M:N,2,FALSE)),"",VLOOKUP(P1192,参照!M:N,2,FALSE))</f>
        <v>晴　れ</v>
      </c>
    </row>
    <row r="1192" spans="1:51" ht="15.75" customHeight="1">
      <c r="D1192" s="561"/>
      <c r="E1192" s="560"/>
      <c r="F1192" s="921"/>
      <c r="G1192" s="31"/>
      <c r="H1192" s="923"/>
      <c r="I1192" s="31"/>
      <c r="J1192" s="925"/>
      <c r="K1192" s="187"/>
      <c r="L1192" s="927"/>
      <c r="M1192" s="187"/>
      <c r="N1192" s="927"/>
      <c r="O1192" s="877" t="str">
        <f>IF(ISERROR(VLOOKUP(N1192,参照!#REF!,2,FALSE)),"",VLOOKUP(N1192,参照!#REF!,2,FALSE))</f>
        <v/>
      </c>
      <c r="P1192" s="770">
        <v>1</v>
      </c>
      <c r="Q1192" s="4"/>
      <c r="R1192" s="269"/>
      <c r="S1192" s="865"/>
      <c r="T1192" s="865"/>
      <c r="U1192" s="865"/>
      <c r="V1192" s="865"/>
      <c r="W1192" s="862"/>
      <c r="X1192" s="862"/>
      <c r="Y1192" s="268"/>
      <c r="Z1192" s="4"/>
      <c r="AA1192" s="4"/>
      <c r="AB1192" s="4"/>
      <c r="AC1192" s="29"/>
      <c r="AD1192" s="868"/>
      <c r="AE1192" s="187"/>
      <c r="AF1192" s="890" t="str">
        <f>IF(ISERROR(VLOOKUP(AE1192,参照!O:P,2,FALSE)),"",VLOOKUP(AE1192,参照!O:P,2,FALSE))</f>
        <v/>
      </c>
      <c r="AG1192" s="861" t="str">
        <f>IF(ISERROR(VLOOKUP(AF1192,参照!P:Q,2,FALSE)),"",VLOOKUP(AF1192,参照!P:Q,2,FALSE))</f>
        <v/>
      </c>
    </row>
    <row r="1193" spans="1:51" ht="13.5" customHeight="1">
      <c r="B1193" s="555" t="s">
        <v>447</v>
      </c>
      <c r="C1193" s="555"/>
      <c r="D1193" s="555"/>
      <c r="E1193" s="555"/>
      <c r="F1193" s="555"/>
      <c r="G1193" s="555"/>
      <c r="H1193" s="555"/>
      <c r="I1193" s="555"/>
      <c r="J1193" s="555"/>
      <c r="K1193" s="555"/>
      <c r="L1193" s="555"/>
      <c r="M1193" s="555"/>
      <c r="N1193" s="555"/>
      <c r="O1193" s="595">
        <v>4</v>
      </c>
      <c r="P1193" s="555"/>
      <c r="Q1193" s="555"/>
      <c r="R1193" s="596" t="s">
        <v>446</v>
      </c>
      <c r="S1193" s="555"/>
      <c r="T1193" s="555"/>
      <c r="U1193" s="555"/>
      <c r="V1193" s="596" t="s">
        <v>445</v>
      </c>
      <c r="W1193" s="555"/>
      <c r="X1193" s="555"/>
      <c r="Y1193" s="555"/>
      <c r="Z1193" s="596" t="s">
        <v>444</v>
      </c>
      <c r="AA1193" s="596"/>
      <c r="AB1193" s="555"/>
      <c r="AC1193" s="597"/>
      <c r="AD1193" s="555"/>
      <c r="AE1193" s="555"/>
      <c r="AF1193" s="596"/>
      <c r="AG1193" s="597"/>
    </row>
    <row r="1194" spans="1:51" ht="13.5" customHeight="1" thickBot="1">
      <c r="B1194" s="908"/>
      <c r="C1194" s="909"/>
      <c r="D1194" s="598"/>
      <c r="E1194" s="598"/>
      <c r="F1194" s="891" t="s">
        <v>679</v>
      </c>
      <c r="G1194" s="892"/>
      <c r="H1194" s="892"/>
      <c r="I1194" s="892"/>
      <c r="J1194" s="892"/>
      <c r="K1194" s="892"/>
      <c r="L1194" s="892"/>
      <c r="M1194" s="892"/>
      <c r="N1194" s="892"/>
      <c r="O1194" s="892"/>
      <c r="P1194" s="893"/>
      <c r="Q1194" s="555"/>
      <c r="R1194" s="599" t="s">
        <v>78</v>
      </c>
      <c r="S1194" s="564"/>
      <c r="T1194" s="600" t="s">
        <v>79</v>
      </c>
      <c r="U1194" s="564"/>
      <c r="V1194" s="564" t="s">
        <v>80</v>
      </c>
      <c r="W1194" s="564"/>
      <c r="X1194" s="601" t="s">
        <v>79</v>
      </c>
      <c r="Y1194" s="555"/>
      <c r="Z1194" s="602" t="s">
        <v>30</v>
      </c>
      <c r="AA1194" s="603"/>
      <c r="AB1194" s="604"/>
      <c r="AC1194" s="605"/>
      <c r="AD1194" s="555"/>
      <c r="AE1194" s="555"/>
      <c r="AF1194" s="555"/>
      <c r="AG1194" s="606"/>
      <c r="AJ1194" s="1" t="s">
        <v>121</v>
      </c>
      <c r="AK1194" s="922" t="s">
        <v>120</v>
      </c>
      <c r="AL1194" s="922"/>
    </row>
    <row r="1195" spans="1:51" ht="13.5" customHeight="1">
      <c r="B1195" s="607" t="s">
        <v>104</v>
      </c>
      <c r="C1195" s="608" t="s">
        <v>105</v>
      </c>
      <c r="D1195" s="568" t="s">
        <v>4</v>
      </c>
      <c r="E1195" s="563"/>
      <c r="F1195" s="609" t="s">
        <v>15</v>
      </c>
      <c r="G1195" s="610"/>
      <c r="H1195" s="609" t="s">
        <v>16</v>
      </c>
      <c r="I1195" s="566"/>
      <c r="J1195" s="567" t="s">
        <v>17</v>
      </c>
      <c r="K1195" s="611"/>
      <c r="L1195" s="609" t="s">
        <v>18</v>
      </c>
      <c r="M1195" s="562"/>
      <c r="N1195" s="612" t="s">
        <v>19</v>
      </c>
      <c r="O1195" s="613" t="s">
        <v>6</v>
      </c>
      <c r="P1195" s="613" t="s">
        <v>20</v>
      </c>
      <c r="Q1195" s="595">
        <v>415</v>
      </c>
      <c r="R1195" s="614" t="str">
        <f>IF(ISERROR(VLOOKUP(Q1195,参照!A:B,2,FALSE)),"",VLOOKUP(Q1195,参照!A:B,2,FALSE))</f>
        <v>クラブツーリズム</v>
      </c>
      <c r="S1195" s="604"/>
      <c r="T1195" s="615">
        <v>213750</v>
      </c>
      <c r="U1195" s="604">
        <v>500</v>
      </c>
      <c r="V1195" s="604" t="str">
        <f>IF(ISERROR(VLOOKUP(U1195,参照!D:E,2,FALSE)),"",VLOOKUP(U1195,参照!D:E,2,FALSE))</f>
        <v>じゃらん</v>
      </c>
      <c r="W1195" s="604"/>
      <c r="X1195" s="616">
        <v>4750</v>
      </c>
      <c r="Y1195" s="555"/>
      <c r="Z1195" s="558"/>
      <c r="AA1195" s="617"/>
      <c r="AB1195" s="618"/>
      <c r="AC1195" s="619"/>
      <c r="AD1195" s="555"/>
      <c r="AE1195" s="555"/>
      <c r="AF1195" s="555" t="s">
        <v>346</v>
      </c>
      <c r="AG1195" s="606"/>
      <c r="AJ1195" s="853" t="s">
        <v>635</v>
      </c>
      <c r="AK1195" s="277" t="s">
        <v>104</v>
      </c>
      <c r="AL1195" s="277" t="s">
        <v>4</v>
      </c>
      <c r="AM1195" s="278"/>
      <c r="AN1195" s="279" t="s">
        <v>15</v>
      </c>
      <c r="AO1195" s="279" t="s">
        <v>16</v>
      </c>
      <c r="AP1195" s="277" t="s">
        <v>17</v>
      </c>
      <c r="AQ1195" s="279" t="s">
        <v>18</v>
      </c>
      <c r="AR1195" s="279" t="s">
        <v>19</v>
      </c>
      <c r="AS1195" s="279"/>
      <c r="AT1195" s="278" t="s">
        <v>117</v>
      </c>
      <c r="AU1195" s="278" t="s">
        <v>118</v>
      </c>
      <c r="AV1195" s="278" t="s">
        <v>123</v>
      </c>
      <c r="AW1195" s="278" t="s">
        <v>124</v>
      </c>
      <c r="AX1195" s="280" t="s">
        <v>122</v>
      </c>
      <c r="AY1195" s="853" t="s">
        <v>100</v>
      </c>
    </row>
    <row r="1196" spans="1:51" ht="13.5" customHeight="1">
      <c r="A1196" s="43"/>
      <c r="B1196" s="620" t="s">
        <v>152</v>
      </c>
      <c r="C1196" s="621">
        <v>1</v>
      </c>
      <c r="D1196" s="621">
        <v>1</v>
      </c>
      <c r="E1196" s="604">
        <f>IF(B1196="","",VLOOKUP(B1196,参照!$U$1:$Z$25,2,FALSE))</f>
        <v>5000</v>
      </c>
      <c r="F1196" s="622">
        <v>33</v>
      </c>
      <c r="G1196" s="623">
        <f>IF(B1196="","",VLOOKUP(B1196,参照!$U$1:$Z$25,3,FALSE))</f>
        <v>4750</v>
      </c>
      <c r="H1196" s="622">
        <v>75</v>
      </c>
      <c r="I1196" s="624">
        <f>IF(B1196="","",VLOOKUP(B1196,参照!$U$1:$Z$25,4,FALSE))</f>
        <v>3500</v>
      </c>
      <c r="J1196" s="622"/>
      <c r="K1196" s="625">
        <f>IF(B1196="","",VLOOKUP(B1196,参照!$U$1:$Z$25,5,FALSE))</f>
        <v>2500</v>
      </c>
      <c r="L1196" s="622">
        <v>2</v>
      </c>
      <c r="M1196" s="626">
        <f>IF(B1196="","",VLOOKUP(B1196,参照!$U$1:$Z$25,6,FALSE))</f>
        <v>2380</v>
      </c>
      <c r="N1196" s="605">
        <v>1</v>
      </c>
      <c r="O1196" s="616">
        <f t="shared" ref="O1196:O1208" si="1093">IF(SUM(F1196+H1196+J1196+L1196+N1196)=0,"",SUM(F1196+H1196+J1196+L1196+N1196))</f>
        <v>111</v>
      </c>
      <c r="P1196" s="605">
        <f>IF(ISERROR(SUM(E1196*F1196+G1196*H1196+I1196*J1196+K1196*L1196+M1196*N1196)),"",SUM(E1196*F1196+G1196*H1196+I1196*J1196+K1196*L1196+M1196*N1196))</f>
        <v>528630</v>
      </c>
      <c r="Q1196" s="595">
        <v>474</v>
      </c>
      <c r="R1196" s="627" t="str">
        <f>IF(ISERROR(VLOOKUP(Q1196,参照!A:B,2,FALSE)),"",VLOOKUP(Q1196,参照!A:B,2,FALSE))</f>
        <v>阪急交通社</v>
      </c>
      <c r="S1196" s="628"/>
      <c r="T1196" s="629">
        <v>282630</v>
      </c>
      <c r="U1196" s="628"/>
      <c r="V1196" s="628" t="s">
        <v>830</v>
      </c>
      <c r="W1196" s="628"/>
      <c r="X1196" s="630">
        <v>16000</v>
      </c>
      <c r="Y1196" s="555"/>
      <c r="Z1196" s="631"/>
      <c r="AA1196" s="632"/>
      <c r="AB1196" s="618"/>
      <c r="AC1196" s="619"/>
      <c r="AD1196" s="555"/>
      <c r="AE1196" s="555"/>
      <c r="AF1196" s="633" t="s">
        <v>164</v>
      </c>
      <c r="AG1196" s="634">
        <f>AG1142+S1229</f>
        <v>176770</v>
      </c>
      <c r="AJ1196" s="854"/>
      <c r="AK1196" s="281" t="s">
        <v>83</v>
      </c>
      <c r="AL1196" s="281">
        <v>1</v>
      </c>
      <c r="AM1196" s="225"/>
      <c r="AN1196" s="225">
        <f>DSUM($B1195:$N1209,F1195,$AK1195:$AL1196)</f>
        <v>114</v>
      </c>
      <c r="AO1196" s="225">
        <f>DSUM($B1195:$N1209,H1195,$AK1195:$AL1196)</f>
        <v>106</v>
      </c>
      <c r="AP1196" s="225">
        <f>DSUM($B1195:$N1209,J1195,$AK1195:$AL1196)</f>
        <v>0</v>
      </c>
      <c r="AQ1196" s="225">
        <f>DSUM($B1195:$N1209,L1195,$AK1195:$AL1196)</f>
        <v>4</v>
      </c>
      <c r="AR1196" s="225">
        <f>DSUM($B1195:$N1209,N1195,$AK1195:$AL1196)</f>
        <v>1</v>
      </c>
      <c r="AS1196" s="225"/>
      <c r="AT1196" s="225">
        <f>AN1196+AO1196+AP1196</f>
        <v>220</v>
      </c>
      <c r="AU1196" s="225">
        <f>AQ1196+AR1196</f>
        <v>5</v>
      </c>
      <c r="AV1196" s="225">
        <f>AT1196+AU1196</f>
        <v>225</v>
      </c>
      <c r="AW1196" s="287">
        <f>(AT1196*1)+(AU1196*0.5)</f>
        <v>222.5</v>
      </c>
      <c r="AX1196" s="284">
        <f>DCOUNT(B1195:E1209,D1195,AK1195:AL1196)-AM1240</f>
        <v>3</v>
      </c>
      <c r="AY1196" s="854"/>
    </row>
    <row r="1197" spans="1:51" ht="13.5" customHeight="1">
      <c r="A1197" s="43"/>
      <c r="B1197" s="635" t="s">
        <v>83</v>
      </c>
      <c r="C1197" s="636">
        <v>2</v>
      </c>
      <c r="D1197" s="636">
        <v>1</v>
      </c>
      <c r="E1197" s="628">
        <f>IF(B1197="","",VLOOKUP(B1197,参照!$U$1:$Z$25,2,FALSE))</f>
        <v>5000</v>
      </c>
      <c r="F1197" s="637">
        <v>43</v>
      </c>
      <c r="G1197" s="638">
        <f>IF(B1197="","",VLOOKUP(B1197,参照!$U$1:$Z$25,3,FALSE))</f>
        <v>4750</v>
      </c>
      <c r="H1197" s="637">
        <v>1</v>
      </c>
      <c r="I1197" s="639">
        <f>IF(B1197="","",VLOOKUP(B1197,参照!$U$1:$Z$25,4,FALSE))</f>
        <v>3500</v>
      </c>
      <c r="J1197" s="637"/>
      <c r="K1197" s="640">
        <f>IF(B1197="","",VLOOKUP(B1197,参照!$U$1:$Z$25,5,FALSE))</f>
        <v>2500</v>
      </c>
      <c r="L1197" s="637"/>
      <c r="M1197" s="641">
        <f>IF(B1197="","",VLOOKUP(B1197,参照!$U$1:$Z$25,6,FALSE))</f>
        <v>2380</v>
      </c>
      <c r="N1197" s="642"/>
      <c r="O1197" s="642">
        <f t="shared" si="1093"/>
        <v>44</v>
      </c>
      <c r="P1197" s="642">
        <f t="shared" ref="P1197:P1208" si="1094">IF(ISERROR(SUM(E1197*F1197+G1197*H1197+I1197*J1197+K1197*L1197+M1197*N1197)),"",SUM(E1197*F1197+G1197*H1197+I1197*J1197+K1197*L1197+M1197*N1197))</f>
        <v>219750</v>
      </c>
      <c r="Q1197" s="595"/>
      <c r="R1197" s="627" t="str">
        <f>IF(ISERROR(VLOOKUP(Q1197,参照!A:B,2,FALSE)),"",VLOOKUP(Q1197,参照!A:B,2,FALSE))</f>
        <v/>
      </c>
      <c r="S1197" s="628"/>
      <c r="T1197" s="629"/>
      <c r="U1197" s="628"/>
      <c r="V1197" s="628" t="s">
        <v>831</v>
      </c>
      <c r="W1197" s="628"/>
      <c r="X1197" s="630">
        <v>30000</v>
      </c>
      <c r="Y1197" s="555"/>
      <c r="Z1197" s="631"/>
      <c r="AA1197" s="632"/>
      <c r="AB1197" s="618"/>
      <c r="AC1197" s="619"/>
      <c r="AD1197" s="555"/>
      <c r="AE1197" s="555"/>
      <c r="AF1197" s="643" t="s">
        <v>680</v>
      </c>
      <c r="AG1197" s="644">
        <f>AG1143+S1230</f>
        <v>0</v>
      </c>
      <c r="AJ1197" s="854"/>
      <c r="AK1197" s="281" t="s">
        <v>104</v>
      </c>
      <c r="AL1197" s="281" t="s">
        <v>4</v>
      </c>
      <c r="AM1197" s="225"/>
      <c r="AN1197" s="225"/>
      <c r="AO1197" s="225"/>
      <c r="AP1197" s="225"/>
      <c r="AQ1197" s="225"/>
      <c r="AR1197" s="225"/>
      <c r="AS1197" s="225"/>
      <c r="AT1197" s="225"/>
      <c r="AU1197" s="225"/>
      <c r="AV1197" s="225"/>
      <c r="AW1197" s="225"/>
      <c r="AX1197" s="282"/>
      <c r="AY1197" s="854"/>
    </row>
    <row r="1198" spans="1:51" ht="13.5" customHeight="1" thickBot="1">
      <c r="A1198" s="43"/>
      <c r="B1198" s="635" t="s">
        <v>83</v>
      </c>
      <c r="C1198" s="636">
        <v>4</v>
      </c>
      <c r="D1198" s="636">
        <v>1</v>
      </c>
      <c r="E1198" s="628">
        <f>IF(B1198="","",VLOOKUP(B1198,参照!$U$1:$Z$25,2,FALSE))</f>
        <v>5000</v>
      </c>
      <c r="F1198" s="637">
        <v>38</v>
      </c>
      <c r="G1198" s="638">
        <f>IF(B1198="","",VLOOKUP(B1198,参照!$U$1:$Z$25,3,FALSE))</f>
        <v>4750</v>
      </c>
      <c r="H1198" s="637">
        <v>30</v>
      </c>
      <c r="I1198" s="639">
        <f>IF(B1198="","",VLOOKUP(B1198,参照!$U$1:$Z$25,4,FALSE))</f>
        <v>3500</v>
      </c>
      <c r="J1198" s="637"/>
      <c r="K1198" s="640">
        <f>IF(B1198="","",VLOOKUP(B1198,参照!$U$1:$Z$25,5,FALSE))</f>
        <v>2500</v>
      </c>
      <c r="L1198" s="637">
        <v>2</v>
      </c>
      <c r="M1198" s="641">
        <f>IF(B1198="","",VLOOKUP(B1198,参照!$U$1:$Z$25,6,FALSE))</f>
        <v>2380</v>
      </c>
      <c r="N1198" s="642"/>
      <c r="O1198" s="630">
        <f t="shared" si="1093"/>
        <v>70</v>
      </c>
      <c r="P1198" s="642">
        <f t="shared" si="1094"/>
        <v>337500</v>
      </c>
      <c r="Q1198" s="595"/>
      <c r="R1198" s="627" t="str">
        <f>IF(ISERROR(VLOOKUP(Q1198,参照!A:B,2,FALSE)),"",VLOOKUP(Q1198,参照!A:B,2,FALSE))</f>
        <v/>
      </c>
      <c r="S1198" s="628"/>
      <c r="T1198" s="629"/>
      <c r="U1198" s="628">
        <v>800</v>
      </c>
      <c r="V1198" s="628" t="str">
        <f>IF(ISERROR(VLOOKUP(U1198,参照!D:E,2,FALSE)),"",VLOOKUP(U1198,参照!D:E,2,FALSE))</f>
        <v>ANA Digital Gate</v>
      </c>
      <c r="W1198" s="628"/>
      <c r="X1198" s="630">
        <v>280000</v>
      </c>
      <c r="Y1198" s="555"/>
      <c r="Z1198" s="645"/>
      <c r="AA1198" s="590"/>
      <c r="AB1198" s="646"/>
      <c r="AC1198" s="647"/>
      <c r="AD1198" s="555"/>
      <c r="AE1198" s="555"/>
      <c r="AF1198" s="555"/>
      <c r="AG1198" s="606"/>
      <c r="AJ1198" s="855"/>
      <c r="AK1198" s="9" t="s">
        <v>83</v>
      </c>
      <c r="AL1198" s="9">
        <v>3</v>
      </c>
      <c r="AM1198" s="283"/>
      <c r="AN1198" s="283">
        <f>DSUM($B1195:$N1209,F1195,$AK1197:$AL1198)</f>
        <v>0</v>
      </c>
      <c r="AO1198" s="283">
        <f>DSUM($B1195:$N1209,H1195,$AK1197:$AL1198)</f>
        <v>0</v>
      </c>
      <c r="AP1198" s="283">
        <f>DSUM($B1195:$N1209,J1195,$AK1197:$AL1198)</f>
        <v>0</v>
      </c>
      <c r="AQ1198" s="283">
        <f>DSUM($B1195:$N1209,L1195,$AK1197:$AL1198)</f>
        <v>0</v>
      </c>
      <c r="AR1198" s="283">
        <f>DSUM($B1195:$N1209,N1195,$AK1197:$AL1198)</f>
        <v>0</v>
      </c>
      <c r="AS1198" s="283"/>
      <c r="AT1198" s="283">
        <f>AN1198+AO1198+AP1198</f>
        <v>0</v>
      </c>
      <c r="AU1198" s="283">
        <f>AQ1198+AR1198</f>
        <v>0</v>
      </c>
      <c r="AV1198" s="283">
        <f>AT1198+AU1198</f>
        <v>0</v>
      </c>
      <c r="AW1198" s="286">
        <f>(AT1198*1)+(AU1198*0.5)</f>
        <v>0</v>
      </c>
      <c r="AX1198" s="285">
        <f>DCOUNT(B1195:E1209,D1195,AK1197:AL1198)-AM1241</f>
        <v>0</v>
      </c>
      <c r="AY1198" s="855"/>
    </row>
    <row r="1199" spans="1:51" ht="13.5" customHeight="1" thickBot="1">
      <c r="A1199" s="43"/>
      <c r="B1199" s="635"/>
      <c r="C1199" s="636"/>
      <c r="D1199" s="636"/>
      <c r="E1199" s="628" t="str">
        <f>IF(B1199="","",VLOOKUP(B1199,参照!$U$1:$Z$25,2,FALSE))</f>
        <v/>
      </c>
      <c r="F1199" s="637"/>
      <c r="G1199" s="638" t="str">
        <f>IF(B1199="","",VLOOKUP(B1199,参照!$U$1:$Z$25,3,FALSE))</f>
        <v/>
      </c>
      <c r="H1199" s="637"/>
      <c r="I1199" s="639" t="str">
        <f>IF(B1199="","",VLOOKUP(B1199,参照!$U$1:$Z$25,4,FALSE))</f>
        <v/>
      </c>
      <c r="J1199" s="637"/>
      <c r="K1199" s="640" t="str">
        <f>IF(B1199="","",VLOOKUP(B1199,参照!$U$1:$Z$25,5,FALSE))</f>
        <v/>
      </c>
      <c r="L1199" s="637"/>
      <c r="M1199" s="641" t="str">
        <f>IF(B1199="","",VLOOKUP(B1199,参照!$U$1:$Z$25,6,FALSE))</f>
        <v/>
      </c>
      <c r="N1199" s="642"/>
      <c r="O1199" s="642" t="str">
        <f t="shared" si="1093"/>
        <v/>
      </c>
      <c r="P1199" s="642" t="str">
        <f t="shared" si="1094"/>
        <v/>
      </c>
      <c r="Q1199" s="595"/>
      <c r="R1199" s="627" t="str">
        <f>IF(ISERROR(VLOOKUP(Q1199,参照!A:B,2,FALSE)),"",VLOOKUP(Q1199,参照!A:B,2,FALSE))</f>
        <v/>
      </c>
      <c r="S1199" s="628"/>
      <c r="T1199" s="629"/>
      <c r="U1199" s="628"/>
      <c r="V1199" s="628" t="str">
        <f>IF(ISERROR(VLOOKUP(U1199,参照!D:E,2,FALSE)),"",VLOOKUP(U1199,参照!D:E,2,FALSE))</f>
        <v/>
      </c>
      <c r="W1199" s="628"/>
      <c r="X1199" s="630"/>
      <c r="Y1199" s="555"/>
      <c r="Z1199" s="648" t="s">
        <v>35</v>
      </c>
      <c r="AA1199" s="649"/>
      <c r="AB1199" s="650"/>
      <c r="AC1199" s="651">
        <f>SUM(AC1195:AC1197)</f>
        <v>0</v>
      </c>
      <c r="AD1199" s="555"/>
      <c r="AE1199" s="555"/>
      <c r="AF1199" s="555" t="s">
        <v>345</v>
      </c>
      <c r="AG1199" s="606"/>
    </row>
    <row r="1200" spans="1:51" ht="13.5" customHeight="1">
      <c r="A1200" s="43"/>
      <c r="B1200" s="635"/>
      <c r="C1200" s="636"/>
      <c r="D1200" s="636"/>
      <c r="E1200" s="628" t="str">
        <f>IF(B1200="","",VLOOKUP(B1200,参照!$U$1:$Z$25,2,FALSE))</f>
        <v/>
      </c>
      <c r="F1200" s="637"/>
      <c r="G1200" s="638" t="str">
        <f>IF(B1200="","",VLOOKUP(B1200,参照!$U$1:$Z$25,3,FALSE))</f>
        <v/>
      </c>
      <c r="H1200" s="637"/>
      <c r="I1200" s="639" t="str">
        <f>IF(B1200="","",VLOOKUP(B1200,参照!$U$1:$Z$25,4,FALSE))</f>
        <v/>
      </c>
      <c r="J1200" s="637"/>
      <c r="K1200" s="640" t="str">
        <f>IF(B1200="","",VLOOKUP(B1200,参照!$U$1:$Z$25,5,FALSE))</f>
        <v/>
      </c>
      <c r="L1200" s="637"/>
      <c r="M1200" s="641" t="str">
        <f>IF(B1200="","",VLOOKUP(B1200,参照!$U$1:$Z$25,6,FALSE))</f>
        <v/>
      </c>
      <c r="N1200" s="642"/>
      <c r="O1200" s="630" t="str">
        <f t="shared" si="1093"/>
        <v/>
      </c>
      <c r="P1200" s="642" t="str">
        <f t="shared" si="1094"/>
        <v/>
      </c>
      <c r="Q1200" s="595"/>
      <c r="R1200" s="627" t="str">
        <f>IF(ISERROR(VLOOKUP(Q1200,参照!A:B,2,FALSE)),"",VLOOKUP(Q1200,参照!A:B,2,FALSE))</f>
        <v/>
      </c>
      <c r="S1200" s="628"/>
      <c r="T1200" s="629"/>
      <c r="U1200" s="628"/>
      <c r="V1200" s="628" t="str">
        <f>IF(ISERROR(VLOOKUP(U1200,参照!D:E,2,FALSE)),"",VLOOKUP(U1200,参照!D:E,2,FALSE))</f>
        <v/>
      </c>
      <c r="W1200" s="628"/>
      <c r="X1200" s="630"/>
      <c r="Y1200" s="555"/>
      <c r="Z1200" s="555"/>
      <c r="AA1200" s="555"/>
      <c r="AB1200" s="555"/>
      <c r="AC1200" s="555"/>
      <c r="AD1200" s="555"/>
      <c r="AE1200" s="555"/>
      <c r="AF1200" s="633" t="s">
        <v>164</v>
      </c>
      <c r="AG1200" s="634">
        <f>AG1146+S1231</f>
        <v>161200</v>
      </c>
      <c r="AJ1200" s="853" t="s">
        <v>107</v>
      </c>
      <c r="AK1200" s="277" t="s">
        <v>104</v>
      </c>
      <c r="AL1200" s="277" t="s">
        <v>4</v>
      </c>
      <c r="AM1200" s="278"/>
      <c r="AN1200" s="279" t="s">
        <v>15</v>
      </c>
      <c r="AO1200" s="279" t="s">
        <v>16</v>
      </c>
      <c r="AP1200" s="277" t="s">
        <v>17</v>
      </c>
      <c r="AQ1200" s="279" t="s">
        <v>18</v>
      </c>
      <c r="AR1200" s="279" t="s">
        <v>19</v>
      </c>
      <c r="AS1200" s="277"/>
      <c r="AT1200" s="277" t="s">
        <v>117</v>
      </c>
      <c r="AU1200" s="277" t="s">
        <v>118</v>
      </c>
      <c r="AV1200" s="277" t="s">
        <v>123</v>
      </c>
      <c r="AW1200" s="277" t="s">
        <v>124</v>
      </c>
      <c r="AX1200" s="288" t="s">
        <v>122</v>
      </c>
      <c r="AY1200" s="853" t="s">
        <v>107</v>
      </c>
    </row>
    <row r="1201" spans="1:51" ht="13.5" customHeight="1">
      <c r="A1201" s="43"/>
      <c r="B1201" s="635"/>
      <c r="C1201" s="636"/>
      <c r="D1201" s="636"/>
      <c r="E1201" s="628" t="str">
        <f>IF(B1201="","",VLOOKUP(B1201,参照!$U$1:$Z$25,2,FALSE))</f>
        <v/>
      </c>
      <c r="F1201" s="637"/>
      <c r="G1201" s="638" t="str">
        <f>IF(B1201="","",VLOOKUP(B1201,参照!$U$1:$Z$25,3,FALSE))</f>
        <v/>
      </c>
      <c r="H1201" s="637"/>
      <c r="I1201" s="639" t="str">
        <f>IF(B1201="","",VLOOKUP(B1201,参照!$U$1:$Z$25,4,FALSE))</f>
        <v/>
      </c>
      <c r="J1201" s="637"/>
      <c r="K1201" s="640" t="str">
        <f>IF(B1201="","",VLOOKUP(B1201,参照!$U$1:$Z$25,5,FALSE))</f>
        <v/>
      </c>
      <c r="L1201" s="637"/>
      <c r="M1201" s="641" t="str">
        <f>IF(B1201="","",VLOOKUP(B1201,参照!$U$1:$Z$25,6,FALSE))</f>
        <v/>
      </c>
      <c r="N1201" s="642"/>
      <c r="O1201" s="642" t="str">
        <f t="shared" si="1093"/>
        <v/>
      </c>
      <c r="P1201" s="642" t="str">
        <f t="shared" si="1094"/>
        <v/>
      </c>
      <c r="Q1201" s="595"/>
      <c r="R1201" s="627" t="str">
        <f>IF(ISERROR(VLOOKUP(Q1201,参照!A:B,2,FALSE)),"",VLOOKUP(Q1201,参照!A:B,2,FALSE))</f>
        <v/>
      </c>
      <c r="S1201" s="628"/>
      <c r="T1201" s="629"/>
      <c r="U1201" s="628"/>
      <c r="V1201" s="628" t="str">
        <f>IF(ISERROR(VLOOKUP(U1201,参照!D:E,2,FALSE)),"",VLOOKUP(U1201,参照!D:E,2,FALSE))</f>
        <v/>
      </c>
      <c r="W1201" s="628"/>
      <c r="X1201" s="630"/>
      <c r="Y1201" s="555"/>
      <c r="Z1201" s="602" t="s">
        <v>33</v>
      </c>
      <c r="AA1201" s="603"/>
      <c r="AB1201" s="652"/>
      <c r="AC1201" s="653"/>
      <c r="AD1201" s="555"/>
      <c r="AE1201" s="555"/>
      <c r="AF1201" s="643" t="s">
        <v>681</v>
      </c>
      <c r="AG1201" s="644">
        <f>AG1147+S1232</f>
        <v>0</v>
      </c>
      <c r="AJ1201" s="854"/>
      <c r="AK1201" s="281" t="s">
        <v>84</v>
      </c>
      <c r="AL1201" s="281">
        <v>1</v>
      </c>
      <c r="AM1201" s="225"/>
      <c r="AN1201" s="225">
        <f>DSUM($B1195:$N1209,F1195,$AK1200:$AL1201)</f>
        <v>0</v>
      </c>
      <c r="AO1201" s="225">
        <f>DSUM($B1195:$N1209,H1195,$AK1200:$AL1201)</f>
        <v>0</v>
      </c>
      <c r="AP1201" s="225">
        <f>DSUM($B1195:$N1209,J1195,$AK1200:$AL1201)</f>
        <v>0</v>
      </c>
      <c r="AQ1201" s="225">
        <f>DSUM($B1195:$N1209,L1195,$AK1200:$AL1201)</f>
        <v>0</v>
      </c>
      <c r="AR1201" s="225">
        <f>DSUM($B1195:$N1209,N1195,$AK1200:$AL1201)</f>
        <v>0</v>
      </c>
      <c r="AS1201" s="225"/>
      <c r="AT1201" s="225">
        <f>AN1201+AO1201+AP1201</f>
        <v>0</v>
      </c>
      <c r="AU1201" s="225">
        <f>AQ1201+AR1201</f>
        <v>0</v>
      </c>
      <c r="AV1201" s="225">
        <f>AT1201+AU1201</f>
        <v>0</v>
      </c>
      <c r="AW1201" s="287">
        <f>(AT1201*1)+(AU1201*0.5)</f>
        <v>0</v>
      </c>
      <c r="AX1201" s="284">
        <f>DCOUNT(B1195:E1209,D1195,AK1200:AL1201)-AN1240</f>
        <v>0</v>
      </c>
      <c r="AY1201" s="854"/>
    </row>
    <row r="1202" spans="1:51" ht="13.5" customHeight="1">
      <c r="A1202" s="43"/>
      <c r="B1202" s="635"/>
      <c r="C1202" s="636"/>
      <c r="D1202" s="636"/>
      <c r="E1202" s="628" t="str">
        <f>IF(B1202="","",VLOOKUP(B1202,参照!$U$1:$Z$25,2,FALSE))</f>
        <v/>
      </c>
      <c r="F1202" s="637"/>
      <c r="G1202" s="638" t="str">
        <f>IF(B1202="","",VLOOKUP(B1202,参照!$U$1:$Z$25,3,FALSE))</f>
        <v/>
      </c>
      <c r="H1202" s="637"/>
      <c r="I1202" s="639" t="str">
        <f>IF(B1202="","",VLOOKUP(B1202,参照!$U$1:$Z$25,4,FALSE))</f>
        <v/>
      </c>
      <c r="J1202" s="637"/>
      <c r="K1202" s="640" t="str">
        <f>IF(B1202="","",VLOOKUP(B1202,参照!$U$1:$Z$25,5,FALSE))</f>
        <v/>
      </c>
      <c r="L1202" s="637"/>
      <c r="M1202" s="641" t="str">
        <f>IF(B1202="","",VLOOKUP(B1202,参照!$U$1:$Z$25,6,FALSE))</f>
        <v/>
      </c>
      <c r="N1202" s="642"/>
      <c r="O1202" s="630" t="str">
        <f t="shared" si="1093"/>
        <v/>
      </c>
      <c r="P1202" s="642" t="str">
        <f t="shared" si="1094"/>
        <v/>
      </c>
      <c r="Q1202" s="595"/>
      <c r="R1202" s="627" t="str">
        <f>IF(ISERROR(VLOOKUP(Q1202,参照!A:B,2,FALSE)),"",VLOOKUP(Q1202,参照!A:B,2,FALSE))</f>
        <v/>
      </c>
      <c r="S1202" s="628"/>
      <c r="T1202" s="629"/>
      <c r="U1202" s="628"/>
      <c r="V1202" s="628" t="str">
        <f>IF(ISERROR(VLOOKUP(U1202,参照!D:E,2,FALSE)),"",VLOOKUP(U1202,参照!D:E,2,FALSE))</f>
        <v/>
      </c>
      <c r="W1202" s="628"/>
      <c r="X1202" s="630"/>
      <c r="Y1202" s="555"/>
      <c r="Z1202" s="627"/>
      <c r="AA1202" s="654"/>
      <c r="AB1202" s="655"/>
      <c r="AC1202" s="656"/>
      <c r="AD1202" s="555"/>
      <c r="AE1202" s="555"/>
      <c r="AF1202" s="596"/>
      <c r="AG1202" s="606"/>
      <c r="AJ1202" s="854"/>
      <c r="AK1202" s="281" t="s">
        <v>104</v>
      </c>
      <c r="AL1202" s="281" t="s">
        <v>4</v>
      </c>
      <c r="AM1202" s="225"/>
      <c r="AN1202" s="225"/>
      <c r="AO1202" s="225"/>
      <c r="AP1202" s="225"/>
      <c r="AQ1202" s="225"/>
      <c r="AR1202" s="225"/>
      <c r="AS1202" s="225"/>
      <c r="AT1202" s="225"/>
      <c r="AU1202" s="225"/>
      <c r="AV1202" s="225"/>
      <c r="AW1202" s="225"/>
      <c r="AX1202" s="282"/>
      <c r="AY1202" s="854"/>
    </row>
    <row r="1203" spans="1:51" ht="13.5" customHeight="1" thickBot="1">
      <c r="A1203" s="43"/>
      <c r="B1203" s="635"/>
      <c r="C1203" s="636"/>
      <c r="D1203" s="636"/>
      <c r="E1203" s="628" t="str">
        <f>IF(B1203="","",VLOOKUP(B1203,参照!$U$1:$Z$25,2,FALSE))</f>
        <v/>
      </c>
      <c r="F1203" s="637"/>
      <c r="G1203" s="638" t="str">
        <f>IF(B1203="","",VLOOKUP(B1203,参照!$U$1:$Z$25,3,FALSE))</f>
        <v/>
      </c>
      <c r="H1203" s="637"/>
      <c r="I1203" s="639" t="str">
        <f>IF(B1203="","",VLOOKUP(B1203,参照!$U$1:$Z$25,4,FALSE))</f>
        <v/>
      </c>
      <c r="J1203" s="637"/>
      <c r="K1203" s="640" t="str">
        <f>IF(B1203="","",VLOOKUP(B1203,参照!$U$1:$Z$25,5,FALSE))</f>
        <v/>
      </c>
      <c r="L1203" s="637"/>
      <c r="M1203" s="641" t="str">
        <f>IF(B1203="","",VLOOKUP(B1203,参照!$U$1:$Z$25,6,FALSE))</f>
        <v/>
      </c>
      <c r="N1203" s="642"/>
      <c r="O1203" s="642" t="str">
        <f t="shared" si="1093"/>
        <v/>
      </c>
      <c r="P1203" s="642" t="str">
        <f t="shared" si="1094"/>
        <v/>
      </c>
      <c r="Q1203" s="595"/>
      <c r="R1203" s="627" t="str">
        <f>IF(ISERROR(VLOOKUP(Q1203,参照!A:B,2,FALSE)),"",VLOOKUP(Q1203,参照!A:B,2,FALSE))</f>
        <v/>
      </c>
      <c r="S1203" s="628"/>
      <c r="T1203" s="629"/>
      <c r="U1203" s="628"/>
      <c r="V1203" s="628" t="str">
        <f>IF(ISERROR(VLOOKUP(U1203,参照!D:E,2,FALSE)),"",VLOOKUP(U1203,参照!D:E,2,FALSE))</f>
        <v/>
      </c>
      <c r="W1203" s="628"/>
      <c r="X1203" s="630"/>
      <c r="Y1203" s="555"/>
      <c r="Z1203" s="627"/>
      <c r="AA1203" s="654"/>
      <c r="AB1203" s="655"/>
      <c r="AC1203" s="642"/>
      <c r="AD1203" s="555"/>
      <c r="AE1203" s="555"/>
      <c r="AF1203" s="555" t="s">
        <v>163</v>
      </c>
      <c r="AG1203" s="606"/>
      <c r="AJ1203" s="855"/>
      <c r="AK1203" s="9" t="s">
        <v>84</v>
      </c>
      <c r="AL1203" s="9">
        <v>3</v>
      </c>
      <c r="AM1203" s="283"/>
      <c r="AN1203" s="283">
        <f>DSUM($B1195:$N1209,F1195,$AK1202:$AL1203)</f>
        <v>0</v>
      </c>
      <c r="AO1203" s="283">
        <f>DSUM($B1195:$N1209,H1195,$AK1202:$AL1203)</f>
        <v>0</v>
      </c>
      <c r="AP1203" s="283">
        <f>DSUM($B1195:$N1209,J1195,$AK1202:$AL1203)</f>
        <v>0</v>
      </c>
      <c r="AQ1203" s="283">
        <f>DSUM($B1195:$N1209,L1195,$AK1202:$AL1203)</f>
        <v>0</v>
      </c>
      <c r="AR1203" s="283">
        <f>DSUM($B1195:$N1209,N1195,$AK1202:$AL1203)</f>
        <v>0</v>
      </c>
      <c r="AS1203" s="283"/>
      <c r="AT1203" s="283">
        <f>AN1203+AO1203+AP1203</f>
        <v>0</v>
      </c>
      <c r="AU1203" s="283">
        <f>AQ1203+AR1203</f>
        <v>0</v>
      </c>
      <c r="AV1203" s="283">
        <f>AT1203+AU1203</f>
        <v>0</v>
      </c>
      <c r="AW1203" s="286">
        <f>(AT1203*1)+(AU1203*0.5)</f>
        <v>0</v>
      </c>
      <c r="AX1203" s="285">
        <f>DCOUNT(B1195:E1209,D1195,AK1202:AL1203)-AN1241</f>
        <v>0</v>
      </c>
      <c r="AY1203" s="855"/>
    </row>
    <row r="1204" spans="1:51" ht="13.5" customHeight="1" thickBot="1">
      <c r="A1204" s="43"/>
      <c r="B1204" s="635"/>
      <c r="C1204" s="636"/>
      <c r="D1204" s="636"/>
      <c r="E1204" s="628" t="str">
        <f>IF(B1204="","",VLOOKUP(B1204,参照!$U$1:$Z$25,2,FALSE))</f>
        <v/>
      </c>
      <c r="F1204" s="637"/>
      <c r="G1204" s="638" t="str">
        <f>IF(B1204="","",VLOOKUP(B1204,参照!$U$1:$Z$25,3,FALSE))</f>
        <v/>
      </c>
      <c r="H1204" s="637"/>
      <c r="I1204" s="639" t="str">
        <f>IF(B1204="","",VLOOKUP(B1204,参照!$U$1:$Z$25,4,FALSE))</f>
        <v/>
      </c>
      <c r="J1204" s="637"/>
      <c r="K1204" s="640" t="str">
        <f>IF(B1204="","",VLOOKUP(B1204,参照!$U$1:$Z$25,5,FALSE))</f>
        <v/>
      </c>
      <c r="L1204" s="637"/>
      <c r="M1204" s="641" t="str">
        <f>IF(B1204="","",VLOOKUP(B1204,参照!$U$1:$Z$25,6,FALSE))</f>
        <v/>
      </c>
      <c r="N1204" s="642"/>
      <c r="O1204" s="630" t="str">
        <f t="shared" si="1093"/>
        <v/>
      </c>
      <c r="P1204" s="642" t="str">
        <f t="shared" si="1094"/>
        <v/>
      </c>
      <c r="Q1204" s="595"/>
      <c r="R1204" s="627" t="str">
        <f>IF(ISERROR(VLOOKUP(Q1204,参照!A:B,2,FALSE)),"",VLOOKUP(Q1204,参照!A:B,2,FALSE))</f>
        <v/>
      </c>
      <c r="S1204" s="628"/>
      <c r="T1204" s="629"/>
      <c r="U1204" s="628"/>
      <c r="V1204" s="628" t="str">
        <f>IF(ISERROR(VLOOKUP(U1204,参照!D:E,2,FALSE)),"",VLOOKUP(U1204,参照!D:E,2,FALSE))</f>
        <v/>
      </c>
      <c r="W1204" s="628"/>
      <c r="X1204" s="630"/>
      <c r="Y1204" s="555"/>
      <c r="Z1204" s="627"/>
      <c r="AA1204" s="654"/>
      <c r="AB1204" s="655"/>
      <c r="AC1204" s="642"/>
      <c r="AD1204" s="555"/>
      <c r="AE1204" s="555"/>
      <c r="AF1204" s="633" t="s">
        <v>164</v>
      </c>
      <c r="AG1204" s="634">
        <f>AG1150+S1235</f>
        <v>27500</v>
      </c>
      <c r="AJ1204" s="4"/>
      <c r="AY1204" s="4"/>
    </row>
    <row r="1205" spans="1:51" ht="13.5" customHeight="1">
      <c r="A1205" s="43"/>
      <c r="B1205" s="635"/>
      <c r="C1205" s="636"/>
      <c r="D1205" s="636"/>
      <c r="E1205" s="628" t="str">
        <f>IF(B1205="","",VLOOKUP(B1205,参照!$U$1:$Z$25,2,FALSE))</f>
        <v/>
      </c>
      <c r="F1205" s="637"/>
      <c r="G1205" s="638" t="str">
        <f>IF(B1205="","",VLOOKUP(B1205,参照!$U$1:$Z$25,3,FALSE))</f>
        <v/>
      </c>
      <c r="H1205" s="637"/>
      <c r="I1205" s="639" t="str">
        <f>IF(B1205="","",VLOOKUP(B1205,参照!$U$1:$Z$25,4,FALSE))</f>
        <v/>
      </c>
      <c r="J1205" s="637"/>
      <c r="K1205" s="640" t="str">
        <f>IF(B1205="","",VLOOKUP(B1205,参照!$U$1:$Z$25,5,FALSE))</f>
        <v/>
      </c>
      <c r="L1205" s="637"/>
      <c r="M1205" s="641" t="str">
        <f>IF(B1205="","",VLOOKUP(B1205,参照!$U$1:$Z$25,6,FALSE))</f>
        <v/>
      </c>
      <c r="N1205" s="642"/>
      <c r="O1205" s="642" t="str">
        <f t="shared" si="1093"/>
        <v/>
      </c>
      <c r="P1205" s="642" t="str">
        <f t="shared" si="1094"/>
        <v/>
      </c>
      <c r="Q1205" s="595"/>
      <c r="R1205" s="627" t="str">
        <f>IF(ISERROR(VLOOKUP(Q1205,参照!A:B,2,FALSE)),"",VLOOKUP(Q1205,参照!A:B,2,FALSE))</f>
        <v/>
      </c>
      <c r="S1205" s="628"/>
      <c r="T1205" s="629"/>
      <c r="U1205" s="628"/>
      <c r="V1205" s="628" t="str">
        <f>IF(ISERROR(VLOOKUP(U1205,参照!D:E,2,FALSE)),"",VLOOKUP(U1205,参照!D:E,2,FALSE))</f>
        <v/>
      </c>
      <c r="W1205" s="628"/>
      <c r="X1205" s="630"/>
      <c r="Y1205" s="555"/>
      <c r="Z1205" s="627"/>
      <c r="AA1205" s="654"/>
      <c r="AB1205" s="655"/>
      <c r="AC1205" s="642"/>
      <c r="AD1205" s="555"/>
      <c r="AE1205" s="555"/>
      <c r="AF1205" s="643" t="s">
        <v>681</v>
      </c>
      <c r="AG1205" s="644">
        <f>AG1151+S1236</f>
        <v>0</v>
      </c>
      <c r="AJ1205" s="853" t="s">
        <v>102</v>
      </c>
      <c r="AK1205" s="277" t="s">
        <v>104</v>
      </c>
      <c r="AL1205" s="277" t="s">
        <v>4</v>
      </c>
      <c r="AM1205" s="278"/>
      <c r="AN1205" s="279" t="s">
        <v>15</v>
      </c>
      <c r="AO1205" s="279" t="s">
        <v>16</v>
      </c>
      <c r="AP1205" s="277" t="s">
        <v>17</v>
      </c>
      <c r="AQ1205" s="279" t="s">
        <v>18</v>
      </c>
      <c r="AR1205" s="279" t="s">
        <v>19</v>
      </c>
      <c r="AS1205" s="277"/>
      <c r="AT1205" s="277" t="s">
        <v>117</v>
      </c>
      <c r="AU1205" s="277" t="s">
        <v>118</v>
      </c>
      <c r="AV1205" s="277" t="s">
        <v>123</v>
      </c>
      <c r="AW1205" s="277" t="s">
        <v>124</v>
      </c>
      <c r="AX1205" s="288" t="s">
        <v>122</v>
      </c>
      <c r="AY1205" s="853" t="s">
        <v>102</v>
      </c>
    </row>
    <row r="1206" spans="1:51" ht="13.5" customHeight="1">
      <c r="A1206" s="43"/>
      <c r="B1206" s="635"/>
      <c r="C1206" s="636"/>
      <c r="D1206" s="636"/>
      <c r="E1206" s="628" t="str">
        <f>IF(B1206="","",VLOOKUP(B1206,参照!$U$1:$Z$25,2,FALSE))</f>
        <v/>
      </c>
      <c r="F1206" s="637"/>
      <c r="G1206" s="638" t="str">
        <f>IF(B1206="","",VLOOKUP(B1206,参照!$U$1:$Z$25,3,FALSE))</f>
        <v/>
      </c>
      <c r="H1206" s="637"/>
      <c r="I1206" s="639" t="str">
        <f>IF(B1206="","",VLOOKUP(B1206,参照!$U$1:$Z$25,4,FALSE))</f>
        <v/>
      </c>
      <c r="J1206" s="637"/>
      <c r="K1206" s="640" t="str">
        <f>IF(B1206="","",VLOOKUP(B1206,参照!$U$1:$Z$25,5,FALSE))</f>
        <v/>
      </c>
      <c r="L1206" s="637"/>
      <c r="M1206" s="641" t="str">
        <f>IF(B1206="","",VLOOKUP(B1206,参照!$U$1:$Z$25,6,FALSE))</f>
        <v/>
      </c>
      <c r="N1206" s="642"/>
      <c r="O1206" s="630" t="str">
        <f t="shared" si="1093"/>
        <v/>
      </c>
      <c r="P1206" s="642" t="str">
        <f t="shared" si="1094"/>
        <v/>
      </c>
      <c r="Q1206" s="595"/>
      <c r="R1206" s="627" t="str">
        <f>IF(ISERROR(VLOOKUP(Q1206,参照!A:B,2,FALSE)),"",VLOOKUP(Q1206,参照!A:B,2,FALSE))</f>
        <v/>
      </c>
      <c r="S1206" s="628"/>
      <c r="T1206" s="629"/>
      <c r="U1206" s="628"/>
      <c r="V1206" s="628" t="str">
        <f>IF(ISERROR(VLOOKUP(U1206,参照!D:E,2,FALSE)),"",VLOOKUP(U1206,参照!D:E,2,FALSE))</f>
        <v/>
      </c>
      <c r="W1206" s="628"/>
      <c r="X1206" s="630"/>
      <c r="Y1206" s="555"/>
      <c r="Z1206" s="627"/>
      <c r="AA1206" s="654"/>
      <c r="AB1206" s="657"/>
      <c r="AC1206" s="642"/>
      <c r="AD1206" s="555"/>
      <c r="AE1206" s="555"/>
      <c r="AF1206" s="555"/>
      <c r="AG1206" s="606"/>
      <c r="AJ1206" s="854"/>
      <c r="AK1206" s="281" t="s">
        <v>88</v>
      </c>
      <c r="AL1206" s="281">
        <v>1</v>
      </c>
      <c r="AM1206" s="225"/>
      <c r="AN1206" s="225">
        <f>DSUM($B1195:$N1209,F1195,$AK1205:$AL1206)</f>
        <v>0</v>
      </c>
      <c r="AO1206" s="225">
        <f>DSUM($B1195:$N1209,H1195,$AK1205:$AL1206)</f>
        <v>0</v>
      </c>
      <c r="AP1206" s="225">
        <f>DSUM($B1195:$N1209,J1195,$AK1205:$AL1206)</f>
        <v>0</v>
      </c>
      <c r="AQ1206" s="225">
        <f>DSUM($B1195:$N1209,L1195,$AK1205:$AL1206)</f>
        <v>0</v>
      </c>
      <c r="AR1206" s="225">
        <f>DSUM($B1195:$N1209,N1195,$AK1205:$AL1206)</f>
        <v>0</v>
      </c>
      <c r="AS1206" s="225"/>
      <c r="AT1206" s="225">
        <f>AN1206+AO1206+AP1206</f>
        <v>0</v>
      </c>
      <c r="AU1206" s="225">
        <f>AQ1206+AR1206</f>
        <v>0</v>
      </c>
      <c r="AV1206" s="225">
        <f>AT1206+AU1206</f>
        <v>0</v>
      </c>
      <c r="AW1206" s="287">
        <f>(AT1206*1)+(AU1206*0.5)</f>
        <v>0</v>
      </c>
      <c r="AX1206" s="284">
        <f>DCOUNT(B1195:E1209,D1195,AK1205:AL1206)-AO1240</f>
        <v>0</v>
      </c>
      <c r="AY1206" s="854"/>
    </row>
    <row r="1207" spans="1:51" ht="13.5" customHeight="1">
      <c r="A1207" s="43"/>
      <c r="B1207" s="635"/>
      <c r="C1207" s="658"/>
      <c r="D1207" s="636"/>
      <c r="E1207" s="628" t="str">
        <f>IF(B1207="","",VLOOKUP(B1207,参照!$U$1:$Z$25,2,FALSE))</f>
        <v/>
      </c>
      <c r="F1207" s="637"/>
      <c r="G1207" s="638" t="str">
        <f>IF(B1207="","",VLOOKUP(B1207,参照!$U$1:$Z$25,3,FALSE))</f>
        <v/>
      </c>
      <c r="H1207" s="637"/>
      <c r="I1207" s="639" t="str">
        <f>IF(B1207="","",VLOOKUP(B1207,参照!$U$1:$Z$25,4,FALSE))</f>
        <v/>
      </c>
      <c r="J1207" s="637"/>
      <c r="K1207" s="640" t="str">
        <f>IF(B1207="","",VLOOKUP(B1207,参照!$U$1:$Z$25,5,FALSE))</f>
        <v/>
      </c>
      <c r="L1207" s="637"/>
      <c r="M1207" s="641" t="str">
        <f>IF(B1207="","",VLOOKUP(B1207,参照!$U$1:$Z$25,6,FALSE))</f>
        <v/>
      </c>
      <c r="N1207" s="642"/>
      <c r="O1207" s="642" t="str">
        <f t="shared" si="1093"/>
        <v/>
      </c>
      <c r="P1207" s="642" t="str">
        <f t="shared" si="1094"/>
        <v/>
      </c>
      <c r="Q1207" s="595"/>
      <c r="R1207" s="627" t="str">
        <f>IF(ISERROR(VLOOKUP(Q1207,参照!A:B,2,FALSE)),"",VLOOKUP(Q1207,参照!A:B,2,FALSE))</f>
        <v/>
      </c>
      <c r="S1207" s="628"/>
      <c r="T1207" s="629"/>
      <c r="U1207" s="628"/>
      <c r="V1207" s="628" t="str">
        <f>IF(ISERROR(VLOOKUP(U1207,参照!D:E,2,FALSE)),"",VLOOKUP(U1207,参照!D:E,2,FALSE))</f>
        <v/>
      </c>
      <c r="W1207" s="628"/>
      <c r="X1207" s="630"/>
      <c r="Y1207" s="555"/>
      <c r="Z1207" s="627"/>
      <c r="AA1207" s="654"/>
      <c r="AB1207" s="657"/>
      <c r="AC1207" s="642"/>
      <c r="AD1207" s="555"/>
      <c r="AE1207" s="555"/>
      <c r="AF1207" s="596" t="s">
        <v>344</v>
      </c>
      <c r="AG1207" s="597"/>
      <c r="AJ1207" s="854"/>
      <c r="AK1207" s="281" t="s">
        <v>104</v>
      </c>
      <c r="AL1207" s="281" t="s">
        <v>4</v>
      </c>
      <c r="AM1207" s="225"/>
      <c r="AN1207" s="225"/>
      <c r="AO1207" s="225"/>
      <c r="AP1207" s="225"/>
      <c r="AQ1207" s="225"/>
      <c r="AR1207" s="225"/>
      <c r="AS1207" s="225"/>
      <c r="AT1207" s="225"/>
      <c r="AU1207" s="225"/>
      <c r="AV1207" s="225"/>
      <c r="AW1207" s="225"/>
      <c r="AX1207" s="282"/>
      <c r="AY1207" s="854"/>
    </row>
    <row r="1208" spans="1:51" ht="13.5" customHeight="1" thickBot="1">
      <c r="A1208" s="43"/>
      <c r="B1208" s="635"/>
      <c r="C1208" s="658"/>
      <c r="D1208" s="636"/>
      <c r="E1208" s="628" t="str">
        <f>IF(B1208="","",VLOOKUP(B1208,参照!$U$1:$Z$25,2,FALSE))</f>
        <v/>
      </c>
      <c r="F1208" s="637"/>
      <c r="G1208" s="638" t="str">
        <f>IF(B1208="","",VLOOKUP(B1208,参照!$U$1:$Z$25,3,FALSE))</f>
        <v/>
      </c>
      <c r="H1208" s="637"/>
      <c r="I1208" s="639" t="str">
        <f>IF(B1208="","",VLOOKUP(B1208,参照!$U$1:$Z$25,4,FALSE))</f>
        <v/>
      </c>
      <c r="J1208" s="637"/>
      <c r="K1208" s="640" t="str">
        <f>IF(B1208="","",VLOOKUP(B1208,参照!$U$1:$Z$25,5,FALSE))</f>
        <v/>
      </c>
      <c r="L1208" s="637"/>
      <c r="M1208" s="641" t="str">
        <f>IF(B1208="","",VLOOKUP(B1208,参照!$U$1:$Z$25,6,FALSE))</f>
        <v/>
      </c>
      <c r="N1208" s="642"/>
      <c r="O1208" s="630" t="str">
        <f t="shared" si="1093"/>
        <v/>
      </c>
      <c r="P1208" s="642" t="str">
        <f t="shared" si="1094"/>
        <v/>
      </c>
      <c r="Q1208" s="595"/>
      <c r="R1208" s="627" t="str">
        <f>IF(ISERROR(VLOOKUP(Q1208,参照!A:B,2,FALSE)),"",VLOOKUP(Q1208,参照!A:B,2,FALSE))</f>
        <v/>
      </c>
      <c r="S1208" s="628"/>
      <c r="T1208" s="629"/>
      <c r="U1208" s="628"/>
      <c r="V1208" s="628" t="str">
        <f>IF(ISERROR(VLOOKUP(U1208,参照!D:E,2,FALSE)),"",VLOOKUP(U1208,参照!D:E,2,FALSE))</f>
        <v/>
      </c>
      <c r="W1208" s="628"/>
      <c r="X1208" s="630"/>
      <c r="Y1208" s="555"/>
      <c r="Z1208" s="627"/>
      <c r="AA1208" s="654"/>
      <c r="AB1208" s="655"/>
      <c r="AC1208" s="656"/>
      <c r="AD1208" s="555"/>
      <c r="AE1208" s="555"/>
      <c r="AF1208" s="659"/>
      <c r="AG1208" s="647"/>
      <c r="AJ1208" s="855"/>
      <c r="AK1208" s="9" t="s">
        <v>88</v>
      </c>
      <c r="AL1208" s="9">
        <v>3</v>
      </c>
      <c r="AM1208" s="283"/>
      <c r="AN1208" s="283">
        <f>DSUM($B1195:$N1209,F1195,$AK1207:$AL1208)</f>
        <v>0</v>
      </c>
      <c r="AO1208" s="283">
        <f>DSUM($B1195:$N1209,H1195,$AK1207:$AL1208)</f>
        <v>0</v>
      </c>
      <c r="AP1208" s="283">
        <f>DSUM($B1195:$N1209,J1195,$AK1207:$AL1208)</f>
        <v>0</v>
      </c>
      <c r="AQ1208" s="283">
        <f>DSUM($B1195:$N1209,L1195,$AK1207:$AL1208)</f>
        <v>0</v>
      </c>
      <c r="AR1208" s="283">
        <f>DSUM($B1195:$N1209,N1195,$AK1207:$AL1208)</f>
        <v>0</v>
      </c>
      <c r="AS1208" s="283"/>
      <c r="AT1208" s="283">
        <f>AN1208+AO1208+AP1208</f>
        <v>0</v>
      </c>
      <c r="AU1208" s="283">
        <f>AQ1208+AR1208</f>
        <v>0</v>
      </c>
      <c r="AV1208" s="283">
        <f>AT1208+AU1208</f>
        <v>0</v>
      </c>
      <c r="AW1208" s="286">
        <f>(AT1208*1)+(AU1208*0.5)</f>
        <v>0</v>
      </c>
      <c r="AX1208" s="285">
        <f>DCOUNT(B1195:E1209,D1195,AK1207:AL1208)-AO1241</f>
        <v>0</v>
      </c>
      <c r="AY1208" s="855"/>
    </row>
    <row r="1209" spans="1:51" ht="13.5" customHeight="1" thickBot="1">
      <c r="A1209" s="43"/>
      <c r="B1209" s="635"/>
      <c r="C1209" s="658"/>
      <c r="D1209" s="636"/>
      <c r="E1209" s="628" t="str">
        <f>IF(B1209="","",VLOOKUP(B1209,参照!$U$1:$Z$25,2,FALSE))</f>
        <v/>
      </c>
      <c r="F1209" s="637"/>
      <c r="G1209" s="638" t="str">
        <f>IF(B1209="","",VLOOKUP(B1209,参照!$U$1:$Z$25,3,FALSE))</f>
        <v/>
      </c>
      <c r="H1209" s="637"/>
      <c r="I1209" s="639" t="str">
        <f>IF(B1209="","",VLOOKUP(B1209,参照!$U$1:$Z$25,4,FALSE))</f>
        <v/>
      </c>
      <c r="J1209" s="637"/>
      <c r="K1209" s="640" t="str">
        <f>IF(B1209="","",VLOOKUP(B1209,参照!$U$1:$Z$25,5,FALSE))</f>
        <v/>
      </c>
      <c r="L1209" s="637"/>
      <c r="M1209" s="641" t="str">
        <f>IF(B1209="","",VLOOKUP(B1209,参照!$U$1:$Z$25,6,FALSE))</f>
        <v/>
      </c>
      <c r="N1209" s="642"/>
      <c r="O1209" s="642" t="str">
        <f>IF(SUM(F1209+H1209+J1209+L1209+N1209)=0,"",SUM(F1209+H1209+J1209+L1209+N1209))</f>
        <v/>
      </c>
      <c r="P1209" s="642" t="str">
        <f>IF(ISERROR(SUM(E1209*F1209+G1209*H1209+I1209*J1209+K1209*L1209+M1209*N1209)),"",SUM(E1209*F1209+G1209*H1209+I1209*J1209+K1209*L1209+M1209*N1209))</f>
        <v/>
      </c>
      <c r="Q1209" s="595"/>
      <c r="R1209" s="627" t="str">
        <f>IF(ISERROR(VLOOKUP(Q1209,参照!A:B,2,FALSE)),"",VLOOKUP(Q1209,参照!A:B,2,FALSE))</f>
        <v/>
      </c>
      <c r="S1209" s="628"/>
      <c r="T1209" s="629"/>
      <c r="U1209" s="628"/>
      <c r="V1209" s="628" t="str">
        <f>IF(ISERROR(VLOOKUP(U1209,参照!D:E,2,FALSE)),"",VLOOKUP(U1209,参照!D:E,2,FALSE))</f>
        <v/>
      </c>
      <c r="W1209" s="628"/>
      <c r="X1209" s="630"/>
      <c r="Y1209" s="555"/>
      <c r="Z1209" s="627"/>
      <c r="AA1209" s="654"/>
      <c r="AB1209" s="655"/>
      <c r="AC1209" s="642"/>
      <c r="AD1209" s="555"/>
      <c r="AE1209" s="555"/>
      <c r="AF1209" s="660" t="s">
        <v>31</v>
      </c>
      <c r="AG1209" s="661">
        <f>+T1238-T1215-AC1219-T1219</f>
        <v>292150</v>
      </c>
      <c r="AJ1209" s="289"/>
      <c r="AY1209" s="289"/>
    </row>
    <row r="1210" spans="1:51" ht="13.5" customHeight="1">
      <c r="B1210" s="662"/>
      <c r="C1210" s="663"/>
      <c r="D1210" s="664"/>
      <c r="E1210" s="590" t="str">
        <f>IF(B1210="","",VLOOKUP(B1210,参照!$U$1:$Z$25,2,FALSE))</f>
        <v/>
      </c>
      <c r="F1210" s="665"/>
      <c r="G1210" s="666"/>
      <c r="H1210" s="665"/>
      <c r="I1210" s="667"/>
      <c r="J1210" s="665"/>
      <c r="K1210" s="667"/>
      <c r="L1210" s="665"/>
      <c r="M1210" s="666"/>
      <c r="N1210" s="647"/>
      <c r="O1210" s="668"/>
      <c r="P1210" s="647"/>
      <c r="Q1210" s="595"/>
      <c r="R1210" s="627" t="str">
        <f>IF(ISERROR(VLOOKUP(Q1210,参照!A:B,2,FALSE)),"",VLOOKUP(Q1210,参照!A:B,2,FALSE))</f>
        <v/>
      </c>
      <c r="S1210" s="628"/>
      <c r="T1210" s="629"/>
      <c r="U1210" s="628"/>
      <c r="V1210" s="628" t="str">
        <f>IF(ISERROR(VLOOKUP(U1210,参照!D:E,2,FALSE)),"",VLOOKUP(U1210,参照!D:E,2,FALSE))</f>
        <v/>
      </c>
      <c r="W1210" s="628"/>
      <c r="X1210" s="630"/>
      <c r="Y1210" s="555"/>
      <c r="Z1210" s="627"/>
      <c r="AA1210" s="654"/>
      <c r="AB1210" s="655"/>
      <c r="AC1210" s="642"/>
      <c r="AD1210" s="555"/>
      <c r="AE1210" s="555"/>
      <c r="AF1210" s="669"/>
      <c r="AG1210" s="619"/>
      <c r="AJ1210" s="853" t="s">
        <v>103</v>
      </c>
      <c r="AK1210" s="277" t="s">
        <v>104</v>
      </c>
      <c r="AL1210" s="277" t="s">
        <v>4</v>
      </c>
      <c r="AM1210" s="278"/>
      <c r="AN1210" s="279" t="s">
        <v>15</v>
      </c>
      <c r="AO1210" s="279" t="s">
        <v>16</v>
      </c>
      <c r="AP1210" s="277" t="s">
        <v>17</v>
      </c>
      <c r="AQ1210" s="279" t="s">
        <v>18</v>
      </c>
      <c r="AR1210" s="279" t="s">
        <v>19</v>
      </c>
      <c r="AS1210" s="277"/>
      <c r="AT1210" s="277" t="s">
        <v>117</v>
      </c>
      <c r="AU1210" s="277" t="s">
        <v>118</v>
      </c>
      <c r="AV1210" s="277" t="s">
        <v>123</v>
      </c>
      <c r="AW1210" s="277" t="s">
        <v>124</v>
      </c>
      <c r="AX1210" s="288" t="s">
        <v>122</v>
      </c>
      <c r="AY1210" s="853" t="s">
        <v>103</v>
      </c>
    </row>
    <row r="1211" spans="1:51" ht="13.5" customHeight="1">
      <c r="B1211" s="928" t="s">
        <v>500</v>
      </c>
      <c r="C1211" s="929"/>
      <c r="D1211" s="930"/>
      <c r="E1211" s="670"/>
      <c r="F1211" s="671">
        <f t="shared" ref="F1211:O1211" si="1095">SUM(F1196:F1209)</f>
        <v>114</v>
      </c>
      <c r="G1211" s="672">
        <f t="shared" si="1095"/>
        <v>14250</v>
      </c>
      <c r="H1211" s="671">
        <f t="shared" si="1095"/>
        <v>106</v>
      </c>
      <c r="I1211" s="673">
        <f t="shared" si="1095"/>
        <v>10500</v>
      </c>
      <c r="J1211" s="671">
        <f t="shared" si="1095"/>
        <v>0</v>
      </c>
      <c r="K1211" s="673">
        <f t="shared" si="1095"/>
        <v>7500</v>
      </c>
      <c r="L1211" s="671">
        <f t="shared" si="1095"/>
        <v>4</v>
      </c>
      <c r="M1211" s="672">
        <f t="shared" si="1095"/>
        <v>7140</v>
      </c>
      <c r="N1211" s="672">
        <f t="shared" si="1095"/>
        <v>1</v>
      </c>
      <c r="O1211" s="674">
        <f t="shared" si="1095"/>
        <v>225</v>
      </c>
      <c r="P1211" s="674">
        <f>SUM(P1196:P1209)</f>
        <v>1085880</v>
      </c>
      <c r="Q1211" s="595"/>
      <c r="R1211" s="675" t="str">
        <f>IF(ISERROR(VLOOKUP(Q1211,参照!A:B,2,FALSE)),"",VLOOKUP(Q1211,参照!A:B,2,FALSE))</f>
        <v/>
      </c>
      <c r="S1211" s="676"/>
      <c r="T1211" s="677"/>
      <c r="U1211" s="628"/>
      <c r="V1211" s="628" t="str">
        <f>IF(ISERROR(VLOOKUP(U1211,参照!D:E,2,FALSE)),"",VLOOKUP(U1211,参照!D:E,2,FALSE))</f>
        <v/>
      </c>
      <c r="W1211" s="628"/>
      <c r="X1211" s="630"/>
      <c r="Y1211" s="555"/>
      <c r="Z1211" s="627"/>
      <c r="AA1211" s="654"/>
      <c r="AB1211" s="655"/>
      <c r="AC1211" s="642"/>
      <c r="AD1211" s="555"/>
      <c r="AE1211" s="555"/>
      <c r="AF1211" s="660" t="s">
        <v>32</v>
      </c>
      <c r="AG1211" s="678"/>
      <c r="AJ1211" s="854"/>
      <c r="AK1211" s="281" t="s">
        <v>125</v>
      </c>
      <c r="AL1211" s="281">
        <v>1</v>
      </c>
      <c r="AM1211" s="225"/>
      <c r="AN1211" s="225">
        <f>DSUM($B1195:$N1209,F1195,$AK1210:$AL1211)</f>
        <v>0</v>
      </c>
      <c r="AO1211" s="225">
        <f>DSUM($B1195:$N1209,H1195,$AK1210:$AL1211)</f>
        <v>0</v>
      </c>
      <c r="AP1211" s="225">
        <f>DSUM($B1195:$N1209,J1195,$AK1210:$AL1211)</f>
        <v>0</v>
      </c>
      <c r="AQ1211" s="225">
        <f>DSUM($B1195:$N1209,L1195,$AK1210:$AL1211)</f>
        <v>0</v>
      </c>
      <c r="AR1211" s="225">
        <f>DSUM($B1195:$N1209,N1195,$AK1210:$AL1211)</f>
        <v>0</v>
      </c>
      <c r="AS1211" s="225"/>
      <c r="AT1211" s="225">
        <f>AN1211+AO1211+AP1211</f>
        <v>0</v>
      </c>
      <c r="AU1211" s="225">
        <f>AQ1211+AR1211</f>
        <v>0</v>
      </c>
      <c r="AV1211" s="225">
        <f>AT1211+AU1211</f>
        <v>0</v>
      </c>
      <c r="AW1211" s="287">
        <f>(AT1211*1)+(AU1211*0.5)</f>
        <v>0</v>
      </c>
      <c r="AX1211" s="284">
        <f>DCOUNT(B1195:E1209,D1195,AK1210:AL1211)-AP1240</f>
        <v>0</v>
      </c>
      <c r="AY1211" s="854"/>
    </row>
    <row r="1212" spans="1:51" ht="13.5" customHeight="1">
      <c r="B1212" s="554"/>
      <c r="C1212" s="590"/>
      <c r="D1212" s="554"/>
      <c r="E1212" s="590"/>
      <c r="F1212" s="666"/>
      <c r="G1212" s="666"/>
      <c r="H1212" s="666"/>
      <c r="I1212" s="666"/>
      <c r="J1212" s="666"/>
      <c r="K1212" s="666"/>
      <c r="L1212" s="666"/>
      <c r="M1212" s="666"/>
      <c r="N1212" s="666"/>
      <c r="O1212" s="666"/>
      <c r="P1212" s="666"/>
      <c r="Q1212" s="595"/>
      <c r="R1212" s="598" t="s">
        <v>89</v>
      </c>
      <c r="S1212" s="679"/>
      <c r="T1212" s="680">
        <f>SUM(T1195:T1211)</f>
        <v>496380</v>
      </c>
      <c r="U1212" s="628"/>
      <c r="V1212" s="628" t="str">
        <f>IF(ISERROR(VLOOKUP(U1212,参照!D:E,2,FALSE)),"",VLOOKUP(U1212,参照!D:E,2,FALSE))</f>
        <v/>
      </c>
      <c r="W1212" s="628"/>
      <c r="X1212" s="630"/>
      <c r="Y1212" s="555"/>
      <c r="Z1212" s="627"/>
      <c r="AA1212" s="654"/>
      <c r="AB1212" s="657"/>
      <c r="AC1212" s="642"/>
      <c r="AD1212" s="555"/>
      <c r="AE1212" s="555"/>
      <c r="AF1212" s="669"/>
      <c r="AG1212" s="619"/>
      <c r="AJ1212" s="854"/>
      <c r="AK1212" s="281" t="s">
        <v>104</v>
      </c>
      <c r="AL1212" s="281" t="s">
        <v>4</v>
      </c>
      <c r="AM1212" s="225"/>
      <c r="AN1212" s="225"/>
      <c r="AO1212" s="225"/>
      <c r="AP1212" s="225"/>
      <c r="AQ1212" s="225"/>
      <c r="AR1212" s="225"/>
      <c r="AS1212" s="225"/>
      <c r="AT1212" s="225"/>
      <c r="AU1212" s="225"/>
      <c r="AV1212" s="225"/>
      <c r="AW1212" s="225"/>
      <c r="AX1212" s="282"/>
      <c r="AY1212" s="854"/>
    </row>
    <row r="1213" spans="1:51" ht="13.5" customHeight="1" thickBot="1">
      <c r="B1213" s="881" t="s">
        <v>601</v>
      </c>
      <c r="C1213" s="882"/>
      <c r="D1213" s="882"/>
      <c r="E1213" s="564" t="e">
        <f>IF(B1213="","",VLOOKUP(B1213,参照!$U$1:$Z$25,2,FALSE))</f>
        <v>#N/A</v>
      </c>
      <c r="F1213" s="883" t="s">
        <v>603</v>
      </c>
      <c r="G1213" s="884"/>
      <c r="H1213" s="884"/>
      <c r="I1213" s="884"/>
      <c r="J1213" s="884"/>
      <c r="K1213" s="884"/>
      <c r="L1213" s="884"/>
      <c r="M1213" s="884"/>
      <c r="N1213" s="884"/>
      <c r="O1213" s="884"/>
      <c r="P1213" s="885"/>
      <c r="Q1213" s="555"/>
      <c r="R1213" s="598" t="s">
        <v>90</v>
      </c>
      <c r="S1213" s="564"/>
      <c r="T1213" s="681"/>
      <c r="U1213" s="682"/>
      <c r="V1213" s="682" t="str">
        <f>IF(ISERROR(VLOOKUP(U1213,参照!D:E,2,FALSE)),"",VLOOKUP(U1213,参照!D:E,2,FALSE))</f>
        <v/>
      </c>
      <c r="W1213" s="682"/>
      <c r="X1213" s="683"/>
      <c r="Y1213" s="555"/>
      <c r="Z1213" s="675"/>
      <c r="AA1213" s="684"/>
      <c r="AB1213" s="685"/>
      <c r="AC1213" s="686"/>
      <c r="AD1213" s="555"/>
      <c r="AE1213" s="555"/>
      <c r="AF1213" s="660" t="s">
        <v>343</v>
      </c>
      <c r="AG1213" s="678"/>
      <c r="AJ1213" s="855"/>
      <c r="AK1213" s="9" t="s">
        <v>125</v>
      </c>
      <c r="AL1213" s="9">
        <v>3</v>
      </c>
      <c r="AM1213" s="283"/>
      <c r="AN1213" s="283">
        <f>DSUM($B1195:$N1209,F1195,$AK1212:$AL1213)</f>
        <v>0</v>
      </c>
      <c r="AO1213" s="283">
        <f>DSUM($B1195:$N1209,H1195,$AK1212:$AL1213)</f>
        <v>0</v>
      </c>
      <c r="AP1213" s="283">
        <f>DSUM($B1195:$N1209,J1195,$AK1212:$AL1213)</f>
        <v>0</v>
      </c>
      <c r="AQ1213" s="283">
        <f>DSUM($B1195:$N1209,L1195,$AK1212:$AL1213)</f>
        <v>0</v>
      </c>
      <c r="AR1213" s="283">
        <f>DSUM($B1195:$N1209,N1195,$AK1212:$AL1213)</f>
        <v>0</v>
      </c>
      <c r="AS1213" s="283"/>
      <c r="AT1213" s="283">
        <f>AN1213+AO1213+AP1213</f>
        <v>0</v>
      </c>
      <c r="AU1213" s="283">
        <f>AQ1213+AR1213</f>
        <v>0</v>
      </c>
      <c r="AV1213" s="283">
        <f>AT1213+AU1213</f>
        <v>0</v>
      </c>
      <c r="AW1213" s="286">
        <f>(AT1213*1)+(AU1213*0.5)</f>
        <v>0</v>
      </c>
      <c r="AX1213" s="285">
        <f>DCOUNT(B1195:E1209,D1195,AK1212:AL1213)-AP1241</f>
        <v>0</v>
      </c>
      <c r="AY1213" s="855"/>
    </row>
    <row r="1214" spans="1:51" ht="13.5" customHeight="1" thickBot="1">
      <c r="B1214" s="894" t="s">
        <v>602</v>
      </c>
      <c r="C1214" s="894"/>
      <c r="D1214" s="894"/>
      <c r="E1214" s="555" t="e">
        <v>#N/A</v>
      </c>
      <c r="F1214" s="687" t="s">
        <v>15</v>
      </c>
      <c r="G1214" s="688"/>
      <c r="H1214" s="687" t="s">
        <v>16</v>
      </c>
      <c r="I1214" s="689"/>
      <c r="J1214" s="559" t="s">
        <v>17</v>
      </c>
      <c r="K1214" s="690"/>
      <c r="L1214" s="687" t="s">
        <v>18</v>
      </c>
      <c r="M1214" s="670"/>
      <c r="N1214" s="670" t="s">
        <v>19</v>
      </c>
      <c r="O1214" s="691" t="s">
        <v>6</v>
      </c>
      <c r="P1214" s="613" t="s">
        <v>20</v>
      </c>
      <c r="Q1214" s="555"/>
      <c r="R1214" s="692" t="str">
        <f>IF(ISERROR(VLOOKUP(Q1214,参照!A:B,2,FALSE)),"",VLOOKUP(Q1214,参照!A:B,2,FALSE))</f>
        <v/>
      </c>
      <c r="S1214" s="560"/>
      <c r="T1214" s="693"/>
      <c r="U1214" s="694"/>
      <c r="V1214" s="695" t="str">
        <f>IF(ISERROR(VLOOKUP(U1214,参照!D:E,2,FALSE)),"",VLOOKUP(U1214,参照!D:E,2,FALSE))</f>
        <v/>
      </c>
      <c r="W1214" s="695"/>
      <c r="X1214" s="630"/>
      <c r="Y1214" s="555"/>
      <c r="Z1214" s="645"/>
      <c r="AA1214" s="590"/>
      <c r="AB1214" s="646"/>
      <c r="AC1214" s="647"/>
      <c r="AD1214" s="555"/>
      <c r="AE1214" s="555"/>
      <c r="AF1214" s="669"/>
      <c r="AG1214" s="619"/>
      <c r="AJ1214" s="289"/>
      <c r="AY1214" s="289"/>
    </row>
    <row r="1215" spans="1:51" ht="13.5" customHeight="1">
      <c r="A1215" s="548" t="s">
        <v>498</v>
      </c>
      <c r="B1215" s="873" t="s">
        <v>637</v>
      </c>
      <c r="C1215" s="874"/>
      <c r="D1215" s="875"/>
      <c r="E1215" s="670"/>
      <c r="F1215" s="765">
        <f ca="1">SUMIF($B1196:$P1209,$A1215,F1196:F1209)</f>
        <v>114</v>
      </c>
      <c r="G1215" s="757">
        <f t="shared" ref="G1215:P1215" ca="1" si="1096">SUMIF($B1196:$P1209,$A1215,G1196:G1209)</f>
        <v>14250</v>
      </c>
      <c r="H1215" s="758">
        <f t="shared" ca="1" si="1096"/>
        <v>106</v>
      </c>
      <c r="I1215" s="758">
        <f t="shared" ca="1" si="1096"/>
        <v>10500</v>
      </c>
      <c r="J1215" s="758">
        <f t="shared" ca="1" si="1096"/>
        <v>0</v>
      </c>
      <c r="K1215" s="758">
        <f t="shared" ca="1" si="1096"/>
        <v>7500</v>
      </c>
      <c r="L1215" s="758">
        <f t="shared" ca="1" si="1096"/>
        <v>4</v>
      </c>
      <c r="M1215" s="758">
        <f t="shared" ca="1" si="1096"/>
        <v>7140</v>
      </c>
      <c r="N1215" s="758">
        <f t="shared" ca="1" si="1096"/>
        <v>1</v>
      </c>
      <c r="O1215" s="758">
        <f t="shared" ca="1" si="1096"/>
        <v>225</v>
      </c>
      <c r="P1215" s="759">
        <f t="shared" ca="1" si="1096"/>
        <v>1085880</v>
      </c>
      <c r="Q1215" s="555"/>
      <c r="R1215" s="857" t="s">
        <v>91</v>
      </c>
      <c r="S1215" s="858"/>
      <c r="T1215" s="680">
        <f>SUM(T1212+T1214)</f>
        <v>496380</v>
      </c>
      <c r="U1215" s="696"/>
      <c r="V1215" s="697" t="str">
        <f>IF(ISERROR(VLOOKUP(U1215,参照!D:E,2,FALSE)),"",VLOOKUP(U1215,参照!D:E,2,FALSE))</f>
        <v/>
      </c>
      <c r="W1215" s="696"/>
      <c r="X1215" s="630"/>
      <c r="Y1215" s="555"/>
      <c r="Z1215" s="648" t="s">
        <v>35</v>
      </c>
      <c r="AA1215" s="649"/>
      <c r="AB1215" s="650"/>
      <c r="AC1215" s="651">
        <f>SUM(AC1202:AC1213)</f>
        <v>0</v>
      </c>
      <c r="AD1215" s="555"/>
      <c r="AE1215" s="555"/>
      <c r="AF1215" s="698" t="s">
        <v>81</v>
      </c>
      <c r="AG1215" s="699"/>
      <c r="AJ1215" s="853" t="s">
        <v>686</v>
      </c>
      <c r="AK1215" s="277" t="s">
        <v>104</v>
      </c>
      <c r="AL1215" s="277" t="s">
        <v>4</v>
      </c>
      <c r="AM1215" s="278"/>
      <c r="AN1215" s="279" t="s">
        <v>15</v>
      </c>
      <c r="AO1215" s="279" t="s">
        <v>16</v>
      </c>
      <c r="AP1215" s="277" t="s">
        <v>17</v>
      </c>
      <c r="AQ1215" s="279" t="s">
        <v>18</v>
      </c>
      <c r="AR1215" s="279" t="s">
        <v>19</v>
      </c>
      <c r="AS1215" s="277"/>
      <c r="AT1215" s="277" t="s">
        <v>117</v>
      </c>
      <c r="AU1215" s="277" t="s">
        <v>118</v>
      </c>
      <c r="AV1215" s="277" t="s">
        <v>123</v>
      </c>
      <c r="AW1215" s="277" t="s">
        <v>124</v>
      </c>
      <c r="AX1215" s="288" t="s">
        <v>122</v>
      </c>
      <c r="AY1215" s="853" t="s">
        <v>127</v>
      </c>
    </row>
    <row r="1216" spans="1:51" ht="13.5" customHeight="1">
      <c r="A1216" s="548"/>
      <c r="B1216" s="870" t="s">
        <v>623</v>
      </c>
      <c r="C1216" s="871"/>
      <c r="D1216" s="872"/>
      <c r="E1216" s="555" t="e">
        <v>#N/A</v>
      </c>
      <c r="F1216" s="700">
        <f ca="1">SUM(F1215)+F1162</f>
        <v>655</v>
      </c>
      <c r="G1216" s="701">
        <f t="shared" ref="G1216:P1216" ca="1" si="1097">SUM(G1215)+G1162</f>
        <v>175750</v>
      </c>
      <c r="H1216" s="702">
        <f t="shared" ca="1" si="1097"/>
        <v>1088</v>
      </c>
      <c r="I1216" s="702">
        <f t="shared" ca="1" si="1097"/>
        <v>129500</v>
      </c>
      <c r="J1216" s="702">
        <f t="shared" ca="1" si="1097"/>
        <v>58</v>
      </c>
      <c r="K1216" s="702">
        <f t="shared" ca="1" si="1097"/>
        <v>92500</v>
      </c>
      <c r="L1216" s="702">
        <f t="shared" ca="1" si="1097"/>
        <v>27</v>
      </c>
      <c r="M1216" s="702">
        <f t="shared" ca="1" si="1097"/>
        <v>88060</v>
      </c>
      <c r="N1216" s="702">
        <f t="shared" ca="1" si="1097"/>
        <v>8</v>
      </c>
      <c r="O1216" s="702">
        <f t="shared" ca="1" si="1097"/>
        <v>1836</v>
      </c>
      <c r="P1216" s="703">
        <f t="shared" ca="1" si="1097"/>
        <v>8732540</v>
      </c>
      <c r="Q1216" s="555"/>
      <c r="R1216" s="560"/>
      <c r="S1216" s="560"/>
      <c r="T1216" s="704"/>
      <c r="U1216" s="628"/>
      <c r="V1216" s="628" t="str">
        <f>IF(ISERROR(VLOOKUP(U1216,参照!D:E,2,FALSE)),"",VLOOKUP(U1216,参照!D:E,2,FALSE))</f>
        <v/>
      </c>
      <c r="W1216" s="628"/>
      <c r="X1216" s="630"/>
      <c r="Y1216" s="555"/>
      <c r="Z1216" s="596" t="s">
        <v>36</v>
      </c>
      <c r="AA1216" s="555"/>
      <c r="AB1216" s="555"/>
      <c r="AC1216" s="555"/>
      <c r="AD1216" s="555"/>
      <c r="AE1216" s="555"/>
      <c r="AF1216" s="669"/>
      <c r="AG1216" s="619"/>
      <c r="AJ1216" s="854"/>
      <c r="AK1216" s="281" t="s">
        <v>126</v>
      </c>
      <c r="AL1216" s="281">
        <v>1</v>
      </c>
      <c r="AM1216" s="225"/>
      <c r="AN1216" s="225">
        <f>DSUM($B1195:$N1209,F1195,$AK1215:$AL1216)</f>
        <v>0</v>
      </c>
      <c r="AO1216" s="225">
        <f>DSUM($B1195:$N1209,H1195,$AK1215:$AL1216)</f>
        <v>0</v>
      </c>
      <c r="AP1216" s="225">
        <f>DSUM($B1195:$N1209,J1195,$AK1215:$AL1216)</f>
        <v>0</v>
      </c>
      <c r="AQ1216" s="225">
        <f>DSUM($B1195:$N1209,L1195,$AK1215:$AL1216)</f>
        <v>0</v>
      </c>
      <c r="AR1216" s="225">
        <f>DSUM($B1195:$N1209,N1195,$AK1215:$AL1216)</f>
        <v>0</v>
      </c>
      <c r="AS1216" s="225"/>
      <c r="AT1216" s="225">
        <f>AN1216+AO1216+AP1216</f>
        <v>0</v>
      </c>
      <c r="AU1216" s="225">
        <f>AQ1216+AR1216</f>
        <v>0</v>
      </c>
      <c r="AV1216" s="225">
        <f>AT1216+AU1216</f>
        <v>0</v>
      </c>
      <c r="AW1216" s="287">
        <f>(AT1216*1)+(AU1216*0.5)</f>
        <v>0</v>
      </c>
      <c r="AX1216" s="284">
        <f>DCOUNT(B1195:E1209,D1195,AK1215:AL1216)-AQ1240</f>
        <v>0</v>
      </c>
      <c r="AY1216" s="854"/>
    </row>
    <row r="1217" spans="1:51" ht="13.5" customHeight="1">
      <c r="A1217" s="548" t="s">
        <v>607</v>
      </c>
      <c r="B1217" s="873" t="s">
        <v>107</v>
      </c>
      <c r="C1217" s="874"/>
      <c r="D1217" s="875"/>
      <c r="E1217" s="670"/>
      <c r="F1217" s="757">
        <f ca="1">SUMIF($B1196:$P1209,$A1217,F1196:F1209)</f>
        <v>0</v>
      </c>
      <c r="G1217" s="758">
        <f t="shared" ref="G1217:P1217" ca="1" si="1098">SUMIF($B1196:$P1209,$A1217,G1196:G1209)</f>
        <v>0</v>
      </c>
      <c r="H1217" s="758">
        <f t="shared" ca="1" si="1098"/>
        <v>0</v>
      </c>
      <c r="I1217" s="758">
        <f t="shared" ca="1" si="1098"/>
        <v>0</v>
      </c>
      <c r="J1217" s="758">
        <f t="shared" ca="1" si="1098"/>
        <v>0</v>
      </c>
      <c r="K1217" s="758">
        <f t="shared" ca="1" si="1098"/>
        <v>0</v>
      </c>
      <c r="L1217" s="758">
        <f t="shared" ca="1" si="1098"/>
        <v>0</v>
      </c>
      <c r="M1217" s="758">
        <f t="shared" ca="1" si="1098"/>
        <v>0</v>
      </c>
      <c r="N1217" s="758">
        <f t="shared" ca="1" si="1098"/>
        <v>0</v>
      </c>
      <c r="O1217" s="758">
        <f t="shared" ca="1" si="1098"/>
        <v>0</v>
      </c>
      <c r="P1217" s="759">
        <f t="shared" ca="1" si="1098"/>
        <v>0</v>
      </c>
      <c r="Q1217" s="555"/>
      <c r="R1217" s="857" t="s">
        <v>92</v>
      </c>
      <c r="S1217" s="863"/>
      <c r="T1217" s="864"/>
      <c r="U1217" s="682"/>
      <c r="V1217" s="682" t="str">
        <f>IF(ISERROR(VLOOKUP(U1217,参照!D:E,2,FALSE)),"",VLOOKUP(U1217,参照!D:E,2,FALSE))</f>
        <v/>
      </c>
      <c r="W1217" s="682"/>
      <c r="X1217" s="683"/>
      <c r="Y1217" s="555"/>
      <c r="Z1217" s="555"/>
      <c r="AA1217" s="555"/>
      <c r="AB1217" s="555"/>
      <c r="AC1217" s="555"/>
      <c r="AD1217" s="555"/>
      <c r="AE1217" s="555"/>
      <c r="AF1217" s="705" t="s">
        <v>34</v>
      </c>
      <c r="AG1217" s="706"/>
      <c r="AJ1217" s="854"/>
      <c r="AK1217" s="281" t="s">
        <v>104</v>
      </c>
      <c r="AL1217" s="281" t="s">
        <v>4</v>
      </c>
      <c r="AM1217" s="225"/>
      <c r="AN1217" s="225"/>
      <c r="AO1217" s="225"/>
      <c r="AP1217" s="225"/>
      <c r="AQ1217" s="225"/>
      <c r="AR1217" s="225"/>
      <c r="AS1217" s="225"/>
      <c r="AT1217" s="225"/>
      <c r="AU1217" s="225"/>
      <c r="AV1217" s="225"/>
      <c r="AW1217" s="225"/>
      <c r="AX1217" s="282"/>
      <c r="AY1217" s="854"/>
    </row>
    <row r="1218" spans="1:51" ht="13.5" customHeight="1" thickBot="1">
      <c r="A1218" s="548"/>
      <c r="B1218" s="870" t="s">
        <v>623</v>
      </c>
      <c r="C1218" s="871"/>
      <c r="D1218" s="872"/>
      <c r="E1218" s="555" t="e">
        <v>#N/A</v>
      </c>
      <c r="F1218" s="701">
        <f ca="1">SUM(F1217)+F1164</f>
        <v>0</v>
      </c>
      <c r="G1218" s="702">
        <f t="shared" ref="G1218:P1218" ca="1" si="1099">SUM(G1217)+G1164</f>
        <v>0</v>
      </c>
      <c r="H1218" s="702">
        <f t="shared" ca="1" si="1099"/>
        <v>0</v>
      </c>
      <c r="I1218" s="702">
        <f t="shared" ca="1" si="1099"/>
        <v>0</v>
      </c>
      <c r="J1218" s="702">
        <f t="shared" ca="1" si="1099"/>
        <v>0</v>
      </c>
      <c r="K1218" s="702">
        <f t="shared" ca="1" si="1099"/>
        <v>0</v>
      </c>
      <c r="L1218" s="702">
        <f t="shared" ca="1" si="1099"/>
        <v>0</v>
      </c>
      <c r="M1218" s="702">
        <f t="shared" ca="1" si="1099"/>
        <v>0</v>
      </c>
      <c r="N1218" s="702">
        <f t="shared" ca="1" si="1099"/>
        <v>0</v>
      </c>
      <c r="O1218" s="702">
        <f t="shared" ca="1" si="1099"/>
        <v>0</v>
      </c>
      <c r="P1218" s="703">
        <f t="shared" ca="1" si="1099"/>
        <v>0</v>
      </c>
      <c r="Q1218" s="555"/>
      <c r="R1218" s="692" t="str">
        <f>IF(ISERROR(VLOOKUP(Q1218,参照!#REF!,2,FALSE)),"",VLOOKUP(Q1218,参照!#REF!,2,FALSE))</f>
        <v/>
      </c>
      <c r="S1218" s="560"/>
      <c r="T1218" s="693"/>
      <c r="U1218" s="707"/>
      <c r="V1218" s="708" t="str">
        <f>IF(ISERROR(VLOOKUP(U1218,参照!D:E,2,FALSE)),"",VLOOKUP(U1218,参照!D:E,2,FALSE))</f>
        <v/>
      </c>
      <c r="W1218" s="676"/>
      <c r="X1218" s="709"/>
      <c r="Y1218" s="555"/>
      <c r="Z1218" s="645"/>
      <c r="AA1218" s="590"/>
      <c r="AB1218" s="646"/>
      <c r="AC1218" s="647"/>
      <c r="AD1218" s="555"/>
      <c r="AE1218" s="555"/>
      <c r="AF1218" s="669"/>
      <c r="AG1218" s="619"/>
      <c r="AJ1218" s="855"/>
      <c r="AK1218" s="9" t="s">
        <v>126</v>
      </c>
      <c r="AL1218" s="9">
        <v>3</v>
      </c>
      <c r="AM1218" s="283"/>
      <c r="AN1218" s="283">
        <f>DSUM($B1195:$N1209,F1195,$AK1217:$AL1218)</f>
        <v>0</v>
      </c>
      <c r="AO1218" s="283">
        <f>DSUM($B1195:$N1209,H1195,$AK1217:$AL1218)</f>
        <v>0</v>
      </c>
      <c r="AP1218" s="283">
        <f>DSUM($B1195:$N1209,J1195,$AK1217:$AL1218)</f>
        <v>0</v>
      </c>
      <c r="AQ1218" s="283">
        <f>DSUM($B1195:$N1209,L1195,$AK1217:$AL1218)</f>
        <v>0</v>
      </c>
      <c r="AR1218" s="283">
        <f>DSUM($B1195:$N1209,N1195,$AK1217:$AL1218)</f>
        <v>0</v>
      </c>
      <c r="AS1218" s="283"/>
      <c r="AT1218" s="283">
        <f>AN1218+AO1218+AP1218</f>
        <v>0</v>
      </c>
      <c r="AU1218" s="283">
        <f>AQ1218+AR1218</f>
        <v>0</v>
      </c>
      <c r="AV1218" s="283">
        <f>AT1218+AU1218</f>
        <v>0</v>
      </c>
      <c r="AW1218" s="286">
        <f>(AT1218*1)+(AU1218*0.5)</f>
        <v>0</v>
      </c>
      <c r="AX1218" s="285">
        <f>DCOUNT(B1195:E1209,D1195,AK1217:AL1218)-AQ1241</f>
        <v>0</v>
      </c>
      <c r="AY1218" s="855"/>
    </row>
    <row r="1219" spans="1:51" ht="13.5" customHeight="1" thickBot="1">
      <c r="A1219" s="548" t="s">
        <v>608</v>
      </c>
      <c r="B1219" s="873" t="s">
        <v>605</v>
      </c>
      <c r="C1219" s="874"/>
      <c r="D1219" s="875"/>
      <c r="E1219" s="670"/>
      <c r="F1219" s="757">
        <f ca="1">SUMIF($B1196:$P1209,$A1219,F1196:F1209)</f>
        <v>0</v>
      </c>
      <c r="G1219" s="758">
        <f t="shared" ref="G1219:P1219" ca="1" si="1100">SUMIF($B1196:$P1209,$A1219,G1196:G1209)</f>
        <v>0</v>
      </c>
      <c r="H1219" s="758">
        <f t="shared" ca="1" si="1100"/>
        <v>0</v>
      </c>
      <c r="I1219" s="758">
        <f t="shared" ca="1" si="1100"/>
        <v>0</v>
      </c>
      <c r="J1219" s="758">
        <f t="shared" ca="1" si="1100"/>
        <v>0</v>
      </c>
      <c r="K1219" s="758">
        <f t="shared" ca="1" si="1100"/>
        <v>0</v>
      </c>
      <c r="L1219" s="758">
        <f t="shared" ca="1" si="1100"/>
        <v>0</v>
      </c>
      <c r="M1219" s="758">
        <f t="shared" ca="1" si="1100"/>
        <v>0</v>
      </c>
      <c r="N1219" s="758">
        <f t="shared" ca="1" si="1100"/>
        <v>0</v>
      </c>
      <c r="O1219" s="758">
        <f t="shared" ca="1" si="1100"/>
        <v>0</v>
      </c>
      <c r="P1219" s="759">
        <f t="shared" ca="1" si="1100"/>
        <v>0</v>
      </c>
      <c r="Q1219" s="555"/>
      <c r="R1219" s="857" t="s">
        <v>93</v>
      </c>
      <c r="S1219" s="858"/>
      <c r="T1219" s="680">
        <f>SUM(X1219+T1218)</f>
        <v>330750</v>
      </c>
      <c r="U1219" s="710"/>
      <c r="V1219" s="564" t="s">
        <v>82</v>
      </c>
      <c r="W1219" s="564"/>
      <c r="X1219" s="711">
        <f>SUM(X1195:X1218)</f>
        <v>330750</v>
      </c>
      <c r="Y1219" s="555"/>
      <c r="Z1219" s="692" t="s">
        <v>76</v>
      </c>
      <c r="AA1219" s="649"/>
      <c r="AB1219" s="650"/>
      <c r="AC1219" s="651">
        <f>+AB1195*AC1195+AB1196*AC1196+AB1197*AC1197+AB1202*AC1202+AB1203*AC1203+AB1204*AC1204+AB1205*AC1205+AB1206*AC1206+AB1207*AC1207+AB1208*AC1208+AB1209*AC1209+AB1210*AC1210+AB1211*AC1211+AB1212*AC1212+AB1213*AC1213</f>
        <v>0</v>
      </c>
      <c r="AD1219" s="555"/>
      <c r="AE1219" s="555"/>
      <c r="AF1219" s="705" t="s">
        <v>5</v>
      </c>
      <c r="AG1219" s="651">
        <f>SUM(AG1209:AG1218)</f>
        <v>292150</v>
      </c>
      <c r="AJ1219" s="289"/>
      <c r="AK1219" s="4"/>
      <c r="AL1219" s="4"/>
      <c r="AW1219" s="340"/>
      <c r="AX1219" s="340"/>
      <c r="AY1219" s="289"/>
    </row>
    <row r="1220" spans="1:51" ht="13.5" customHeight="1">
      <c r="A1220" s="548"/>
      <c r="B1220" s="870" t="s">
        <v>623</v>
      </c>
      <c r="C1220" s="871"/>
      <c r="D1220" s="872"/>
      <c r="E1220" s="712"/>
      <c r="F1220" s="701">
        <f ca="1">SUM(F1219)+F1166</f>
        <v>69</v>
      </c>
      <c r="G1220" s="702">
        <f t="shared" ref="G1220" ca="1" si="1101">SUM(G1219)+G1166</f>
        <v>11400</v>
      </c>
      <c r="H1220" s="702">
        <f t="shared" ref="H1220" ca="1" si="1102">SUM(H1219)+H1166</f>
        <v>130</v>
      </c>
      <c r="I1220" s="702">
        <f t="shared" ref="I1220:P1220" ca="1" si="1103">SUM(I1219)+I1166</f>
        <v>8400</v>
      </c>
      <c r="J1220" s="702">
        <f t="shared" ca="1" si="1103"/>
        <v>0</v>
      </c>
      <c r="K1220" s="702">
        <f t="shared" ca="1" si="1103"/>
        <v>6000</v>
      </c>
      <c r="L1220" s="702">
        <f t="shared" ca="1" si="1103"/>
        <v>2</v>
      </c>
      <c r="M1220" s="702">
        <f t="shared" ca="1" si="1103"/>
        <v>5720</v>
      </c>
      <c r="N1220" s="702">
        <f t="shared" ca="1" si="1103"/>
        <v>0</v>
      </c>
      <c r="O1220" s="702">
        <f t="shared" ca="1" si="1103"/>
        <v>201</v>
      </c>
      <c r="P1220" s="703">
        <f t="shared" ca="1" si="1103"/>
        <v>580500</v>
      </c>
      <c r="Q1220" s="555"/>
      <c r="R1220" s="596"/>
      <c r="S1220" s="555"/>
      <c r="T1220" s="713"/>
      <c r="U1220" s="555"/>
      <c r="V1220" s="714"/>
      <c r="W1220" s="555"/>
      <c r="X1220" s="713"/>
      <c r="Y1220" s="555"/>
      <c r="Z1220" s="555"/>
      <c r="AA1220" s="555"/>
      <c r="AB1220" s="555"/>
      <c r="AC1220" s="555"/>
      <c r="AD1220" s="555"/>
      <c r="AE1220" s="555"/>
      <c r="AF1220" s="555"/>
      <c r="AG1220" s="555"/>
      <c r="AJ1220" s="853" t="s">
        <v>336</v>
      </c>
      <c r="AK1220" s="277" t="s">
        <v>104</v>
      </c>
      <c r="AL1220" s="277" t="s">
        <v>4</v>
      </c>
      <c r="AM1220" s="278"/>
      <c r="AN1220" s="279" t="s">
        <v>15</v>
      </c>
      <c r="AO1220" s="279" t="s">
        <v>16</v>
      </c>
      <c r="AP1220" s="277" t="s">
        <v>17</v>
      </c>
      <c r="AQ1220" s="279" t="s">
        <v>18</v>
      </c>
      <c r="AR1220" s="279" t="s">
        <v>19</v>
      </c>
      <c r="AS1220" s="277"/>
      <c r="AT1220" s="277" t="s">
        <v>117</v>
      </c>
      <c r="AU1220" s="277" t="s">
        <v>118</v>
      </c>
      <c r="AV1220" s="277" t="s">
        <v>123</v>
      </c>
      <c r="AW1220" s="277" t="s">
        <v>124</v>
      </c>
      <c r="AX1220" s="288" t="s">
        <v>122</v>
      </c>
      <c r="AY1220" s="853" t="s">
        <v>336</v>
      </c>
    </row>
    <row r="1221" spans="1:51" ht="13.5" customHeight="1">
      <c r="A1221" s="548" t="s">
        <v>609</v>
      </c>
      <c r="B1221" s="873" t="s">
        <v>103</v>
      </c>
      <c r="C1221" s="874"/>
      <c r="D1221" s="875"/>
      <c r="E1221" s="560" t="e">
        <v>#N/A</v>
      </c>
      <c r="F1221" s="757">
        <f ca="1">SUMIF($B1196:$P1209,$A1221,F1196:F1209)</f>
        <v>0</v>
      </c>
      <c r="G1221" s="758">
        <f t="shared" ref="G1221:P1221" ca="1" si="1104">SUMIF($B1196:$P1209,$A1221,G1196:G1209)</f>
        <v>0</v>
      </c>
      <c r="H1221" s="758">
        <f t="shared" ca="1" si="1104"/>
        <v>0</v>
      </c>
      <c r="I1221" s="758">
        <f t="shared" ca="1" si="1104"/>
        <v>0</v>
      </c>
      <c r="J1221" s="758">
        <f t="shared" ca="1" si="1104"/>
        <v>0</v>
      </c>
      <c r="K1221" s="758">
        <f t="shared" ca="1" si="1104"/>
        <v>0</v>
      </c>
      <c r="L1221" s="758">
        <f t="shared" ca="1" si="1104"/>
        <v>0</v>
      </c>
      <c r="M1221" s="758">
        <f t="shared" ca="1" si="1104"/>
        <v>0</v>
      </c>
      <c r="N1221" s="758">
        <f t="shared" ca="1" si="1104"/>
        <v>0</v>
      </c>
      <c r="O1221" s="758">
        <f t="shared" ca="1" si="1104"/>
        <v>0</v>
      </c>
      <c r="P1221" s="759">
        <f t="shared" ca="1" si="1104"/>
        <v>0</v>
      </c>
      <c r="Q1221" s="555"/>
      <c r="R1221" s="649" t="s">
        <v>425</v>
      </c>
      <c r="S1221" s="555"/>
      <c r="T1221" s="555"/>
      <c r="U1221" s="555"/>
      <c r="V1221" s="555"/>
      <c r="W1221" s="555"/>
      <c r="X1221" s="555"/>
      <c r="Y1221" s="555"/>
      <c r="Z1221" s="555"/>
      <c r="AA1221" s="555"/>
      <c r="AB1221" s="555"/>
      <c r="AC1221" s="555"/>
      <c r="AD1221" s="555"/>
      <c r="AE1221" s="555"/>
      <c r="AF1221" s="714" t="s">
        <v>342</v>
      </c>
      <c r="AG1221" s="555"/>
      <c r="AJ1221" s="854"/>
      <c r="AK1221" s="281" t="s">
        <v>334</v>
      </c>
      <c r="AL1221" s="281">
        <v>1</v>
      </c>
      <c r="AM1221" s="225"/>
      <c r="AN1221" s="225">
        <f>DSUM($B1195:$N1209,F1195,$AK1220:$AL1221)</f>
        <v>0</v>
      </c>
      <c r="AO1221" s="225">
        <f>DSUM($B1195:$N1209,H1195,$AK1220:$AL1221)</f>
        <v>0</v>
      </c>
      <c r="AP1221" s="225">
        <f>DSUM($B1195:$N1209,J1195,$AK1220:$AL1221)</f>
        <v>0</v>
      </c>
      <c r="AQ1221" s="225">
        <f>DSUM($B1195:$N1209,L1195,$AK1220:$AL1221)</f>
        <v>0</v>
      </c>
      <c r="AR1221" s="225">
        <f>DSUM($B1195:$N1209,N1195,$AK1220:$AL1221)</f>
        <v>0</v>
      </c>
      <c r="AS1221" s="225"/>
      <c r="AT1221" s="225">
        <f>AN1221+AO1221+AP1221</f>
        <v>0</v>
      </c>
      <c r="AU1221" s="225">
        <f>AQ1221+AR1221</f>
        <v>0</v>
      </c>
      <c r="AV1221" s="225">
        <f>AT1221+AU1221</f>
        <v>0</v>
      </c>
      <c r="AW1221" s="287">
        <f>(AT1221*1)+(AU1221*0.5)</f>
        <v>0</v>
      </c>
      <c r="AX1221" s="284">
        <f>DCOUNT(B1195:E1209,D1195,AK1220:AL1221)-AR1240</f>
        <v>0</v>
      </c>
      <c r="AY1221" s="854"/>
    </row>
    <row r="1222" spans="1:51" ht="13.5" customHeight="1">
      <c r="A1222" s="548"/>
      <c r="B1222" s="870" t="s">
        <v>623</v>
      </c>
      <c r="C1222" s="871"/>
      <c r="D1222" s="872"/>
      <c r="E1222" s="555" t="e">
        <v>#N/A</v>
      </c>
      <c r="F1222" s="701">
        <f ca="1">SUM(F1221)+F1168</f>
        <v>60</v>
      </c>
      <c r="G1222" s="702">
        <f t="shared" ref="G1222" ca="1" si="1105">SUM(G1221)+G1168</f>
        <v>9500</v>
      </c>
      <c r="H1222" s="702">
        <f t="shared" ref="H1222" ca="1" si="1106">SUM(H1221)+H1168</f>
        <v>9</v>
      </c>
      <c r="I1222" s="702">
        <f t="shared" ref="I1222:P1222" ca="1" si="1107">SUM(I1221)+I1168</f>
        <v>7000</v>
      </c>
      <c r="J1222" s="702">
        <f t="shared" ca="1" si="1107"/>
        <v>0</v>
      </c>
      <c r="K1222" s="702">
        <f t="shared" ca="1" si="1107"/>
        <v>5000</v>
      </c>
      <c r="L1222" s="702">
        <f t="shared" ca="1" si="1107"/>
        <v>2</v>
      </c>
      <c r="M1222" s="702">
        <f t="shared" ca="1" si="1107"/>
        <v>4750</v>
      </c>
      <c r="N1222" s="702">
        <f t="shared" ca="1" si="1107"/>
        <v>0</v>
      </c>
      <c r="O1222" s="702">
        <f t="shared" ca="1" si="1107"/>
        <v>71</v>
      </c>
      <c r="P1222" s="703">
        <f t="shared" ca="1" si="1107"/>
        <v>695500</v>
      </c>
      <c r="Q1222" s="555"/>
      <c r="R1222" s="774"/>
      <c r="S1222" s="604"/>
      <c r="T1222" s="603" t="s">
        <v>39</v>
      </c>
      <c r="U1222" s="604"/>
      <c r="V1222" s="715"/>
      <c r="W1222" s="604"/>
      <c r="X1222" s="603" t="s">
        <v>455</v>
      </c>
      <c r="Y1222" s="604"/>
      <c r="Z1222" s="715"/>
      <c r="AA1222" s="604"/>
      <c r="AB1222" s="604"/>
      <c r="AC1222" s="603" t="s">
        <v>41</v>
      </c>
      <c r="AD1222" s="715"/>
      <c r="AE1222" s="555"/>
      <c r="AF1222" s="831" t="s">
        <v>829</v>
      </c>
      <c r="AG1222" s="716"/>
      <c r="AJ1222" s="854"/>
      <c r="AK1222" s="281" t="s">
        <v>104</v>
      </c>
      <c r="AL1222" s="281" t="s">
        <v>4</v>
      </c>
      <c r="AM1222" s="225"/>
      <c r="AN1222" s="225"/>
      <c r="AO1222" s="225"/>
      <c r="AP1222" s="225"/>
      <c r="AQ1222" s="225"/>
      <c r="AR1222" s="225"/>
      <c r="AS1222" s="225"/>
      <c r="AT1222" s="225"/>
      <c r="AU1222" s="225"/>
      <c r="AV1222" s="225"/>
      <c r="AW1222" s="225"/>
      <c r="AX1222" s="282"/>
      <c r="AY1222" s="854"/>
    </row>
    <row r="1223" spans="1:51" ht="13.5" customHeight="1" thickBot="1">
      <c r="A1223" s="548" t="s">
        <v>610</v>
      </c>
      <c r="B1223" s="878" t="s">
        <v>661</v>
      </c>
      <c r="C1223" s="879"/>
      <c r="D1223" s="880"/>
      <c r="E1223" s="670"/>
      <c r="F1223" s="757">
        <f ca="1">SUMIF($B1196:$P1209,$A1223,F1196:F1209)+SUMIF($B1196:$P1209,$A1224,F1196:F1209)</f>
        <v>0</v>
      </c>
      <c r="G1223" s="758">
        <f t="shared" ref="G1223" ca="1" si="1108">SUMIF($B1198:$P1211,$A1223,G1198:G1211)</f>
        <v>0</v>
      </c>
      <c r="H1223" s="758">
        <f ca="1">SUMIF($B1196:$P1209,$A1223,H1196:H1209)+SUMIF($B1196:$P1209,$A1224,H1196:H1209)</f>
        <v>0</v>
      </c>
      <c r="I1223" s="758">
        <f t="shared" ref="I1223" ca="1" si="1109">SUMIF($B1198:$P1211,$A1223,I1198:I1211)</f>
        <v>0</v>
      </c>
      <c r="J1223" s="758">
        <f ca="1">SUMIF($B1196:$P1209,$A1223,J1196:J1209)+SUMIF($B1196:$P1209,$A1224,J1196:J1209)</f>
        <v>0</v>
      </c>
      <c r="K1223" s="758">
        <f t="shared" ref="K1223" ca="1" si="1110">SUMIF($B1198:$P1211,$A1223,K1198:K1211)</f>
        <v>0</v>
      </c>
      <c r="L1223" s="758">
        <f ca="1">SUMIF($B1196:$P1209,$A1223,L1196:L1209)+SUMIF($B1196:$P1209,$A1224,L1196:L1209)</f>
        <v>0</v>
      </c>
      <c r="M1223" s="758">
        <f t="shared" ref="M1223" ca="1" si="1111">SUMIF($B1198:$P1211,$A1223,M1198:M1211)</f>
        <v>0</v>
      </c>
      <c r="N1223" s="758">
        <f ca="1">SUMIF($B1196:$P1209,$A1223,N1196:N1209)+SUMIF($B1196:$P1209,$A1224,N1196:N1209)</f>
        <v>0</v>
      </c>
      <c r="O1223" s="758">
        <f ca="1">SUMIF($B1196:$P1209,$A1223,O1196:O1209)+SUMIF($B1196:$P1209,$A1224,O1196:O1209)</f>
        <v>0</v>
      </c>
      <c r="P1223" s="759">
        <f ca="1">SUMIF($B1196:$P1209,$A1223,P1196:P1209)+SUMIF($B1196:$P1209,$A1224,P1196:P1209)</f>
        <v>0</v>
      </c>
      <c r="Q1223" s="555"/>
      <c r="R1223" s="775"/>
      <c r="S1223" s="596" t="s">
        <v>2</v>
      </c>
      <c r="T1223" s="717">
        <f>SUM(昨年日報!T1224)</f>
        <v>241</v>
      </c>
      <c r="U1223" s="555"/>
      <c r="V1223" s="718"/>
      <c r="W1223" s="596" t="s">
        <v>42</v>
      </c>
      <c r="X1223" s="719">
        <f>+X1169+T1223</f>
        <v>3230</v>
      </c>
      <c r="Y1223" s="555"/>
      <c r="Z1223" s="720"/>
      <c r="AA1223" s="555" t="s">
        <v>2</v>
      </c>
      <c r="AB1223" s="596"/>
      <c r="AC1223" s="721">
        <f>+AC1169+T1223</f>
        <v>3508</v>
      </c>
      <c r="AD1223" s="720"/>
      <c r="AE1223" s="555"/>
      <c r="AF1223" s="730" t="s">
        <v>761</v>
      </c>
      <c r="AG1223" s="561"/>
      <c r="AJ1223" s="855"/>
      <c r="AK1223" s="9" t="s">
        <v>335</v>
      </c>
      <c r="AL1223" s="9">
        <v>3</v>
      </c>
      <c r="AM1223" s="283"/>
      <c r="AN1223" s="283">
        <f>DSUM($B1195:$N1209,F1195,$AK1222:$AL1223)</f>
        <v>0</v>
      </c>
      <c r="AO1223" s="283">
        <f>DSUM($B1195:$N1209,H1195,$AK1222:$AL1223)</f>
        <v>0</v>
      </c>
      <c r="AP1223" s="283">
        <f>DSUM($B1195:$N1209,J1195,$AK1222:$AL1223)</f>
        <v>0</v>
      </c>
      <c r="AQ1223" s="283">
        <f>DSUM($B1195:$N1209,L1195,$AK1222:$AL1223)</f>
        <v>0</v>
      </c>
      <c r="AR1223" s="283">
        <f>DSUM($B1195:$N1209,N1195,$AK1222:$AL1223)</f>
        <v>0</v>
      </c>
      <c r="AS1223" s="283"/>
      <c r="AT1223" s="283">
        <f>AN1223+AO1223+AP1223</f>
        <v>0</v>
      </c>
      <c r="AU1223" s="283">
        <f>AQ1223+AR1223</f>
        <v>0</v>
      </c>
      <c r="AV1223" s="283">
        <f>AT1223+AU1223</f>
        <v>0</v>
      </c>
      <c r="AW1223" s="286">
        <f>(AT1223*1)+(AU1223*0.5)</f>
        <v>0</v>
      </c>
      <c r="AX1223" s="285">
        <f>DCOUNT(B1195:E1209,D1195,AK1222:AL1223)-AR1241</f>
        <v>0</v>
      </c>
      <c r="AY1223" s="855"/>
    </row>
    <row r="1224" spans="1:51" ht="13.5" customHeight="1" thickBot="1">
      <c r="A1224" s="548" t="s">
        <v>663</v>
      </c>
      <c r="B1224" s="870" t="s">
        <v>623</v>
      </c>
      <c r="C1224" s="871"/>
      <c r="D1224" s="872"/>
      <c r="E1224" s="555" t="e">
        <v>#N/A</v>
      </c>
      <c r="F1224" s="701">
        <f ca="1">SUM(F1223)+F1170</f>
        <v>287</v>
      </c>
      <c r="G1224" s="702">
        <f t="shared" ref="G1224" ca="1" si="1112">SUM(G1223)+G1170</f>
        <v>38000</v>
      </c>
      <c r="H1224" s="702">
        <f t="shared" ref="H1224" ca="1" si="1113">SUM(H1223)+H1170</f>
        <v>38</v>
      </c>
      <c r="I1224" s="702">
        <f t="shared" ref="I1224:P1224" ca="1" si="1114">SUM(I1223)+I1170</f>
        <v>28000</v>
      </c>
      <c r="J1224" s="702">
        <f t="shared" ca="1" si="1114"/>
        <v>0</v>
      </c>
      <c r="K1224" s="702">
        <f t="shared" ca="1" si="1114"/>
        <v>20000</v>
      </c>
      <c r="L1224" s="702">
        <f t="shared" ca="1" si="1114"/>
        <v>7</v>
      </c>
      <c r="M1224" s="702">
        <f t="shared" ca="1" si="1114"/>
        <v>19000</v>
      </c>
      <c r="N1224" s="702">
        <f t="shared" ca="1" si="1114"/>
        <v>1</v>
      </c>
      <c r="O1224" s="702">
        <f t="shared" ca="1" si="1114"/>
        <v>333</v>
      </c>
      <c r="P1224" s="703">
        <f t="shared" ca="1" si="1114"/>
        <v>2616600</v>
      </c>
      <c r="Q1224" s="555"/>
      <c r="R1224" s="776" t="s">
        <v>43</v>
      </c>
      <c r="S1224" s="697" t="s">
        <v>3</v>
      </c>
      <c r="T1224" s="722">
        <f>SUM(O1211)</f>
        <v>225</v>
      </c>
      <c r="U1224" s="696"/>
      <c r="V1224" s="723">
        <f t="shared" ref="V1224" si="1115">+IF(ISERROR(T1224/T1223*100),"",(T1224/T1223*100))</f>
        <v>93.360995850622402</v>
      </c>
      <c r="W1224" s="697" t="s">
        <v>44</v>
      </c>
      <c r="X1224" s="724">
        <f t="shared" ref="X1224:X1226" si="1116">+X1170+T1224</f>
        <v>2441</v>
      </c>
      <c r="Y1224" s="696"/>
      <c r="Z1224" s="725">
        <f t="shared" ref="Z1224" si="1117">+IF(ISERROR(X1224/X1223*100),"",(X1224/X1223*100))</f>
        <v>75.572755417956657</v>
      </c>
      <c r="AA1224" s="696" t="s">
        <v>3</v>
      </c>
      <c r="AB1224" s="697"/>
      <c r="AC1224" s="726">
        <f t="shared" ref="AC1224:AC1236" si="1118">+AC1170+T1224</f>
        <v>2579</v>
      </c>
      <c r="AD1224" s="723">
        <f>+IF(ISERROR(AC1224/AC1223*100),"",(AC1224/AC1223*100))</f>
        <v>73.517673888255416</v>
      </c>
      <c r="AE1224" s="555"/>
      <c r="AF1224" s="558"/>
      <c r="AG1224" s="561"/>
    </row>
    <row r="1225" spans="1:51" ht="13.5" customHeight="1" thickBot="1">
      <c r="A1225" s="43"/>
      <c r="B1225" s="662"/>
      <c r="C1225" s="663"/>
      <c r="D1225" s="664"/>
      <c r="E1225" s="590" t="str">
        <f>IF(B1225="","",VLOOKUP(B1225,参照!$U$1:$Z$25,2,FALSE))</f>
        <v/>
      </c>
      <c r="F1225" s="760"/>
      <c r="G1225" s="761"/>
      <c r="H1225" s="760"/>
      <c r="I1225" s="762"/>
      <c r="J1225" s="760"/>
      <c r="K1225" s="762"/>
      <c r="L1225" s="760"/>
      <c r="M1225" s="761"/>
      <c r="N1225" s="761"/>
      <c r="O1225" s="763"/>
      <c r="P1225" s="764"/>
      <c r="Q1225" s="555"/>
      <c r="R1225" s="777"/>
      <c r="S1225" s="728"/>
      <c r="T1225" s="606">
        <f>SUM(昨年日報!T1226)</f>
        <v>1098150</v>
      </c>
      <c r="U1225" s="555"/>
      <c r="V1225" s="729"/>
      <c r="W1225" s="555"/>
      <c r="X1225" s="719">
        <f t="shared" si="1116"/>
        <v>15631110</v>
      </c>
      <c r="Y1225" s="555"/>
      <c r="Z1225" s="720"/>
      <c r="AA1225" s="555"/>
      <c r="AB1225" s="555"/>
      <c r="AC1225" s="713">
        <f t="shared" si="1118"/>
        <v>16815070</v>
      </c>
      <c r="AD1225" s="720"/>
      <c r="AE1225" s="555"/>
      <c r="AF1225" s="730" t="s">
        <v>798</v>
      </c>
      <c r="AG1225" s="561"/>
      <c r="AJ1225" s="290" t="s">
        <v>128</v>
      </c>
      <c r="AK1225" s="256"/>
      <c r="AL1225" s="256"/>
      <c r="AM1225" s="256"/>
      <c r="AN1225" s="256">
        <f>AN1196+AN1198+AN1201+AN1203+AN1206+AN1208+AN1211+AN1213+AN1216+AN1218</f>
        <v>114</v>
      </c>
      <c r="AO1225" s="256">
        <f>AO1196+AO1198+AO1201+AO1203+AO1206+AO1208+AO1211+AO1213+AO1216+AO1218</f>
        <v>106</v>
      </c>
      <c r="AP1225" s="256">
        <f>AP1196+AP1198+AP1201+AP1203+AP1206+AP1208+AP1211+AP1213+AP1216+AP1218</f>
        <v>0</v>
      </c>
      <c r="AQ1225" s="256">
        <f>AQ1196+AQ1198+AQ1201+AQ1203+AQ1206+AQ1208+AQ1211+AQ1213+AQ1216+AQ1218</f>
        <v>4</v>
      </c>
      <c r="AR1225" s="256">
        <f>AR1196+AR1198+AR1201+AR1203+AR1206+AR1208+AR1211+AR1213+AR1216+AR1218</f>
        <v>1</v>
      </c>
      <c r="AS1225" s="256"/>
      <c r="AT1225" s="256">
        <f>AT1196+AT1198+AT1201+AT1203+AT1206+AT1208+AT1211+AT1213+AT1216+AT1218</f>
        <v>220</v>
      </c>
      <c r="AU1225" s="256">
        <f>AU1196+AU1198+AU1201+AU1203+AU1206+AU1208+AU1211+AU1213+AU1216+AU1218</f>
        <v>5</v>
      </c>
      <c r="AV1225" s="256">
        <f>AV1196+AV1198+AV1201+AV1203+AV1206+AV1208+AV1211+AV1213+AV1216+AV1218</f>
        <v>225</v>
      </c>
      <c r="AW1225" s="256">
        <f>AW1196+AW1198+AW1201+AW1203+AW1206+AW1208+AW1211+AW1213+AW1216+AW1218</f>
        <v>222.5</v>
      </c>
      <c r="AX1225" s="256">
        <f>AX1196+AX1198+AX1201+AX1203+AX1206+AX1208+AX1211+AX1213+AX1216+AX1218</f>
        <v>3</v>
      </c>
    </row>
    <row r="1226" spans="1:51" ht="13.5" customHeight="1">
      <c r="A1226" s="43"/>
      <c r="B1226" s="870" t="s">
        <v>611</v>
      </c>
      <c r="C1226" s="871"/>
      <c r="D1226" s="872"/>
      <c r="E1226" s="670"/>
      <c r="F1226" s="731">
        <f ca="1">SUM(F1216+F1218+F1220+F1222+F1224)</f>
        <v>1071</v>
      </c>
      <c r="G1226" s="732">
        <f t="shared" ref="G1226:P1226" ca="1" si="1119">SUM(G1216+G1218+G1220+G1222+G1224)</f>
        <v>234650</v>
      </c>
      <c r="H1226" s="731">
        <f t="shared" ca="1" si="1119"/>
        <v>1265</v>
      </c>
      <c r="I1226" s="733">
        <f t="shared" ca="1" si="1119"/>
        <v>172900</v>
      </c>
      <c r="J1226" s="731">
        <f t="shared" ca="1" si="1119"/>
        <v>58</v>
      </c>
      <c r="K1226" s="733">
        <f t="shared" ca="1" si="1119"/>
        <v>123500</v>
      </c>
      <c r="L1226" s="731">
        <f t="shared" ca="1" si="1119"/>
        <v>38</v>
      </c>
      <c r="M1226" s="732">
        <f t="shared" ca="1" si="1119"/>
        <v>117530</v>
      </c>
      <c r="N1226" s="732">
        <f t="shared" ca="1" si="1119"/>
        <v>9</v>
      </c>
      <c r="O1226" s="734">
        <f t="shared" ca="1" si="1119"/>
        <v>2441</v>
      </c>
      <c r="P1226" s="735">
        <f t="shared" ca="1" si="1119"/>
        <v>12625140</v>
      </c>
      <c r="Q1226" s="555"/>
      <c r="R1226" s="778" t="s">
        <v>45</v>
      </c>
      <c r="S1226" s="660"/>
      <c r="T1226" s="736">
        <f>SUM(P1211)</f>
        <v>1085880</v>
      </c>
      <c r="U1226" s="696"/>
      <c r="V1226" s="723">
        <f t="shared" ref="V1226" si="1120">+IF(ISERROR(T1226/T1225*100),"",(T1226/T1225*100))</f>
        <v>98.882666302417704</v>
      </c>
      <c r="W1226" s="696"/>
      <c r="X1226" s="724">
        <f t="shared" si="1116"/>
        <v>12625140</v>
      </c>
      <c r="Y1226" s="696"/>
      <c r="Z1226" s="723">
        <f t="shared" ref="Z1226" si="1121">+IF(ISERROR(X1226/X1225*100),"",(X1226/X1225*100))</f>
        <v>80.769311968247933</v>
      </c>
      <c r="AA1226" s="696"/>
      <c r="AB1226" s="696"/>
      <c r="AC1226" s="736">
        <f t="shared" si="1118"/>
        <v>13300900</v>
      </c>
      <c r="AD1226" s="723">
        <f>+IF(ISERROR(AC1226/AC1225*100),"",(AC1226/AC1225*100))</f>
        <v>79.10106826792871</v>
      </c>
      <c r="AE1226" s="555"/>
      <c r="AF1226" s="558" t="s">
        <v>824</v>
      </c>
      <c r="AG1226" s="561"/>
    </row>
    <row r="1227" spans="1:51" ht="13.5" customHeight="1">
      <c r="A1227" s="43"/>
      <c r="B1227" s="895"/>
      <c r="C1227" s="895"/>
      <c r="D1227" s="895"/>
      <c r="E1227" s="562"/>
      <c r="F1227" s="666"/>
      <c r="G1227" s="737"/>
      <c r="H1227" s="666"/>
      <c r="I1227" s="737"/>
      <c r="J1227" s="666"/>
      <c r="K1227" s="737"/>
      <c r="L1227" s="666"/>
      <c r="M1227" s="737"/>
      <c r="N1227" s="666"/>
      <c r="O1227" s="737"/>
      <c r="P1227" s="737"/>
      <c r="Q1227" s="555"/>
      <c r="R1227" s="777" t="s">
        <v>46</v>
      </c>
      <c r="S1227" s="738">
        <f>SUM(AC1196:AC1197)</f>
        <v>0</v>
      </c>
      <c r="T1227" s="606">
        <f>SUM(昨年日報!T1228)</f>
        <v>0</v>
      </c>
      <c r="U1227" s="555"/>
      <c r="V1227" s="729"/>
      <c r="W1227" s="555"/>
      <c r="X1227" s="719">
        <f>+X1173+T1227</f>
        <v>0</v>
      </c>
      <c r="Y1227" s="555"/>
      <c r="Z1227" s="739"/>
      <c r="AA1227" s="555"/>
      <c r="AB1227" s="555"/>
      <c r="AC1227" s="713">
        <f t="shared" si="1118"/>
        <v>0</v>
      </c>
      <c r="AD1227" s="720"/>
      <c r="AE1227" s="555"/>
      <c r="AF1227" s="558"/>
      <c r="AG1227" s="561"/>
      <c r="AJ1227" s="856" t="s">
        <v>323</v>
      </c>
      <c r="AK1227" s="856"/>
      <c r="AL1227" s="856" t="s">
        <v>324</v>
      </c>
      <c r="AM1227" s="856"/>
      <c r="AN1227" s="859" t="s">
        <v>331</v>
      </c>
      <c r="AO1227" s="859"/>
      <c r="AP1227" s="856" t="s">
        <v>325</v>
      </c>
      <c r="AQ1227" s="856"/>
    </row>
    <row r="1228" spans="1:51" ht="13.5" customHeight="1">
      <c r="A1228" s="43"/>
      <c r="B1228" s="881" t="s">
        <v>618</v>
      </c>
      <c r="C1228" s="882"/>
      <c r="D1228" s="882"/>
      <c r="E1228" s="564" t="e">
        <f>IF(B1228="","",VLOOKUP(B1228,参照!$U$1:$Z$25,2,FALSE))</f>
        <v>#N/A</v>
      </c>
      <c r="F1228" s="883" t="s">
        <v>616</v>
      </c>
      <c r="G1228" s="884"/>
      <c r="H1228" s="884"/>
      <c r="I1228" s="884"/>
      <c r="J1228" s="884"/>
      <c r="K1228" s="884"/>
      <c r="L1228" s="884"/>
      <c r="M1228" s="884"/>
      <c r="N1228" s="884"/>
      <c r="O1228" s="884"/>
      <c r="P1228" s="885"/>
      <c r="Q1228" s="555"/>
      <c r="R1228" s="776" t="s">
        <v>47</v>
      </c>
      <c r="S1228" s="740"/>
      <c r="T1228" s="736">
        <f>SUM(T1214+T1218+S1227+S1228)</f>
        <v>0</v>
      </c>
      <c r="U1228" s="696"/>
      <c r="V1228" s="723" t="str">
        <f t="shared" ref="V1228" si="1122">+IF(ISERROR(T1228/T1227*100),"",(T1228/T1227*100))</f>
        <v/>
      </c>
      <c r="W1228" s="696"/>
      <c r="X1228" s="724">
        <f t="shared" ref="X1228:X1237" si="1123">+X1174+T1228</f>
        <v>7204</v>
      </c>
      <c r="Y1228" s="696"/>
      <c r="Z1228" s="725" t="str">
        <f t="shared" ref="Z1228" si="1124">+IF(ISERROR(X1228/X1227*100),"",(X1228/X1227*100))</f>
        <v/>
      </c>
      <c r="AA1228" s="696"/>
      <c r="AB1228" s="696"/>
      <c r="AC1228" s="736">
        <f t="shared" si="1118"/>
        <v>38420</v>
      </c>
      <c r="AD1228" s="723" t="str">
        <f>+IF(ISERROR(AC1228/AC1227*100),"",(AC1228/AC1227*100))</f>
        <v/>
      </c>
      <c r="AE1228" s="555"/>
      <c r="AF1228" s="558"/>
      <c r="AG1228" s="561"/>
      <c r="AJ1228" s="931">
        <v>258750</v>
      </c>
      <c r="AK1228" s="931"/>
      <c r="AL1228" s="869">
        <f>AJ1228-AG1219</f>
        <v>-33400</v>
      </c>
      <c r="AM1228" s="856"/>
      <c r="AN1228" s="869">
        <f>T1230+T1232+T1234+T1236</f>
        <v>33400</v>
      </c>
      <c r="AO1228" s="856"/>
      <c r="AP1228" s="869">
        <f>(AJ1228+AN1228)-(AG1219)</f>
        <v>0</v>
      </c>
      <c r="AQ1228" s="856"/>
    </row>
    <row r="1229" spans="1:51" ht="13.5" customHeight="1">
      <c r="A1229" s="43"/>
      <c r="B1229" s="894" t="s">
        <v>602</v>
      </c>
      <c r="C1229" s="894"/>
      <c r="D1229" s="894"/>
      <c r="E1229" s="555" t="e">
        <v>#N/A</v>
      </c>
      <c r="F1229" s="687" t="s">
        <v>15</v>
      </c>
      <c r="G1229" s="688"/>
      <c r="H1229" s="687" t="s">
        <v>16</v>
      </c>
      <c r="I1229" s="689"/>
      <c r="J1229" s="559" t="s">
        <v>17</v>
      </c>
      <c r="K1229" s="690"/>
      <c r="L1229" s="687" t="s">
        <v>18</v>
      </c>
      <c r="M1229" s="670"/>
      <c r="N1229" s="670" t="s">
        <v>19</v>
      </c>
      <c r="O1229" s="691" t="s">
        <v>6</v>
      </c>
      <c r="P1229" s="613" t="s">
        <v>20</v>
      </c>
      <c r="Q1229" s="555"/>
      <c r="R1229" s="773" t="s">
        <v>639</v>
      </c>
      <c r="S1229" s="824">
        <f>AF1234+AF1236</f>
        <v>15900</v>
      </c>
      <c r="T1229" s="606">
        <f>SUM(昨年日報!T1230)</f>
        <v>10250</v>
      </c>
      <c r="U1229" s="555"/>
      <c r="V1229" s="729"/>
      <c r="W1229" s="555"/>
      <c r="X1229" s="719">
        <f t="shared" si="1123"/>
        <v>238360</v>
      </c>
      <c r="Y1229" s="555"/>
      <c r="Z1229" s="720"/>
      <c r="AA1229" s="555"/>
      <c r="AB1229" s="555"/>
      <c r="AC1229" s="713">
        <f t="shared" si="1118"/>
        <v>255760</v>
      </c>
      <c r="AD1229" s="720"/>
      <c r="AE1229" s="555"/>
      <c r="AF1229" s="558"/>
      <c r="AG1229" s="561"/>
    </row>
    <row r="1230" spans="1:51" ht="13.5" customHeight="1" thickBot="1">
      <c r="A1230" s="43"/>
      <c r="B1230" s="873" t="s">
        <v>637</v>
      </c>
      <c r="C1230" s="874"/>
      <c r="D1230" s="875"/>
      <c r="E1230" s="670"/>
      <c r="F1230" s="665"/>
      <c r="G1230" s="727"/>
      <c r="H1230" s="727"/>
      <c r="I1230" s="727"/>
      <c r="J1230" s="727"/>
      <c r="K1230" s="727"/>
      <c r="L1230" s="727"/>
      <c r="M1230" s="727"/>
      <c r="N1230" s="727"/>
      <c r="O1230" s="727"/>
      <c r="P1230" s="742"/>
      <c r="Q1230" s="555"/>
      <c r="R1230" s="771" t="s">
        <v>682</v>
      </c>
      <c r="S1230" s="825">
        <f>AF1239+AF1241</f>
        <v>0</v>
      </c>
      <c r="T1230" s="736">
        <f>SUM(S1229:S1230)</f>
        <v>15900</v>
      </c>
      <c r="U1230" s="696"/>
      <c r="V1230" s="723">
        <f t="shared" ref="V1230" si="1125">+IF(ISERROR(T1230/T1229*100),"",(T1230/T1229*100))</f>
        <v>155.1219512195122</v>
      </c>
      <c r="W1230" s="696"/>
      <c r="X1230" s="724">
        <f t="shared" si="1123"/>
        <v>176770</v>
      </c>
      <c r="Y1230" s="696"/>
      <c r="Z1230" s="723">
        <f t="shared" ref="Z1230" si="1126">+IF(ISERROR(X1230/X1229*100),"",(X1230/X1229*100))</f>
        <v>74.16093304245679</v>
      </c>
      <c r="AA1230" s="696"/>
      <c r="AB1230" s="696"/>
      <c r="AC1230" s="736">
        <f t="shared" si="1118"/>
        <v>181780</v>
      </c>
      <c r="AD1230" s="723">
        <f>+IF(ISERROR(AC1230/AC1229*100),"",(AC1230/AC1229*100))</f>
        <v>71.074444791992491</v>
      </c>
      <c r="AE1230" s="555"/>
      <c r="AF1230" s="558"/>
      <c r="AG1230" s="561"/>
      <c r="AJ1230" s="856" t="s">
        <v>326</v>
      </c>
      <c r="AK1230" s="856"/>
      <c r="AL1230" s="856"/>
      <c r="AM1230" s="856"/>
    </row>
    <row r="1231" spans="1:51" ht="13.5" customHeight="1" thickBot="1">
      <c r="A1231" s="43"/>
      <c r="B1231" s="870" t="s">
        <v>624</v>
      </c>
      <c r="C1231" s="871"/>
      <c r="D1231" s="872"/>
      <c r="E1231" s="555" t="e">
        <v>#N/A</v>
      </c>
      <c r="F1231" s="700">
        <f ca="1">SUM(F1216)+F$43</f>
        <v>773</v>
      </c>
      <c r="G1231" s="701">
        <f t="shared" ref="G1231:P1231" ca="1" si="1127">SUM(G1216)+G$43</f>
        <v>194750</v>
      </c>
      <c r="H1231" s="702">
        <f t="shared" ca="1" si="1127"/>
        <v>1104</v>
      </c>
      <c r="I1231" s="702">
        <f t="shared" ca="1" si="1127"/>
        <v>143500</v>
      </c>
      <c r="J1231" s="702">
        <f t="shared" ca="1" si="1127"/>
        <v>58</v>
      </c>
      <c r="K1231" s="702">
        <f t="shared" ca="1" si="1127"/>
        <v>102500</v>
      </c>
      <c r="L1231" s="702">
        <f t="shared" ca="1" si="1127"/>
        <v>29</v>
      </c>
      <c r="M1231" s="702">
        <f t="shared" ca="1" si="1127"/>
        <v>97580</v>
      </c>
      <c r="N1231" s="702">
        <f t="shared" ca="1" si="1127"/>
        <v>10</v>
      </c>
      <c r="O1231" s="702">
        <f t="shared" ca="1" si="1127"/>
        <v>1974</v>
      </c>
      <c r="P1231" s="703">
        <f t="shared" ca="1" si="1127"/>
        <v>9408300</v>
      </c>
      <c r="Q1231" s="555"/>
      <c r="R1231" s="773" t="s">
        <v>640</v>
      </c>
      <c r="S1231" s="741">
        <v>16500</v>
      </c>
      <c r="T1231" s="606">
        <f>SUM(昨年日報!T1232)</f>
        <v>11500</v>
      </c>
      <c r="U1231" s="555"/>
      <c r="V1231" s="729"/>
      <c r="W1231" s="555"/>
      <c r="X1231" s="719">
        <f t="shared" si="1123"/>
        <v>184800</v>
      </c>
      <c r="Y1231" s="555"/>
      <c r="Z1231" s="739"/>
      <c r="AA1231" s="555"/>
      <c r="AB1231" s="555"/>
      <c r="AC1231" s="713">
        <f t="shared" si="1118"/>
        <v>217800</v>
      </c>
      <c r="AD1231" s="720"/>
      <c r="AE1231" s="555"/>
      <c r="AF1231" s="934" t="s">
        <v>664</v>
      </c>
      <c r="AG1231" s="935"/>
      <c r="AJ1231" s="886" t="s">
        <v>327</v>
      </c>
      <c r="AK1231" s="887"/>
      <c r="AL1231" s="856" t="s">
        <v>328</v>
      </c>
      <c r="AM1231" s="856"/>
    </row>
    <row r="1232" spans="1:51" ht="13.5" customHeight="1">
      <c r="B1232" s="873" t="s">
        <v>107</v>
      </c>
      <c r="C1232" s="874"/>
      <c r="D1232" s="875"/>
      <c r="E1232" s="670"/>
      <c r="F1232" s="665"/>
      <c r="G1232" s="727"/>
      <c r="H1232" s="727"/>
      <c r="I1232" s="727"/>
      <c r="J1232" s="727"/>
      <c r="K1232" s="727"/>
      <c r="L1232" s="727"/>
      <c r="M1232" s="727"/>
      <c r="N1232" s="727"/>
      <c r="O1232" s="727"/>
      <c r="P1232" s="742"/>
      <c r="Q1232" s="555"/>
      <c r="R1232" s="772" t="s">
        <v>683</v>
      </c>
      <c r="S1232" s="740"/>
      <c r="T1232" s="736">
        <f>SUM(S1231:S1232)</f>
        <v>16500</v>
      </c>
      <c r="U1232" s="696"/>
      <c r="V1232" s="723">
        <f t="shared" ref="V1232" si="1128">+IF(ISERROR(T1232/T1231*100),"",(T1232/T1231*100))</f>
        <v>143.47826086956522</v>
      </c>
      <c r="W1232" s="696"/>
      <c r="X1232" s="724">
        <f t="shared" si="1123"/>
        <v>161200</v>
      </c>
      <c r="Y1232" s="696"/>
      <c r="Z1232" s="725">
        <f t="shared" ref="Z1232" si="1129">+IF(ISERROR(X1232/X1231*100),"",(X1232/X1231*100))</f>
        <v>87.229437229437238</v>
      </c>
      <c r="AA1232" s="696"/>
      <c r="AB1232" s="696"/>
      <c r="AC1232" s="736">
        <f t="shared" si="1118"/>
        <v>170200</v>
      </c>
      <c r="AD1232" s="723">
        <f>+IF(ISERROR(AC1232/AC1231*100),"",(AC1232/AC1231*100))</f>
        <v>78.145087235996328</v>
      </c>
      <c r="AE1232" s="555"/>
      <c r="AF1232" s="936" t="s">
        <v>665</v>
      </c>
      <c r="AG1232" s="937"/>
      <c r="AJ1232" s="886" t="s">
        <v>329</v>
      </c>
      <c r="AK1232" s="887"/>
      <c r="AL1232" s="887"/>
      <c r="AM1232" s="888"/>
    </row>
    <row r="1233" spans="1:46" ht="13.5" customHeight="1">
      <c r="B1233" s="870" t="s">
        <v>624</v>
      </c>
      <c r="C1233" s="871"/>
      <c r="D1233" s="872"/>
      <c r="E1233" s="555" t="e">
        <v>#N/A</v>
      </c>
      <c r="F1233" s="701">
        <f ca="1">SUM(F1218)+F$45</f>
        <v>0</v>
      </c>
      <c r="G1233" s="702">
        <f t="shared" ref="G1233:P1233" ca="1" si="1130">SUM(G1218)+G$45</f>
        <v>0</v>
      </c>
      <c r="H1233" s="702">
        <f t="shared" ca="1" si="1130"/>
        <v>0</v>
      </c>
      <c r="I1233" s="702">
        <f t="shared" ca="1" si="1130"/>
        <v>0</v>
      </c>
      <c r="J1233" s="702">
        <f t="shared" ca="1" si="1130"/>
        <v>0</v>
      </c>
      <c r="K1233" s="702">
        <f t="shared" ca="1" si="1130"/>
        <v>0</v>
      </c>
      <c r="L1233" s="702">
        <f t="shared" ca="1" si="1130"/>
        <v>0</v>
      </c>
      <c r="M1233" s="702">
        <f t="shared" ca="1" si="1130"/>
        <v>0</v>
      </c>
      <c r="N1233" s="702">
        <f t="shared" ca="1" si="1130"/>
        <v>0</v>
      </c>
      <c r="O1233" s="702">
        <f t="shared" ca="1" si="1130"/>
        <v>0</v>
      </c>
      <c r="P1233" s="703">
        <f t="shared" ca="1" si="1130"/>
        <v>0</v>
      </c>
      <c r="Q1233" s="555"/>
      <c r="R1233" s="777"/>
      <c r="S1233" s="669"/>
      <c r="T1233" s="606">
        <f>SUM(昨年日報!T1234)</f>
        <v>0</v>
      </c>
      <c r="U1233" s="555"/>
      <c r="V1233" s="729"/>
      <c r="W1233" s="555"/>
      <c r="X1233" s="719">
        <f t="shared" si="1123"/>
        <v>0</v>
      </c>
      <c r="Y1233" s="555"/>
      <c r="Z1233" s="720"/>
      <c r="AA1233" s="555"/>
      <c r="AB1233" s="555"/>
      <c r="AC1233" s="713">
        <f t="shared" si="1118"/>
        <v>0</v>
      </c>
      <c r="AD1233" s="720"/>
      <c r="AE1233" s="555"/>
      <c r="AF1233" s="826" t="str">
        <f>$AF$99</f>
        <v>8%対象額</v>
      </c>
      <c r="AG1233" s="827" t="str">
        <f>$AG$99</f>
        <v>税額</v>
      </c>
      <c r="AJ1233" s="869">
        <f ca="1">SUM(INDIRECT(AS1233))</f>
        <v>225</v>
      </c>
      <c r="AK1233" s="856"/>
      <c r="AL1233" s="869">
        <f ca="1">SUM(INDIRECT(AT1233))</f>
        <v>2579</v>
      </c>
      <c r="AM1233" s="856"/>
      <c r="AN1233" s="345" t="s">
        <v>619</v>
      </c>
      <c r="AO1233" s="345" t="s">
        <v>621</v>
      </c>
      <c r="AP1233" s="346">
        <f>SUM(AP1179)+72</f>
        <v>1641</v>
      </c>
      <c r="AQ1233" s="347">
        <v>18</v>
      </c>
      <c r="AR1233" s="347">
        <f>AP1233+AQ1233</f>
        <v>1659</v>
      </c>
      <c r="AS1233" s="345" t="str">
        <f>CONCATENATE(AN1233,AR1233)</f>
        <v>受払表!G1659</v>
      </c>
      <c r="AT1233" s="345" t="str">
        <f>CONCATENATE(AO1233,AR1233)</f>
        <v>受払表!K1659</v>
      </c>
    </row>
    <row r="1234" spans="1:46" ht="13.5" customHeight="1">
      <c r="B1234" s="873" t="s">
        <v>605</v>
      </c>
      <c r="C1234" s="874"/>
      <c r="D1234" s="875"/>
      <c r="E1234" s="670"/>
      <c r="F1234" s="665"/>
      <c r="G1234" s="727"/>
      <c r="H1234" s="727"/>
      <c r="I1234" s="727"/>
      <c r="J1234" s="727"/>
      <c r="K1234" s="727"/>
      <c r="L1234" s="727"/>
      <c r="M1234" s="727"/>
      <c r="N1234" s="727"/>
      <c r="O1234" s="727"/>
      <c r="P1234" s="742"/>
      <c r="Q1234" s="555"/>
      <c r="R1234" s="776" t="s">
        <v>52</v>
      </c>
      <c r="S1234" s="660"/>
      <c r="T1234" s="736">
        <f>+AC1215</f>
        <v>0</v>
      </c>
      <c r="U1234" s="696"/>
      <c r="V1234" s="723" t="str">
        <f t="shared" ref="V1234" si="1131">+IF(ISERROR(T1234/T1233*100),"",(T1234/T1233*100))</f>
        <v/>
      </c>
      <c r="W1234" s="696"/>
      <c r="X1234" s="724">
        <f t="shared" si="1123"/>
        <v>0</v>
      </c>
      <c r="Y1234" s="696"/>
      <c r="Z1234" s="723" t="str">
        <f t="shared" ref="Z1234" si="1132">+IF(ISERROR(X1234/X1233*100),"",(X1234/X1233*100))</f>
        <v/>
      </c>
      <c r="AA1234" s="696"/>
      <c r="AB1234" s="696"/>
      <c r="AC1234" s="736">
        <f t="shared" si="1118"/>
        <v>0</v>
      </c>
      <c r="AD1234" s="723" t="str">
        <f>+IF(ISERROR(AC1234/AC1233*100),"",(AC1234/AC1233*100))</f>
        <v/>
      </c>
      <c r="AE1234" s="555"/>
      <c r="AF1234" s="817">
        <v>7260</v>
      </c>
      <c r="AG1234" s="818">
        <f>IF(AF1234="","0",AF1234-(AF1234/(参照!$V$13)))</f>
        <v>537.77777777777828</v>
      </c>
      <c r="AJ1234" s="886" t="s">
        <v>330</v>
      </c>
      <c r="AK1234" s="887"/>
      <c r="AL1234" s="887"/>
      <c r="AM1234" s="888"/>
      <c r="AN1234" s="345"/>
      <c r="AO1234" s="345"/>
      <c r="AP1234" s="345"/>
      <c r="AQ1234" s="345"/>
      <c r="AR1234" s="345"/>
      <c r="AS1234" s="345"/>
      <c r="AT1234" s="345"/>
    </row>
    <row r="1235" spans="1:46" ht="13.5" customHeight="1">
      <c r="B1235" s="870" t="s">
        <v>624</v>
      </c>
      <c r="C1235" s="871"/>
      <c r="D1235" s="872"/>
      <c r="E1235" s="712"/>
      <c r="F1235" s="701">
        <f ca="1">SUM(F1220)+F$47</f>
        <v>69</v>
      </c>
      <c r="G1235" s="702">
        <f t="shared" ref="G1235:P1235" ca="1" si="1133">SUM(G1220)+G$47</f>
        <v>11400</v>
      </c>
      <c r="H1235" s="702">
        <f t="shared" ca="1" si="1133"/>
        <v>130</v>
      </c>
      <c r="I1235" s="702">
        <f t="shared" ca="1" si="1133"/>
        <v>8400</v>
      </c>
      <c r="J1235" s="702">
        <f t="shared" ca="1" si="1133"/>
        <v>0</v>
      </c>
      <c r="K1235" s="702">
        <f t="shared" ca="1" si="1133"/>
        <v>6000</v>
      </c>
      <c r="L1235" s="702">
        <f t="shared" ca="1" si="1133"/>
        <v>2</v>
      </c>
      <c r="M1235" s="702">
        <f t="shared" ca="1" si="1133"/>
        <v>5720</v>
      </c>
      <c r="N1235" s="702">
        <f t="shared" ca="1" si="1133"/>
        <v>0</v>
      </c>
      <c r="O1235" s="702">
        <f t="shared" ca="1" si="1133"/>
        <v>201</v>
      </c>
      <c r="P1235" s="703">
        <f t="shared" ca="1" si="1133"/>
        <v>580500</v>
      </c>
      <c r="Q1235" s="555"/>
      <c r="R1235" s="773" t="s">
        <v>641</v>
      </c>
      <c r="S1235" s="728">
        <v>1000</v>
      </c>
      <c r="T1235" s="743">
        <f>SUM(昨年日報!T1236)</f>
        <v>4000</v>
      </c>
      <c r="U1235" s="682"/>
      <c r="V1235" s="744"/>
      <c r="W1235" s="682"/>
      <c r="X1235" s="719">
        <f t="shared" si="1123"/>
        <v>73500</v>
      </c>
      <c r="Y1235" s="682"/>
      <c r="Z1235" s="744"/>
      <c r="AA1235" s="682"/>
      <c r="AB1235" s="682"/>
      <c r="AC1235" s="745">
        <f t="shared" si="1118"/>
        <v>81000</v>
      </c>
      <c r="AD1235" s="744"/>
      <c r="AE1235" s="555"/>
      <c r="AF1235" s="828" t="str">
        <f>$AF$101</f>
        <v>10%対象額</v>
      </c>
      <c r="AG1235" s="829" t="str">
        <f>$AG$101</f>
        <v>税額</v>
      </c>
      <c r="AJ1235" s="869">
        <f ca="1">SUM(INDIRECT(AS1235))</f>
        <v>1085880</v>
      </c>
      <c r="AK1235" s="856"/>
      <c r="AL1235" s="869">
        <f ca="1">SUM(INDIRECT(AT1235))</f>
        <v>13300900</v>
      </c>
      <c r="AM1235" s="856"/>
      <c r="AN1235" s="345" t="s">
        <v>620</v>
      </c>
      <c r="AO1235" s="345" t="s">
        <v>622</v>
      </c>
      <c r="AP1235" s="345">
        <f>SUM(AP1181)+72</f>
        <v>1641</v>
      </c>
      <c r="AQ1235" s="347">
        <v>18</v>
      </c>
      <c r="AR1235" s="345">
        <f>AP1235+AQ1235</f>
        <v>1659</v>
      </c>
      <c r="AS1235" s="345" t="str">
        <f>CONCATENATE(AN1235,AR1235)</f>
        <v>受払表!H1659</v>
      </c>
      <c r="AT1235" s="345" t="str">
        <f>CONCATENATE(AO1235,AR1235)</f>
        <v>受払表!L1659</v>
      </c>
    </row>
    <row r="1236" spans="1:46" ht="13.5" customHeight="1" thickBot="1">
      <c r="B1236" s="873" t="s">
        <v>103</v>
      </c>
      <c r="C1236" s="874"/>
      <c r="D1236" s="875"/>
      <c r="E1236" s="560" t="e">
        <v>#N/A</v>
      </c>
      <c r="F1236" s="665"/>
      <c r="G1236" s="727"/>
      <c r="H1236" s="727"/>
      <c r="I1236" s="727"/>
      <c r="J1236" s="727"/>
      <c r="K1236" s="727"/>
      <c r="L1236" s="727"/>
      <c r="M1236" s="727"/>
      <c r="N1236" s="727"/>
      <c r="O1236" s="727"/>
      <c r="P1236" s="742"/>
      <c r="Q1236" s="555"/>
      <c r="R1236" s="779" t="s">
        <v>684</v>
      </c>
      <c r="S1236" s="746"/>
      <c r="T1236" s="747">
        <f>S1235+S1236</f>
        <v>1000</v>
      </c>
      <c r="U1236" s="748"/>
      <c r="V1236" s="749">
        <f t="shared" ref="V1236" si="1134">+IF(ISERROR(T1236/T1235*100),"",(T1236/T1235*100))</f>
        <v>25</v>
      </c>
      <c r="W1236" s="748"/>
      <c r="X1236" s="719">
        <f t="shared" si="1123"/>
        <v>27500</v>
      </c>
      <c r="Y1236" s="748"/>
      <c r="Z1236" s="749">
        <f t="shared" ref="Z1236" si="1135">+IF(ISERROR(X1236/X1235*100),"",(X1236/X1235*100))</f>
        <v>37.414965986394563</v>
      </c>
      <c r="AA1236" s="748"/>
      <c r="AB1236" s="748"/>
      <c r="AC1236" s="747">
        <f t="shared" si="1118"/>
        <v>34000</v>
      </c>
      <c r="AD1236" s="749">
        <f>+IF(ISERROR(AC1236/AC1235*100),"",(AC1236/AC1235*100))</f>
        <v>41.975308641975303</v>
      </c>
      <c r="AE1236" s="555"/>
      <c r="AF1236" s="821">
        <v>8640</v>
      </c>
      <c r="AG1236" s="822">
        <f>IF(AF1236="","0",AF1236-(AF1236/(参照!$V$14)))</f>
        <v>785.45454545454595</v>
      </c>
    </row>
    <row r="1237" spans="1:46" ht="13.5" customHeight="1">
      <c r="B1237" s="870" t="s">
        <v>624</v>
      </c>
      <c r="C1237" s="871"/>
      <c r="D1237" s="872"/>
      <c r="E1237" s="555" t="e">
        <v>#N/A</v>
      </c>
      <c r="F1237" s="701">
        <f ca="1">SUM(F1222)+F$49</f>
        <v>60</v>
      </c>
      <c r="G1237" s="702">
        <f t="shared" ref="G1237:P1237" ca="1" si="1136">SUM(G1222)+G$49</f>
        <v>9500</v>
      </c>
      <c r="H1237" s="702">
        <f t="shared" ca="1" si="1136"/>
        <v>9</v>
      </c>
      <c r="I1237" s="702">
        <f t="shared" ca="1" si="1136"/>
        <v>7000</v>
      </c>
      <c r="J1237" s="702">
        <f t="shared" ca="1" si="1136"/>
        <v>0</v>
      </c>
      <c r="K1237" s="702">
        <f t="shared" ca="1" si="1136"/>
        <v>5000</v>
      </c>
      <c r="L1237" s="702">
        <f t="shared" ca="1" si="1136"/>
        <v>2</v>
      </c>
      <c r="M1237" s="702">
        <f t="shared" ca="1" si="1136"/>
        <v>4750</v>
      </c>
      <c r="N1237" s="702">
        <f t="shared" ca="1" si="1136"/>
        <v>0</v>
      </c>
      <c r="O1237" s="702">
        <f t="shared" ca="1" si="1136"/>
        <v>71</v>
      </c>
      <c r="P1237" s="703">
        <f t="shared" ca="1" si="1136"/>
        <v>695500</v>
      </c>
      <c r="Q1237" s="555"/>
      <c r="R1237" s="777"/>
      <c r="S1237" s="669"/>
      <c r="T1237" s="713">
        <f>SUM(昨年日報!T1238)</f>
        <v>1123900</v>
      </c>
      <c r="U1237" s="555"/>
      <c r="V1237" s="729"/>
      <c r="W1237" s="555"/>
      <c r="X1237" s="750">
        <f t="shared" si="1123"/>
        <v>16127770</v>
      </c>
      <c r="Y1237" s="555"/>
      <c r="Z1237" s="739"/>
      <c r="AA1237" s="555"/>
      <c r="AB1237" s="555"/>
      <c r="AC1237" s="713">
        <f>+AC1183+T1237</f>
        <v>17369630</v>
      </c>
      <c r="AD1237" s="739"/>
      <c r="AE1237" s="555"/>
      <c r="AF1237" s="932" t="s">
        <v>685</v>
      </c>
      <c r="AG1237" s="933"/>
      <c r="AK1237" s="225" t="s">
        <v>148</v>
      </c>
      <c r="AL1237" s="225" t="s">
        <v>148</v>
      </c>
      <c r="AM1237" s="225" t="s">
        <v>148</v>
      </c>
      <c r="AN1237" s="225" t="s">
        <v>148</v>
      </c>
      <c r="AO1237" s="225" t="s">
        <v>148</v>
      </c>
      <c r="AP1237" s="225" t="s">
        <v>148</v>
      </c>
    </row>
    <row r="1238" spans="1:46" ht="13.5" customHeight="1">
      <c r="B1238" s="878" t="s">
        <v>661</v>
      </c>
      <c r="C1238" s="879"/>
      <c r="D1238" s="880"/>
      <c r="E1238" s="670"/>
      <c r="F1238" s="665"/>
      <c r="G1238" s="727"/>
      <c r="H1238" s="727"/>
      <c r="I1238" s="727"/>
      <c r="J1238" s="727"/>
      <c r="K1238" s="727"/>
      <c r="L1238" s="727"/>
      <c r="M1238" s="727"/>
      <c r="N1238" s="727"/>
      <c r="O1238" s="727"/>
      <c r="P1238" s="742"/>
      <c r="Q1238" s="555"/>
      <c r="R1238" s="780" t="s">
        <v>53</v>
      </c>
      <c r="S1238" s="705"/>
      <c r="T1238" s="751">
        <f>+T1226+T1228+T1230+T1232+T1234+T1236</f>
        <v>1119280</v>
      </c>
      <c r="U1238" s="560"/>
      <c r="V1238" s="752">
        <f t="shared" ref="V1238" si="1137">+IF(ISERROR(T1238/T1237*100),"",(T1238/T1237*100))</f>
        <v>99.588931399590706</v>
      </c>
      <c r="W1238" s="560"/>
      <c r="X1238" s="751">
        <f>+X1226+X1228+X1230+X1232+X1234+X1236</f>
        <v>12997814</v>
      </c>
      <c r="Y1238" s="560"/>
      <c r="Z1238" s="752">
        <f t="shared" ref="Z1238" si="1138">+IF(ISERROR(X1238/X1237*100),"",(X1238/X1237*100))</f>
        <v>80.592753988927171</v>
      </c>
      <c r="AA1238" s="560"/>
      <c r="AB1238" s="560"/>
      <c r="AC1238" s="751">
        <f t="shared" ref="AC1238" si="1139">+AC1184+T1238</f>
        <v>13725300</v>
      </c>
      <c r="AD1238" s="752">
        <f>+IF(ISERROR(AC1238/AC1237*100),"",(AC1238/AC1237*100))</f>
        <v>79.018954347329213</v>
      </c>
      <c r="AE1238" s="555"/>
      <c r="AF1238" s="826" t="str">
        <f>$AF$104</f>
        <v>8%対象額</v>
      </c>
      <c r="AG1238" s="827" t="str">
        <f>$AG$104</f>
        <v>税額</v>
      </c>
      <c r="AK1238" s="225" t="s">
        <v>152</v>
      </c>
      <c r="AL1238" s="225" t="s">
        <v>153</v>
      </c>
      <c r="AM1238" s="225" t="s">
        <v>154</v>
      </c>
      <c r="AN1238" s="225" t="s">
        <v>155</v>
      </c>
      <c r="AO1238" s="225" t="s">
        <v>156</v>
      </c>
      <c r="AP1238" s="225" t="s">
        <v>332</v>
      </c>
    </row>
    <row r="1239" spans="1:46" ht="13.5" customHeight="1">
      <c r="B1239" s="870" t="s">
        <v>624</v>
      </c>
      <c r="C1239" s="871"/>
      <c r="D1239" s="872"/>
      <c r="E1239" s="555" t="e">
        <v>#N/A</v>
      </c>
      <c r="F1239" s="701">
        <f ca="1">SUM(F1224)+F$51</f>
        <v>287</v>
      </c>
      <c r="G1239" s="702">
        <f t="shared" ref="G1239:P1239" ca="1" si="1140">SUM(G1224)+G$51</f>
        <v>38000</v>
      </c>
      <c r="H1239" s="702">
        <f t="shared" ca="1" si="1140"/>
        <v>38</v>
      </c>
      <c r="I1239" s="702">
        <f t="shared" ca="1" si="1140"/>
        <v>28000</v>
      </c>
      <c r="J1239" s="702">
        <f t="shared" ca="1" si="1140"/>
        <v>0</v>
      </c>
      <c r="K1239" s="702">
        <f t="shared" ca="1" si="1140"/>
        <v>20000</v>
      </c>
      <c r="L1239" s="702">
        <f t="shared" ca="1" si="1140"/>
        <v>7</v>
      </c>
      <c r="M1239" s="702">
        <f t="shared" ca="1" si="1140"/>
        <v>19000</v>
      </c>
      <c r="N1239" s="702">
        <f t="shared" ca="1" si="1140"/>
        <v>1</v>
      </c>
      <c r="O1239" s="702">
        <f t="shared" ca="1" si="1140"/>
        <v>333</v>
      </c>
      <c r="P1239" s="703">
        <f t="shared" ca="1" si="1140"/>
        <v>2616600</v>
      </c>
      <c r="Q1239" s="555"/>
      <c r="R1239" s="775"/>
      <c r="S1239" s="669"/>
      <c r="T1239" s="713">
        <f>SUM(昨年日報!T1240)</f>
        <v>1021799.1582491582</v>
      </c>
      <c r="U1239" s="555"/>
      <c r="V1239" s="729"/>
      <c r="W1239" s="555"/>
      <c r="X1239" s="713">
        <f t="shared" ref="X1239:X1240" si="1141">+X1185+T1239</f>
        <v>14663658.922558919</v>
      </c>
      <c r="Y1239" s="555"/>
      <c r="Z1239" s="739"/>
      <c r="AA1239" s="555"/>
      <c r="AB1239" s="555"/>
      <c r="AC1239" s="713">
        <f>+AC1185+T1239</f>
        <v>15792712.962962959</v>
      </c>
      <c r="AD1239" s="739"/>
      <c r="AE1239" s="555"/>
      <c r="AF1239" s="817"/>
      <c r="AG1239" s="818" t="str">
        <f>IF(AF1239="","0",AF1239-(AF1239/(参照!$V$13)))</f>
        <v>0</v>
      </c>
      <c r="AK1239" s="856" t="s">
        <v>632</v>
      </c>
      <c r="AL1239" s="856"/>
      <c r="AM1239" s="281" t="s">
        <v>625</v>
      </c>
      <c r="AN1239" s="281" t="s">
        <v>626</v>
      </c>
      <c r="AO1239" s="281" t="s">
        <v>627</v>
      </c>
      <c r="AP1239" s="281" t="s">
        <v>628</v>
      </c>
      <c r="AQ1239" s="281" t="s">
        <v>630</v>
      </c>
      <c r="AR1239" s="281" t="s">
        <v>631</v>
      </c>
    </row>
    <row r="1240" spans="1:46" ht="13.5" customHeight="1">
      <c r="B1240" s="662"/>
      <c r="C1240" s="663"/>
      <c r="D1240" s="664"/>
      <c r="E1240" s="590" t="str">
        <f>IF(B1240="","",VLOOKUP(B1240,参照!$U$1:$Z$25,2,FALSE))</f>
        <v/>
      </c>
      <c r="F1240" s="665"/>
      <c r="G1240" s="666"/>
      <c r="H1240" s="665"/>
      <c r="I1240" s="667"/>
      <c r="J1240" s="665"/>
      <c r="K1240" s="667"/>
      <c r="L1240" s="665"/>
      <c r="M1240" s="666"/>
      <c r="N1240" s="666"/>
      <c r="O1240" s="727"/>
      <c r="P1240" s="647"/>
      <c r="Q1240" s="555"/>
      <c r="R1240" s="777" t="s">
        <v>54</v>
      </c>
      <c r="S1240" s="669"/>
      <c r="T1240" s="713">
        <f>((+T1226+T1228+T1232+T1234+T1236)/(参照!$V$14))+(AF1234+AF1236+AF1239+AF1241-AG1234-AG1236-AG1239-AG1241)</f>
        <v>1017649.4949494948</v>
      </c>
      <c r="U1240" s="555"/>
      <c r="V1240" s="725"/>
      <c r="W1240" s="555"/>
      <c r="X1240" s="713">
        <f t="shared" si="1141"/>
        <v>11817619.966329968</v>
      </c>
      <c r="Y1240" s="555"/>
      <c r="Z1240" s="725">
        <f>+IF(ISERROR(X1240/X1239*100),"",(X1240/X1239*100))</f>
        <v>80.591208706780975</v>
      </c>
      <c r="AA1240" s="555"/>
      <c r="AB1240" s="555"/>
      <c r="AC1240" s="713">
        <f t="shared" ref="AC1240" si="1142">+AC1186+T1240</f>
        <v>12479016.498316498</v>
      </c>
      <c r="AD1240" s="753">
        <f>+IF(ISERROR(AC1240/AC1239*100),"",(AC1240/AC1239*100))</f>
        <v>79.017560362062341</v>
      </c>
      <c r="AE1240" s="555"/>
      <c r="AF1240" s="828" t="str">
        <f>$AF$106</f>
        <v>10%対象額</v>
      </c>
      <c r="AG1240" s="829" t="str">
        <f>$AG$106</f>
        <v>税額</v>
      </c>
      <c r="AK1240" s="856" t="s">
        <v>176</v>
      </c>
      <c r="AL1240" s="856"/>
      <c r="AM1240" s="225"/>
      <c r="AN1240" s="225"/>
      <c r="AO1240" s="225"/>
      <c r="AP1240" s="225"/>
      <c r="AQ1240" s="225"/>
      <c r="AR1240" s="225"/>
    </row>
    <row r="1241" spans="1:46" ht="13.5" customHeight="1" thickBot="1">
      <c r="B1241" s="870" t="s">
        <v>617</v>
      </c>
      <c r="C1241" s="871"/>
      <c r="D1241" s="872"/>
      <c r="E1241" s="670"/>
      <c r="F1241" s="731">
        <f ca="1">SUM(F1231+F1233+F1235+F1237+F1239)</f>
        <v>1189</v>
      </c>
      <c r="G1241" s="732">
        <f t="shared" ref="G1241:P1241" ca="1" si="1143">SUM(G1231+G1233+G1235+G1237+G1239)</f>
        <v>253650</v>
      </c>
      <c r="H1241" s="731">
        <f t="shared" ca="1" si="1143"/>
        <v>1281</v>
      </c>
      <c r="I1241" s="733">
        <f t="shared" ca="1" si="1143"/>
        <v>186900</v>
      </c>
      <c r="J1241" s="731">
        <f t="shared" ca="1" si="1143"/>
        <v>58</v>
      </c>
      <c r="K1241" s="733">
        <f t="shared" ca="1" si="1143"/>
        <v>133500</v>
      </c>
      <c r="L1241" s="731">
        <f t="shared" ca="1" si="1143"/>
        <v>40</v>
      </c>
      <c r="M1241" s="732">
        <f t="shared" ca="1" si="1143"/>
        <v>127050</v>
      </c>
      <c r="N1241" s="732">
        <f t="shared" ca="1" si="1143"/>
        <v>11</v>
      </c>
      <c r="O1241" s="734">
        <f t="shared" ca="1" si="1143"/>
        <v>2579</v>
      </c>
      <c r="P1241" s="735">
        <f t="shared" ca="1" si="1143"/>
        <v>13300900</v>
      </c>
      <c r="Q1241" s="555"/>
      <c r="R1241" s="781"/>
      <c r="S1241" s="754" t="s">
        <v>0</v>
      </c>
      <c r="T1241" s="751">
        <f>T1238-T1240</f>
        <v>101630.50505050516</v>
      </c>
      <c r="U1241" s="560"/>
      <c r="V1241" s="755"/>
      <c r="W1241" s="649" t="s">
        <v>0</v>
      </c>
      <c r="X1241" s="751">
        <f>X1238-X1240</f>
        <v>1180194.0336700324</v>
      </c>
      <c r="Y1241" s="560"/>
      <c r="Z1241" s="756"/>
      <c r="AA1241" s="560" t="s">
        <v>0</v>
      </c>
      <c r="AB1241" s="649"/>
      <c r="AC1241" s="751">
        <f>AC1238-AC1240</f>
        <v>1246283.5016835015</v>
      </c>
      <c r="AD1241" s="756"/>
      <c r="AE1241" s="555"/>
      <c r="AF1241" s="823"/>
      <c r="AG1241" s="822" t="str">
        <f>IF(AF1241="","0",AF1241-(AF1241/(参照!$V$14)))</f>
        <v>0</v>
      </c>
      <c r="AK1241" s="856" t="s">
        <v>177</v>
      </c>
      <c r="AL1241" s="856"/>
      <c r="AM1241" s="225"/>
      <c r="AN1241" s="225"/>
      <c r="AO1241" s="225"/>
      <c r="AP1241" s="225"/>
      <c r="AQ1241" s="225"/>
      <c r="AR1241" s="225"/>
    </row>
    <row r="1242" spans="1:46" ht="9" customHeight="1">
      <c r="A1242" s="22"/>
    </row>
    <row r="1243" spans="1:46" ht="5.25" customHeight="1">
      <c r="A1243" s="22"/>
    </row>
    <row r="1244" spans="1:46" ht="16.5" customHeight="1">
      <c r="A1244" s="1">
        <f>A1190+1</f>
        <v>23</v>
      </c>
      <c r="B1244" s="555"/>
      <c r="C1244" s="555"/>
      <c r="D1244" s="561"/>
      <c r="E1244" s="564"/>
      <c r="F1244" s="567" t="str">
        <f>F$56</f>
        <v>社　長</v>
      </c>
      <c r="G1244" s="562">
        <f t="shared" ref="G1244:O1244" si="1144">G$56</f>
        <v>0</v>
      </c>
      <c r="H1244" s="563" t="str">
        <f t="shared" si="1144"/>
        <v>常　務</v>
      </c>
      <c r="I1244" s="564">
        <f t="shared" si="1144"/>
        <v>0</v>
      </c>
      <c r="J1244" s="565" t="str">
        <f t="shared" si="1144"/>
        <v>部　長</v>
      </c>
      <c r="K1244" s="566">
        <f t="shared" si="1144"/>
        <v>0</v>
      </c>
      <c r="L1244" s="567" t="str">
        <f t="shared" si="1144"/>
        <v>次　長</v>
      </c>
      <c r="M1244" s="566">
        <f t="shared" si="1144"/>
        <v>0</v>
      </c>
      <c r="N1244" s="567" t="str">
        <f t="shared" si="1144"/>
        <v>課　長</v>
      </c>
      <c r="O1244" s="568" t="str">
        <f t="shared" si="1144"/>
        <v>係</v>
      </c>
      <c r="P1244" s="557"/>
      <c r="Q1244" s="24"/>
      <c r="R1244" s="919" t="s">
        <v>99</v>
      </c>
      <c r="S1244" s="919"/>
      <c r="T1244" s="919"/>
      <c r="U1244" s="919"/>
      <c r="V1244" s="919"/>
      <c r="W1244" s="919"/>
      <c r="X1244" s="919"/>
      <c r="AD1244" s="866" t="s">
        <v>116</v>
      </c>
      <c r="AE1244" s="25"/>
      <c r="AF1244" s="183" t="s">
        <v>8</v>
      </c>
      <c r="AG1244" s="556" t="s">
        <v>9</v>
      </c>
    </row>
    <row r="1245" spans="1:46" ht="15.75" customHeight="1">
      <c r="D1245" s="561"/>
      <c r="E1245" s="555"/>
      <c r="F1245" s="920"/>
      <c r="H1245" s="922"/>
      <c r="J1245" s="924"/>
      <c r="K1245" s="186"/>
      <c r="L1245" s="926"/>
      <c r="M1245" s="186"/>
      <c r="N1245" s="926"/>
      <c r="O1245" s="876" t="str">
        <f>IF(ISERROR(VLOOKUP(O1247,参照!AB:AC,2,FALSE)),"",VLOOKUP(O1247,参照!AB:AC,2,FALSE))</f>
        <v>小森</v>
      </c>
      <c r="P1245" s="770">
        <v>1</v>
      </c>
      <c r="Q1245" s="4"/>
      <c r="R1245" s="269"/>
      <c r="S1245" s="865">
        <f>SUM(S1191)+1</f>
        <v>46165</v>
      </c>
      <c r="T1245" s="865"/>
      <c r="U1245" s="865"/>
      <c r="V1245" s="865"/>
      <c r="W1245" s="862" t="str">
        <f>TEXT(S1245,"aaaa")</f>
        <v>土曜日</v>
      </c>
      <c r="X1245" s="862"/>
      <c r="Y1245" s="268"/>
      <c r="Z1245" s="4"/>
      <c r="AA1245" s="4"/>
      <c r="AB1245" s="4"/>
      <c r="AC1245" s="29"/>
      <c r="AD1245" s="867"/>
      <c r="AE1245" s="263"/>
      <c r="AF1245" s="889" t="str">
        <f>IF(ISERROR(VLOOKUP(P1245,参照!M:N,2,FALSE)),"",VLOOKUP(P1245,参照!M:N,2,FALSE))</f>
        <v>晴　れ</v>
      </c>
      <c r="AG1245" s="860" t="str">
        <f>IF(ISERROR(VLOOKUP(P1246,参照!M:N,2,FALSE)),"",VLOOKUP(P1246,参照!M:N,2,FALSE))</f>
        <v>晴　れ</v>
      </c>
    </row>
    <row r="1246" spans="1:46" ht="15.75" customHeight="1">
      <c r="D1246" s="561"/>
      <c r="E1246" s="560"/>
      <c r="F1246" s="921"/>
      <c r="G1246" s="31"/>
      <c r="H1246" s="923"/>
      <c r="I1246" s="31"/>
      <c r="J1246" s="925"/>
      <c r="K1246" s="187"/>
      <c r="L1246" s="927"/>
      <c r="M1246" s="187"/>
      <c r="N1246" s="927"/>
      <c r="O1246" s="877" t="str">
        <f>IF(ISERROR(VLOOKUP(N1246,参照!#REF!,2,FALSE)),"",VLOOKUP(N1246,参照!#REF!,2,FALSE))</f>
        <v/>
      </c>
      <c r="P1246" s="770">
        <v>1</v>
      </c>
      <c r="Q1246" s="4"/>
      <c r="R1246" s="269"/>
      <c r="S1246" s="865"/>
      <c r="T1246" s="865"/>
      <c r="U1246" s="865"/>
      <c r="V1246" s="865"/>
      <c r="W1246" s="862"/>
      <c r="X1246" s="862"/>
      <c r="Y1246" s="268"/>
      <c r="Z1246" s="4"/>
      <c r="AA1246" s="4"/>
      <c r="AB1246" s="4"/>
      <c r="AC1246" s="29"/>
      <c r="AD1246" s="868"/>
      <c r="AE1246" s="187"/>
      <c r="AF1246" s="890" t="str">
        <f>IF(ISERROR(VLOOKUP(AE1246,参照!O:P,2,FALSE)),"",VLOOKUP(AE1246,参照!O:P,2,FALSE))</f>
        <v/>
      </c>
      <c r="AG1246" s="861" t="str">
        <f>IF(ISERROR(VLOOKUP(AF1246,参照!P:Q,2,FALSE)),"",VLOOKUP(AF1246,参照!P:Q,2,FALSE))</f>
        <v/>
      </c>
    </row>
    <row r="1247" spans="1:46" ht="13.5" customHeight="1">
      <c r="B1247" s="555" t="s">
        <v>447</v>
      </c>
      <c r="C1247" s="555"/>
      <c r="D1247" s="555"/>
      <c r="E1247" s="555"/>
      <c r="F1247" s="555"/>
      <c r="G1247" s="555"/>
      <c r="H1247" s="555"/>
      <c r="I1247" s="555"/>
      <c r="J1247" s="555"/>
      <c r="K1247" s="555"/>
      <c r="L1247" s="555"/>
      <c r="M1247" s="555"/>
      <c r="N1247" s="555"/>
      <c r="O1247" s="595">
        <v>4</v>
      </c>
      <c r="P1247" s="555"/>
      <c r="Q1247" s="555"/>
      <c r="R1247" s="596" t="s">
        <v>446</v>
      </c>
      <c r="S1247" s="555"/>
      <c r="T1247" s="555"/>
      <c r="U1247" s="555"/>
      <c r="V1247" s="596" t="s">
        <v>445</v>
      </c>
      <c r="W1247" s="555"/>
      <c r="X1247" s="555"/>
      <c r="Y1247" s="555"/>
      <c r="Z1247" s="596" t="s">
        <v>444</v>
      </c>
      <c r="AA1247" s="596"/>
      <c r="AB1247" s="555"/>
      <c r="AC1247" s="597"/>
      <c r="AD1247" s="555"/>
      <c r="AE1247" s="555"/>
      <c r="AF1247" s="596"/>
      <c r="AG1247" s="597"/>
    </row>
    <row r="1248" spans="1:46" ht="13.5" customHeight="1" thickBot="1">
      <c r="B1248" s="908"/>
      <c r="C1248" s="909"/>
      <c r="D1248" s="598"/>
      <c r="E1248" s="598"/>
      <c r="F1248" s="891" t="s">
        <v>679</v>
      </c>
      <c r="G1248" s="892"/>
      <c r="H1248" s="892"/>
      <c r="I1248" s="892"/>
      <c r="J1248" s="892"/>
      <c r="K1248" s="892"/>
      <c r="L1248" s="892"/>
      <c r="M1248" s="892"/>
      <c r="N1248" s="892"/>
      <c r="O1248" s="892"/>
      <c r="P1248" s="893"/>
      <c r="Q1248" s="555"/>
      <c r="R1248" s="599" t="s">
        <v>78</v>
      </c>
      <c r="S1248" s="564"/>
      <c r="T1248" s="600" t="s">
        <v>79</v>
      </c>
      <c r="U1248" s="564"/>
      <c r="V1248" s="564" t="s">
        <v>80</v>
      </c>
      <c r="W1248" s="564"/>
      <c r="X1248" s="601" t="s">
        <v>79</v>
      </c>
      <c r="Y1248" s="555"/>
      <c r="Z1248" s="602" t="s">
        <v>30</v>
      </c>
      <c r="AA1248" s="603"/>
      <c r="AB1248" s="604"/>
      <c r="AC1248" s="605"/>
      <c r="AD1248" s="555"/>
      <c r="AE1248" s="555"/>
      <c r="AF1248" s="555"/>
      <c r="AG1248" s="606"/>
      <c r="AJ1248" s="1" t="s">
        <v>121</v>
      </c>
      <c r="AK1248" s="922" t="s">
        <v>120</v>
      </c>
      <c r="AL1248" s="922"/>
    </row>
    <row r="1249" spans="1:51" ht="13.5" customHeight="1">
      <c r="B1249" s="607" t="s">
        <v>104</v>
      </c>
      <c r="C1249" s="608" t="s">
        <v>105</v>
      </c>
      <c r="D1249" s="568" t="s">
        <v>4</v>
      </c>
      <c r="E1249" s="563"/>
      <c r="F1249" s="609" t="s">
        <v>15</v>
      </c>
      <c r="G1249" s="610"/>
      <c r="H1249" s="609" t="s">
        <v>16</v>
      </c>
      <c r="I1249" s="566"/>
      <c r="J1249" s="567" t="s">
        <v>17</v>
      </c>
      <c r="K1249" s="611"/>
      <c r="L1249" s="609" t="s">
        <v>18</v>
      </c>
      <c r="M1249" s="562"/>
      <c r="N1249" s="612" t="s">
        <v>19</v>
      </c>
      <c r="O1249" s="613" t="s">
        <v>6</v>
      </c>
      <c r="P1249" s="613" t="s">
        <v>20</v>
      </c>
      <c r="Q1249" s="595">
        <v>401</v>
      </c>
      <c r="R1249" s="614" t="str">
        <f>IF(ISERROR(VLOOKUP(Q1249,参照!A:B,2,FALSE)),"",VLOOKUP(Q1249,参照!A:B,2,FALSE))</f>
        <v>ＪＴＢ</v>
      </c>
      <c r="S1249" s="604"/>
      <c r="T1249" s="615">
        <v>81630</v>
      </c>
      <c r="U1249" s="604">
        <v>500</v>
      </c>
      <c r="V1249" s="604" t="str">
        <f>IF(ISERROR(VLOOKUP(U1249,参照!D:E,2,FALSE)),"",VLOOKUP(U1249,参照!D:E,2,FALSE))</f>
        <v>じゃらん</v>
      </c>
      <c r="W1249" s="604"/>
      <c r="X1249" s="616">
        <v>30400</v>
      </c>
      <c r="Y1249" s="555"/>
      <c r="Z1249" s="558"/>
      <c r="AA1249" s="617"/>
      <c r="AB1249" s="618"/>
      <c r="AC1249" s="619"/>
      <c r="AD1249" s="555"/>
      <c r="AE1249" s="555"/>
      <c r="AF1249" s="555" t="s">
        <v>346</v>
      </c>
      <c r="AG1249" s="606"/>
      <c r="AJ1249" s="853" t="s">
        <v>635</v>
      </c>
      <c r="AK1249" s="277" t="s">
        <v>104</v>
      </c>
      <c r="AL1249" s="277" t="s">
        <v>4</v>
      </c>
      <c r="AM1249" s="278"/>
      <c r="AN1249" s="279" t="s">
        <v>15</v>
      </c>
      <c r="AO1249" s="279" t="s">
        <v>16</v>
      </c>
      <c r="AP1249" s="277" t="s">
        <v>17</v>
      </c>
      <c r="AQ1249" s="279" t="s">
        <v>18</v>
      </c>
      <c r="AR1249" s="279" t="s">
        <v>19</v>
      </c>
      <c r="AS1249" s="279"/>
      <c r="AT1249" s="278" t="s">
        <v>117</v>
      </c>
      <c r="AU1249" s="278" t="s">
        <v>118</v>
      </c>
      <c r="AV1249" s="278" t="s">
        <v>123</v>
      </c>
      <c r="AW1249" s="278" t="s">
        <v>124</v>
      </c>
      <c r="AX1249" s="280" t="s">
        <v>122</v>
      </c>
      <c r="AY1249" s="853" t="s">
        <v>100</v>
      </c>
    </row>
    <row r="1250" spans="1:51" ht="13.5" customHeight="1">
      <c r="A1250" s="43"/>
      <c r="B1250" s="620" t="s">
        <v>152</v>
      </c>
      <c r="C1250" s="621">
        <v>1</v>
      </c>
      <c r="D1250" s="621">
        <v>1</v>
      </c>
      <c r="E1250" s="604">
        <f>IF(B1250="","",VLOOKUP(B1250,参照!$U$1:$Z$25,2,FALSE))</f>
        <v>5000</v>
      </c>
      <c r="F1250" s="622">
        <v>25</v>
      </c>
      <c r="G1250" s="623">
        <f>IF(B1250="","",VLOOKUP(B1250,参照!$U$1:$Z$25,3,FALSE))</f>
        <v>4750</v>
      </c>
      <c r="H1250" s="622">
        <v>83</v>
      </c>
      <c r="I1250" s="624">
        <f>IF(B1250="","",VLOOKUP(B1250,参照!$U$1:$Z$25,4,FALSE))</f>
        <v>3500</v>
      </c>
      <c r="J1250" s="622"/>
      <c r="K1250" s="625">
        <f>IF(B1250="","",VLOOKUP(B1250,参照!$U$1:$Z$25,5,FALSE))</f>
        <v>2500</v>
      </c>
      <c r="L1250" s="622"/>
      <c r="M1250" s="626">
        <f>IF(B1250="","",VLOOKUP(B1250,参照!$U$1:$Z$25,6,FALSE))</f>
        <v>2380</v>
      </c>
      <c r="N1250" s="605">
        <v>1</v>
      </c>
      <c r="O1250" s="616">
        <f t="shared" ref="O1250:O1262" si="1145">IF(SUM(F1250+H1250+J1250+L1250+N1250)=0,"",SUM(F1250+H1250+J1250+L1250+N1250))</f>
        <v>109</v>
      </c>
      <c r="P1250" s="605">
        <f>IF(ISERROR(SUM(E1250*F1250+G1250*H1250+I1250*J1250+K1250*L1250+M1250*N1250)),"",SUM(E1250*F1250+G1250*H1250+I1250*J1250+K1250*L1250+M1250*N1250))</f>
        <v>521630</v>
      </c>
      <c r="Q1250" s="595">
        <v>415</v>
      </c>
      <c r="R1250" s="627" t="str">
        <f>IF(ISERROR(VLOOKUP(Q1250,参照!A:B,2,FALSE)),"",VLOOKUP(Q1250,参照!A:B,2,FALSE))</f>
        <v>クラブツーリズム</v>
      </c>
      <c r="S1250" s="628"/>
      <c r="T1250" s="629">
        <v>441750</v>
      </c>
      <c r="U1250" s="628"/>
      <c r="V1250" s="628" t="s">
        <v>832</v>
      </c>
      <c r="W1250" s="628"/>
      <c r="X1250" s="630">
        <v>186200</v>
      </c>
      <c r="Y1250" s="555"/>
      <c r="Z1250" s="631"/>
      <c r="AA1250" s="632"/>
      <c r="AB1250" s="618"/>
      <c r="AC1250" s="619"/>
      <c r="AD1250" s="555"/>
      <c r="AE1250" s="555"/>
      <c r="AF1250" s="633" t="s">
        <v>164</v>
      </c>
      <c r="AG1250" s="634">
        <f>AG1196+S1283</f>
        <v>200430</v>
      </c>
      <c r="AJ1250" s="854"/>
      <c r="AK1250" s="281" t="s">
        <v>83</v>
      </c>
      <c r="AL1250" s="281">
        <v>1</v>
      </c>
      <c r="AM1250" s="225"/>
      <c r="AN1250" s="225">
        <f>DSUM($B1249:$N1263,F1249,$AK1249:$AL1250)</f>
        <v>63</v>
      </c>
      <c r="AO1250" s="225">
        <f>DSUM($B1249:$N1263,H1249,$AK1249:$AL1250)</f>
        <v>184</v>
      </c>
      <c r="AP1250" s="225">
        <f>DSUM($B1249:$N1263,J1249,$AK1249:$AL1250)</f>
        <v>0</v>
      </c>
      <c r="AQ1250" s="225">
        <f>DSUM($B1249:$N1263,L1249,$AK1249:$AL1250)</f>
        <v>1</v>
      </c>
      <c r="AR1250" s="225">
        <f>DSUM($B1249:$N1263,N1249,$AK1249:$AL1250)</f>
        <v>1</v>
      </c>
      <c r="AS1250" s="225"/>
      <c r="AT1250" s="225">
        <f>AN1250+AO1250+AP1250</f>
        <v>247</v>
      </c>
      <c r="AU1250" s="225">
        <f>AQ1250+AR1250</f>
        <v>2</v>
      </c>
      <c r="AV1250" s="225">
        <f>AT1250+AU1250</f>
        <v>249</v>
      </c>
      <c r="AW1250" s="287">
        <f>(AT1250*1)+(AU1250*0.5)</f>
        <v>248</v>
      </c>
      <c r="AX1250" s="284">
        <f>DCOUNT(B1249:E1263,D1249,AK1249:AL1250)-AM1294</f>
        <v>3</v>
      </c>
      <c r="AY1250" s="854"/>
    </row>
    <row r="1251" spans="1:51" ht="13.5" customHeight="1">
      <c r="A1251" s="43"/>
      <c r="B1251" s="635" t="s">
        <v>156</v>
      </c>
      <c r="C1251" s="636">
        <v>1</v>
      </c>
      <c r="D1251" s="636">
        <v>3</v>
      </c>
      <c r="E1251" s="628">
        <f>IF(B1251="","",VLOOKUP(B1251,参照!$U$1:$Z$25,2,FALSE))</f>
        <v>8000</v>
      </c>
      <c r="F1251" s="637">
        <v>11</v>
      </c>
      <c r="G1251" s="638">
        <f>IF(B1251="","",VLOOKUP(B1251,参照!$U$1:$Z$25,3,FALSE))</f>
        <v>7600</v>
      </c>
      <c r="H1251" s="637">
        <v>24</v>
      </c>
      <c r="I1251" s="639">
        <f>IF(B1251="","",VLOOKUP(B1251,参照!$U$1:$Z$25,4,FALSE))</f>
        <v>5600</v>
      </c>
      <c r="J1251" s="637"/>
      <c r="K1251" s="640">
        <f>IF(B1251="","",VLOOKUP(B1251,参照!$U$1:$Z$25,5,FALSE))</f>
        <v>4000</v>
      </c>
      <c r="L1251" s="637">
        <v>4</v>
      </c>
      <c r="M1251" s="641">
        <f>IF(B1251="","",VLOOKUP(B1251,参照!$U$1:$Z$25,6,FALSE))</f>
        <v>3800</v>
      </c>
      <c r="N1251" s="642">
        <v>1</v>
      </c>
      <c r="O1251" s="642">
        <f t="shared" si="1145"/>
        <v>40</v>
      </c>
      <c r="P1251" s="642">
        <f t="shared" ref="P1251:P1262" si="1146">IF(ISERROR(SUM(E1251*F1251+G1251*H1251+I1251*J1251+K1251*L1251+M1251*N1251)),"",SUM(E1251*F1251+G1251*H1251+I1251*J1251+K1251*L1251+M1251*N1251))</f>
        <v>290200</v>
      </c>
      <c r="Q1251" s="595">
        <v>419</v>
      </c>
      <c r="R1251" s="627" t="str">
        <f>IF(ISERROR(VLOOKUP(Q1251,参照!A:B,2,FALSE)),"",VLOOKUP(Q1251,参照!A:B,2,FALSE))</f>
        <v>名鉄観光サービス</v>
      </c>
      <c r="S1251" s="628"/>
      <c r="T1251" s="629">
        <v>10000</v>
      </c>
      <c r="U1251" s="628">
        <v>701</v>
      </c>
      <c r="V1251" s="628" t="str">
        <f>IF(ISERROR(VLOOKUP(U1251,参照!D:E,2,FALSE)),"",VLOOKUP(U1251,参照!D:E,2,FALSE))</f>
        <v>H.I.S</v>
      </c>
      <c r="W1251" s="628"/>
      <c r="X1251" s="630">
        <v>19000</v>
      </c>
      <c r="Y1251" s="555"/>
      <c r="Z1251" s="631"/>
      <c r="AA1251" s="632"/>
      <c r="AB1251" s="618"/>
      <c r="AC1251" s="619"/>
      <c r="AD1251" s="555"/>
      <c r="AE1251" s="555"/>
      <c r="AF1251" s="643" t="s">
        <v>680</v>
      </c>
      <c r="AG1251" s="644">
        <f>AG1197+S1284</f>
        <v>0</v>
      </c>
      <c r="AJ1251" s="854"/>
      <c r="AK1251" s="281" t="s">
        <v>104</v>
      </c>
      <c r="AL1251" s="281" t="s">
        <v>4</v>
      </c>
      <c r="AM1251" s="225"/>
      <c r="AN1251" s="225"/>
      <c r="AO1251" s="225"/>
      <c r="AP1251" s="225"/>
      <c r="AQ1251" s="225"/>
      <c r="AR1251" s="225"/>
      <c r="AS1251" s="225"/>
      <c r="AT1251" s="225"/>
      <c r="AU1251" s="225"/>
      <c r="AV1251" s="225"/>
      <c r="AW1251" s="225"/>
      <c r="AX1251" s="282"/>
      <c r="AY1251" s="854"/>
    </row>
    <row r="1252" spans="1:51" ht="13.5" customHeight="1" thickBot="1">
      <c r="A1252" s="43"/>
      <c r="B1252" s="635" t="s">
        <v>83</v>
      </c>
      <c r="C1252" s="636">
        <v>2</v>
      </c>
      <c r="D1252" s="636">
        <v>1</v>
      </c>
      <c r="E1252" s="628">
        <f>IF(B1252="","",VLOOKUP(B1252,参照!$U$1:$Z$25,2,FALSE))</f>
        <v>5000</v>
      </c>
      <c r="F1252" s="637">
        <v>20</v>
      </c>
      <c r="G1252" s="638">
        <f>IF(B1252="","",VLOOKUP(B1252,参照!$U$1:$Z$25,3,FALSE))</f>
        <v>4750</v>
      </c>
      <c r="H1252" s="637">
        <v>2</v>
      </c>
      <c r="I1252" s="639">
        <f>IF(B1252="","",VLOOKUP(B1252,参照!$U$1:$Z$25,4,FALSE))</f>
        <v>3500</v>
      </c>
      <c r="J1252" s="637"/>
      <c r="K1252" s="640">
        <f>IF(B1252="","",VLOOKUP(B1252,参照!$U$1:$Z$25,5,FALSE))</f>
        <v>2500</v>
      </c>
      <c r="L1252" s="637">
        <v>1</v>
      </c>
      <c r="M1252" s="641">
        <f>IF(B1252="","",VLOOKUP(B1252,参照!$U$1:$Z$25,6,FALSE))</f>
        <v>2380</v>
      </c>
      <c r="N1252" s="642"/>
      <c r="O1252" s="630">
        <f t="shared" si="1145"/>
        <v>23</v>
      </c>
      <c r="P1252" s="642">
        <f t="shared" si="1146"/>
        <v>112000</v>
      </c>
      <c r="Q1252" s="595">
        <v>474</v>
      </c>
      <c r="R1252" s="627" t="str">
        <f>IF(ISERROR(VLOOKUP(Q1252,参照!A:B,2,FALSE)),"",VLOOKUP(Q1252,参照!A:B,2,FALSE))</f>
        <v>阪急交通社</v>
      </c>
      <c r="S1252" s="628"/>
      <c r="T1252" s="629">
        <v>247000</v>
      </c>
      <c r="U1252" s="628">
        <v>726</v>
      </c>
      <c r="V1252" s="628" t="str">
        <f>IF(ISERROR(VLOOKUP(U1252,参照!D:E,2,FALSE)),"",VLOOKUP(U1252,参照!D:E,2,FALSE))</f>
        <v>ベルトラ</v>
      </c>
      <c r="W1252" s="628"/>
      <c r="X1252" s="630">
        <v>9500</v>
      </c>
      <c r="Y1252" s="555"/>
      <c r="Z1252" s="645"/>
      <c r="AA1252" s="590"/>
      <c r="AB1252" s="646"/>
      <c r="AC1252" s="647"/>
      <c r="AD1252" s="555"/>
      <c r="AE1252" s="555"/>
      <c r="AF1252" s="555"/>
      <c r="AG1252" s="606"/>
      <c r="AJ1252" s="855"/>
      <c r="AK1252" s="9" t="s">
        <v>83</v>
      </c>
      <c r="AL1252" s="9">
        <v>3</v>
      </c>
      <c r="AM1252" s="283"/>
      <c r="AN1252" s="283">
        <f>DSUM($B1249:$N1263,F1249,$AK1251:$AL1252)</f>
        <v>13</v>
      </c>
      <c r="AO1252" s="283">
        <f>DSUM($B1249:$N1263,H1249,$AK1251:$AL1252)</f>
        <v>4</v>
      </c>
      <c r="AP1252" s="283">
        <f>DSUM($B1249:$N1263,J1249,$AK1251:$AL1252)</f>
        <v>0</v>
      </c>
      <c r="AQ1252" s="283">
        <f>DSUM($B1249:$N1263,L1249,$AK1251:$AL1252)</f>
        <v>0</v>
      </c>
      <c r="AR1252" s="283">
        <f>DSUM($B1249:$N1263,N1249,$AK1251:$AL1252)</f>
        <v>1</v>
      </c>
      <c r="AS1252" s="283"/>
      <c r="AT1252" s="283">
        <f>AN1252+AO1252+AP1252</f>
        <v>17</v>
      </c>
      <c r="AU1252" s="283">
        <f>AQ1252+AR1252</f>
        <v>1</v>
      </c>
      <c r="AV1252" s="283">
        <f>AT1252+AU1252</f>
        <v>18</v>
      </c>
      <c r="AW1252" s="286">
        <f>(AT1252*1)+(AU1252*0.5)</f>
        <v>17.5</v>
      </c>
      <c r="AX1252" s="285">
        <f>DCOUNT(B1249:E1263,D1249,AK1251:AL1252)-AM1295</f>
        <v>1</v>
      </c>
      <c r="AY1252" s="855"/>
    </row>
    <row r="1253" spans="1:51" ht="13.5" customHeight="1" thickBot="1">
      <c r="A1253" s="43"/>
      <c r="B1253" s="635" t="s">
        <v>83</v>
      </c>
      <c r="C1253" s="636">
        <v>3</v>
      </c>
      <c r="D1253" s="636">
        <v>3</v>
      </c>
      <c r="E1253" s="628">
        <f>IF(B1253="","",VLOOKUP(B1253,参照!$U$1:$Z$25,2,FALSE))</f>
        <v>5000</v>
      </c>
      <c r="F1253" s="637">
        <v>13</v>
      </c>
      <c r="G1253" s="638">
        <f>IF(B1253="","",VLOOKUP(B1253,参照!$U$1:$Z$25,3,FALSE))</f>
        <v>4750</v>
      </c>
      <c r="H1253" s="637">
        <v>4</v>
      </c>
      <c r="I1253" s="639">
        <f>IF(B1253="","",VLOOKUP(B1253,参照!$U$1:$Z$25,4,FALSE))</f>
        <v>3500</v>
      </c>
      <c r="J1253" s="637"/>
      <c r="K1253" s="640">
        <f>IF(B1253="","",VLOOKUP(B1253,参照!$U$1:$Z$25,5,FALSE))</f>
        <v>2500</v>
      </c>
      <c r="L1253" s="637"/>
      <c r="M1253" s="641">
        <f>IF(B1253="","",VLOOKUP(B1253,参照!$U$1:$Z$25,6,FALSE))</f>
        <v>2380</v>
      </c>
      <c r="N1253" s="642">
        <v>1</v>
      </c>
      <c r="O1253" s="642">
        <f t="shared" si="1145"/>
        <v>18</v>
      </c>
      <c r="P1253" s="642">
        <f t="shared" si="1146"/>
        <v>86380</v>
      </c>
      <c r="Q1253" s="595"/>
      <c r="R1253" s="627" t="str">
        <f>IF(ISERROR(VLOOKUP(Q1253,参照!A:B,2,FALSE)),"",VLOOKUP(Q1253,参照!A:B,2,FALSE))</f>
        <v/>
      </c>
      <c r="S1253" s="628"/>
      <c r="T1253" s="629"/>
      <c r="U1253" s="628">
        <v>732</v>
      </c>
      <c r="V1253" s="628" t="str">
        <f>IF(ISERROR(VLOOKUP(U1253,参照!D:E,2,FALSE)),"",VLOOKUP(U1253,参照!D:E,2,FALSE))</f>
        <v>ｵﾝﾗｲﾝﾄﾗﾍﾞﾙ</v>
      </c>
      <c r="W1253" s="628"/>
      <c r="X1253" s="630">
        <v>10000</v>
      </c>
      <c r="Y1253" s="555"/>
      <c r="Z1253" s="648" t="s">
        <v>35</v>
      </c>
      <c r="AA1253" s="649"/>
      <c r="AB1253" s="650"/>
      <c r="AC1253" s="651">
        <f>SUM(AC1249:AC1251)</f>
        <v>0</v>
      </c>
      <c r="AD1253" s="555"/>
      <c r="AE1253" s="555"/>
      <c r="AF1253" s="555" t="s">
        <v>345</v>
      </c>
      <c r="AG1253" s="606"/>
    </row>
    <row r="1254" spans="1:51" ht="13.5" customHeight="1">
      <c r="A1254" s="43"/>
      <c r="B1254" s="635" t="s">
        <v>126</v>
      </c>
      <c r="C1254" s="636">
        <v>2</v>
      </c>
      <c r="D1254" s="636">
        <v>3</v>
      </c>
      <c r="E1254" s="628">
        <f>IF(B1254="","",VLOOKUP(B1254,参照!$U$1:$Z$25,2,FALSE))</f>
        <v>8000</v>
      </c>
      <c r="F1254" s="637">
        <v>33</v>
      </c>
      <c r="G1254" s="638">
        <f>IF(B1254="","",VLOOKUP(B1254,参照!$U$1:$Z$25,3,FALSE))</f>
        <v>7600</v>
      </c>
      <c r="H1254" s="637">
        <v>5</v>
      </c>
      <c r="I1254" s="639">
        <f>IF(B1254="","",VLOOKUP(B1254,参照!$U$1:$Z$25,4,FALSE))</f>
        <v>5600</v>
      </c>
      <c r="J1254" s="637"/>
      <c r="K1254" s="640">
        <f>IF(B1254="","",VLOOKUP(B1254,参照!$U$1:$Z$25,5,FALSE))</f>
        <v>4000</v>
      </c>
      <c r="L1254" s="637">
        <v>1</v>
      </c>
      <c r="M1254" s="641">
        <f>IF(B1254="","",VLOOKUP(B1254,参照!$U$1:$Z$25,6,FALSE))</f>
        <v>3800</v>
      </c>
      <c r="N1254" s="642"/>
      <c r="O1254" s="630">
        <f t="shared" si="1145"/>
        <v>39</v>
      </c>
      <c r="P1254" s="642">
        <f t="shared" si="1146"/>
        <v>306000</v>
      </c>
      <c r="Q1254" s="595"/>
      <c r="R1254" s="627" t="str">
        <f>IF(ISERROR(VLOOKUP(Q1254,参照!A:B,2,FALSE)),"",VLOOKUP(Q1254,参照!A:B,2,FALSE))</f>
        <v/>
      </c>
      <c r="S1254" s="628"/>
      <c r="T1254" s="629"/>
      <c r="U1254" s="628">
        <v>800</v>
      </c>
      <c r="V1254" s="628" t="str">
        <f>IF(ISERROR(VLOOKUP(U1254,参照!D:E,2,FALSE)),"",VLOOKUP(U1254,参照!D:E,2,FALSE))</f>
        <v>ANA Digital Gate</v>
      </c>
      <c r="W1254" s="628"/>
      <c r="X1254" s="630">
        <v>430480</v>
      </c>
      <c r="Y1254" s="555"/>
      <c r="Z1254" s="555"/>
      <c r="AA1254" s="555"/>
      <c r="AB1254" s="555"/>
      <c r="AC1254" s="555"/>
      <c r="AD1254" s="555"/>
      <c r="AE1254" s="555"/>
      <c r="AF1254" s="633" t="s">
        <v>164</v>
      </c>
      <c r="AG1254" s="634">
        <f>AG1200+S1285</f>
        <v>177700</v>
      </c>
      <c r="AJ1254" s="853" t="s">
        <v>107</v>
      </c>
      <c r="AK1254" s="277" t="s">
        <v>104</v>
      </c>
      <c r="AL1254" s="277" t="s">
        <v>4</v>
      </c>
      <c r="AM1254" s="278"/>
      <c r="AN1254" s="279" t="s">
        <v>15</v>
      </c>
      <c r="AO1254" s="279" t="s">
        <v>16</v>
      </c>
      <c r="AP1254" s="277" t="s">
        <v>17</v>
      </c>
      <c r="AQ1254" s="279" t="s">
        <v>18</v>
      </c>
      <c r="AR1254" s="279" t="s">
        <v>19</v>
      </c>
      <c r="AS1254" s="277"/>
      <c r="AT1254" s="277" t="s">
        <v>117</v>
      </c>
      <c r="AU1254" s="277" t="s">
        <v>118</v>
      </c>
      <c r="AV1254" s="277" t="s">
        <v>123</v>
      </c>
      <c r="AW1254" s="277" t="s">
        <v>124</v>
      </c>
      <c r="AX1254" s="288" t="s">
        <v>122</v>
      </c>
      <c r="AY1254" s="853" t="s">
        <v>107</v>
      </c>
    </row>
    <row r="1255" spans="1:51" ht="13.5" customHeight="1">
      <c r="A1255" s="43"/>
      <c r="B1255" s="635" t="s">
        <v>83</v>
      </c>
      <c r="C1255" s="636">
        <v>4</v>
      </c>
      <c r="D1255" s="636">
        <v>1</v>
      </c>
      <c r="E1255" s="628">
        <f>IF(B1255="","",VLOOKUP(B1255,参照!$U$1:$Z$25,2,FALSE))</f>
        <v>5000</v>
      </c>
      <c r="F1255" s="637">
        <v>18</v>
      </c>
      <c r="G1255" s="638">
        <f>IF(B1255="","",VLOOKUP(B1255,参照!$U$1:$Z$25,3,FALSE))</f>
        <v>4750</v>
      </c>
      <c r="H1255" s="637">
        <v>99</v>
      </c>
      <c r="I1255" s="639">
        <f>IF(B1255="","",VLOOKUP(B1255,参照!$U$1:$Z$25,4,FALSE))</f>
        <v>3500</v>
      </c>
      <c r="J1255" s="637"/>
      <c r="K1255" s="640">
        <f>IF(B1255="","",VLOOKUP(B1255,参照!$U$1:$Z$25,5,FALSE))</f>
        <v>2500</v>
      </c>
      <c r="L1255" s="637"/>
      <c r="M1255" s="641">
        <f>IF(B1255="","",VLOOKUP(B1255,参照!$U$1:$Z$25,6,FALSE))</f>
        <v>2380</v>
      </c>
      <c r="N1255" s="642"/>
      <c r="O1255" s="642">
        <f t="shared" si="1145"/>
        <v>117</v>
      </c>
      <c r="P1255" s="642">
        <f t="shared" si="1146"/>
        <v>560250</v>
      </c>
      <c r="Q1255" s="595"/>
      <c r="R1255" s="627" t="str">
        <f>IF(ISERROR(VLOOKUP(Q1255,参照!A:B,2,FALSE)),"",VLOOKUP(Q1255,参照!A:B,2,FALSE))</f>
        <v/>
      </c>
      <c r="S1255" s="628"/>
      <c r="T1255" s="629"/>
      <c r="U1255" s="628"/>
      <c r="V1255" s="628" t="str">
        <f>IF(ISERROR(VLOOKUP(U1255,参照!D:E,2,FALSE)),"",VLOOKUP(U1255,参照!D:E,2,FALSE))</f>
        <v/>
      </c>
      <c r="W1255" s="628"/>
      <c r="X1255" s="630"/>
      <c r="Y1255" s="555"/>
      <c r="Z1255" s="602" t="s">
        <v>33</v>
      </c>
      <c r="AA1255" s="603"/>
      <c r="AB1255" s="652"/>
      <c r="AC1255" s="653"/>
      <c r="AD1255" s="555"/>
      <c r="AE1255" s="555"/>
      <c r="AF1255" s="643" t="s">
        <v>681</v>
      </c>
      <c r="AG1255" s="644">
        <f>AG1201+S1286</f>
        <v>0</v>
      </c>
      <c r="AJ1255" s="854"/>
      <c r="AK1255" s="281" t="s">
        <v>84</v>
      </c>
      <c r="AL1255" s="281">
        <v>1</v>
      </c>
      <c r="AM1255" s="225"/>
      <c r="AN1255" s="225">
        <f>DSUM($B1249:$N1263,F1249,$AK1254:$AL1255)</f>
        <v>0</v>
      </c>
      <c r="AO1255" s="225">
        <f>DSUM($B1249:$N1263,H1249,$AK1254:$AL1255)</f>
        <v>0</v>
      </c>
      <c r="AP1255" s="225">
        <f>DSUM($B1249:$N1263,J1249,$AK1254:$AL1255)</f>
        <v>0</v>
      </c>
      <c r="AQ1255" s="225">
        <f>DSUM($B1249:$N1263,L1249,$AK1254:$AL1255)</f>
        <v>0</v>
      </c>
      <c r="AR1255" s="225">
        <f>DSUM($B1249:$N1263,N1249,$AK1254:$AL1255)</f>
        <v>0</v>
      </c>
      <c r="AS1255" s="225"/>
      <c r="AT1255" s="225">
        <f>AN1255+AO1255+AP1255</f>
        <v>0</v>
      </c>
      <c r="AU1255" s="225">
        <f>AQ1255+AR1255</f>
        <v>0</v>
      </c>
      <c r="AV1255" s="225">
        <f>AT1255+AU1255</f>
        <v>0</v>
      </c>
      <c r="AW1255" s="287">
        <f>(AT1255*1)+(AU1255*0.5)</f>
        <v>0</v>
      </c>
      <c r="AX1255" s="284">
        <f>DCOUNT(B1249:E1263,D1249,AK1254:AL1255)-AN1294</f>
        <v>0</v>
      </c>
      <c r="AY1255" s="854"/>
    </row>
    <row r="1256" spans="1:51" ht="13.5" customHeight="1">
      <c r="A1256" s="43"/>
      <c r="B1256" s="635"/>
      <c r="C1256" s="636"/>
      <c r="D1256" s="636"/>
      <c r="E1256" s="628" t="str">
        <f>IF(B1256="","",VLOOKUP(B1256,参照!$U$1:$Z$25,2,FALSE))</f>
        <v/>
      </c>
      <c r="F1256" s="637"/>
      <c r="G1256" s="638" t="str">
        <f>IF(B1256="","",VLOOKUP(B1256,参照!$U$1:$Z$25,3,FALSE))</f>
        <v/>
      </c>
      <c r="H1256" s="637"/>
      <c r="I1256" s="639" t="str">
        <f>IF(B1256="","",VLOOKUP(B1256,参照!$U$1:$Z$25,4,FALSE))</f>
        <v/>
      </c>
      <c r="J1256" s="637"/>
      <c r="K1256" s="640" t="str">
        <f>IF(B1256="","",VLOOKUP(B1256,参照!$U$1:$Z$25,5,FALSE))</f>
        <v/>
      </c>
      <c r="L1256" s="637"/>
      <c r="M1256" s="641" t="str">
        <f>IF(B1256="","",VLOOKUP(B1256,参照!$U$1:$Z$25,6,FALSE))</f>
        <v/>
      </c>
      <c r="N1256" s="642"/>
      <c r="O1256" s="630" t="str">
        <f t="shared" si="1145"/>
        <v/>
      </c>
      <c r="P1256" s="642" t="str">
        <f t="shared" si="1146"/>
        <v/>
      </c>
      <c r="Q1256" s="595"/>
      <c r="R1256" s="627" t="str">
        <f>IF(ISERROR(VLOOKUP(Q1256,参照!A:B,2,FALSE)),"",VLOOKUP(Q1256,参照!A:B,2,FALSE))</f>
        <v/>
      </c>
      <c r="S1256" s="628"/>
      <c r="T1256" s="629"/>
      <c r="U1256" s="628"/>
      <c r="V1256" s="628" t="str">
        <f>IF(ISERROR(VLOOKUP(U1256,参照!D:E,2,FALSE)),"",VLOOKUP(U1256,参照!D:E,2,FALSE))</f>
        <v/>
      </c>
      <c r="W1256" s="628"/>
      <c r="X1256" s="630"/>
      <c r="Y1256" s="555"/>
      <c r="Z1256" s="627"/>
      <c r="AA1256" s="654"/>
      <c r="AB1256" s="655"/>
      <c r="AC1256" s="656"/>
      <c r="AD1256" s="555"/>
      <c r="AE1256" s="555"/>
      <c r="AF1256" s="596"/>
      <c r="AG1256" s="606"/>
      <c r="AJ1256" s="854"/>
      <c r="AK1256" s="281" t="s">
        <v>104</v>
      </c>
      <c r="AL1256" s="281" t="s">
        <v>4</v>
      </c>
      <c r="AM1256" s="225"/>
      <c r="AN1256" s="225"/>
      <c r="AO1256" s="225"/>
      <c r="AP1256" s="225"/>
      <c r="AQ1256" s="225"/>
      <c r="AR1256" s="225"/>
      <c r="AS1256" s="225"/>
      <c r="AT1256" s="225"/>
      <c r="AU1256" s="225"/>
      <c r="AV1256" s="225"/>
      <c r="AW1256" s="225"/>
      <c r="AX1256" s="282"/>
      <c r="AY1256" s="854"/>
    </row>
    <row r="1257" spans="1:51" ht="13.5" customHeight="1" thickBot="1">
      <c r="A1257" s="43"/>
      <c r="B1257" s="635"/>
      <c r="C1257" s="636"/>
      <c r="D1257" s="636"/>
      <c r="E1257" s="628" t="str">
        <f>IF(B1257="","",VLOOKUP(B1257,参照!$U$1:$Z$25,2,FALSE))</f>
        <v/>
      </c>
      <c r="F1257" s="637"/>
      <c r="G1257" s="638" t="str">
        <f>IF(B1257="","",VLOOKUP(B1257,参照!$U$1:$Z$25,3,FALSE))</f>
        <v/>
      </c>
      <c r="H1257" s="637"/>
      <c r="I1257" s="639" t="str">
        <f>IF(B1257="","",VLOOKUP(B1257,参照!$U$1:$Z$25,4,FALSE))</f>
        <v/>
      </c>
      <c r="J1257" s="637"/>
      <c r="K1257" s="640" t="str">
        <f>IF(B1257="","",VLOOKUP(B1257,参照!$U$1:$Z$25,5,FALSE))</f>
        <v/>
      </c>
      <c r="L1257" s="637"/>
      <c r="M1257" s="641" t="str">
        <f>IF(B1257="","",VLOOKUP(B1257,参照!$U$1:$Z$25,6,FALSE))</f>
        <v/>
      </c>
      <c r="N1257" s="642"/>
      <c r="O1257" s="642" t="str">
        <f t="shared" si="1145"/>
        <v/>
      </c>
      <c r="P1257" s="642" t="str">
        <f t="shared" si="1146"/>
        <v/>
      </c>
      <c r="Q1257" s="595"/>
      <c r="R1257" s="627" t="str">
        <f>IF(ISERROR(VLOOKUP(Q1257,参照!A:B,2,FALSE)),"",VLOOKUP(Q1257,参照!A:B,2,FALSE))</f>
        <v/>
      </c>
      <c r="S1257" s="628"/>
      <c r="T1257" s="629"/>
      <c r="U1257" s="628"/>
      <c r="V1257" s="628" t="str">
        <f>IF(ISERROR(VLOOKUP(U1257,参照!D:E,2,FALSE)),"",VLOOKUP(U1257,参照!D:E,2,FALSE))</f>
        <v/>
      </c>
      <c r="W1257" s="628"/>
      <c r="X1257" s="630"/>
      <c r="Y1257" s="555"/>
      <c r="Z1257" s="627"/>
      <c r="AA1257" s="654"/>
      <c r="AB1257" s="655"/>
      <c r="AC1257" s="642"/>
      <c r="AD1257" s="555"/>
      <c r="AE1257" s="555"/>
      <c r="AF1257" s="555" t="s">
        <v>163</v>
      </c>
      <c r="AG1257" s="606"/>
      <c r="AJ1257" s="855"/>
      <c r="AK1257" s="9" t="s">
        <v>84</v>
      </c>
      <c r="AL1257" s="9">
        <v>3</v>
      </c>
      <c r="AM1257" s="283"/>
      <c r="AN1257" s="283">
        <f>DSUM($B1249:$N1263,F1249,$AK1256:$AL1257)</f>
        <v>0</v>
      </c>
      <c r="AO1257" s="283">
        <f>DSUM($B1249:$N1263,H1249,$AK1256:$AL1257)</f>
        <v>0</v>
      </c>
      <c r="AP1257" s="283">
        <f>DSUM($B1249:$N1263,J1249,$AK1256:$AL1257)</f>
        <v>0</v>
      </c>
      <c r="AQ1257" s="283">
        <f>DSUM($B1249:$N1263,L1249,$AK1256:$AL1257)</f>
        <v>0</v>
      </c>
      <c r="AR1257" s="283">
        <f>DSUM($B1249:$N1263,N1249,$AK1256:$AL1257)</f>
        <v>0</v>
      </c>
      <c r="AS1257" s="283"/>
      <c r="AT1257" s="283">
        <f>AN1257+AO1257+AP1257</f>
        <v>0</v>
      </c>
      <c r="AU1257" s="283">
        <f>AQ1257+AR1257</f>
        <v>0</v>
      </c>
      <c r="AV1257" s="283">
        <f>AT1257+AU1257</f>
        <v>0</v>
      </c>
      <c r="AW1257" s="286">
        <f>(AT1257*1)+(AU1257*0.5)</f>
        <v>0</v>
      </c>
      <c r="AX1257" s="285">
        <f>DCOUNT(B1249:E1263,D1249,AK1256:AL1257)-AN1295</f>
        <v>0</v>
      </c>
      <c r="AY1257" s="855"/>
    </row>
    <row r="1258" spans="1:51" ht="13.5" customHeight="1" thickBot="1">
      <c r="A1258" s="43"/>
      <c r="B1258" s="635"/>
      <c r="C1258" s="636"/>
      <c r="D1258" s="636"/>
      <c r="E1258" s="628" t="str">
        <f>IF(B1258="","",VLOOKUP(B1258,参照!$U$1:$Z$25,2,FALSE))</f>
        <v/>
      </c>
      <c r="F1258" s="637"/>
      <c r="G1258" s="638" t="str">
        <f>IF(B1258="","",VLOOKUP(B1258,参照!$U$1:$Z$25,3,FALSE))</f>
        <v/>
      </c>
      <c r="H1258" s="637"/>
      <c r="I1258" s="639" t="str">
        <f>IF(B1258="","",VLOOKUP(B1258,参照!$U$1:$Z$25,4,FALSE))</f>
        <v/>
      </c>
      <c r="J1258" s="637"/>
      <c r="K1258" s="640" t="str">
        <f>IF(B1258="","",VLOOKUP(B1258,参照!$U$1:$Z$25,5,FALSE))</f>
        <v/>
      </c>
      <c r="L1258" s="637"/>
      <c r="M1258" s="641" t="str">
        <f>IF(B1258="","",VLOOKUP(B1258,参照!$U$1:$Z$25,6,FALSE))</f>
        <v/>
      </c>
      <c r="N1258" s="642"/>
      <c r="O1258" s="630" t="str">
        <f t="shared" si="1145"/>
        <v/>
      </c>
      <c r="P1258" s="642" t="str">
        <f t="shared" si="1146"/>
        <v/>
      </c>
      <c r="Q1258" s="595"/>
      <c r="R1258" s="627" t="str">
        <f>IF(ISERROR(VLOOKUP(Q1258,参照!A:B,2,FALSE)),"",VLOOKUP(Q1258,参照!A:B,2,FALSE))</f>
        <v/>
      </c>
      <c r="S1258" s="628"/>
      <c r="T1258" s="629"/>
      <c r="U1258" s="628"/>
      <c r="V1258" s="628" t="str">
        <f>IF(ISERROR(VLOOKUP(U1258,参照!D:E,2,FALSE)),"",VLOOKUP(U1258,参照!D:E,2,FALSE))</f>
        <v/>
      </c>
      <c r="W1258" s="628"/>
      <c r="X1258" s="630"/>
      <c r="Y1258" s="555"/>
      <c r="Z1258" s="627"/>
      <c r="AA1258" s="654"/>
      <c r="AB1258" s="655"/>
      <c r="AC1258" s="642"/>
      <c r="AD1258" s="555"/>
      <c r="AE1258" s="555"/>
      <c r="AF1258" s="633" t="s">
        <v>164</v>
      </c>
      <c r="AG1258" s="634">
        <f>AG1204+S1289</f>
        <v>32500</v>
      </c>
      <c r="AJ1258" s="4"/>
      <c r="AY1258" s="4"/>
    </row>
    <row r="1259" spans="1:51" ht="13.5" customHeight="1">
      <c r="A1259" s="43"/>
      <c r="B1259" s="635"/>
      <c r="C1259" s="636"/>
      <c r="D1259" s="636"/>
      <c r="E1259" s="628" t="str">
        <f>IF(B1259="","",VLOOKUP(B1259,参照!$U$1:$Z$25,2,FALSE))</f>
        <v/>
      </c>
      <c r="F1259" s="637"/>
      <c r="G1259" s="638" t="str">
        <f>IF(B1259="","",VLOOKUP(B1259,参照!$U$1:$Z$25,3,FALSE))</f>
        <v/>
      </c>
      <c r="H1259" s="637"/>
      <c r="I1259" s="639" t="str">
        <f>IF(B1259="","",VLOOKUP(B1259,参照!$U$1:$Z$25,4,FALSE))</f>
        <v/>
      </c>
      <c r="J1259" s="637"/>
      <c r="K1259" s="640" t="str">
        <f>IF(B1259="","",VLOOKUP(B1259,参照!$U$1:$Z$25,5,FALSE))</f>
        <v/>
      </c>
      <c r="L1259" s="637"/>
      <c r="M1259" s="641" t="str">
        <f>IF(B1259="","",VLOOKUP(B1259,参照!$U$1:$Z$25,6,FALSE))</f>
        <v/>
      </c>
      <c r="N1259" s="642"/>
      <c r="O1259" s="642" t="str">
        <f t="shared" si="1145"/>
        <v/>
      </c>
      <c r="P1259" s="642" t="str">
        <f t="shared" si="1146"/>
        <v/>
      </c>
      <c r="Q1259" s="595"/>
      <c r="R1259" s="627" t="str">
        <f>IF(ISERROR(VLOOKUP(Q1259,参照!A:B,2,FALSE)),"",VLOOKUP(Q1259,参照!A:B,2,FALSE))</f>
        <v/>
      </c>
      <c r="S1259" s="628"/>
      <c r="T1259" s="629"/>
      <c r="U1259" s="628"/>
      <c r="V1259" s="628" t="str">
        <f>IF(ISERROR(VLOOKUP(U1259,参照!D:E,2,FALSE)),"",VLOOKUP(U1259,参照!D:E,2,FALSE))</f>
        <v/>
      </c>
      <c r="W1259" s="628"/>
      <c r="X1259" s="630"/>
      <c r="Y1259" s="555"/>
      <c r="Z1259" s="627"/>
      <c r="AA1259" s="654"/>
      <c r="AB1259" s="655"/>
      <c r="AC1259" s="642"/>
      <c r="AD1259" s="555"/>
      <c r="AE1259" s="555"/>
      <c r="AF1259" s="643" t="s">
        <v>681</v>
      </c>
      <c r="AG1259" s="644">
        <f>AG1205+S1290</f>
        <v>0</v>
      </c>
      <c r="AJ1259" s="853" t="s">
        <v>102</v>
      </c>
      <c r="AK1259" s="277" t="s">
        <v>104</v>
      </c>
      <c r="AL1259" s="277" t="s">
        <v>4</v>
      </c>
      <c r="AM1259" s="278"/>
      <c r="AN1259" s="279" t="s">
        <v>15</v>
      </c>
      <c r="AO1259" s="279" t="s">
        <v>16</v>
      </c>
      <c r="AP1259" s="277" t="s">
        <v>17</v>
      </c>
      <c r="AQ1259" s="279" t="s">
        <v>18</v>
      </c>
      <c r="AR1259" s="279" t="s">
        <v>19</v>
      </c>
      <c r="AS1259" s="277"/>
      <c r="AT1259" s="277" t="s">
        <v>117</v>
      </c>
      <c r="AU1259" s="277" t="s">
        <v>118</v>
      </c>
      <c r="AV1259" s="277" t="s">
        <v>123</v>
      </c>
      <c r="AW1259" s="277" t="s">
        <v>124</v>
      </c>
      <c r="AX1259" s="288" t="s">
        <v>122</v>
      </c>
      <c r="AY1259" s="853" t="s">
        <v>102</v>
      </c>
    </row>
    <row r="1260" spans="1:51" ht="13.5" customHeight="1">
      <c r="A1260" s="43"/>
      <c r="B1260" s="635"/>
      <c r="C1260" s="636"/>
      <c r="D1260" s="636"/>
      <c r="E1260" s="628" t="str">
        <f>IF(B1260="","",VLOOKUP(B1260,参照!$U$1:$Z$25,2,FALSE))</f>
        <v/>
      </c>
      <c r="F1260" s="637"/>
      <c r="G1260" s="638" t="str">
        <f>IF(B1260="","",VLOOKUP(B1260,参照!$U$1:$Z$25,3,FALSE))</f>
        <v/>
      </c>
      <c r="H1260" s="637"/>
      <c r="I1260" s="639" t="str">
        <f>IF(B1260="","",VLOOKUP(B1260,参照!$U$1:$Z$25,4,FALSE))</f>
        <v/>
      </c>
      <c r="J1260" s="637"/>
      <c r="K1260" s="640" t="str">
        <f>IF(B1260="","",VLOOKUP(B1260,参照!$U$1:$Z$25,5,FALSE))</f>
        <v/>
      </c>
      <c r="L1260" s="637"/>
      <c r="M1260" s="641" t="str">
        <f>IF(B1260="","",VLOOKUP(B1260,参照!$U$1:$Z$25,6,FALSE))</f>
        <v/>
      </c>
      <c r="N1260" s="642"/>
      <c r="O1260" s="630" t="str">
        <f t="shared" si="1145"/>
        <v/>
      </c>
      <c r="P1260" s="642" t="str">
        <f t="shared" si="1146"/>
        <v/>
      </c>
      <c r="Q1260" s="595"/>
      <c r="R1260" s="627" t="str">
        <f>IF(ISERROR(VLOOKUP(Q1260,参照!A:B,2,FALSE)),"",VLOOKUP(Q1260,参照!A:B,2,FALSE))</f>
        <v/>
      </c>
      <c r="S1260" s="628"/>
      <c r="T1260" s="629"/>
      <c r="U1260" s="628"/>
      <c r="V1260" s="628" t="str">
        <f>IF(ISERROR(VLOOKUP(U1260,参照!D:E,2,FALSE)),"",VLOOKUP(U1260,参照!D:E,2,FALSE))</f>
        <v/>
      </c>
      <c r="W1260" s="628"/>
      <c r="X1260" s="630"/>
      <c r="Y1260" s="555"/>
      <c r="Z1260" s="627"/>
      <c r="AA1260" s="654"/>
      <c r="AB1260" s="657"/>
      <c r="AC1260" s="642"/>
      <c r="AD1260" s="555"/>
      <c r="AE1260" s="555"/>
      <c r="AF1260" s="555"/>
      <c r="AG1260" s="606"/>
      <c r="AJ1260" s="854"/>
      <c r="AK1260" s="281" t="s">
        <v>88</v>
      </c>
      <c r="AL1260" s="281">
        <v>1</v>
      </c>
      <c r="AM1260" s="225"/>
      <c r="AN1260" s="225">
        <f>DSUM($B1249:$N1263,F1249,$AK1259:$AL1260)</f>
        <v>0</v>
      </c>
      <c r="AO1260" s="225">
        <f>DSUM($B1249:$N1263,H1249,$AK1259:$AL1260)</f>
        <v>0</v>
      </c>
      <c r="AP1260" s="225">
        <f>DSUM($B1249:$N1263,J1249,$AK1259:$AL1260)</f>
        <v>0</v>
      </c>
      <c r="AQ1260" s="225">
        <f>DSUM($B1249:$N1263,L1249,$AK1259:$AL1260)</f>
        <v>0</v>
      </c>
      <c r="AR1260" s="225">
        <f>DSUM($B1249:$N1263,N1249,$AK1259:$AL1260)</f>
        <v>0</v>
      </c>
      <c r="AS1260" s="225"/>
      <c r="AT1260" s="225">
        <f>AN1260+AO1260+AP1260</f>
        <v>0</v>
      </c>
      <c r="AU1260" s="225">
        <f>AQ1260+AR1260</f>
        <v>0</v>
      </c>
      <c r="AV1260" s="225">
        <f>AT1260+AU1260</f>
        <v>0</v>
      </c>
      <c r="AW1260" s="287">
        <f>(AT1260*1)+(AU1260*0.5)</f>
        <v>0</v>
      </c>
      <c r="AX1260" s="284">
        <f>DCOUNT(B1249:E1263,D1249,AK1259:AL1260)-AO1294</f>
        <v>0</v>
      </c>
      <c r="AY1260" s="854"/>
    </row>
    <row r="1261" spans="1:51" ht="13.5" customHeight="1">
      <c r="A1261" s="43"/>
      <c r="B1261" s="635"/>
      <c r="C1261" s="658"/>
      <c r="D1261" s="636"/>
      <c r="E1261" s="628" t="str">
        <f>IF(B1261="","",VLOOKUP(B1261,参照!$U$1:$Z$25,2,FALSE))</f>
        <v/>
      </c>
      <c r="F1261" s="637"/>
      <c r="G1261" s="638" t="str">
        <f>IF(B1261="","",VLOOKUP(B1261,参照!$U$1:$Z$25,3,FALSE))</f>
        <v/>
      </c>
      <c r="H1261" s="637"/>
      <c r="I1261" s="639" t="str">
        <f>IF(B1261="","",VLOOKUP(B1261,参照!$U$1:$Z$25,4,FALSE))</f>
        <v/>
      </c>
      <c r="J1261" s="637"/>
      <c r="K1261" s="640" t="str">
        <f>IF(B1261="","",VLOOKUP(B1261,参照!$U$1:$Z$25,5,FALSE))</f>
        <v/>
      </c>
      <c r="L1261" s="637"/>
      <c r="M1261" s="641" t="str">
        <f>IF(B1261="","",VLOOKUP(B1261,参照!$U$1:$Z$25,6,FALSE))</f>
        <v/>
      </c>
      <c r="N1261" s="642"/>
      <c r="O1261" s="642" t="str">
        <f t="shared" si="1145"/>
        <v/>
      </c>
      <c r="P1261" s="642" t="str">
        <f t="shared" si="1146"/>
        <v/>
      </c>
      <c r="Q1261" s="595"/>
      <c r="R1261" s="627" t="str">
        <f>IF(ISERROR(VLOOKUP(Q1261,参照!A:B,2,FALSE)),"",VLOOKUP(Q1261,参照!A:B,2,FALSE))</f>
        <v/>
      </c>
      <c r="S1261" s="628"/>
      <c r="T1261" s="629"/>
      <c r="U1261" s="628"/>
      <c r="V1261" s="628" t="str">
        <f>IF(ISERROR(VLOOKUP(U1261,参照!D:E,2,FALSE)),"",VLOOKUP(U1261,参照!D:E,2,FALSE))</f>
        <v/>
      </c>
      <c r="W1261" s="628"/>
      <c r="X1261" s="630"/>
      <c r="Y1261" s="555"/>
      <c r="Z1261" s="627"/>
      <c r="AA1261" s="654"/>
      <c r="AB1261" s="657"/>
      <c r="AC1261" s="642"/>
      <c r="AD1261" s="555"/>
      <c r="AE1261" s="555"/>
      <c r="AF1261" s="596" t="s">
        <v>344</v>
      </c>
      <c r="AG1261" s="597"/>
      <c r="AJ1261" s="854"/>
      <c r="AK1261" s="281" t="s">
        <v>104</v>
      </c>
      <c r="AL1261" s="281" t="s">
        <v>4</v>
      </c>
      <c r="AM1261" s="225"/>
      <c r="AN1261" s="225"/>
      <c r="AO1261" s="225"/>
      <c r="AP1261" s="225"/>
      <c r="AQ1261" s="225"/>
      <c r="AR1261" s="225"/>
      <c r="AS1261" s="225"/>
      <c r="AT1261" s="225"/>
      <c r="AU1261" s="225"/>
      <c r="AV1261" s="225"/>
      <c r="AW1261" s="225"/>
      <c r="AX1261" s="282"/>
      <c r="AY1261" s="854"/>
    </row>
    <row r="1262" spans="1:51" ht="13.5" customHeight="1" thickBot="1">
      <c r="A1262" s="43"/>
      <c r="B1262" s="635"/>
      <c r="C1262" s="658"/>
      <c r="D1262" s="636"/>
      <c r="E1262" s="628" t="str">
        <f>IF(B1262="","",VLOOKUP(B1262,参照!$U$1:$Z$25,2,FALSE))</f>
        <v/>
      </c>
      <c r="F1262" s="637"/>
      <c r="G1262" s="638" t="str">
        <f>IF(B1262="","",VLOOKUP(B1262,参照!$U$1:$Z$25,3,FALSE))</f>
        <v/>
      </c>
      <c r="H1262" s="637"/>
      <c r="I1262" s="639" t="str">
        <f>IF(B1262="","",VLOOKUP(B1262,参照!$U$1:$Z$25,4,FALSE))</f>
        <v/>
      </c>
      <c r="J1262" s="637"/>
      <c r="K1262" s="640" t="str">
        <f>IF(B1262="","",VLOOKUP(B1262,参照!$U$1:$Z$25,5,FALSE))</f>
        <v/>
      </c>
      <c r="L1262" s="637"/>
      <c r="M1262" s="641" t="str">
        <f>IF(B1262="","",VLOOKUP(B1262,参照!$U$1:$Z$25,6,FALSE))</f>
        <v/>
      </c>
      <c r="N1262" s="642"/>
      <c r="O1262" s="630" t="str">
        <f t="shared" si="1145"/>
        <v/>
      </c>
      <c r="P1262" s="642" t="str">
        <f t="shared" si="1146"/>
        <v/>
      </c>
      <c r="Q1262" s="595"/>
      <c r="R1262" s="627" t="str">
        <f>IF(ISERROR(VLOOKUP(Q1262,参照!A:B,2,FALSE)),"",VLOOKUP(Q1262,参照!A:B,2,FALSE))</f>
        <v/>
      </c>
      <c r="S1262" s="628"/>
      <c r="T1262" s="629"/>
      <c r="U1262" s="628"/>
      <c r="V1262" s="628" t="str">
        <f>IF(ISERROR(VLOOKUP(U1262,参照!D:E,2,FALSE)),"",VLOOKUP(U1262,参照!D:E,2,FALSE))</f>
        <v/>
      </c>
      <c r="W1262" s="628"/>
      <c r="X1262" s="630"/>
      <c r="Y1262" s="555"/>
      <c r="Z1262" s="627"/>
      <c r="AA1262" s="654"/>
      <c r="AB1262" s="655"/>
      <c r="AC1262" s="656"/>
      <c r="AD1262" s="555"/>
      <c r="AE1262" s="555"/>
      <c r="AF1262" s="659"/>
      <c r="AG1262" s="647"/>
      <c r="AJ1262" s="855"/>
      <c r="AK1262" s="9" t="s">
        <v>88</v>
      </c>
      <c r="AL1262" s="9">
        <v>3</v>
      </c>
      <c r="AM1262" s="283"/>
      <c r="AN1262" s="283">
        <f>DSUM($B1249:$N1263,F1249,$AK1261:$AL1262)</f>
        <v>0</v>
      </c>
      <c r="AO1262" s="283">
        <f>DSUM($B1249:$N1263,H1249,$AK1261:$AL1262)</f>
        <v>0</v>
      </c>
      <c r="AP1262" s="283">
        <f>DSUM($B1249:$N1263,J1249,$AK1261:$AL1262)</f>
        <v>0</v>
      </c>
      <c r="AQ1262" s="283">
        <f>DSUM($B1249:$N1263,L1249,$AK1261:$AL1262)</f>
        <v>0</v>
      </c>
      <c r="AR1262" s="283">
        <f>DSUM($B1249:$N1263,N1249,$AK1261:$AL1262)</f>
        <v>0</v>
      </c>
      <c r="AS1262" s="283"/>
      <c r="AT1262" s="283">
        <f>AN1262+AO1262+AP1262</f>
        <v>0</v>
      </c>
      <c r="AU1262" s="283">
        <f>AQ1262+AR1262</f>
        <v>0</v>
      </c>
      <c r="AV1262" s="283">
        <f>AT1262+AU1262</f>
        <v>0</v>
      </c>
      <c r="AW1262" s="286">
        <f>(AT1262*1)+(AU1262*0.5)</f>
        <v>0</v>
      </c>
      <c r="AX1262" s="285">
        <f>DCOUNT(B1249:E1263,D1249,AK1261:AL1262)-AO1295</f>
        <v>0</v>
      </c>
      <c r="AY1262" s="855"/>
    </row>
    <row r="1263" spans="1:51" ht="13.5" customHeight="1" thickBot="1">
      <c r="A1263" s="43"/>
      <c r="B1263" s="635"/>
      <c r="C1263" s="658"/>
      <c r="D1263" s="636"/>
      <c r="E1263" s="628" t="str">
        <f>IF(B1263="","",VLOOKUP(B1263,参照!$U$1:$Z$25,2,FALSE))</f>
        <v/>
      </c>
      <c r="F1263" s="637"/>
      <c r="G1263" s="638" t="str">
        <f>IF(B1263="","",VLOOKUP(B1263,参照!$U$1:$Z$25,3,FALSE))</f>
        <v/>
      </c>
      <c r="H1263" s="637"/>
      <c r="I1263" s="639" t="str">
        <f>IF(B1263="","",VLOOKUP(B1263,参照!$U$1:$Z$25,4,FALSE))</f>
        <v/>
      </c>
      <c r="J1263" s="637"/>
      <c r="K1263" s="640" t="str">
        <f>IF(B1263="","",VLOOKUP(B1263,参照!$U$1:$Z$25,5,FALSE))</f>
        <v/>
      </c>
      <c r="L1263" s="637"/>
      <c r="M1263" s="641" t="str">
        <f>IF(B1263="","",VLOOKUP(B1263,参照!$U$1:$Z$25,6,FALSE))</f>
        <v/>
      </c>
      <c r="N1263" s="642"/>
      <c r="O1263" s="642" t="str">
        <f>IF(SUM(F1263+H1263+J1263+L1263+N1263)=0,"",SUM(F1263+H1263+J1263+L1263+N1263))</f>
        <v/>
      </c>
      <c r="P1263" s="642" t="str">
        <f>IF(ISERROR(SUM(E1263*F1263+G1263*H1263+I1263*J1263+K1263*L1263+M1263*N1263)),"",SUM(E1263*F1263+G1263*H1263+I1263*J1263+K1263*L1263+M1263*N1263))</f>
        <v/>
      </c>
      <c r="Q1263" s="595"/>
      <c r="R1263" s="627" t="str">
        <f>IF(ISERROR(VLOOKUP(Q1263,参照!A:B,2,FALSE)),"",VLOOKUP(Q1263,参照!A:B,2,FALSE))</f>
        <v/>
      </c>
      <c r="S1263" s="628"/>
      <c r="T1263" s="629"/>
      <c r="U1263" s="628"/>
      <c r="V1263" s="628" t="str">
        <f>IF(ISERROR(VLOOKUP(U1263,参照!D:E,2,FALSE)),"",VLOOKUP(U1263,参照!D:E,2,FALSE))</f>
        <v/>
      </c>
      <c r="W1263" s="628"/>
      <c r="X1263" s="630"/>
      <c r="Y1263" s="555"/>
      <c r="Z1263" s="627"/>
      <c r="AA1263" s="654"/>
      <c r="AB1263" s="655"/>
      <c r="AC1263" s="642"/>
      <c r="AD1263" s="555"/>
      <c r="AE1263" s="555"/>
      <c r="AF1263" s="660" t="s">
        <v>31</v>
      </c>
      <c r="AG1263" s="661">
        <f>+T1292-T1269-AC1273-T1273</f>
        <v>455660</v>
      </c>
      <c r="AJ1263" s="289"/>
      <c r="AY1263" s="289"/>
    </row>
    <row r="1264" spans="1:51" ht="13.5" customHeight="1">
      <c r="B1264" s="662"/>
      <c r="C1264" s="663"/>
      <c r="D1264" s="664"/>
      <c r="E1264" s="590" t="str">
        <f>IF(B1264="","",VLOOKUP(B1264,参照!$U$1:$Z$25,2,FALSE))</f>
        <v/>
      </c>
      <c r="F1264" s="665"/>
      <c r="G1264" s="666"/>
      <c r="H1264" s="665"/>
      <c r="I1264" s="667"/>
      <c r="J1264" s="665"/>
      <c r="K1264" s="667"/>
      <c r="L1264" s="665"/>
      <c r="M1264" s="666"/>
      <c r="N1264" s="647"/>
      <c r="O1264" s="668"/>
      <c r="P1264" s="647"/>
      <c r="Q1264" s="595"/>
      <c r="R1264" s="627" t="str">
        <f>IF(ISERROR(VLOOKUP(Q1264,参照!A:B,2,FALSE)),"",VLOOKUP(Q1264,参照!A:B,2,FALSE))</f>
        <v/>
      </c>
      <c r="S1264" s="628"/>
      <c r="T1264" s="629"/>
      <c r="U1264" s="628"/>
      <c r="V1264" s="628" t="str">
        <f>IF(ISERROR(VLOOKUP(U1264,参照!D:E,2,FALSE)),"",VLOOKUP(U1264,参照!D:E,2,FALSE))</f>
        <v/>
      </c>
      <c r="W1264" s="628"/>
      <c r="X1264" s="630"/>
      <c r="Y1264" s="555"/>
      <c r="Z1264" s="627"/>
      <c r="AA1264" s="654"/>
      <c r="AB1264" s="655"/>
      <c r="AC1264" s="642"/>
      <c r="AD1264" s="555"/>
      <c r="AE1264" s="555"/>
      <c r="AF1264" s="669"/>
      <c r="AG1264" s="619"/>
      <c r="AJ1264" s="853" t="s">
        <v>103</v>
      </c>
      <c r="AK1264" s="277" t="s">
        <v>104</v>
      </c>
      <c r="AL1264" s="277" t="s">
        <v>4</v>
      </c>
      <c r="AM1264" s="278"/>
      <c r="AN1264" s="279" t="s">
        <v>15</v>
      </c>
      <c r="AO1264" s="279" t="s">
        <v>16</v>
      </c>
      <c r="AP1264" s="277" t="s">
        <v>17</v>
      </c>
      <c r="AQ1264" s="279" t="s">
        <v>18</v>
      </c>
      <c r="AR1264" s="279" t="s">
        <v>19</v>
      </c>
      <c r="AS1264" s="277"/>
      <c r="AT1264" s="277" t="s">
        <v>117</v>
      </c>
      <c r="AU1264" s="277" t="s">
        <v>118</v>
      </c>
      <c r="AV1264" s="277" t="s">
        <v>123</v>
      </c>
      <c r="AW1264" s="277" t="s">
        <v>124</v>
      </c>
      <c r="AX1264" s="288" t="s">
        <v>122</v>
      </c>
      <c r="AY1264" s="853" t="s">
        <v>103</v>
      </c>
    </row>
    <row r="1265" spans="1:51" ht="13.5" customHeight="1">
      <c r="B1265" s="928" t="s">
        <v>500</v>
      </c>
      <c r="C1265" s="929"/>
      <c r="D1265" s="930"/>
      <c r="E1265" s="670"/>
      <c r="F1265" s="671">
        <f t="shared" ref="F1265:O1265" si="1147">SUM(F1250:F1263)</f>
        <v>120</v>
      </c>
      <c r="G1265" s="672">
        <f t="shared" si="1147"/>
        <v>34200</v>
      </c>
      <c r="H1265" s="671">
        <f t="shared" si="1147"/>
        <v>217</v>
      </c>
      <c r="I1265" s="673">
        <f t="shared" si="1147"/>
        <v>25200</v>
      </c>
      <c r="J1265" s="671">
        <f t="shared" si="1147"/>
        <v>0</v>
      </c>
      <c r="K1265" s="673">
        <f t="shared" si="1147"/>
        <v>18000</v>
      </c>
      <c r="L1265" s="671">
        <f t="shared" si="1147"/>
        <v>6</v>
      </c>
      <c r="M1265" s="672">
        <f t="shared" si="1147"/>
        <v>17120</v>
      </c>
      <c r="N1265" s="672">
        <f t="shared" si="1147"/>
        <v>3</v>
      </c>
      <c r="O1265" s="674">
        <f t="shared" si="1147"/>
        <v>346</v>
      </c>
      <c r="P1265" s="674">
        <f>SUM(P1250:P1263)</f>
        <v>1876460</v>
      </c>
      <c r="Q1265" s="595"/>
      <c r="R1265" s="675" t="str">
        <f>IF(ISERROR(VLOOKUP(Q1265,参照!A:B,2,FALSE)),"",VLOOKUP(Q1265,参照!A:B,2,FALSE))</f>
        <v/>
      </c>
      <c r="S1265" s="676"/>
      <c r="T1265" s="677"/>
      <c r="U1265" s="628"/>
      <c r="V1265" s="628" t="str">
        <f>IF(ISERROR(VLOOKUP(U1265,参照!D:E,2,FALSE)),"",VLOOKUP(U1265,参照!D:E,2,FALSE))</f>
        <v/>
      </c>
      <c r="W1265" s="628"/>
      <c r="X1265" s="630"/>
      <c r="Y1265" s="555"/>
      <c r="Z1265" s="627"/>
      <c r="AA1265" s="654"/>
      <c r="AB1265" s="655"/>
      <c r="AC1265" s="642"/>
      <c r="AD1265" s="555"/>
      <c r="AE1265" s="555"/>
      <c r="AF1265" s="660" t="s">
        <v>32</v>
      </c>
      <c r="AG1265" s="678"/>
      <c r="AJ1265" s="854"/>
      <c r="AK1265" s="281" t="s">
        <v>125</v>
      </c>
      <c r="AL1265" s="281">
        <v>1</v>
      </c>
      <c r="AM1265" s="225"/>
      <c r="AN1265" s="225">
        <f>DSUM($B1249:$N1263,F1249,$AK1264:$AL1265)</f>
        <v>0</v>
      </c>
      <c r="AO1265" s="225">
        <f>DSUM($B1249:$N1263,H1249,$AK1264:$AL1265)</f>
        <v>0</v>
      </c>
      <c r="AP1265" s="225">
        <f>DSUM($B1249:$N1263,J1249,$AK1264:$AL1265)</f>
        <v>0</v>
      </c>
      <c r="AQ1265" s="225">
        <f>DSUM($B1249:$N1263,L1249,$AK1264:$AL1265)</f>
        <v>0</v>
      </c>
      <c r="AR1265" s="225">
        <f>DSUM($B1249:$N1263,N1249,$AK1264:$AL1265)</f>
        <v>0</v>
      </c>
      <c r="AS1265" s="225"/>
      <c r="AT1265" s="225">
        <f>AN1265+AO1265+AP1265</f>
        <v>0</v>
      </c>
      <c r="AU1265" s="225">
        <f>AQ1265+AR1265</f>
        <v>0</v>
      </c>
      <c r="AV1265" s="225">
        <f>AT1265+AU1265</f>
        <v>0</v>
      </c>
      <c r="AW1265" s="287">
        <f>(AT1265*1)+(AU1265*0.5)</f>
        <v>0</v>
      </c>
      <c r="AX1265" s="284">
        <f>DCOUNT(B1249:E1263,D1249,AK1264:AL1265)-AP1294</f>
        <v>0</v>
      </c>
      <c r="AY1265" s="854"/>
    </row>
    <row r="1266" spans="1:51" ht="13.5" customHeight="1">
      <c r="B1266" s="554"/>
      <c r="C1266" s="590"/>
      <c r="D1266" s="554"/>
      <c r="E1266" s="590"/>
      <c r="F1266" s="666"/>
      <c r="G1266" s="666"/>
      <c r="H1266" s="666"/>
      <c r="I1266" s="666"/>
      <c r="J1266" s="666"/>
      <c r="K1266" s="666"/>
      <c r="L1266" s="666"/>
      <c r="M1266" s="666"/>
      <c r="N1266" s="666"/>
      <c r="O1266" s="666"/>
      <c r="P1266" s="666"/>
      <c r="Q1266" s="595"/>
      <c r="R1266" s="598" t="s">
        <v>89</v>
      </c>
      <c r="S1266" s="679"/>
      <c r="T1266" s="680">
        <f>SUM(T1249:T1265)</f>
        <v>780380</v>
      </c>
      <c r="U1266" s="628"/>
      <c r="V1266" s="628" t="str">
        <f>IF(ISERROR(VLOOKUP(U1266,参照!D:E,2,FALSE)),"",VLOOKUP(U1266,参照!D:E,2,FALSE))</f>
        <v/>
      </c>
      <c r="W1266" s="628"/>
      <c r="X1266" s="630"/>
      <c r="Y1266" s="555"/>
      <c r="Z1266" s="627"/>
      <c r="AA1266" s="654"/>
      <c r="AB1266" s="657"/>
      <c r="AC1266" s="642"/>
      <c r="AD1266" s="555"/>
      <c r="AE1266" s="555"/>
      <c r="AF1266" s="669"/>
      <c r="AG1266" s="619"/>
      <c r="AJ1266" s="854"/>
      <c r="AK1266" s="281" t="s">
        <v>104</v>
      </c>
      <c r="AL1266" s="281" t="s">
        <v>4</v>
      </c>
      <c r="AM1266" s="225"/>
      <c r="AN1266" s="225"/>
      <c r="AO1266" s="225"/>
      <c r="AP1266" s="225"/>
      <c r="AQ1266" s="225"/>
      <c r="AR1266" s="225"/>
      <c r="AS1266" s="225"/>
      <c r="AT1266" s="225"/>
      <c r="AU1266" s="225"/>
      <c r="AV1266" s="225"/>
      <c r="AW1266" s="225"/>
      <c r="AX1266" s="282"/>
      <c r="AY1266" s="854"/>
    </row>
    <row r="1267" spans="1:51" ht="13.5" customHeight="1" thickBot="1">
      <c r="B1267" s="881" t="s">
        <v>601</v>
      </c>
      <c r="C1267" s="882"/>
      <c r="D1267" s="882"/>
      <c r="E1267" s="564" t="e">
        <f>IF(B1267="","",VLOOKUP(B1267,参照!$U$1:$Z$25,2,FALSE))</f>
        <v>#N/A</v>
      </c>
      <c r="F1267" s="883" t="s">
        <v>603</v>
      </c>
      <c r="G1267" s="884"/>
      <c r="H1267" s="884"/>
      <c r="I1267" s="884"/>
      <c r="J1267" s="884"/>
      <c r="K1267" s="884"/>
      <c r="L1267" s="884"/>
      <c r="M1267" s="884"/>
      <c r="N1267" s="884"/>
      <c r="O1267" s="884"/>
      <c r="P1267" s="885"/>
      <c r="Q1267" s="555"/>
      <c r="R1267" s="598" t="s">
        <v>90</v>
      </c>
      <c r="S1267" s="564"/>
      <c r="T1267" s="681"/>
      <c r="U1267" s="682"/>
      <c r="V1267" s="682" t="str">
        <f>IF(ISERROR(VLOOKUP(U1267,参照!D:E,2,FALSE)),"",VLOOKUP(U1267,参照!D:E,2,FALSE))</f>
        <v/>
      </c>
      <c r="W1267" s="682"/>
      <c r="X1267" s="683"/>
      <c r="Y1267" s="555"/>
      <c r="Z1267" s="675"/>
      <c r="AA1267" s="684"/>
      <c r="AB1267" s="685"/>
      <c r="AC1267" s="686"/>
      <c r="AD1267" s="555"/>
      <c r="AE1267" s="555"/>
      <c r="AF1267" s="660" t="s">
        <v>343</v>
      </c>
      <c r="AG1267" s="678"/>
      <c r="AJ1267" s="855"/>
      <c r="AK1267" s="9" t="s">
        <v>125</v>
      </c>
      <c r="AL1267" s="9">
        <v>3</v>
      </c>
      <c r="AM1267" s="283"/>
      <c r="AN1267" s="283">
        <f>DSUM($B1249:$N1263,F1249,$AK1266:$AL1267)</f>
        <v>0</v>
      </c>
      <c r="AO1267" s="283">
        <f>DSUM($B1249:$N1263,H1249,$AK1266:$AL1267)</f>
        <v>0</v>
      </c>
      <c r="AP1267" s="283">
        <f>DSUM($B1249:$N1263,J1249,$AK1266:$AL1267)</f>
        <v>0</v>
      </c>
      <c r="AQ1267" s="283">
        <f>DSUM($B1249:$N1263,L1249,$AK1266:$AL1267)</f>
        <v>0</v>
      </c>
      <c r="AR1267" s="283">
        <f>DSUM($B1249:$N1263,N1249,$AK1266:$AL1267)</f>
        <v>0</v>
      </c>
      <c r="AS1267" s="283"/>
      <c r="AT1267" s="283">
        <f>AN1267+AO1267+AP1267</f>
        <v>0</v>
      </c>
      <c r="AU1267" s="283">
        <f>AQ1267+AR1267</f>
        <v>0</v>
      </c>
      <c r="AV1267" s="283">
        <f>AT1267+AU1267</f>
        <v>0</v>
      </c>
      <c r="AW1267" s="286">
        <f>(AT1267*1)+(AU1267*0.5)</f>
        <v>0</v>
      </c>
      <c r="AX1267" s="285">
        <f>DCOUNT(B1249:E1263,D1249,AK1266:AL1267)-AP1295</f>
        <v>0</v>
      </c>
      <c r="AY1267" s="855"/>
    </row>
    <row r="1268" spans="1:51" ht="13.5" customHeight="1" thickBot="1">
      <c r="B1268" s="894" t="s">
        <v>602</v>
      </c>
      <c r="C1268" s="894"/>
      <c r="D1268" s="894"/>
      <c r="E1268" s="555" t="e">
        <v>#N/A</v>
      </c>
      <c r="F1268" s="687" t="s">
        <v>15</v>
      </c>
      <c r="G1268" s="688"/>
      <c r="H1268" s="687" t="s">
        <v>16</v>
      </c>
      <c r="I1268" s="689"/>
      <c r="J1268" s="559" t="s">
        <v>17</v>
      </c>
      <c r="K1268" s="690"/>
      <c r="L1268" s="687" t="s">
        <v>18</v>
      </c>
      <c r="M1268" s="670"/>
      <c r="N1268" s="670" t="s">
        <v>19</v>
      </c>
      <c r="O1268" s="691" t="s">
        <v>6</v>
      </c>
      <c r="P1268" s="613" t="s">
        <v>20</v>
      </c>
      <c r="Q1268" s="555"/>
      <c r="R1268" s="692" t="str">
        <f>IF(ISERROR(VLOOKUP(Q1268,参照!A:B,2,FALSE)),"",VLOOKUP(Q1268,参照!A:B,2,FALSE))</f>
        <v/>
      </c>
      <c r="S1268" s="560"/>
      <c r="T1268" s="693"/>
      <c r="U1268" s="694"/>
      <c r="V1268" s="695" t="str">
        <f>IF(ISERROR(VLOOKUP(U1268,参照!D:E,2,FALSE)),"",VLOOKUP(U1268,参照!D:E,2,FALSE))</f>
        <v/>
      </c>
      <c r="W1268" s="695"/>
      <c r="X1268" s="630"/>
      <c r="Y1268" s="555"/>
      <c r="Z1268" s="645"/>
      <c r="AA1268" s="590"/>
      <c r="AB1268" s="646"/>
      <c r="AC1268" s="647"/>
      <c r="AD1268" s="555"/>
      <c r="AE1268" s="555"/>
      <c r="AF1268" s="669"/>
      <c r="AG1268" s="619"/>
      <c r="AJ1268" s="289"/>
      <c r="AY1268" s="289"/>
    </row>
    <row r="1269" spans="1:51" ht="13.5" customHeight="1">
      <c r="A1269" s="548" t="s">
        <v>498</v>
      </c>
      <c r="B1269" s="873" t="s">
        <v>637</v>
      </c>
      <c r="C1269" s="874"/>
      <c r="D1269" s="875"/>
      <c r="E1269" s="670"/>
      <c r="F1269" s="765">
        <f ca="1">SUMIF($B1250:$P1263,$A1269,F1250:F1263)</f>
        <v>76</v>
      </c>
      <c r="G1269" s="757">
        <f t="shared" ref="G1269:P1269" ca="1" si="1148">SUMIF($B1250:$P1263,$A1269,G1250:G1263)</f>
        <v>19000</v>
      </c>
      <c r="H1269" s="758">
        <f t="shared" ca="1" si="1148"/>
        <v>188</v>
      </c>
      <c r="I1269" s="758">
        <f t="shared" ca="1" si="1148"/>
        <v>14000</v>
      </c>
      <c r="J1269" s="758">
        <f t="shared" ca="1" si="1148"/>
        <v>0</v>
      </c>
      <c r="K1269" s="758">
        <f t="shared" ca="1" si="1148"/>
        <v>10000</v>
      </c>
      <c r="L1269" s="758">
        <f t="shared" ca="1" si="1148"/>
        <v>1</v>
      </c>
      <c r="M1269" s="758">
        <f t="shared" ca="1" si="1148"/>
        <v>9520</v>
      </c>
      <c r="N1269" s="758">
        <f t="shared" ca="1" si="1148"/>
        <v>2</v>
      </c>
      <c r="O1269" s="758">
        <f t="shared" ca="1" si="1148"/>
        <v>267</v>
      </c>
      <c r="P1269" s="759">
        <f t="shared" ca="1" si="1148"/>
        <v>1280260</v>
      </c>
      <c r="Q1269" s="555"/>
      <c r="R1269" s="857" t="s">
        <v>91</v>
      </c>
      <c r="S1269" s="858"/>
      <c r="T1269" s="680">
        <f>SUM(T1266+T1268)</f>
        <v>780380</v>
      </c>
      <c r="U1269" s="696"/>
      <c r="V1269" s="697" t="str">
        <f>IF(ISERROR(VLOOKUP(U1269,参照!D:E,2,FALSE)),"",VLOOKUP(U1269,参照!D:E,2,FALSE))</f>
        <v/>
      </c>
      <c r="W1269" s="696"/>
      <c r="X1269" s="630"/>
      <c r="Y1269" s="555"/>
      <c r="Z1269" s="648" t="s">
        <v>35</v>
      </c>
      <c r="AA1269" s="649"/>
      <c r="AB1269" s="650"/>
      <c r="AC1269" s="651">
        <f>SUM(AC1256:AC1267)</f>
        <v>0</v>
      </c>
      <c r="AD1269" s="555"/>
      <c r="AE1269" s="555"/>
      <c r="AF1269" s="698" t="s">
        <v>81</v>
      </c>
      <c r="AG1269" s="699">
        <v>-14250</v>
      </c>
      <c r="AJ1269" s="853" t="s">
        <v>686</v>
      </c>
      <c r="AK1269" s="277" t="s">
        <v>104</v>
      </c>
      <c r="AL1269" s="277" t="s">
        <v>4</v>
      </c>
      <c r="AM1269" s="278"/>
      <c r="AN1269" s="279" t="s">
        <v>15</v>
      </c>
      <c r="AO1269" s="279" t="s">
        <v>16</v>
      </c>
      <c r="AP1269" s="277" t="s">
        <v>17</v>
      </c>
      <c r="AQ1269" s="279" t="s">
        <v>18</v>
      </c>
      <c r="AR1269" s="279" t="s">
        <v>19</v>
      </c>
      <c r="AS1269" s="277"/>
      <c r="AT1269" s="277" t="s">
        <v>117</v>
      </c>
      <c r="AU1269" s="277" t="s">
        <v>118</v>
      </c>
      <c r="AV1269" s="277" t="s">
        <v>123</v>
      </c>
      <c r="AW1269" s="277" t="s">
        <v>124</v>
      </c>
      <c r="AX1269" s="288" t="s">
        <v>122</v>
      </c>
      <c r="AY1269" s="853" t="s">
        <v>127</v>
      </c>
    </row>
    <row r="1270" spans="1:51" ht="13.5" customHeight="1">
      <c r="A1270" s="548"/>
      <c r="B1270" s="870" t="s">
        <v>623</v>
      </c>
      <c r="C1270" s="871"/>
      <c r="D1270" s="872"/>
      <c r="E1270" s="555" t="e">
        <v>#N/A</v>
      </c>
      <c r="F1270" s="700">
        <f ca="1">SUM(F1269)+F1216</f>
        <v>731</v>
      </c>
      <c r="G1270" s="701">
        <f t="shared" ref="G1270:P1270" ca="1" si="1149">SUM(G1269)+G1216</f>
        <v>194750</v>
      </c>
      <c r="H1270" s="702">
        <f t="shared" ca="1" si="1149"/>
        <v>1276</v>
      </c>
      <c r="I1270" s="702">
        <f t="shared" ca="1" si="1149"/>
        <v>143500</v>
      </c>
      <c r="J1270" s="702">
        <f t="shared" ca="1" si="1149"/>
        <v>58</v>
      </c>
      <c r="K1270" s="702">
        <f t="shared" ca="1" si="1149"/>
        <v>102500</v>
      </c>
      <c r="L1270" s="702">
        <f t="shared" ca="1" si="1149"/>
        <v>28</v>
      </c>
      <c r="M1270" s="702">
        <f t="shared" ca="1" si="1149"/>
        <v>97580</v>
      </c>
      <c r="N1270" s="702">
        <f t="shared" ca="1" si="1149"/>
        <v>10</v>
      </c>
      <c r="O1270" s="702">
        <f t="shared" ca="1" si="1149"/>
        <v>2103</v>
      </c>
      <c r="P1270" s="703">
        <f t="shared" ca="1" si="1149"/>
        <v>10012800</v>
      </c>
      <c r="Q1270" s="555"/>
      <c r="R1270" s="560"/>
      <c r="S1270" s="560"/>
      <c r="T1270" s="704"/>
      <c r="U1270" s="628"/>
      <c r="V1270" s="628" t="str">
        <f>IF(ISERROR(VLOOKUP(U1270,参照!D:E,2,FALSE)),"",VLOOKUP(U1270,参照!D:E,2,FALSE))</f>
        <v/>
      </c>
      <c r="W1270" s="628"/>
      <c r="X1270" s="630"/>
      <c r="Y1270" s="555"/>
      <c r="Z1270" s="596" t="s">
        <v>36</v>
      </c>
      <c r="AA1270" s="555"/>
      <c r="AB1270" s="555"/>
      <c r="AC1270" s="555"/>
      <c r="AD1270" s="555"/>
      <c r="AE1270" s="555"/>
      <c r="AF1270" s="669"/>
      <c r="AG1270" s="619"/>
      <c r="AJ1270" s="854"/>
      <c r="AK1270" s="281" t="s">
        <v>126</v>
      </c>
      <c r="AL1270" s="281">
        <v>1</v>
      </c>
      <c r="AM1270" s="225"/>
      <c r="AN1270" s="225">
        <f>DSUM($B1249:$N1263,F1249,$AK1269:$AL1270)</f>
        <v>0</v>
      </c>
      <c r="AO1270" s="225">
        <f>DSUM($B1249:$N1263,H1249,$AK1269:$AL1270)</f>
        <v>0</v>
      </c>
      <c r="AP1270" s="225">
        <f>DSUM($B1249:$N1263,J1249,$AK1269:$AL1270)</f>
        <v>0</v>
      </c>
      <c r="AQ1270" s="225">
        <f>DSUM($B1249:$N1263,L1249,$AK1269:$AL1270)</f>
        <v>0</v>
      </c>
      <c r="AR1270" s="225">
        <f>DSUM($B1249:$N1263,N1249,$AK1269:$AL1270)</f>
        <v>0</v>
      </c>
      <c r="AS1270" s="225"/>
      <c r="AT1270" s="225">
        <f>AN1270+AO1270+AP1270</f>
        <v>0</v>
      </c>
      <c r="AU1270" s="225">
        <f>AQ1270+AR1270</f>
        <v>0</v>
      </c>
      <c r="AV1270" s="225">
        <f>AT1270+AU1270</f>
        <v>0</v>
      </c>
      <c r="AW1270" s="287">
        <f>(AT1270*1)+(AU1270*0.5)</f>
        <v>0</v>
      </c>
      <c r="AX1270" s="284">
        <f>DCOUNT(B1249:E1263,D1249,AK1269:AL1270)-AQ1294</f>
        <v>0</v>
      </c>
      <c r="AY1270" s="854"/>
    </row>
    <row r="1271" spans="1:51" ht="13.5" customHeight="1">
      <c r="A1271" s="548" t="s">
        <v>607</v>
      </c>
      <c r="B1271" s="873" t="s">
        <v>107</v>
      </c>
      <c r="C1271" s="874"/>
      <c r="D1271" s="875"/>
      <c r="E1271" s="670"/>
      <c r="F1271" s="757">
        <f ca="1">SUMIF($B1250:$P1263,$A1271,F1250:F1263)</f>
        <v>0</v>
      </c>
      <c r="G1271" s="758">
        <f t="shared" ref="G1271:P1271" ca="1" si="1150">SUMIF($B1250:$P1263,$A1271,G1250:G1263)</f>
        <v>0</v>
      </c>
      <c r="H1271" s="758">
        <f t="shared" ca="1" si="1150"/>
        <v>0</v>
      </c>
      <c r="I1271" s="758">
        <f t="shared" ca="1" si="1150"/>
        <v>0</v>
      </c>
      <c r="J1271" s="758">
        <f t="shared" ca="1" si="1150"/>
        <v>0</v>
      </c>
      <c r="K1271" s="758">
        <f t="shared" ca="1" si="1150"/>
        <v>0</v>
      </c>
      <c r="L1271" s="758">
        <f t="shared" ca="1" si="1150"/>
        <v>0</v>
      </c>
      <c r="M1271" s="758">
        <f t="shared" ca="1" si="1150"/>
        <v>0</v>
      </c>
      <c r="N1271" s="758">
        <f t="shared" ca="1" si="1150"/>
        <v>0</v>
      </c>
      <c r="O1271" s="758">
        <f t="shared" ca="1" si="1150"/>
        <v>0</v>
      </c>
      <c r="P1271" s="759">
        <f t="shared" ca="1" si="1150"/>
        <v>0</v>
      </c>
      <c r="Q1271" s="555"/>
      <c r="R1271" s="857" t="s">
        <v>92</v>
      </c>
      <c r="S1271" s="863"/>
      <c r="T1271" s="864"/>
      <c r="U1271" s="682"/>
      <c r="V1271" s="682" t="str">
        <f>IF(ISERROR(VLOOKUP(U1271,参照!D:E,2,FALSE)),"",VLOOKUP(U1271,参照!D:E,2,FALSE))</f>
        <v/>
      </c>
      <c r="W1271" s="682"/>
      <c r="X1271" s="683"/>
      <c r="Y1271" s="555"/>
      <c r="Z1271" s="555"/>
      <c r="AA1271" s="555"/>
      <c r="AB1271" s="555"/>
      <c r="AC1271" s="555"/>
      <c r="AD1271" s="555"/>
      <c r="AE1271" s="555"/>
      <c r="AF1271" s="705" t="s">
        <v>34</v>
      </c>
      <c r="AG1271" s="706"/>
      <c r="AJ1271" s="854"/>
      <c r="AK1271" s="281" t="s">
        <v>104</v>
      </c>
      <c r="AL1271" s="281" t="s">
        <v>4</v>
      </c>
      <c r="AM1271" s="225"/>
      <c r="AN1271" s="225"/>
      <c r="AO1271" s="225"/>
      <c r="AP1271" s="225"/>
      <c r="AQ1271" s="225"/>
      <c r="AR1271" s="225"/>
      <c r="AS1271" s="225"/>
      <c r="AT1271" s="225"/>
      <c r="AU1271" s="225"/>
      <c r="AV1271" s="225"/>
      <c r="AW1271" s="225"/>
      <c r="AX1271" s="282"/>
      <c r="AY1271" s="854"/>
    </row>
    <row r="1272" spans="1:51" ht="13.5" customHeight="1" thickBot="1">
      <c r="A1272" s="548"/>
      <c r="B1272" s="870" t="s">
        <v>623</v>
      </c>
      <c r="C1272" s="871"/>
      <c r="D1272" s="872"/>
      <c r="E1272" s="555" t="e">
        <v>#N/A</v>
      </c>
      <c r="F1272" s="701">
        <f ca="1">SUM(F1271)+F1218</f>
        <v>0</v>
      </c>
      <c r="G1272" s="702">
        <f t="shared" ref="G1272:P1272" ca="1" si="1151">SUM(G1271)+G1218</f>
        <v>0</v>
      </c>
      <c r="H1272" s="702">
        <f t="shared" ca="1" si="1151"/>
        <v>0</v>
      </c>
      <c r="I1272" s="702">
        <f t="shared" ca="1" si="1151"/>
        <v>0</v>
      </c>
      <c r="J1272" s="702">
        <f t="shared" ca="1" si="1151"/>
        <v>0</v>
      </c>
      <c r="K1272" s="702">
        <f t="shared" ca="1" si="1151"/>
        <v>0</v>
      </c>
      <c r="L1272" s="702">
        <f t="shared" ca="1" si="1151"/>
        <v>0</v>
      </c>
      <c r="M1272" s="702">
        <f t="shared" ca="1" si="1151"/>
        <v>0</v>
      </c>
      <c r="N1272" s="702">
        <f t="shared" ca="1" si="1151"/>
        <v>0</v>
      </c>
      <c r="O1272" s="702">
        <f t="shared" ca="1" si="1151"/>
        <v>0</v>
      </c>
      <c r="P1272" s="703">
        <f t="shared" ca="1" si="1151"/>
        <v>0</v>
      </c>
      <c r="Q1272" s="555"/>
      <c r="R1272" s="692" t="str">
        <f>IF(ISERROR(VLOOKUP(Q1272,参照!#REF!,2,FALSE)),"",VLOOKUP(Q1272,参照!#REF!,2,FALSE))</f>
        <v/>
      </c>
      <c r="S1272" s="560"/>
      <c r="T1272" s="693"/>
      <c r="U1272" s="707"/>
      <c r="V1272" s="708" t="str">
        <f>IF(ISERROR(VLOOKUP(U1272,参照!D:E,2,FALSE)),"",VLOOKUP(U1272,参照!D:E,2,FALSE))</f>
        <v/>
      </c>
      <c r="W1272" s="676"/>
      <c r="X1272" s="709"/>
      <c r="Y1272" s="555"/>
      <c r="Z1272" s="645"/>
      <c r="AA1272" s="590"/>
      <c r="AB1272" s="646"/>
      <c r="AC1272" s="647"/>
      <c r="AD1272" s="555"/>
      <c r="AE1272" s="555"/>
      <c r="AF1272" s="669"/>
      <c r="AG1272" s="619"/>
      <c r="AJ1272" s="855"/>
      <c r="AK1272" s="9" t="s">
        <v>126</v>
      </c>
      <c r="AL1272" s="9">
        <v>3</v>
      </c>
      <c r="AM1272" s="283"/>
      <c r="AN1272" s="283">
        <f>DSUM($B1249:$N1263,F1249,$AK1271:$AL1272)</f>
        <v>44</v>
      </c>
      <c r="AO1272" s="283">
        <f>DSUM($B1249:$N1263,H1249,$AK1271:$AL1272)</f>
        <v>29</v>
      </c>
      <c r="AP1272" s="283">
        <f>DSUM($B1249:$N1263,J1249,$AK1271:$AL1272)</f>
        <v>0</v>
      </c>
      <c r="AQ1272" s="283">
        <f>DSUM($B1249:$N1263,L1249,$AK1271:$AL1272)</f>
        <v>5</v>
      </c>
      <c r="AR1272" s="283">
        <f>DSUM($B1249:$N1263,N1249,$AK1271:$AL1272)</f>
        <v>1</v>
      </c>
      <c r="AS1272" s="283"/>
      <c r="AT1272" s="283">
        <f>AN1272+AO1272+AP1272</f>
        <v>73</v>
      </c>
      <c r="AU1272" s="283">
        <f>AQ1272+AR1272</f>
        <v>6</v>
      </c>
      <c r="AV1272" s="283">
        <f>AT1272+AU1272</f>
        <v>79</v>
      </c>
      <c r="AW1272" s="286">
        <f>(AT1272*1)+(AU1272*0.5)</f>
        <v>76</v>
      </c>
      <c r="AX1272" s="285">
        <f>DCOUNT(B1249:E1263,D1249,AK1271:AL1272)-AQ1295</f>
        <v>2</v>
      </c>
      <c r="AY1272" s="855"/>
    </row>
    <row r="1273" spans="1:51" ht="13.5" customHeight="1" thickBot="1">
      <c r="A1273" s="548" t="s">
        <v>608</v>
      </c>
      <c r="B1273" s="873" t="s">
        <v>605</v>
      </c>
      <c r="C1273" s="874"/>
      <c r="D1273" s="875"/>
      <c r="E1273" s="670"/>
      <c r="F1273" s="757">
        <f ca="1">SUMIF($B1250:$P1263,$A1273,F1250:F1263)</f>
        <v>0</v>
      </c>
      <c r="G1273" s="758">
        <f t="shared" ref="G1273:P1273" ca="1" si="1152">SUMIF($B1250:$P1263,$A1273,G1250:G1263)</f>
        <v>0</v>
      </c>
      <c r="H1273" s="758">
        <f t="shared" ca="1" si="1152"/>
        <v>0</v>
      </c>
      <c r="I1273" s="758">
        <f t="shared" ca="1" si="1152"/>
        <v>0</v>
      </c>
      <c r="J1273" s="758">
        <f t="shared" ca="1" si="1152"/>
        <v>0</v>
      </c>
      <c r="K1273" s="758">
        <f t="shared" ca="1" si="1152"/>
        <v>0</v>
      </c>
      <c r="L1273" s="758">
        <f t="shared" ca="1" si="1152"/>
        <v>0</v>
      </c>
      <c r="M1273" s="758">
        <f t="shared" ca="1" si="1152"/>
        <v>0</v>
      </c>
      <c r="N1273" s="758">
        <f t="shared" ca="1" si="1152"/>
        <v>0</v>
      </c>
      <c r="O1273" s="758">
        <f t="shared" ca="1" si="1152"/>
        <v>0</v>
      </c>
      <c r="P1273" s="759">
        <f t="shared" ca="1" si="1152"/>
        <v>0</v>
      </c>
      <c r="Q1273" s="555"/>
      <c r="R1273" s="857" t="s">
        <v>93</v>
      </c>
      <c r="S1273" s="858"/>
      <c r="T1273" s="680">
        <f>SUM(X1273+T1272)</f>
        <v>685580</v>
      </c>
      <c r="U1273" s="710"/>
      <c r="V1273" s="564" t="s">
        <v>82</v>
      </c>
      <c r="W1273" s="564"/>
      <c r="X1273" s="711">
        <f>SUM(X1249:X1272)</f>
        <v>685580</v>
      </c>
      <c r="Y1273" s="555"/>
      <c r="Z1273" s="692" t="s">
        <v>76</v>
      </c>
      <c r="AA1273" s="649"/>
      <c r="AB1273" s="650"/>
      <c r="AC1273" s="651">
        <f>+AB1249*AC1249+AB1250*AC1250+AB1251*AC1251+AB1256*AC1256+AB1257*AC1257+AB1258*AC1258+AB1259*AC1259+AB1260*AC1260+AB1261*AC1261+AB1262*AC1262+AB1263*AC1263+AB1264*AC1264+AB1265*AC1265+AB1266*AC1266+AB1267*AC1267</f>
        <v>0</v>
      </c>
      <c r="AD1273" s="555"/>
      <c r="AE1273" s="555"/>
      <c r="AF1273" s="705" t="s">
        <v>5</v>
      </c>
      <c r="AG1273" s="651">
        <f>SUM(AG1263:AG1272)</f>
        <v>441410</v>
      </c>
      <c r="AJ1273" s="289"/>
      <c r="AK1273" s="4"/>
      <c r="AL1273" s="4"/>
      <c r="AW1273" s="340"/>
      <c r="AX1273" s="340"/>
      <c r="AY1273" s="289"/>
    </row>
    <row r="1274" spans="1:51" ht="13.5" customHeight="1">
      <c r="A1274" s="548"/>
      <c r="B1274" s="870" t="s">
        <v>623</v>
      </c>
      <c r="C1274" s="871"/>
      <c r="D1274" s="872"/>
      <c r="E1274" s="712"/>
      <c r="F1274" s="701">
        <f ca="1">SUM(F1273)+F1220</f>
        <v>69</v>
      </c>
      <c r="G1274" s="702">
        <f t="shared" ref="G1274" ca="1" si="1153">SUM(G1273)+G1220</f>
        <v>11400</v>
      </c>
      <c r="H1274" s="702">
        <f t="shared" ref="H1274" ca="1" si="1154">SUM(H1273)+H1220</f>
        <v>130</v>
      </c>
      <c r="I1274" s="702">
        <f t="shared" ref="I1274:P1274" ca="1" si="1155">SUM(I1273)+I1220</f>
        <v>8400</v>
      </c>
      <c r="J1274" s="702">
        <f t="shared" ca="1" si="1155"/>
        <v>0</v>
      </c>
      <c r="K1274" s="702">
        <f t="shared" ca="1" si="1155"/>
        <v>6000</v>
      </c>
      <c r="L1274" s="702">
        <f t="shared" ca="1" si="1155"/>
        <v>2</v>
      </c>
      <c r="M1274" s="702">
        <f t="shared" ca="1" si="1155"/>
        <v>5720</v>
      </c>
      <c r="N1274" s="702">
        <f t="shared" ca="1" si="1155"/>
        <v>0</v>
      </c>
      <c r="O1274" s="702">
        <f t="shared" ca="1" si="1155"/>
        <v>201</v>
      </c>
      <c r="P1274" s="703">
        <f t="shared" ca="1" si="1155"/>
        <v>580500</v>
      </c>
      <c r="Q1274" s="555"/>
      <c r="R1274" s="596"/>
      <c r="S1274" s="555"/>
      <c r="T1274" s="713"/>
      <c r="U1274" s="555"/>
      <c r="V1274" s="714"/>
      <c r="W1274" s="555"/>
      <c r="X1274" s="713"/>
      <c r="Y1274" s="555"/>
      <c r="Z1274" s="555"/>
      <c r="AA1274" s="555"/>
      <c r="AB1274" s="555"/>
      <c r="AC1274" s="555"/>
      <c r="AD1274" s="555"/>
      <c r="AE1274" s="555"/>
      <c r="AF1274" s="555"/>
      <c r="AG1274" s="555"/>
      <c r="AJ1274" s="853" t="s">
        <v>336</v>
      </c>
      <c r="AK1274" s="277" t="s">
        <v>104</v>
      </c>
      <c r="AL1274" s="277" t="s">
        <v>4</v>
      </c>
      <c r="AM1274" s="278"/>
      <c r="AN1274" s="279" t="s">
        <v>15</v>
      </c>
      <c r="AO1274" s="279" t="s">
        <v>16</v>
      </c>
      <c r="AP1274" s="277" t="s">
        <v>17</v>
      </c>
      <c r="AQ1274" s="279" t="s">
        <v>18</v>
      </c>
      <c r="AR1274" s="279" t="s">
        <v>19</v>
      </c>
      <c r="AS1274" s="277"/>
      <c r="AT1274" s="277" t="s">
        <v>117</v>
      </c>
      <c r="AU1274" s="277" t="s">
        <v>118</v>
      </c>
      <c r="AV1274" s="277" t="s">
        <v>123</v>
      </c>
      <c r="AW1274" s="277" t="s">
        <v>124</v>
      </c>
      <c r="AX1274" s="288" t="s">
        <v>122</v>
      </c>
      <c r="AY1274" s="853" t="s">
        <v>336</v>
      </c>
    </row>
    <row r="1275" spans="1:51" ht="13.5" customHeight="1">
      <c r="A1275" s="548" t="s">
        <v>609</v>
      </c>
      <c r="B1275" s="873" t="s">
        <v>103</v>
      </c>
      <c r="C1275" s="874"/>
      <c r="D1275" s="875"/>
      <c r="E1275" s="560" t="e">
        <v>#N/A</v>
      </c>
      <c r="F1275" s="757">
        <f ca="1">SUMIF($B1250:$P1263,$A1275,F1250:F1263)</f>
        <v>0</v>
      </c>
      <c r="G1275" s="758">
        <f t="shared" ref="G1275:P1275" ca="1" si="1156">SUMIF($B1250:$P1263,$A1275,G1250:G1263)</f>
        <v>0</v>
      </c>
      <c r="H1275" s="758">
        <f t="shared" ca="1" si="1156"/>
        <v>0</v>
      </c>
      <c r="I1275" s="758">
        <f t="shared" ca="1" si="1156"/>
        <v>0</v>
      </c>
      <c r="J1275" s="758">
        <f t="shared" ca="1" si="1156"/>
        <v>0</v>
      </c>
      <c r="K1275" s="758">
        <f t="shared" ca="1" si="1156"/>
        <v>0</v>
      </c>
      <c r="L1275" s="758">
        <f t="shared" ca="1" si="1156"/>
        <v>0</v>
      </c>
      <c r="M1275" s="758">
        <f t="shared" ca="1" si="1156"/>
        <v>0</v>
      </c>
      <c r="N1275" s="758">
        <f t="shared" ca="1" si="1156"/>
        <v>0</v>
      </c>
      <c r="O1275" s="758">
        <f t="shared" ca="1" si="1156"/>
        <v>0</v>
      </c>
      <c r="P1275" s="759">
        <f t="shared" ca="1" si="1156"/>
        <v>0</v>
      </c>
      <c r="Q1275" s="555"/>
      <c r="R1275" s="649" t="s">
        <v>425</v>
      </c>
      <c r="S1275" s="555"/>
      <c r="T1275" s="555"/>
      <c r="U1275" s="555"/>
      <c r="V1275" s="555"/>
      <c r="W1275" s="555"/>
      <c r="X1275" s="555"/>
      <c r="Y1275" s="555"/>
      <c r="Z1275" s="555"/>
      <c r="AA1275" s="555"/>
      <c r="AB1275" s="555"/>
      <c r="AC1275" s="555"/>
      <c r="AD1275" s="555"/>
      <c r="AE1275" s="555"/>
      <c r="AF1275" s="714" t="s">
        <v>342</v>
      </c>
      <c r="AG1275" s="555"/>
      <c r="AJ1275" s="854"/>
      <c r="AK1275" s="281" t="s">
        <v>334</v>
      </c>
      <c r="AL1275" s="281">
        <v>1</v>
      </c>
      <c r="AM1275" s="225"/>
      <c r="AN1275" s="225">
        <f>DSUM($B1249:$N1263,F1249,$AK1274:$AL1275)</f>
        <v>0</v>
      </c>
      <c r="AO1275" s="225">
        <f>DSUM($B1249:$N1263,H1249,$AK1274:$AL1275)</f>
        <v>0</v>
      </c>
      <c r="AP1275" s="225">
        <f>DSUM($B1249:$N1263,J1249,$AK1274:$AL1275)</f>
        <v>0</v>
      </c>
      <c r="AQ1275" s="225">
        <f>DSUM($B1249:$N1263,L1249,$AK1274:$AL1275)</f>
        <v>0</v>
      </c>
      <c r="AR1275" s="225">
        <f>DSUM($B1249:$N1263,N1249,$AK1274:$AL1275)</f>
        <v>0</v>
      </c>
      <c r="AS1275" s="225"/>
      <c r="AT1275" s="225">
        <f>AN1275+AO1275+AP1275</f>
        <v>0</v>
      </c>
      <c r="AU1275" s="225">
        <f>AQ1275+AR1275</f>
        <v>0</v>
      </c>
      <c r="AV1275" s="225">
        <f>AT1275+AU1275</f>
        <v>0</v>
      </c>
      <c r="AW1275" s="287">
        <f>(AT1275*1)+(AU1275*0.5)</f>
        <v>0</v>
      </c>
      <c r="AX1275" s="284">
        <f>DCOUNT(B1249:E1263,D1249,AK1274:AL1275)-AR1294</f>
        <v>0</v>
      </c>
      <c r="AY1275" s="854"/>
    </row>
    <row r="1276" spans="1:51" ht="13.5" customHeight="1">
      <c r="A1276" s="548"/>
      <c r="B1276" s="870" t="s">
        <v>623</v>
      </c>
      <c r="C1276" s="871"/>
      <c r="D1276" s="872"/>
      <c r="E1276" s="555" t="e">
        <v>#N/A</v>
      </c>
      <c r="F1276" s="701">
        <f ca="1">SUM(F1275)+F1222</f>
        <v>60</v>
      </c>
      <c r="G1276" s="702">
        <f t="shared" ref="G1276" ca="1" si="1157">SUM(G1275)+G1222</f>
        <v>9500</v>
      </c>
      <c r="H1276" s="702">
        <f t="shared" ref="H1276" ca="1" si="1158">SUM(H1275)+H1222</f>
        <v>9</v>
      </c>
      <c r="I1276" s="702">
        <f t="shared" ref="I1276:P1276" ca="1" si="1159">SUM(I1275)+I1222</f>
        <v>7000</v>
      </c>
      <c r="J1276" s="702">
        <f t="shared" ca="1" si="1159"/>
        <v>0</v>
      </c>
      <c r="K1276" s="702">
        <f t="shared" ca="1" si="1159"/>
        <v>5000</v>
      </c>
      <c r="L1276" s="702">
        <f t="shared" ca="1" si="1159"/>
        <v>2</v>
      </c>
      <c r="M1276" s="702">
        <f t="shared" ca="1" si="1159"/>
        <v>4750</v>
      </c>
      <c r="N1276" s="702">
        <f t="shared" ca="1" si="1159"/>
        <v>0</v>
      </c>
      <c r="O1276" s="702">
        <f t="shared" ca="1" si="1159"/>
        <v>71</v>
      </c>
      <c r="P1276" s="703">
        <f t="shared" ca="1" si="1159"/>
        <v>695500</v>
      </c>
      <c r="Q1276" s="555"/>
      <c r="R1276" s="774"/>
      <c r="S1276" s="604"/>
      <c r="T1276" s="603" t="s">
        <v>39</v>
      </c>
      <c r="U1276" s="604"/>
      <c r="V1276" s="715"/>
      <c r="W1276" s="604"/>
      <c r="X1276" s="603" t="s">
        <v>455</v>
      </c>
      <c r="Y1276" s="604"/>
      <c r="Z1276" s="715"/>
      <c r="AA1276" s="604"/>
      <c r="AB1276" s="604"/>
      <c r="AC1276" s="603" t="s">
        <v>41</v>
      </c>
      <c r="AD1276" s="715"/>
      <c r="AE1276" s="555"/>
      <c r="AF1276" s="645"/>
      <c r="AG1276" s="716"/>
      <c r="AJ1276" s="854"/>
      <c r="AK1276" s="281" t="s">
        <v>104</v>
      </c>
      <c r="AL1276" s="281" t="s">
        <v>4</v>
      </c>
      <c r="AM1276" s="225"/>
      <c r="AN1276" s="225"/>
      <c r="AO1276" s="225"/>
      <c r="AP1276" s="225"/>
      <c r="AQ1276" s="225"/>
      <c r="AR1276" s="225"/>
      <c r="AS1276" s="225"/>
      <c r="AT1276" s="225"/>
      <c r="AU1276" s="225"/>
      <c r="AV1276" s="225"/>
      <c r="AW1276" s="225"/>
      <c r="AX1276" s="282"/>
      <c r="AY1276" s="854"/>
    </row>
    <row r="1277" spans="1:51" ht="13.5" customHeight="1" thickBot="1">
      <c r="A1277" s="548" t="s">
        <v>610</v>
      </c>
      <c r="B1277" s="878" t="s">
        <v>661</v>
      </c>
      <c r="C1277" s="879"/>
      <c r="D1277" s="880"/>
      <c r="E1277" s="670"/>
      <c r="F1277" s="757">
        <f ca="1">SUMIF($B1250:$P1263,$A1277,F1250:F1263)+SUMIF($B1250:$P1263,$A1278,F1250:F1263)</f>
        <v>44</v>
      </c>
      <c r="G1277" s="758">
        <f t="shared" ref="G1277" ca="1" si="1160">SUMIF($B1252:$P1265,$A1277,G1252:G1265)</f>
        <v>7600</v>
      </c>
      <c r="H1277" s="758">
        <f ca="1">SUMIF($B1250:$P1263,$A1277,H1250:H1263)+SUMIF($B1250:$P1263,$A1278,H1250:H1263)</f>
        <v>29</v>
      </c>
      <c r="I1277" s="758">
        <f t="shared" ref="I1277" ca="1" si="1161">SUMIF($B1252:$P1265,$A1277,I1252:I1265)</f>
        <v>5600</v>
      </c>
      <c r="J1277" s="758">
        <f ca="1">SUMIF($B1250:$P1263,$A1277,J1250:J1263)+SUMIF($B1250:$P1263,$A1278,J1250:J1263)</f>
        <v>0</v>
      </c>
      <c r="K1277" s="758">
        <f t="shared" ref="K1277" ca="1" si="1162">SUMIF($B1252:$P1265,$A1277,K1252:K1265)</f>
        <v>4000</v>
      </c>
      <c r="L1277" s="758">
        <f ca="1">SUMIF($B1250:$P1263,$A1277,L1250:L1263)+SUMIF($B1250:$P1263,$A1278,L1250:L1263)</f>
        <v>5</v>
      </c>
      <c r="M1277" s="758">
        <f t="shared" ref="M1277" ca="1" si="1163">SUMIF($B1252:$P1265,$A1277,M1252:M1265)</f>
        <v>3800</v>
      </c>
      <c r="N1277" s="758">
        <f ca="1">SUMIF($B1250:$P1263,$A1277,N1250:N1263)+SUMIF($B1250:$P1263,$A1278,N1250:N1263)</f>
        <v>1</v>
      </c>
      <c r="O1277" s="758">
        <f ca="1">SUMIF($B1250:$P1263,$A1277,O1250:O1263)+SUMIF($B1250:$P1263,$A1278,O1250:O1263)</f>
        <v>79</v>
      </c>
      <c r="P1277" s="759">
        <f ca="1">SUMIF($B1250:$P1263,$A1277,P1250:P1263)+SUMIF($B1250:$P1263,$A1278,P1250:P1263)</f>
        <v>596200</v>
      </c>
      <c r="Q1277" s="555"/>
      <c r="R1277" s="775"/>
      <c r="S1277" s="596" t="s">
        <v>2</v>
      </c>
      <c r="T1277" s="717">
        <f>SUM(昨年日報!T1278)</f>
        <v>222</v>
      </c>
      <c r="U1277" s="555"/>
      <c r="V1277" s="718"/>
      <c r="W1277" s="596" t="s">
        <v>42</v>
      </c>
      <c r="X1277" s="719">
        <f>+X1223+T1277</f>
        <v>3452</v>
      </c>
      <c r="Y1277" s="555"/>
      <c r="Z1277" s="720"/>
      <c r="AA1277" s="555" t="s">
        <v>2</v>
      </c>
      <c r="AB1277" s="596"/>
      <c r="AC1277" s="721">
        <f>+AC1223+T1277</f>
        <v>3730</v>
      </c>
      <c r="AD1277" s="720"/>
      <c r="AE1277" s="555"/>
      <c r="AF1277" s="631"/>
      <c r="AG1277" s="561"/>
      <c r="AJ1277" s="855"/>
      <c r="AK1277" s="9" t="s">
        <v>335</v>
      </c>
      <c r="AL1277" s="9">
        <v>3</v>
      </c>
      <c r="AM1277" s="283"/>
      <c r="AN1277" s="283">
        <f>DSUM($B1249:$N1263,F1249,$AK1276:$AL1277)</f>
        <v>0</v>
      </c>
      <c r="AO1277" s="283">
        <f>DSUM($B1249:$N1263,H1249,$AK1276:$AL1277)</f>
        <v>0</v>
      </c>
      <c r="AP1277" s="283">
        <f>DSUM($B1249:$N1263,J1249,$AK1276:$AL1277)</f>
        <v>0</v>
      </c>
      <c r="AQ1277" s="283">
        <f>DSUM($B1249:$N1263,L1249,$AK1276:$AL1277)</f>
        <v>0</v>
      </c>
      <c r="AR1277" s="283">
        <f>DSUM($B1249:$N1263,N1249,$AK1276:$AL1277)</f>
        <v>0</v>
      </c>
      <c r="AS1277" s="283"/>
      <c r="AT1277" s="283">
        <f>AN1277+AO1277+AP1277</f>
        <v>0</v>
      </c>
      <c r="AU1277" s="283">
        <f>AQ1277+AR1277</f>
        <v>0</v>
      </c>
      <c r="AV1277" s="283">
        <f>AT1277+AU1277</f>
        <v>0</v>
      </c>
      <c r="AW1277" s="286">
        <f>(AT1277*1)+(AU1277*0.5)</f>
        <v>0</v>
      </c>
      <c r="AX1277" s="285">
        <f>DCOUNT(B1249:E1263,D1249,AK1276:AL1277)-AR1295</f>
        <v>0</v>
      </c>
      <c r="AY1277" s="855"/>
    </row>
    <row r="1278" spans="1:51" ht="13.5" customHeight="1" thickBot="1">
      <c r="A1278" s="548" t="s">
        <v>663</v>
      </c>
      <c r="B1278" s="870" t="s">
        <v>623</v>
      </c>
      <c r="C1278" s="871"/>
      <c r="D1278" s="872"/>
      <c r="E1278" s="555" t="e">
        <v>#N/A</v>
      </c>
      <c r="F1278" s="701">
        <f ca="1">SUM(F1277)+F1224</f>
        <v>331</v>
      </c>
      <c r="G1278" s="702">
        <f t="shared" ref="G1278" ca="1" si="1164">SUM(G1277)+G1224</f>
        <v>45600</v>
      </c>
      <c r="H1278" s="702">
        <f t="shared" ref="H1278" ca="1" si="1165">SUM(H1277)+H1224</f>
        <v>67</v>
      </c>
      <c r="I1278" s="702">
        <f t="shared" ref="I1278:P1278" ca="1" si="1166">SUM(I1277)+I1224</f>
        <v>33600</v>
      </c>
      <c r="J1278" s="702">
        <f t="shared" ca="1" si="1166"/>
        <v>0</v>
      </c>
      <c r="K1278" s="702">
        <f t="shared" ca="1" si="1166"/>
        <v>24000</v>
      </c>
      <c r="L1278" s="702">
        <f t="shared" ca="1" si="1166"/>
        <v>12</v>
      </c>
      <c r="M1278" s="702">
        <f t="shared" ca="1" si="1166"/>
        <v>22800</v>
      </c>
      <c r="N1278" s="702">
        <f t="shared" ca="1" si="1166"/>
        <v>2</v>
      </c>
      <c r="O1278" s="702">
        <f t="shared" ca="1" si="1166"/>
        <v>412</v>
      </c>
      <c r="P1278" s="703">
        <f t="shared" ca="1" si="1166"/>
        <v>3212800</v>
      </c>
      <c r="Q1278" s="555"/>
      <c r="R1278" s="776" t="s">
        <v>43</v>
      </c>
      <c r="S1278" s="697" t="s">
        <v>3</v>
      </c>
      <c r="T1278" s="722">
        <f>SUM(O1265)</f>
        <v>346</v>
      </c>
      <c r="U1278" s="696"/>
      <c r="V1278" s="723">
        <f t="shared" ref="V1278" si="1167">+IF(ISERROR(T1278/T1277*100),"",(T1278/T1277*100))</f>
        <v>155.85585585585585</v>
      </c>
      <c r="W1278" s="697" t="s">
        <v>44</v>
      </c>
      <c r="X1278" s="724">
        <f t="shared" ref="X1278:X1280" si="1168">+X1224+T1278</f>
        <v>2787</v>
      </c>
      <c r="Y1278" s="696"/>
      <c r="Z1278" s="725">
        <f t="shared" ref="Z1278" si="1169">+IF(ISERROR(X1278/X1277*100),"",(X1278/X1277*100))</f>
        <v>80.735805330243338</v>
      </c>
      <c r="AA1278" s="696" t="s">
        <v>3</v>
      </c>
      <c r="AB1278" s="697"/>
      <c r="AC1278" s="726">
        <f t="shared" ref="AC1278:AC1290" si="1170">+AC1224+T1278</f>
        <v>2925</v>
      </c>
      <c r="AD1278" s="723">
        <f>+IF(ISERROR(AC1278/AC1277*100),"",(AC1278/AC1277*100))</f>
        <v>78.41823056300268</v>
      </c>
      <c r="AE1278" s="555"/>
      <c r="AF1278" s="558"/>
      <c r="AG1278" s="561"/>
    </row>
    <row r="1279" spans="1:51" ht="13.5" customHeight="1" thickBot="1">
      <c r="A1279" s="43"/>
      <c r="B1279" s="662"/>
      <c r="C1279" s="663"/>
      <c r="D1279" s="664"/>
      <c r="E1279" s="590" t="str">
        <f>IF(B1279="","",VLOOKUP(B1279,参照!$U$1:$Z$25,2,FALSE))</f>
        <v/>
      </c>
      <c r="F1279" s="760"/>
      <c r="G1279" s="761"/>
      <c r="H1279" s="760"/>
      <c r="I1279" s="762"/>
      <c r="J1279" s="760"/>
      <c r="K1279" s="762"/>
      <c r="L1279" s="760"/>
      <c r="M1279" s="761"/>
      <c r="N1279" s="761"/>
      <c r="O1279" s="763"/>
      <c r="P1279" s="764"/>
      <c r="Q1279" s="555"/>
      <c r="R1279" s="777"/>
      <c r="S1279" s="728"/>
      <c r="T1279" s="606">
        <f>SUM(昨年日報!T1280)</f>
        <v>917780</v>
      </c>
      <c r="U1279" s="555"/>
      <c r="V1279" s="729"/>
      <c r="W1279" s="555"/>
      <c r="X1279" s="719">
        <f t="shared" si="1168"/>
        <v>16548890</v>
      </c>
      <c r="Y1279" s="555"/>
      <c r="Z1279" s="720"/>
      <c r="AA1279" s="555"/>
      <c r="AB1279" s="555"/>
      <c r="AC1279" s="713">
        <f t="shared" si="1170"/>
        <v>17732850</v>
      </c>
      <c r="AD1279" s="720"/>
      <c r="AE1279" s="555"/>
      <c r="AF1279" s="730"/>
      <c r="AG1279" s="561"/>
      <c r="AJ1279" s="290" t="s">
        <v>128</v>
      </c>
      <c r="AK1279" s="256"/>
      <c r="AL1279" s="256"/>
      <c r="AM1279" s="256"/>
      <c r="AN1279" s="256">
        <f>AN1250+AN1252+AN1255+AN1257+AN1260+AN1262+AN1265+AN1267+AN1270+AN1272</f>
        <v>120</v>
      </c>
      <c r="AO1279" s="256">
        <f>AO1250+AO1252+AO1255+AO1257+AO1260+AO1262+AO1265+AO1267+AO1270+AO1272</f>
        <v>217</v>
      </c>
      <c r="AP1279" s="256">
        <f>AP1250+AP1252+AP1255+AP1257+AP1260+AP1262+AP1265+AP1267+AP1270+AP1272</f>
        <v>0</v>
      </c>
      <c r="AQ1279" s="256">
        <f>AQ1250+AQ1252+AQ1255+AQ1257+AQ1260+AQ1262+AQ1265+AQ1267+AQ1270+AQ1272</f>
        <v>6</v>
      </c>
      <c r="AR1279" s="256">
        <f>AR1250+AR1252+AR1255+AR1257+AR1260+AR1262+AR1265+AR1267+AR1270+AR1272</f>
        <v>3</v>
      </c>
      <c r="AS1279" s="256"/>
      <c r="AT1279" s="256">
        <f>AT1250+AT1252+AT1255+AT1257+AT1260+AT1262+AT1265+AT1267+AT1270+AT1272</f>
        <v>337</v>
      </c>
      <c r="AU1279" s="256">
        <f>AU1250+AU1252+AU1255+AU1257+AU1260+AU1262+AU1265+AU1267+AU1270+AU1272</f>
        <v>9</v>
      </c>
      <c r="AV1279" s="256">
        <f>AV1250+AV1252+AV1255+AV1257+AV1260+AV1262+AV1265+AV1267+AV1270+AV1272</f>
        <v>346</v>
      </c>
      <c r="AW1279" s="256">
        <f>AW1250+AW1252+AW1255+AW1257+AW1260+AW1262+AW1265+AW1267+AW1270+AW1272</f>
        <v>341.5</v>
      </c>
      <c r="AX1279" s="256">
        <f>AX1250+AX1252+AX1255+AX1257+AX1260+AX1262+AX1265+AX1267+AX1270+AX1272</f>
        <v>6</v>
      </c>
    </row>
    <row r="1280" spans="1:51" ht="13.5" customHeight="1">
      <c r="A1280" s="43"/>
      <c r="B1280" s="870" t="s">
        <v>611</v>
      </c>
      <c r="C1280" s="871"/>
      <c r="D1280" s="872"/>
      <c r="E1280" s="670"/>
      <c r="F1280" s="731">
        <f ca="1">SUM(F1270+F1272+F1274+F1276+F1278)</f>
        <v>1191</v>
      </c>
      <c r="G1280" s="732">
        <f t="shared" ref="G1280:P1280" ca="1" si="1171">SUM(G1270+G1272+G1274+G1276+G1278)</f>
        <v>261250</v>
      </c>
      <c r="H1280" s="731">
        <f t="shared" ca="1" si="1171"/>
        <v>1482</v>
      </c>
      <c r="I1280" s="733">
        <f t="shared" ca="1" si="1171"/>
        <v>192500</v>
      </c>
      <c r="J1280" s="731">
        <f t="shared" ca="1" si="1171"/>
        <v>58</v>
      </c>
      <c r="K1280" s="733">
        <f t="shared" ca="1" si="1171"/>
        <v>137500</v>
      </c>
      <c r="L1280" s="731">
        <f t="shared" ca="1" si="1171"/>
        <v>44</v>
      </c>
      <c r="M1280" s="732">
        <f t="shared" ca="1" si="1171"/>
        <v>130850</v>
      </c>
      <c r="N1280" s="732">
        <f t="shared" ca="1" si="1171"/>
        <v>12</v>
      </c>
      <c r="O1280" s="734">
        <f t="shared" ca="1" si="1171"/>
        <v>2787</v>
      </c>
      <c r="P1280" s="735">
        <f t="shared" ca="1" si="1171"/>
        <v>14501600</v>
      </c>
      <c r="Q1280" s="555"/>
      <c r="R1280" s="778" t="s">
        <v>45</v>
      </c>
      <c r="S1280" s="660"/>
      <c r="T1280" s="736">
        <f>SUM(P1265)</f>
        <v>1876460</v>
      </c>
      <c r="U1280" s="696"/>
      <c r="V1280" s="723">
        <f t="shared" ref="V1280" si="1172">+IF(ISERROR(T1280/T1279*100),"",(T1280/T1279*100))</f>
        <v>204.45640567456255</v>
      </c>
      <c r="W1280" s="696"/>
      <c r="X1280" s="724">
        <f t="shared" si="1168"/>
        <v>14501600</v>
      </c>
      <c r="Y1280" s="696"/>
      <c r="Z1280" s="723">
        <f t="shared" ref="Z1280" si="1173">+IF(ISERROR(X1280/X1279*100),"",(X1280/X1279*100))</f>
        <v>87.628837946230831</v>
      </c>
      <c r="AA1280" s="696"/>
      <c r="AB1280" s="696"/>
      <c r="AC1280" s="736">
        <f t="shared" si="1170"/>
        <v>15177360</v>
      </c>
      <c r="AD1280" s="723">
        <f>+IF(ISERROR(AC1280/AC1279*100),"",(AC1280/AC1279*100))</f>
        <v>85.588949322866881</v>
      </c>
      <c r="AE1280" s="555"/>
      <c r="AF1280" s="558"/>
      <c r="AG1280" s="561"/>
    </row>
    <row r="1281" spans="1:46" ht="13.5" customHeight="1">
      <c r="A1281" s="43"/>
      <c r="B1281" s="895"/>
      <c r="C1281" s="895"/>
      <c r="D1281" s="895"/>
      <c r="E1281" s="562"/>
      <c r="F1281" s="666"/>
      <c r="G1281" s="737"/>
      <c r="H1281" s="666"/>
      <c r="I1281" s="737"/>
      <c r="J1281" s="666"/>
      <c r="K1281" s="737"/>
      <c r="L1281" s="666"/>
      <c r="M1281" s="737"/>
      <c r="N1281" s="666"/>
      <c r="O1281" s="737"/>
      <c r="P1281" s="737"/>
      <c r="Q1281" s="555"/>
      <c r="R1281" s="777" t="s">
        <v>46</v>
      </c>
      <c r="S1281" s="738">
        <f>SUM(AC1250:AC1251)</f>
        <v>0</v>
      </c>
      <c r="T1281" s="606">
        <f>SUM(昨年日報!T1282)</f>
        <v>0</v>
      </c>
      <c r="U1281" s="555"/>
      <c r="V1281" s="729"/>
      <c r="W1281" s="555"/>
      <c r="X1281" s="719">
        <f>+X1227+T1281</f>
        <v>0</v>
      </c>
      <c r="Y1281" s="555"/>
      <c r="Z1281" s="739"/>
      <c r="AA1281" s="555"/>
      <c r="AB1281" s="555"/>
      <c r="AC1281" s="713">
        <f t="shared" si="1170"/>
        <v>0</v>
      </c>
      <c r="AD1281" s="720"/>
      <c r="AE1281" s="555"/>
      <c r="AF1281" s="558"/>
      <c r="AG1281" s="561"/>
      <c r="AJ1281" s="856" t="s">
        <v>323</v>
      </c>
      <c r="AK1281" s="856"/>
      <c r="AL1281" s="856" t="s">
        <v>324</v>
      </c>
      <c r="AM1281" s="856"/>
      <c r="AN1281" s="859" t="s">
        <v>331</v>
      </c>
      <c r="AO1281" s="859"/>
      <c r="AP1281" s="856" t="s">
        <v>325</v>
      </c>
      <c r="AQ1281" s="856"/>
    </row>
    <row r="1282" spans="1:46" ht="13.5" customHeight="1">
      <c r="A1282" s="43"/>
      <c r="B1282" s="881" t="s">
        <v>618</v>
      </c>
      <c r="C1282" s="882"/>
      <c r="D1282" s="882"/>
      <c r="E1282" s="564" t="e">
        <f>IF(B1282="","",VLOOKUP(B1282,参照!$U$1:$Z$25,2,FALSE))</f>
        <v>#N/A</v>
      </c>
      <c r="F1282" s="883" t="s">
        <v>616</v>
      </c>
      <c r="G1282" s="884"/>
      <c r="H1282" s="884"/>
      <c r="I1282" s="884"/>
      <c r="J1282" s="884"/>
      <c r="K1282" s="884"/>
      <c r="L1282" s="884"/>
      <c r="M1282" s="884"/>
      <c r="N1282" s="884"/>
      <c r="O1282" s="884"/>
      <c r="P1282" s="885"/>
      <c r="Q1282" s="555"/>
      <c r="R1282" s="776" t="s">
        <v>47</v>
      </c>
      <c r="S1282" s="740"/>
      <c r="T1282" s="736">
        <f>SUM(T1268+T1272+S1281+S1282)</f>
        <v>0</v>
      </c>
      <c r="U1282" s="696"/>
      <c r="V1282" s="723" t="str">
        <f t="shared" ref="V1282" si="1174">+IF(ISERROR(T1282/T1281*100),"",(T1282/T1281*100))</f>
        <v/>
      </c>
      <c r="W1282" s="696"/>
      <c r="X1282" s="724">
        <f t="shared" ref="X1282:X1291" si="1175">+X1228+T1282</f>
        <v>7204</v>
      </c>
      <c r="Y1282" s="696"/>
      <c r="Z1282" s="725" t="str">
        <f t="shared" ref="Z1282" si="1176">+IF(ISERROR(X1282/X1281*100),"",(X1282/X1281*100))</f>
        <v/>
      </c>
      <c r="AA1282" s="696"/>
      <c r="AB1282" s="696"/>
      <c r="AC1282" s="736">
        <f t="shared" si="1170"/>
        <v>38420</v>
      </c>
      <c r="AD1282" s="723" t="str">
        <f>+IF(ISERROR(AC1282/AC1281*100),"",(AC1282/AC1281*100))</f>
        <v/>
      </c>
      <c r="AE1282" s="555"/>
      <c r="AF1282" s="558"/>
      <c r="AG1282" s="561"/>
      <c r="AJ1282" s="931">
        <v>396250</v>
      </c>
      <c r="AK1282" s="931"/>
      <c r="AL1282" s="869">
        <f>AJ1282-AG1273</f>
        <v>-45160</v>
      </c>
      <c r="AM1282" s="856"/>
      <c r="AN1282" s="869">
        <f>T1284+T1286+T1288+T1290</f>
        <v>45160</v>
      </c>
      <c r="AO1282" s="856"/>
      <c r="AP1282" s="869">
        <f>(AJ1282+AN1282)-(AG1273)</f>
        <v>0</v>
      </c>
      <c r="AQ1282" s="856"/>
    </row>
    <row r="1283" spans="1:46" ht="13.5" customHeight="1">
      <c r="A1283" s="43"/>
      <c r="B1283" s="894" t="s">
        <v>602</v>
      </c>
      <c r="C1283" s="894"/>
      <c r="D1283" s="894"/>
      <c r="E1283" s="555" t="e">
        <v>#N/A</v>
      </c>
      <c r="F1283" s="687" t="s">
        <v>15</v>
      </c>
      <c r="G1283" s="688"/>
      <c r="H1283" s="687" t="s">
        <v>16</v>
      </c>
      <c r="I1283" s="689"/>
      <c r="J1283" s="559" t="s">
        <v>17</v>
      </c>
      <c r="K1283" s="690"/>
      <c r="L1283" s="687" t="s">
        <v>18</v>
      </c>
      <c r="M1283" s="670"/>
      <c r="N1283" s="670" t="s">
        <v>19</v>
      </c>
      <c r="O1283" s="691" t="s">
        <v>6</v>
      </c>
      <c r="P1283" s="613" t="s">
        <v>20</v>
      </c>
      <c r="Q1283" s="555"/>
      <c r="R1283" s="773" t="s">
        <v>639</v>
      </c>
      <c r="S1283" s="824">
        <f>AF1288+AF1290</f>
        <v>23660</v>
      </c>
      <c r="T1283" s="606">
        <f>SUM(昨年日報!T1284)</f>
        <v>35020</v>
      </c>
      <c r="U1283" s="555"/>
      <c r="V1283" s="729"/>
      <c r="W1283" s="555"/>
      <c r="X1283" s="719">
        <f t="shared" si="1175"/>
        <v>273380</v>
      </c>
      <c r="Y1283" s="555"/>
      <c r="Z1283" s="720"/>
      <c r="AA1283" s="555"/>
      <c r="AB1283" s="555"/>
      <c r="AC1283" s="713">
        <f t="shared" si="1170"/>
        <v>290780</v>
      </c>
      <c r="AD1283" s="720"/>
      <c r="AE1283" s="555"/>
      <c r="AF1283" s="558"/>
      <c r="AG1283" s="561"/>
    </row>
    <row r="1284" spans="1:46" ht="13.5" customHeight="1" thickBot="1">
      <c r="A1284" s="43"/>
      <c r="B1284" s="873" t="s">
        <v>637</v>
      </c>
      <c r="C1284" s="874"/>
      <c r="D1284" s="875"/>
      <c r="E1284" s="670"/>
      <c r="F1284" s="665"/>
      <c r="G1284" s="727"/>
      <c r="H1284" s="727"/>
      <c r="I1284" s="727"/>
      <c r="J1284" s="727"/>
      <c r="K1284" s="727"/>
      <c r="L1284" s="727"/>
      <c r="M1284" s="727"/>
      <c r="N1284" s="727"/>
      <c r="O1284" s="727"/>
      <c r="P1284" s="742"/>
      <c r="Q1284" s="555"/>
      <c r="R1284" s="771" t="s">
        <v>682</v>
      </c>
      <c r="S1284" s="825">
        <f>AF1293+AF1295</f>
        <v>0</v>
      </c>
      <c r="T1284" s="736">
        <f>SUM(S1283:S1284)</f>
        <v>23660</v>
      </c>
      <c r="U1284" s="696"/>
      <c r="V1284" s="723">
        <f t="shared" ref="V1284" si="1177">+IF(ISERROR(T1284/T1283*100),"",(T1284/T1283*100))</f>
        <v>67.561393489434607</v>
      </c>
      <c r="W1284" s="696"/>
      <c r="X1284" s="724">
        <f t="shared" si="1175"/>
        <v>200430</v>
      </c>
      <c r="Y1284" s="696"/>
      <c r="Z1284" s="723">
        <f t="shared" ref="Z1284" si="1178">+IF(ISERROR(X1284/X1283*100),"",(X1284/X1283*100))</f>
        <v>73.31553149462286</v>
      </c>
      <c r="AA1284" s="696"/>
      <c r="AB1284" s="696"/>
      <c r="AC1284" s="736">
        <f t="shared" si="1170"/>
        <v>205440</v>
      </c>
      <c r="AD1284" s="723">
        <f>+IF(ISERROR(AC1284/AC1283*100),"",(AC1284/AC1283*100))</f>
        <v>70.651351537244651</v>
      </c>
      <c r="AE1284" s="555"/>
      <c r="AF1284" s="558"/>
      <c r="AG1284" s="561"/>
      <c r="AJ1284" s="856" t="s">
        <v>326</v>
      </c>
      <c r="AK1284" s="856"/>
      <c r="AL1284" s="856"/>
      <c r="AM1284" s="856"/>
    </row>
    <row r="1285" spans="1:46" ht="13.5" customHeight="1" thickBot="1">
      <c r="A1285" s="43"/>
      <c r="B1285" s="870" t="s">
        <v>624</v>
      </c>
      <c r="C1285" s="871"/>
      <c r="D1285" s="872"/>
      <c r="E1285" s="555" t="e">
        <v>#N/A</v>
      </c>
      <c r="F1285" s="700">
        <f ca="1">SUM(F1270)+F$43</f>
        <v>849</v>
      </c>
      <c r="G1285" s="701">
        <f t="shared" ref="G1285:P1285" ca="1" si="1179">SUM(G1270)+G$43</f>
        <v>213750</v>
      </c>
      <c r="H1285" s="702">
        <f t="shared" ca="1" si="1179"/>
        <v>1292</v>
      </c>
      <c r="I1285" s="702">
        <f t="shared" ca="1" si="1179"/>
        <v>157500</v>
      </c>
      <c r="J1285" s="702">
        <f t="shared" ca="1" si="1179"/>
        <v>58</v>
      </c>
      <c r="K1285" s="702">
        <f t="shared" ca="1" si="1179"/>
        <v>112500</v>
      </c>
      <c r="L1285" s="702">
        <f t="shared" ca="1" si="1179"/>
        <v>30</v>
      </c>
      <c r="M1285" s="702">
        <f t="shared" ca="1" si="1179"/>
        <v>107100</v>
      </c>
      <c r="N1285" s="702">
        <f t="shared" ca="1" si="1179"/>
        <v>12</v>
      </c>
      <c r="O1285" s="702">
        <f t="shared" ca="1" si="1179"/>
        <v>2241</v>
      </c>
      <c r="P1285" s="703">
        <f t="shared" ca="1" si="1179"/>
        <v>10688560</v>
      </c>
      <c r="Q1285" s="555"/>
      <c r="R1285" s="773" t="s">
        <v>640</v>
      </c>
      <c r="S1285" s="741">
        <v>16500</v>
      </c>
      <c r="T1285" s="606">
        <f>SUM(昨年日報!T1286)</f>
        <v>12500</v>
      </c>
      <c r="U1285" s="555"/>
      <c r="V1285" s="729"/>
      <c r="W1285" s="555"/>
      <c r="X1285" s="719">
        <f t="shared" si="1175"/>
        <v>197300</v>
      </c>
      <c r="Y1285" s="555"/>
      <c r="Z1285" s="739"/>
      <c r="AA1285" s="555"/>
      <c r="AB1285" s="555"/>
      <c r="AC1285" s="713">
        <f t="shared" si="1170"/>
        <v>230300</v>
      </c>
      <c r="AD1285" s="720"/>
      <c r="AE1285" s="555"/>
      <c r="AF1285" s="934" t="s">
        <v>664</v>
      </c>
      <c r="AG1285" s="935"/>
      <c r="AJ1285" s="886" t="s">
        <v>327</v>
      </c>
      <c r="AK1285" s="887"/>
      <c r="AL1285" s="856" t="s">
        <v>328</v>
      </c>
      <c r="AM1285" s="856"/>
    </row>
    <row r="1286" spans="1:46" ht="13.5" customHeight="1">
      <c r="B1286" s="873" t="s">
        <v>107</v>
      </c>
      <c r="C1286" s="874"/>
      <c r="D1286" s="875"/>
      <c r="E1286" s="670"/>
      <c r="F1286" s="665"/>
      <c r="G1286" s="727"/>
      <c r="H1286" s="727"/>
      <c r="I1286" s="727"/>
      <c r="J1286" s="727"/>
      <c r="K1286" s="727"/>
      <c r="L1286" s="727"/>
      <c r="M1286" s="727"/>
      <c r="N1286" s="727"/>
      <c r="O1286" s="727"/>
      <c r="P1286" s="742"/>
      <c r="Q1286" s="555"/>
      <c r="R1286" s="772" t="s">
        <v>683</v>
      </c>
      <c r="S1286" s="740"/>
      <c r="T1286" s="736">
        <f>SUM(S1285:S1286)</f>
        <v>16500</v>
      </c>
      <c r="U1286" s="696"/>
      <c r="V1286" s="723">
        <f t="shared" ref="V1286" si="1180">+IF(ISERROR(T1286/T1285*100),"",(T1286/T1285*100))</f>
        <v>132</v>
      </c>
      <c r="W1286" s="696"/>
      <c r="X1286" s="724">
        <f t="shared" si="1175"/>
        <v>177700</v>
      </c>
      <c r="Y1286" s="696"/>
      <c r="Z1286" s="725">
        <f t="shared" ref="Z1286" si="1181">+IF(ISERROR(X1286/X1285*100),"",(X1286/X1285*100))</f>
        <v>90.065889508362901</v>
      </c>
      <c r="AA1286" s="696"/>
      <c r="AB1286" s="696"/>
      <c r="AC1286" s="736">
        <f t="shared" si="1170"/>
        <v>186700</v>
      </c>
      <c r="AD1286" s="723">
        <f>+IF(ISERROR(AC1286/AC1285*100),"",(AC1286/AC1285*100))</f>
        <v>81.068171949630923</v>
      </c>
      <c r="AE1286" s="555"/>
      <c r="AF1286" s="936" t="s">
        <v>665</v>
      </c>
      <c r="AG1286" s="937"/>
      <c r="AJ1286" s="886" t="s">
        <v>329</v>
      </c>
      <c r="AK1286" s="887"/>
      <c r="AL1286" s="887"/>
      <c r="AM1286" s="888"/>
    </row>
    <row r="1287" spans="1:46" ht="13.5" customHeight="1">
      <c r="B1287" s="870" t="s">
        <v>624</v>
      </c>
      <c r="C1287" s="871"/>
      <c r="D1287" s="872"/>
      <c r="E1287" s="555" t="e">
        <v>#N/A</v>
      </c>
      <c r="F1287" s="701">
        <f ca="1">SUM(F1272)+F$45</f>
        <v>0</v>
      </c>
      <c r="G1287" s="702">
        <f t="shared" ref="G1287:P1287" ca="1" si="1182">SUM(G1272)+G$45</f>
        <v>0</v>
      </c>
      <c r="H1287" s="702">
        <f t="shared" ca="1" si="1182"/>
        <v>0</v>
      </c>
      <c r="I1287" s="702">
        <f t="shared" ca="1" si="1182"/>
        <v>0</v>
      </c>
      <c r="J1287" s="702">
        <f t="shared" ca="1" si="1182"/>
        <v>0</v>
      </c>
      <c r="K1287" s="702">
        <f t="shared" ca="1" si="1182"/>
        <v>0</v>
      </c>
      <c r="L1287" s="702">
        <f t="shared" ca="1" si="1182"/>
        <v>0</v>
      </c>
      <c r="M1287" s="702">
        <f t="shared" ca="1" si="1182"/>
        <v>0</v>
      </c>
      <c r="N1287" s="702">
        <f t="shared" ca="1" si="1182"/>
        <v>0</v>
      </c>
      <c r="O1287" s="702">
        <f t="shared" ca="1" si="1182"/>
        <v>0</v>
      </c>
      <c r="P1287" s="703">
        <f t="shared" ca="1" si="1182"/>
        <v>0</v>
      </c>
      <c r="Q1287" s="555"/>
      <c r="R1287" s="777"/>
      <c r="S1287" s="669"/>
      <c r="T1287" s="606">
        <f>SUM(昨年日報!T1288)</f>
        <v>0</v>
      </c>
      <c r="U1287" s="555"/>
      <c r="V1287" s="729"/>
      <c r="W1287" s="555"/>
      <c r="X1287" s="719">
        <f t="shared" si="1175"/>
        <v>0</v>
      </c>
      <c r="Y1287" s="555"/>
      <c r="Z1287" s="720"/>
      <c r="AA1287" s="555"/>
      <c r="AB1287" s="555"/>
      <c r="AC1287" s="713">
        <f t="shared" si="1170"/>
        <v>0</v>
      </c>
      <c r="AD1287" s="720"/>
      <c r="AE1287" s="555"/>
      <c r="AF1287" s="826" t="str">
        <f>$AF$99</f>
        <v>8%対象額</v>
      </c>
      <c r="AG1287" s="827" t="str">
        <f>$AG$99</f>
        <v>税額</v>
      </c>
      <c r="AJ1287" s="869">
        <f ca="1">SUM(INDIRECT(AS1287))</f>
        <v>346</v>
      </c>
      <c r="AK1287" s="856"/>
      <c r="AL1287" s="869">
        <f ca="1">SUM(INDIRECT(AT1287))</f>
        <v>2925</v>
      </c>
      <c r="AM1287" s="856"/>
      <c r="AN1287" s="345" t="s">
        <v>619</v>
      </c>
      <c r="AO1287" s="345" t="s">
        <v>621</v>
      </c>
      <c r="AP1287" s="346">
        <f>SUM(AP1233)+72</f>
        <v>1713</v>
      </c>
      <c r="AQ1287" s="347">
        <v>18</v>
      </c>
      <c r="AR1287" s="347">
        <f>AP1287+AQ1287</f>
        <v>1731</v>
      </c>
      <c r="AS1287" s="345" t="str">
        <f>CONCATENATE(AN1287,AR1287)</f>
        <v>受払表!G1731</v>
      </c>
      <c r="AT1287" s="345" t="str">
        <f>CONCATENATE(AO1287,AR1287)</f>
        <v>受払表!K1731</v>
      </c>
    </row>
    <row r="1288" spans="1:46" ht="13.5" customHeight="1">
      <c r="B1288" s="873" t="s">
        <v>605</v>
      </c>
      <c r="C1288" s="874"/>
      <c r="D1288" s="875"/>
      <c r="E1288" s="670"/>
      <c r="F1288" s="665"/>
      <c r="G1288" s="727"/>
      <c r="H1288" s="727"/>
      <c r="I1288" s="727"/>
      <c r="J1288" s="727"/>
      <c r="K1288" s="727"/>
      <c r="L1288" s="727"/>
      <c r="M1288" s="727"/>
      <c r="N1288" s="727"/>
      <c r="O1288" s="727"/>
      <c r="P1288" s="742"/>
      <c r="Q1288" s="555"/>
      <c r="R1288" s="776" t="s">
        <v>52</v>
      </c>
      <c r="S1288" s="660"/>
      <c r="T1288" s="736">
        <f>+AC1269</f>
        <v>0</v>
      </c>
      <c r="U1288" s="696"/>
      <c r="V1288" s="723" t="str">
        <f t="shared" ref="V1288" si="1183">+IF(ISERROR(T1288/T1287*100),"",(T1288/T1287*100))</f>
        <v/>
      </c>
      <c r="W1288" s="696"/>
      <c r="X1288" s="724">
        <f t="shared" si="1175"/>
        <v>0</v>
      </c>
      <c r="Y1288" s="696"/>
      <c r="Z1288" s="723" t="str">
        <f t="shared" ref="Z1288" si="1184">+IF(ISERROR(X1288/X1287*100),"",(X1288/X1287*100))</f>
        <v/>
      </c>
      <c r="AA1288" s="696"/>
      <c r="AB1288" s="696"/>
      <c r="AC1288" s="736">
        <f t="shared" si="1170"/>
        <v>0</v>
      </c>
      <c r="AD1288" s="723" t="str">
        <f>+IF(ISERROR(AC1288/AC1287*100),"",(AC1288/AC1287*100))</f>
        <v/>
      </c>
      <c r="AE1288" s="555"/>
      <c r="AF1288" s="817">
        <v>9020</v>
      </c>
      <c r="AG1288" s="818">
        <f>IF(AF1288="","0",AF1288-(AF1288/(参照!$V$13)))</f>
        <v>668.14814814814781</v>
      </c>
      <c r="AJ1288" s="886" t="s">
        <v>330</v>
      </c>
      <c r="AK1288" s="887"/>
      <c r="AL1288" s="887"/>
      <c r="AM1288" s="888"/>
      <c r="AN1288" s="345"/>
      <c r="AO1288" s="345"/>
      <c r="AP1288" s="345"/>
      <c r="AQ1288" s="345"/>
      <c r="AR1288" s="345"/>
      <c r="AS1288" s="345"/>
      <c r="AT1288" s="345"/>
    </row>
    <row r="1289" spans="1:46" ht="13.5" customHeight="1">
      <c r="B1289" s="870" t="s">
        <v>624</v>
      </c>
      <c r="C1289" s="871"/>
      <c r="D1289" s="872"/>
      <c r="E1289" s="712"/>
      <c r="F1289" s="701">
        <f ca="1">SUM(F1274)+F$47</f>
        <v>69</v>
      </c>
      <c r="G1289" s="702">
        <f t="shared" ref="G1289:P1289" ca="1" si="1185">SUM(G1274)+G$47</f>
        <v>11400</v>
      </c>
      <c r="H1289" s="702">
        <f t="shared" ca="1" si="1185"/>
        <v>130</v>
      </c>
      <c r="I1289" s="702">
        <f t="shared" ca="1" si="1185"/>
        <v>8400</v>
      </c>
      <c r="J1289" s="702">
        <f t="shared" ca="1" si="1185"/>
        <v>0</v>
      </c>
      <c r="K1289" s="702">
        <f t="shared" ca="1" si="1185"/>
        <v>6000</v>
      </c>
      <c r="L1289" s="702">
        <f t="shared" ca="1" si="1185"/>
        <v>2</v>
      </c>
      <c r="M1289" s="702">
        <f t="shared" ca="1" si="1185"/>
        <v>5720</v>
      </c>
      <c r="N1289" s="702">
        <f t="shared" ca="1" si="1185"/>
        <v>0</v>
      </c>
      <c r="O1289" s="702">
        <f t="shared" ca="1" si="1185"/>
        <v>201</v>
      </c>
      <c r="P1289" s="703">
        <f t="shared" ca="1" si="1185"/>
        <v>580500</v>
      </c>
      <c r="Q1289" s="555"/>
      <c r="R1289" s="773" t="s">
        <v>641</v>
      </c>
      <c r="S1289" s="728">
        <v>5000</v>
      </c>
      <c r="T1289" s="743">
        <f>SUM(昨年日報!T1290)</f>
        <v>0</v>
      </c>
      <c r="U1289" s="682"/>
      <c r="V1289" s="744"/>
      <c r="W1289" s="682"/>
      <c r="X1289" s="719">
        <f t="shared" si="1175"/>
        <v>73500</v>
      </c>
      <c r="Y1289" s="682"/>
      <c r="Z1289" s="744"/>
      <c r="AA1289" s="682"/>
      <c r="AB1289" s="682"/>
      <c r="AC1289" s="745">
        <f t="shared" si="1170"/>
        <v>81000</v>
      </c>
      <c r="AD1289" s="744"/>
      <c r="AE1289" s="555"/>
      <c r="AF1289" s="828" t="str">
        <f>$AF$101</f>
        <v>10%対象額</v>
      </c>
      <c r="AG1289" s="829" t="str">
        <f>$AG$101</f>
        <v>税額</v>
      </c>
      <c r="AJ1289" s="869">
        <f ca="1">SUM(INDIRECT(AS1289))</f>
        <v>1876460</v>
      </c>
      <c r="AK1289" s="856"/>
      <c r="AL1289" s="869">
        <f ca="1">SUM(INDIRECT(AT1289))</f>
        <v>15177360</v>
      </c>
      <c r="AM1289" s="856"/>
      <c r="AN1289" s="345" t="s">
        <v>620</v>
      </c>
      <c r="AO1289" s="345" t="s">
        <v>622</v>
      </c>
      <c r="AP1289" s="345">
        <f>SUM(AP1235)+72</f>
        <v>1713</v>
      </c>
      <c r="AQ1289" s="347">
        <v>18</v>
      </c>
      <c r="AR1289" s="345">
        <f>AP1289+AQ1289</f>
        <v>1731</v>
      </c>
      <c r="AS1289" s="345" t="str">
        <f>CONCATENATE(AN1289,AR1289)</f>
        <v>受払表!H1731</v>
      </c>
      <c r="AT1289" s="345" t="str">
        <f>CONCATENATE(AO1289,AR1289)</f>
        <v>受払表!L1731</v>
      </c>
    </row>
    <row r="1290" spans="1:46" ht="13.5" customHeight="1" thickBot="1">
      <c r="B1290" s="873" t="s">
        <v>103</v>
      </c>
      <c r="C1290" s="874"/>
      <c r="D1290" s="875"/>
      <c r="E1290" s="560" t="e">
        <v>#N/A</v>
      </c>
      <c r="F1290" s="665"/>
      <c r="G1290" s="727"/>
      <c r="H1290" s="727"/>
      <c r="I1290" s="727"/>
      <c r="J1290" s="727"/>
      <c r="K1290" s="727"/>
      <c r="L1290" s="727"/>
      <c r="M1290" s="727"/>
      <c r="N1290" s="727"/>
      <c r="O1290" s="727"/>
      <c r="P1290" s="742"/>
      <c r="Q1290" s="555"/>
      <c r="R1290" s="779" t="s">
        <v>684</v>
      </c>
      <c r="S1290" s="746"/>
      <c r="T1290" s="747">
        <f>S1289+S1290</f>
        <v>5000</v>
      </c>
      <c r="U1290" s="748"/>
      <c r="V1290" s="749" t="str">
        <f t="shared" ref="V1290" si="1186">+IF(ISERROR(T1290/T1289*100),"",(T1290/T1289*100))</f>
        <v/>
      </c>
      <c r="W1290" s="748"/>
      <c r="X1290" s="719">
        <f t="shared" si="1175"/>
        <v>32500</v>
      </c>
      <c r="Y1290" s="748"/>
      <c r="Z1290" s="749">
        <f t="shared" ref="Z1290" si="1187">+IF(ISERROR(X1290/X1289*100),"",(X1290/X1289*100))</f>
        <v>44.217687074829932</v>
      </c>
      <c r="AA1290" s="748"/>
      <c r="AB1290" s="748"/>
      <c r="AC1290" s="747">
        <f t="shared" si="1170"/>
        <v>39000</v>
      </c>
      <c r="AD1290" s="749">
        <f>+IF(ISERROR(AC1290/AC1289*100),"",(AC1290/AC1289*100))</f>
        <v>48.148148148148145</v>
      </c>
      <c r="AE1290" s="555"/>
      <c r="AF1290" s="821">
        <v>14640</v>
      </c>
      <c r="AG1290" s="822">
        <f>IF(AF1290="","0",AF1290-(AF1290/(参照!$V$14)))</f>
        <v>1330.9090909090919</v>
      </c>
    </row>
    <row r="1291" spans="1:46" ht="13.5" customHeight="1">
      <c r="B1291" s="870" t="s">
        <v>624</v>
      </c>
      <c r="C1291" s="871"/>
      <c r="D1291" s="872"/>
      <c r="E1291" s="555" t="e">
        <v>#N/A</v>
      </c>
      <c r="F1291" s="701">
        <f ca="1">SUM(F1276)+F$49</f>
        <v>60</v>
      </c>
      <c r="G1291" s="702">
        <f t="shared" ref="G1291:P1291" ca="1" si="1188">SUM(G1276)+G$49</f>
        <v>9500</v>
      </c>
      <c r="H1291" s="702">
        <f t="shared" ca="1" si="1188"/>
        <v>9</v>
      </c>
      <c r="I1291" s="702">
        <f t="shared" ca="1" si="1188"/>
        <v>7000</v>
      </c>
      <c r="J1291" s="702">
        <f t="shared" ca="1" si="1188"/>
        <v>0</v>
      </c>
      <c r="K1291" s="702">
        <f t="shared" ca="1" si="1188"/>
        <v>5000</v>
      </c>
      <c r="L1291" s="702">
        <f t="shared" ca="1" si="1188"/>
        <v>2</v>
      </c>
      <c r="M1291" s="702">
        <f t="shared" ca="1" si="1188"/>
        <v>4750</v>
      </c>
      <c r="N1291" s="702">
        <f t="shared" ca="1" si="1188"/>
        <v>0</v>
      </c>
      <c r="O1291" s="702">
        <f t="shared" ca="1" si="1188"/>
        <v>71</v>
      </c>
      <c r="P1291" s="703">
        <f t="shared" ca="1" si="1188"/>
        <v>695500</v>
      </c>
      <c r="Q1291" s="555"/>
      <c r="R1291" s="777"/>
      <c r="S1291" s="669"/>
      <c r="T1291" s="713">
        <f>SUM(昨年日報!T1292)</f>
        <v>965300</v>
      </c>
      <c r="U1291" s="555"/>
      <c r="V1291" s="729"/>
      <c r="W1291" s="555"/>
      <c r="X1291" s="750">
        <f t="shared" si="1175"/>
        <v>17093070</v>
      </c>
      <c r="Y1291" s="555"/>
      <c r="Z1291" s="739"/>
      <c r="AA1291" s="555"/>
      <c r="AB1291" s="555"/>
      <c r="AC1291" s="713">
        <f>+AC1237+T1291</f>
        <v>18334930</v>
      </c>
      <c r="AD1291" s="739"/>
      <c r="AE1291" s="555"/>
      <c r="AF1291" s="932" t="s">
        <v>685</v>
      </c>
      <c r="AG1291" s="933"/>
      <c r="AK1291" s="225" t="s">
        <v>148</v>
      </c>
      <c r="AL1291" s="225" t="s">
        <v>148</v>
      </c>
      <c r="AM1291" s="225" t="s">
        <v>148</v>
      </c>
      <c r="AN1291" s="225" t="s">
        <v>148</v>
      </c>
      <c r="AO1291" s="225" t="s">
        <v>148</v>
      </c>
      <c r="AP1291" s="225" t="s">
        <v>148</v>
      </c>
    </row>
    <row r="1292" spans="1:46" ht="13.5" customHeight="1">
      <c r="B1292" s="878" t="s">
        <v>661</v>
      </c>
      <c r="C1292" s="879"/>
      <c r="D1292" s="880"/>
      <c r="E1292" s="670"/>
      <c r="F1292" s="665"/>
      <c r="G1292" s="727"/>
      <c r="H1292" s="727"/>
      <c r="I1292" s="727"/>
      <c r="J1292" s="727"/>
      <c r="K1292" s="727"/>
      <c r="L1292" s="727"/>
      <c r="M1292" s="727"/>
      <c r="N1292" s="727"/>
      <c r="O1292" s="727"/>
      <c r="P1292" s="742"/>
      <c r="Q1292" s="555"/>
      <c r="R1292" s="780" t="s">
        <v>53</v>
      </c>
      <c r="S1292" s="705"/>
      <c r="T1292" s="751">
        <f>+T1280+T1282+T1284+T1286+T1288+T1290</f>
        <v>1921620</v>
      </c>
      <c r="U1292" s="560"/>
      <c r="V1292" s="752">
        <f t="shared" ref="V1292" si="1189">+IF(ISERROR(T1292/T1291*100),"",(T1292/T1291*100))</f>
        <v>199.0697192582617</v>
      </c>
      <c r="W1292" s="560"/>
      <c r="X1292" s="751">
        <f>+X1280+X1282+X1284+X1286+X1288+X1290</f>
        <v>14919434</v>
      </c>
      <c r="Y1292" s="560"/>
      <c r="Z1292" s="752">
        <f t="shared" ref="Z1292" si="1190">+IF(ISERROR(X1292/X1291*100),"",(X1292/X1291*100))</f>
        <v>87.283524843693954</v>
      </c>
      <c r="AA1292" s="560"/>
      <c r="AB1292" s="560"/>
      <c r="AC1292" s="751">
        <f t="shared" ref="AC1292" si="1191">+AC1238+T1292</f>
        <v>15646920</v>
      </c>
      <c r="AD1292" s="752">
        <f>+IF(ISERROR(AC1292/AC1291*100),"",(AC1292/AC1291*100))</f>
        <v>85.33940407735399</v>
      </c>
      <c r="AE1292" s="555"/>
      <c r="AF1292" s="826" t="str">
        <f>$AF$104</f>
        <v>8%対象額</v>
      </c>
      <c r="AG1292" s="827" t="str">
        <f>$AG$104</f>
        <v>税額</v>
      </c>
      <c r="AK1292" s="225" t="s">
        <v>152</v>
      </c>
      <c r="AL1292" s="225" t="s">
        <v>153</v>
      </c>
      <c r="AM1292" s="225" t="s">
        <v>154</v>
      </c>
      <c r="AN1292" s="225" t="s">
        <v>155</v>
      </c>
      <c r="AO1292" s="225" t="s">
        <v>156</v>
      </c>
      <c r="AP1292" s="225" t="s">
        <v>332</v>
      </c>
    </row>
    <row r="1293" spans="1:46" ht="13.5" customHeight="1">
      <c r="B1293" s="870" t="s">
        <v>624</v>
      </c>
      <c r="C1293" s="871"/>
      <c r="D1293" s="872"/>
      <c r="E1293" s="555" t="e">
        <v>#N/A</v>
      </c>
      <c r="F1293" s="701">
        <f ca="1">SUM(F1278)+F$51</f>
        <v>331</v>
      </c>
      <c r="G1293" s="702">
        <f t="shared" ref="G1293:P1293" ca="1" si="1192">SUM(G1278)+G$51</f>
        <v>45600</v>
      </c>
      <c r="H1293" s="702">
        <f t="shared" ca="1" si="1192"/>
        <v>67</v>
      </c>
      <c r="I1293" s="702">
        <f t="shared" ca="1" si="1192"/>
        <v>33600</v>
      </c>
      <c r="J1293" s="702">
        <f t="shared" ca="1" si="1192"/>
        <v>0</v>
      </c>
      <c r="K1293" s="702">
        <f t="shared" ca="1" si="1192"/>
        <v>24000</v>
      </c>
      <c r="L1293" s="702">
        <f t="shared" ca="1" si="1192"/>
        <v>12</v>
      </c>
      <c r="M1293" s="702">
        <f t="shared" ca="1" si="1192"/>
        <v>22800</v>
      </c>
      <c r="N1293" s="702">
        <f t="shared" ca="1" si="1192"/>
        <v>2</v>
      </c>
      <c r="O1293" s="702">
        <f t="shared" ca="1" si="1192"/>
        <v>412</v>
      </c>
      <c r="P1293" s="703">
        <f t="shared" ca="1" si="1192"/>
        <v>3212800</v>
      </c>
      <c r="Q1293" s="555"/>
      <c r="R1293" s="775"/>
      <c r="S1293" s="669"/>
      <c r="T1293" s="713">
        <f>SUM(昨年日報!T1294)</f>
        <v>877657.91245791235</v>
      </c>
      <c r="U1293" s="555"/>
      <c r="V1293" s="729"/>
      <c r="W1293" s="555"/>
      <c r="X1293" s="713">
        <f t="shared" ref="X1293:X1294" si="1193">+X1239+T1293</f>
        <v>15541316.835016832</v>
      </c>
      <c r="Y1293" s="555"/>
      <c r="Z1293" s="739"/>
      <c r="AA1293" s="555"/>
      <c r="AB1293" s="555"/>
      <c r="AC1293" s="713">
        <f>+AC1239+T1293</f>
        <v>16670370.875420872</v>
      </c>
      <c r="AD1293" s="739"/>
      <c r="AE1293" s="555"/>
      <c r="AF1293" s="817"/>
      <c r="AG1293" s="818" t="str">
        <f>IF(AF1293="","0",AF1293-(AF1293/(参照!$V$13)))</f>
        <v>0</v>
      </c>
      <c r="AK1293" s="856" t="s">
        <v>632</v>
      </c>
      <c r="AL1293" s="856"/>
      <c r="AM1293" s="281" t="s">
        <v>625</v>
      </c>
      <c r="AN1293" s="281" t="s">
        <v>626</v>
      </c>
      <c r="AO1293" s="281" t="s">
        <v>627</v>
      </c>
      <c r="AP1293" s="281" t="s">
        <v>628</v>
      </c>
      <c r="AQ1293" s="281" t="s">
        <v>630</v>
      </c>
      <c r="AR1293" s="281" t="s">
        <v>631</v>
      </c>
    </row>
    <row r="1294" spans="1:46" ht="13.5" customHeight="1">
      <c r="B1294" s="662"/>
      <c r="C1294" s="663"/>
      <c r="D1294" s="664"/>
      <c r="E1294" s="590" t="str">
        <f>IF(B1294="","",VLOOKUP(B1294,参照!$U$1:$Z$25,2,FALSE))</f>
        <v/>
      </c>
      <c r="F1294" s="665"/>
      <c r="G1294" s="666"/>
      <c r="H1294" s="665"/>
      <c r="I1294" s="667"/>
      <c r="J1294" s="665"/>
      <c r="K1294" s="667"/>
      <c r="L1294" s="665"/>
      <c r="M1294" s="666"/>
      <c r="N1294" s="666"/>
      <c r="O1294" s="727"/>
      <c r="P1294" s="647"/>
      <c r="Q1294" s="555"/>
      <c r="R1294" s="777" t="s">
        <v>54</v>
      </c>
      <c r="S1294" s="669"/>
      <c r="T1294" s="713">
        <f>((+T1280+T1282+T1286+T1288+T1290)/(参照!$V$14))+(AF1288+AF1290+AF1293+AF1295-AG1288-AG1290-AG1293-AG1295)</f>
        <v>1747079.1245791244</v>
      </c>
      <c r="U1294" s="555"/>
      <c r="V1294" s="725"/>
      <c r="W1294" s="555"/>
      <c r="X1294" s="713">
        <f t="shared" si="1193"/>
        <v>13564699.090909092</v>
      </c>
      <c r="Y1294" s="555"/>
      <c r="Z1294" s="725">
        <f>+IF(ISERROR(X1294/X1293*100),"",(X1294/X1293*100))</f>
        <v>87.281529840160417</v>
      </c>
      <c r="AA1294" s="555"/>
      <c r="AB1294" s="555"/>
      <c r="AC1294" s="713">
        <f t="shared" ref="AC1294" si="1194">+AC1240+T1294</f>
        <v>14226095.622895623</v>
      </c>
      <c r="AD1294" s="753">
        <f>+IF(ISERROR(AC1294/AC1293*100),"",(AC1294/AC1293*100))</f>
        <v>85.337607238665953</v>
      </c>
      <c r="AE1294" s="555"/>
      <c r="AF1294" s="828" t="str">
        <f>$AF$106</f>
        <v>10%対象額</v>
      </c>
      <c r="AG1294" s="829" t="str">
        <f>$AG$106</f>
        <v>税額</v>
      </c>
      <c r="AK1294" s="856" t="s">
        <v>176</v>
      </c>
      <c r="AL1294" s="856"/>
      <c r="AM1294" s="225"/>
      <c r="AN1294" s="225"/>
      <c r="AO1294" s="225"/>
      <c r="AP1294" s="225"/>
      <c r="AQ1294" s="225"/>
      <c r="AR1294" s="225"/>
    </row>
    <row r="1295" spans="1:46" ht="13.5" customHeight="1" thickBot="1">
      <c r="B1295" s="870" t="s">
        <v>617</v>
      </c>
      <c r="C1295" s="871"/>
      <c r="D1295" s="872"/>
      <c r="E1295" s="670"/>
      <c r="F1295" s="731">
        <f ca="1">SUM(F1285+F1287+F1289+F1291+F1293)</f>
        <v>1309</v>
      </c>
      <c r="G1295" s="732">
        <f t="shared" ref="G1295:P1295" ca="1" si="1195">SUM(G1285+G1287+G1289+G1291+G1293)</f>
        <v>280250</v>
      </c>
      <c r="H1295" s="731">
        <f t="shared" ca="1" si="1195"/>
        <v>1498</v>
      </c>
      <c r="I1295" s="733">
        <f t="shared" ca="1" si="1195"/>
        <v>206500</v>
      </c>
      <c r="J1295" s="731">
        <f t="shared" ca="1" si="1195"/>
        <v>58</v>
      </c>
      <c r="K1295" s="733">
        <f t="shared" ca="1" si="1195"/>
        <v>147500</v>
      </c>
      <c r="L1295" s="731">
        <f t="shared" ca="1" si="1195"/>
        <v>46</v>
      </c>
      <c r="M1295" s="732">
        <f t="shared" ca="1" si="1195"/>
        <v>140370</v>
      </c>
      <c r="N1295" s="732">
        <f t="shared" ca="1" si="1195"/>
        <v>14</v>
      </c>
      <c r="O1295" s="734">
        <f t="shared" ca="1" si="1195"/>
        <v>2925</v>
      </c>
      <c r="P1295" s="735">
        <f t="shared" ca="1" si="1195"/>
        <v>15177360</v>
      </c>
      <c r="Q1295" s="555"/>
      <c r="R1295" s="781"/>
      <c r="S1295" s="754" t="s">
        <v>0</v>
      </c>
      <c r="T1295" s="751">
        <f>T1292-T1294</f>
        <v>174540.87542087561</v>
      </c>
      <c r="U1295" s="560"/>
      <c r="V1295" s="755"/>
      <c r="W1295" s="649" t="s">
        <v>0</v>
      </c>
      <c r="X1295" s="751">
        <f>X1292-X1294</f>
        <v>1354734.9090909082</v>
      </c>
      <c r="Y1295" s="560"/>
      <c r="Z1295" s="756"/>
      <c r="AA1295" s="560" t="s">
        <v>0</v>
      </c>
      <c r="AB1295" s="649"/>
      <c r="AC1295" s="751">
        <f>AC1292-AC1294</f>
        <v>1420824.3771043774</v>
      </c>
      <c r="AD1295" s="756"/>
      <c r="AE1295" s="555"/>
      <c r="AF1295" s="823"/>
      <c r="AG1295" s="822" t="str">
        <f>IF(AF1295="","0",AF1295-(AF1295/(参照!$V$14)))</f>
        <v>0</v>
      </c>
      <c r="AK1295" s="856" t="s">
        <v>177</v>
      </c>
      <c r="AL1295" s="856"/>
      <c r="AM1295" s="225"/>
      <c r="AN1295" s="225"/>
      <c r="AO1295" s="225"/>
      <c r="AP1295" s="225"/>
      <c r="AQ1295" s="225"/>
      <c r="AR1295" s="225"/>
    </row>
    <row r="1296" spans="1:46" ht="9" customHeight="1">
      <c r="A1296" s="22"/>
    </row>
    <row r="1297" spans="1:51" ht="5.25" customHeight="1">
      <c r="A1297" s="22"/>
    </row>
    <row r="1298" spans="1:51" ht="16.5" customHeight="1">
      <c r="A1298" s="1">
        <f>A1244+1</f>
        <v>24</v>
      </c>
      <c r="B1298" s="555"/>
      <c r="C1298" s="555"/>
      <c r="D1298" s="561"/>
      <c r="E1298" s="564"/>
      <c r="F1298" s="567" t="str">
        <f>F$56</f>
        <v>社　長</v>
      </c>
      <c r="G1298" s="562">
        <f t="shared" ref="G1298:O1298" si="1196">G$56</f>
        <v>0</v>
      </c>
      <c r="H1298" s="563" t="str">
        <f t="shared" si="1196"/>
        <v>常　務</v>
      </c>
      <c r="I1298" s="564">
        <f t="shared" si="1196"/>
        <v>0</v>
      </c>
      <c r="J1298" s="565" t="str">
        <f t="shared" si="1196"/>
        <v>部　長</v>
      </c>
      <c r="K1298" s="566">
        <f t="shared" si="1196"/>
        <v>0</v>
      </c>
      <c r="L1298" s="567" t="str">
        <f t="shared" si="1196"/>
        <v>次　長</v>
      </c>
      <c r="M1298" s="566">
        <f t="shared" si="1196"/>
        <v>0</v>
      </c>
      <c r="N1298" s="567" t="str">
        <f t="shared" si="1196"/>
        <v>課　長</v>
      </c>
      <c r="O1298" s="568" t="str">
        <f t="shared" si="1196"/>
        <v>係</v>
      </c>
      <c r="P1298" s="557"/>
      <c r="Q1298" s="24"/>
      <c r="R1298" s="919" t="s">
        <v>99</v>
      </c>
      <c r="S1298" s="919"/>
      <c r="T1298" s="919"/>
      <c r="U1298" s="919"/>
      <c r="V1298" s="919"/>
      <c r="W1298" s="919"/>
      <c r="X1298" s="919"/>
      <c r="AD1298" s="866" t="s">
        <v>116</v>
      </c>
      <c r="AE1298" s="25"/>
      <c r="AF1298" s="183" t="s">
        <v>8</v>
      </c>
      <c r="AG1298" s="556" t="s">
        <v>9</v>
      </c>
    </row>
    <row r="1299" spans="1:51" ht="15.75" customHeight="1">
      <c r="D1299" s="561"/>
      <c r="E1299" s="555"/>
      <c r="F1299" s="920"/>
      <c r="H1299" s="922"/>
      <c r="J1299" s="924"/>
      <c r="K1299" s="186"/>
      <c r="L1299" s="926"/>
      <c r="M1299" s="186"/>
      <c r="N1299" s="926"/>
      <c r="O1299" s="876" t="str">
        <f>IF(ISERROR(VLOOKUP(O1301,参照!AB:AC,2,FALSE)),"",VLOOKUP(O1301,参照!AB:AC,2,FALSE))</f>
        <v>小森</v>
      </c>
      <c r="P1299" s="770">
        <v>1</v>
      </c>
      <c r="Q1299" s="4"/>
      <c r="R1299" s="269"/>
      <c r="S1299" s="865">
        <f>SUM(S1245)+1</f>
        <v>46166</v>
      </c>
      <c r="T1299" s="865"/>
      <c r="U1299" s="865"/>
      <c r="V1299" s="865"/>
      <c r="W1299" s="862" t="str">
        <f>TEXT(S1299,"aaaa")</f>
        <v>日曜日</v>
      </c>
      <c r="X1299" s="862"/>
      <c r="Y1299" s="268"/>
      <c r="Z1299" s="4"/>
      <c r="AA1299" s="4"/>
      <c r="AB1299" s="4"/>
      <c r="AC1299" s="29"/>
      <c r="AD1299" s="867"/>
      <c r="AE1299" s="263"/>
      <c r="AF1299" s="889" t="str">
        <f>IF(ISERROR(VLOOKUP(P1299,参照!M:N,2,FALSE)),"",VLOOKUP(P1299,参照!M:N,2,FALSE))</f>
        <v>晴　れ</v>
      </c>
      <c r="AG1299" s="860" t="str">
        <f>IF(ISERROR(VLOOKUP(P1300,参照!M:N,2,FALSE)),"",VLOOKUP(P1300,参照!M:N,2,FALSE))</f>
        <v>晴　れ</v>
      </c>
    </row>
    <row r="1300" spans="1:51" ht="15.75" customHeight="1">
      <c r="D1300" s="561"/>
      <c r="E1300" s="560"/>
      <c r="F1300" s="921"/>
      <c r="G1300" s="31"/>
      <c r="H1300" s="923"/>
      <c r="I1300" s="31"/>
      <c r="J1300" s="925"/>
      <c r="K1300" s="187"/>
      <c r="L1300" s="927"/>
      <c r="M1300" s="187"/>
      <c r="N1300" s="927"/>
      <c r="O1300" s="877" t="str">
        <f>IF(ISERROR(VLOOKUP(N1300,参照!#REF!,2,FALSE)),"",VLOOKUP(N1300,参照!#REF!,2,FALSE))</f>
        <v/>
      </c>
      <c r="P1300" s="770">
        <v>1</v>
      </c>
      <c r="Q1300" s="4"/>
      <c r="R1300" s="269"/>
      <c r="S1300" s="865"/>
      <c r="T1300" s="865"/>
      <c r="U1300" s="865"/>
      <c r="V1300" s="865"/>
      <c r="W1300" s="862"/>
      <c r="X1300" s="862"/>
      <c r="Y1300" s="268"/>
      <c r="Z1300" s="4"/>
      <c r="AA1300" s="4"/>
      <c r="AB1300" s="4"/>
      <c r="AC1300" s="29"/>
      <c r="AD1300" s="868"/>
      <c r="AE1300" s="187"/>
      <c r="AF1300" s="890" t="str">
        <f>IF(ISERROR(VLOOKUP(AE1300,参照!O:P,2,FALSE)),"",VLOOKUP(AE1300,参照!O:P,2,FALSE))</f>
        <v/>
      </c>
      <c r="AG1300" s="861" t="str">
        <f>IF(ISERROR(VLOOKUP(AF1300,参照!P:Q,2,FALSE)),"",VLOOKUP(AF1300,参照!P:Q,2,FALSE))</f>
        <v/>
      </c>
    </row>
    <row r="1301" spans="1:51" ht="13.5" customHeight="1">
      <c r="B1301" s="555" t="s">
        <v>447</v>
      </c>
      <c r="C1301" s="555"/>
      <c r="D1301" s="555"/>
      <c r="E1301" s="555"/>
      <c r="F1301" s="555"/>
      <c r="G1301" s="555"/>
      <c r="H1301" s="555"/>
      <c r="I1301" s="555"/>
      <c r="J1301" s="555"/>
      <c r="K1301" s="555"/>
      <c r="L1301" s="555"/>
      <c r="M1301" s="555"/>
      <c r="N1301" s="555"/>
      <c r="O1301" s="595">
        <v>4</v>
      </c>
      <c r="P1301" s="555"/>
      <c r="Q1301" s="555"/>
      <c r="R1301" s="596" t="s">
        <v>446</v>
      </c>
      <c r="S1301" s="555"/>
      <c r="T1301" s="555"/>
      <c r="U1301" s="555"/>
      <c r="V1301" s="596" t="s">
        <v>445</v>
      </c>
      <c r="W1301" s="555"/>
      <c r="X1301" s="555"/>
      <c r="Y1301" s="555"/>
      <c r="Z1301" s="596" t="s">
        <v>444</v>
      </c>
      <c r="AA1301" s="596"/>
      <c r="AB1301" s="555"/>
      <c r="AC1301" s="597"/>
      <c r="AD1301" s="555"/>
      <c r="AE1301" s="555"/>
      <c r="AF1301" s="596"/>
      <c r="AG1301" s="597"/>
    </row>
    <row r="1302" spans="1:51" ht="13.5" customHeight="1" thickBot="1">
      <c r="B1302" s="908"/>
      <c r="C1302" s="909"/>
      <c r="D1302" s="598"/>
      <c r="E1302" s="598"/>
      <c r="F1302" s="891" t="s">
        <v>679</v>
      </c>
      <c r="G1302" s="892"/>
      <c r="H1302" s="892"/>
      <c r="I1302" s="892"/>
      <c r="J1302" s="892"/>
      <c r="K1302" s="892"/>
      <c r="L1302" s="892"/>
      <c r="M1302" s="892"/>
      <c r="N1302" s="892"/>
      <c r="O1302" s="892"/>
      <c r="P1302" s="893"/>
      <c r="Q1302" s="555"/>
      <c r="R1302" s="599" t="s">
        <v>78</v>
      </c>
      <c r="S1302" s="564"/>
      <c r="T1302" s="600" t="s">
        <v>79</v>
      </c>
      <c r="U1302" s="564"/>
      <c r="V1302" s="564" t="s">
        <v>80</v>
      </c>
      <c r="W1302" s="564"/>
      <c r="X1302" s="601" t="s">
        <v>79</v>
      </c>
      <c r="Y1302" s="555"/>
      <c r="Z1302" s="602" t="s">
        <v>30</v>
      </c>
      <c r="AA1302" s="603"/>
      <c r="AB1302" s="604"/>
      <c r="AC1302" s="605"/>
      <c r="AD1302" s="555"/>
      <c r="AE1302" s="555"/>
      <c r="AF1302" s="555"/>
      <c r="AG1302" s="606"/>
      <c r="AJ1302" s="1" t="s">
        <v>121</v>
      </c>
      <c r="AK1302" s="922" t="s">
        <v>120</v>
      </c>
      <c r="AL1302" s="922"/>
    </row>
    <row r="1303" spans="1:51" ht="13.5" customHeight="1">
      <c r="B1303" s="607" t="s">
        <v>104</v>
      </c>
      <c r="C1303" s="608" t="s">
        <v>105</v>
      </c>
      <c r="D1303" s="568" t="s">
        <v>4</v>
      </c>
      <c r="E1303" s="563"/>
      <c r="F1303" s="609" t="s">
        <v>15</v>
      </c>
      <c r="G1303" s="610"/>
      <c r="H1303" s="609" t="s">
        <v>16</v>
      </c>
      <c r="I1303" s="566"/>
      <c r="J1303" s="567" t="s">
        <v>17</v>
      </c>
      <c r="K1303" s="611"/>
      <c r="L1303" s="609" t="s">
        <v>18</v>
      </c>
      <c r="M1303" s="562"/>
      <c r="N1303" s="612" t="s">
        <v>19</v>
      </c>
      <c r="O1303" s="613" t="s">
        <v>6</v>
      </c>
      <c r="P1303" s="613" t="s">
        <v>20</v>
      </c>
      <c r="Q1303" s="595">
        <v>474</v>
      </c>
      <c r="R1303" s="614" t="str">
        <f>IF(ISERROR(VLOOKUP(Q1303,参照!A:B,2,FALSE)),"",VLOOKUP(Q1303,参照!A:B,2,FALSE))</f>
        <v>阪急交通社</v>
      </c>
      <c r="S1303" s="604"/>
      <c r="T1303" s="615">
        <v>114950</v>
      </c>
      <c r="U1303" s="604">
        <v>500</v>
      </c>
      <c r="V1303" s="604" t="str">
        <f>IF(ISERROR(VLOOKUP(U1303,参照!D:E,2,FALSE)),"",VLOOKUP(U1303,参照!D:E,2,FALSE))</f>
        <v>じゃらん</v>
      </c>
      <c r="W1303" s="604"/>
      <c r="X1303" s="616">
        <v>29450</v>
      </c>
      <c r="Y1303" s="555"/>
      <c r="Z1303" s="558"/>
      <c r="AA1303" s="617"/>
      <c r="AB1303" s="618"/>
      <c r="AC1303" s="619"/>
      <c r="AD1303" s="555"/>
      <c r="AE1303" s="555"/>
      <c r="AF1303" s="555" t="s">
        <v>346</v>
      </c>
      <c r="AG1303" s="606"/>
      <c r="AJ1303" s="853" t="s">
        <v>635</v>
      </c>
      <c r="AK1303" s="277" t="s">
        <v>104</v>
      </c>
      <c r="AL1303" s="277" t="s">
        <v>4</v>
      </c>
      <c r="AM1303" s="278"/>
      <c r="AN1303" s="279" t="s">
        <v>15</v>
      </c>
      <c r="AO1303" s="279" t="s">
        <v>16</v>
      </c>
      <c r="AP1303" s="277" t="s">
        <v>17</v>
      </c>
      <c r="AQ1303" s="279" t="s">
        <v>18</v>
      </c>
      <c r="AR1303" s="279" t="s">
        <v>19</v>
      </c>
      <c r="AS1303" s="279"/>
      <c r="AT1303" s="278" t="s">
        <v>117</v>
      </c>
      <c r="AU1303" s="278" t="s">
        <v>118</v>
      </c>
      <c r="AV1303" s="278" t="s">
        <v>123</v>
      </c>
      <c r="AW1303" s="278" t="s">
        <v>124</v>
      </c>
      <c r="AX1303" s="280" t="s">
        <v>122</v>
      </c>
      <c r="AY1303" s="853" t="s">
        <v>100</v>
      </c>
    </row>
    <row r="1304" spans="1:51" ht="13.5" customHeight="1">
      <c r="A1304" s="43"/>
      <c r="B1304" s="620" t="s">
        <v>152</v>
      </c>
      <c r="C1304" s="621">
        <v>1</v>
      </c>
      <c r="D1304" s="621">
        <v>1</v>
      </c>
      <c r="E1304" s="604">
        <f>IF(B1304="","",VLOOKUP(B1304,参照!$U$1:$Z$25,2,FALSE))</f>
        <v>5000</v>
      </c>
      <c r="F1304" s="622">
        <v>14</v>
      </c>
      <c r="G1304" s="623">
        <f>IF(B1304="","",VLOOKUP(B1304,参照!$U$1:$Z$25,3,FALSE))</f>
        <v>4750</v>
      </c>
      <c r="H1304" s="622">
        <v>49</v>
      </c>
      <c r="I1304" s="624">
        <f>IF(B1304="","",VLOOKUP(B1304,参照!$U$1:$Z$25,4,FALSE))</f>
        <v>3500</v>
      </c>
      <c r="J1304" s="622"/>
      <c r="K1304" s="625">
        <f>IF(B1304="","",VLOOKUP(B1304,参照!$U$1:$Z$25,5,FALSE))</f>
        <v>2500</v>
      </c>
      <c r="L1304" s="622"/>
      <c r="M1304" s="626">
        <f>IF(B1304="","",VLOOKUP(B1304,参照!$U$1:$Z$25,6,FALSE))</f>
        <v>2380</v>
      </c>
      <c r="N1304" s="605"/>
      <c r="O1304" s="616">
        <f t="shared" ref="O1304:O1316" si="1197">IF(SUM(F1304+H1304+J1304+L1304+N1304)=0,"",SUM(F1304+H1304+J1304+L1304+N1304))</f>
        <v>63</v>
      </c>
      <c r="P1304" s="605">
        <f>IF(ISERROR(SUM(E1304*F1304+G1304*H1304+I1304*J1304+K1304*L1304+M1304*N1304)),"",SUM(E1304*F1304+G1304*H1304+I1304*J1304+K1304*L1304+M1304*N1304))</f>
        <v>302750</v>
      </c>
      <c r="Q1304" s="595"/>
      <c r="R1304" s="627" t="str">
        <f>IF(ISERROR(VLOOKUP(Q1304,参照!A:B,2,FALSE)),"",VLOOKUP(Q1304,参照!A:B,2,FALSE))</f>
        <v/>
      </c>
      <c r="S1304" s="628"/>
      <c r="T1304" s="629"/>
      <c r="U1304" s="628">
        <v>800</v>
      </c>
      <c r="V1304" s="628" t="str">
        <f>IF(ISERROR(VLOOKUP(U1304,参照!D:E,2,FALSE)),"",VLOOKUP(U1304,参照!D:E,2,FALSE))</f>
        <v>ANA Digital Gate</v>
      </c>
      <c r="W1304" s="628"/>
      <c r="X1304" s="630">
        <v>319500</v>
      </c>
      <c r="Y1304" s="555"/>
      <c r="Z1304" s="631"/>
      <c r="AA1304" s="632"/>
      <c r="AB1304" s="618"/>
      <c r="AC1304" s="619"/>
      <c r="AD1304" s="555"/>
      <c r="AE1304" s="555"/>
      <c r="AF1304" s="633" t="s">
        <v>164</v>
      </c>
      <c r="AG1304" s="634">
        <f>AG1250+S1337</f>
        <v>209650</v>
      </c>
      <c r="AJ1304" s="854"/>
      <c r="AK1304" s="281" t="s">
        <v>83</v>
      </c>
      <c r="AL1304" s="281">
        <v>1</v>
      </c>
      <c r="AM1304" s="225"/>
      <c r="AN1304" s="225">
        <f>DSUM($B1303:$N1317,F1303,$AK1303:$AL1304)</f>
        <v>45</v>
      </c>
      <c r="AO1304" s="225">
        <f>DSUM($B1303:$N1317,H1303,$AK1303:$AL1304)</f>
        <v>64</v>
      </c>
      <c r="AP1304" s="225">
        <f>DSUM($B1303:$N1317,J1303,$AK1303:$AL1304)</f>
        <v>0</v>
      </c>
      <c r="AQ1304" s="225">
        <f>DSUM($B1303:$N1317,L1303,$AK1303:$AL1304)</f>
        <v>1</v>
      </c>
      <c r="AR1304" s="225">
        <f>DSUM($B1303:$N1317,N1303,$AK1303:$AL1304)</f>
        <v>0</v>
      </c>
      <c r="AS1304" s="225"/>
      <c r="AT1304" s="225">
        <f>AN1304+AO1304+AP1304</f>
        <v>109</v>
      </c>
      <c r="AU1304" s="225">
        <f>AQ1304+AR1304</f>
        <v>1</v>
      </c>
      <c r="AV1304" s="225">
        <f>AT1304+AU1304</f>
        <v>110</v>
      </c>
      <c r="AW1304" s="287">
        <f>(AT1304*1)+(AU1304*0.5)</f>
        <v>109.5</v>
      </c>
      <c r="AX1304" s="284">
        <f>DCOUNT(B1303:E1317,D1303,AK1303:AL1304)-AM1348</f>
        <v>2</v>
      </c>
      <c r="AY1304" s="854"/>
    </row>
    <row r="1305" spans="1:51" ht="13.5" customHeight="1">
      <c r="A1305" s="43"/>
      <c r="B1305" s="635" t="s">
        <v>156</v>
      </c>
      <c r="C1305" s="636">
        <v>1</v>
      </c>
      <c r="D1305" s="636">
        <v>3</v>
      </c>
      <c r="E1305" s="628">
        <f>IF(B1305="","",VLOOKUP(B1305,参照!$U$1:$Z$25,2,FALSE))</f>
        <v>8000</v>
      </c>
      <c r="F1305" s="637">
        <v>21</v>
      </c>
      <c r="G1305" s="638">
        <f>IF(B1305="","",VLOOKUP(B1305,参照!$U$1:$Z$25,3,FALSE))</f>
        <v>7600</v>
      </c>
      <c r="H1305" s="637">
        <v>4</v>
      </c>
      <c r="I1305" s="639">
        <f>IF(B1305="","",VLOOKUP(B1305,参照!$U$1:$Z$25,4,FALSE))</f>
        <v>5600</v>
      </c>
      <c r="J1305" s="637"/>
      <c r="K1305" s="640">
        <f>IF(B1305="","",VLOOKUP(B1305,参照!$U$1:$Z$25,5,FALSE))</f>
        <v>4000</v>
      </c>
      <c r="L1305" s="637">
        <v>4</v>
      </c>
      <c r="M1305" s="641">
        <f>IF(B1305="","",VLOOKUP(B1305,参照!$U$1:$Z$25,6,FALSE))</f>
        <v>3800</v>
      </c>
      <c r="N1305" s="642"/>
      <c r="O1305" s="642">
        <f t="shared" si="1197"/>
        <v>29</v>
      </c>
      <c r="P1305" s="642">
        <f t="shared" ref="P1305:P1316" si="1198">IF(ISERROR(SUM(E1305*F1305+G1305*H1305+I1305*J1305+K1305*L1305+M1305*N1305)),"",SUM(E1305*F1305+G1305*H1305+I1305*J1305+K1305*L1305+M1305*N1305))</f>
        <v>214400</v>
      </c>
      <c r="Q1305" s="595"/>
      <c r="R1305" s="627" t="str">
        <f>IF(ISERROR(VLOOKUP(Q1305,参照!A:B,2,FALSE)),"",VLOOKUP(Q1305,参照!A:B,2,FALSE))</f>
        <v/>
      </c>
      <c r="S1305" s="628"/>
      <c r="T1305" s="629"/>
      <c r="U1305" s="628"/>
      <c r="V1305" s="628" t="str">
        <f>IF(ISERROR(VLOOKUP(U1305,参照!D:E,2,FALSE)),"",VLOOKUP(U1305,参照!D:E,2,FALSE))</f>
        <v/>
      </c>
      <c r="W1305" s="628"/>
      <c r="X1305" s="630"/>
      <c r="Y1305" s="555"/>
      <c r="Z1305" s="631"/>
      <c r="AA1305" s="632"/>
      <c r="AB1305" s="618"/>
      <c r="AC1305" s="619"/>
      <c r="AD1305" s="555"/>
      <c r="AE1305" s="555"/>
      <c r="AF1305" s="643" t="s">
        <v>680</v>
      </c>
      <c r="AG1305" s="644">
        <f>AG1251+S1338</f>
        <v>0</v>
      </c>
      <c r="AJ1305" s="854"/>
      <c r="AK1305" s="281" t="s">
        <v>104</v>
      </c>
      <c r="AL1305" s="281" t="s">
        <v>4</v>
      </c>
      <c r="AM1305" s="225"/>
      <c r="AN1305" s="225"/>
      <c r="AO1305" s="225"/>
      <c r="AP1305" s="225"/>
      <c r="AQ1305" s="225"/>
      <c r="AR1305" s="225"/>
      <c r="AS1305" s="225"/>
      <c r="AT1305" s="225"/>
      <c r="AU1305" s="225"/>
      <c r="AV1305" s="225"/>
      <c r="AW1305" s="225"/>
      <c r="AX1305" s="282"/>
      <c r="AY1305" s="854"/>
    </row>
    <row r="1306" spans="1:51" ht="13.5" customHeight="1" thickBot="1">
      <c r="A1306" s="43"/>
      <c r="B1306" s="635" t="s">
        <v>152</v>
      </c>
      <c r="C1306" s="636">
        <v>2</v>
      </c>
      <c r="D1306" s="636">
        <v>1</v>
      </c>
      <c r="E1306" s="628">
        <f>IF(B1306="","",VLOOKUP(B1306,参照!$U$1:$Z$25,2,FALSE))</f>
        <v>5000</v>
      </c>
      <c r="F1306" s="637">
        <v>31</v>
      </c>
      <c r="G1306" s="638">
        <f>IF(B1306="","",VLOOKUP(B1306,参照!$U$1:$Z$25,3,FALSE))</f>
        <v>4750</v>
      </c>
      <c r="H1306" s="637">
        <v>15</v>
      </c>
      <c r="I1306" s="639">
        <f>IF(B1306="","",VLOOKUP(B1306,参照!$U$1:$Z$25,4,FALSE))</f>
        <v>3500</v>
      </c>
      <c r="J1306" s="637"/>
      <c r="K1306" s="640">
        <f>IF(B1306="","",VLOOKUP(B1306,参照!$U$1:$Z$25,5,FALSE))</f>
        <v>2500</v>
      </c>
      <c r="L1306" s="637">
        <v>1</v>
      </c>
      <c r="M1306" s="641">
        <f>IF(B1306="","",VLOOKUP(B1306,参照!$U$1:$Z$25,6,FALSE))</f>
        <v>2380</v>
      </c>
      <c r="N1306" s="642"/>
      <c r="O1306" s="630">
        <f t="shared" si="1197"/>
        <v>47</v>
      </c>
      <c r="P1306" s="642">
        <f t="shared" si="1198"/>
        <v>228750</v>
      </c>
      <c r="Q1306" s="595"/>
      <c r="R1306" s="627" t="str">
        <f>IF(ISERROR(VLOOKUP(Q1306,参照!A:B,2,FALSE)),"",VLOOKUP(Q1306,参照!A:B,2,FALSE))</f>
        <v/>
      </c>
      <c r="S1306" s="628"/>
      <c r="T1306" s="629"/>
      <c r="U1306" s="628"/>
      <c r="V1306" s="628" t="str">
        <f>IF(ISERROR(VLOOKUP(U1306,参照!D:E,2,FALSE)),"",VLOOKUP(U1306,参照!D:E,2,FALSE))</f>
        <v/>
      </c>
      <c r="W1306" s="628"/>
      <c r="X1306" s="630"/>
      <c r="Y1306" s="555"/>
      <c r="Z1306" s="645"/>
      <c r="AA1306" s="590"/>
      <c r="AB1306" s="646"/>
      <c r="AC1306" s="647"/>
      <c r="AD1306" s="555"/>
      <c r="AE1306" s="555"/>
      <c r="AF1306" s="555"/>
      <c r="AG1306" s="606"/>
      <c r="AJ1306" s="855"/>
      <c r="AK1306" s="9" t="s">
        <v>83</v>
      </c>
      <c r="AL1306" s="9">
        <v>3</v>
      </c>
      <c r="AM1306" s="283"/>
      <c r="AN1306" s="283">
        <f>DSUM($B1303:$N1317,F1303,$AK1305:$AL1306)</f>
        <v>0</v>
      </c>
      <c r="AO1306" s="283">
        <f>DSUM($B1303:$N1317,H1303,$AK1305:$AL1306)</f>
        <v>0</v>
      </c>
      <c r="AP1306" s="283">
        <f>DSUM($B1303:$N1317,J1303,$AK1305:$AL1306)</f>
        <v>0</v>
      </c>
      <c r="AQ1306" s="283">
        <f>DSUM($B1303:$N1317,L1303,$AK1305:$AL1306)</f>
        <v>0</v>
      </c>
      <c r="AR1306" s="283">
        <f>DSUM($B1303:$N1317,N1303,$AK1305:$AL1306)</f>
        <v>0</v>
      </c>
      <c r="AS1306" s="283"/>
      <c r="AT1306" s="283">
        <f>AN1306+AO1306+AP1306</f>
        <v>0</v>
      </c>
      <c r="AU1306" s="283">
        <f>AQ1306+AR1306</f>
        <v>0</v>
      </c>
      <c r="AV1306" s="283">
        <f>AT1306+AU1306</f>
        <v>0</v>
      </c>
      <c r="AW1306" s="286">
        <f>(AT1306*1)+(AU1306*0.5)</f>
        <v>0</v>
      </c>
      <c r="AX1306" s="285">
        <f>DCOUNT(B1303:E1317,D1303,AK1305:AL1306)-AM1349</f>
        <v>0</v>
      </c>
      <c r="AY1306" s="855"/>
    </row>
    <row r="1307" spans="1:51" ht="13.5" customHeight="1" thickBot="1">
      <c r="A1307" s="43"/>
      <c r="B1307" s="635"/>
      <c r="C1307" s="636"/>
      <c r="D1307" s="636"/>
      <c r="E1307" s="628" t="str">
        <f>IF(B1307="","",VLOOKUP(B1307,参照!$U$1:$Z$25,2,FALSE))</f>
        <v/>
      </c>
      <c r="F1307" s="637"/>
      <c r="G1307" s="638" t="str">
        <f>IF(B1307="","",VLOOKUP(B1307,参照!$U$1:$Z$25,3,FALSE))</f>
        <v/>
      </c>
      <c r="H1307" s="637"/>
      <c r="I1307" s="639" t="str">
        <f>IF(B1307="","",VLOOKUP(B1307,参照!$U$1:$Z$25,4,FALSE))</f>
        <v/>
      </c>
      <c r="J1307" s="637"/>
      <c r="K1307" s="640" t="str">
        <f>IF(B1307="","",VLOOKUP(B1307,参照!$U$1:$Z$25,5,FALSE))</f>
        <v/>
      </c>
      <c r="L1307" s="637"/>
      <c r="M1307" s="641" t="str">
        <f>IF(B1307="","",VLOOKUP(B1307,参照!$U$1:$Z$25,6,FALSE))</f>
        <v/>
      </c>
      <c r="N1307" s="642"/>
      <c r="O1307" s="642" t="str">
        <f t="shared" si="1197"/>
        <v/>
      </c>
      <c r="P1307" s="642" t="str">
        <f t="shared" si="1198"/>
        <v/>
      </c>
      <c r="Q1307" s="595"/>
      <c r="R1307" s="627" t="str">
        <f>IF(ISERROR(VLOOKUP(Q1307,参照!A:B,2,FALSE)),"",VLOOKUP(Q1307,参照!A:B,2,FALSE))</f>
        <v/>
      </c>
      <c r="S1307" s="628"/>
      <c r="T1307" s="629"/>
      <c r="U1307" s="628"/>
      <c r="V1307" s="628" t="str">
        <f>IF(ISERROR(VLOOKUP(U1307,参照!D:E,2,FALSE)),"",VLOOKUP(U1307,参照!D:E,2,FALSE))</f>
        <v/>
      </c>
      <c r="W1307" s="628"/>
      <c r="X1307" s="630"/>
      <c r="Y1307" s="555"/>
      <c r="Z1307" s="648" t="s">
        <v>35</v>
      </c>
      <c r="AA1307" s="649"/>
      <c r="AB1307" s="650"/>
      <c r="AC1307" s="651">
        <f>SUM(AC1303:AC1305)</f>
        <v>0</v>
      </c>
      <c r="AD1307" s="555"/>
      <c r="AE1307" s="555"/>
      <c r="AF1307" s="555" t="s">
        <v>345</v>
      </c>
      <c r="AG1307" s="606"/>
    </row>
    <row r="1308" spans="1:51" ht="13.5" customHeight="1">
      <c r="A1308" s="43"/>
      <c r="B1308" s="635"/>
      <c r="C1308" s="636"/>
      <c r="D1308" s="636"/>
      <c r="E1308" s="628"/>
      <c r="F1308" s="637"/>
      <c r="G1308" s="638" t="str">
        <f>IF(B1308="","",VLOOKUP(B1308,参照!$U$1:$Z$25,3,FALSE))</f>
        <v/>
      </c>
      <c r="H1308" s="637"/>
      <c r="I1308" s="639" t="str">
        <f>IF(B1308="","",VLOOKUP(B1308,参照!$U$1:$Z$25,4,FALSE))</f>
        <v/>
      </c>
      <c r="J1308" s="637"/>
      <c r="K1308" s="640" t="str">
        <f>IF(B1308="","",VLOOKUP(B1308,参照!$U$1:$Z$25,5,FALSE))</f>
        <v/>
      </c>
      <c r="L1308" s="637"/>
      <c r="M1308" s="641" t="str">
        <f>IF(B1308="","",VLOOKUP(B1308,参照!$U$1:$Z$25,6,FALSE))</f>
        <v/>
      </c>
      <c r="N1308" s="642"/>
      <c r="O1308" s="630" t="str">
        <f t="shared" si="1197"/>
        <v/>
      </c>
      <c r="P1308" s="642" t="str">
        <f t="shared" si="1198"/>
        <v/>
      </c>
      <c r="Q1308" s="595"/>
      <c r="R1308" s="627" t="str">
        <f>IF(ISERROR(VLOOKUP(Q1308,参照!A:B,2,FALSE)),"",VLOOKUP(Q1308,参照!A:B,2,FALSE))</f>
        <v/>
      </c>
      <c r="S1308" s="628"/>
      <c r="T1308" s="629"/>
      <c r="U1308" s="628"/>
      <c r="V1308" s="628" t="str">
        <f>IF(ISERROR(VLOOKUP(U1308,参照!D:E,2,FALSE)),"",VLOOKUP(U1308,参照!D:E,2,FALSE))</f>
        <v/>
      </c>
      <c r="W1308" s="628"/>
      <c r="X1308" s="630"/>
      <c r="Y1308" s="555"/>
      <c r="Z1308" s="555"/>
      <c r="AA1308" s="555"/>
      <c r="AB1308" s="555"/>
      <c r="AC1308" s="555"/>
      <c r="AD1308" s="555"/>
      <c r="AE1308" s="555"/>
      <c r="AF1308" s="633" t="s">
        <v>164</v>
      </c>
      <c r="AG1308" s="634">
        <f>AG1254+S1339</f>
        <v>180200</v>
      </c>
      <c r="AJ1308" s="853" t="s">
        <v>107</v>
      </c>
      <c r="AK1308" s="277" t="s">
        <v>104</v>
      </c>
      <c r="AL1308" s="277" t="s">
        <v>4</v>
      </c>
      <c r="AM1308" s="278"/>
      <c r="AN1308" s="279" t="s">
        <v>15</v>
      </c>
      <c r="AO1308" s="279" t="s">
        <v>16</v>
      </c>
      <c r="AP1308" s="277" t="s">
        <v>17</v>
      </c>
      <c r="AQ1308" s="279" t="s">
        <v>18</v>
      </c>
      <c r="AR1308" s="279" t="s">
        <v>19</v>
      </c>
      <c r="AS1308" s="277"/>
      <c r="AT1308" s="277" t="s">
        <v>117</v>
      </c>
      <c r="AU1308" s="277" t="s">
        <v>118</v>
      </c>
      <c r="AV1308" s="277" t="s">
        <v>123</v>
      </c>
      <c r="AW1308" s="277" t="s">
        <v>124</v>
      </c>
      <c r="AX1308" s="288" t="s">
        <v>122</v>
      </c>
      <c r="AY1308" s="853" t="s">
        <v>107</v>
      </c>
    </row>
    <row r="1309" spans="1:51" ht="13.5" customHeight="1">
      <c r="A1309" s="43"/>
      <c r="B1309" s="635"/>
      <c r="C1309" s="636"/>
      <c r="D1309" s="636"/>
      <c r="E1309" s="628"/>
      <c r="F1309" s="637"/>
      <c r="G1309" s="638" t="str">
        <f>IF(B1309="","",VLOOKUP(B1309,参照!$U$1:$Z$25,3,FALSE))</f>
        <v/>
      </c>
      <c r="H1309" s="637"/>
      <c r="I1309" s="639" t="str">
        <f>IF(B1309="","",VLOOKUP(B1309,参照!$U$1:$Z$25,4,FALSE))</f>
        <v/>
      </c>
      <c r="J1309" s="637"/>
      <c r="K1309" s="640" t="str">
        <f>IF(B1309="","",VLOOKUP(B1309,参照!$U$1:$Z$25,5,FALSE))</f>
        <v/>
      </c>
      <c r="L1309" s="637"/>
      <c r="M1309" s="641" t="str">
        <f>IF(B1309="","",VLOOKUP(B1309,参照!$U$1:$Z$25,6,FALSE))</f>
        <v/>
      </c>
      <c r="N1309" s="642"/>
      <c r="O1309" s="642" t="str">
        <f t="shared" si="1197"/>
        <v/>
      </c>
      <c r="P1309" s="642" t="str">
        <f t="shared" si="1198"/>
        <v/>
      </c>
      <c r="Q1309" s="595"/>
      <c r="R1309" s="627" t="str">
        <f>IF(ISERROR(VLOOKUP(Q1309,参照!A:B,2,FALSE)),"",VLOOKUP(Q1309,参照!A:B,2,FALSE))</f>
        <v/>
      </c>
      <c r="S1309" s="628"/>
      <c r="T1309" s="629"/>
      <c r="U1309" s="628"/>
      <c r="V1309" s="628" t="str">
        <f>IF(ISERROR(VLOOKUP(U1309,参照!D:E,2,FALSE)),"",VLOOKUP(U1309,参照!D:E,2,FALSE))</f>
        <v/>
      </c>
      <c r="W1309" s="628"/>
      <c r="X1309" s="630"/>
      <c r="Y1309" s="555"/>
      <c r="Z1309" s="602" t="s">
        <v>33</v>
      </c>
      <c r="AA1309" s="603"/>
      <c r="AB1309" s="652"/>
      <c r="AC1309" s="653"/>
      <c r="AD1309" s="555"/>
      <c r="AE1309" s="555"/>
      <c r="AF1309" s="643" t="s">
        <v>681</v>
      </c>
      <c r="AG1309" s="644">
        <f>AG1255+S1340</f>
        <v>0</v>
      </c>
      <c r="AJ1309" s="854"/>
      <c r="AK1309" s="281" t="s">
        <v>84</v>
      </c>
      <c r="AL1309" s="281">
        <v>1</v>
      </c>
      <c r="AM1309" s="225"/>
      <c r="AN1309" s="225">
        <f>DSUM($B1303:$N1317,F1303,$AK1308:$AL1309)</f>
        <v>0</v>
      </c>
      <c r="AO1309" s="225">
        <f>DSUM($B1303:$N1317,H1303,$AK1308:$AL1309)</f>
        <v>0</v>
      </c>
      <c r="AP1309" s="225">
        <f>DSUM($B1303:$N1317,J1303,$AK1308:$AL1309)</f>
        <v>0</v>
      </c>
      <c r="AQ1309" s="225">
        <f>DSUM($B1303:$N1317,L1303,$AK1308:$AL1309)</f>
        <v>0</v>
      </c>
      <c r="AR1309" s="225">
        <f>DSUM($B1303:$N1317,N1303,$AK1308:$AL1309)</f>
        <v>0</v>
      </c>
      <c r="AS1309" s="225"/>
      <c r="AT1309" s="225">
        <f>AN1309+AO1309+AP1309</f>
        <v>0</v>
      </c>
      <c r="AU1309" s="225">
        <f>AQ1309+AR1309</f>
        <v>0</v>
      </c>
      <c r="AV1309" s="225">
        <f>AT1309+AU1309</f>
        <v>0</v>
      </c>
      <c r="AW1309" s="287">
        <f>(AT1309*1)+(AU1309*0.5)</f>
        <v>0</v>
      </c>
      <c r="AX1309" s="284">
        <f>DCOUNT(B1303:E1317,D1303,AK1308:AL1309)-AN1348</f>
        <v>0</v>
      </c>
      <c r="AY1309" s="854"/>
    </row>
    <row r="1310" spans="1:51" ht="13.5" customHeight="1">
      <c r="A1310" s="43"/>
      <c r="B1310" s="635"/>
      <c r="C1310" s="636"/>
      <c r="D1310" s="636"/>
      <c r="E1310" s="628" t="str">
        <f>IF(B1310="","",VLOOKUP(B1310,参照!$U$1:$Z$25,2,FALSE))</f>
        <v/>
      </c>
      <c r="F1310" s="637"/>
      <c r="G1310" s="638" t="str">
        <f>IF(B1310="","",VLOOKUP(B1310,参照!$U$1:$Z$25,3,FALSE))</f>
        <v/>
      </c>
      <c r="H1310" s="637"/>
      <c r="I1310" s="639" t="str">
        <f>IF(B1310="","",VLOOKUP(B1310,参照!$U$1:$Z$25,4,FALSE))</f>
        <v/>
      </c>
      <c r="J1310" s="637"/>
      <c r="K1310" s="640" t="str">
        <f>IF(B1310="","",VLOOKUP(B1310,参照!$U$1:$Z$25,5,FALSE))</f>
        <v/>
      </c>
      <c r="L1310" s="637"/>
      <c r="M1310" s="641" t="str">
        <f>IF(B1310="","",VLOOKUP(B1310,参照!$U$1:$Z$25,6,FALSE))</f>
        <v/>
      </c>
      <c r="N1310" s="642"/>
      <c r="O1310" s="630" t="str">
        <f t="shared" si="1197"/>
        <v/>
      </c>
      <c r="P1310" s="642" t="str">
        <f t="shared" si="1198"/>
        <v/>
      </c>
      <c r="Q1310" s="595"/>
      <c r="R1310" s="627" t="str">
        <f>IF(ISERROR(VLOOKUP(Q1310,参照!A:B,2,FALSE)),"",VLOOKUP(Q1310,参照!A:B,2,FALSE))</f>
        <v/>
      </c>
      <c r="S1310" s="628"/>
      <c r="T1310" s="629"/>
      <c r="U1310" s="628"/>
      <c r="V1310" s="628" t="str">
        <f>IF(ISERROR(VLOOKUP(U1310,参照!D:E,2,FALSE)),"",VLOOKUP(U1310,参照!D:E,2,FALSE))</f>
        <v/>
      </c>
      <c r="W1310" s="628"/>
      <c r="X1310" s="630"/>
      <c r="Y1310" s="555"/>
      <c r="Z1310" s="627"/>
      <c r="AA1310" s="654"/>
      <c r="AB1310" s="655"/>
      <c r="AC1310" s="656"/>
      <c r="AD1310" s="555"/>
      <c r="AE1310" s="555"/>
      <c r="AF1310" s="596"/>
      <c r="AG1310" s="606"/>
      <c r="AJ1310" s="854"/>
      <c r="AK1310" s="281" t="s">
        <v>104</v>
      </c>
      <c r="AL1310" s="281" t="s">
        <v>4</v>
      </c>
      <c r="AM1310" s="225"/>
      <c r="AN1310" s="225"/>
      <c r="AO1310" s="225"/>
      <c r="AP1310" s="225"/>
      <c r="AQ1310" s="225"/>
      <c r="AR1310" s="225"/>
      <c r="AS1310" s="225"/>
      <c r="AT1310" s="225"/>
      <c r="AU1310" s="225"/>
      <c r="AV1310" s="225"/>
      <c r="AW1310" s="225"/>
      <c r="AX1310" s="282"/>
      <c r="AY1310" s="854"/>
    </row>
    <row r="1311" spans="1:51" ht="13.5" customHeight="1" thickBot="1">
      <c r="A1311" s="43"/>
      <c r="B1311" s="635"/>
      <c r="C1311" s="636"/>
      <c r="D1311" s="636"/>
      <c r="E1311" s="628" t="str">
        <f>IF(B1311="","",VLOOKUP(B1311,参照!$U$1:$Z$25,2,FALSE))</f>
        <v/>
      </c>
      <c r="F1311" s="637"/>
      <c r="G1311" s="638" t="str">
        <f>IF(B1311="","",VLOOKUP(B1311,参照!$U$1:$Z$25,3,FALSE))</f>
        <v/>
      </c>
      <c r="H1311" s="637"/>
      <c r="I1311" s="639" t="str">
        <f>IF(B1311="","",VLOOKUP(B1311,参照!$U$1:$Z$25,4,FALSE))</f>
        <v/>
      </c>
      <c r="J1311" s="637"/>
      <c r="K1311" s="640" t="str">
        <f>IF(B1311="","",VLOOKUP(B1311,参照!$U$1:$Z$25,5,FALSE))</f>
        <v/>
      </c>
      <c r="L1311" s="637"/>
      <c r="M1311" s="641" t="str">
        <f>IF(B1311="","",VLOOKUP(B1311,参照!$U$1:$Z$25,6,FALSE))</f>
        <v/>
      </c>
      <c r="N1311" s="642"/>
      <c r="O1311" s="642" t="str">
        <f t="shared" si="1197"/>
        <v/>
      </c>
      <c r="P1311" s="642" t="str">
        <f t="shared" si="1198"/>
        <v/>
      </c>
      <c r="Q1311" s="595"/>
      <c r="R1311" s="627" t="str">
        <f>IF(ISERROR(VLOOKUP(Q1311,参照!A:B,2,FALSE)),"",VLOOKUP(Q1311,参照!A:B,2,FALSE))</f>
        <v/>
      </c>
      <c r="S1311" s="628"/>
      <c r="T1311" s="629"/>
      <c r="U1311" s="628"/>
      <c r="V1311" s="628" t="str">
        <f>IF(ISERROR(VLOOKUP(U1311,参照!D:E,2,FALSE)),"",VLOOKUP(U1311,参照!D:E,2,FALSE))</f>
        <v/>
      </c>
      <c r="W1311" s="628"/>
      <c r="X1311" s="630"/>
      <c r="Y1311" s="555"/>
      <c r="Z1311" s="627"/>
      <c r="AA1311" s="654"/>
      <c r="AB1311" s="655"/>
      <c r="AC1311" s="642"/>
      <c r="AD1311" s="555"/>
      <c r="AE1311" s="555"/>
      <c r="AF1311" s="555" t="s">
        <v>163</v>
      </c>
      <c r="AG1311" s="606"/>
      <c r="AJ1311" s="855"/>
      <c r="AK1311" s="9" t="s">
        <v>84</v>
      </c>
      <c r="AL1311" s="9">
        <v>3</v>
      </c>
      <c r="AM1311" s="283"/>
      <c r="AN1311" s="283">
        <f>DSUM($B1303:$N1317,F1303,$AK1310:$AL1311)</f>
        <v>0</v>
      </c>
      <c r="AO1311" s="283">
        <f>DSUM($B1303:$N1317,H1303,$AK1310:$AL1311)</f>
        <v>0</v>
      </c>
      <c r="AP1311" s="283">
        <f>DSUM($B1303:$N1317,J1303,$AK1310:$AL1311)</f>
        <v>0</v>
      </c>
      <c r="AQ1311" s="283">
        <f>DSUM($B1303:$N1317,L1303,$AK1310:$AL1311)</f>
        <v>0</v>
      </c>
      <c r="AR1311" s="283">
        <f>DSUM($B1303:$N1317,N1303,$AK1310:$AL1311)</f>
        <v>0</v>
      </c>
      <c r="AS1311" s="283"/>
      <c r="AT1311" s="283">
        <f>AN1311+AO1311+AP1311</f>
        <v>0</v>
      </c>
      <c r="AU1311" s="283">
        <f>AQ1311+AR1311</f>
        <v>0</v>
      </c>
      <c r="AV1311" s="283">
        <f>AT1311+AU1311</f>
        <v>0</v>
      </c>
      <c r="AW1311" s="286">
        <f>(AT1311*1)+(AU1311*0.5)</f>
        <v>0</v>
      </c>
      <c r="AX1311" s="285">
        <f>DCOUNT(B1303:E1317,D1303,AK1310:AL1311)-AN1349</f>
        <v>0</v>
      </c>
      <c r="AY1311" s="855"/>
    </row>
    <row r="1312" spans="1:51" ht="13.5" customHeight="1" thickBot="1">
      <c r="A1312" s="43"/>
      <c r="B1312" s="635"/>
      <c r="C1312" s="636"/>
      <c r="D1312" s="636"/>
      <c r="E1312" s="628" t="str">
        <f>IF(B1312="","",VLOOKUP(B1312,参照!$U$1:$Z$25,2,FALSE))</f>
        <v/>
      </c>
      <c r="F1312" s="637"/>
      <c r="G1312" s="638" t="str">
        <f>IF(B1312="","",VLOOKUP(B1312,参照!$U$1:$Z$25,3,FALSE))</f>
        <v/>
      </c>
      <c r="H1312" s="637"/>
      <c r="I1312" s="639" t="str">
        <f>IF(B1312="","",VLOOKUP(B1312,参照!$U$1:$Z$25,4,FALSE))</f>
        <v/>
      </c>
      <c r="J1312" s="637"/>
      <c r="K1312" s="640" t="str">
        <f>IF(B1312="","",VLOOKUP(B1312,参照!$U$1:$Z$25,5,FALSE))</f>
        <v/>
      </c>
      <c r="L1312" s="637"/>
      <c r="M1312" s="641" t="str">
        <f>IF(B1312="","",VLOOKUP(B1312,参照!$U$1:$Z$25,6,FALSE))</f>
        <v/>
      </c>
      <c r="N1312" s="642"/>
      <c r="O1312" s="630" t="str">
        <f t="shared" si="1197"/>
        <v/>
      </c>
      <c r="P1312" s="642" t="str">
        <f t="shared" si="1198"/>
        <v/>
      </c>
      <c r="Q1312" s="595"/>
      <c r="R1312" s="627" t="str">
        <f>IF(ISERROR(VLOOKUP(Q1312,参照!A:B,2,FALSE)),"",VLOOKUP(Q1312,参照!A:B,2,FALSE))</f>
        <v/>
      </c>
      <c r="S1312" s="628"/>
      <c r="T1312" s="629"/>
      <c r="U1312" s="628"/>
      <c r="V1312" s="628" t="str">
        <f>IF(ISERROR(VLOOKUP(U1312,参照!D:E,2,FALSE)),"",VLOOKUP(U1312,参照!D:E,2,FALSE))</f>
        <v/>
      </c>
      <c r="W1312" s="628"/>
      <c r="X1312" s="630"/>
      <c r="Y1312" s="555"/>
      <c r="Z1312" s="627"/>
      <c r="AA1312" s="654"/>
      <c r="AB1312" s="655"/>
      <c r="AC1312" s="642"/>
      <c r="AD1312" s="555"/>
      <c r="AE1312" s="555"/>
      <c r="AF1312" s="633" t="s">
        <v>164</v>
      </c>
      <c r="AG1312" s="634">
        <f>AG1258+S1343</f>
        <v>34500</v>
      </c>
      <c r="AJ1312" s="4"/>
      <c r="AY1312" s="4"/>
    </row>
    <row r="1313" spans="1:51" ht="13.5" customHeight="1">
      <c r="A1313" s="43"/>
      <c r="B1313" s="635"/>
      <c r="C1313" s="636"/>
      <c r="D1313" s="636"/>
      <c r="E1313" s="628" t="str">
        <f>IF(B1313="","",VLOOKUP(B1313,参照!$U$1:$Z$25,2,FALSE))</f>
        <v/>
      </c>
      <c r="F1313" s="637"/>
      <c r="G1313" s="638" t="str">
        <f>IF(B1313="","",VLOOKUP(B1313,参照!$U$1:$Z$25,3,FALSE))</f>
        <v/>
      </c>
      <c r="H1313" s="637"/>
      <c r="I1313" s="639" t="str">
        <f>IF(B1313="","",VLOOKUP(B1313,参照!$U$1:$Z$25,4,FALSE))</f>
        <v/>
      </c>
      <c r="J1313" s="637"/>
      <c r="K1313" s="640" t="str">
        <f>IF(B1313="","",VLOOKUP(B1313,参照!$U$1:$Z$25,5,FALSE))</f>
        <v/>
      </c>
      <c r="L1313" s="637"/>
      <c r="M1313" s="641" t="str">
        <f>IF(B1313="","",VLOOKUP(B1313,参照!$U$1:$Z$25,6,FALSE))</f>
        <v/>
      </c>
      <c r="N1313" s="642"/>
      <c r="O1313" s="642" t="str">
        <f t="shared" si="1197"/>
        <v/>
      </c>
      <c r="P1313" s="642" t="str">
        <f t="shared" si="1198"/>
        <v/>
      </c>
      <c r="Q1313" s="595"/>
      <c r="R1313" s="627" t="str">
        <f>IF(ISERROR(VLOOKUP(Q1313,参照!A:B,2,FALSE)),"",VLOOKUP(Q1313,参照!A:B,2,FALSE))</f>
        <v/>
      </c>
      <c r="S1313" s="628"/>
      <c r="T1313" s="629"/>
      <c r="U1313" s="628"/>
      <c r="V1313" s="628" t="str">
        <f>IF(ISERROR(VLOOKUP(U1313,参照!D:E,2,FALSE)),"",VLOOKUP(U1313,参照!D:E,2,FALSE))</f>
        <v/>
      </c>
      <c r="W1313" s="628"/>
      <c r="X1313" s="630"/>
      <c r="Y1313" s="555"/>
      <c r="Z1313" s="627"/>
      <c r="AA1313" s="654"/>
      <c r="AB1313" s="655"/>
      <c r="AC1313" s="642"/>
      <c r="AD1313" s="555"/>
      <c r="AE1313" s="555"/>
      <c r="AF1313" s="643" t="s">
        <v>681</v>
      </c>
      <c r="AG1313" s="644">
        <f>AG1259+S1344</f>
        <v>0</v>
      </c>
      <c r="AJ1313" s="853" t="s">
        <v>102</v>
      </c>
      <c r="AK1313" s="277" t="s">
        <v>104</v>
      </c>
      <c r="AL1313" s="277" t="s">
        <v>4</v>
      </c>
      <c r="AM1313" s="278"/>
      <c r="AN1313" s="279" t="s">
        <v>15</v>
      </c>
      <c r="AO1313" s="279" t="s">
        <v>16</v>
      </c>
      <c r="AP1313" s="277" t="s">
        <v>17</v>
      </c>
      <c r="AQ1313" s="279" t="s">
        <v>18</v>
      </c>
      <c r="AR1313" s="279" t="s">
        <v>19</v>
      </c>
      <c r="AS1313" s="277"/>
      <c r="AT1313" s="277" t="s">
        <v>117</v>
      </c>
      <c r="AU1313" s="277" t="s">
        <v>118</v>
      </c>
      <c r="AV1313" s="277" t="s">
        <v>123</v>
      </c>
      <c r="AW1313" s="277" t="s">
        <v>124</v>
      </c>
      <c r="AX1313" s="288" t="s">
        <v>122</v>
      </c>
      <c r="AY1313" s="853" t="s">
        <v>102</v>
      </c>
    </row>
    <row r="1314" spans="1:51" ht="13.5" customHeight="1">
      <c r="A1314" s="43"/>
      <c r="B1314" s="635"/>
      <c r="C1314" s="636"/>
      <c r="D1314" s="636"/>
      <c r="E1314" s="628" t="str">
        <f>IF(B1314="","",VLOOKUP(B1314,参照!$U$1:$Z$25,2,FALSE))</f>
        <v/>
      </c>
      <c r="F1314" s="637"/>
      <c r="G1314" s="638" t="str">
        <f>IF(B1314="","",VLOOKUP(B1314,参照!$U$1:$Z$25,3,FALSE))</f>
        <v/>
      </c>
      <c r="H1314" s="637"/>
      <c r="I1314" s="639" t="str">
        <f>IF(B1314="","",VLOOKUP(B1314,参照!$U$1:$Z$25,4,FALSE))</f>
        <v/>
      </c>
      <c r="J1314" s="637"/>
      <c r="K1314" s="640" t="str">
        <f>IF(B1314="","",VLOOKUP(B1314,参照!$U$1:$Z$25,5,FALSE))</f>
        <v/>
      </c>
      <c r="L1314" s="637"/>
      <c r="M1314" s="641" t="str">
        <f>IF(B1314="","",VLOOKUP(B1314,参照!$U$1:$Z$25,6,FALSE))</f>
        <v/>
      </c>
      <c r="N1314" s="642"/>
      <c r="O1314" s="630" t="str">
        <f t="shared" si="1197"/>
        <v/>
      </c>
      <c r="P1314" s="642" t="str">
        <f t="shared" si="1198"/>
        <v/>
      </c>
      <c r="Q1314" s="595"/>
      <c r="R1314" s="627" t="str">
        <f>IF(ISERROR(VLOOKUP(Q1314,参照!A:B,2,FALSE)),"",VLOOKUP(Q1314,参照!A:B,2,FALSE))</f>
        <v/>
      </c>
      <c r="S1314" s="628"/>
      <c r="T1314" s="629"/>
      <c r="U1314" s="628"/>
      <c r="V1314" s="628" t="str">
        <f>IF(ISERROR(VLOOKUP(U1314,参照!D:E,2,FALSE)),"",VLOOKUP(U1314,参照!D:E,2,FALSE))</f>
        <v/>
      </c>
      <c r="W1314" s="628"/>
      <c r="X1314" s="630"/>
      <c r="Y1314" s="555"/>
      <c r="Z1314" s="627"/>
      <c r="AA1314" s="654"/>
      <c r="AB1314" s="657"/>
      <c r="AC1314" s="642"/>
      <c r="AD1314" s="555"/>
      <c r="AE1314" s="555"/>
      <c r="AF1314" s="555"/>
      <c r="AG1314" s="606"/>
      <c r="AJ1314" s="854"/>
      <c r="AK1314" s="281" t="s">
        <v>88</v>
      </c>
      <c r="AL1314" s="281">
        <v>1</v>
      </c>
      <c r="AM1314" s="225"/>
      <c r="AN1314" s="225">
        <f>DSUM($B1303:$N1317,F1303,$AK1313:$AL1314)</f>
        <v>0</v>
      </c>
      <c r="AO1314" s="225">
        <f>DSUM($B1303:$N1317,H1303,$AK1313:$AL1314)</f>
        <v>0</v>
      </c>
      <c r="AP1314" s="225">
        <f>DSUM($B1303:$N1317,J1303,$AK1313:$AL1314)</f>
        <v>0</v>
      </c>
      <c r="AQ1314" s="225">
        <f>DSUM($B1303:$N1317,L1303,$AK1313:$AL1314)</f>
        <v>0</v>
      </c>
      <c r="AR1314" s="225">
        <f>DSUM($B1303:$N1317,N1303,$AK1313:$AL1314)</f>
        <v>0</v>
      </c>
      <c r="AS1314" s="225"/>
      <c r="AT1314" s="225">
        <f>AN1314+AO1314+AP1314</f>
        <v>0</v>
      </c>
      <c r="AU1314" s="225">
        <f>AQ1314+AR1314</f>
        <v>0</v>
      </c>
      <c r="AV1314" s="225">
        <f>AT1314+AU1314</f>
        <v>0</v>
      </c>
      <c r="AW1314" s="287">
        <f>(AT1314*1)+(AU1314*0.5)</f>
        <v>0</v>
      </c>
      <c r="AX1314" s="284">
        <f>DCOUNT(B1303:E1317,D1303,AK1313:AL1314)-AO1348</f>
        <v>0</v>
      </c>
      <c r="AY1314" s="854"/>
    </row>
    <row r="1315" spans="1:51" ht="13.5" customHeight="1">
      <c r="A1315" s="43"/>
      <c r="B1315" s="635"/>
      <c r="C1315" s="658"/>
      <c r="D1315" s="636"/>
      <c r="E1315" s="628" t="str">
        <f>IF(B1315="","",VLOOKUP(B1315,参照!$U$1:$Z$25,2,FALSE))</f>
        <v/>
      </c>
      <c r="F1315" s="637"/>
      <c r="G1315" s="638" t="str">
        <f>IF(B1315="","",VLOOKUP(B1315,参照!$U$1:$Z$25,3,FALSE))</f>
        <v/>
      </c>
      <c r="H1315" s="637"/>
      <c r="I1315" s="639" t="str">
        <f>IF(B1315="","",VLOOKUP(B1315,参照!$U$1:$Z$25,4,FALSE))</f>
        <v/>
      </c>
      <c r="J1315" s="637"/>
      <c r="K1315" s="640" t="str">
        <f>IF(B1315="","",VLOOKUP(B1315,参照!$U$1:$Z$25,5,FALSE))</f>
        <v/>
      </c>
      <c r="L1315" s="637"/>
      <c r="M1315" s="641" t="str">
        <f>IF(B1315="","",VLOOKUP(B1315,参照!$U$1:$Z$25,6,FALSE))</f>
        <v/>
      </c>
      <c r="N1315" s="642"/>
      <c r="O1315" s="642" t="str">
        <f t="shared" si="1197"/>
        <v/>
      </c>
      <c r="P1315" s="642" t="str">
        <f t="shared" si="1198"/>
        <v/>
      </c>
      <c r="Q1315" s="595"/>
      <c r="R1315" s="627" t="str">
        <f>IF(ISERROR(VLOOKUP(Q1315,参照!A:B,2,FALSE)),"",VLOOKUP(Q1315,参照!A:B,2,FALSE))</f>
        <v/>
      </c>
      <c r="S1315" s="628"/>
      <c r="T1315" s="629"/>
      <c r="U1315" s="628"/>
      <c r="V1315" s="628" t="str">
        <f>IF(ISERROR(VLOOKUP(U1315,参照!D:E,2,FALSE)),"",VLOOKUP(U1315,参照!D:E,2,FALSE))</f>
        <v/>
      </c>
      <c r="W1315" s="628"/>
      <c r="X1315" s="630"/>
      <c r="Y1315" s="555"/>
      <c r="Z1315" s="627"/>
      <c r="AA1315" s="654"/>
      <c r="AB1315" s="657"/>
      <c r="AC1315" s="642"/>
      <c r="AD1315" s="555"/>
      <c r="AE1315" s="555"/>
      <c r="AF1315" s="596" t="s">
        <v>344</v>
      </c>
      <c r="AG1315" s="597"/>
      <c r="AJ1315" s="854"/>
      <c r="AK1315" s="281" t="s">
        <v>104</v>
      </c>
      <c r="AL1315" s="281" t="s">
        <v>4</v>
      </c>
      <c r="AM1315" s="225"/>
      <c r="AN1315" s="225"/>
      <c r="AO1315" s="225"/>
      <c r="AP1315" s="225"/>
      <c r="AQ1315" s="225"/>
      <c r="AR1315" s="225"/>
      <c r="AS1315" s="225"/>
      <c r="AT1315" s="225"/>
      <c r="AU1315" s="225"/>
      <c r="AV1315" s="225"/>
      <c r="AW1315" s="225"/>
      <c r="AX1315" s="282"/>
      <c r="AY1315" s="854"/>
    </row>
    <row r="1316" spans="1:51" ht="13.5" customHeight="1" thickBot="1">
      <c r="A1316" s="43"/>
      <c r="B1316" s="635"/>
      <c r="C1316" s="658"/>
      <c r="D1316" s="636"/>
      <c r="E1316" s="628" t="str">
        <f>IF(B1316="","",VLOOKUP(B1316,参照!$U$1:$Z$25,2,FALSE))</f>
        <v/>
      </c>
      <c r="F1316" s="637"/>
      <c r="G1316" s="638" t="str">
        <f>IF(B1316="","",VLOOKUP(B1316,参照!$U$1:$Z$25,3,FALSE))</f>
        <v/>
      </c>
      <c r="H1316" s="637"/>
      <c r="I1316" s="639" t="str">
        <f>IF(B1316="","",VLOOKUP(B1316,参照!$U$1:$Z$25,4,FALSE))</f>
        <v/>
      </c>
      <c r="J1316" s="637"/>
      <c r="K1316" s="640" t="str">
        <f>IF(B1316="","",VLOOKUP(B1316,参照!$U$1:$Z$25,5,FALSE))</f>
        <v/>
      </c>
      <c r="L1316" s="637"/>
      <c r="M1316" s="641" t="str">
        <f>IF(B1316="","",VLOOKUP(B1316,参照!$U$1:$Z$25,6,FALSE))</f>
        <v/>
      </c>
      <c r="N1316" s="642"/>
      <c r="O1316" s="630" t="str">
        <f t="shared" si="1197"/>
        <v/>
      </c>
      <c r="P1316" s="642" t="str">
        <f t="shared" si="1198"/>
        <v/>
      </c>
      <c r="Q1316" s="595"/>
      <c r="R1316" s="627" t="str">
        <f>IF(ISERROR(VLOOKUP(Q1316,参照!A:B,2,FALSE)),"",VLOOKUP(Q1316,参照!A:B,2,FALSE))</f>
        <v/>
      </c>
      <c r="S1316" s="628"/>
      <c r="T1316" s="629"/>
      <c r="U1316" s="628"/>
      <c r="V1316" s="628" t="str">
        <f>IF(ISERROR(VLOOKUP(U1316,参照!D:E,2,FALSE)),"",VLOOKUP(U1316,参照!D:E,2,FALSE))</f>
        <v/>
      </c>
      <c r="W1316" s="628"/>
      <c r="X1316" s="630"/>
      <c r="Y1316" s="555"/>
      <c r="Z1316" s="627"/>
      <c r="AA1316" s="654"/>
      <c r="AB1316" s="655"/>
      <c r="AC1316" s="656"/>
      <c r="AD1316" s="555"/>
      <c r="AE1316" s="555"/>
      <c r="AF1316" s="659"/>
      <c r="AG1316" s="647"/>
      <c r="AJ1316" s="855"/>
      <c r="AK1316" s="9" t="s">
        <v>88</v>
      </c>
      <c r="AL1316" s="9">
        <v>3</v>
      </c>
      <c r="AM1316" s="283"/>
      <c r="AN1316" s="283">
        <f>DSUM($B1303:$N1317,F1303,$AK1315:$AL1316)</f>
        <v>0</v>
      </c>
      <c r="AO1316" s="283">
        <f>DSUM($B1303:$N1317,H1303,$AK1315:$AL1316)</f>
        <v>0</v>
      </c>
      <c r="AP1316" s="283">
        <f>DSUM($B1303:$N1317,J1303,$AK1315:$AL1316)</f>
        <v>0</v>
      </c>
      <c r="AQ1316" s="283">
        <f>DSUM($B1303:$N1317,L1303,$AK1315:$AL1316)</f>
        <v>0</v>
      </c>
      <c r="AR1316" s="283">
        <f>DSUM($B1303:$N1317,N1303,$AK1315:$AL1316)</f>
        <v>0</v>
      </c>
      <c r="AS1316" s="283"/>
      <c r="AT1316" s="283">
        <f>AN1316+AO1316+AP1316</f>
        <v>0</v>
      </c>
      <c r="AU1316" s="283">
        <f>AQ1316+AR1316</f>
        <v>0</v>
      </c>
      <c r="AV1316" s="283">
        <f>AT1316+AU1316</f>
        <v>0</v>
      </c>
      <c r="AW1316" s="286">
        <f>(AT1316*1)+(AU1316*0.5)</f>
        <v>0</v>
      </c>
      <c r="AX1316" s="285">
        <f>DCOUNT(B1303:E1317,D1303,AK1315:AL1316)-AO1349</f>
        <v>0</v>
      </c>
      <c r="AY1316" s="855"/>
    </row>
    <row r="1317" spans="1:51" ht="13.5" customHeight="1" thickBot="1">
      <c r="A1317" s="43"/>
      <c r="B1317" s="635"/>
      <c r="C1317" s="658"/>
      <c r="D1317" s="636"/>
      <c r="E1317" s="628" t="str">
        <f>IF(B1317="","",VLOOKUP(B1317,参照!$U$1:$Z$25,2,FALSE))</f>
        <v/>
      </c>
      <c r="F1317" s="637"/>
      <c r="G1317" s="638" t="str">
        <f>IF(B1317="","",VLOOKUP(B1317,参照!$U$1:$Z$25,3,FALSE))</f>
        <v/>
      </c>
      <c r="H1317" s="637"/>
      <c r="I1317" s="639" t="str">
        <f>IF(B1317="","",VLOOKUP(B1317,参照!$U$1:$Z$25,4,FALSE))</f>
        <v/>
      </c>
      <c r="J1317" s="637"/>
      <c r="K1317" s="640" t="str">
        <f>IF(B1317="","",VLOOKUP(B1317,参照!$U$1:$Z$25,5,FALSE))</f>
        <v/>
      </c>
      <c r="L1317" s="637"/>
      <c r="M1317" s="641" t="str">
        <f>IF(B1317="","",VLOOKUP(B1317,参照!$U$1:$Z$25,6,FALSE))</f>
        <v/>
      </c>
      <c r="N1317" s="642"/>
      <c r="O1317" s="642" t="str">
        <f>IF(SUM(F1317+H1317+J1317+L1317+N1317)=0,"",SUM(F1317+H1317+J1317+L1317+N1317))</f>
        <v/>
      </c>
      <c r="P1317" s="642" t="str">
        <f>IF(ISERROR(SUM(E1317*F1317+G1317*H1317+I1317*J1317+K1317*L1317+M1317*N1317)),"",SUM(E1317*F1317+G1317*H1317+I1317*J1317+K1317*L1317+M1317*N1317))</f>
        <v/>
      </c>
      <c r="Q1317" s="595"/>
      <c r="R1317" s="627" t="str">
        <f>IF(ISERROR(VLOOKUP(Q1317,参照!A:B,2,FALSE)),"",VLOOKUP(Q1317,参照!A:B,2,FALSE))</f>
        <v/>
      </c>
      <c r="S1317" s="628"/>
      <c r="T1317" s="629"/>
      <c r="U1317" s="628"/>
      <c r="V1317" s="628" t="str">
        <f>IF(ISERROR(VLOOKUP(U1317,参照!D:E,2,FALSE)),"",VLOOKUP(U1317,参照!D:E,2,FALSE))</f>
        <v/>
      </c>
      <c r="W1317" s="628"/>
      <c r="X1317" s="630"/>
      <c r="Y1317" s="555"/>
      <c r="Z1317" s="627"/>
      <c r="AA1317" s="654"/>
      <c r="AB1317" s="655"/>
      <c r="AC1317" s="642"/>
      <c r="AD1317" s="555"/>
      <c r="AE1317" s="555"/>
      <c r="AF1317" s="660" t="s">
        <v>31</v>
      </c>
      <c r="AG1317" s="661">
        <f>+T1346-T1323-AC1327-T1327</f>
        <v>295720</v>
      </c>
      <c r="AJ1317" s="289"/>
      <c r="AY1317" s="289"/>
    </row>
    <row r="1318" spans="1:51" ht="13.5" customHeight="1">
      <c r="B1318" s="662"/>
      <c r="C1318" s="663"/>
      <c r="D1318" s="664"/>
      <c r="E1318" s="590" t="str">
        <f>IF(B1318="","",VLOOKUP(B1318,参照!$U$1:$Z$25,2,FALSE))</f>
        <v/>
      </c>
      <c r="F1318" s="665"/>
      <c r="G1318" s="666"/>
      <c r="H1318" s="665"/>
      <c r="I1318" s="667"/>
      <c r="J1318" s="665"/>
      <c r="K1318" s="667"/>
      <c r="L1318" s="665"/>
      <c r="M1318" s="666"/>
      <c r="N1318" s="647"/>
      <c r="O1318" s="668"/>
      <c r="P1318" s="647"/>
      <c r="Q1318" s="595"/>
      <c r="R1318" s="627" t="str">
        <f>IF(ISERROR(VLOOKUP(Q1318,参照!A:B,2,FALSE)),"",VLOOKUP(Q1318,参照!A:B,2,FALSE))</f>
        <v/>
      </c>
      <c r="S1318" s="628"/>
      <c r="T1318" s="629"/>
      <c r="U1318" s="628"/>
      <c r="V1318" s="628" t="str">
        <f>IF(ISERROR(VLOOKUP(U1318,参照!D:E,2,FALSE)),"",VLOOKUP(U1318,参照!D:E,2,FALSE))</f>
        <v/>
      </c>
      <c r="W1318" s="628"/>
      <c r="X1318" s="630"/>
      <c r="Y1318" s="555"/>
      <c r="Z1318" s="627"/>
      <c r="AA1318" s="654"/>
      <c r="AB1318" s="655"/>
      <c r="AC1318" s="642"/>
      <c r="AD1318" s="555"/>
      <c r="AE1318" s="555"/>
      <c r="AF1318" s="669"/>
      <c r="AG1318" s="619"/>
      <c r="AJ1318" s="853" t="s">
        <v>103</v>
      </c>
      <c r="AK1318" s="277" t="s">
        <v>104</v>
      </c>
      <c r="AL1318" s="277" t="s">
        <v>4</v>
      </c>
      <c r="AM1318" s="278"/>
      <c r="AN1318" s="279" t="s">
        <v>15</v>
      </c>
      <c r="AO1318" s="279" t="s">
        <v>16</v>
      </c>
      <c r="AP1318" s="277" t="s">
        <v>17</v>
      </c>
      <c r="AQ1318" s="279" t="s">
        <v>18</v>
      </c>
      <c r="AR1318" s="279" t="s">
        <v>19</v>
      </c>
      <c r="AS1318" s="277"/>
      <c r="AT1318" s="277" t="s">
        <v>117</v>
      </c>
      <c r="AU1318" s="277" t="s">
        <v>118</v>
      </c>
      <c r="AV1318" s="277" t="s">
        <v>123</v>
      </c>
      <c r="AW1318" s="277" t="s">
        <v>124</v>
      </c>
      <c r="AX1318" s="288" t="s">
        <v>122</v>
      </c>
      <c r="AY1318" s="853" t="s">
        <v>103</v>
      </c>
    </row>
    <row r="1319" spans="1:51" ht="13.5" customHeight="1">
      <c r="B1319" s="928" t="s">
        <v>500</v>
      </c>
      <c r="C1319" s="929"/>
      <c r="D1319" s="930"/>
      <c r="E1319" s="670"/>
      <c r="F1319" s="671">
        <f t="shared" ref="F1319:O1319" si="1199">SUM(F1304:F1317)</f>
        <v>66</v>
      </c>
      <c r="G1319" s="672">
        <f t="shared" si="1199"/>
        <v>17100</v>
      </c>
      <c r="H1319" s="671">
        <f t="shared" si="1199"/>
        <v>68</v>
      </c>
      <c r="I1319" s="673">
        <f t="shared" si="1199"/>
        <v>12600</v>
      </c>
      <c r="J1319" s="671">
        <f t="shared" si="1199"/>
        <v>0</v>
      </c>
      <c r="K1319" s="673">
        <f t="shared" si="1199"/>
        <v>9000</v>
      </c>
      <c r="L1319" s="671">
        <f t="shared" si="1199"/>
        <v>5</v>
      </c>
      <c r="M1319" s="672">
        <f t="shared" si="1199"/>
        <v>8560</v>
      </c>
      <c r="N1319" s="672">
        <f t="shared" si="1199"/>
        <v>0</v>
      </c>
      <c r="O1319" s="674">
        <f t="shared" si="1199"/>
        <v>139</v>
      </c>
      <c r="P1319" s="674">
        <f>SUM(P1304:P1317)</f>
        <v>745900</v>
      </c>
      <c r="Q1319" s="595"/>
      <c r="R1319" s="675" t="str">
        <f>IF(ISERROR(VLOOKUP(Q1319,参照!A:B,2,FALSE)),"",VLOOKUP(Q1319,参照!A:B,2,FALSE))</f>
        <v/>
      </c>
      <c r="S1319" s="676"/>
      <c r="T1319" s="677"/>
      <c r="U1319" s="628"/>
      <c r="V1319" s="628" t="str">
        <f>IF(ISERROR(VLOOKUP(U1319,参照!D:E,2,FALSE)),"",VLOOKUP(U1319,参照!D:E,2,FALSE))</f>
        <v/>
      </c>
      <c r="W1319" s="628"/>
      <c r="X1319" s="630"/>
      <c r="Y1319" s="555"/>
      <c r="Z1319" s="627"/>
      <c r="AA1319" s="654"/>
      <c r="AB1319" s="655"/>
      <c r="AC1319" s="642"/>
      <c r="AD1319" s="555"/>
      <c r="AE1319" s="555"/>
      <c r="AF1319" s="660" t="s">
        <v>32</v>
      </c>
      <c r="AG1319" s="678"/>
      <c r="AJ1319" s="854"/>
      <c r="AK1319" s="281" t="s">
        <v>125</v>
      </c>
      <c r="AL1319" s="281">
        <v>1</v>
      </c>
      <c r="AM1319" s="225"/>
      <c r="AN1319" s="225">
        <f>DSUM($B1303:$N1317,F1303,$AK1318:$AL1319)</f>
        <v>0</v>
      </c>
      <c r="AO1319" s="225">
        <f>DSUM($B1303:$N1317,H1303,$AK1318:$AL1319)</f>
        <v>0</v>
      </c>
      <c r="AP1319" s="225">
        <f>DSUM($B1303:$N1317,J1303,$AK1318:$AL1319)</f>
        <v>0</v>
      </c>
      <c r="AQ1319" s="225">
        <f>DSUM($B1303:$N1317,L1303,$AK1318:$AL1319)</f>
        <v>0</v>
      </c>
      <c r="AR1319" s="225">
        <f>DSUM($B1303:$N1317,N1303,$AK1318:$AL1319)</f>
        <v>0</v>
      </c>
      <c r="AS1319" s="225"/>
      <c r="AT1319" s="225">
        <f>AN1319+AO1319+AP1319</f>
        <v>0</v>
      </c>
      <c r="AU1319" s="225">
        <f>AQ1319+AR1319</f>
        <v>0</v>
      </c>
      <c r="AV1319" s="225">
        <f>AT1319+AU1319</f>
        <v>0</v>
      </c>
      <c r="AW1319" s="287">
        <f>(AT1319*1)+(AU1319*0.5)</f>
        <v>0</v>
      </c>
      <c r="AX1319" s="284">
        <f>DCOUNT(B1303:E1317,D1303,AK1318:AL1319)-AP1348</f>
        <v>0</v>
      </c>
      <c r="AY1319" s="854"/>
    </row>
    <row r="1320" spans="1:51" ht="13.5" customHeight="1">
      <c r="B1320" s="554"/>
      <c r="C1320" s="590"/>
      <c r="D1320" s="554"/>
      <c r="E1320" s="590"/>
      <c r="F1320" s="666"/>
      <c r="G1320" s="666"/>
      <c r="H1320" s="666"/>
      <c r="I1320" s="666"/>
      <c r="J1320" s="666"/>
      <c r="K1320" s="666"/>
      <c r="L1320" s="666"/>
      <c r="M1320" s="666"/>
      <c r="N1320" s="666"/>
      <c r="O1320" s="666"/>
      <c r="P1320" s="666"/>
      <c r="Q1320" s="595"/>
      <c r="R1320" s="598" t="s">
        <v>89</v>
      </c>
      <c r="S1320" s="679"/>
      <c r="T1320" s="680">
        <f>SUM(T1303:T1319)</f>
        <v>114950</v>
      </c>
      <c r="U1320" s="628"/>
      <c r="V1320" s="628" t="str">
        <f>IF(ISERROR(VLOOKUP(U1320,参照!D:E,2,FALSE)),"",VLOOKUP(U1320,参照!D:E,2,FALSE))</f>
        <v/>
      </c>
      <c r="W1320" s="628"/>
      <c r="X1320" s="630"/>
      <c r="Y1320" s="555"/>
      <c r="Z1320" s="627"/>
      <c r="AA1320" s="654"/>
      <c r="AB1320" s="657"/>
      <c r="AC1320" s="642"/>
      <c r="AD1320" s="555"/>
      <c r="AE1320" s="555"/>
      <c r="AF1320" s="669"/>
      <c r="AG1320" s="619"/>
      <c r="AJ1320" s="854"/>
      <c r="AK1320" s="281" t="s">
        <v>104</v>
      </c>
      <c r="AL1320" s="281" t="s">
        <v>4</v>
      </c>
      <c r="AM1320" s="225"/>
      <c r="AN1320" s="225"/>
      <c r="AO1320" s="225"/>
      <c r="AP1320" s="225"/>
      <c r="AQ1320" s="225"/>
      <c r="AR1320" s="225"/>
      <c r="AS1320" s="225"/>
      <c r="AT1320" s="225"/>
      <c r="AU1320" s="225"/>
      <c r="AV1320" s="225"/>
      <c r="AW1320" s="225"/>
      <c r="AX1320" s="282"/>
      <c r="AY1320" s="854"/>
    </row>
    <row r="1321" spans="1:51" ht="13.5" customHeight="1" thickBot="1">
      <c r="B1321" s="881" t="s">
        <v>601</v>
      </c>
      <c r="C1321" s="882"/>
      <c r="D1321" s="882"/>
      <c r="E1321" s="564" t="e">
        <f>IF(B1321="","",VLOOKUP(B1321,参照!$U$1:$Z$25,2,FALSE))</f>
        <v>#N/A</v>
      </c>
      <c r="F1321" s="883" t="s">
        <v>603</v>
      </c>
      <c r="G1321" s="884"/>
      <c r="H1321" s="884"/>
      <c r="I1321" s="884"/>
      <c r="J1321" s="884"/>
      <c r="K1321" s="884"/>
      <c r="L1321" s="884"/>
      <c r="M1321" s="884"/>
      <c r="N1321" s="884"/>
      <c r="O1321" s="884"/>
      <c r="P1321" s="885"/>
      <c r="Q1321" s="555"/>
      <c r="R1321" s="598" t="s">
        <v>90</v>
      </c>
      <c r="S1321" s="564"/>
      <c r="T1321" s="681"/>
      <c r="U1321" s="682"/>
      <c r="V1321" s="682" t="str">
        <f>IF(ISERROR(VLOOKUP(U1321,参照!D:E,2,FALSE)),"",VLOOKUP(U1321,参照!D:E,2,FALSE))</f>
        <v/>
      </c>
      <c r="W1321" s="682"/>
      <c r="X1321" s="683"/>
      <c r="Y1321" s="555"/>
      <c r="Z1321" s="675"/>
      <c r="AA1321" s="684"/>
      <c r="AB1321" s="685"/>
      <c r="AC1321" s="686"/>
      <c r="AD1321" s="555"/>
      <c r="AE1321" s="555"/>
      <c r="AF1321" s="660" t="s">
        <v>343</v>
      </c>
      <c r="AG1321" s="678"/>
      <c r="AJ1321" s="855"/>
      <c r="AK1321" s="9" t="s">
        <v>125</v>
      </c>
      <c r="AL1321" s="9">
        <v>3</v>
      </c>
      <c r="AM1321" s="283"/>
      <c r="AN1321" s="283">
        <f>DSUM($B1303:$N1317,F1303,$AK1320:$AL1321)</f>
        <v>0</v>
      </c>
      <c r="AO1321" s="283">
        <f>DSUM($B1303:$N1317,H1303,$AK1320:$AL1321)</f>
        <v>0</v>
      </c>
      <c r="AP1321" s="283">
        <f>DSUM($B1303:$N1317,J1303,$AK1320:$AL1321)</f>
        <v>0</v>
      </c>
      <c r="AQ1321" s="283">
        <f>DSUM($B1303:$N1317,L1303,$AK1320:$AL1321)</f>
        <v>0</v>
      </c>
      <c r="AR1321" s="283">
        <f>DSUM($B1303:$N1317,N1303,$AK1320:$AL1321)</f>
        <v>0</v>
      </c>
      <c r="AS1321" s="283"/>
      <c r="AT1321" s="283">
        <f>AN1321+AO1321+AP1321</f>
        <v>0</v>
      </c>
      <c r="AU1321" s="283">
        <f>AQ1321+AR1321</f>
        <v>0</v>
      </c>
      <c r="AV1321" s="283">
        <f>AT1321+AU1321</f>
        <v>0</v>
      </c>
      <c r="AW1321" s="286">
        <f>(AT1321*1)+(AU1321*0.5)</f>
        <v>0</v>
      </c>
      <c r="AX1321" s="285">
        <f>DCOUNT(B1303:E1317,D1303,AK1320:AL1321)-AP1349</f>
        <v>0</v>
      </c>
      <c r="AY1321" s="855"/>
    </row>
    <row r="1322" spans="1:51" ht="13.5" customHeight="1" thickBot="1">
      <c r="B1322" s="894" t="s">
        <v>602</v>
      </c>
      <c r="C1322" s="894"/>
      <c r="D1322" s="894"/>
      <c r="E1322" s="555" t="e">
        <v>#N/A</v>
      </c>
      <c r="F1322" s="687" t="s">
        <v>15</v>
      </c>
      <c r="G1322" s="688"/>
      <c r="H1322" s="687" t="s">
        <v>16</v>
      </c>
      <c r="I1322" s="689"/>
      <c r="J1322" s="559" t="s">
        <v>17</v>
      </c>
      <c r="K1322" s="690"/>
      <c r="L1322" s="687" t="s">
        <v>18</v>
      </c>
      <c r="M1322" s="670"/>
      <c r="N1322" s="670" t="s">
        <v>19</v>
      </c>
      <c r="O1322" s="691" t="s">
        <v>6</v>
      </c>
      <c r="P1322" s="613" t="s">
        <v>20</v>
      </c>
      <c r="Q1322" s="555"/>
      <c r="R1322" s="692" t="str">
        <f>IF(ISERROR(VLOOKUP(Q1322,参照!A:B,2,FALSE)),"",VLOOKUP(Q1322,参照!A:B,2,FALSE))</f>
        <v/>
      </c>
      <c r="S1322" s="560"/>
      <c r="T1322" s="693"/>
      <c r="U1322" s="694"/>
      <c r="V1322" s="695" t="str">
        <f>IF(ISERROR(VLOOKUP(U1322,参照!D:E,2,FALSE)),"",VLOOKUP(U1322,参照!D:E,2,FALSE))</f>
        <v/>
      </c>
      <c r="W1322" s="695"/>
      <c r="X1322" s="630"/>
      <c r="Y1322" s="555"/>
      <c r="Z1322" s="645"/>
      <c r="AA1322" s="590"/>
      <c r="AB1322" s="646"/>
      <c r="AC1322" s="647"/>
      <c r="AD1322" s="555"/>
      <c r="AE1322" s="555"/>
      <c r="AF1322" s="669"/>
      <c r="AG1322" s="619"/>
      <c r="AJ1322" s="289"/>
      <c r="AY1322" s="289"/>
    </row>
    <row r="1323" spans="1:51" ht="13.5" customHeight="1">
      <c r="A1323" s="548" t="s">
        <v>498</v>
      </c>
      <c r="B1323" s="873" t="s">
        <v>637</v>
      </c>
      <c r="C1323" s="874"/>
      <c r="D1323" s="875"/>
      <c r="E1323" s="670"/>
      <c r="F1323" s="765">
        <f ca="1">SUMIF($B1304:$P1317,$A1323,F1304:F1317)</f>
        <v>45</v>
      </c>
      <c r="G1323" s="757">
        <f t="shared" ref="G1323:P1323" ca="1" si="1200">SUMIF($B1304:$P1317,$A1323,G1304:G1317)</f>
        <v>9500</v>
      </c>
      <c r="H1323" s="758">
        <f t="shared" ca="1" si="1200"/>
        <v>64</v>
      </c>
      <c r="I1323" s="758">
        <f t="shared" ca="1" si="1200"/>
        <v>7000</v>
      </c>
      <c r="J1323" s="758">
        <f t="shared" ca="1" si="1200"/>
        <v>0</v>
      </c>
      <c r="K1323" s="758">
        <f t="shared" ca="1" si="1200"/>
        <v>5000</v>
      </c>
      <c r="L1323" s="758">
        <f t="shared" ca="1" si="1200"/>
        <v>1</v>
      </c>
      <c r="M1323" s="758">
        <f t="shared" ca="1" si="1200"/>
        <v>4760</v>
      </c>
      <c r="N1323" s="758">
        <f t="shared" ca="1" si="1200"/>
        <v>0</v>
      </c>
      <c r="O1323" s="758">
        <f t="shared" ca="1" si="1200"/>
        <v>110</v>
      </c>
      <c r="P1323" s="759">
        <f t="shared" ca="1" si="1200"/>
        <v>531500</v>
      </c>
      <c r="Q1323" s="555"/>
      <c r="R1323" s="857" t="s">
        <v>91</v>
      </c>
      <c r="S1323" s="858"/>
      <c r="T1323" s="680">
        <f>SUM(T1320+T1322)</f>
        <v>114950</v>
      </c>
      <c r="U1323" s="696"/>
      <c r="V1323" s="697" t="str">
        <f>IF(ISERROR(VLOOKUP(U1323,参照!D:E,2,FALSE)),"",VLOOKUP(U1323,参照!D:E,2,FALSE))</f>
        <v/>
      </c>
      <c r="W1323" s="696"/>
      <c r="X1323" s="630"/>
      <c r="Y1323" s="555"/>
      <c r="Z1323" s="648" t="s">
        <v>35</v>
      </c>
      <c r="AA1323" s="649"/>
      <c r="AB1323" s="650"/>
      <c r="AC1323" s="651">
        <f>SUM(AC1310:AC1321)</f>
        <v>0</v>
      </c>
      <c r="AD1323" s="555"/>
      <c r="AE1323" s="555"/>
      <c r="AF1323" s="698" t="s">
        <v>81</v>
      </c>
      <c r="AG1323" s="699">
        <v>-18050</v>
      </c>
      <c r="AJ1323" s="853" t="s">
        <v>686</v>
      </c>
      <c r="AK1323" s="277" t="s">
        <v>104</v>
      </c>
      <c r="AL1323" s="277" t="s">
        <v>4</v>
      </c>
      <c r="AM1323" s="278"/>
      <c r="AN1323" s="279" t="s">
        <v>15</v>
      </c>
      <c r="AO1323" s="279" t="s">
        <v>16</v>
      </c>
      <c r="AP1323" s="277" t="s">
        <v>17</v>
      </c>
      <c r="AQ1323" s="279" t="s">
        <v>18</v>
      </c>
      <c r="AR1323" s="279" t="s">
        <v>19</v>
      </c>
      <c r="AS1323" s="277"/>
      <c r="AT1323" s="277" t="s">
        <v>117</v>
      </c>
      <c r="AU1323" s="277" t="s">
        <v>118</v>
      </c>
      <c r="AV1323" s="277" t="s">
        <v>123</v>
      </c>
      <c r="AW1323" s="277" t="s">
        <v>124</v>
      </c>
      <c r="AX1323" s="288" t="s">
        <v>122</v>
      </c>
      <c r="AY1323" s="853" t="s">
        <v>127</v>
      </c>
    </row>
    <row r="1324" spans="1:51" ht="13.5" customHeight="1">
      <c r="A1324" s="548"/>
      <c r="B1324" s="870" t="s">
        <v>623</v>
      </c>
      <c r="C1324" s="871"/>
      <c r="D1324" s="872"/>
      <c r="E1324" s="555" t="e">
        <v>#N/A</v>
      </c>
      <c r="F1324" s="700">
        <f ca="1">SUM(F1323)+F1270</f>
        <v>776</v>
      </c>
      <c r="G1324" s="701">
        <f t="shared" ref="G1324:P1324" ca="1" si="1201">SUM(G1323)+G1270</f>
        <v>204250</v>
      </c>
      <c r="H1324" s="702">
        <f t="shared" ca="1" si="1201"/>
        <v>1340</v>
      </c>
      <c r="I1324" s="702">
        <f t="shared" ca="1" si="1201"/>
        <v>150500</v>
      </c>
      <c r="J1324" s="702">
        <f t="shared" ca="1" si="1201"/>
        <v>58</v>
      </c>
      <c r="K1324" s="702">
        <f t="shared" ca="1" si="1201"/>
        <v>107500</v>
      </c>
      <c r="L1324" s="702">
        <f t="shared" ca="1" si="1201"/>
        <v>29</v>
      </c>
      <c r="M1324" s="702">
        <f t="shared" ca="1" si="1201"/>
        <v>102340</v>
      </c>
      <c r="N1324" s="702">
        <f t="shared" ca="1" si="1201"/>
        <v>10</v>
      </c>
      <c r="O1324" s="702">
        <f t="shared" ca="1" si="1201"/>
        <v>2213</v>
      </c>
      <c r="P1324" s="703">
        <f t="shared" ca="1" si="1201"/>
        <v>10544300</v>
      </c>
      <c r="Q1324" s="555"/>
      <c r="R1324" s="560"/>
      <c r="S1324" s="560"/>
      <c r="T1324" s="704"/>
      <c r="U1324" s="628"/>
      <c r="V1324" s="628" t="str">
        <f>IF(ISERROR(VLOOKUP(U1324,参照!D:E,2,FALSE)),"",VLOOKUP(U1324,参照!D:E,2,FALSE))</f>
        <v/>
      </c>
      <c r="W1324" s="628"/>
      <c r="X1324" s="630"/>
      <c r="Y1324" s="555"/>
      <c r="Z1324" s="596" t="s">
        <v>36</v>
      </c>
      <c r="AA1324" s="555"/>
      <c r="AB1324" s="555"/>
      <c r="AC1324" s="555"/>
      <c r="AD1324" s="555"/>
      <c r="AE1324" s="555"/>
      <c r="AF1324" s="669"/>
      <c r="AG1324" s="619"/>
      <c r="AJ1324" s="854"/>
      <c r="AK1324" s="281" t="s">
        <v>126</v>
      </c>
      <c r="AL1324" s="281">
        <v>1</v>
      </c>
      <c r="AM1324" s="225"/>
      <c r="AN1324" s="225">
        <f>DSUM($B1303:$N1317,F1303,$AK1323:$AL1324)</f>
        <v>0</v>
      </c>
      <c r="AO1324" s="225">
        <f>DSUM($B1303:$N1317,H1303,$AK1323:$AL1324)</f>
        <v>0</v>
      </c>
      <c r="AP1324" s="225">
        <f>DSUM($B1303:$N1317,J1303,$AK1323:$AL1324)</f>
        <v>0</v>
      </c>
      <c r="AQ1324" s="225">
        <f>DSUM($B1303:$N1317,L1303,$AK1323:$AL1324)</f>
        <v>0</v>
      </c>
      <c r="AR1324" s="225">
        <f>DSUM($B1303:$N1317,N1303,$AK1323:$AL1324)</f>
        <v>0</v>
      </c>
      <c r="AS1324" s="225"/>
      <c r="AT1324" s="225">
        <f>AN1324+AO1324+AP1324</f>
        <v>0</v>
      </c>
      <c r="AU1324" s="225">
        <f>AQ1324+AR1324</f>
        <v>0</v>
      </c>
      <c r="AV1324" s="225">
        <f>AT1324+AU1324</f>
        <v>0</v>
      </c>
      <c r="AW1324" s="287">
        <f>(AT1324*1)+(AU1324*0.5)</f>
        <v>0</v>
      </c>
      <c r="AX1324" s="284">
        <f>DCOUNT(B1303:E1317,D1303,AK1323:AL1324)-AQ1348</f>
        <v>0</v>
      </c>
      <c r="AY1324" s="854"/>
    </row>
    <row r="1325" spans="1:51" ht="13.5" customHeight="1">
      <c r="A1325" s="548" t="s">
        <v>607</v>
      </c>
      <c r="B1325" s="873" t="s">
        <v>107</v>
      </c>
      <c r="C1325" s="874"/>
      <c r="D1325" s="875"/>
      <c r="E1325" s="670"/>
      <c r="F1325" s="757">
        <f ca="1">SUMIF($B1304:$P1317,$A1325,F1304:F1317)</f>
        <v>0</v>
      </c>
      <c r="G1325" s="758">
        <f t="shared" ref="G1325:P1325" ca="1" si="1202">SUMIF($B1304:$P1317,$A1325,G1304:G1317)</f>
        <v>0</v>
      </c>
      <c r="H1325" s="758">
        <f t="shared" ca="1" si="1202"/>
        <v>0</v>
      </c>
      <c r="I1325" s="758">
        <f t="shared" ca="1" si="1202"/>
        <v>0</v>
      </c>
      <c r="J1325" s="758">
        <f t="shared" ca="1" si="1202"/>
        <v>0</v>
      </c>
      <c r="K1325" s="758">
        <f t="shared" ca="1" si="1202"/>
        <v>0</v>
      </c>
      <c r="L1325" s="758">
        <f t="shared" ca="1" si="1202"/>
        <v>0</v>
      </c>
      <c r="M1325" s="758">
        <f t="shared" ca="1" si="1202"/>
        <v>0</v>
      </c>
      <c r="N1325" s="758">
        <f t="shared" ca="1" si="1202"/>
        <v>0</v>
      </c>
      <c r="O1325" s="758">
        <f t="shared" ca="1" si="1202"/>
        <v>0</v>
      </c>
      <c r="P1325" s="759">
        <f t="shared" ca="1" si="1202"/>
        <v>0</v>
      </c>
      <c r="Q1325" s="555"/>
      <c r="R1325" s="857" t="s">
        <v>92</v>
      </c>
      <c r="S1325" s="863"/>
      <c r="T1325" s="864"/>
      <c r="U1325" s="682"/>
      <c r="V1325" s="682" t="str">
        <f>IF(ISERROR(VLOOKUP(U1325,参照!D:E,2,FALSE)),"",VLOOKUP(U1325,参照!D:E,2,FALSE))</f>
        <v/>
      </c>
      <c r="W1325" s="682"/>
      <c r="X1325" s="683"/>
      <c r="Y1325" s="555"/>
      <c r="Z1325" s="555"/>
      <c r="AA1325" s="555"/>
      <c r="AB1325" s="555"/>
      <c r="AC1325" s="555"/>
      <c r="AD1325" s="555"/>
      <c r="AE1325" s="555"/>
      <c r="AF1325" s="705" t="s">
        <v>34</v>
      </c>
      <c r="AG1325" s="706"/>
      <c r="AJ1325" s="854"/>
      <c r="AK1325" s="281" t="s">
        <v>104</v>
      </c>
      <c r="AL1325" s="281" t="s">
        <v>4</v>
      </c>
      <c r="AM1325" s="225"/>
      <c r="AN1325" s="225"/>
      <c r="AO1325" s="225"/>
      <c r="AP1325" s="225"/>
      <c r="AQ1325" s="225"/>
      <c r="AR1325" s="225"/>
      <c r="AS1325" s="225"/>
      <c r="AT1325" s="225"/>
      <c r="AU1325" s="225"/>
      <c r="AV1325" s="225"/>
      <c r="AW1325" s="225"/>
      <c r="AX1325" s="282"/>
      <c r="AY1325" s="854"/>
    </row>
    <row r="1326" spans="1:51" ht="13.5" customHeight="1" thickBot="1">
      <c r="A1326" s="548"/>
      <c r="B1326" s="870" t="s">
        <v>623</v>
      </c>
      <c r="C1326" s="871"/>
      <c r="D1326" s="872"/>
      <c r="E1326" s="555" t="e">
        <v>#N/A</v>
      </c>
      <c r="F1326" s="701">
        <f ca="1">SUM(F1325)+F1272</f>
        <v>0</v>
      </c>
      <c r="G1326" s="702">
        <f t="shared" ref="G1326:P1326" ca="1" si="1203">SUM(G1325)+G1272</f>
        <v>0</v>
      </c>
      <c r="H1326" s="702">
        <f t="shared" ca="1" si="1203"/>
        <v>0</v>
      </c>
      <c r="I1326" s="702">
        <f t="shared" ca="1" si="1203"/>
        <v>0</v>
      </c>
      <c r="J1326" s="702">
        <f t="shared" ca="1" si="1203"/>
        <v>0</v>
      </c>
      <c r="K1326" s="702">
        <f t="shared" ca="1" si="1203"/>
        <v>0</v>
      </c>
      <c r="L1326" s="702">
        <f t="shared" ca="1" si="1203"/>
        <v>0</v>
      </c>
      <c r="M1326" s="702">
        <f t="shared" ca="1" si="1203"/>
        <v>0</v>
      </c>
      <c r="N1326" s="702">
        <f t="shared" ca="1" si="1203"/>
        <v>0</v>
      </c>
      <c r="O1326" s="702">
        <f t="shared" ca="1" si="1203"/>
        <v>0</v>
      </c>
      <c r="P1326" s="703">
        <f t="shared" ca="1" si="1203"/>
        <v>0</v>
      </c>
      <c r="Q1326" s="555"/>
      <c r="R1326" s="692" t="str">
        <f>IF(ISERROR(VLOOKUP(Q1326,参照!#REF!,2,FALSE)),"",VLOOKUP(Q1326,参照!#REF!,2,FALSE))</f>
        <v/>
      </c>
      <c r="S1326" s="560"/>
      <c r="T1326" s="693"/>
      <c r="U1326" s="707"/>
      <c r="V1326" s="708" t="str">
        <f>IF(ISERROR(VLOOKUP(U1326,参照!D:E,2,FALSE)),"",VLOOKUP(U1326,参照!D:E,2,FALSE))</f>
        <v/>
      </c>
      <c r="W1326" s="676"/>
      <c r="X1326" s="709"/>
      <c r="Y1326" s="555"/>
      <c r="Z1326" s="645"/>
      <c r="AA1326" s="590"/>
      <c r="AB1326" s="646"/>
      <c r="AC1326" s="647"/>
      <c r="AD1326" s="555"/>
      <c r="AE1326" s="555"/>
      <c r="AF1326" s="669"/>
      <c r="AG1326" s="619"/>
      <c r="AJ1326" s="855"/>
      <c r="AK1326" s="9" t="s">
        <v>126</v>
      </c>
      <c r="AL1326" s="9">
        <v>3</v>
      </c>
      <c r="AM1326" s="283"/>
      <c r="AN1326" s="283">
        <f>DSUM($B1303:$N1317,F1303,$AK1325:$AL1326)</f>
        <v>21</v>
      </c>
      <c r="AO1326" s="283">
        <f>DSUM($B1303:$N1317,H1303,$AK1325:$AL1326)</f>
        <v>4</v>
      </c>
      <c r="AP1326" s="283">
        <f>DSUM($B1303:$N1317,J1303,$AK1325:$AL1326)</f>
        <v>0</v>
      </c>
      <c r="AQ1326" s="283">
        <f>DSUM($B1303:$N1317,L1303,$AK1325:$AL1326)</f>
        <v>4</v>
      </c>
      <c r="AR1326" s="283">
        <f>DSUM($B1303:$N1317,N1303,$AK1325:$AL1326)</f>
        <v>0</v>
      </c>
      <c r="AS1326" s="283"/>
      <c r="AT1326" s="283">
        <f>AN1326+AO1326+AP1326</f>
        <v>25</v>
      </c>
      <c r="AU1326" s="283">
        <f>AQ1326+AR1326</f>
        <v>4</v>
      </c>
      <c r="AV1326" s="283">
        <f>AT1326+AU1326</f>
        <v>29</v>
      </c>
      <c r="AW1326" s="286">
        <f>(AT1326*1)+(AU1326*0.5)</f>
        <v>27</v>
      </c>
      <c r="AX1326" s="285">
        <f>DCOUNT(B1303:E1317,D1303,AK1325:AL1326)-AQ1349</f>
        <v>1</v>
      </c>
      <c r="AY1326" s="855"/>
    </row>
    <row r="1327" spans="1:51" ht="13.5" customHeight="1" thickBot="1">
      <c r="A1327" s="548" t="s">
        <v>608</v>
      </c>
      <c r="B1327" s="873" t="s">
        <v>605</v>
      </c>
      <c r="C1327" s="874"/>
      <c r="D1327" s="875"/>
      <c r="E1327" s="670"/>
      <c r="F1327" s="757">
        <f ca="1">SUMIF($B1304:$P1317,$A1327,F1304:F1317)</f>
        <v>0</v>
      </c>
      <c r="G1327" s="758">
        <f t="shared" ref="G1327:P1327" ca="1" si="1204">SUMIF($B1304:$P1317,$A1327,G1304:G1317)</f>
        <v>0</v>
      </c>
      <c r="H1327" s="758">
        <f t="shared" ca="1" si="1204"/>
        <v>0</v>
      </c>
      <c r="I1327" s="758">
        <f t="shared" ca="1" si="1204"/>
        <v>0</v>
      </c>
      <c r="J1327" s="758">
        <f t="shared" ca="1" si="1204"/>
        <v>0</v>
      </c>
      <c r="K1327" s="758">
        <f t="shared" ca="1" si="1204"/>
        <v>0</v>
      </c>
      <c r="L1327" s="758">
        <f t="shared" ca="1" si="1204"/>
        <v>0</v>
      </c>
      <c r="M1327" s="758">
        <f t="shared" ca="1" si="1204"/>
        <v>0</v>
      </c>
      <c r="N1327" s="758">
        <f t="shared" ca="1" si="1204"/>
        <v>0</v>
      </c>
      <c r="O1327" s="758">
        <f t="shared" ca="1" si="1204"/>
        <v>0</v>
      </c>
      <c r="P1327" s="759">
        <f t="shared" ca="1" si="1204"/>
        <v>0</v>
      </c>
      <c r="Q1327" s="555"/>
      <c r="R1327" s="857" t="s">
        <v>93</v>
      </c>
      <c r="S1327" s="858"/>
      <c r="T1327" s="680">
        <f>SUM(X1327+T1326)</f>
        <v>348950</v>
      </c>
      <c r="U1327" s="710"/>
      <c r="V1327" s="564" t="s">
        <v>82</v>
      </c>
      <c r="W1327" s="564"/>
      <c r="X1327" s="711">
        <f>SUM(X1303:X1326)</f>
        <v>348950</v>
      </c>
      <c r="Y1327" s="555"/>
      <c r="Z1327" s="692" t="s">
        <v>76</v>
      </c>
      <c r="AA1327" s="649"/>
      <c r="AB1327" s="650"/>
      <c r="AC1327" s="651">
        <f>+AB1303*AC1303+AB1304*AC1304+AB1305*AC1305+AB1310*AC1310+AB1311*AC1311+AB1312*AC1312+AB1313*AC1313+AB1314*AC1314+AB1315*AC1315+AB1316*AC1316+AB1317*AC1317+AB1318*AC1318+AB1319*AC1319+AB1320*AC1320+AB1321*AC1321</f>
        <v>0</v>
      </c>
      <c r="AD1327" s="555"/>
      <c r="AE1327" s="555"/>
      <c r="AF1327" s="705" t="s">
        <v>5</v>
      </c>
      <c r="AG1327" s="651">
        <f>SUM(AG1317:AG1326)</f>
        <v>277670</v>
      </c>
      <c r="AJ1327" s="289"/>
      <c r="AK1327" s="4"/>
      <c r="AL1327" s="4"/>
      <c r="AW1327" s="340"/>
      <c r="AX1327" s="340"/>
      <c r="AY1327" s="289"/>
    </row>
    <row r="1328" spans="1:51" ht="13.5" customHeight="1">
      <c r="A1328" s="548"/>
      <c r="B1328" s="870" t="s">
        <v>623</v>
      </c>
      <c r="C1328" s="871"/>
      <c r="D1328" s="872"/>
      <c r="E1328" s="712"/>
      <c r="F1328" s="701">
        <f ca="1">SUM(F1327)+F1274</f>
        <v>69</v>
      </c>
      <c r="G1328" s="702">
        <f t="shared" ref="G1328" ca="1" si="1205">SUM(G1327)+G1274</f>
        <v>11400</v>
      </c>
      <c r="H1328" s="702">
        <f t="shared" ref="H1328" ca="1" si="1206">SUM(H1327)+H1274</f>
        <v>130</v>
      </c>
      <c r="I1328" s="702">
        <f t="shared" ref="I1328:P1328" ca="1" si="1207">SUM(I1327)+I1274</f>
        <v>8400</v>
      </c>
      <c r="J1328" s="702">
        <f t="shared" ca="1" si="1207"/>
        <v>0</v>
      </c>
      <c r="K1328" s="702">
        <f t="shared" ca="1" si="1207"/>
        <v>6000</v>
      </c>
      <c r="L1328" s="702">
        <f t="shared" ca="1" si="1207"/>
        <v>2</v>
      </c>
      <c r="M1328" s="702">
        <f t="shared" ca="1" si="1207"/>
        <v>5720</v>
      </c>
      <c r="N1328" s="702">
        <f t="shared" ca="1" si="1207"/>
        <v>0</v>
      </c>
      <c r="O1328" s="702">
        <f t="shared" ca="1" si="1207"/>
        <v>201</v>
      </c>
      <c r="P1328" s="703">
        <f t="shared" ca="1" si="1207"/>
        <v>580500</v>
      </c>
      <c r="Q1328" s="555"/>
      <c r="R1328" s="596"/>
      <c r="S1328" s="555"/>
      <c r="T1328" s="713"/>
      <c r="U1328" s="555"/>
      <c r="V1328" s="714"/>
      <c r="W1328" s="555"/>
      <c r="X1328" s="713"/>
      <c r="Y1328" s="555"/>
      <c r="Z1328" s="555"/>
      <c r="AA1328" s="555"/>
      <c r="AB1328" s="555"/>
      <c r="AC1328" s="555"/>
      <c r="AD1328" s="555"/>
      <c r="AE1328" s="555"/>
      <c r="AF1328" s="555"/>
      <c r="AG1328" s="555"/>
      <c r="AJ1328" s="853" t="s">
        <v>336</v>
      </c>
      <c r="AK1328" s="277" t="s">
        <v>104</v>
      </c>
      <c r="AL1328" s="277" t="s">
        <v>4</v>
      </c>
      <c r="AM1328" s="278"/>
      <c r="AN1328" s="279" t="s">
        <v>15</v>
      </c>
      <c r="AO1328" s="279" t="s">
        <v>16</v>
      </c>
      <c r="AP1328" s="277" t="s">
        <v>17</v>
      </c>
      <c r="AQ1328" s="279" t="s">
        <v>18</v>
      </c>
      <c r="AR1328" s="279" t="s">
        <v>19</v>
      </c>
      <c r="AS1328" s="277"/>
      <c r="AT1328" s="277" t="s">
        <v>117</v>
      </c>
      <c r="AU1328" s="277" t="s">
        <v>118</v>
      </c>
      <c r="AV1328" s="277" t="s">
        <v>123</v>
      </c>
      <c r="AW1328" s="277" t="s">
        <v>124</v>
      </c>
      <c r="AX1328" s="288" t="s">
        <v>122</v>
      </c>
      <c r="AY1328" s="853" t="s">
        <v>336</v>
      </c>
    </row>
    <row r="1329" spans="1:51" ht="13.5" customHeight="1">
      <c r="A1329" s="548" t="s">
        <v>609</v>
      </c>
      <c r="B1329" s="873" t="s">
        <v>103</v>
      </c>
      <c r="C1329" s="874"/>
      <c r="D1329" s="875"/>
      <c r="E1329" s="560" t="e">
        <v>#N/A</v>
      </c>
      <c r="F1329" s="757">
        <f ca="1">SUMIF($B1304:$P1317,$A1329,F1304:F1317)</f>
        <v>0</v>
      </c>
      <c r="G1329" s="758">
        <f t="shared" ref="G1329:P1329" ca="1" si="1208">SUMIF($B1304:$P1317,$A1329,G1304:G1317)</f>
        <v>0</v>
      </c>
      <c r="H1329" s="758">
        <f t="shared" ca="1" si="1208"/>
        <v>0</v>
      </c>
      <c r="I1329" s="758">
        <f t="shared" ca="1" si="1208"/>
        <v>0</v>
      </c>
      <c r="J1329" s="758">
        <f t="shared" ca="1" si="1208"/>
        <v>0</v>
      </c>
      <c r="K1329" s="758">
        <f t="shared" ca="1" si="1208"/>
        <v>0</v>
      </c>
      <c r="L1329" s="758">
        <f t="shared" ca="1" si="1208"/>
        <v>0</v>
      </c>
      <c r="M1329" s="758">
        <f t="shared" ca="1" si="1208"/>
        <v>0</v>
      </c>
      <c r="N1329" s="758">
        <f t="shared" ca="1" si="1208"/>
        <v>0</v>
      </c>
      <c r="O1329" s="758">
        <f t="shared" ca="1" si="1208"/>
        <v>0</v>
      </c>
      <c r="P1329" s="759">
        <f t="shared" ca="1" si="1208"/>
        <v>0</v>
      </c>
      <c r="Q1329" s="555"/>
      <c r="R1329" s="649" t="s">
        <v>425</v>
      </c>
      <c r="S1329" s="555"/>
      <c r="T1329" s="555"/>
      <c r="U1329" s="555"/>
      <c r="V1329" s="555"/>
      <c r="W1329" s="555"/>
      <c r="X1329" s="555"/>
      <c r="Y1329" s="555"/>
      <c r="Z1329" s="555"/>
      <c r="AA1329" s="555"/>
      <c r="AB1329" s="555"/>
      <c r="AC1329" s="555"/>
      <c r="AD1329" s="555"/>
      <c r="AE1329" s="555"/>
      <c r="AF1329" s="714" t="s">
        <v>342</v>
      </c>
      <c r="AG1329" s="555"/>
      <c r="AJ1329" s="854"/>
      <c r="AK1329" s="281" t="s">
        <v>334</v>
      </c>
      <c r="AL1329" s="281">
        <v>1</v>
      </c>
      <c r="AM1329" s="225"/>
      <c r="AN1329" s="225">
        <f>DSUM($B1303:$N1317,F1303,$AK1328:$AL1329)</f>
        <v>0</v>
      </c>
      <c r="AO1329" s="225">
        <f>DSUM($B1303:$N1317,H1303,$AK1328:$AL1329)</f>
        <v>0</v>
      </c>
      <c r="AP1329" s="225">
        <f>DSUM($B1303:$N1317,J1303,$AK1328:$AL1329)</f>
        <v>0</v>
      </c>
      <c r="AQ1329" s="225">
        <f>DSUM($B1303:$N1317,L1303,$AK1328:$AL1329)</f>
        <v>0</v>
      </c>
      <c r="AR1329" s="225">
        <f>DSUM($B1303:$N1317,N1303,$AK1328:$AL1329)</f>
        <v>0</v>
      </c>
      <c r="AS1329" s="225"/>
      <c r="AT1329" s="225">
        <f>AN1329+AO1329+AP1329</f>
        <v>0</v>
      </c>
      <c r="AU1329" s="225">
        <f>AQ1329+AR1329</f>
        <v>0</v>
      </c>
      <c r="AV1329" s="225">
        <f>AT1329+AU1329</f>
        <v>0</v>
      </c>
      <c r="AW1329" s="287">
        <f>(AT1329*1)+(AU1329*0.5)</f>
        <v>0</v>
      </c>
      <c r="AX1329" s="284">
        <f>DCOUNT(B1303:E1317,D1303,AK1328:AL1329)-AR1348</f>
        <v>0</v>
      </c>
      <c r="AY1329" s="854"/>
    </row>
    <row r="1330" spans="1:51" ht="13.5" customHeight="1">
      <c r="A1330" s="548"/>
      <c r="B1330" s="870" t="s">
        <v>623</v>
      </c>
      <c r="C1330" s="871"/>
      <c r="D1330" s="872"/>
      <c r="E1330" s="555" t="e">
        <v>#N/A</v>
      </c>
      <c r="F1330" s="701">
        <f ca="1">SUM(F1329)+F1276</f>
        <v>60</v>
      </c>
      <c r="G1330" s="702">
        <f t="shared" ref="G1330" ca="1" si="1209">SUM(G1329)+G1276</f>
        <v>9500</v>
      </c>
      <c r="H1330" s="702">
        <f t="shared" ref="H1330" ca="1" si="1210">SUM(H1329)+H1276</f>
        <v>9</v>
      </c>
      <c r="I1330" s="702">
        <f t="shared" ref="I1330:P1330" ca="1" si="1211">SUM(I1329)+I1276</f>
        <v>7000</v>
      </c>
      <c r="J1330" s="702">
        <f t="shared" ca="1" si="1211"/>
        <v>0</v>
      </c>
      <c r="K1330" s="702">
        <f t="shared" ca="1" si="1211"/>
        <v>5000</v>
      </c>
      <c r="L1330" s="702">
        <f t="shared" ca="1" si="1211"/>
        <v>2</v>
      </c>
      <c r="M1330" s="702">
        <f t="shared" ca="1" si="1211"/>
        <v>4750</v>
      </c>
      <c r="N1330" s="702">
        <f t="shared" ca="1" si="1211"/>
        <v>0</v>
      </c>
      <c r="O1330" s="702">
        <f t="shared" ca="1" si="1211"/>
        <v>71</v>
      </c>
      <c r="P1330" s="703">
        <f t="shared" ca="1" si="1211"/>
        <v>695500</v>
      </c>
      <c r="Q1330" s="555"/>
      <c r="R1330" s="774"/>
      <c r="S1330" s="604"/>
      <c r="T1330" s="603" t="s">
        <v>39</v>
      </c>
      <c r="U1330" s="604"/>
      <c r="V1330" s="715"/>
      <c r="W1330" s="604"/>
      <c r="X1330" s="603" t="s">
        <v>455</v>
      </c>
      <c r="Y1330" s="604"/>
      <c r="Z1330" s="715"/>
      <c r="AA1330" s="604"/>
      <c r="AB1330" s="604"/>
      <c r="AC1330" s="603" t="s">
        <v>41</v>
      </c>
      <c r="AD1330" s="715"/>
      <c r="AE1330" s="555"/>
      <c r="AF1330" s="662" t="s">
        <v>833</v>
      </c>
      <c r="AG1330" s="716"/>
      <c r="AJ1330" s="854"/>
      <c r="AK1330" s="281" t="s">
        <v>104</v>
      </c>
      <c r="AL1330" s="281" t="s">
        <v>4</v>
      </c>
      <c r="AM1330" s="225"/>
      <c r="AN1330" s="225"/>
      <c r="AO1330" s="225"/>
      <c r="AP1330" s="225"/>
      <c r="AQ1330" s="225"/>
      <c r="AR1330" s="225"/>
      <c r="AS1330" s="225"/>
      <c r="AT1330" s="225"/>
      <c r="AU1330" s="225"/>
      <c r="AV1330" s="225"/>
      <c r="AW1330" s="225"/>
      <c r="AX1330" s="282"/>
      <c r="AY1330" s="854"/>
    </row>
    <row r="1331" spans="1:51" ht="13.5" customHeight="1" thickBot="1">
      <c r="A1331" s="548" t="s">
        <v>610</v>
      </c>
      <c r="B1331" s="878" t="s">
        <v>661</v>
      </c>
      <c r="C1331" s="879"/>
      <c r="D1331" s="880"/>
      <c r="E1331" s="670"/>
      <c r="F1331" s="757">
        <f ca="1">SUMIF($B1304:$P1317,$A1331,F1304:F1317)+SUMIF($B1304:$P1317,$A1332,F1304:F1317)</f>
        <v>21</v>
      </c>
      <c r="G1331" s="758">
        <f t="shared" ref="G1331" ca="1" si="1212">SUMIF($B1306:$P1319,$A1331,G1306:G1319)</f>
        <v>0</v>
      </c>
      <c r="H1331" s="758">
        <f ca="1">SUMIF($B1304:$P1317,$A1331,H1304:H1317)+SUMIF($B1304:$P1317,$A1332,H1304:H1317)</f>
        <v>4</v>
      </c>
      <c r="I1331" s="758">
        <f t="shared" ref="I1331" ca="1" si="1213">SUMIF($B1306:$P1319,$A1331,I1306:I1319)</f>
        <v>0</v>
      </c>
      <c r="J1331" s="758">
        <f ca="1">SUMIF($B1304:$P1317,$A1331,J1304:J1317)+SUMIF($B1304:$P1317,$A1332,J1304:J1317)</f>
        <v>0</v>
      </c>
      <c r="K1331" s="758">
        <f t="shared" ref="K1331" ca="1" si="1214">SUMIF($B1306:$P1319,$A1331,K1306:K1319)</f>
        <v>0</v>
      </c>
      <c r="L1331" s="758">
        <f ca="1">SUMIF($B1304:$P1317,$A1331,L1304:L1317)+SUMIF($B1304:$P1317,$A1332,L1304:L1317)</f>
        <v>4</v>
      </c>
      <c r="M1331" s="758">
        <f t="shared" ref="M1331" ca="1" si="1215">SUMIF($B1306:$P1319,$A1331,M1306:M1319)</f>
        <v>0</v>
      </c>
      <c r="N1331" s="758">
        <f ca="1">SUMIF($B1304:$P1317,$A1331,N1304:N1317)+SUMIF($B1304:$P1317,$A1332,N1304:N1317)</f>
        <v>0</v>
      </c>
      <c r="O1331" s="758">
        <f ca="1">SUMIF($B1304:$P1317,$A1331,O1304:O1317)+SUMIF($B1304:$P1317,$A1332,O1304:O1317)</f>
        <v>29</v>
      </c>
      <c r="P1331" s="759">
        <f ca="1">SUMIF($B1304:$P1317,$A1331,P1304:P1317)+SUMIF($B1304:$P1317,$A1332,P1304:P1317)</f>
        <v>214400</v>
      </c>
      <c r="Q1331" s="555"/>
      <c r="R1331" s="775"/>
      <c r="S1331" s="596" t="s">
        <v>2</v>
      </c>
      <c r="T1331" s="717">
        <f>SUM(昨年日報!T1332)</f>
        <v>234</v>
      </c>
      <c r="U1331" s="555"/>
      <c r="V1331" s="718"/>
      <c r="W1331" s="596" t="s">
        <v>42</v>
      </c>
      <c r="X1331" s="719">
        <f>+X1277+T1331</f>
        <v>3686</v>
      </c>
      <c r="Y1331" s="555"/>
      <c r="Z1331" s="720"/>
      <c r="AA1331" s="555" t="s">
        <v>2</v>
      </c>
      <c r="AB1331" s="596"/>
      <c r="AC1331" s="721">
        <f>+AC1277+T1331</f>
        <v>3964</v>
      </c>
      <c r="AD1331" s="720"/>
      <c r="AE1331" s="555"/>
      <c r="AF1331" s="834" t="s">
        <v>834</v>
      </c>
      <c r="AG1331" s="561"/>
      <c r="AJ1331" s="855"/>
      <c r="AK1331" s="9" t="s">
        <v>335</v>
      </c>
      <c r="AL1331" s="9">
        <v>3</v>
      </c>
      <c r="AM1331" s="283"/>
      <c r="AN1331" s="283">
        <f>DSUM($B1303:$N1317,F1303,$AK1330:$AL1331)</f>
        <v>0</v>
      </c>
      <c r="AO1331" s="283">
        <f>DSUM($B1303:$N1317,H1303,$AK1330:$AL1331)</f>
        <v>0</v>
      </c>
      <c r="AP1331" s="283">
        <f>DSUM($B1303:$N1317,J1303,$AK1330:$AL1331)</f>
        <v>0</v>
      </c>
      <c r="AQ1331" s="283">
        <f>DSUM($B1303:$N1317,L1303,$AK1330:$AL1331)</f>
        <v>0</v>
      </c>
      <c r="AR1331" s="283">
        <f>DSUM($B1303:$N1317,N1303,$AK1330:$AL1331)</f>
        <v>0</v>
      </c>
      <c r="AS1331" s="283"/>
      <c r="AT1331" s="283">
        <f>AN1331+AO1331+AP1331</f>
        <v>0</v>
      </c>
      <c r="AU1331" s="283">
        <f>AQ1331+AR1331</f>
        <v>0</v>
      </c>
      <c r="AV1331" s="283">
        <f>AT1331+AU1331</f>
        <v>0</v>
      </c>
      <c r="AW1331" s="286">
        <f>(AT1331*1)+(AU1331*0.5)</f>
        <v>0</v>
      </c>
      <c r="AX1331" s="285">
        <f>DCOUNT(B1303:E1317,D1303,AK1330:AL1331)-AR1349</f>
        <v>0</v>
      </c>
      <c r="AY1331" s="855"/>
    </row>
    <row r="1332" spans="1:51" ht="13.5" customHeight="1" thickBot="1">
      <c r="A1332" s="548" t="s">
        <v>663</v>
      </c>
      <c r="B1332" s="870" t="s">
        <v>623</v>
      </c>
      <c r="C1332" s="871"/>
      <c r="D1332" s="872"/>
      <c r="E1332" s="555" t="e">
        <v>#N/A</v>
      </c>
      <c r="F1332" s="701">
        <f ca="1">SUM(F1331)+F1278</f>
        <v>352</v>
      </c>
      <c r="G1332" s="702">
        <f t="shared" ref="G1332" ca="1" si="1216">SUM(G1331)+G1278</f>
        <v>45600</v>
      </c>
      <c r="H1332" s="702">
        <f t="shared" ref="H1332" ca="1" si="1217">SUM(H1331)+H1278</f>
        <v>71</v>
      </c>
      <c r="I1332" s="702">
        <f t="shared" ref="I1332:P1332" ca="1" si="1218">SUM(I1331)+I1278</f>
        <v>33600</v>
      </c>
      <c r="J1332" s="702">
        <f t="shared" ca="1" si="1218"/>
        <v>0</v>
      </c>
      <c r="K1332" s="702">
        <f t="shared" ca="1" si="1218"/>
        <v>24000</v>
      </c>
      <c r="L1332" s="702">
        <f t="shared" ca="1" si="1218"/>
        <v>16</v>
      </c>
      <c r="M1332" s="702">
        <f t="shared" ca="1" si="1218"/>
        <v>22800</v>
      </c>
      <c r="N1332" s="702">
        <f t="shared" ca="1" si="1218"/>
        <v>2</v>
      </c>
      <c r="O1332" s="702">
        <f t="shared" ca="1" si="1218"/>
        <v>441</v>
      </c>
      <c r="P1332" s="703">
        <f t="shared" ca="1" si="1218"/>
        <v>3427200</v>
      </c>
      <c r="Q1332" s="555"/>
      <c r="R1332" s="776" t="s">
        <v>43</v>
      </c>
      <c r="S1332" s="697" t="s">
        <v>3</v>
      </c>
      <c r="T1332" s="722">
        <f>SUM(O1319)</f>
        <v>139</v>
      </c>
      <c r="U1332" s="696"/>
      <c r="V1332" s="723">
        <f t="shared" ref="V1332" si="1219">+IF(ISERROR(T1332/T1331*100),"",(T1332/T1331*100))</f>
        <v>59.401709401709404</v>
      </c>
      <c r="W1332" s="697" t="s">
        <v>44</v>
      </c>
      <c r="X1332" s="724">
        <f t="shared" ref="X1332:X1334" si="1220">+X1278+T1332</f>
        <v>2926</v>
      </c>
      <c r="Y1332" s="696"/>
      <c r="Z1332" s="725">
        <f t="shared" ref="Z1332" si="1221">+IF(ISERROR(X1332/X1331*100),"",(X1332/X1331*100))</f>
        <v>79.381443298969074</v>
      </c>
      <c r="AA1332" s="696" t="s">
        <v>3</v>
      </c>
      <c r="AB1332" s="697"/>
      <c r="AC1332" s="726">
        <f t="shared" ref="AC1332:AC1344" si="1222">+AC1278+T1332</f>
        <v>3064</v>
      </c>
      <c r="AD1332" s="723">
        <f>+IF(ISERROR(AC1332/AC1331*100),"",(AC1332/AC1331*100))</f>
        <v>77.29566094853682</v>
      </c>
      <c r="AE1332" s="555"/>
      <c r="AF1332" s="558"/>
      <c r="AG1332" s="561"/>
    </row>
    <row r="1333" spans="1:51" ht="13.5" customHeight="1" thickBot="1">
      <c r="A1333" s="43"/>
      <c r="B1333" s="662"/>
      <c r="C1333" s="663"/>
      <c r="D1333" s="664"/>
      <c r="E1333" s="590" t="str">
        <f>IF(B1333="","",VLOOKUP(B1333,参照!$U$1:$Z$25,2,FALSE))</f>
        <v/>
      </c>
      <c r="F1333" s="760"/>
      <c r="G1333" s="761"/>
      <c r="H1333" s="760"/>
      <c r="I1333" s="762"/>
      <c r="J1333" s="760"/>
      <c r="K1333" s="762"/>
      <c r="L1333" s="760"/>
      <c r="M1333" s="761"/>
      <c r="N1333" s="761"/>
      <c r="O1333" s="763"/>
      <c r="P1333" s="764"/>
      <c r="Q1333" s="555"/>
      <c r="R1333" s="777"/>
      <c r="S1333" s="728"/>
      <c r="T1333" s="606">
        <f>SUM(昨年日報!T1334)</f>
        <v>1119080</v>
      </c>
      <c r="U1333" s="555"/>
      <c r="V1333" s="729"/>
      <c r="W1333" s="555"/>
      <c r="X1333" s="719">
        <f t="shared" si="1220"/>
        <v>17667970</v>
      </c>
      <c r="Y1333" s="555"/>
      <c r="Z1333" s="720"/>
      <c r="AA1333" s="555"/>
      <c r="AB1333" s="555"/>
      <c r="AC1333" s="713">
        <f t="shared" si="1222"/>
        <v>18851930</v>
      </c>
      <c r="AD1333" s="720"/>
      <c r="AE1333" s="555"/>
      <c r="AF1333" s="730"/>
      <c r="AG1333" s="561"/>
      <c r="AJ1333" s="290" t="s">
        <v>128</v>
      </c>
      <c r="AK1333" s="256"/>
      <c r="AL1333" s="256"/>
      <c r="AM1333" s="256"/>
      <c r="AN1333" s="256">
        <f>AN1304+AN1306+AN1309+AN1311+AN1314+AN1316+AN1319+AN1321+AN1324+AN1326</f>
        <v>66</v>
      </c>
      <c r="AO1333" s="256">
        <f>AO1304+AO1306+AO1309+AO1311+AO1314+AO1316+AO1319+AO1321+AO1324+AO1326</f>
        <v>68</v>
      </c>
      <c r="AP1333" s="256">
        <f>AP1304+AP1306+AP1309+AP1311+AP1314+AP1316+AP1319+AP1321+AP1324+AP1326</f>
        <v>0</v>
      </c>
      <c r="AQ1333" s="256">
        <f>AQ1304+AQ1306+AQ1309+AQ1311+AQ1314+AQ1316+AQ1319+AQ1321+AQ1324+AQ1326</f>
        <v>5</v>
      </c>
      <c r="AR1333" s="256">
        <f>AR1304+AR1306+AR1309+AR1311+AR1314+AR1316+AR1319+AR1321+AR1324+AR1326</f>
        <v>0</v>
      </c>
      <c r="AS1333" s="256"/>
      <c r="AT1333" s="256">
        <f>AT1304+AT1306+AT1309+AT1311+AT1314+AT1316+AT1319+AT1321+AT1324+AT1326</f>
        <v>134</v>
      </c>
      <c r="AU1333" s="256">
        <f>AU1304+AU1306+AU1309+AU1311+AU1314+AU1316+AU1319+AU1321+AU1324+AU1326</f>
        <v>5</v>
      </c>
      <c r="AV1333" s="256">
        <f>AV1304+AV1306+AV1309+AV1311+AV1314+AV1316+AV1319+AV1321+AV1324+AV1326</f>
        <v>139</v>
      </c>
      <c r="AW1333" s="256">
        <f>AW1304+AW1306+AW1309+AW1311+AW1314+AW1316+AW1319+AW1321+AW1324+AW1326</f>
        <v>136.5</v>
      </c>
      <c r="AX1333" s="256">
        <f>AX1304+AX1306+AX1309+AX1311+AX1314+AX1316+AX1319+AX1321+AX1324+AX1326</f>
        <v>3</v>
      </c>
    </row>
    <row r="1334" spans="1:51" ht="13.5" customHeight="1">
      <c r="A1334" s="43"/>
      <c r="B1334" s="870" t="s">
        <v>611</v>
      </c>
      <c r="C1334" s="871"/>
      <c r="D1334" s="872"/>
      <c r="E1334" s="670"/>
      <c r="F1334" s="731">
        <f ca="1">SUM(F1324+F1326+F1328+F1330+F1332)</f>
        <v>1257</v>
      </c>
      <c r="G1334" s="732">
        <f t="shared" ref="G1334:P1334" ca="1" si="1223">SUM(G1324+G1326+G1328+G1330+G1332)</f>
        <v>270750</v>
      </c>
      <c r="H1334" s="731">
        <f t="shared" ca="1" si="1223"/>
        <v>1550</v>
      </c>
      <c r="I1334" s="733">
        <f t="shared" ca="1" si="1223"/>
        <v>199500</v>
      </c>
      <c r="J1334" s="731">
        <f t="shared" ca="1" si="1223"/>
        <v>58</v>
      </c>
      <c r="K1334" s="733">
        <f t="shared" ca="1" si="1223"/>
        <v>142500</v>
      </c>
      <c r="L1334" s="731">
        <f t="shared" ca="1" si="1223"/>
        <v>49</v>
      </c>
      <c r="M1334" s="732">
        <f t="shared" ca="1" si="1223"/>
        <v>135610</v>
      </c>
      <c r="N1334" s="732">
        <f t="shared" ca="1" si="1223"/>
        <v>12</v>
      </c>
      <c r="O1334" s="734">
        <f t="shared" ca="1" si="1223"/>
        <v>2926</v>
      </c>
      <c r="P1334" s="735">
        <f t="shared" ca="1" si="1223"/>
        <v>15247500</v>
      </c>
      <c r="Q1334" s="555"/>
      <c r="R1334" s="778" t="s">
        <v>45</v>
      </c>
      <c r="S1334" s="660"/>
      <c r="T1334" s="736">
        <f>SUM(P1319)</f>
        <v>745900</v>
      </c>
      <c r="U1334" s="696"/>
      <c r="V1334" s="723">
        <f t="shared" ref="V1334" si="1224">+IF(ISERROR(T1334/T1333*100),"",(T1334/T1333*100))</f>
        <v>66.652964935482714</v>
      </c>
      <c r="W1334" s="696"/>
      <c r="X1334" s="724">
        <f t="shared" si="1220"/>
        <v>15247500</v>
      </c>
      <c r="Y1334" s="696"/>
      <c r="Z1334" s="723">
        <f t="shared" ref="Z1334" si="1225">+IF(ISERROR(X1334/X1333*100),"",(X1334/X1333*100))</f>
        <v>86.300237095716142</v>
      </c>
      <c r="AA1334" s="696"/>
      <c r="AB1334" s="696"/>
      <c r="AC1334" s="736">
        <f t="shared" si="1222"/>
        <v>15923260</v>
      </c>
      <c r="AD1334" s="723">
        <f>+IF(ISERROR(AC1334/AC1333*100),"",(AC1334/AC1333*100))</f>
        <v>84.464879723190151</v>
      </c>
      <c r="AE1334" s="555"/>
      <c r="AF1334" s="558"/>
      <c r="AG1334" s="561"/>
    </row>
    <row r="1335" spans="1:51" ht="13.5" customHeight="1">
      <c r="A1335" s="43"/>
      <c r="B1335" s="895"/>
      <c r="C1335" s="895"/>
      <c r="D1335" s="895"/>
      <c r="E1335" s="562"/>
      <c r="F1335" s="666"/>
      <c r="G1335" s="737"/>
      <c r="H1335" s="666"/>
      <c r="I1335" s="737"/>
      <c r="J1335" s="666"/>
      <c r="K1335" s="737"/>
      <c r="L1335" s="666"/>
      <c r="M1335" s="737"/>
      <c r="N1335" s="666"/>
      <c r="O1335" s="737"/>
      <c r="P1335" s="737"/>
      <c r="Q1335" s="555"/>
      <c r="R1335" s="777" t="s">
        <v>46</v>
      </c>
      <c r="S1335" s="738">
        <f>SUM(AC1304:AC1305)</f>
        <v>0</v>
      </c>
      <c r="T1335" s="606">
        <f>SUM(昨年日報!T1336)</f>
        <v>0</v>
      </c>
      <c r="U1335" s="555"/>
      <c r="V1335" s="729"/>
      <c r="W1335" s="555"/>
      <c r="X1335" s="719">
        <f>+X1281+T1335</f>
        <v>0</v>
      </c>
      <c r="Y1335" s="555"/>
      <c r="Z1335" s="739"/>
      <c r="AA1335" s="555"/>
      <c r="AB1335" s="555"/>
      <c r="AC1335" s="713">
        <f t="shared" si="1222"/>
        <v>0</v>
      </c>
      <c r="AD1335" s="720"/>
      <c r="AE1335" s="555"/>
      <c r="AF1335" s="558"/>
      <c r="AG1335" s="561"/>
      <c r="AJ1335" s="856" t="s">
        <v>323</v>
      </c>
      <c r="AK1335" s="856"/>
      <c r="AL1335" s="856" t="s">
        <v>324</v>
      </c>
      <c r="AM1335" s="856"/>
      <c r="AN1335" s="859" t="s">
        <v>331</v>
      </c>
      <c r="AO1335" s="859"/>
      <c r="AP1335" s="856" t="s">
        <v>325</v>
      </c>
      <c r="AQ1335" s="856"/>
    </row>
    <row r="1336" spans="1:51" ht="13.5" customHeight="1">
      <c r="A1336" s="43"/>
      <c r="B1336" s="881" t="s">
        <v>618</v>
      </c>
      <c r="C1336" s="882"/>
      <c r="D1336" s="882"/>
      <c r="E1336" s="564" t="e">
        <f>IF(B1336="","",VLOOKUP(B1336,参照!$U$1:$Z$25,2,FALSE))</f>
        <v>#N/A</v>
      </c>
      <c r="F1336" s="883" t="s">
        <v>616</v>
      </c>
      <c r="G1336" s="884"/>
      <c r="H1336" s="884"/>
      <c r="I1336" s="884"/>
      <c r="J1336" s="884"/>
      <c r="K1336" s="884"/>
      <c r="L1336" s="884"/>
      <c r="M1336" s="884"/>
      <c r="N1336" s="884"/>
      <c r="O1336" s="884"/>
      <c r="P1336" s="885"/>
      <c r="Q1336" s="555"/>
      <c r="R1336" s="776" t="s">
        <v>47</v>
      </c>
      <c r="S1336" s="740"/>
      <c r="T1336" s="736">
        <f>SUM(T1322+T1326+S1335+S1336)</f>
        <v>0</v>
      </c>
      <c r="U1336" s="696"/>
      <c r="V1336" s="723" t="str">
        <f t="shared" ref="V1336" si="1226">+IF(ISERROR(T1336/T1335*100),"",(T1336/T1335*100))</f>
        <v/>
      </c>
      <c r="W1336" s="696"/>
      <c r="X1336" s="724">
        <f t="shared" ref="X1336:X1345" si="1227">+X1282+T1336</f>
        <v>7204</v>
      </c>
      <c r="Y1336" s="696"/>
      <c r="Z1336" s="725" t="str">
        <f t="shared" ref="Z1336" si="1228">+IF(ISERROR(X1336/X1335*100),"",(X1336/X1335*100))</f>
        <v/>
      </c>
      <c r="AA1336" s="696"/>
      <c r="AB1336" s="696"/>
      <c r="AC1336" s="736">
        <f t="shared" si="1222"/>
        <v>38420</v>
      </c>
      <c r="AD1336" s="723" t="str">
        <f>+IF(ISERROR(AC1336/AC1335*100),"",(AC1336/AC1335*100))</f>
        <v/>
      </c>
      <c r="AE1336" s="555"/>
      <c r="AF1336" s="558"/>
      <c r="AG1336" s="561"/>
      <c r="AJ1336" s="931">
        <v>263950</v>
      </c>
      <c r="AK1336" s="931"/>
      <c r="AL1336" s="869">
        <f>AJ1336-AG1327</f>
        <v>-13720</v>
      </c>
      <c r="AM1336" s="856"/>
      <c r="AN1336" s="869">
        <f>T1338+T1340+T1342+T1344</f>
        <v>13720</v>
      </c>
      <c r="AO1336" s="856"/>
      <c r="AP1336" s="869">
        <f>(AJ1336+AN1336)-(AG1327)</f>
        <v>0</v>
      </c>
      <c r="AQ1336" s="856"/>
    </row>
    <row r="1337" spans="1:51" ht="13.5" customHeight="1">
      <c r="A1337" s="43"/>
      <c r="B1337" s="894" t="s">
        <v>602</v>
      </c>
      <c r="C1337" s="894"/>
      <c r="D1337" s="894"/>
      <c r="E1337" s="555" t="e">
        <v>#N/A</v>
      </c>
      <c r="F1337" s="687" t="s">
        <v>15</v>
      </c>
      <c r="G1337" s="688"/>
      <c r="H1337" s="687" t="s">
        <v>16</v>
      </c>
      <c r="I1337" s="689"/>
      <c r="J1337" s="559" t="s">
        <v>17</v>
      </c>
      <c r="K1337" s="690"/>
      <c r="L1337" s="687" t="s">
        <v>18</v>
      </c>
      <c r="M1337" s="670"/>
      <c r="N1337" s="670" t="s">
        <v>19</v>
      </c>
      <c r="O1337" s="691" t="s">
        <v>6</v>
      </c>
      <c r="P1337" s="613" t="s">
        <v>20</v>
      </c>
      <c r="Q1337" s="555"/>
      <c r="R1337" s="773" t="s">
        <v>639</v>
      </c>
      <c r="S1337" s="824">
        <f>AF1342+AF1344</f>
        <v>9220</v>
      </c>
      <c r="T1337" s="606">
        <f>SUM(昨年日報!T1338)</f>
        <v>16130</v>
      </c>
      <c r="U1337" s="555"/>
      <c r="V1337" s="729"/>
      <c r="W1337" s="555"/>
      <c r="X1337" s="719">
        <f t="shared" si="1227"/>
        <v>289510</v>
      </c>
      <c r="Y1337" s="555"/>
      <c r="Z1337" s="720"/>
      <c r="AA1337" s="555"/>
      <c r="AB1337" s="555"/>
      <c r="AC1337" s="713">
        <f t="shared" si="1222"/>
        <v>306910</v>
      </c>
      <c r="AD1337" s="720"/>
      <c r="AE1337" s="555"/>
      <c r="AF1337" s="558"/>
      <c r="AG1337" s="561"/>
    </row>
    <row r="1338" spans="1:51" ht="13.5" customHeight="1" thickBot="1">
      <c r="A1338" s="43"/>
      <c r="B1338" s="873" t="s">
        <v>637</v>
      </c>
      <c r="C1338" s="874"/>
      <c r="D1338" s="875"/>
      <c r="E1338" s="670"/>
      <c r="F1338" s="665"/>
      <c r="G1338" s="727"/>
      <c r="H1338" s="727"/>
      <c r="I1338" s="727"/>
      <c r="J1338" s="727"/>
      <c r="K1338" s="727"/>
      <c r="L1338" s="727"/>
      <c r="M1338" s="727"/>
      <c r="N1338" s="727"/>
      <c r="O1338" s="727"/>
      <c r="P1338" s="742"/>
      <c r="Q1338" s="555"/>
      <c r="R1338" s="771" t="s">
        <v>682</v>
      </c>
      <c r="S1338" s="825">
        <f>AF1347+AF1349</f>
        <v>0</v>
      </c>
      <c r="T1338" s="736">
        <f>SUM(S1337:S1338)</f>
        <v>9220</v>
      </c>
      <c r="U1338" s="696"/>
      <c r="V1338" s="723">
        <f t="shared" ref="V1338" si="1229">+IF(ISERROR(T1338/T1337*100),"",(T1338/T1337*100))</f>
        <v>57.16057036577805</v>
      </c>
      <c r="W1338" s="696"/>
      <c r="X1338" s="724">
        <f t="shared" si="1227"/>
        <v>209650</v>
      </c>
      <c r="Y1338" s="696"/>
      <c r="Z1338" s="723">
        <f t="shared" ref="Z1338" si="1230">+IF(ISERROR(X1338/X1337*100),"",(X1338/X1337*100))</f>
        <v>72.415460605851266</v>
      </c>
      <c r="AA1338" s="696"/>
      <c r="AB1338" s="696"/>
      <c r="AC1338" s="736">
        <f t="shared" si="1222"/>
        <v>214660</v>
      </c>
      <c r="AD1338" s="723">
        <f>+IF(ISERROR(AC1338/AC1337*100),"",(AC1338/AC1337*100))</f>
        <v>69.942328369880428</v>
      </c>
      <c r="AE1338" s="555"/>
      <c r="AF1338" s="558"/>
      <c r="AG1338" s="561"/>
      <c r="AJ1338" s="856" t="s">
        <v>326</v>
      </c>
      <c r="AK1338" s="856"/>
      <c r="AL1338" s="856"/>
      <c r="AM1338" s="856"/>
    </row>
    <row r="1339" spans="1:51" ht="13.5" customHeight="1" thickBot="1">
      <c r="A1339" s="43"/>
      <c r="B1339" s="870" t="s">
        <v>624</v>
      </c>
      <c r="C1339" s="871"/>
      <c r="D1339" s="872"/>
      <c r="E1339" s="555" t="e">
        <v>#N/A</v>
      </c>
      <c r="F1339" s="700">
        <f ca="1">SUM(F1324)+F$43</f>
        <v>894</v>
      </c>
      <c r="G1339" s="701">
        <f t="shared" ref="G1339:P1339" ca="1" si="1231">SUM(G1324)+G$43</f>
        <v>223250</v>
      </c>
      <c r="H1339" s="702">
        <f t="shared" ca="1" si="1231"/>
        <v>1356</v>
      </c>
      <c r="I1339" s="702">
        <f t="shared" ca="1" si="1231"/>
        <v>164500</v>
      </c>
      <c r="J1339" s="702">
        <f t="shared" ca="1" si="1231"/>
        <v>58</v>
      </c>
      <c r="K1339" s="702">
        <f t="shared" ca="1" si="1231"/>
        <v>117500</v>
      </c>
      <c r="L1339" s="702">
        <f t="shared" ca="1" si="1231"/>
        <v>31</v>
      </c>
      <c r="M1339" s="702">
        <f t="shared" ca="1" si="1231"/>
        <v>111860</v>
      </c>
      <c r="N1339" s="702">
        <f t="shared" ca="1" si="1231"/>
        <v>12</v>
      </c>
      <c r="O1339" s="702">
        <f t="shared" ca="1" si="1231"/>
        <v>2351</v>
      </c>
      <c r="P1339" s="703">
        <f t="shared" ca="1" si="1231"/>
        <v>11220060</v>
      </c>
      <c r="Q1339" s="555"/>
      <c r="R1339" s="773" t="s">
        <v>640</v>
      </c>
      <c r="S1339" s="741">
        <v>2500</v>
      </c>
      <c r="T1339" s="606">
        <f>SUM(昨年日報!T1340)</f>
        <v>7000</v>
      </c>
      <c r="U1339" s="555"/>
      <c r="V1339" s="729"/>
      <c r="W1339" s="555"/>
      <c r="X1339" s="719">
        <f t="shared" si="1227"/>
        <v>204300</v>
      </c>
      <c r="Y1339" s="555"/>
      <c r="Z1339" s="739"/>
      <c r="AA1339" s="555"/>
      <c r="AB1339" s="555"/>
      <c r="AC1339" s="713">
        <f t="shared" si="1222"/>
        <v>237300</v>
      </c>
      <c r="AD1339" s="720"/>
      <c r="AE1339" s="555"/>
      <c r="AF1339" s="934" t="s">
        <v>664</v>
      </c>
      <c r="AG1339" s="935"/>
      <c r="AJ1339" s="886" t="s">
        <v>327</v>
      </c>
      <c r="AK1339" s="887"/>
      <c r="AL1339" s="856" t="s">
        <v>328</v>
      </c>
      <c r="AM1339" s="856"/>
    </row>
    <row r="1340" spans="1:51" ht="13.5" customHeight="1">
      <c r="B1340" s="873" t="s">
        <v>107</v>
      </c>
      <c r="C1340" s="874"/>
      <c r="D1340" s="875"/>
      <c r="E1340" s="670"/>
      <c r="F1340" s="665"/>
      <c r="G1340" s="727"/>
      <c r="H1340" s="727"/>
      <c r="I1340" s="727"/>
      <c r="J1340" s="727"/>
      <c r="K1340" s="727"/>
      <c r="L1340" s="727"/>
      <c r="M1340" s="727"/>
      <c r="N1340" s="727"/>
      <c r="O1340" s="727"/>
      <c r="P1340" s="742"/>
      <c r="Q1340" s="555"/>
      <c r="R1340" s="772" t="s">
        <v>683</v>
      </c>
      <c r="S1340" s="740"/>
      <c r="T1340" s="736">
        <f>SUM(S1339:S1340)</f>
        <v>2500</v>
      </c>
      <c r="U1340" s="696"/>
      <c r="V1340" s="723">
        <f t="shared" ref="V1340" si="1232">+IF(ISERROR(T1340/T1339*100),"",(T1340/T1339*100))</f>
        <v>35.714285714285715</v>
      </c>
      <c r="W1340" s="696"/>
      <c r="X1340" s="724">
        <f t="shared" si="1227"/>
        <v>180200</v>
      </c>
      <c r="Y1340" s="696"/>
      <c r="Z1340" s="725">
        <f t="shared" ref="Z1340" si="1233">+IF(ISERROR(X1340/X1339*100),"",(X1340/X1339*100))</f>
        <v>88.203622124326969</v>
      </c>
      <c r="AA1340" s="696"/>
      <c r="AB1340" s="696"/>
      <c r="AC1340" s="736">
        <f t="shared" si="1222"/>
        <v>189200</v>
      </c>
      <c r="AD1340" s="723">
        <f>+IF(ISERROR(AC1340/AC1339*100),"",(AC1340/AC1339*100))</f>
        <v>79.730299199325742</v>
      </c>
      <c r="AE1340" s="555"/>
      <c r="AF1340" s="936" t="s">
        <v>665</v>
      </c>
      <c r="AG1340" s="937"/>
      <c r="AJ1340" s="886" t="s">
        <v>329</v>
      </c>
      <c r="AK1340" s="887"/>
      <c r="AL1340" s="887"/>
      <c r="AM1340" s="888"/>
    </row>
    <row r="1341" spans="1:51" ht="13.5" customHeight="1">
      <c r="B1341" s="870" t="s">
        <v>624</v>
      </c>
      <c r="C1341" s="871"/>
      <c r="D1341" s="872"/>
      <c r="E1341" s="555" t="e">
        <v>#N/A</v>
      </c>
      <c r="F1341" s="701">
        <f ca="1">SUM(F1326)+F$45</f>
        <v>0</v>
      </c>
      <c r="G1341" s="702">
        <f t="shared" ref="G1341:P1341" ca="1" si="1234">SUM(G1326)+G$45</f>
        <v>0</v>
      </c>
      <c r="H1341" s="702">
        <f t="shared" ca="1" si="1234"/>
        <v>0</v>
      </c>
      <c r="I1341" s="702">
        <f t="shared" ca="1" si="1234"/>
        <v>0</v>
      </c>
      <c r="J1341" s="702">
        <f t="shared" ca="1" si="1234"/>
        <v>0</v>
      </c>
      <c r="K1341" s="702">
        <f t="shared" ca="1" si="1234"/>
        <v>0</v>
      </c>
      <c r="L1341" s="702">
        <f t="shared" ca="1" si="1234"/>
        <v>0</v>
      </c>
      <c r="M1341" s="702">
        <f t="shared" ca="1" si="1234"/>
        <v>0</v>
      </c>
      <c r="N1341" s="702">
        <f t="shared" ca="1" si="1234"/>
        <v>0</v>
      </c>
      <c r="O1341" s="702">
        <f t="shared" ca="1" si="1234"/>
        <v>0</v>
      </c>
      <c r="P1341" s="703">
        <f t="shared" ca="1" si="1234"/>
        <v>0</v>
      </c>
      <c r="Q1341" s="555"/>
      <c r="R1341" s="777"/>
      <c r="S1341" s="669"/>
      <c r="T1341" s="606">
        <f>SUM(昨年日報!T1342)</f>
        <v>0</v>
      </c>
      <c r="U1341" s="555"/>
      <c r="V1341" s="729"/>
      <c r="W1341" s="555"/>
      <c r="X1341" s="719">
        <f t="shared" si="1227"/>
        <v>0</v>
      </c>
      <c r="Y1341" s="555"/>
      <c r="Z1341" s="720"/>
      <c r="AA1341" s="555"/>
      <c r="AB1341" s="555"/>
      <c r="AC1341" s="713">
        <f t="shared" si="1222"/>
        <v>0</v>
      </c>
      <c r="AD1341" s="720"/>
      <c r="AE1341" s="555"/>
      <c r="AF1341" s="826" t="str">
        <f>$AF$99</f>
        <v>8%対象額</v>
      </c>
      <c r="AG1341" s="827" t="str">
        <f>$AG$99</f>
        <v>税額</v>
      </c>
      <c r="AJ1341" s="869">
        <f ca="1">SUM(INDIRECT(AS1341))</f>
        <v>139</v>
      </c>
      <c r="AK1341" s="856"/>
      <c r="AL1341" s="869">
        <f ca="1">SUM(INDIRECT(AT1341))</f>
        <v>3064</v>
      </c>
      <c r="AM1341" s="856"/>
      <c r="AN1341" s="345" t="s">
        <v>619</v>
      </c>
      <c r="AO1341" s="345" t="s">
        <v>621</v>
      </c>
      <c r="AP1341" s="346">
        <f>SUM(AP1287)+72</f>
        <v>1785</v>
      </c>
      <c r="AQ1341" s="347">
        <v>18</v>
      </c>
      <c r="AR1341" s="347">
        <f>AP1341+AQ1341</f>
        <v>1803</v>
      </c>
      <c r="AS1341" s="345" t="str">
        <f>CONCATENATE(AN1341,AR1341)</f>
        <v>受払表!G1803</v>
      </c>
      <c r="AT1341" s="345" t="str">
        <f>CONCATENATE(AO1341,AR1341)</f>
        <v>受払表!K1803</v>
      </c>
    </row>
    <row r="1342" spans="1:51" ht="13.5" customHeight="1">
      <c r="B1342" s="873" t="s">
        <v>605</v>
      </c>
      <c r="C1342" s="874"/>
      <c r="D1342" s="875"/>
      <c r="E1342" s="670"/>
      <c r="F1342" s="665"/>
      <c r="G1342" s="727"/>
      <c r="H1342" s="727"/>
      <c r="I1342" s="727"/>
      <c r="J1342" s="727"/>
      <c r="K1342" s="727"/>
      <c r="L1342" s="727"/>
      <c r="M1342" s="727"/>
      <c r="N1342" s="727"/>
      <c r="O1342" s="727"/>
      <c r="P1342" s="742"/>
      <c r="Q1342" s="555"/>
      <c r="R1342" s="776" t="s">
        <v>52</v>
      </c>
      <c r="S1342" s="660"/>
      <c r="T1342" s="736">
        <f>+AC1323</f>
        <v>0</v>
      </c>
      <c r="U1342" s="696"/>
      <c r="V1342" s="723" t="str">
        <f t="shared" ref="V1342" si="1235">+IF(ISERROR(T1342/T1341*100),"",(T1342/T1341*100))</f>
        <v/>
      </c>
      <c r="W1342" s="696"/>
      <c r="X1342" s="724">
        <f t="shared" si="1227"/>
        <v>0</v>
      </c>
      <c r="Y1342" s="696"/>
      <c r="Z1342" s="723" t="str">
        <f t="shared" ref="Z1342" si="1236">+IF(ISERROR(X1342/X1341*100),"",(X1342/X1341*100))</f>
        <v/>
      </c>
      <c r="AA1342" s="696"/>
      <c r="AB1342" s="696"/>
      <c r="AC1342" s="736">
        <f t="shared" si="1222"/>
        <v>0</v>
      </c>
      <c r="AD1342" s="723" t="str">
        <f>+IF(ISERROR(AC1342/AC1341*100),"",(AC1342/AC1341*100))</f>
        <v/>
      </c>
      <c r="AE1342" s="555"/>
      <c r="AF1342" s="817">
        <v>1940</v>
      </c>
      <c r="AG1342" s="818">
        <f>IF(AF1342="","0",AF1342-(AF1342/(参照!$V$13)))</f>
        <v>143.70370370370392</v>
      </c>
      <c r="AJ1342" s="886" t="s">
        <v>330</v>
      </c>
      <c r="AK1342" s="887"/>
      <c r="AL1342" s="887"/>
      <c r="AM1342" s="888"/>
      <c r="AN1342" s="345"/>
      <c r="AO1342" s="345"/>
      <c r="AP1342" s="345"/>
      <c r="AQ1342" s="345"/>
      <c r="AR1342" s="345"/>
      <c r="AS1342" s="345"/>
      <c r="AT1342" s="345"/>
    </row>
    <row r="1343" spans="1:51" ht="13.5" customHeight="1">
      <c r="B1343" s="870" t="s">
        <v>624</v>
      </c>
      <c r="C1343" s="871"/>
      <c r="D1343" s="872"/>
      <c r="E1343" s="712"/>
      <c r="F1343" s="701">
        <f ca="1">SUM(F1328)+F$47</f>
        <v>69</v>
      </c>
      <c r="G1343" s="702">
        <f t="shared" ref="G1343:P1343" ca="1" si="1237">SUM(G1328)+G$47</f>
        <v>11400</v>
      </c>
      <c r="H1343" s="702">
        <f t="shared" ca="1" si="1237"/>
        <v>130</v>
      </c>
      <c r="I1343" s="702">
        <f t="shared" ca="1" si="1237"/>
        <v>8400</v>
      </c>
      <c r="J1343" s="702">
        <f t="shared" ca="1" si="1237"/>
        <v>0</v>
      </c>
      <c r="K1343" s="702">
        <f t="shared" ca="1" si="1237"/>
        <v>6000</v>
      </c>
      <c r="L1343" s="702">
        <f t="shared" ca="1" si="1237"/>
        <v>2</v>
      </c>
      <c r="M1343" s="702">
        <f t="shared" ca="1" si="1237"/>
        <v>5720</v>
      </c>
      <c r="N1343" s="702">
        <f t="shared" ca="1" si="1237"/>
        <v>0</v>
      </c>
      <c r="O1343" s="702">
        <f t="shared" ca="1" si="1237"/>
        <v>201</v>
      </c>
      <c r="P1343" s="703">
        <f t="shared" ca="1" si="1237"/>
        <v>580500</v>
      </c>
      <c r="Q1343" s="555"/>
      <c r="R1343" s="773" t="s">
        <v>641</v>
      </c>
      <c r="S1343" s="728">
        <v>2000</v>
      </c>
      <c r="T1343" s="743">
        <f>SUM(昨年日報!T1344)</f>
        <v>500</v>
      </c>
      <c r="U1343" s="682"/>
      <c r="V1343" s="744"/>
      <c r="W1343" s="682"/>
      <c r="X1343" s="719">
        <f t="shared" si="1227"/>
        <v>74000</v>
      </c>
      <c r="Y1343" s="682"/>
      <c r="Z1343" s="744"/>
      <c r="AA1343" s="682"/>
      <c r="AB1343" s="682"/>
      <c r="AC1343" s="745">
        <f t="shared" si="1222"/>
        <v>81500</v>
      </c>
      <c r="AD1343" s="744"/>
      <c r="AE1343" s="555"/>
      <c r="AF1343" s="828" t="str">
        <f>$AF$101</f>
        <v>10%対象額</v>
      </c>
      <c r="AG1343" s="829" t="str">
        <f>$AG$101</f>
        <v>税額</v>
      </c>
      <c r="AJ1343" s="869">
        <f ca="1">SUM(INDIRECT(AS1343))</f>
        <v>745900</v>
      </c>
      <c r="AK1343" s="856"/>
      <c r="AL1343" s="869">
        <f ca="1">SUM(INDIRECT(AT1343))</f>
        <v>15923260</v>
      </c>
      <c r="AM1343" s="856"/>
      <c r="AN1343" s="345" t="s">
        <v>620</v>
      </c>
      <c r="AO1343" s="345" t="s">
        <v>622</v>
      </c>
      <c r="AP1343" s="345">
        <f>SUM(AP1289)+72</f>
        <v>1785</v>
      </c>
      <c r="AQ1343" s="347">
        <v>18</v>
      </c>
      <c r="AR1343" s="345">
        <f>AP1343+AQ1343</f>
        <v>1803</v>
      </c>
      <c r="AS1343" s="345" t="str">
        <f>CONCATENATE(AN1343,AR1343)</f>
        <v>受払表!H1803</v>
      </c>
      <c r="AT1343" s="345" t="str">
        <f>CONCATENATE(AO1343,AR1343)</f>
        <v>受払表!L1803</v>
      </c>
    </row>
    <row r="1344" spans="1:51" ht="13.5" customHeight="1" thickBot="1">
      <c r="B1344" s="873" t="s">
        <v>103</v>
      </c>
      <c r="C1344" s="874"/>
      <c r="D1344" s="875"/>
      <c r="E1344" s="560" t="e">
        <v>#N/A</v>
      </c>
      <c r="F1344" s="665"/>
      <c r="G1344" s="727"/>
      <c r="H1344" s="727"/>
      <c r="I1344" s="727"/>
      <c r="J1344" s="727"/>
      <c r="K1344" s="727"/>
      <c r="L1344" s="727"/>
      <c r="M1344" s="727"/>
      <c r="N1344" s="727"/>
      <c r="O1344" s="727"/>
      <c r="P1344" s="742"/>
      <c r="Q1344" s="555"/>
      <c r="R1344" s="779" t="s">
        <v>684</v>
      </c>
      <c r="S1344" s="746"/>
      <c r="T1344" s="747">
        <f>S1343+S1344</f>
        <v>2000</v>
      </c>
      <c r="U1344" s="748"/>
      <c r="V1344" s="749">
        <f t="shared" ref="V1344" si="1238">+IF(ISERROR(T1344/T1343*100),"",(T1344/T1343*100))</f>
        <v>400</v>
      </c>
      <c r="W1344" s="748"/>
      <c r="X1344" s="719">
        <f t="shared" si="1227"/>
        <v>34500</v>
      </c>
      <c r="Y1344" s="748"/>
      <c r="Z1344" s="749">
        <f t="shared" ref="Z1344" si="1239">+IF(ISERROR(X1344/X1343*100),"",(X1344/X1343*100))</f>
        <v>46.621621621621621</v>
      </c>
      <c r="AA1344" s="748"/>
      <c r="AB1344" s="748"/>
      <c r="AC1344" s="747">
        <f t="shared" si="1222"/>
        <v>41000</v>
      </c>
      <c r="AD1344" s="749">
        <f>+IF(ISERROR(AC1344/AC1343*100),"",(AC1344/AC1343*100))</f>
        <v>50.306748466257666</v>
      </c>
      <c r="AE1344" s="555"/>
      <c r="AF1344" s="821">
        <v>7280</v>
      </c>
      <c r="AG1344" s="822">
        <f>IF(AF1344="","0",AF1344-(AF1344/(参照!$V$14)))</f>
        <v>661.81818181818198</v>
      </c>
    </row>
    <row r="1345" spans="1:51" ht="13.5" customHeight="1">
      <c r="B1345" s="870" t="s">
        <v>624</v>
      </c>
      <c r="C1345" s="871"/>
      <c r="D1345" s="872"/>
      <c r="E1345" s="555" t="e">
        <v>#N/A</v>
      </c>
      <c r="F1345" s="701">
        <f ca="1">SUM(F1330)+F$49</f>
        <v>60</v>
      </c>
      <c r="G1345" s="702">
        <f t="shared" ref="G1345:P1345" ca="1" si="1240">SUM(G1330)+G$49</f>
        <v>9500</v>
      </c>
      <c r="H1345" s="702">
        <f t="shared" ca="1" si="1240"/>
        <v>9</v>
      </c>
      <c r="I1345" s="702">
        <f t="shared" ca="1" si="1240"/>
        <v>7000</v>
      </c>
      <c r="J1345" s="702">
        <f t="shared" ca="1" si="1240"/>
        <v>0</v>
      </c>
      <c r="K1345" s="702">
        <f t="shared" ca="1" si="1240"/>
        <v>5000</v>
      </c>
      <c r="L1345" s="702">
        <f t="shared" ca="1" si="1240"/>
        <v>2</v>
      </c>
      <c r="M1345" s="702">
        <f t="shared" ca="1" si="1240"/>
        <v>4750</v>
      </c>
      <c r="N1345" s="702">
        <f t="shared" ca="1" si="1240"/>
        <v>0</v>
      </c>
      <c r="O1345" s="702">
        <f t="shared" ca="1" si="1240"/>
        <v>71</v>
      </c>
      <c r="P1345" s="703">
        <f t="shared" ca="1" si="1240"/>
        <v>695500</v>
      </c>
      <c r="Q1345" s="555"/>
      <c r="R1345" s="777"/>
      <c r="S1345" s="669"/>
      <c r="T1345" s="713">
        <f>SUM(昨年日報!T1346)</f>
        <v>1142710</v>
      </c>
      <c r="U1345" s="555"/>
      <c r="V1345" s="729"/>
      <c r="W1345" s="555"/>
      <c r="X1345" s="750">
        <f t="shared" si="1227"/>
        <v>18235780</v>
      </c>
      <c r="Y1345" s="555"/>
      <c r="Z1345" s="739"/>
      <c r="AA1345" s="555"/>
      <c r="AB1345" s="555"/>
      <c r="AC1345" s="713">
        <f>+AC1291+T1345</f>
        <v>19477640</v>
      </c>
      <c r="AD1345" s="739"/>
      <c r="AE1345" s="555"/>
      <c r="AF1345" s="932" t="s">
        <v>685</v>
      </c>
      <c r="AG1345" s="933"/>
      <c r="AK1345" s="225" t="s">
        <v>148</v>
      </c>
      <c r="AL1345" s="225" t="s">
        <v>148</v>
      </c>
      <c r="AM1345" s="225" t="s">
        <v>148</v>
      </c>
      <c r="AN1345" s="225" t="s">
        <v>148</v>
      </c>
      <c r="AO1345" s="225" t="s">
        <v>148</v>
      </c>
      <c r="AP1345" s="225" t="s">
        <v>148</v>
      </c>
    </row>
    <row r="1346" spans="1:51" ht="13.5" customHeight="1">
      <c r="B1346" s="878" t="s">
        <v>661</v>
      </c>
      <c r="C1346" s="879"/>
      <c r="D1346" s="880"/>
      <c r="E1346" s="670"/>
      <c r="F1346" s="665"/>
      <c r="G1346" s="727"/>
      <c r="H1346" s="727"/>
      <c r="I1346" s="727"/>
      <c r="J1346" s="727"/>
      <c r="K1346" s="727"/>
      <c r="L1346" s="727"/>
      <c r="M1346" s="727"/>
      <c r="N1346" s="727"/>
      <c r="O1346" s="727"/>
      <c r="P1346" s="742"/>
      <c r="Q1346" s="555"/>
      <c r="R1346" s="780" t="s">
        <v>53</v>
      </c>
      <c r="S1346" s="705"/>
      <c r="T1346" s="751">
        <f>+T1334+T1336+T1338+T1340+T1342+T1344</f>
        <v>759620</v>
      </c>
      <c r="U1346" s="560"/>
      <c r="V1346" s="752">
        <f t="shared" ref="V1346" si="1241">+IF(ISERROR(T1346/T1345*100),"",(T1346/T1345*100))</f>
        <v>66.475308695994613</v>
      </c>
      <c r="W1346" s="560"/>
      <c r="X1346" s="751">
        <f>+X1334+X1336+X1338+X1340+X1342+X1344</f>
        <v>15679054</v>
      </c>
      <c r="Y1346" s="560"/>
      <c r="Z1346" s="752">
        <f t="shared" ref="Z1346" si="1242">+IF(ISERROR(X1346/X1345*100),"",(X1346/X1345*100))</f>
        <v>85.979618091466335</v>
      </c>
      <c r="AA1346" s="560"/>
      <c r="AB1346" s="560"/>
      <c r="AC1346" s="751">
        <f t="shared" ref="AC1346" si="1243">+AC1292+T1346</f>
        <v>16406540</v>
      </c>
      <c r="AD1346" s="752">
        <f>+IF(ISERROR(AC1346/AC1345*100),"",(AC1346/AC1345*100))</f>
        <v>84.232689381259746</v>
      </c>
      <c r="AE1346" s="555"/>
      <c r="AF1346" s="826" t="str">
        <f>$AF$104</f>
        <v>8%対象額</v>
      </c>
      <c r="AG1346" s="827" t="str">
        <f>$AG$104</f>
        <v>税額</v>
      </c>
      <c r="AK1346" s="225" t="s">
        <v>152</v>
      </c>
      <c r="AL1346" s="225" t="s">
        <v>153</v>
      </c>
      <c r="AM1346" s="225" t="s">
        <v>154</v>
      </c>
      <c r="AN1346" s="225" t="s">
        <v>155</v>
      </c>
      <c r="AO1346" s="225" t="s">
        <v>156</v>
      </c>
      <c r="AP1346" s="225" t="s">
        <v>332</v>
      </c>
    </row>
    <row r="1347" spans="1:51" ht="13.5" customHeight="1">
      <c r="B1347" s="870" t="s">
        <v>624</v>
      </c>
      <c r="C1347" s="871"/>
      <c r="D1347" s="872"/>
      <c r="E1347" s="555" t="e">
        <v>#N/A</v>
      </c>
      <c r="F1347" s="701">
        <f ca="1">SUM(F1332)+F$51</f>
        <v>352</v>
      </c>
      <c r="G1347" s="702">
        <f t="shared" ref="G1347:P1347" ca="1" si="1244">SUM(G1332)+G$51</f>
        <v>45600</v>
      </c>
      <c r="H1347" s="702">
        <f t="shared" ca="1" si="1244"/>
        <v>71</v>
      </c>
      <c r="I1347" s="702">
        <f t="shared" ca="1" si="1244"/>
        <v>33600</v>
      </c>
      <c r="J1347" s="702">
        <f t="shared" ca="1" si="1244"/>
        <v>0</v>
      </c>
      <c r="K1347" s="702">
        <f t="shared" ca="1" si="1244"/>
        <v>24000</v>
      </c>
      <c r="L1347" s="702">
        <f t="shared" ca="1" si="1244"/>
        <v>16</v>
      </c>
      <c r="M1347" s="702">
        <f t="shared" ca="1" si="1244"/>
        <v>22800</v>
      </c>
      <c r="N1347" s="702">
        <f t="shared" ca="1" si="1244"/>
        <v>2</v>
      </c>
      <c r="O1347" s="702">
        <f t="shared" ca="1" si="1244"/>
        <v>441</v>
      </c>
      <c r="P1347" s="703">
        <f t="shared" ca="1" si="1244"/>
        <v>3427200</v>
      </c>
      <c r="Q1347" s="555"/>
      <c r="R1347" s="775"/>
      <c r="S1347" s="669"/>
      <c r="T1347" s="713">
        <f>SUM(昨年日報!T1348)</f>
        <v>1038981.4814814813</v>
      </c>
      <c r="U1347" s="555"/>
      <c r="V1347" s="729"/>
      <c r="W1347" s="555"/>
      <c r="X1347" s="713">
        <f t="shared" ref="X1347:X1348" si="1245">+X1293+T1347</f>
        <v>16580298.316498313</v>
      </c>
      <c r="Y1347" s="555"/>
      <c r="Z1347" s="739"/>
      <c r="AA1347" s="555"/>
      <c r="AB1347" s="555"/>
      <c r="AC1347" s="713">
        <f>+AC1293+T1347</f>
        <v>17709352.356902353</v>
      </c>
      <c r="AD1347" s="739"/>
      <c r="AE1347" s="555"/>
      <c r="AF1347" s="817"/>
      <c r="AG1347" s="818" t="str">
        <f>IF(AF1347="","0",AF1347-(AF1347/(参照!$V$13)))</f>
        <v>0</v>
      </c>
      <c r="AK1347" s="856" t="s">
        <v>632</v>
      </c>
      <c r="AL1347" s="856"/>
      <c r="AM1347" s="281" t="s">
        <v>625</v>
      </c>
      <c r="AN1347" s="281" t="s">
        <v>626</v>
      </c>
      <c r="AO1347" s="281" t="s">
        <v>627</v>
      </c>
      <c r="AP1347" s="281" t="s">
        <v>628</v>
      </c>
      <c r="AQ1347" s="281" t="s">
        <v>630</v>
      </c>
      <c r="AR1347" s="281" t="s">
        <v>631</v>
      </c>
    </row>
    <row r="1348" spans="1:51" ht="13.5" customHeight="1">
      <c r="B1348" s="662"/>
      <c r="C1348" s="663"/>
      <c r="D1348" s="664"/>
      <c r="E1348" s="590" t="str">
        <f>IF(B1348="","",VLOOKUP(B1348,参照!$U$1:$Z$25,2,FALSE))</f>
        <v/>
      </c>
      <c r="F1348" s="665"/>
      <c r="G1348" s="666"/>
      <c r="H1348" s="665"/>
      <c r="I1348" s="667"/>
      <c r="J1348" s="665"/>
      <c r="K1348" s="667"/>
      <c r="L1348" s="665"/>
      <c r="M1348" s="666"/>
      <c r="N1348" s="666"/>
      <c r="O1348" s="727"/>
      <c r="P1348" s="647"/>
      <c r="Q1348" s="555"/>
      <c r="R1348" s="777" t="s">
        <v>54</v>
      </c>
      <c r="S1348" s="669"/>
      <c r="T1348" s="713">
        <f>((+T1334+T1336+T1340+T1342+T1344)/(参照!$V$14))+(AF1342+AF1344+AF1347+AF1349-AG1342-AG1344-AG1347-AG1349)</f>
        <v>690596.29629629618</v>
      </c>
      <c r="U1348" s="555"/>
      <c r="V1348" s="725"/>
      <c r="W1348" s="555"/>
      <c r="X1348" s="713">
        <f t="shared" si="1245"/>
        <v>14255295.387205388</v>
      </c>
      <c r="Y1348" s="555"/>
      <c r="Z1348" s="725">
        <f>+IF(ISERROR(X1348/X1347*100),"",(X1348/X1347*100))</f>
        <v>85.977315456505281</v>
      </c>
      <c r="AA1348" s="555"/>
      <c r="AB1348" s="555"/>
      <c r="AC1348" s="713">
        <f t="shared" ref="AC1348" si="1246">+AC1294+T1348</f>
        <v>14916691.919191919</v>
      </c>
      <c r="AD1348" s="753">
        <f>+IF(ISERROR(AC1348/AC1347*100),"",(AC1348/AC1347*100))</f>
        <v>84.230589682620575</v>
      </c>
      <c r="AE1348" s="555"/>
      <c r="AF1348" s="828" t="str">
        <f>$AF$106</f>
        <v>10%対象額</v>
      </c>
      <c r="AG1348" s="829" t="str">
        <f>$AG$106</f>
        <v>税額</v>
      </c>
      <c r="AK1348" s="856" t="s">
        <v>176</v>
      </c>
      <c r="AL1348" s="856"/>
      <c r="AM1348" s="225"/>
      <c r="AN1348" s="225"/>
      <c r="AO1348" s="225"/>
      <c r="AP1348" s="225"/>
      <c r="AQ1348" s="225"/>
      <c r="AR1348" s="225"/>
    </row>
    <row r="1349" spans="1:51" ht="13.5" customHeight="1" thickBot="1">
      <c r="B1349" s="870" t="s">
        <v>617</v>
      </c>
      <c r="C1349" s="871"/>
      <c r="D1349" s="872"/>
      <c r="E1349" s="670"/>
      <c r="F1349" s="731">
        <f ca="1">SUM(F1339+F1341+F1343+F1345+F1347)</f>
        <v>1375</v>
      </c>
      <c r="G1349" s="732">
        <f t="shared" ref="G1349:P1349" ca="1" si="1247">SUM(G1339+G1341+G1343+G1345+G1347)</f>
        <v>289750</v>
      </c>
      <c r="H1349" s="731">
        <f t="shared" ca="1" si="1247"/>
        <v>1566</v>
      </c>
      <c r="I1349" s="733">
        <f t="shared" ca="1" si="1247"/>
        <v>213500</v>
      </c>
      <c r="J1349" s="731">
        <f t="shared" ca="1" si="1247"/>
        <v>58</v>
      </c>
      <c r="K1349" s="733">
        <f t="shared" ca="1" si="1247"/>
        <v>152500</v>
      </c>
      <c r="L1349" s="731">
        <f t="shared" ca="1" si="1247"/>
        <v>51</v>
      </c>
      <c r="M1349" s="732">
        <f t="shared" ca="1" si="1247"/>
        <v>145130</v>
      </c>
      <c r="N1349" s="732">
        <f t="shared" ca="1" si="1247"/>
        <v>14</v>
      </c>
      <c r="O1349" s="734">
        <f t="shared" ca="1" si="1247"/>
        <v>3064</v>
      </c>
      <c r="P1349" s="735">
        <f t="shared" ca="1" si="1247"/>
        <v>15923260</v>
      </c>
      <c r="Q1349" s="555"/>
      <c r="R1349" s="781"/>
      <c r="S1349" s="754" t="s">
        <v>0</v>
      </c>
      <c r="T1349" s="751">
        <f>T1346-T1348</f>
        <v>69023.703703703824</v>
      </c>
      <c r="U1349" s="560"/>
      <c r="V1349" s="755"/>
      <c r="W1349" s="649" t="s">
        <v>0</v>
      </c>
      <c r="X1349" s="751">
        <f>X1346-X1348</f>
        <v>1423758.6127946116</v>
      </c>
      <c r="Y1349" s="560"/>
      <c r="Z1349" s="756"/>
      <c r="AA1349" s="560" t="s">
        <v>0</v>
      </c>
      <c r="AB1349" s="649"/>
      <c r="AC1349" s="751">
        <f>AC1346-AC1348</f>
        <v>1489848.0808080807</v>
      </c>
      <c r="AD1349" s="756"/>
      <c r="AE1349" s="555"/>
      <c r="AF1349" s="823"/>
      <c r="AG1349" s="822" t="str">
        <f>IF(AF1349="","0",AF1349-(AF1349/(参照!$V$14)))</f>
        <v>0</v>
      </c>
      <c r="AK1349" s="856" t="s">
        <v>177</v>
      </c>
      <c r="AL1349" s="856"/>
      <c r="AM1349" s="225"/>
      <c r="AN1349" s="225"/>
      <c r="AO1349" s="225"/>
      <c r="AP1349" s="225"/>
      <c r="AQ1349" s="225"/>
      <c r="AR1349" s="225"/>
    </row>
    <row r="1350" spans="1:51" ht="9" customHeight="1">
      <c r="A1350" s="22"/>
    </row>
    <row r="1351" spans="1:51" ht="5.25" customHeight="1">
      <c r="A1351" s="22"/>
    </row>
    <row r="1352" spans="1:51" ht="16.5" customHeight="1">
      <c r="A1352" s="1">
        <f>A1298+1</f>
        <v>25</v>
      </c>
      <c r="B1352" s="555"/>
      <c r="C1352" s="555"/>
      <c r="D1352" s="561"/>
      <c r="E1352" s="564"/>
      <c r="F1352" s="567" t="str">
        <f>F$56</f>
        <v>社　長</v>
      </c>
      <c r="G1352" s="562">
        <f t="shared" ref="G1352:O1352" si="1248">G$56</f>
        <v>0</v>
      </c>
      <c r="H1352" s="563" t="str">
        <f t="shared" si="1248"/>
        <v>常　務</v>
      </c>
      <c r="I1352" s="564">
        <f t="shared" si="1248"/>
        <v>0</v>
      </c>
      <c r="J1352" s="565" t="str">
        <f t="shared" si="1248"/>
        <v>部　長</v>
      </c>
      <c r="K1352" s="566">
        <f t="shared" si="1248"/>
        <v>0</v>
      </c>
      <c r="L1352" s="567" t="str">
        <f t="shared" si="1248"/>
        <v>次　長</v>
      </c>
      <c r="M1352" s="566">
        <f t="shared" si="1248"/>
        <v>0</v>
      </c>
      <c r="N1352" s="567" t="str">
        <f t="shared" si="1248"/>
        <v>課　長</v>
      </c>
      <c r="O1352" s="568" t="str">
        <f t="shared" si="1248"/>
        <v>係</v>
      </c>
      <c r="P1352" s="557"/>
      <c r="Q1352" s="24"/>
      <c r="R1352" s="919" t="s">
        <v>99</v>
      </c>
      <c r="S1352" s="919"/>
      <c r="T1352" s="919"/>
      <c r="U1352" s="919"/>
      <c r="V1352" s="919"/>
      <c r="W1352" s="919"/>
      <c r="X1352" s="919"/>
      <c r="AD1352" s="866" t="s">
        <v>116</v>
      </c>
      <c r="AE1352" s="25"/>
      <c r="AF1352" s="183" t="s">
        <v>8</v>
      </c>
      <c r="AG1352" s="556" t="s">
        <v>9</v>
      </c>
    </row>
    <row r="1353" spans="1:51" ht="15.75" customHeight="1">
      <c r="D1353" s="561"/>
      <c r="E1353" s="555"/>
      <c r="F1353" s="920"/>
      <c r="H1353" s="922"/>
      <c r="J1353" s="924"/>
      <c r="K1353" s="186"/>
      <c r="L1353" s="926"/>
      <c r="M1353" s="186"/>
      <c r="N1353" s="926"/>
      <c r="O1353" s="876" t="str">
        <f>IF(ISERROR(VLOOKUP(O1355,参照!AB:AC,2,FALSE)),"",VLOOKUP(O1355,参照!AB:AC,2,FALSE))</f>
        <v>田中</v>
      </c>
      <c r="P1353" s="770">
        <v>2</v>
      </c>
      <c r="Q1353" s="4"/>
      <c r="R1353" s="269"/>
      <c r="S1353" s="865">
        <f>SUM(S1299)+1</f>
        <v>46167</v>
      </c>
      <c r="T1353" s="865"/>
      <c r="U1353" s="865"/>
      <c r="V1353" s="865"/>
      <c r="W1353" s="862" t="str">
        <f>TEXT(S1353,"aaaa")</f>
        <v>月曜日</v>
      </c>
      <c r="X1353" s="862"/>
      <c r="Y1353" s="268"/>
      <c r="Z1353" s="4"/>
      <c r="AA1353" s="4"/>
      <c r="AB1353" s="4"/>
      <c r="AC1353" s="29"/>
      <c r="AD1353" s="867"/>
      <c r="AE1353" s="263"/>
      <c r="AF1353" s="889" t="str">
        <f>IF(ISERROR(VLOOKUP(P1353,参照!M:N,2,FALSE)),"",VLOOKUP(P1353,参照!M:N,2,FALSE))</f>
        <v>くもり</v>
      </c>
      <c r="AG1353" s="860" t="str">
        <f>IF(ISERROR(VLOOKUP(P1354,参照!M:N,2,FALSE)),"",VLOOKUP(P1354,参照!M:N,2,FALSE))</f>
        <v>晴　れ</v>
      </c>
    </row>
    <row r="1354" spans="1:51" ht="15.75" customHeight="1">
      <c r="D1354" s="561"/>
      <c r="E1354" s="560"/>
      <c r="F1354" s="921"/>
      <c r="G1354" s="31"/>
      <c r="H1354" s="923"/>
      <c r="I1354" s="31"/>
      <c r="J1354" s="925"/>
      <c r="K1354" s="187"/>
      <c r="L1354" s="927"/>
      <c r="M1354" s="187"/>
      <c r="N1354" s="927"/>
      <c r="O1354" s="877" t="str">
        <f>IF(ISERROR(VLOOKUP(N1354,参照!#REF!,2,FALSE)),"",VLOOKUP(N1354,参照!#REF!,2,FALSE))</f>
        <v/>
      </c>
      <c r="P1354" s="770">
        <v>1</v>
      </c>
      <c r="Q1354" s="4"/>
      <c r="R1354" s="269"/>
      <c r="S1354" s="865"/>
      <c r="T1354" s="865"/>
      <c r="U1354" s="865"/>
      <c r="V1354" s="865"/>
      <c r="W1354" s="862"/>
      <c r="X1354" s="862"/>
      <c r="Y1354" s="268"/>
      <c r="Z1354" s="4"/>
      <c r="AA1354" s="4"/>
      <c r="AB1354" s="4"/>
      <c r="AC1354" s="29"/>
      <c r="AD1354" s="868"/>
      <c r="AE1354" s="187"/>
      <c r="AF1354" s="890" t="str">
        <f>IF(ISERROR(VLOOKUP(AE1354,参照!O:P,2,FALSE)),"",VLOOKUP(AE1354,参照!O:P,2,FALSE))</f>
        <v/>
      </c>
      <c r="AG1354" s="861" t="str">
        <f>IF(ISERROR(VLOOKUP(AF1354,参照!P:Q,2,FALSE)),"",VLOOKUP(AF1354,参照!P:Q,2,FALSE))</f>
        <v/>
      </c>
    </row>
    <row r="1355" spans="1:51" ht="13.5" customHeight="1">
      <c r="B1355" s="555" t="s">
        <v>447</v>
      </c>
      <c r="C1355" s="555"/>
      <c r="D1355" s="555"/>
      <c r="E1355" s="555"/>
      <c r="F1355" s="555"/>
      <c r="G1355" s="555"/>
      <c r="H1355" s="555"/>
      <c r="I1355" s="555"/>
      <c r="J1355" s="555"/>
      <c r="K1355" s="555"/>
      <c r="L1355" s="555"/>
      <c r="M1355" s="555"/>
      <c r="N1355" s="555"/>
      <c r="O1355" s="595">
        <v>3</v>
      </c>
      <c r="P1355" s="555"/>
      <c r="Q1355" s="555"/>
      <c r="R1355" s="596" t="s">
        <v>446</v>
      </c>
      <c r="S1355" s="555"/>
      <c r="T1355" s="555"/>
      <c r="U1355" s="555"/>
      <c r="V1355" s="596" t="s">
        <v>445</v>
      </c>
      <c r="W1355" s="555"/>
      <c r="X1355" s="555"/>
      <c r="Y1355" s="555"/>
      <c r="Z1355" s="596" t="s">
        <v>444</v>
      </c>
      <c r="AA1355" s="596"/>
      <c r="AB1355" s="555"/>
      <c r="AC1355" s="597"/>
      <c r="AD1355" s="555"/>
      <c r="AE1355" s="555"/>
      <c r="AF1355" s="596"/>
      <c r="AG1355" s="597"/>
    </row>
    <row r="1356" spans="1:51" ht="13.5" customHeight="1" thickBot="1">
      <c r="B1356" s="908"/>
      <c r="C1356" s="909"/>
      <c r="D1356" s="598"/>
      <c r="E1356" s="598"/>
      <c r="F1356" s="891" t="s">
        <v>679</v>
      </c>
      <c r="G1356" s="892"/>
      <c r="H1356" s="892"/>
      <c r="I1356" s="892"/>
      <c r="J1356" s="892"/>
      <c r="K1356" s="892"/>
      <c r="L1356" s="892"/>
      <c r="M1356" s="892"/>
      <c r="N1356" s="892"/>
      <c r="O1356" s="892"/>
      <c r="P1356" s="893"/>
      <c r="Q1356" s="555"/>
      <c r="R1356" s="599" t="s">
        <v>78</v>
      </c>
      <c r="S1356" s="564"/>
      <c r="T1356" s="600" t="s">
        <v>79</v>
      </c>
      <c r="U1356" s="564"/>
      <c r="V1356" s="564" t="s">
        <v>80</v>
      </c>
      <c r="W1356" s="564"/>
      <c r="X1356" s="601" t="s">
        <v>79</v>
      </c>
      <c r="Y1356" s="555"/>
      <c r="Z1356" s="602" t="s">
        <v>30</v>
      </c>
      <c r="AA1356" s="603"/>
      <c r="AB1356" s="604"/>
      <c r="AC1356" s="605"/>
      <c r="AD1356" s="555"/>
      <c r="AE1356" s="555"/>
      <c r="AF1356" s="555"/>
      <c r="AG1356" s="606"/>
      <c r="AJ1356" s="1" t="s">
        <v>121</v>
      </c>
      <c r="AK1356" s="922" t="s">
        <v>120</v>
      </c>
      <c r="AL1356" s="922"/>
    </row>
    <row r="1357" spans="1:51" ht="13.5" customHeight="1">
      <c r="B1357" s="607" t="s">
        <v>104</v>
      </c>
      <c r="C1357" s="608" t="s">
        <v>105</v>
      </c>
      <c r="D1357" s="568" t="s">
        <v>4</v>
      </c>
      <c r="E1357" s="563"/>
      <c r="F1357" s="609" t="s">
        <v>15</v>
      </c>
      <c r="G1357" s="610"/>
      <c r="H1357" s="609" t="s">
        <v>16</v>
      </c>
      <c r="I1357" s="566"/>
      <c r="J1357" s="567" t="s">
        <v>17</v>
      </c>
      <c r="K1357" s="611"/>
      <c r="L1357" s="609" t="s">
        <v>18</v>
      </c>
      <c r="M1357" s="562"/>
      <c r="N1357" s="612" t="s">
        <v>19</v>
      </c>
      <c r="O1357" s="613" t="s">
        <v>6</v>
      </c>
      <c r="P1357" s="613" t="s">
        <v>20</v>
      </c>
      <c r="Q1357" s="595">
        <v>401</v>
      </c>
      <c r="R1357" s="614" t="str">
        <f>IF(ISERROR(VLOOKUP(Q1357,参照!A:B,2,FALSE)),"",VLOOKUP(Q1357,参照!A:B,2,FALSE))</f>
        <v>ＪＴＢ</v>
      </c>
      <c r="S1357" s="604"/>
      <c r="T1357" s="615">
        <v>9500</v>
      </c>
      <c r="U1357" s="604">
        <v>500</v>
      </c>
      <c r="V1357" s="604" t="str">
        <f>IF(ISERROR(VLOOKUP(U1357,参照!D:E,2,FALSE)),"",VLOOKUP(U1357,参照!D:E,2,FALSE))</f>
        <v>じゃらん</v>
      </c>
      <c r="W1357" s="604"/>
      <c r="X1357" s="616">
        <v>22800</v>
      </c>
      <c r="Y1357" s="555"/>
      <c r="Z1357" s="558"/>
      <c r="AA1357" s="617"/>
      <c r="AB1357" s="618"/>
      <c r="AC1357" s="619"/>
      <c r="AD1357" s="555"/>
      <c r="AE1357" s="555"/>
      <c r="AF1357" s="555" t="s">
        <v>346</v>
      </c>
      <c r="AG1357" s="606"/>
      <c r="AJ1357" s="853" t="s">
        <v>635</v>
      </c>
      <c r="AK1357" s="277" t="s">
        <v>104</v>
      </c>
      <c r="AL1357" s="277" t="s">
        <v>4</v>
      </c>
      <c r="AM1357" s="278"/>
      <c r="AN1357" s="279" t="s">
        <v>15</v>
      </c>
      <c r="AO1357" s="279" t="s">
        <v>16</v>
      </c>
      <c r="AP1357" s="277" t="s">
        <v>17</v>
      </c>
      <c r="AQ1357" s="279" t="s">
        <v>18</v>
      </c>
      <c r="AR1357" s="279" t="s">
        <v>19</v>
      </c>
      <c r="AS1357" s="279"/>
      <c r="AT1357" s="278" t="s">
        <v>117</v>
      </c>
      <c r="AU1357" s="278" t="s">
        <v>118</v>
      </c>
      <c r="AV1357" s="278" t="s">
        <v>123</v>
      </c>
      <c r="AW1357" s="278" t="s">
        <v>124</v>
      </c>
      <c r="AX1357" s="280" t="s">
        <v>122</v>
      </c>
      <c r="AY1357" s="853" t="s">
        <v>100</v>
      </c>
    </row>
    <row r="1358" spans="1:51" ht="13.5" customHeight="1">
      <c r="A1358" s="43"/>
      <c r="B1358" s="620" t="s">
        <v>83</v>
      </c>
      <c r="C1358" s="621">
        <v>1</v>
      </c>
      <c r="D1358" s="621">
        <v>1</v>
      </c>
      <c r="E1358" s="604">
        <f>IF(B1358="","",VLOOKUP(B1358,参照!$U$1:$Z$25,2,FALSE))</f>
        <v>5000</v>
      </c>
      <c r="F1358" s="622">
        <v>19</v>
      </c>
      <c r="G1358" s="623">
        <f>IF(B1358="","",VLOOKUP(B1358,参照!$U$1:$Z$25,3,FALSE))</f>
        <v>4750</v>
      </c>
      <c r="H1358" s="622">
        <v>87</v>
      </c>
      <c r="I1358" s="624">
        <f>IF(B1358="","",VLOOKUP(B1358,参照!$U$1:$Z$25,4,FALSE))</f>
        <v>3500</v>
      </c>
      <c r="J1358" s="622"/>
      <c r="K1358" s="625">
        <f>IF(B1358="","",VLOOKUP(B1358,参照!$U$1:$Z$25,5,FALSE))</f>
        <v>2500</v>
      </c>
      <c r="L1358" s="622"/>
      <c r="M1358" s="626">
        <f>IF(B1358="","",VLOOKUP(B1358,参照!$U$1:$Z$25,6,FALSE))</f>
        <v>2380</v>
      </c>
      <c r="N1358" s="605"/>
      <c r="O1358" s="616">
        <f t="shared" ref="O1358:O1370" si="1249">IF(SUM(F1358+H1358+J1358+L1358+N1358)=0,"",SUM(F1358+H1358+J1358+L1358+N1358))</f>
        <v>106</v>
      </c>
      <c r="P1358" s="605">
        <f>IF(ISERROR(SUM(E1358*F1358+G1358*H1358+I1358*J1358+K1358*L1358+M1358*N1358)),"",SUM(E1358*F1358+G1358*H1358+I1358*J1358+K1358*L1358+M1358*N1358))</f>
        <v>508250</v>
      </c>
      <c r="Q1358" s="595">
        <v>415</v>
      </c>
      <c r="R1358" s="627" t="str">
        <f>IF(ISERROR(VLOOKUP(Q1358,参照!A:B,2,FALSE)),"",VLOOKUP(Q1358,参照!A:B,2,FALSE))</f>
        <v>クラブツーリズム</v>
      </c>
      <c r="S1358" s="628"/>
      <c r="T1358" s="629">
        <v>147250</v>
      </c>
      <c r="U1358" s="628"/>
      <c r="V1358" s="628" t="s">
        <v>835</v>
      </c>
      <c r="W1358" s="628"/>
      <c r="X1358" s="630">
        <v>45000</v>
      </c>
      <c r="Y1358" s="555"/>
      <c r="Z1358" s="631"/>
      <c r="AA1358" s="632"/>
      <c r="AB1358" s="618"/>
      <c r="AC1358" s="619"/>
      <c r="AD1358" s="555"/>
      <c r="AE1358" s="555"/>
      <c r="AF1358" s="633" t="s">
        <v>164</v>
      </c>
      <c r="AG1358" s="634">
        <f>AG1304+S1391</f>
        <v>222390</v>
      </c>
      <c r="AJ1358" s="854"/>
      <c r="AK1358" s="281" t="s">
        <v>83</v>
      </c>
      <c r="AL1358" s="281">
        <v>1</v>
      </c>
      <c r="AM1358" s="225"/>
      <c r="AN1358" s="225">
        <f>DSUM($B1357:$N1371,F1357,$AK1357:$AL1358)</f>
        <v>64</v>
      </c>
      <c r="AO1358" s="225">
        <f>DSUM($B1357:$N1371,H1357,$AK1357:$AL1358)</f>
        <v>173</v>
      </c>
      <c r="AP1358" s="225">
        <f>DSUM($B1357:$N1371,J1357,$AK1357:$AL1358)</f>
        <v>0</v>
      </c>
      <c r="AQ1358" s="225">
        <f>DSUM($B1357:$N1371,L1357,$AK1357:$AL1358)</f>
        <v>0</v>
      </c>
      <c r="AR1358" s="225">
        <f>DSUM($B1357:$N1371,N1357,$AK1357:$AL1358)</f>
        <v>0</v>
      </c>
      <c r="AS1358" s="225"/>
      <c r="AT1358" s="225">
        <f>AN1358+AO1358+AP1358</f>
        <v>237</v>
      </c>
      <c r="AU1358" s="225">
        <f>AQ1358+AR1358</f>
        <v>0</v>
      </c>
      <c r="AV1358" s="225">
        <f>AT1358+AU1358</f>
        <v>237</v>
      </c>
      <c r="AW1358" s="287">
        <f>(AT1358*1)+(AU1358*0.5)</f>
        <v>237</v>
      </c>
      <c r="AX1358" s="284">
        <f>DCOUNT(B1357:E1371,D1357,AK1357:AL1358)-AM1402</f>
        <v>3</v>
      </c>
      <c r="AY1358" s="854"/>
    </row>
    <row r="1359" spans="1:51" ht="13.5" customHeight="1">
      <c r="A1359" s="43"/>
      <c r="B1359" s="635" t="s">
        <v>126</v>
      </c>
      <c r="C1359" s="636">
        <v>1</v>
      </c>
      <c r="D1359" s="636">
        <v>3</v>
      </c>
      <c r="E1359" s="628">
        <f>IF(B1359="","",VLOOKUP(B1359,参照!$U$1:$Z$25,2,FALSE))</f>
        <v>8000</v>
      </c>
      <c r="F1359" s="637">
        <v>12</v>
      </c>
      <c r="G1359" s="638">
        <f>IF(B1359="","",VLOOKUP(B1359,参照!$U$1:$Z$25,3,FALSE))</f>
        <v>7600</v>
      </c>
      <c r="H1359" s="637">
        <v>5</v>
      </c>
      <c r="I1359" s="639">
        <f>IF(B1359="","",VLOOKUP(B1359,参照!$U$1:$Z$25,4,FALSE))</f>
        <v>5600</v>
      </c>
      <c r="J1359" s="637"/>
      <c r="K1359" s="640">
        <f>IF(B1359="","",VLOOKUP(B1359,参照!$U$1:$Z$25,5,FALSE))</f>
        <v>4000</v>
      </c>
      <c r="L1359" s="637"/>
      <c r="M1359" s="641">
        <f>IF(B1359="","",VLOOKUP(B1359,参照!$U$1:$Z$25,6,FALSE))</f>
        <v>3800</v>
      </c>
      <c r="N1359" s="642"/>
      <c r="O1359" s="642">
        <f t="shared" si="1249"/>
        <v>17</v>
      </c>
      <c r="P1359" s="642">
        <f t="shared" ref="P1359:P1370" si="1250">IF(ISERROR(SUM(E1359*F1359+G1359*H1359+I1359*J1359+K1359*L1359+M1359*N1359)),"",SUM(E1359*F1359+G1359*H1359+I1359*J1359+K1359*L1359+M1359*N1359))</f>
        <v>134000</v>
      </c>
      <c r="Q1359" s="595">
        <v>474</v>
      </c>
      <c r="R1359" s="627" t="str">
        <f>IF(ISERROR(VLOOKUP(Q1359,参照!A:B,2,FALSE)),"",VLOOKUP(Q1359,参照!A:B,2,FALSE))</f>
        <v>阪急交通社</v>
      </c>
      <c r="S1359" s="628"/>
      <c r="T1359" s="629">
        <v>541500</v>
      </c>
      <c r="U1359" s="628"/>
      <c r="V1359" s="628" t="s">
        <v>836</v>
      </c>
      <c r="W1359" s="628"/>
      <c r="X1359" s="630">
        <v>32000</v>
      </c>
      <c r="Y1359" s="555"/>
      <c r="Z1359" s="631"/>
      <c r="AA1359" s="632"/>
      <c r="AB1359" s="618"/>
      <c r="AC1359" s="619"/>
      <c r="AD1359" s="555"/>
      <c r="AE1359" s="555"/>
      <c r="AF1359" s="643" t="s">
        <v>680</v>
      </c>
      <c r="AG1359" s="644">
        <f>AG1305+S1392</f>
        <v>0</v>
      </c>
      <c r="AJ1359" s="854"/>
      <c r="AK1359" s="281" t="s">
        <v>104</v>
      </c>
      <c r="AL1359" s="281" t="s">
        <v>4</v>
      </c>
      <c r="AM1359" s="225"/>
      <c r="AN1359" s="225"/>
      <c r="AO1359" s="225"/>
      <c r="AP1359" s="225"/>
      <c r="AQ1359" s="225"/>
      <c r="AR1359" s="225"/>
      <c r="AS1359" s="225"/>
      <c r="AT1359" s="225"/>
      <c r="AU1359" s="225"/>
      <c r="AV1359" s="225"/>
      <c r="AW1359" s="225"/>
      <c r="AX1359" s="282"/>
      <c r="AY1359" s="854"/>
    </row>
    <row r="1360" spans="1:51" ht="13.5" customHeight="1" thickBot="1">
      <c r="A1360" s="43"/>
      <c r="B1360" s="635" t="s">
        <v>83</v>
      </c>
      <c r="C1360" s="636">
        <v>2</v>
      </c>
      <c r="D1360" s="636">
        <v>1</v>
      </c>
      <c r="E1360" s="628">
        <f>IF(B1360="","",VLOOKUP(B1360,参照!$U$1:$Z$25,2,FALSE))</f>
        <v>5000</v>
      </c>
      <c r="F1360" s="637">
        <v>29</v>
      </c>
      <c r="G1360" s="638">
        <f>IF(B1360="","",VLOOKUP(B1360,参照!$U$1:$Z$25,3,FALSE))</f>
        <v>4750</v>
      </c>
      <c r="H1360" s="637">
        <v>48</v>
      </c>
      <c r="I1360" s="639">
        <f>IF(B1360="","",VLOOKUP(B1360,参照!$U$1:$Z$25,4,FALSE))</f>
        <v>3500</v>
      </c>
      <c r="J1360" s="637"/>
      <c r="K1360" s="640">
        <f>IF(B1360="","",VLOOKUP(B1360,参照!$U$1:$Z$25,5,FALSE))</f>
        <v>2500</v>
      </c>
      <c r="L1360" s="637"/>
      <c r="M1360" s="641">
        <f>IF(B1360="","",VLOOKUP(B1360,参照!$U$1:$Z$25,6,FALSE))</f>
        <v>2380</v>
      </c>
      <c r="N1360" s="642"/>
      <c r="O1360" s="630">
        <f t="shared" si="1249"/>
        <v>77</v>
      </c>
      <c r="P1360" s="642">
        <f t="shared" si="1250"/>
        <v>373000</v>
      </c>
      <c r="Q1360" s="595"/>
      <c r="R1360" s="627" t="str">
        <f>IF(ISERROR(VLOOKUP(Q1360,参照!A:B,2,FALSE)),"",VLOOKUP(Q1360,参照!A:B,2,FALSE))</f>
        <v/>
      </c>
      <c r="S1360" s="628"/>
      <c r="T1360" s="629"/>
      <c r="U1360" s="628">
        <v>800</v>
      </c>
      <c r="V1360" s="850" t="str">
        <f>IF(ISERROR(VLOOKUP(U1360,参照!D:E,2,FALSE)),"",VLOOKUP(U1360,参照!D:E,2,FALSE))</f>
        <v>ANA Digital Gate</v>
      </c>
      <c r="W1360" s="628"/>
      <c r="X1360" s="630">
        <v>343200</v>
      </c>
      <c r="Y1360" s="555"/>
      <c r="Z1360" s="645"/>
      <c r="AA1360" s="590"/>
      <c r="AB1360" s="646"/>
      <c r="AC1360" s="647"/>
      <c r="AD1360" s="555"/>
      <c r="AE1360" s="555"/>
      <c r="AF1360" s="555"/>
      <c r="AG1360" s="606"/>
      <c r="AJ1360" s="855"/>
      <c r="AK1360" s="9" t="s">
        <v>83</v>
      </c>
      <c r="AL1360" s="9">
        <v>3</v>
      </c>
      <c r="AM1360" s="283"/>
      <c r="AN1360" s="283">
        <f>DSUM($B1357:$N1371,F1357,$AK1359:$AL1360)</f>
        <v>0</v>
      </c>
      <c r="AO1360" s="283">
        <f>DSUM($B1357:$N1371,H1357,$AK1359:$AL1360)</f>
        <v>0</v>
      </c>
      <c r="AP1360" s="283">
        <f>DSUM($B1357:$N1371,J1357,$AK1359:$AL1360)</f>
        <v>0</v>
      </c>
      <c r="AQ1360" s="283">
        <f>DSUM($B1357:$N1371,L1357,$AK1359:$AL1360)</f>
        <v>0</v>
      </c>
      <c r="AR1360" s="283">
        <f>DSUM($B1357:$N1371,N1357,$AK1359:$AL1360)</f>
        <v>0</v>
      </c>
      <c r="AS1360" s="283"/>
      <c r="AT1360" s="283">
        <f>AN1360+AO1360+AP1360</f>
        <v>0</v>
      </c>
      <c r="AU1360" s="283">
        <f>AQ1360+AR1360</f>
        <v>0</v>
      </c>
      <c r="AV1360" s="283">
        <f>AT1360+AU1360</f>
        <v>0</v>
      </c>
      <c r="AW1360" s="286">
        <f>(AT1360*1)+(AU1360*0.5)</f>
        <v>0</v>
      </c>
      <c r="AX1360" s="285">
        <f>DCOUNT(B1357:E1371,D1357,AK1359:AL1360)-AM1403</f>
        <v>0</v>
      </c>
      <c r="AY1360" s="855"/>
    </row>
    <row r="1361" spans="1:51" ht="13.5" customHeight="1" thickBot="1">
      <c r="A1361" s="43"/>
      <c r="B1361" s="635" t="s">
        <v>126</v>
      </c>
      <c r="C1361" s="636">
        <v>2</v>
      </c>
      <c r="D1361" s="636">
        <v>3</v>
      </c>
      <c r="E1361" s="628">
        <f>IF(B1361="","",VLOOKUP(B1361,参照!$U$1:$Z$25,2,FALSE))</f>
        <v>8000</v>
      </c>
      <c r="F1361" s="637">
        <v>20</v>
      </c>
      <c r="G1361" s="638">
        <f>IF(B1361="","",VLOOKUP(B1361,参照!$U$1:$Z$25,3,FALSE))</f>
        <v>7600</v>
      </c>
      <c r="H1361" s="637"/>
      <c r="I1361" s="639">
        <f>IF(B1361="","",VLOOKUP(B1361,参照!$U$1:$Z$25,4,FALSE))</f>
        <v>5600</v>
      </c>
      <c r="J1361" s="637"/>
      <c r="K1361" s="640">
        <f>IF(B1361="","",VLOOKUP(B1361,参照!$U$1:$Z$25,5,FALSE))</f>
        <v>4000</v>
      </c>
      <c r="L1361" s="637">
        <v>2</v>
      </c>
      <c r="M1361" s="641">
        <f>IF(B1361="","",VLOOKUP(B1361,参照!$U$1:$Z$25,6,FALSE))</f>
        <v>3800</v>
      </c>
      <c r="N1361" s="642"/>
      <c r="O1361" s="642">
        <f t="shared" si="1249"/>
        <v>22</v>
      </c>
      <c r="P1361" s="642">
        <f t="shared" si="1250"/>
        <v>168000</v>
      </c>
      <c r="Q1361" s="595"/>
      <c r="R1361" s="627" t="str">
        <f>IF(ISERROR(VLOOKUP(Q1361,参照!A:B,2,FALSE)),"",VLOOKUP(Q1361,参照!A:B,2,FALSE))</f>
        <v/>
      </c>
      <c r="S1361" s="628"/>
      <c r="T1361" s="629"/>
      <c r="U1361" s="628"/>
      <c r="V1361" s="628" t="str">
        <f>IF(ISERROR(VLOOKUP(U1361,参照!D:E,2,FALSE)),"",VLOOKUP(U1361,参照!D:E,2,FALSE))</f>
        <v/>
      </c>
      <c r="W1361" s="628"/>
      <c r="X1361" s="630"/>
      <c r="Y1361" s="555"/>
      <c r="Z1361" s="648" t="s">
        <v>35</v>
      </c>
      <c r="AA1361" s="649"/>
      <c r="AB1361" s="650"/>
      <c r="AC1361" s="651">
        <f>SUM(AC1357:AC1359)</f>
        <v>0</v>
      </c>
      <c r="AD1361" s="555"/>
      <c r="AE1361" s="555"/>
      <c r="AF1361" s="555" t="s">
        <v>345</v>
      </c>
      <c r="AG1361" s="606"/>
    </row>
    <row r="1362" spans="1:51" ht="13.5" customHeight="1">
      <c r="A1362" s="43"/>
      <c r="B1362" s="635" t="s">
        <v>83</v>
      </c>
      <c r="C1362" s="636">
        <v>4</v>
      </c>
      <c r="D1362" s="636">
        <v>1</v>
      </c>
      <c r="E1362" s="628">
        <f>IF(B1362="","",VLOOKUP(B1362,参照!$U$1:$Z$25,2,FALSE))</f>
        <v>5000</v>
      </c>
      <c r="F1362" s="637">
        <v>16</v>
      </c>
      <c r="G1362" s="638">
        <f>IF(B1362="","",VLOOKUP(B1362,参照!$U$1:$Z$25,3,FALSE))</f>
        <v>4750</v>
      </c>
      <c r="H1362" s="637">
        <v>38</v>
      </c>
      <c r="I1362" s="639">
        <f>IF(B1362="","",VLOOKUP(B1362,参照!$U$1:$Z$25,4,FALSE))</f>
        <v>3500</v>
      </c>
      <c r="J1362" s="637"/>
      <c r="K1362" s="640">
        <f>IF(B1362="","",VLOOKUP(B1362,参照!$U$1:$Z$25,5,FALSE))</f>
        <v>2500</v>
      </c>
      <c r="L1362" s="637"/>
      <c r="M1362" s="641">
        <f>IF(B1362="","",VLOOKUP(B1362,参照!$U$1:$Z$25,6,FALSE))</f>
        <v>2380</v>
      </c>
      <c r="N1362" s="642"/>
      <c r="O1362" s="630">
        <f t="shared" si="1249"/>
        <v>54</v>
      </c>
      <c r="P1362" s="642">
        <f t="shared" si="1250"/>
        <v>260500</v>
      </c>
      <c r="Q1362" s="595"/>
      <c r="R1362" s="627" t="str">
        <f>IF(ISERROR(VLOOKUP(Q1362,参照!A:B,2,FALSE)),"",VLOOKUP(Q1362,参照!A:B,2,FALSE))</f>
        <v/>
      </c>
      <c r="S1362" s="628"/>
      <c r="T1362" s="629"/>
      <c r="U1362" s="628"/>
      <c r="V1362" s="628" t="str">
        <f>IF(ISERROR(VLOOKUP(U1362,参照!D:E,2,FALSE)),"",VLOOKUP(U1362,参照!D:E,2,FALSE))</f>
        <v/>
      </c>
      <c r="W1362" s="628"/>
      <c r="X1362" s="630"/>
      <c r="Y1362" s="555"/>
      <c r="Z1362" s="555"/>
      <c r="AA1362" s="555"/>
      <c r="AB1362" s="555"/>
      <c r="AC1362" s="555"/>
      <c r="AD1362" s="555"/>
      <c r="AE1362" s="555"/>
      <c r="AF1362" s="633" t="s">
        <v>164</v>
      </c>
      <c r="AG1362" s="634">
        <f>AG1308+S1393</f>
        <v>193700</v>
      </c>
      <c r="AJ1362" s="853" t="s">
        <v>107</v>
      </c>
      <c r="AK1362" s="277" t="s">
        <v>104</v>
      </c>
      <c r="AL1362" s="277" t="s">
        <v>4</v>
      </c>
      <c r="AM1362" s="278"/>
      <c r="AN1362" s="279" t="s">
        <v>15</v>
      </c>
      <c r="AO1362" s="279" t="s">
        <v>16</v>
      </c>
      <c r="AP1362" s="277" t="s">
        <v>17</v>
      </c>
      <c r="AQ1362" s="279" t="s">
        <v>18</v>
      </c>
      <c r="AR1362" s="279" t="s">
        <v>19</v>
      </c>
      <c r="AS1362" s="277"/>
      <c r="AT1362" s="277" t="s">
        <v>117</v>
      </c>
      <c r="AU1362" s="277" t="s">
        <v>118</v>
      </c>
      <c r="AV1362" s="277" t="s">
        <v>123</v>
      </c>
      <c r="AW1362" s="277" t="s">
        <v>124</v>
      </c>
      <c r="AX1362" s="288" t="s">
        <v>122</v>
      </c>
      <c r="AY1362" s="853" t="s">
        <v>107</v>
      </c>
    </row>
    <row r="1363" spans="1:51" ht="13.5" customHeight="1">
      <c r="A1363" s="43"/>
      <c r="B1363" s="635"/>
      <c r="C1363" s="636"/>
      <c r="D1363" s="636"/>
      <c r="E1363" s="628" t="str">
        <f>IF(B1363="","",VLOOKUP(B1363,参照!$U$1:$Z$25,2,FALSE))</f>
        <v/>
      </c>
      <c r="F1363" s="637"/>
      <c r="G1363" s="638" t="str">
        <f>IF(B1363="","",VLOOKUP(B1363,参照!$U$1:$Z$25,3,FALSE))</f>
        <v/>
      </c>
      <c r="H1363" s="637"/>
      <c r="I1363" s="639" t="str">
        <f>IF(B1363="","",VLOOKUP(B1363,参照!$U$1:$Z$25,4,FALSE))</f>
        <v/>
      </c>
      <c r="J1363" s="637"/>
      <c r="K1363" s="640" t="str">
        <f>IF(B1363="","",VLOOKUP(B1363,参照!$U$1:$Z$25,5,FALSE))</f>
        <v/>
      </c>
      <c r="L1363" s="637"/>
      <c r="M1363" s="641" t="str">
        <f>IF(B1363="","",VLOOKUP(B1363,参照!$U$1:$Z$25,6,FALSE))</f>
        <v/>
      </c>
      <c r="N1363" s="642"/>
      <c r="O1363" s="642" t="str">
        <f t="shared" si="1249"/>
        <v/>
      </c>
      <c r="P1363" s="642" t="str">
        <f t="shared" si="1250"/>
        <v/>
      </c>
      <c r="Q1363" s="595"/>
      <c r="R1363" s="627" t="str">
        <f>IF(ISERROR(VLOOKUP(Q1363,参照!A:B,2,FALSE)),"",VLOOKUP(Q1363,参照!A:B,2,FALSE))</f>
        <v/>
      </c>
      <c r="S1363" s="628"/>
      <c r="T1363" s="629"/>
      <c r="U1363" s="628"/>
      <c r="V1363" s="628" t="str">
        <f>IF(ISERROR(VLOOKUP(U1363,参照!D:E,2,FALSE)),"",VLOOKUP(U1363,参照!D:E,2,FALSE))</f>
        <v/>
      </c>
      <c r="W1363" s="628"/>
      <c r="X1363" s="630"/>
      <c r="Y1363" s="555"/>
      <c r="Z1363" s="602" t="s">
        <v>33</v>
      </c>
      <c r="AA1363" s="603"/>
      <c r="AB1363" s="652"/>
      <c r="AC1363" s="653"/>
      <c r="AD1363" s="555"/>
      <c r="AE1363" s="555"/>
      <c r="AF1363" s="643" t="s">
        <v>681</v>
      </c>
      <c r="AG1363" s="644">
        <f>AG1309+S1394</f>
        <v>0</v>
      </c>
      <c r="AJ1363" s="854"/>
      <c r="AK1363" s="281" t="s">
        <v>84</v>
      </c>
      <c r="AL1363" s="281">
        <v>1</v>
      </c>
      <c r="AM1363" s="225"/>
      <c r="AN1363" s="225">
        <f>DSUM($B1357:$N1371,F1357,$AK1362:$AL1363)</f>
        <v>0</v>
      </c>
      <c r="AO1363" s="225">
        <f>DSUM($B1357:$N1371,H1357,$AK1362:$AL1363)</f>
        <v>0</v>
      </c>
      <c r="AP1363" s="225">
        <f>DSUM($B1357:$N1371,J1357,$AK1362:$AL1363)</f>
        <v>0</v>
      </c>
      <c r="AQ1363" s="225">
        <f>DSUM($B1357:$N1371,L1357,$AK1362:$AL1363)</f>
        <v>0</v>
      </c>
      <c r="AR1363" s="225">
        <f>DSUM($B1357:$N1371,N1357,$AK1362:$AL1363)</f>
        <v>0</v>
      </c>
      <c r="AS1363" s="225"/>
      <c r="AT1363" s="225">
        <f>AN1363+AO1363+AP1363</f>
        <v>0</v>
      </c>
      <c r="AU1363" s="225">
        <f>AQ1363+AR1363</f>
        <v>0</v>
      </c>
      <c r="AV1363" s="225">
        <f>AT1363+AU1363</f>
        <v>0</v>
      </c>
      <c r="AW1363" s="287">
        <f>(AT1363*1)+(AU1363*0.5)</f>
        <v>0</v>
      </c>
      <c r="AX1363" s="284">
        <f>DCOUNT(B1357:E1371,D1357,AK1362:AL1363)-AN1402</f>
        <v>0</v>
      </c>
      <c r="AY1363" s="854"/>
    </row>
    <row r="1364" spans="1:51" ht="13.5" customHeight="1">
      <c r="A1364" s="43"/>
      <c r="B1364" s="635"/>
      <c r="C1364" s="636"/>
      <c r="D1364" s="636"/>
      <c r="E1364" s="628" t="str">
        <f>IF(B1364="","",VLOOKUP(B1364,参照!$U$1:$Z$25,2,FALSE))</f>
        <v/>
      </c>
      <c r="F1364" s="637"/>
      <c r="G1364" s="638" t="str">
        <f>IF(B1364="","",VLOOKUP(B1364,参照!$U$1:$Z$25,3,FALSE))</f>
        <v/>
      </c>
      <c r="H1364" s="637"/>
      <c r="I1364" s="639" t="str">
        <f>IF(B1364="","",VLOOKUP(B1364,参照!$U$1:$Z$25,4,FALSE))</f>
        <v/>
      </c>
      <c r="J1364" s="637"/>
      <c r="K1364" s="640" t="str">
        <f>IF(B1364="","",VLOOKUP(B1364,参照!$U$1:$Z$25,5,FALSE))</f>
        <v/>
      </c>
      <c r="L1364" s="637"/>
      <c r="M1364" s="641" t="str">
        <f>IF(B1364="","",VLOOKUP(B1364,参照!$U$1:$Z$25,6,FALSE))</f>
        <v/>
      </c>
      <c r="N1364" s="642"/>
      <c r="O1364" s="630" t="str">
        <f t="shared" si="1249"/>
        <v/>
      </c>
      <c r="P1364" s="642" t="str">
        <f t="shared" si="1250"/>
        <v/>
      </c>
      <c r="Q1364" s="595"/>
      <c r="R1364" s="627" t="str">
        <f>IF(ISERROR(VLOOKUP(Q1364,参照!A:B,2,FALSE)),"",VLOOKUP(Q1364,参照!A:B,2,FALSE))</f>
        <v/>
      </c>
      <c r="S1364" s="628"/>
      <c r="T1364" s="629"/>
      <c r="U1364" s="628"/>
      <c r="V1364" s="628" t="str">
        <f>IF(ISERROR(VLOOKUP(U1364,参照!D:E,2,FALSE)),"",VLOOKUP(U1364,参照!D:E,2,FALSE))</f>
        <v/>
      </c>
      <c r="W1364" s="628"/>
      <c r="X1364" s="630"/>
      <c r="Y1364" s="555"/>
      <c r="Z1364" s="627"/>
      <c r="AA1364" s="654"/>
      <c r="AB1364" s="655"/>
      <c r="AC1364" s="656"/>
      <c r="AD1364" s="555"/>
      <c r="AE1364" s="555"/>
      <c r="AF1364" s="596"/>
      <c r="AG1364" s="606"/>
      <c r="AJ1364" s="854"/>
      <c r="AK1364" s="281" t="s">
        <v>104</v>
      </c>
      <c r="AL1364" s="281" t="s">
        <v>4</v>
      </c>
      <c r="AM1364" s="225"/>
      <c r="AN1364" s="225"/>
      <c r="AO1364" s="225"/>
      <c r="AP1364" s="225"/>
      <c r="AQ1364" s="225"/>
      <c r="AR1364" s="225"/>
      <c r="AS1364" s="225"/>
      <c r="AT1364" s="225"/>
      <c r="AU1364" s="225"/>
      <c r="AV1364" s="225"/>
      <c r="AW1364" s="225"/>
      <c r="AX1364" s="282"/>
      <c r="AY1364" s="854"/>
    </row>
    <row r="1365" spans="1:51" ht="13.5" customHeight="1" thickBot="1">
      <c r="A1365" s="43"/>
      <c r="B1365" s="635"/>
      <c r="C1365" s="636"/>
      <c r="D1365" s="636"/>
      <c r="E1365" s="628" t="str">
        <f>IF(B1365="","",VLOOKUP(B1365,参照!$U$1:$Z$25,2,FALSE))</f>
        <v/>
      </c>
      <c r="F1365" s="637"/>
      <c r="G1365" s="638" t="str">
        <f>IF(B1365="","",VLOOKUP(B1365,参照!$U$1:$Z$25,3,FALSE))</f>
        <v/>
      </c>
      <c r="H1365" s="637"/>
      <c r="I1365" s="639" t="str">
        <f>IF(B1365="","",VLOOKUP(B1365,参照!$U$1:$Z$25,4,FALSE))</f>
        <v/>
      </c>
      <c r="J1365" s="637"/>
      <c r="K1365" s="640" t="str">
        <f>IF(B1365="","",VLOOKUP(B1365,参照!$U$1:$Z$25,5,FALSE))</f>
        <v/>
      </c>
      <c r="L1365" s="637"/>
      <c r="M1365" s="641" t="str">
        <f>IF(B1365="","",VLOOKUP(B1365,参照!$U$1:$Z$25,6,FALSE))</f>
        <v/>
      </c>
      <c r="N1365" s="642"/>
      <c r="O1365" s="642" t="str">
        <f t="shared" si="1249"/>
        <v/>
      </c>
      <c r="P1365" s="642" t="str">
        <f t="shared" si="1250"/>
        <v/>
      </c>
      <c r="Q1365" s="595"/>
      <c r="R1365" s="627" t="str">
        <f>IF(ISERROR(VLOOKUP(Q1365,参照!A:B,2,FALSE)),"",VLOOKUP(Q1365,参照!A:B,2,FALSE))</f>
        <v/>
      </c>
      <c r="S1365" s="628"/>
      <c r="T1365" s="629"/>
      <c r="U1365" s="628"/>
      <c r="V1365" s="628" t="str">
        <f>IF(ISERROR(VLOOKUP(U1365,参照!D:E,2,FALSE)),"",VLOOKUP(U1365,参照!D:E,2,FALSE))</f>
        <v/>
      </c>
      <c r="W1365" s="628"/>
      <c r="X1365" s="630"/>
      <c r="Y1365" s="555"/>
      <c r="Z1365" s="627"/>
      <c r="AA1365" s="654"/>
      <c r="AB1365" s="655"/>
      <c r="AC1365" s="642"/>
      <c r="AD1365" s="555"/>
      <c r="AE1365" s="555"/>
      <c r="AF1365" s="555" t="s">
        <v>163</v>
      </c>
      <c r="AG1365" s="606"/>
      <c r="AJ1365" s="855"/>
      <c r="AK1365" s="9" t="s">
        <v>84</v>
      </c>
      <c r="AL1365" s="9">
        <v>3</v>
      </c>
      <c r="AM1365" s="283"/>
      <c r="AN1365" s="283">
        <f>DSUM($B1357:$N1371,F1357,$AK1364:$AL1365)</f>
        <v>0</v>
      </c>
      <c r="AO1365" s="283">
        <f>DSUM($B1357:$N1371,H1357,$AK1364:$AL1365)</f>
        <v>0</v>
      </c>
      <c r="AP1365" s="283">
        <f>DSUM($B1357:$N1371,J1357,$AK1364:$AL1365)</f>
        <v>0</v>
      </c>
      <c r="AQ1365" s="283">
        <f>DSUM($B1357:$N1371,L1357,$AK1364:$AL1365)</f>
        <v>0</v>
      </c>
      <c r="AR1365" s="283">
        <f>DSUM($B1357:$N1371,N1357,$AK1364:$AL1365)</f>
        <v>0</v>
      </c>
      <c r="AS1365" s="283"/>
      <c r="AT1365" s="283">
        <f>AN1365+AO1365+AP1365</f>
        <v>0</v>
      </c>
      <c r="AU1365" s="283">
        <f>AQ1365+AR1365</f>
        <v>0</v>
      </c>
      <c r="AV1365" s="283">
        <f>AT1365+AU1365</f>
        <v>0</v>
      </c>
      <c r="AW1365" s="286">
        <f>(AT1365*1)+(AU1365*0.5)</f>
        <v>0</v>
      </c>
      <c r="AX1365" s="285">
        <f>DCOUNT(B1357:E1371,D1357,AK1364:AL1365)-AN1403</f>
        <v>0</v>
      </c>
      <c r="AY1365" s="855"/>
    </row>
    <row r="1366" spans="1:51" ht="13.5" customHeight="1" thickBot="1">
      <c r="A1366" s="43"/>
      <c r="B1366" s="635"/>
      <c r="C1366" s="636"/>
      <c r="D1366" s="636"/>
      <c r="E1366" s="628" t="str">
        <f>IF(B1366="","",VLOOKUP(B1366,参照!$U$1:$Z$25,2,FALSE))</f>
        <v/>
      </c>
      <c r="F1366" s="637"/>
      <c r="G1366" s="638" t="str">
        <f>IF(B1366="","",VLOOKUP(B1366,参照!$U$1:$Z$25,3,FALSE))</f>
        <v/>
      </c>
      <c r="H1366" s="637"/>
      <c r="I1366" s="639" t="str">
        <f>IF(B1366="","",VLOOKUP(B1366,参照!$U$1:$Z$25,4,FALSE))</f>
        <v/>
      </c>
      <c r="J1366" s="637"/>
      <c r="K1366" s="640" t="str">
        <f>IF(B1366="","",VLOOKUP(B1366,参照!$U$1:$Z$25,5,FALSE))</f>
        <v/>
      </c>
      <c r="L1366" s="637"/>
      <c r="M1366" s="641" t="str">
        <f>IF(B1366="","",VLOOKUP(B1366,参照!$U$1:$Z$25,6,FALSE))</f>
        <v/>
      </c>
      <c r="N1366" s="642"/>
      <c r="O1366" s="630" t="str">
        <f t="shared" si="1249"/>
        <v/>
      </c>
      <c r="P1366" s="642" t="str">
        <f t="shared" si="1250"/>
        <v/>
      </c>
      <c r="Q1366" s="595"/>
      <c r="R1366" s="627" t="str">
        <f>IF(ISERROR(VLOOKUP(Q1366,参照!A:B,2,FALSE)),"",VLOOKUP(Q1366,参照!A:B,2,FALSE))</f>
        <v/>
      </c>
      <c r="S1366" s="628"/>
      <c r="T1366" s="629"/>
      <c r="U1366" s="628"/>
      <c r="V1366" s="628" t="str">
        <f>IF(ISERROR(VLOOKUP(U1366,参照!D:E,2,FALSE)),"",VLOOKUP(U1366,参照!D:E,2,FALSE))</f>
        <v/>
      </c>
      <c r="W1366" s="628"/>
      <c r="X1366" s="630"/>
      <c r="Y1366" s="555"/>
      <c r="Z1366" s="627"/>
      <c r="AA1366" s="654"/>
      <c r="AB1366" s="655"/>
      <c r="AC1366" s="642"/>
      <c r="AD1366" s="555"/>
      <c r="AE1366" s="555"/>
      <c r="AF1366" s="633" t="s">
        <v>164</v>
      </c>
      <c r="AG1366" s="634">
        <f>AG1312+S1397</f>
        <v>34500</v>
      </c>
      <c r="AJ1366" s="4"/>
      <c r="AY1366" s="4"/>
    </row>
    <row r="1367" spans="1:51" ht="13.5" customHeight="1">
      <c r="A1367" s="43"/>
      <c r="B1367" s="635"/>
      <c r="C1367" s="636"/>
      <c r="D1367" s="636"/>
      <c r="E1367" s="628" t="str">
        <f>IF(B1367="","",VLOOKUP(B1367,参照!$U$1:$Z$25,2,FALSE))</f>
        <v/>
      </c>
      <c r="F1367" s="637"/>
      <c r="G1367" s="638" t="str">
        <f>IF(B1367="","",VLOOKUP(B1367,参照!$U$1:$Z$25,3,FALSE))</f>
        <v/>
      </c>
      <c r="H1367" s="637"/>
      <c r="I1367" s="639" t="str">
        <f>IF(B1367="","",VLOOKUP(B1367,参照!$U$1:$Z$25,4,FALSE))</f>
        <v/>
      </c>
      <c r="J1367" s="637"/>
      <c r="K1367" s="640" t="str">
        <f>IF(B1367="","",VLOOKUP(B1367,参照!$U$1:$Z$25,5,FALSE))</f>
        <v/>
      </c>
      <c r="L1367" s="637"/>
      <c r="M1367" s="641" t="str">
        <f>IF(B1367="","",VLOOKUP(B1367,参照!$U$1:$Z$25,6,FALSE))</f>
        <v/>
      </c>
      <c r="N1367" s="642"/>
      <c r="O1367" s="642" t="str">
        <f t="shared" si="1249"/>
        <v/>
      </c>
      <c r="P1367" s="642" t="str">
        <f t="shared" si="1250"/>
        <v/>
      </c>
      <c r="Q1367" s="595"/>
      <c r="R1367" s="627" t="str">
        <f>IF(ISERROR(VLOOKUP(Q1367,参照!A:B,2,FALSE)),"",VLOOKUP(Q1367,参照!A:B,2,FALSE))</f>
        <v/>
      </c>
      <c r="S1367" s="628"/>
      <c r="T1367" s="629"/>
      <c r="U1367" s="628"/>
      <c r="V1367" s="628" t="str">
        <f>IF(ISERROR(VLOOKUP(U1367,参照!D:E,2,FALSE)),"",VLOOKUP(U1367,参照!D:E,2,FALSE))</f>
        <v/>
      </c>
      <c r="W1367" s="628"/>
      <c r="X1367" s="630"/>
      <c r="Y1367" s="555"/>
      <c r="Z1367" s="627"/>
      <c r="AA1367" s="654"/>
      <c r="AB1367" s="655"/>
      <c r="AC1367" s="642"/>
      <c r="AD1367" s="555"/>
      <c r="AE1367" s="555"/>
      <c r="AF1367" s="643" t="s">
        <v>681</v>
      </c>
      <c r="AG1367" s="644">
        <f>AG1313+S1398</f>
        <v>0</v>
      </c>
      <c r="AJ1367" s="853" t="s">
        <v>102</v>
      </c>
      <c r="AK1367" s="277" t="s">
        <v>104</v>
      </c>
      <c r="AL1367" s="277" t="s">
        <v>4</v>
      </c>
      <c r="AM1367" s="278"/>
      <c r="AN1367" s="279" t="s">
        <v>15</v>
      </c>
      <c r="AO1367" s="279" t="s">
        <v>16</v>
      </c>
      <c r="AP1367" s="277" t="s">
        <v>17</v>
      </c>
      <c r="AQ1367" s="279" t="s">
        <v>18</v>
      </c>
      <c r="AR1367" s="279" t="s">
        <v>19</v>
      </c>
      <c r="AS1367" s="277"/>
      <c r="AT1367" s="277" t="s">
        <v>117</v>
      </c>
      <c r="AU1367" s="277" t="s">
        <v>118</v>
      </c>
      <c r="AV1367" s="277" t="s">
        <v>123</v>
      </c>
      <c r="AW1367" s="277" t="s">
        <v>124</v>
      </c>
      <c r="AX1367" s="288" t="s">
        <v>122</v>
      </c>
      <c r="AY1367" s="853" t="s">
        <v>102</v>
      </c>
    </row>
    <row r="1368" spans="1:51" ht="13.5" customHeight="1">
      <c r="A1368" s="43"/>
      <c r="B1368" s="635"/>
      <c r="C1368" s="636"/>
      <c r="D1368" s="636"/>
      <c r="E1368" s="628" t="str">
        <f>IF(B1368="","",VLOOKUP(B1368,参照!$U$1:$Z$25,2,FALSE))</f>
        <v/>
      </c>
      <c r="F1368" s="637"/>
      <c r="G1368" s="638" t="str">
        <f>IF(B1368="","",VLOOKUP(B1368,参照!$U$1:$Z$25,3,FALSE))</f>
        <v/>
      </c>
      <c r="H1368" s="637"/>
      <c r="I1368" s="639" t="str">
        <f>IF(B1368="","",VLOOKUP(B1368,参照!$U$1:$Z$25,4,FALSE))</f>
        <v/>
      </c>
      <c r="J1368" s="637"/>
      <c r="K1368" s="640" t="str">
        <f>IF(B1368="","",VLOOKUP(B1368,参照!$U$1:$Z$25,5,FALSE))</f>
        <v/>
      </c>
      <c r="L1368" s="637"/>
      <c r="M1368" s="641" t="str">
        <f>IF(B1368="","",VLOOKUP(B1368,参照!$U$1:$Z$25,6,FALSE))</f>
        <v/>
      </c>
      <c r="N1368" s="642"/>
      <c r="O1368" s="630" t="str">
        <f t="shared" si="1249"/>
        <v/>
      </c>
      <c r="P1368" s="642" t="str">
        <f t="shared" si="1250"/>
        <v/>
      </c>
      <c r="Q1368" s="595"/>
      <c r="R1368" s="627" t="str">
        <f>IF(ISERROR(VLOOKUP(Q1368,参照!A:B,2,FALSE)),"",VLOOKUP(Q1368,参照!A:B,2,FALSE))</f>
        <v/>
      </c>
      <c r="S1368" s="628"/>
      <c r="T1368" s="629"/>
      <c r="U1368" s="628"/>
      <c r="V1368" s="628" t="str">
        <f>IF(ISERROR(VLOOKUP(U1368,参照!D:E,2,FALSE)),"",VLOOKUP(U1368,参照!D:E,2,FALSE))</f>
        <v/>
      </c>
      <c r="W1368" s="628"/>
      <c r="X1368" s="630"/>
      <c r="Y1368" s="555"/>
      <c r="Z1368" s="627"/>
      <c r="AA1368" s="654"/>
      <c r="AB1368" s="657"/>
      <c r="AC1368" s="642"/>
      <c r="AD1368" s="555"/>
      <c r="AE1368" s="555"/>
      <c r="AF1368" s="555"/>
      <c r="AG1368" s="606"/>
      <c r="AJ1368" s="854"/>
      <c r="AK1368" s="281" t="s">
        <v>88</v>
      </c>
      <c r="AL1368" s="281">
        <v>1</v>
      </c>
      <c r="AM1368" s="225"/>
      <c r="AN1368" s="225">
        <f>DSUM($B1357:$N1371,F1357,$AK1367:$AL1368)</f>
        <v>0</v>
      </c>
      <c r="AO1368" s="225">
        <f>DSUM($B1357:$N1371,H1357,$AK1367:$AL1368)</f>
        <v>0</v>
      </c>
      <c r="AP1368" s="225">
        <f>DSUM($B1357:$N1371,J1357,$AK1367:$AL1368)</f>
        <v>0</v>
      </c>
      <c r="AQ1368" s="225">
        <f>DSUM($B1357:$N1371,L1357,$AK1367:$AL1368)</f>
        <v>0</v>
      </c>
      <c r="AR1368" s="225">
        <f>DSUM($B1357:$N1371,N1357,$AK1367:$AL1368)</f>
        <v>0</v>
      </c>
      <c r="AS1368" s="225"/>
      <c r="AT1368" s="225">
        <f>AN1368+AO1368+AP1368</f>
        <v>0</v>
      </c>
      <c r="AU1368" s="225">
        <f>AQ1368+AR1368</f>
        <v>0</v>
      </c>
      <c r="AV1368" s="225">
        <f>AT1368+AU1368</f>
        <v>0</v>
      </c>
      <c r="AW1368" s="287">
        <f>(AT1368*1)+(AU1368*0.5)</f>
        <v>0</v>
      </c>
      <c r="AX1368" s="284">
        <f>DCOUNT(B1357:E1371,D1357,AK1367:AL1368)-AO1402</f>
        <v>0</v>
      </c>
      <c r="AY1368" s="854"/>
    </row>
    <row r="1369" spans="1:51" ht="13.5" customHeight="1">
      <c r="A1369" s="43"/>
      <c r="B1369" s="635"/>
      <c r="C1369" s="658"/>
      <c r="D1369" s="636"/>
      <c r="E1369" s="628" t="str">
        <f>IF(B1369="","",VLOOKUP(B1369,参照!$U$1:$Z$25,2,FALSE))</f>
        <v/>
      </c>
      <c r="F1369" s="637"/>
      <c r="G1369" s="638" t="str">
        <f>IF(B1369="","",VLOOKUP(B1369,参照!$U$1:$Z$25,3,FALSE))</f>
        <v/>
      </c>
      <c r="H1369" s="637"/>
      <c r="I1369" s="639" t="str">
        <f>IF(B1369="","",VLOOKUP(B1369,参照!$U$1:$Z$25,4,FALSE))</f>
        <v/>
      </c>
      <c r="J1369" s="637"/>
      <c r="K1369" s="640" t="str">
        <f>IF(B1369="","",VLOOKUP(B1369,参照!$U$1:$Z$25,5,FALSE))</f>
        <v/>
      </c>
      <c r="L1369" s="637"/>
      <c r="M1369" s="641" t="str">
        <f>IF(B1369="","",VLOOKUP(B1369,参照!$U$1:$Z$25,6,FALSE))</f>
        <v/>
      </c>
      <c r="N1369" s="642"/>
      <c r="O1369" s="642" t="str">
        <f t="shared" si="1249"/>
        <v/>
      </c>
      <c r="P1369" s="642" t="str">
        <f t="shared" si="1250"/>
        <v/>
      </c>
      <c r="Q1369" s="595"/>
      <c r="R1369" s="627" t="str">
        <f>IF(ISERROR(VLOOKUP(Q1369,参照!A:B,2,FALSE)),"",VLOOKUP(Q1369,参照!A:B,2,FALSE))</f>
        <v/>
      </c>
      <c r="S1369" s="628"/>
      <c r="T1369" s="629"/>
      <c r="U1369" s="628"/>
      <c r="V1369" s="628" t="str">
        <f>IF(ISERROR(VLOOKUP(U1369,参照!D:E,2,FALSE)),"",VLOOKUP(U1369,参照!D:E,2,FALSE))</f>
        <v/>
      </c>
      <c r="W1369" s="628"/>
      <c r="X1369" s="630"/>
      <c r="Y1369" s="555"/>
      <c r="Z1369" s="627"/>
      <c r="AA1369" s="654"/>
      <c r="AB1369" s="657"/>
      <c r="AC1369" s="642"/>
      <c r="AD1369" s="555"/>
      <c r="AE1369" s="555"/>
      <c r="AF1369" s="596" t="s">
        <v>344</v>
      </c>
      <c r="AG1369" s="597"/>
      <c r="AJ1369" s="854"/>
      <c r="AK1369" s="281" t="s">
        <v>104</v>
      </c>
      <c r="AL1369" s="281" t="s">
        <v>4</v>
      </c>
      <c r="AM1369" s="225"/>
      <c r="AN1369" s="225"/>
      <c r="AO1369" s="225"/>
      <c r="AP1369" s="225"/>
      <c r="AQ1369" s="225"/>
      <c r="AR1369" s="225"/>
      <c r="AS1369" s="225"/>
      <c r="AT1369" s="225"/>
      <c r="AU1369" s="225"/>
      <c r="AV1369" s="225"/>
      <c r="AW1369" s="225"/>
      <c r="AX1369" s="282"/>
      <c r="AY1369" s="854"/>
    </row>
    <row r="1370" spans="1:51" ht="13.5" customHeight="1" thickBot="1">
      <c r="A1370" s="43"/>
      <c r="B1370" s="635"/>
      <c r="C1370" s="658"/>
      <c r="D1370" s="636"/>
      <c r="E1370" s="628" t="str">
        <f>IF(B1370="","",VLOOKUP(B1370,参照!$U$1:$Z$25,2,FALSE))</f>
        <v/>
      </c>
      <c r="F1370" s="637"/>
      <c r="G1370" s="638" t="str">
        <f>IF(B1370="","",VLOOKUP(B1370,参照!$U$1:$Z$25,3,FALSE))</f>
        <v/>
      </c>
      <c r="H1370" s="637"/>
      <c r="I1370" s="639" t="str">
        <f>IF(B1370="","",VLOOKUP(B1370,参照!$U$1:$Z$25,4,FALSE))</f>
        <v/>
      </c>
      <c r="J1370" s="637"/>
      <c r="K1370" s="640" t="str">
        <f>IF(B1370="","",VLOOKUP(B1370,参照!$U$1:$Z$25,5,FALSE))</f>
        <v/>
      </c>
      <c r="L1370" s="637"/>
      <c r="M1370" s="641" t="str">
        <f>IF(B1370="","",VLOOKUP(B1370,参照!$U$1:$Z$25,6,FALSE))</f>
        <v/>
      </c>
      <c r="N1370" s="642"/>
      <c r="O1370" s="630" t="str">
        <f t="shared" si="1249"/>
        <v/>
      </c>
      <c r="P1370" s="642" t="str">
        <f t="shared" si="1250"/>
        <v/>
      </c>
      <c r="Q1370" s="595"/>
      <c r="R1370" s="627" t="str">
        <f>IF(ISERROR(VLOOKUP(Q1370,参照!A:B,2,FALSE)),"",VLOOKUP(Q1370,参照!A:B,2,FALSE))</f>
        <v/>
      </c>
      <c r="S1370" s="628"/>
      <c r="T1370" s="629"/>
      <c r="U1370" s="628"/>
      <c r="V1370" s="628" t="str">
        <f>IF(ISERROR(VLOOKUP(U1370,参照!D:E,2,FALSE)),"",VLOOKUP(U1370,参照!D:E,2,FALSE))</f>
        <v/>
      </c>
      <c r="W1370" s="628"/>
      <c r="X1370" s="630"/>
      <c r="Y1370" s="555"/>
      <c r="Z1370" s="627"/>
      <c r="AA1370" s="654"/>
      <c r="AB1370" s="655"/>
      <c r="AC1370" s="656"/>
      <c r="AD1370" s="555"/>
      <c r="AE1370" s="555"/>
      <c r="AF1370" s="659"/>
      <c r="AG1370" s="647"/>
      <c r="AJ1370" s="855"/>
      <c r="AK1370" s="9" t="s">
        <v>88</v>
      </c>
      <c r="AL1370" s="9">
        <v>3</v>
      </c>
      <c r="AM1370" s="283"/>
      <c r="AN1370" s="283">
        <f>DSUM($B1357:$N1371,F1357,$AK1369:$AL1370)</f>
        <v>0</v>
      </c>
      <c r="AO1370" s="283">
        <f>DSUM($B1357:$N1371,H1357,$AK1369:$AL1370)</f>
        <v>0</v>
      </c>
      <c r="AP1370" s="283">
        <f>DSUM($B1357:$N1371,J1357,$AK1369:$AL1370)</f>
        <v>0</v>
      </c>
      <c r="AQ1370" s="283">
        <f>DSUM($B1357:$N1371,L1357,$AK1369:$AL1370)</f>
        <v>0</v>
      </c>
      <c r="AR1370" s="283">
        <f>DSUM($B1357:$N1371,N1357,$AK1369:$AL1370)</f>
        <v>0</v>
      </c>
      <c r="AS1370" s="283"/>
      <c r="AT1370" s="283">
        <f>AN1370+AO1370+AP1370</f>
        <v>0</v>
      </c>
      <c r="AU1370" s="283">
        <f>AQ1370+AR1370</f>
        <v>0</v>
      </c>
      <c r="AV1370" s="283">
        <f>AT1370+AU1370</f>
        <v>0</v>
      </c>
      <c r="AW1370" s="286">
        <f>(AT1370*1)+(AU1370*0.5)</f>
        <v>0</v>
      </c>
      <c r="AX1370" s="285">
        <f>DCOUNT(B1357:E1371,D1357,AK1369:AL1370)-AO1403</f>
        <v>0</v>
      </c>
      <c r="AY1370" s="855"/>
    </row>
    <row r="1371" spans="1:51" ht="13.5" customHeight="1" thickBot="1">
      <c r="A1371" s="43"/>
      <c r="B1371" s="635"/>
      <c r="C1371" s="658"/>
      <c r="D1371" s="636"/>
      <c r="E1371" s="628" t="str">
        <f>IF(B1371="","",VLOOKUP(B1371,参照!$U$1:$Z$25,2,FALSE))</f>
        <v/>
      </c>
      <c r="F1371" s="637"/>
      <c r="G1371" s="638" t="str">
        <f>IF(B1371="","",VLOOKUP(B1371,参照!$U$1:$Z$25,3,FALSE))</f>
        <v/>
      </c>
      <c r="H1371" s="637"/>
      <c r="I1371" s="639" t="str">
        <f>IF(B1371="","",VLOOKUP(B1371,参照!$U$1:$Z$25,4,FALSE))</f>
        <v/>
      </c>
      <c r="J1371" s="637"/>
      <c r="K1371" s="640" t="str">
        <f>IF(B1371="","",VLOOKUP(B1371,参照!$U$1:$Z$25,5,FALSE))</f>
        <v/>
      </c>
      <c r="L1371" s="637"/>
      <c r="M1371" s="641" t="str">
        <f>IF(B1371="","",VLOOKUP(B1371,参照!$U$1:$Z$25,6,FALSE))</f>
        <v/>
      </c>
      <c r="N1371" s="642"/>
      <c r="O1371" s="642" t="str">
        <f>IF(SUM(F1371+H1371+J1371+L1371+N1371)=0,"",SUM(F1371+H1371+J1371+L1371+N1371))</f>
        <v/>
      </c>
      <c r="P1371" s="642" t="str">
        <f>IF(ISERROR(SUM(E1371*F1371+G1371*H1371+I1371*J1371+K1371*L1371+M1371*N1371)),"",SUM(E1371*F1371+G1371*H1371+I1371*J1371+K1371*L1371+M1371*N1371))</f>
        <v/>
      </c>
      <c r="Q1371" s="595"/>
      <c r="R1371" s="627" t="str">
        <f>IF(ISERROR(VLOOKUP(Q1371,参照!A:B,2,FALSE)),"",VLOOKUP(Q1371,参照!A:B,2,FALSE))</f>
        <v/>
      </c>
      <c r="S1371" s="628"/>
      <c r="T1371" s="629"/>
      <c r="U1371" s="628"/>
      <c r="V1371" s="628" t="str">
        <f>IF(ISERROR(VLOOKUP(U1371,参照!D:E,2,FALSE)),"",VLOOKUP(U1371,参照!D:E,2,FALSE))</f>
        <v/>
      </c>
      <c r="W1371" s="628"/>
      <c r="X1371" s="630"/>
      <c r="Y1371" s="555"/>
      <c r="Z1371" s="627"/>
      <c r="AA1371" s="654"/>
      <c r="AB1371" s="655"/>
      <c r="AC1371" s="642"/>
      <c r="AD1371" s="555"/>
      <c r="AE1371" s="555"/>
      <c r="AF1371" s="660" t="s">
        <v>31</v>
      </c>
      <c r="AG1371" s="661">
        <f>+T1400-T1377-AC1381-T1381</f>
        <v>328740</v>
      </c>
      <c r="AJ1371" s="289"/>
      <c r="AY1371" s="289"/>
    </row>
    <row r="1372" spans="1:51" ht="13.5" customHeight="1">
      <c r="B1372" s="662"/>
      <c r="C1372" s="663"/>
      <c r="D1372" s="664"/>
      <c r="E1372" s="590" t="str">
        <f>IF(B1372="","",VLOOKUP(B1372,参照!$U$1:$Z$25,2,FALSE))</f>
        <v/>
      </c>
      <c r="F1372" s="665"/>
      <c r="G1372" s="666"/>
      <c r="H1372" s="665"/>
      <c r="I1372" s="667"/>
      <c r="J1372" s="665"/>
      <c r="K1372" s="667"/>
      <c r="L1372" s="665"/>
      <c r="M1372" s="666"/>
      <c r="N1372" s="647"/>
      <c r="O1372" s="668"/>
      <c r="P1372" s="647"/>
      <c r="Q1372" s="595"/>
      <c r="R1372" s="627" t="str">
        <f>IF(ISERROR(VLOOKUP(Q1372,参照!A:B,2,FALSE)),"",VLOOKUP(Q1372,参照!A:B,2,FALSE))</f>
        <v/>
      </c>
      <c r="S1372" s="628"/>
      <c r="T1372" s="629"/>
      <c r="U1372" s="628"/>
      <c r="V1372" s="628" t="str">
        <f>IF(ISERROR(VLOOKUP(U1372,参照!D:E,2,FALSE)),"",VLOOKUP(U1372,参照!D:E,2,FALSE))</f>
        <v/>
      </c>
      <c r="W1372" s="628"/>
      <c r="X1372" s="630"/>
      <c r="Y1372" s="555"/>
      <c r="Z1372" s="627"/>
      <c r="AA1372" s="654"/>
      <c r="AB1372" s="655"/>
      <c r="AC1372" s="642"/>
      <c r="AD1372" s="555"/>
      <c r="AE1372" s="555"/>
      <c r="AF1372" s="669"/>
      <c r="AG1372" s="619"/>
      <c r="AJ1372" s="853" t="s">
        <v>103</v>
      </c>
      <c r="AK1372" s="277" t="s">
        <v>104</v>
      </c>
      <c r="AL1372" s="277" t="s">
        <v>4</v>
      </c>
      <c r="AM1372" s="278"/>
      <c r="AN1372" s="279" t="s">
        <v>15</v>
      </c>
      <c r="AO1372" s="279" t="s">
        <v>16</v>
      </c>
      <c r="AP1372" s="277" t="s">
        <v>17</v>
      </c>
      <c r="AQ1372" s="279" t="s">
        <v>18</v>
      </c>
      <c r="AR1372" s="279" t="s">
        <v>19</v>
      </c>
      <c r="AS1372" s="277"/>
      <c r="AT1372" s="277" t="s">
        <v>117</v>
      </c>
      <c r="AU1372" s="277" t="s">
        <v>118</v>
      </c>
      <c r="AV1372" s="277" t="s">
        <v>123</v>
      </c>
      <c r="AW1372" s="277" t="s">
        <v>124</v>
      </c>
      <c r="AX1372" s="288" t="s">
        <v>122</v>
      </c>
      <c r="AY1372" s="853" t="s">
        <v>103</v>
      </c>
    </row>
    <row r="1373" spans="1:51" ht="13.5" customHeight="1">
      <c r="B1373" s="928" t="s">
        <v>500</v>
      </c>
      <c r="C1373" s="929"/>
      <c r="D1373" s="930"/>
      <c r="E1373" s="670"/>
      <c r="F1373" s="671">
        <f t="shared" ref="F1373:O1373" si="1251">SUM(F1358:F1371)</f>
        <v>96</v>
      </c>
      <c r="G1373" s="672">
        <f t="shared" si="1251"/>
        <v>29450</v>
      </c>
      <c r="H1373" s="671">
        <f t="shared" si="1251"/>
        <v>178</v>
      </c>
      <c r="I1373" s="673">
        <f t="shared" si="1251"/>
        <v>21700</v>
      </c>
      <c r="J1373" s="671">
        <f t="shared" si="1251"/>
        <v>0</v>
      </c>
      <c r="K1373" s="673">
        <f t="shared" si="1251"/>
        <v>15500</v>
      </c>
      <c r="L1373" s="671">
        <f t="shared" si="1251"/>
        <v>2</v>
      </c>
      <c r="M1373" s="672">
        <f t="shared" si="1251"/>
        <v>14740</v>
      </c>
      <c r="N1373" s="672">
        <f t="shared" si="1251"/>
        <v>0</v>
      </c>
      <c r="O1373" s="674">
        <f t="shared" si="1251"/>
        <v>276</v>
      </c>
      <c r="P1373" s="674">
        <f>SUM(P1358:P1371)</f>
        <v>1443750</v>
      </c>
      <c r="Q1373" s="595"/>
      <c r="R1373" s="675" t="str">
        <f>IF(ISERROR(VLOOKUP(Q1373,参照!A:B,2,FALSE)),"",VLOOKUP(Q1373,参照!A:B,2,FALSE))</f>
        <v/>
      </c>
      <c r="S1373" s="676"/>
      <c r="T1373" s="677"/>
      <c r="U1373" s="628"/>
      <c r="V1373" s="628" t="str">
        <f>IF(ISERROR(VLOOKUP(U1373,参照!D:E,2,FALSE)),"",VLOOKUP(U1373,参照!D:E,2,FALSE))</f>
        <v/>
      </c>
      <c r="W1373" s="628"/>
      <c r="X1373" s="630"/>
      <c r="Y1373" s="555"/>
      <c r="Z1373" s="627"/>
      <c r="AA1373" s="654"/>
      <c r="AB1373" s="655"/>
      <c r="AC1373" s="642"/>
      <c r="AD1373" s="555"/>
      <c r="AE1373" s="555"/>
      <c r="AF1373" s="660" t="s">
        <v>32</v>
      </c>
      <c r="AG1373" s="678"/>
      <c r="AJ1373" s="854"/>
      <c r="AK1373" s="281" t="s">
        <v>125</v>
      </c>
      <c r="AL1373" s="281">
        <v>1</v>
      </c>
      <c r="AM1373" s="225"/>
      <c r="AN1373" s="225">
        <f>DSUM($B1357:$N1371,F1357,$AK1372:$AL1373)</f>
        <v>0</v>
      </c>
      <c r="AO1373" s="225">
        <f>DSUM($B1357:$N1371,H1357,$AK1372:$AL1373)</f>
        <v>0</v>
      </c>
      <c r="AP1373" s="225">
        <f>DSUM($B1357:$N1371,J1357,$AK1372:$AL1373)</f>
        <v>0</v>
      </c>
      <c r="AQ1373" s="225">
        <f>DSUM($B1357:$N1371,L1357,$AK1372:$AL1373)</f>
        <v>0</v>
      </c>
      <c r="AR1373" s="225">
        <f>DSUM($B1357:$N1371,N1357,$AK1372:$AL1373)</f>
        <v>0</v>
      </c>
      <c r="AS1373" s="225"/>
      <c r="AT1373" s="225">
        <f>AN1373+AO1373+AP1373</f>
        <v>0</v>
      </c>
      <c r="AU1373" s="225">
        <f>AQ1373+AR1373</f>
        <v>0</v>
      </c>
      <c r="AV1373" s="225">
        <f>AT1373+AU1373</f>
        <v>0</v>
      </c>
      <c r="AW1373" s="287">
        <f>(AT1373*1)+(AU1373*0.5)</f>
        <v>0</v>
      </c>
      <c r="AX1373" s="284">
        <f>DCOUNT(B1357:E1371,D1357,AK1372:AL1373)-AP1402</f>
        <v>0</v>
      </c>
      <c r="AY1373" s="854"/>
    </row>
    <row r="1374" spans="1:51" ht="13.5" customHeight="1">
      <c r="B1374" s="554"/>
      <c r="C1374" s="590"/>
      <c r="D1374" s="554"/>
      <c r="E1374" s="590"/>
      <c r="F1374" s="666"/>
      <c r="G1374" s="666"/>
      <c r="H1374" s="666"/>
      <c r="I1374" s="666"/>
      <c r="J1374" s="666"/>
      <c r="K1374" s="666"/>
      <c r="L1374" s="666"/>
      <c r="M1374" s="666"/>
      <c r="N1374" s="666"/>
      <c r="O1374" s="666"/>
      <c r="P1374" s="666"/>
      <c r="Q1374" s="595"/>
      <c r="R1374" s="598" t="s">
        <v>89</v>
      </c>
      <c r="S1374" s="679"/>
      <c r="T1374" s="680">
        <f>SUM(T1357:T1373)</f>
        <v>698250</v>
      </c>
      <c r="U1374" s="628"/>
      <c r="V1374" s="628" t="str">
        <f>IF(ISERROR(VLOOKUP(U1374,参照!D:E,2,FALSE)),"",VLOOKUP(U1374,参照!D:E,2,FALSE))</f>
        <v/>
      </c>
      <c r="W1374" s="628"/>
      <c r="X1374" s="630"/>
      <c r="Y1374" s="555"/>
      <c r="Z1374" s="627"/>
      <c r="AA1374" s="654"/>
      <c r="AB1374" s="657"/>
      <c r="AC1374" s="642"/>
      <c r="AD1374" s="555"/>
      <c r="AE1374" s="555"/>
      <c r="AF1374" s="669"/>
      <c r="AG1374" s="619"/>
      <c r="AJ1374" s="854"/>
      <c r="AK1374" s="281" t="s">
        <v>104</v>
      </c>
      <c r="AL1374" s="281" t="s">
        <v>4</v>
      </c>
      <c r="AM1374" s="225"/>
      <c r="AN1374" s="225"/>
      <c r="AO1374" s="225"/>
      <c r="AP1374" s="225"/>
      <c r="AQ1374" s="225"/>
      <c r="AR1374" s="225"/>
      <c r="AS1374" s="225"/>
      <c r="AT1374" s="225"/>
      <c r="AU1374" s="225"/>
      <c r="AV1374" s="225"/>
      <c r="AW1374" s="225"/>
      <c r="AX1374" s="282"/>
      <c r="AY1374" s="854"/>
    </row>
    <row r="1375" spans="1:51" ht="13.5" customHeight="1" thickBot="1">
      <c r="B1375" s="881" t="s">
        <v>601</v>
      </c>
      <c r="C1375" s="882"/>
      <c r="D1375" s="882"/>
      <c r="E1375" s="564" t="e">
        <f>IF(B1375="","",VLOOKUP(B1375,参照!$U$1:$Z$25,2,FALSE))</f>
        <v>#N/A</v>
      </c>
      <c r="F1375" s="883" t="s">
        <v>603</v>
      </c>
      <c r="G1375" s="884"/>
      <c r="H1375" s="884"/>
      <c r="I1375" s="884"/>
      <c r="J1375" s="884"/>
      <c r="K1375" s="884"/>
      <c r="L1375" s="884"/>
      <c r="M1375" s="884"/>
      <c r="N1375" s="884"/>
      <c r="O1375" s="884"/>
      <c r="P1375" s="885"/>
      <c r="Q1375" s="555"/>
      <c r="R1375" s="598" t="s">
        <v>90</v>
      </c>
      <c r="S1375" s="564"/>
      <c r="T1375" s="681"/>
      <c r="U1375" s="682"/>
      <c r="V1375" s="682" t="str">
        <f>IF(ISERROR(VLOOKUP(U1375,参照!D:E,2,FALSE)),"",VLOOKUP(U1375,参照!D:E,2,FALSE))</f>
        <v/>
      </c>
      <c r="W1375" s="682"/>
      <c r="X1375" s="683"/>
      <c r="Y1375" s="555"/>
      <c r="Z1375" s="675"/>
      <c r="AA1375" s="684"/>
      <c r="AB1375" s="685"/>
      <c r="AC1375" s="686"/>
      <c r="AD1375" s="555"/>
      <c r="AE1375" s="555"/>
      <c r="AF1375" s="660" t="s">
        <v>343</v>
      </c>
      <c r="AG1375" s="678"/>
      <c r="AJ1375" s="855"/>
      <c r="AK1375" s="9" t="s">
        <v>125</v>
      </c>
      <c r="AL1375" s="9">
        <v>3</v>
      </c>
      <c r="AM1375" s="283"/>
      <c r="AN1375" s="283">
        <f>DSUM($B1357:$N1371,F1357,$AK1374:$AL1375)</f>
        <v>0</v>
      </c>
      <c r="AO1375" s="283">
        <f>DSUM($B1357:$N1371,H1357,$AK1374:$AL1375)</f>
        <v>0</v>
      </c>
      <c r="AP1375" s="283">
        <f>DSUM($B1357:$N1371,J1357,$AK1374:$AL1375)</f>
        <v>0</v>
      </c>
      <c r="AQ1375" s="283">
        <f>DSUM($B1357:$N1371,L1357,$AK1374:$AL1375)</f>
        <v>0</v>
      </c>
      <c r="AR1375" s="283">
        <f>DSUM($B1357:$N1371,N1357,$AK1374:$AL1375)</f>
        <v>0</v>
      </c>
      <c r="AS1375" s="283"/>
      <c r="AT1375" s="283">
        <f>AN1375+AO1375+AP1375</f>
        <v>0</v>
      </c>
      <c r="AU1375" s="283">
        <f>AQ1375+AR1375</f>
        <v>0</v>
      </c>
      <c r="AV1375" s="283">
        <f>AT1375+AU1375</f>
        <v>0</v>
      </c>
      <c r="AW1375" s="286">
        <f>(AT1375*1)+(AU1375*0.5)</f>
        <v>0</v>
      </c>
      <c r="AX1375" s="285">
        <f>DCOUNT(B1357:E1371,D1357,AK1374:AL1375)-AP1403</f>
        <v>0</v>
      </c>
      <c r="AY1375" s="855"/>
    </row>
    <row r="1376" spans="1:51" ht="13.5" customHeight="1" thickBot="1">
      <c r="B1376" s="894" t="s">
        <v>602</v>
      </c>
      <c r="C1376" s="894"/>
      <c r="D1376" s="894"/>
      <c r="E1376" s="555" t="e">
        <v>#N/A</v>
      </c>
      <c r="F1376" s="687" t="s">
        <v>15</v>
      </c>
      <c r="G1376" s="688"/>
      <c r="H1376" s="687" t="s">
        <v>16</v>
      </c>
      <c r="I1376" s="689"/>
      <c r="J1376" s="559" t="s">
        <v>17</v>
      </c>
      <c r="K1376" s="690"/>
      <c r="L1376" s="687" t="s">
        <v>18</v>
      </c>
      <c r="M1376" s="670"/>
      <c r="N1376" s="670" t="s">
        <v>19</v>
      </c>
      <c r="O1376" s="691" t="s">
        <v>6</v>
      </c>
      <c r="P1376" s="613" t="s">
        <v>20</v>
      </c>
      <c r="Q1376" s="555">
        <v>401</v>
      </c>
      <c r="R1376" s="692" t="str">
        <f>IF(ISERROR(VLOOKUP(Q1376,参照!A:B,2,FALSE)),"",VLOOKUP(Q1376,参照!A:B,2,FALSE))</f>
        <v>ＪＴＢ</v>
      </c>
      <c r="S1376" s="560"/>
      <c r="T1376" s="693">
        <v>1600</v>
      </c>
      <c r="U1376" s="694"/>
      <c r="V1376" s="695" t="str">
        <f>IF(ISERROR(VLOOKUP(U1376,参照!D:E,2,FALSE)),"",VLOOKUP(U1376,参照!D:E,2,FALSE))</f>
        <v/>
      </c>
      <c r="W1376" s="695"/>
      <c r="X1376" s="630"/>
      <c r="Y1376" s="555"/>
      <c r="Z1376" s="645"/>
      <c r="AA1376" s="590"/>
      <c r="AB1376" s="646"/>
      <c r="AC1376" s="647"/>
      <c r="AD1376" s="555"/>
      <c r="AE1376" s="555"/>
      <c r="AF1376" s="669"/>
      <c r="AG1376" s="619"/>
      <c r="AJ1376" s="289"/>
      <c r="AY1376" s="289"/>
    </row>
    <row r="1377" spans="1:51" ht="13.5" customHeight="1">
      <c r="A1377" s="548" t="s">
        <v>498</v>
      </c>
      <c r="B1377" s="873" t="s">
        <v>637</v>
      </c>
      <c r="C1377" s="874"/>
      <c r="D1377" s="875"/>
      <c r="E1377" s="670"/>
      <c r="F1377" s="765">
        <f ca="1">SUMIF($B1358:$P1371,$A1377,F1358:F1371)</f>
        <v>64</v>
      </c>
      <c r="G1377" s="757">
        <f t="shared" ref="G1377:P1377" ca="1" si="1252">SUMIF($B1358:$P1371,$A1377,G1358:G1371)</f>
        <v>14250</v>
      </c>
      <c r="H1377" s="758">
        <f t="shared" ca="1" si="1252"/>
        <v>173</v>
      </c>
      <c r="I1377" s="758">
        <f t="shared" ca="1" si="1252"/>
        <v>10500</v>
      </c>
      <c r="J1377" s="758">
        <f t="shared" ca="1" si="1252"/>
        <v>0</v>
      </c>
      <c r="K1377" s="758">
        <f t="shared" ca="1" si="1252"/>
        <v>7500</v>
      </c>
      <c r="L1377" s="758">
        <f t="shared" ca="1" si="1252"/>
        <v>0</v>
      </c>
      <c r="M1377" s="758">
        <f t="shared" ca="1" si="1252"/>
        <v>7140</v>
      </c>
      <c r="N1377" s="758">
        <f t="shared" ca="1" si="1252"/>
        <v>0</v>
      </c>
      <c r="O1377" s="758">
        <f t="shared" ca="1" si="1252"/>
        <v>237</v>
      </c>
      <c r="P1377" s="759">
        <f t="shared" ca="1" si="1252"/>
        <v>1141750</v>
      </c>
      <c r="Q1377" s="555"/>
      <c r="R1377" s="857" t="s">
        <v>91</v>
      </c>
      <c r="S1377" s="858"/>
      <c r="T1377" s="680">
        <f>SUM(T1374+T1376)</f>
        <v>699850</v>
      </c>
      <c r="U1377" s="696"/>
      <c r="V1377" s="697" t="str">
        <f>IF(ISERROR(VLOOKUP(U1377,参照!D:E,2,FALSE)),"",VLOOKUP(U1377,参照!D:E,2,FALSE))</f>
        <v/>
      </c>
      <c r="W1377" s="696"/>
      <c r="X1377" s="630"/>
      <c r="Y1377" s="555"/>
      <c r="Z1377" s="648" t="s">
        <v>35</v>
      </c>
      <c r="AA1377" s="649"/>
      <c r="AB1377" s="650"/>
      <c r="AC1377" s="651">
        <f>SUM(AC1364:AC1375)</f>
        <v>0</v>
      </c>
      <c r="AD1377" s="555"/>
      <c r="AE1377" s="555"/>
      <c r="AF1377" s="698" t="s">
        <v>81</v>
      </c>
      <c r="AG1377" s="699">
        <v>-12350</v>
      </c>
      <c r="AJ1377" s="853" t="s">
        <v>686</v>
      </c>
      <c r="AK1377" s="277" t="s">
        <v>104</v>
      </c>
      <c r="AL1377" s="277" t="s">
        <v>4</v>
      </c>
      <c r="AM1377" s="278"/>
      <c r="AN1377" s="279" t="s">
        <v>15</v>
      </c>
      <c r="AO1377" s="279" t="s">
        <v>16</v>
      </c>
      <c r="AP1377" s="277" t="s">
        <v>17</v>
      </c>
      <c r="AQ1377" s="279" t="s">
        <v>18</v>
      </c>
      <c r="AR1377" s="279" t="s">
        <v>19</v>
      </c>
      <c r="AS1377" s="277"/>
      <c r="AT1377" s="277" t="s">
        <v>117</v>
      </c>
      <c r="AU1377" s="277" t="s">
        <v>118</v>
      </c>
      <c r="AV1377" s="277" t="s">
        <v>123</v>
      </c>
      <c r="AW1377" s="277" t="s">
        <v>124</v>
      </c>
      <c r="AX1377" s="288" t="s">
        <v>122</v>
      </c>
      <c r="AY1377" s="853" t="s">
        <v>127</v>
      </c>
    </row>
    <row r="1378" spans="1:51" ht="13.5" customHeight="1">
      <c r="A1378" s="548"/>
      <c r="B1378" s="870" t="s">
        <v>623</v>
      </c>
      <c r="C1378" s="871"/>
      <c r="D1378" s="872"/>
      <c r="E1378" s="555" t="e">
        <v>#N/A</v>
      </c>
      <c r="F1378" s="700">
        <f ca="1">SUM(F1377)+F1324</f>
        <v>840</v>
      </c>
      <c r="G1378" s="701">
        <f t="shared" ref="G1378:P1378" ca="1" si="1253">SUM(G1377)+G1324</f>
        <v>218500</v>
      </c>
      <c r="H1378" s="702">
        <f t="shared" ca="1" si="1253"/>
        <v>1513</v>
      </c>
      <c r="I1378" s="702">
        <f t="shared" ca="1" si="1253"/>
        <v>161000</v>
      </c>
      <c r="J1378" s="702">
        <f t="shared" ca="1" si="1253"/>
        <v>58</v>
      </c>
      <c r="K1378" s="702">
        <f t="shared" ca="1" si="1253"/>
        <v>115000</v>
      </c>
      <c r="L1378" s="702">
        <f t="shared" ca="1" si="1253"/>
        <v>29</v>
      </c>
      <c r="M1378" s="702">
        <f t="shared" ca="1" si="1253"/>
        <v>109480</v>
      </c>
      <c r="N1378" s="702">
        <f t="shared" ca="1" si="1253"/>
        <v>10</v>
      </c>
      <c r="O1378" s="702">
        <f t="shared" ca="1" si="1253"/>
        <v>2450</v>
      </c>
      <c r="P1378" s="703">
        <f t="shared" ca="1" si="1253"/>
        <v>11686050</v>
      </c>
      <c r="Q1378" s="555"/>
      <c r="R1378" s="560"/>
      <c r="S1378" s="560"/>
      <c r="T1378" s="704"/>
      <c r="U1378" s="628"/>
      <c r="V1378" s="628" t="str">
        <f>IF(ISERROR(VLOOKUP(U1378,参照!D:E,2,FALSE)),"",VLOOKUP(U1378,参照!D:E,2,FALSE))</f>
        <v/>
      </c>
      <c r="W1378" s="628"/>
      <c r="X1378" s="630"/>
      <c r="Y1378" s="555"/>
      <c r="Z1378" s="596" t="s">
        <v>36</v>
      </c>
      <c r="AA1378" s="555"/>
      <c r="AB1378" s="555"/>
      <c r="AC1378" s="555"/>
      <c r="AD1378" s="555"/>
      <c r="AE1378" s="555"/>
      <c r="AF1378" s="669"/>
      <c r="AG1378" s="619"/>
      <c r="AJ1378" s="854"/>
      <c r="AK1378" s="281" t="s">
        <v>126</v>
      </c>
      <c r="AL1378" s="281">
        <v>1</v>
      </c>
      <c r="AM1378" s="225"/>
      <c r="AN1378" s="225">
        <f>DSUM($B1357:$N1371,F1357,$AK1377:$AL1378)</f>
        <v>0</v>
      </c>
      <c r="AO1378" s="225">
        <f>DSUM($B1357:$N1371,H1357,$AK1377:$AL1378)</f>
        <v>0</v>
      </c>
      <c r="AP1378" s="225">
        <f>DSUM($B1357:$N1371,J1357,$AK1377:$AL1378)</f>
        <v>0</v>
      </c>
      <c r="AQ1378" s="225">
        <f>DSUM($B1357:$N1371,L1357,$AK1377:$AL1378)</f>
        <v>0</v>
      </c>
      <c r="AR1378" s="225">
        <f>DSUM($B1357:$N1371,N1357,$AK1377:$AL1378)</f>
        <v>0</v>
      </c>
      <c r="AS1378" s="225"/>
      <c r="AT1378" s="225">
        <f>AN1378+AO1378+AP1378</f>
        <v>0</v>
      </c>
      <c r="AU1378" s="225">
        <f>AQ1378+AR1378</f>
        <v>0</v>
      </c>
      <c r="AV1378" s="225">
        <f>AT1378+AU1378</f>
        <v>0</v>
      </c>
      <c r="AW1378" s="287">
        <f>(AT1378*1)+(AU1378*0.5)</f>
        <v>0</v>
      </c>
      <c r="AX1378" s="284">
        <f>DCOUNT(B1357:E1371,D1357,AK1377:AL1378)-AQ1402</f>
        <v>0</v>
      </c>
      <c r="AY1378" s="854"/>
    </row>
    <row r="1379" spans="1:51" ht="13.5" customHeight="1">
      <c r="A1379" s="548" t="s">
        <v>607</v>
      </c>
      <c r="B1379" s="873" t="s">
        <v>107</v>
      </c>
      <c r="C1379" s="874"/>
      <c r="D1379" s="875"/>
      <c r="E1379" s="670"/>
      <c r="F1379" s="757">
        <f ca="1">SUMIF($B1358:$P1371,$A1379,F1358:F1371)</f>
        <v>0</v>
      </c>
      <c r="G1379" s="758">
        <f t="shared" ref="G1379:P1379" ca="1" si="1254">SUMIF($B1358:$P1371,$A1379,G1358:G1371)</f>
        <v>0</v>
      </c>
      <c r="H1379" s="758">
        <f t="shared" ca="1" si="1254"/>
        <v>0</v>
      </c>
      <c r="I1379" s="758">
        <f t="shared" ca="1" si="1254"/>
        <v>0</v>
      </c>
      <c r="J1379" s="758">
        <f t="shared" ca="1" si="1254"/>
        <v>0</v>
      </c>
      <c r="K1379" s="758">
        <f t="shared" ca="1" si="1254"/>
        <v>0</v>
      </c>
      <c r="L1379" s="758">
        <f t="shared" ca="1" si="1254"/>
        <v>0</v>
      </c>
      <c r="M1379" s="758">
        <f t="shared" ca="1" si="1254"/>
        <v>0</v>
      </c>
      <c r="N1379" s="758">
        <f t="shared" ca="1" si="1254"/>
        <v>0</v>
      </c>
      <c r="O1379" s="758">
        <f t="shared" ca="1" si="1254"/>
        <v>0</v>
      </c>
      <c r="P1379" s="759">
        <f t="shared" ca="1" si="1254"/>
        <v>0</v>
      </c>
      <c r="Q1379" s="555"/>
      <c r="R1379" s="857" t="s">
        <v>92</v>
      </c>
      <c r="S1379" s="863"/>
      <c r="T1379" s="864"/>
      <c r="U1379" s="682"/>
      <c r="V1379" s="682" t="str">
        <f>IF(ISERROR(VLOOKUP(U1379,参照!D:E,2,FALSE)),"",VLOOKUP(U1379,参照!D:E,2,FALSE))</f>
        <v/>
      </c>
      <c r="W1379" s="682"/>
      <c r="X1379" s="683"/>
      <c r="Y1379" s="555"/>
      <c r="Z1379" s="555"/>
      <c r="AA1379" s="555"/>
      <c r="AB1379" s="555"/>
      <c r="AC1379" s="555"/>
      <c r="AD1379" s="555"/>
      <c r="AE1379" s="555"/>
      <c r="AF1379" s="705" t="s">
        <v>34</v>
      </c>
      <c r="AG1379" s="706"/>
      <c r="AJ1379" s="854"/>
      <c r="AK1379" s="281" t="s">
        <v>104</v>
      </c>
      <c r="AL1379" s="281" t="s">
        <v>4</v>
      </c>
      <c r="AM1379" s="225"/>
      <c r="AN1379" s="225"/>
      <c r="AO1379" s="225"/>
      <c r="AP1379" s="225"/>
      <c r="AQ1379" s="225"/>
      <c r="AR1379" s="225"/>
      <c r="AS1379" s="225"/>
      <c r="AT1379" s="225"/>
      <c r="AU1379" s="225"/>
      <c r="AV1379" s="225"/>
      <c r="AW1379" s="225"/>
      <c r="AX1379" s="282"/>
      <c r="AY1379" s="854"/>
    </row>
    <row r="1380" spans="1:51" ht="13.5" customHeight="1" thickBot="1">
      <c r="A1380" s="548"/>
      <c r="B1380" s="870" t="s">
        <v>623</v>
      </c>
      <c r="C1380" s="871"/>
      <c r="D1380" s="872"/>
      <c r="E1380" s="555" t="e">
        <v>#N/A</v>
      </c>
      <c r="F1380" s="701">
        <f ca="1">SUM(F1379)+F1326</f>
        <v>0</v>
      </c>
      <c r="G1380" s="702">
        <f t="shared" ref="G1380:P1380" ca="1" si="1255">SUM(G1379)+G1326</f>
        <v>0</v>
      </c>
      <c r="H1380" s="702">
        <f t="shared" ca="1" si="1255"/>
        <v>0</v>
      </c>
      <c r="I1380" s="702">
        <f t="shared" ca="1" si="1255"/>
        <v>0</v>
      </c>
      <c r="J1380" s="702">
        <f t="shared" ca="1" si="1255"/>
        <v>0</v>
      </c>
      <c r="K1380" s="702">
        <f t="shared" ca="1" si="1255"/>
        <v>0</v>
      </c>
      <c r="L1380" s="702">
        <f t="shared" ca="1" si="1255"/>
        <v>0</v>
      </c>
      <c r="M1380" s="702">
        <f t="shared" ca="1" si="1255"/>
        <v>0</v>
      </c>
      <c r="N1380" s="702">
        <f t="shared" ca="1" si="1255"/>
        <v>0</v>
      </c>
      <c r="O1380" s="702">
        <f t="shared" ca="1" si="1255"/>
        <v>0</v>
      </c>
      <c r="P1380" s="703">
        <f t="shared" ca="1" si="1255"/>
        <v>0</v>
      </c>
      <c r="Q1380" s="555"/>
      <c r="R1380" s="692" t="str">
        <f>IF(ISERROR(VLOOKUP(Q1380,参照!#REF!,2,FALSE)),"",VLOOKUP(Q1380,参照!#REF!,2,FALSE))</f>
        <v/>
      </c>
      <c r="S1380" s="560"/>
      <c r="T1380" s="693"/>
      <c r="U1380" s="707"/>
      <c r="V1380" s="708" t="str">
        <f>IF(ISERROR(VLOOKUP(U1380,参照!D:E,2,FALSE)),"",VLOOKUP(U1380,参照!D:E,2,FALSE))</f>
        <v/>
      </c>
      <c r="W1380" s="676"/>
      <c r="X1380" s="709"/>
      <c r="Y1380" s="555"/>
      <c r="Z1380" s="645"/>
      <c r="AA1380" s="590"/>
      <c r="AB1380" s="646"/>
      <c r="AC1380" s="647"/>
      <c r="AD1380" s="555"/>
      <c r="AE1380" s="555"/>
      <c r="AF1380" s="669"/>
      <c r="AG1380" s="619"/>
      <c r="AJ1380" s="855"/>
      <c r="AK1380" s="9" t="s">
        <v>126</v>
      </c>
      <c r="AL1380" s="9">
        <v>3</v>
      </c>
      <c r="AM1380" s="283"/>
      <c r="AN1380" s="283">
        <f>DSUM($B1357:$N1371,F1357,$AK1379:$AL1380)</f>
        <v>32</v>
      </c>
      <c r="AO1380" s="283">
        <f>DSUM($B1357:$N1371,H1357,$AK1379:$AL1380)</f>
        <v>5</v>
      </c>
      <c r="AP1380" s="283">
        <f>DSUM($B1357:$N1371,J1357,$AK1379:$AL1380)</f>
        <v>0</v>
      </c>
      <c r="AQ1380" s="283">
        <f>DSUM($B1357:$N1371,L1357,$AK1379:$AL1380)</f>
        <v>2</v>
      </c>
      <c r="AR1380" s="283">
        <f>DSUM($B1357:$N1371,N1357,$AK1379:$AL1380)</f>
        <v>0</v>
      </c>
      <c r="AS1380" s="283"/>
      <c r="AT1380" s="283">
        <f>AN1380+AO1380+AP1380</f>
        <v>37</v>
      </c>
      <c r="AU1380" s="283">
        <f>AQ1380+AR1380</f>
        <v>2</v>
      </c>
      <c r="AV1380" s="283">
        <f>AT1380+AU1380</f>
        <v>39</v>
      </c>
      <c r="AW1380" s="286">
        <f>(AT1380*1)+(AU1380*0.5)</f>
        <v>38</v>
      </c>
      <c r="AX1380" s="285">
        <f>DCOUNT(B1357:E1371,D1357,AK1379:AL1380)-AQ1403</f>
        <v>2</v>
      </c>
      <c r="AY1380" s="855"/>
    </row>
    <row r="1381" spans="1:51" ht="13.5" customHeight="1" thickBot="1">
      <c r="A1381" s="548" t="s">
        <v>608</v>
      </c>
      <c r="B1381" s="873" t="s">
        <v>605</v>
      </c>
      <c r="C1381" s="874"/>
      <c r="D1381" s="875"/>
      <c r="E1381" s="670"/>
      <c r="F1381" s="757">
        <f ca="1">SUMIF($B1358:$P1371,$A1381,F1358:F1371)</f>
        <v>0</v>
      </c>
      <c r="G1381" s="758">
        <f t="shared" ref="G1381:P1381" ca="1" si="1256">SUMIF($B1358:$P1371,$A1381,G1358:G1371)</f>
        <v>0</v>
      </c>
      <c r="H1381" s="758">
        <f t="shared" ca="1" si="1256"/>
        <v>0</v>
      </c>
      <c r="I1381" s="758">
        <f t="shared" ca="1" si="1256"/>
        <v>0</v>
      </c>
      <c r="J1381" s="758">
        <f t="shared" ca="1" si="1256"/>
        <v>0</v>
      </c>
      <c r="K1381" s="758">
        <f t="shared" ca="1" si="1256"/>
        <v>0</v>
      </c>
      <c r="L1381" s="758">
        <f t="shared" ca="1" si="1256"/>
        <v>0</v>
      </c>
      <c r="M1381" s="758">
        <f t="shared" ca="1" si="1256"/>
        <v>0</v>
      </c>
      <c r="N1381" s="758">
        <f t="shared" ca="1" si="1256"/>
        <v>0</v>
      </c>
      <c r="O1381" s="758">
        <f t="shared" ca="1" si="1256"/>
        <v>0</v>
      </c>
      <c r="P1381" s="759">
        <f t="shared" ca="1" si="1256"/>
        <v>0</v>
      </c>
      <c r="Q1381" s="555"/>
      <c r="R1381" s="857" t="s">
        <v>93</v>
      </c>
      <c r="S1381" s="858"/>
      <c r="T1381" s="680">
        <f>SUM(X1381+T1380)</f>
        <v>443000</v>
      </c>
      <c r="U1381" s="710"/>
      <c r="V1381" s="564" t="s">
        <v>82</v>
      </c>
      <c r="W1381" s="564"/>
      <c r="X1381" s="711">
        <f>SUM(X1357:X1380)</f>
        <v>443000</v>
      </c>
      <c r="Y1381" s="555"/>
      <c r="Z1381" s="692" t="s">
        <v>76</v>
      </c>
      <c r="AA1381" s="649"/>
      <c r="AB1381" s="650"/>
      <c r="AC1381" s="651">
        <f>+AB1357*AC1357+AB1358*AC1358+AB1359*AC1359+AB1364*AC1364+AB1365*AC1365+AB1366*AC1366+AB1367*AC1367+AB1368*AC1368+AB1369*AC1369+AB1370*AC1370+AB1371*AC1371+AB1372*AC1372+AB1373*AC1373+AB1374*AC1374+AB1375*AC1375</f>
        <v>0</v>
      </c>
      <c r="AD1381" s="555"/>
      <c r="AE1381" s="555"/>
      <c r="AF1381" s="705" t="s">
        <v>5</v>
      </c>
      <c r="AG1381" s="651">
        <f>SUM(AG1371:AG1380)</f>
        <v>316390</v>
      </c>
      <c r="AJ1381" s="289"/>
      <c r="AK1381" s="4"/>
      <c r="AL1381" s="4"/>
      <c r="AW1381" s="340"/>
      <c r="AX1381" s="340"/>
      <c r="AY1381" s="289"/>
    </row>
    <row r="1382" spans="1:51" ht="13.5" customHeight="1">
      <c r="A1382" s="548"/>
      <c r="B1382" s="870" t="s">
        <v>623</v>
      </c>
      <c r="C1382" s="871"/>
      <c r="D1382" s="872"/>
      <c r="E1382" s="712"/>
      <c r="F1382" s="701">
        <f ca="1">SUM(F1381)+F1328</f>
        <v>69</v>
      </c>
      <c r="G1382" s="702">
        <f t="shared" ref="G1382" ca="1" si="1257">SUM(G1381)+G1328</f>
        <v>11400</v>
      </c>
      <c r="H1382" s="702">
        <f t="shared" ref="H1382" ca="1" si="1258">SUM(H1381)+H1328</f>
        <v>130</v>
      </c>
      <c r="I1382" s="702">
        <f t="shared" ref="I1382:P1382" ca="1" si="1259">SUM(I1381)+I1328</f>
        <v>8400</v>
      </c>
      <c r="J1382" s="702">
        <f t="shared" ca="1" si="1259"/>
        <v>0</v>
      </c>
      <c r="K1382" s="702">
        <f t="shared" ca="1" si="1259"/>
        <v>6000</v>
      </c>
      <c r="L1382" s="702">
        <f t="shared" ca="1" si="1259"/>
        <v>2</v>
      </c>
      <c r="M1382" s="702">
        <f t="shared" ca="1" si="1259"/>
        <v>5720</v>
      </c>
      <c r="N1382" s="702">
        <f t="shared" ca="1" si="1259"/>
        <v>0</v>
      </c>
      <c r="O1382" s="702">
        <f t="shared" ca="1" si="1259"/>
        <v>201</v>
      </c>
      <c r="P1382" s="703">
        <f t="shared" ca="1" si="1259"/>
        <v>580500</v>
      </c>
      <c r="Q1382" s="555"/>
      <c r="R1382" s="596"/>
      <c r="S1382" s="555"/>
      <c r="T1382" s="713"/>
      <c r="U1382" s="555"/>
      <c r="V1382" s="714"/>
      <c r="W1382" s="555"/>
      <c r="X1382" s="713"/>
      <c r="Y1382" s="555"/>
      <c r="Z1382" s="555"/>
      <c r="AA1382" s="555"/>
      <c r="AB1382" s="555"/>
      <c r="AC1382" s="555"/>
      <c r="AD1382" s="555"/>
      <c r="AE1382" s="555"/>
      <c r="AF1382" s="555"/>
      <c r="AG1382" s="555"/>
      <c r="AJ1382" s="853" t="s">
        <v>336</v>
      </c>
      <c r="AK1382" s="277" t="s">
        <v>104</v>
      </c>
      <c r="AL1382" s="277" t="s">
        <v>4</v>
      </c>
      <c r="AM1382" s="278"/>
      <c r="AN1382" s="279" t="s">
        <v>15</v>
      </c>
      <c r="AO1382" s="279" t="s">
        <v>16</v>
      </c>
      <c r="AP1382" s="277" t="s">
        <v>17</v>
      </c>
      <c r="AQ1382" s="279" t="s">
        <v>18</v>
      </c>
      <c r="AR1382" s="279" t="s">
        <v>19</v>
      </c>
      <c r="AS1382" s="277"/>
      <c r="AT1382" s="277" t="s">
        <v>117</v>
      </c>
      <c r="AU1382" s="277" t="s">
        <v>118</v>
      </c>
      <c r="AV1382" s="277" t="s">
        <v>123</v>
      </c>
      <c r="AW1382" s="277" t="s">
        <v>124</v>
      </c>
      <c r="AX1382" s="288" t="s">
        <v>122</v>
      </c>
      <c r="AY1382" s="853" t="s">
        <v>336</v>
      </c>
    </row>
    <row r="1383" spans="1:51" ht="13.5" customHeight="1">
      <c r="A1383" s="548" t="s">
        <v>609</v>
      </c>
      <c r="B1383" s="873" t="s">
        <v>103</v>
      </c>
      <c r="C1383" s="874"/>
      <c r="D1383" s="875"/>
      <c r="E1383" s="560" t="e">
        <v>#N/A</v>
      </c>
      <c r="F1383" s="757">
        <f ca="1">SUMIF($B1358:$P1371,$A1383,F1358:F1371)</f>
        <v>0</v>
      </c>
      <c r="G1383" s="758">
        <f t="shared" ref="G1383:P1383" ca="1" si="1260">SUMIF($B1358:$P1371,$A1383,G1358:G1371)</f>
        <v>0</v>
      </c>
      <c r="H1383" s="758">
        <f t="shared" ca="1" si="1260"/>
        <v>0</v>
      </c>
      <c r="I1383" s="758">
        <f t="shared" ca="1" si="1260"/>
        <v>0</v>
      </c>
      <c r="J1383" s="758">
        <f t="shared" ca="1" si="1260"/>
        <v>0</v>
      </c>
      <c r="K1383" s="758">
        <f t="shared" ca="1" si="1260"/>
        <v>0</v>
      </c>
      <c r="L1383" s="758">
        <f t="shared" ca="1" si="1260"/>
        <v>0</v>
      </c>
      <c r="M1383" s="758">
        <f t="shared" ca="1" si="1260"/>
        <v>0</v>
      </c>
      <c r="N1383" s="758">
        <f t="shared" ca="1" si="1260"/>
        <v>0</v>
      </c>
      <c r="O1383" s="758">
        <f t="shared" ca="1" si="1260"/>
        <v>0</v>
      </c>
      <c r="P1383" s="759">
        <f t="shared" ca="1" si="1260"/>
        <v>0</v>
      </c>
      <c r="Q1383" s="555"/>
      <c r="R1383" s="649" t="s">
        <v>425</v>
      </c>
      <c r="S1383" s="555"/>
      <c r="T1383" s="555"/>
      <c r="U1383" s="555"/>
      <c r="V1383" s="555"/>
      <c r="W1383" s="555"/>
      <c r="X1383" s="555"/>
      <c r="Y1383" s="555"/>
      <c r="Z1383" s="555"/>
      <c r="AA1383" s="555"/>
      <c r="AB1383" s="555"/>
      <c r="AC1383" s="555"/>
      <c r="AD1383" s="555"/>
      <c r="AE1383" s="555"/>
      <c r="AF1383" s="714" t="s">
        <v>342</v>
      </c>
      <c r="AG1383" s="555"/>
      <c r="AJ1383" s="854"/>
      <c r="AK1383" s="281" t="s">
        <v>334</v>
      </c>
      <c r="AL1383" s="281">
        <v>1</v>
      </c>
      <c r="AM1383" s="225"/>
      <c r="AN1383" s="225">
        <f>DSUM($B1357:$N1371,F1357,$AK1382:$AL1383)</f>
        <v>0</v>
      </c>
      <c r="AO1383" s="225">
        <f>DSUM($B1357:$N1371,H1357,$AK1382:$AL1383)</f>
        <v>0</v>
      </c>
      <c r="AP1383" s="225">
        <f>DSUM($B1357:$N1371,J1357,$AK1382:$AL1383)</f>
        <v>0</v>
      </c>
      <c r="AQ1383" s="225">
        <f>DSUM($B1357:$N1371,L1357,$AK1382:$AL1383)</f>
        <v>0</v>
      </c>
      <c r="AR1383" s="225">
        <f>DSUM($B1357:$N1371,N1357,$AK1382:$AL1383)</f>
        <v>0</v>
      </c>
      <c r="AS1383" s="225"/>
      <c r="AT1383" s="225">
        <f>AN1383+AO1383+AP1383</f>
        <v>0</v>
      </c>
      <c r="AU1383" s="225">
        <f>AQ1383+AR1383</f>
        <v>0</v>
      </c>
      <c r="AV1383" s="225">
        <f>AT1383+AU1383</f>
        <v>0</v>
      </c>
      <c r="AW1383" s="287">
        <f>(AT1383*1)+(AU1383*0.5)</f>
        <v>0</v>
      </c>
      <c r="AX1383" s="284">
        <f>DCOUNT(B1357:E1371,D1357,AK1382:AL1383)-AR1402</f>
        <v>0</v>
      </c>
      <c r="AY1383" s="854"/>
    </row>
    <row r="1384" spans="1:51" ht="13.5" customHeight="1">
      <c r="A1384" s="548"/>
      <c r="B1384" s="870" t="s">
        <v>623</v>
      </c>
      <c r="C1384" s="871"/>
      <c r="D1384" s="872"/>
      <c r="E1384" s="555" t="e">
        <v>#N/A</v>
      </c>
      <c r="F1384" s="701">
        <f ca="1">SUM(F1383)+F1330</f>
        <v>60</v>
      </c>
      <c r="G1384" s="702">
        <f t="shared" ref="G1384" ca="1" si="1261">SUM(G1383)+G1330</f>
        <v>9500</v>
      </c>
      <c r="H1384" s="702">
        <f t="shared" ref="H1384" ca="1" si="1262">SUM(H1383)+H1330</f>
        <v>9</v>
      </c>
      <c r="I1384" s="702">
        <f t="shared" ref="I1384:P1384" ca="1" si="1263">SUM(I1383)+I1330</f>
        <v>7000</v>
      </c>
      <c r="J1384" s="702">
        <f t="shared" ca="1" si="1263"/>
        <v>0</v>
      </c>
      <c r="K1384" s="702">
        <f t="shared" ca="1" si="1263"/>
        <v>5000</v>
      </c>
      <c r="L1384" s="702">
        <f t="shared" ca="1" si="1263"/>
        <v>2</v>
      </c>
      <c r="M1384" s="702">
        <f t="shared" ca="1" si="1263"/>
        <v>4750</v>
      </c>
      <c r="N1384" s="702">
        <f t="shared" ca="1" si="1263"/>
        <v>0</v>
      </c>
      <c r="O1384" s="702">
        <f t="shared" ca="1" si="1263"/>
        <v>71</v>
      </c>
      <c r="P1384" s="703">
        <f t="shared" ca="1" si="1263"/>
        <v>695500</v>
      </c>
      <c r="Q1384" s="555"/>
      <c r="R1384" s="774"/>
      <c r="S1384" s="604"/>
      <c r="T1384" s="603" t="s">
        <v>39</v>
      </c>
      <c r="U1384" s="604"/>
      <c r="V1384" s="715"/>
      <c r="W1384" s="604"/>
      <c r="X1384" s="603" t="s">
        <v>455</v>
      </c>
      <c r="Y1384" s="604"/>
      <c r="Z1384" s="715"/>
      <c r="AA1384" s="604"/>
      <c r="AB1384" s="604"/>
      <c r="AC1384" s="603" t="s">
        <v>41</v>
      </c>
      <c r="AD1384" s="715"/>
      <c r="AE1384" s="555"/>
      <c r="AF1384" s="851" t="s">
        <v>827</v>
      </c>
      <c r="AG1384" s="664"/>
      <c r="AJ1384" s="854"/>
      <c r="AK1384" s="281" t="s">
        <v>104</v>
      </c>
      <c r="AL1384" s="281" t="s">
        <v>4</v>
      </c>
      <c r="AM1384" s="225"/>
      <c r="AN1384" s="225"/>
      <c r="AO1384" s="225"/>
      <c r="AP1384" s="225"/>
      <c r="AQ1384" s="225"/>
      <c r="AR1384" s="225"/>
      <c r="AS1384" s="225"/>
      <c r="AT1384" s="225"/>
      <c r="AU1384" s="225"/>
      <c r="AV1384" s="225"/>
      <c r="AW1384" s="225"/>
      <c r="AX1384" s="282"/>
      <c r="AY1384" s="854"/>
    </row>
    <row r="1385" spans="1:51" ht="13.5" customHeight="1" thickBot="1">
      <c r="A1385" s="548" t="s">
        <v>610</v>
      </c>
      <c r="B1385" s="878" t="s">
        <v>661</v>
      </c>
      <c r="C1385" s="879"/>
      <c r="D1385" s="880"/>
      <c r="E1385" s="670"/>
      <c r="F1385" s="757">
        <f ca="1">SUMIF($B1358:$P1371,$A1385,F1358:F1371)+SUMIF($B1358:$P1371,$A1386,F1358:F1371)</f>
        <v>32</v>
      </c>
      <c r="G1385" s="758">
        <f t="shared" ref="G1385" ca="1" si="1264">SUMIF($B1360:$P1373,$A1385,G1360:G1373)</f>
        <v>7600</v>
      </c>
      <c r="H1385" s="758">
        <f ca="1">SUMIF($B1358:$P1371,$A1385,H1358:H1371)+SUMIF($B1358:$P1371,$A1386,H1358:H1371)</f>
        <v>5</v>
      </c>
      <c r="I1385" s="758">
        <f t="shared" ref="I1385" ca="1" si="1265">SUMIF($B1360:$P1373,$A1385,I1360:I1373)</f>
        <v>5600</v>
      </c>
      <c r="J1385" s="758">
        <f ca="1">SUMIF($B1358:$P1371,$A1385,J1358:J1371)+SUMIF($B1358:$P1371,$A1386,J1358:J1371)</f>
        <v>0</v>
      </c>
      <c r="K1385" s="758">
        <f t="shared" ref="K1385" ca="1" si="1266">SUMIF($B1360:$P1373,$A1385,K1360:K1373)</f>
        <v>4000</v>
      </c>
      <c r="L1385" s="758">
        <f ca="1">SUMIF($B1358:$P1371,$A1385,L1358:L1371)+SUMIF($B1358:$P1371,$A1386,L1358:L1371)</f>
        <v>2</v>
      </c>
      <c r="M1385" s="758">
        <f t="shared" ref="M1385" ca="1" si="1267">SUMIF($B1360:$P1373,$A1385,M1360:M1373)</f>
        <v>3800</v>
      </c>
      <c r="N1385" s="758">
        <f ca="1">SUMIF($B1358:$P1371,$A1385,N1358:N1371)+SUMIF($B1358:$P1371,$A1386,N1358:N1371)</f>
        <v>0</v>
      </c>
      <c r="O1385" s="758">
        <f ca="1">SUMIF($B1358:$P1371,$A1385,O1358:O1371)+SUMIF($B1358:$P1371,$A1386,O1358:O1371)</f>
        <v>39</v>
      </c>
      <c r="P1385" s="759">
        <f ca="1">SUMIF($B1358:$P1371,$A1385,P1358:P1371)+SUMIF($B1358:$P1371,$A1386,P1358:P1371)</f>
        <v>302000</v>
      </c>
      <c r="Q1385" s="555"/>
      <c r="R1385" s="775"/>
      <c r="S1385" s="596" t="s">
        <v>2</v>
      </c>
      <c r="T1385" s="717">
        <f>SUM(昨年日報!T1386)</f>
        <v>207</v>
      </c>
      <c r="U1385" s="555"/>
      <c r="V1385" s="718"/>
      <c r="W1385" s="596" t="s">
        <v>42</v>
      </c>
      <c r="X1385" s="719">
        <f>+X1331+T1385</f>
        <v>3893</v>
      </c>
      <c r="Y1385" s="555"/>
      <c r="Z1385" s="720"/>
      <c r="AA1385" s="555" t="s">
        <v>2</v>
      </c>
      <c r="AB1385" s="596"/>
      <c r="AC1385" s="721">
        <f>+AC1331+T1385</f>
        <v>4171</v>
      </c>
      <c r="AD1385" s="720"/>
      <c r="AE1385" s="555"/>
      <c r="AF1385" s="832" t="s">
        <v>828</v>
      </c>
      <c r="AG1385" s="833"/>
      <c r="AJ1385" s="855"/>
      <c r="AK1385" s="9" t="s">
        <v>335</v>
      </c>
      <c r="AL1385" s="9">
        <v>3</v>
      </c>
      <c r="AM1385" s="283"/>
      <c r="AN1385" s="283">
        <f>DSUM($B1357:$N1371,F1357,$AK1384:$AL1385)</f>
        <v>0</v>
      </c>
      <c r="AO1385" s="283">
        <f>DSUM($B1357:$N1371,H1357,$AK1384:$AL1385)</f>
        <v>0</v>
      </c>
      <c r="AP1385" s="283">
        <f>DSUM($B1357:$N1371,J1357,$AK1384:$AL1385)</f>
        <v>0</v>
      </c>
      <c r="AQ1385" s="283">
        <f>DSUM($B1357:$N1371,L1357,$AK1384:$AL1385)</f>
        <v>0</v>
      </c>
      <c r="AR1385" s="283">
        <f>DSUM($B1357:$N1371,N1357,$AK1384:$AL1385)</f>
        <v>0</v>
      </c>
      <c r="AS1385" s="283"/>
      <c r="AT1385" s="283">
        <f>AN1385+AO1385+AP1385</f>
        <v>0</v>
      </c>
      <c r="AU1385" s="283">
        <f>AQ1385+AR1385</f>
        <v>0</v>
      </c>
      <c r="AV1385" s="283">
        <f>AT1385+AU1385</f>
        <v>0</v>
      </c>
      <c r="AW1385" s="286">
        <f>(AT1385*1)+(AU1385*0.5)</f>
        <v>0</v>
      </c>
      <c r="AX1385" s="285">
        <f>DCOUNT(B1357:E1371,D1357,AK1384:AL1385)-AR1403</f>
        <v>0</v>
      </c>
      <c r="AY1385" s="855"/>
    </row>
    <row r="1386" spans="1:51" ht="13.5" customHeight="1" thickBot="1">
      <c r="A1386" s="548" t="s">
        <v>663</v>
      </c>
      <c r="B1386" s="870" t="s">
        <v>623</v>
      </c>
      <c r="C1386" s="871"/>
      <c r="D1386" s="872"/>
      <c r="E1386" s="555" t="e">
        <v>#N/A</v>
      </c>
      <c r="F1386" s="701">
        <f ca="1">SUM(F1385)+F1332</f>
        <v>384</v>
      </c>
      <c r="G1386" s="702">
        <f t="shared" ref="G1386" ca="1" si="1268">SUM(G1385)+G1332</f>
        <v>53200</v>
      </c>
      <c r="H1386" s="702">
        <f t="shared" ref="H1386" ca="1" si="1269">SUM(H1385)+H1332</f>
        <v>76</v>
      </c>
      <c r="I1386" s="702">
        <f t="shared" ref="I1386:P1386" ca="1" si="1270">SUM(I1385)+I1332</f>
        <v>39200</v>
      </c>
      <c r="J1386" s="702">
        <f t="shared" ca="1" si="1270"/>
        <v>0</v>
      </c>
      <c r="K1386" s="702">
        <f t="shared" ca="1" si="1270"/>
        <v>28000</v>
      </c>
      <c r="L1386" s="702">
        <f t="shared" ca="1" si="1270"/>
        <v>18</v>
      </c>
      <c r="M1386" s="702">
        <f t="shared" ca="1" si="1270"/>
        <v>26600</v>
      </c>
      <c r="N1386" s="702">
        <f t="shared" ca="1" si="1270"/>
        <v>2</v>
      </c>
      <c r="O1386" s="702">
        <f t="shared" ca="1" si="1270"/>
        <v>480</v>
      </c>
      <c r="P1386" s="703">
        <f t="shared" ca="1" si="1270"/>
        <v>3729200</v>
      </c>
      <c r="Q1386" s="555"/>
      <c r="R1386" s="776" t="s">
        <v>43</v>
      </c>
      <c r="S1386" s="697" t="s">
        <v>3</v>
      </c>
      <c r="T1386" s="722">
        <f>SUM(O1373)</f>
        <v>276</v>
      </c>
      <c r="U1386" s="696"/>
      <c r="V1386" s="723">
        <f t="shared" ref="V1386" si="1271">+IF(ISERROR(T1386/T1385*100),"",(T1386/T1385*100))</f>
        <v>133.33333333333331</v>
      </c>
      <c r="W1386" s="697" t="s">
        <v>44</v>
      </c>
      <c r="X1386" s="724">
        <f t="shared" ref="X1386:X1388" si="1272">+X1332+T1386</f>
        <v>3202</v>
      </c>
      <c r="Y1386" s="696"/>
      <c r="Z1386" s="725">
        <f t="shared" ref="Z1386" si="1273">+IF(ISERROR(X1386/X1385*100),"",(X1386/X1385*100))</f>
        <v>82.250192653480596</v>
      </c>
      <c r="AA1386" s="696" t="s">
        <v>3</v>
      </c>
      <c r="AB1386" s="697"/>
      <c r="AC1386" s="726">
        <f t="shared" ref="AC1386:AC1398" si="1274">+AC1332+T1386</f>
        <v>3340</v>
      </c>
      <c r="AD1386" s="723">
        <f>+IF(ISERROR(AC1386/AC1385*100),"",(AC1386/AC1385*100))</f>
        <v>80.076720210980582</v>
      </c>
      <c r="AE1386" s="555"/>
      <c r="AF1386" s="832" t="s">
        <v>807</v>
      </c>
      <c r="AG1386" s="833"/>
    </row>
    <row r="1387" spans="1:51" ht="13.5" customHeight="1" thickBot="1">
      <c r="A1387" s="43"/>
      <c r="B1387" s="662"/>
      <c r="C1387" s="663"/>
      <c r="D1387" s="664"/>
      <c r="E1387" s="590" t="str">
        <f>IF(B1387="","",VLOOKUP(B1387,参照!$U$1:$Z$25,2,FALSE))</f>
        <v/>
      </c>
      <c r="F1387" s="760"/>
      <c r="G1387" s="761"/>
      <c r="H1387" s="760"/>
      <c r="I1387" s="762"/>
      <c r="J1387" s="760"/>
      <c r="K1387" s="762"/>
      <c r="L1387" s="760"/>
      <c r="M1387" s="761"/>
      <c r="N1387" s="761"/>
      <c r="O1387" s="763"/>
      <c r="P1387" s="764"/>
      <c r="Q1387" s="555"/>
      <c r="R1387" s="777"/>
      <c r="S1387" s="728"/>
      <c r="T1387" s="606">
        <f>SUM(昨年日報!T1388)</f>
        <v>900310</v>
      </c>
      <c r="U1387" s="555"/>
      <c r="V1387" s="729"/>
      <c r="W1387" s="555"/>
      <c r="X1387" s="719">
        <f t="shared" si="1272"/>
        <v>18568280</v>
      </c>
      <c r="Y1387" s="555"/>
      <c r="Z1387" s="720"/>
      <c r="AA1387" s="555"/>
      <c r="AB1387" s="555"/>
      <c r="AC1387" s="713">
        <f t="shared" si="1274"/>
        <v>19752240</v>
      </c>
      <c r="AD1387" s="720"/>
      <c r="AE1387" s="555"/>
      <c r="AF1387" s="832" t="s">
        <v>808</v>
      </c>
      <c r="AG1387" s="833"/>
      <c r="AJ1387" s="290" t="s">
        <v>128</v>
      </c>
      <c r="AK1387" s="256"/>
      <c r="AL1387" s="256"/>
      <c r="AM1387" s="256"/>
      <c r="AN1387" s="256">
        <f>AN1358+AN1360+AN1363+AN1365+AN1368+AN1370+AN1373+AN1375+AN1378+AN1380</f>
        <v>96</v>
      </c>
      <c r="AO1387" s="256">
        <f>AO1358+AO1360+AO1363+AO1365+AO1368+AO1370+AO1373+AO1375+AO1378+AO1380</f>
        <v>178</v>
      </c>
      <c r="AP1387" s="256">
        <f>AP1358+AP1360+AP1363+AP1365+AP1368+AP1370+AP1373+AP1375+AP1378+AP1380</f>
        <v>0</v>
      </c>
      <c r="AQ1387" s="256">
        <f>AQ1358+AQ1360+AQ1363+AQ1365+AQ1368+AQ1370+AQ1373+AQ1375+AQ1378+AQ1380</f>
        <v>2</v>
      </c>
      <c r="AR1387" s="256">
        <f>AR1358+AR1360+AR1363+AR1365+AR1368+AR1370+AR1373+AR1375+AR1378+AR1380</f>
        <v>0</v>
      </c>
      <c r="AS1387" s="256"/>
      <c r="AT1387" s="256">
        <f>AT1358+AT1360+AT1363+AT1365+AT1368+AT1370+AT1373+AT1375+AT1378+AT1380</f>
        <v>274</v>
      </c>
      <c r="AU1387" s="256">
        <f>AU1358+AU1360+AU1363+AU1365+AU1368+AU1370+AU1373+AU1375+AU1378+AU1380</f>
        <v>2</v>
      </c>
      <c r="AV1387" s="256">
        <f>AV1358+AV1360+AV1363+AV1365+AV1368+AV1370+AV1373+AV1375+AV1378+AV1380</f>
        <v>276</v>
      </c>
      <c r="AW1387" s="256">
        <f>AW1358+AW1360+AW1363+AW1365+AW1368+AW1370+AW1373+AW1375+AW1378+AW1380</f>
        <v>275</v>
      </c>
      <c r="AX1387" s="256">
        <f>AX1358+AX1360+AX1363+AX1365+AX1368+AX1370+AX1373+AX1375+AX1378+AX1380</f>
        <v>5</v>
      </c>
    </row>
    <row r="1388" spans="1:51" ht="13.5" customHeight="1">
      <c r="A1388" s="43"/>
      <c r="B1388" s="870" t="s">
        <v>611</v>
      </c>
      <c r="C1388" s="871"/>
      <c r="D1388" s="872"/>
      <c r="E1388" s="670"/>
      <c r="F1388" s="731">
        <f ca="1">SUM(F1378+F1380+F1382+F1384+F1386)</f>
        <v>1353</v>
      </c>
      <c r="G1388" s="732">
        <f t="shared" ref="G1388:P1388" ca="1" si="1275">SUM(G1378+G1380+G1382+G1384+G1386)</f>
        <v>292600</v>
      </c>
      <c r="H1388" s="731">
        <f t="shared" ca="1" si="1275"/>
        <v>1728</v>
      </c>
      <c r="I1388" s="733">
        <f t="shared" ca="1" si="1275"/>
        <v>215600</v>
      </c>
      <c r="J1388" s="731">
        <f t="shared" ca="1" si="1275"/>
        <v>58</v>
      </c>
      <c r="K1388" s="733">
        <f t="shared" ca="1" si="1275"/>
        <v>154000</v>
      </c>
      <c r="L1388" s="731">
        <f t="shared" ca="1" si="1275"/>
        <v>51</v>
      </c>
      <c r="M1388" s="732">
        <f t="shared" ca="1" si="1275"/>
        <v>146550</v>
      </c>
      <c r="N1388" s="732">
        <f t="shared" ca="1" si="1275"/>
        <v>12</v>
      </c>
      <c r="O1388" s="734">
        <f t="shared" ca="1" si="1275"/>
        <v>3202</v>
      </c>
      <c r="P1388" s="735">
        <f t="shared" ca="1" si="1275"/>
        <v>16691250</v>
      </c>
      <c r="Q1388" s="555"/>
      <c r="R1388" s="778" t="s">
        <v>45</v>
      </c>
      <c r="S1388" s="660"/>
      <c r="T1388" s="736">
        <f>SUM(P1373)</f>
        <v>1443750</v>
      </c>
      <c r="U1388" s="696"/>
      <c r="V1388" s="723">
        <f t="shared" ref="V1388" si="1276">+IF(ISERROR(T1388/T1387*100),"",(T1388/T1387*100))</f>
        <v>160.36143106263398</v>
      </c>
      <c r="W1388" s="696"/>
      <c r="X1388" s="724">
        <f t="shared" si="1272"/>
        <v>16691250</v>
      </c>
      <c r="Y1388" s="696"/>
      <c r="Z1388" s="723">
        <f t="shared" ref="Z1388" si="1277">+IF(ISERROR(X1388/X1387*100),"",(X1388/X1387*100))</f>
        <v>89.891201554478926</v>
      </c>
      <c r="AA1388" s="696"/>
      <c r="AB1388" s="696"/>
      <c r="AC1388" s="736">
        <f t="shared" si="1274"/>
        <v>17367010</v>
      </c>
      <c r="AD1388" s="723">
        <f>+IF(ISERROR(AC1388/AC1387*100),"",(AC1388/AC1387*100))</f>
        <v>87.924255679355852</v>
      </c>
      <c r="AE1388" s="555"/>
      <c r="AF1388" s="558"/>
      <c r="AG1388" s="561"/>
    </row>
    <row r="1389" spans="1:51" ht="13.5" customHeight="1">
      <c r="A1389" s="43"/>
      <c r="B1389" s="895"/>
      <c r="C1389" s="895"/>
      <c r="D1389" s="895"/>
      <c r="E1389" s="562"/>
      <c r="F1389" s="666"/>
      <c r="G1389" s="737"/>
      <c r="H1389" s="666"/>
      <c r="I1389" s="737"/>
      <c r="J1389" s="666"/>
      <c r="K1389" s="737"/>
      <c r="L1389" s="666"/>
      <c r="M1389" s="737"/>
      <c r="N1389" s="666"/>
      <c r="O1389" s="737"/>
      <c r="P1389" s="737"/>
      <c r="Q1389" s="555"/>
      <c r="R1389" s="777" t="s">
        <v>46</v>
      </c>
      <c r="S1389" s="738">
        <f>SUM(AC1358:AC1359)</f>
        <v>0</v>
      </c>
      <c r="T1389" s="606">
        <f>SUM(昨年日報!T1390)</f>
        <v>0</v>
      </c>
      <c r="U1389" s="555"/>
      <c r="V1389" s="729"/>
      <c r="W1389" s="555"/>
      <c r="X1389" s="719">
        <f>+X1335+T1389</f>
        <v>0</v>
      </c>
      <c r="Y1389" s="555"/>
      <c r="Z1389" s="739"/>
      <c r="AA1389" s="555"/>
      <c r="AB1389" s="555"/>
      <c r="AC1389" s="713">
        <f t="shared" si="1274"/>
        <v>0</v>
      </c>
      <c r="AD1389" s="720"/>
      <c r="AE1389" s="555"/>
      <c r="AF1389" s="838"/>
      <c r="AG1389" s="837"/>
      <c r="AJ1389" s="856" t="s">
        <v>323</v>
      </c>
      <c r="AK1389" s="856"/>
      <c r="AL1389" s="856" t="s">
        <v>324</v>
      </c>
      <c r="AM1389" s="856"/>
      <c r="AN1389" s="859" t="s">
        <v>331</v>
      </c>
      <c r="AO1389" s="859"/>
      <c r="AP1389" s="856" t="s">
        <v>325</v>
      </c>
      <c r="AQ1389" s="856"/>
    </row>
    <row r="1390" spans="1:51" ht="13.5" customHeight="1">
      <c r="A1390" s="43"/>
      <c r="B1390" s="881" t="s">
        <v>618</v>
      </c>
      <c r="C1390" s="882"/>
      <c r="D1390" s="882"/>
      <c r="E1390" s="564" t="e">
        <f>IF(B1390="","",VLOOKUP(B1390,参照!$U$1:$Z$25,2,FALSE))</f>
        <v>#N/A</v>
      </c>
      <c r="F1390" s="883" t="s">
        <v>616</v>
      </c>
      <c r="G1390" s="884"/>
      <c r="H1390" s="884"/>
      <c r="I1390" s="884"/>
      <c r="J1390" s="884"/>
      <c r="K1390" s="884"/>
      <c r="L1390" s="884"/>
      <c r="M1390" s="884"/>
      <c r="N1390" s="884"/>
      <c r="O1390" s="884"/>
      <c r="P1390" s="885"/>
      <c r="Q1390" s="555"/>
      <c r="R1390" s="776" t="s">
        <v>47</v>
      </c>
      <c r="S1390" s="740"/>
      <c r="T1390" s="736">
        <f>SUM(T1376+T1380+S1389+S1390)</f>
        <v>1600</v>
      </c>
      <c r="U1390" s="696"/>
      <c r="V1390" s="723" t="str">
        <f t="shared" ref="V1390" si="1278">+IF(ISERROR(T1390/T1389*100),"",(T1390/T1389*100))</f>
        <v/>
      </c>
      <c r="W1390" s="696"/>
      <c r="X1390" s="724">
        <f t="shared" ref="X1390:X1399" si="1279">+X1336+T1390</f>
        <v>8804</v>
      </c>
      <c r="Y1390" s="696"/>
      <c r="Z1390" s="725" t="str">
        <f t="shared" ref="Z1390" si="1280">+IF(ISERROR(X1390/X1389*100),"",(X1390/X1389*100))</f>
        <v/>
      </c>
      <c r="AA1390" s="696"/>
      <c r="AB1390" s="696"/>
      <c r="AC1390" s="736">
        <f t="shared" si="1274"/>
        <v>40020</v>
      </c>
      <c r="AD1390" s="723" t="str">
        <f>+IF(ISERROR(AC1390/AC1389*100),"",(AC1390/AC1389*100))</f>
        <v/>
      </c>
      <c r="AE1390" s="555"/>
      <c r="AF1390" s="838"/>
      <c r="AG1390" s="837"/>
      <c r="AJ1390" s="931">
        <v>290150</v>
      </c>
      <c r="AK1390" s="931"/>
      <c r="AL1390" s="869">
        <f>AJ1390-AG1381</f>
        <v>-26240</v>
      </c>
      <c r="AM1390" s="856"/>
      <c r="AN1390" s="869">
        <f>T1392+T1394+T1396+T1398</f>
        <v>26240</v>
      </c>
      <c r="AO1390" s="856"/>
      <c r="AP1390" s="869">
        <f>(AJ1390+AN1390)-(AG1381)</f>
        <v>0</v>
      </c>
      <c r="AQ1390" s="856"/>
    </row>
    <row r="1391" spans="1:51" ht="13.5" customHeight="1">
      <c r="A1391" s="43"/>
      <c r="B1391" s="894" t="s">
        <v>602</v>
      </c>
      <c r="C1391" s="894"/>
      <c r="D1391" s="894"/>
      <c r="E1391" s="555" t="e">
        <v>#N/A</v>
      </c>
      <c r="F1391" s="687" t="s">
        <v>15</v>
      </c>
      <c r="G1391" s="688"/>
      <c r="H1391" s="687" t="s">
        <v>16</v>
      </c>
      <c r="I1391" s="689"/>
      <c r="J1391" s="559" t="s">
        <v>17</v>
      </c>
      <c r="K1391" s="690"/>
      <c r="L1391" s="687" t="s">
        <v>18</v>
      </c>
      <c r="M1391" s="670"/>
      <c r="N1391" s="670" t="s">
        <v>19</v>
      </c>
      <c r="O1391" s="691" t="s">
        <v>6</v>
      </c>
      <c r="P1391" s="613" t="s">
        <v>20</v>
      </c>
      <c r="Q1391" s="555"/>
      <c r="R1391" s="773" t="s">
        <v>639</v>
      </c>
      <c r="S1391" s="824">
        <f>AF1396+AF1398</f>
        <v>12740</v>
      </c>
      <c r="T1391" s="606">
        <f>SUM(昨年日報!T1392)</f>
        <v>10470</v>
      </c>
      <c r="U1391" s="555"/>
      <c r="V1391" s="729"/>
      <c r="W1391" s="555"/>
      <c r="X1391" s="719">
        <f t="shared" si="1279"/>
        <v>299980</v>
      </c>
      <c r="Y1391" s="555"/>
      <c r="Z1391" s="720"/>
      <c r="AA1391" s="555"/>
      <c r="AB1391" s="555"/>
      <c r="AC1391" s="713">
        <f t="shared" si="1274"/>
        <v>317380</v>
      </c>
      <c r="AD1391" s="720"/>
      <c r="AE1391" s="555"/>
      <c r="AF1391" s="838"/>
      <c r="AG1391" s="561"/>
    </row>
    <row r="1392" spans="1:51" ht="13.5" customHeight="1" thickBot="1">
      <c r="A1392" s="43"/>
      <c r="B1392" s="873" t="s">
        <v>637</v>
      </c>
      <c r="C1392" s="874"/>
      <c r="D1392" s="875"/>
      <c r="E1392" s="670"/>
      <c r="F1392" s="665"/>
      <c r="G1392" s="727"/>
      <c r="H1392" s="727"/>
      <c r="I1392" s="727"/>
      <c r="J1392" s="727"/>
      <c r="K1392" s="727"/>
      <c r="L1392" s="727"/>
      <c r="M1392" s="727"/>
      <c r="N1392" s="727"/>
      <c r="O1392" s="727"/>
      <c r="P1392" s="742"/>
      <c r="Q1392" s="555"/>
      <c r="R1392" s="771" t="s">
        <v>682</v>
      </c>
      <c r="S1392" s="825">
        <f>AF1401+AF1403</f>
        <v>0</v>
      </c>
      <c r="T1392" s="736">
        <f>SUM(S1391:S1392)</f>
        <v>12740</v>
      </c>
      <c r="U1392" s="696"/>
      <c r="V1392" s="723">
        <f t="shared" ref="V1392" si="1281">+IF(ISERROR(T1392/T1391*100),"",(T1392/T1391*100))</f>
        <v>121.68099331423115</v>
      </c>
      <c r="W1392" s="696"/>
      <c r="X1392" s="724">
        <f t="shared" si="1279"/>
        <v>222390</v>
      </c>
      <c r="Y1392" s="696"/>
      <c r="Z1392" s="723">
        <f t="shared" ref="Z1392" si="1282">+IF(ISERROR(X1392/X1391*100),"",(X1392/X1391*100))</f>
        <v>74.134942329488624</v>
      </c>
      <c r="AA1392" s="696"/>
      <c r="AB1392" s="696"/>
      <c r="AC1392" s="736">
        <f t="shared" si="1274"/>
        <v>227400</v>
      </c>
      <c r="AD1392" s="723">
        <f>+IF(ISERROR(AC1392/AC1391*100),"",(AC1392/AC1391*100))</f>
        <v>71.649127229188977</v>
      </c>
      <c r="AE1392" s="555"/>
      <c r="AF1392" s="558"/>
      <c r="AG1392" s="561"/>
      <c r="AJ1392" s="856" t="s">
        <v>326</v>
      </c>
      <c r="AK1392" s="856"/>
      <c r="AL1392" s="856"/>
      <c r="AM1392" s="856"/>
    </row>
    <row r="1393" spans="1:46" ht="13.5" customHeight="1" thickBot="1">
      <c r="A1393" s="43"/>
      <c r="B1393" s="870" t="s">
        <v>624</v>
      </c>
      <c r="C1393" s="871"/>
      <c r="D1393" s="872"/>
      <c r="E1393" s="555" t="e">
        <v>#N/A</v>
      </c>
      <c r="F1393" s="700">
        <f ca="1">SUM(F1378)+F$43</f>
        <v>958</v>
      </c>
      <c r="G1393" s="701">
        <f t="shared" ref="G1393:P1393" ca="1" si="1283">SUM(G1378)+G$43</f>
        <v>237500</v>
      </c>
      <c r="H1393" s="702">
        <f t="shared" ca="1" si="1283"/>
        <v>1529</v>
      </c>
      <c r="I1393" s="702">
        <f t="shared" ca="1" si="1283"/>
        <v>175000</v>
      </c>
      <c r="J1393" s="702">
        <f t="shared" ca="1" si="1283"/>
        <v>58</v>
      </c>
      <c r="K1393" s="702">
        <f t="shared" ca="1" si="1283"/>
        <v>125000</v>
      </c>
      <c r="L1393" s="702">
        <f t="shared" ca="1" si="1283"/>
        <v>31</v>
      </c>
      <c r="M1393" s="702">
        <f t="shared" ca="1" si="1283"/>
        <v>119000</v>
      </c>
      <c r="N1393" s="702">
        <f t="shared" ca="1" si="1283"/>
        <v>12</v>
      </c>
      <c r="O1393" s="702">
        <f t="shared" ca="1" si="1283"/>
        <v>2588</v>
      </c>
      <c r="P1393" s="703">
        <f t="shared" ca="1" si="1283"/>
        <v>12361810</v>
      </c>
      <c r="Q1393" s="555"/>
      <c r="R1393" s="773" t="s">
        <v>640</v>
      </c>
      <c r="S1393" s="741">
        <v>13500</v>
      </c>
      <c r="T1393" s="606">
        <f>SUM(昨年日報!T1394)</f>
        <v>23500</v>
      </c>
      <c r="U1393" s="555"/>
      <c r="V1393" s="729"/>
      <c r="W1393" s="555"/>
      <c r="X1393" s="719">
        <f t="shared" si="1279"/>
        <v>227800</v>
      </c>
      <c r="Y1393" s="555"/>
      <c r="Z1393" s="739"/>
      <c r="AA1393" s="555"/>
      <c r="AB1393" s="555"/>
      <c r="AC1393" s="713">
        <f t="shared" si="1274"/>
        <v>260800</v>
      </c>
      <c r="AD1393" s="720"/>
      <c r="AE1393" s="555"/>
      <c r="AF1393" s="934" t="s">
        <v>664</v>
      </c>
      <c r="AG1393" s="935"/>
      <c r="AJ1393" s="886" t="s">
        <v>327</v>
      </c>
      <c r="AK1393" s="887"/>
      <c r="AL1393" s="856" t="s">
        <v>328</v>
      </c>
      <c r="AM1393" s="856"/>
    </row>
    <row r="1394" spans="1:46" ht="13.5" customHeight="1">
      <c r="B1394" s="873" t="s">
        <v>107</v>
      </c>
      <c r="C1394" s="874"/>
      <c r="D1394" s="875"/>
      <c r="E1394" s="670"/>
      <c r="F1394" s="665"/>
      <c r="G1394" s="727"/>
      <c r="H1394" s="727"/>
      <c r="I1394" s="727"/>
      <c r="J1394" s="727"/>
      <c r="K1394" s="727"/>
      <c r="L1394" s="727"/>
      <c r="M1394" s="727"/>
      <c r="N1394" s="727"/>
      <c r="O1394" s="727"/>
      <c r="P1394" s="742"/>
      <c r="Q1394" s="555"/>
      <c r="R1394" s="772" t="s">
        <v>683</v>
      </c>
      <c r="S1394" s="740"/>
      <c r="T1394" s="736">
        <f>SUM(S1393:S1394)</f>
        <v>13500</v>
      </c>
      <c r="U1394" s="696"/>
      <c r="V1394" s="723">
        <f t="shared" ref="V1394" si="1284">+IF(ISERROR(T1394/T1393*100),"",(T1394/T1393*100))</f>
        <v>57.446808510638306</v>
      </c>
      <c r="W1394" s="696"/>
      <c r="X1394" s="724">
        <f t="shared" si="1279"/>
        <v>193700</v>
      </c>
      <c r="Y1394" s="696"/>
      <c r="Z1394" s="725">
        <f t="shared" ref="Z1394" si="1285">+IF(ISERROR(X1394/X1393*100),"",(X1394/X1393*100))</f>
        <v>85.030728709394211</v>
      </c>
      <c r="AA1394" s="696"/>
      <c r="AB1394" s="696"/>
      <c r="AC1394" s="736">
        <f t="shared" si="1274"/>
        <v>202700</v>
      </c>
      <c r="AD1394" s="723">
        <f>+IF(ISERROR(AC1394/AC1393*100),"",(AC1394/AC1393*100))</f>
        <v>77.722392638036808</v>
      </c>
      <c r="AE1394" s="555"/>
      <c r="AF1394" s="936" t="s">
        <v>665</v>
      </c>
      <c r="AG1394" s="937"/>
      <c r="AJ1394" s="886" t="s">
        <v>329</v>
      </c>
      <c r="AK1394" s="887"/>
      <c r="AL1394" s="887"/>
      <c r="AM1394" s="888"/>
    </row>
    <row r="1395" spans="1:46" ht="13.5" customHeight="1">
      <c r="B1395" s="870" t="s">
        <v>624</v>
      </c>
      <c r="C1395" s="871"/>
      <c r="D1395" s="872"/>
      <c r="E1395" s="555" t="e">
        <v>#N/A</v>
      </c>
      <c r="F1395" s="701">
        <f ca="1">SUM(F1380)+F$45</f>
        <v>0</v>
      </c>
      <c r="G1395" s="702">
        <f t="shared" ref="G1395:P1395" ca="1" si="1286">SUM(G1380)+G$45</f>
        <v>0</v>
      </c>
      <c r="H1395" s="702">
        <f t="shared" ca="1" si="1286"/>
        <v>0</v>
      </c>
      <c r="I1395" s="702">
        <f t="shared" ca="1" si="1286"/>
        <v>0</v>
      </c>
      <c r="J1395" s="702">
        <f t="shared" ca="1" si="1286"/>
        <v>0</v>
      </c>
      <c r="K1395" s="702">
        <f t="shared" ca="1" si="1286"/>
        <v>0</v>
      </c>
      <c r="L1395" s="702">
        <f t="shared" ca="1" si="1286"/>
        <v>0</v>
      </c>
      <c r="M1395" s="702">
        <f t="shared" ca="1" si="1286"/>
        <v>0</v>
      </c>
      <c r="N1395" s="702">
        <f t="shared" ca="1" si="1286"/>
        <v>0</v>
      </c>
      <c r="O1395" s="702">
        <f t="shared" ca="1" si="1286"/>
        <v>0</v>
      </c>
      <c r="P1395" s="703">
        <f t="shared" ca="1" si="1286"/>
        <v>0</v>
      </c>
      <c r="Q1395" s="555"/>
      <c r="R1395" s="777"/>
      <c r="S1395" s="669"/>
      <c r="T1395" s="606">
        <f>SUM(昨年日報!T1396)</f>
        <v>0</v>
      </c>
      <c r="U1395" s="555"/>
      <c r="V1395" s="729"/>
      <c r="W1395" s="555"/>
      <c r="X1395" s="719">
        <f t="shared" si="1279"/>
        <v>0</v>
      </c>
      <c r="Y1395" s="555"/>
      <c r="Z1395" s="720"/>
      <c r="AA1395" s="555"/>
      <c r="AB1395" s="555"/>
      <c r="AC1395" s="713">
        <f t="shared" si="1274"/>
        <v>0</v>
      </c>
      <c r="AD1395" s="720"/>
      <c r="AE1395" s="555"/>
      <c r="AF1395" s="826" t="str">
        <f>$AF$99</f>
        <v>8%対象額</v>
      </c>
      <c r="AG1395" s="827" t="str">
        <f>$AG$99</f>
        <v>税額</v>
      </c>
      <c r="AJ1395" s="869">
        <f ca="1">SUM(INDIRECT(AS1395))</f>
        <v>276</v>
      </c>
      <c r="AK1395" s="856"/>
      <c r="AL1395" s="869">
        <f ca="1">SUM(INDIRECT(AT1395))</f>
        <v>3340</v>
      </c>
      <c r="AM1395" s="856"/>
      <c r="AN1395" s="345" t="s">
        <v>619</v>
      </c>
      <c r="AO1395" s="345" t="s">
        <v>621</v>
      </c>
      <c r="AP1395" s="346">
        <f>SUM(AP1341)+72</f>
        <v>1857</v>
      </c>
      <c r="AQ1395" s="347">
        <v>18</v>
      </c>
      <c r="AR1395" s="347">
        <f>AP1395+AQ1395</f>
        <v>1875</v>
      </c>
      <c r="AS1395" s="345" t="str">
        <f>CONCATENATE(AN1395,AR1395)</f>
        <v>受払表!G1875</v>
      </c>
      <c r="AT1395" s="345" t="str">
        <f>CONCATENATE(AO1395,AR1395)</f>
        <v>受払表!K1875</v>
      </c>
    </row>
    <row r="1396" spans="1:46" ht="13.5" customHeight="1">
      <c r="B1396" s="873" t="s">
        <v>605</v>
      </c>
      <c r="C1396" s="874"/>
      <c r="D1396" s="875"/>
      <c r="E1396" s="670"/>
      <c r="F1396" s="665"/>
      <c r="G1396" s="727"/>
      <c r="H1396" s="727"/>
      <c r="I1396" s="727"/>
      <c r="J1396" s="727"/>
      <c r="K1396" s="727"/>
      <c r="L1396" s="727"/>
      <c r="M1396" s="727"/>
      <c r="N1396" s="727"/>
      <c r="O1396" s="727"/>
      <c r="P1396" s="742"/>
      <c r="Q1396" s="555"/>
      <c r="R1396" s="776" t="s">
        <v>52</v>
      </c>
      <c r="S1396" s="660"/>
      <c r="T1396" s="736">
        <f>+AC1377</f>
        <v>0</v>
      </c>
      <c r="U1396" s="696"/>
      <c r="V1396" s="723" t="str">
        <f t="shared" ref="V1396" si="1287">+IF(ISERROR(T1396/T1395*100),"",(T1396/T1395*100))</f>
        <v/>
      </c>
      <c r="W1396" s="696"/>
      <c r="X1396" s="724">
        <f t="shared" si="1279"/>
        <v>0</v>
      </c>
      <c r="Y1396" s="696"/>
      <c r="Z1396" s="723" t="str">
        <f t="shared" ref="Z1396" si="1288">+IF(ISERROR(X1396/X1395*100),"",(X1396/X1395*100))</f>
        <v/>
      </c>
      <c r="AA1396" s="696"/>
      <c r="AB1396" s="696"/>
      <c r="AC1396" s="736">
        <f t="shared" si="1274"/>
        <v>0</v>
      </c>
      <c r="AD1396" s="723" t="str">
        <f>+IF(ISERROR(AC1396/AC1395*100),"",(AC1396/AC1395*100))</f>
        <v/>
      </c>
      <c r="AE1396" s="555"/>
      <c r="AF1396" s="817">
        <v>8260</v>
      </c>
      <c r="AG1396" s="818">
        <f>IF(AF1396="","0",AF1396-(AF1396/(参照!$V$13)))</f>
        <v>611.85185185185219</v>
      </c>
      <c r="AJ1396" s="886" t="s">
        <v>330</v>
      </c>
      <c r="AK1396" s="887"/>
      <c r="AL1396" s="887"/>
      <c r="AM1396" s="888"/>
      <c r="AN1396" s="345"/>
      <c r="AO1396" s="345"/>
      <c r="AP1396" s="345"/>
      <c r="AQ1396" s="345"/>
      <c r="AR1396" s="345"/>
      <c r="AS1396" s="345"/>
      <c r="AT1396" s="345"/>
    </row>
    <row r="1397" spans="1:46" ht="13.5" customHeight="1">
      <c r="B1397" s="870" t="s">
        <v>624</v>
      </c>
      <c r="C1397" s="871"/>
      <c r="D1397" s="872"/>
      <c r="E1397" s="712"/>
      <c r="F1397" s="701">
        <f ca="1">SUM(F1382)+F$47</f>
        <v>69</v>
      </c>
      <c r="G1397" s="702">
        <f t="shared" ref="G1397:P1397" ca="1" si="1289">SUM(G1382)+G$47</f>
        <v>11400</v>
      </c>
      <c r="H1397" s="702">
        <f t="shared" ca="1" si="1289"/>
        <v>130</v>
      </c>
      <c r="I1397" s="702">
        <f t="shared" ca="1" si="1289"/>
        <v>8400</v>
      </c>
      <c r="J1397" s="702">
        <f t="shared" ca="1" si="1289"/>
        <v>0</v>
      </c>
      <c r="K1397" s="702">
        <f t="shared" ca="1" si="1289"/>
        <v>6000</v>
      </c>
      <c r="L1397" s="702">
        <f t="shared" ca="1" si="1289"/>
        <v>2</v>
      </c>
      <c r="M1397" s="702">
        <f t="shared" ca="1" si="1289"/>
        <v>5720</v>
      </c>
      <c r="N1397" s="702">
        <f t="shared" ca="1" si="1289"/>
        <v>0</v>
      </c>
      <c r="O1397" s="702">
        <f t="shared" ca="1" si="1289"/>
        <v>201</v>
      </c>
      <c r="P1397" s="703">
        <f t="shared" ca="1" si="1289"/>
        <v>580500</v>
      </c>
      <c r="Q1397" s="555"/>
      <c r="R1397" s="773" t="s">
        <v>641</v>
      </c>
      <c r="S1397" s="728"/>
      <c r="T1397" s="743">
        <f>SUM(昨年日報!T1398)</f>
        <v>1000</v>
      </c>
      <c r="U1397" s="682"/>
      <c r="V1397" s="744"/>
      <c r="W1397" s="682"/>
      <c r="X1397" s="719">
        <f t="shared" si="1279"/>
        <v>75000</v>
      </c>
      <c r="Y1397" s="682"/>
      <c r="Z1397" s="744"/>
      <c r="AA1397" s="682"/>
      <c r="AB1397" s="682"/>
      <c r="AC1397" s="745">
        <f t="shared" si="1274"/>
        <v>82500</v>
      </c>
      <c r="AD1397" s="744"/>
      <c r="AE1397" s="555"/>
      <c r="AF1397" s="828" t="str">
        <f>$AF$101</f>
        <v>10%対象額</v>
      </c>
      <c r="AG1397" s="829" t="str">
        <f>$AG$101</f>
        <v>税額</v>
      </c>
      <c r="AJ1397" s="869">
        <f ca="1">SUM(INDIRECT(AS1397))</f>
        <v>1443750</v>
      </c>
      <c r="AK1397" s="856"/>
      <c r="AL1397" s="869">
        <f ca="1">SUM(INDIRECT(AT1397))</f>
        <v>17367010</v>
      </c>
      <c r="AM1397" s="856"/>
      <c r="AN1397" s="345" t="s">
        <v>620</v>
      </c>
      <c r="AO1397" s="345" t="s">
        <v>622</v>
      </c>
      <c r="AP1397" s="345">
        <f>SUM(AP1343)+72</f>
        <v>1857</v>
      </c>
      <c r="AQ1397" s="347">
        <v>18</v>
      </c>
      <c r="AR1397" s="345">
        <f>AP1397+AQ1397</f>
        <v>1875</v>
      </c>
      <c r="AS1397" s="345" t="str">
        <f>CONCATENATE(AN1397,AR1397)</f>
        <v>受払表!H1875</v>
      </c>
      <c r="AT1397" s="345" t="str">
        <f>CONCATENATE(AO1397,AR1397)</f>
        <v>受払表!L1875</v>
      </c>
    </row>
    <row r="1398" spans="1:46" ht="13.5" customHeight="1" thickBot="1">
      <c r="B1398" s="873" t="s">
        <v>103</v>
      </c>
      <c r="C1398" s="874"/>
      <c r="D1398" s="875"/>
      <c r="E1398" s="560" t="e">
        <v>#N/A</v>
      </c>
      <c r="F1398" s="665"/>
      <c r="G1398" s="727"/>
      <c r="H1398" s="727"/>
      <c r="I1398" s="727"/>
      <c r="J1398" s="727"/>
      <c r="K1398" s="727"/>
      <c r="L1398" s="727"/>
      <c r="M1398" s="727"/>
      <c r="N1398" s="727"/>
      <c r="O1398" s="727"/>
      <c r="P1398" s="742"/>
      <c r="Q1398" s="555"/>
      <c r="R1398" s="779" t="s">
        <v>684</v>
      </c>
      <c r="S1398" s="746"/>
      <c r="T1398" s="747">
        <f>S1397+S1398</f>
        <v>0</v>
      </c>
      <c r="U1398" s="748"/>
      <c r="V1398" s="749">
        <f t="shared" ref="V1398" si="1290">+IF(ISERROR(T1398/T1397*100),"",(T1398/T1397*100))</f>
        <v>0</v>
      </c>
      <c r="W1398" s="748"/>
      <c r="X1398" s="719">
        <f t="shared" si="1279"/>
        <v>34500</v>
      </c>
      <c r="Y1398" s="748"/>
      <c r="Z1398" s="749">
        <f t="shared" ref="Z1398" si="1291">+IF(ISERROR(X1398/X1397*100),"",(X1398/X1397*100))</f>
        <v>46</v>
      </c>
      <c r="AA1398" s="748"/>
      <c r="AB1398" s="748"/>
      <c r="AC1398" s="747">
        <f t="shared" si="1274"/>
        <v>41000</v>
      </c>
      <c r="AD1398" s="749">
        <f>+IF(ISERROR(AC1398/AC1397*100),"",(AC1398/AC1397*100))</f>
        <v>49.696969696969695</v>
      </c>
      <c r="AE1398" s="555"/>
      <c r="AF1398" s="821">
        <v>4480</v>
      </c>
      <c r="AG1398" s="822">
        <f>IF(AF1398="","0",AF1398-(AF1398/(参照!$V$14)))</f>
        <v>407.27272727272748</v>
      </c>
    </row>
    <row r="1399" spans="1:46" ht="13.5" customHeight="1">
      <c r="B1399" s="870" t="s">
        <v>624</v>
      </c>
      <c r="C1399" s="871"/>
      <c r="D1399" s="872"/>
      <c r="E1399" s="555" t="e">
        <v>#N/A</v>
      </c>
      <c r="F1399" s="701">
        <f ca="1">SUM(F1384)+F$49</f>
        <v>60</v>
      </c>
      <c r="G1399" s="702">
        <f t="shared" ref="G1399:P1399" ca="1" si="1292">SUM(G1384)+G$49</f>
        <v>9500</v>
      </c>
      <c r="H1399" s="702">
        <f t="shared" ca="1" si="1292"/>
        <v>9</v>
      </c>
      <c r="I1399" s="702">
        <f t="shared" ca="1" si="1292"/>
        <v>7000</v>
      </c>
      <c r="J1399" s="702">
        <f t="shared" ca="1" si="1292"/>
        <v>0</v>
      </c>
      <c r="K1399" s="702">
        <f t="shared" ca="1" si="1292"/>
        <v>5000</v>
      </c>
      <c r="L1399" s="702">
        <f t="shared" ca="1" si="1292"/>
        <v>2</v>
      </c>
      <c r="M1399" s="702">
        <f t="shared" ca="1" si="1292"/>
        <v>4750</v>
      </c>
      <c r="N1399" s="702">
        <f t="shared" ca="1" si="1292"/>
        <v>0</v>
      </c>
      <c r="O1399" s="702">
        <f t="shared" ca="1" si="1292"/>
        <v>71</v>
      </c>
      <c r="P1399" s="703">
        <f t="shared" ca="1" si="1292"/>
        <v>695500</v>
      </c>
      <c r="Q1399" s="555"/>
      <c r="R1399" s="777"/>
      <c r="S1399" s="669"/>
      <c r="T1399" s="713">
        <f>SUM(昨年日報!T1400)</f>
        <v>935280</v>
      </c>
      <c r="U1399" s="555"/>
      <c r="V1399" s="729"/>
      <c r="W1399" s="555"/>
      <c r="X1399" s="750">
        <f t="shared" si="1279"/>
        <v>19171060</v>
      </c>
      <c r="Y1399" s="555"/>
      <c r="Z1399" s="739"/>
      <c r="AA1399" s="555"/>
      <c r="AB1399" s="555"/>
      <c r="AC1399" s="713">
        <f>+AC1345+T1399</f>
        <v>20412920</v>
      </c>
      <c r="AD1399" s="739"/>
      <c r="AE1399" s="555"/>
      <c r="AF1399" s="932" t="s">
        <v>685</v>
      </c>
      <c r="AG1399" s="933"/>
      <c r="AK1399" s="225" t="s">
        <v>148</v>
      </c>
      <c r="AL1399" s="225" t="s">
        <v>148</v>
      </c>
      <c r="AM1399" s="225" t="s">
        <v>148</v>
      </c>
      <c r="AN1399" s="225" t="s">
        <v>148</v>
      </c>
      <c r="AO1399" s="225" t="s">
        <v>148</v>
      </c>
      <c r="AP1399" s="225" t="s">
        <v>148</v>
      </c>
    </row>
    <row r="1400" spans="1:46" ht="13.5" customHeight="1">
      <c r="B1400" s="878" t="s">
        <v>661</v>
      </c>
      <c r="C1400" s="879"/>
      <c r="D1400" s="880"/>
      <c r="E1400" s="670"/>
      <c r="F1400" s="665"/>
      <c r="G1400" s="727"/>
      <c r="H1400" s="727"/>
      <c r="I1400" s="727"/>
      <c r="J1400" s="727"/>
      <c r="K1400" s="727"/>
      <c r="L1400" s="727"/>
      <c r="M1400" s="727"/>
      <c r="N1400" s="727"/>
      <c r="O1400" s="727"/>
      <c r="P1400" s="742"/>
      <c r="Q1400" s="555"/>
      <c r="R1400" s="780" t="s">
        <v>53</v>
      </c>
      <c r="S1400" s="705"/>
      <c r="T1400" s="751">
        <f>+T1388+T1390+T1392+T1394+T1396+T1398</f>
        <v>1471590</v>
      </c>
      <c r="U1400" s="560"/>
      <c r="V1400" s="752">
        <f t="shared" ref="V1400" si="1293">+IF(ISERROR(T1400/T1399*100),"",(T1400/T1399*100))</f>
        <v>157.34218629715167</v>
      </c>
      <c r="W1400" s="560"/>
      <c r="X1400" s="751">
        <f>+X1388+X1390+X1392+X1394+X1396+X1398</f>
        <v>17150644</v>
      </c>
      <c r="Y1400" s="560"/>
      <c r="Z1400" s="752">
        <f t="shared" ref="Z1400" si="1294">+IF(ISERROR(X1400/X1399*100),"",(X1400/X1399*100))</f>
        <v>89.46111482620158</v>
      </c>
      <c r="AA1400" s="560"/>
      <c r="AB1400" s="560"/>
      <c r="AC1400" s="751">
        <f t="shared" ref="AC1400" si="1295">+AC1346+T1400</f>
        <v>17878130</v>
      </c>
      <c r="AD1400" s="752">
        <f>+IF(ISERROR(AC1400/AC1399*100),"",(AC1400/AC1399*100))</f>
        <v>87.58242328877985</v>
      </c>
      <c r="AE1400" s="555"/>
      <c r="AF1400" s="826" t="str">
        <f>$AF$104</f>
        <v>8%対象額</v>
      </c>
      <c r="AG1400" s="827" t="str">
        <f>$AG$104</f>
        <v>税額</v>
      </c>
      <c r="AK1400" s="225" t="s">
        <v>152</v>
      </c>
      <c r="AL1400" s="225" t="s">
        <v>153</v>
      </c>
      <c r="AM1400" s="225" t="s">
        <v>154</v>
      </c>
      <c r="AN1400" s="225" t="s">
        <v>155</v>
      </c>
      <c r="AO1400" s="225" t="s">
        <v>156</v>
      </c>
      <c r="AP1400" s="225" t="s">
        <v>332</v>
      </c>
    </row>
    <row r="1401" spans="1:46" ht="13.5" customHeight="1">
      <c r="B1401" s="870" t="s">
        <v>624</v>
      </c>
      <c r="C1401" s="871"/>
      <c r="D1401" s="872"/>
      <c r="E1401" s="555" t="e">
        <v>#N/A</v>
      </c>
      <c r="F1401" s="701">
        <f ca="1">SUM(F1386)+F$51</f>
        <v>384</v>
      </c>
      <c r="G1401" s="702">
        <f t="shared" ref="G1401:P1401" ca="1" si="1296">SUM(G1386)+G$51</f>
        <v>53200</v>
      </c>
      <c r="H1401" s="702">
        <f t="shared" ca="1" si="1296"/>
        <v>76</v>
      </c>
      <c r="I1401" s="702">
        <f t="shared" ca="1" si="1296"/>
        <v>39200</v>
      </c>
      <c r="J1401" s="702">
        <f t="shared" ca="1" si="1296"/>
        <v>0</v>
      </c>
      <c r="K1401" s="702">
        <f t="shared" ca="1" si="1296"/>
        <v>28000</v>
      </c>
      <c r="L1401" s="702">
        <f t="shared" ca="1" si="1296"/>
        <v>18</v>
      </c>
      <c r="M1401" s="702">
        <f t="shared" ca="1" si="1296"/>
        <v>26600</v>
      </c>
      <c r="N1401" s="702">
        <f t="shared" ca="1" si="1296"/>
        <v>2</v>
      </c>
      <c r="O1401" s="702">
        <f t="shared" ca="1" si="1296"/>
        <v>480</v>
      </c>
      <c r="P1401" s="703">
        <f t="shared" ca="1" si="1296"/>
        <v>3729200</v>
      </c>
      <c r="Q1401" s="555"/>
      <c r="R1401" s="775"/>
      <c r="S1401" s="669"/>
      <c r="T1401" s="713">
        <f>SUM(昨年日報!T1402)</f>
        <v>850339.89898989885</v>
      </c>
      <c r="U1401" s="555"/>
      <c r="V1401" s="729"/>
      <c r="W1401" s="555"/>
      <c r="X1401" s="713">
        <f t="shared" ref="X1401:X1402" si="1297">+X1347+T1401</f>
        <v>17430638.21548821</v>
      </c>
      <c r="Y1401" s="555"/>
      <c r="Z1401" s="739"/>
      <c r="AA1401" s="555"/>
      <c r="AB1401" s="555"/>
      <c r="AC1401" s="713">
        <f>+AC1347+T1401</f>
        <v>18559692.255892251</v>
      </c>
      <c r="AD1401" s="739"/>
      <c r="AE1401" s="555"/>
      <c r="AF1401" s="817"/>
      <c r="AG1401" s="818" t="str">
        <f>IF(AF1401="","0",AF1401-(AF1401/(参照!$V$13)))</f>
        <v>0</v>
      </c>
      <c r="AK1401" s="856" t="s">
        <v>632</v>
      </c>
      <c r="AL1401" s="856"/>
      <c r="AM1401" s="281" t="s">
        <v>625</v>
      </c>
      <c r="AN1401" s="281" t="s">
        <v>626</v>
      </c>
      <c r="AO1401" s="281" t="s">
        <v>627</v>
      </c>
      <c r="AP1401" s="281" t="s">
        <v>628</v>
      </c>
      <c r="AQ1401" s="281" t="s">
        <v>630</v>
      </c>
      <c r="AR1401" s="281" t="s">
        <v>631</v>
      </c>
    </row>
    <row r="1402" spans="1:46" ht="13.5" customHeight="1">
      <c r="B1402" s="662"/>
      <c r="C1402" s="663"/>
      <c r="D1402" s="664"/>
      <c r="E1402" s="590" t="str">
        <f>IF(B1402="","",VLOOKUP(B1402,参照!$U$1:$Z$25,2,FALSE))</f>
        <v/>
      </c>
      <c r="F1402" s="665"/>
      <c r="G1402" s="666"/>
      <c r="H1402" s="665"/>
      <c r="I1402" s="667"/>
      <c r="J1402" s="665"/>
      <c r="K1402" s="667"/>
      <c r="L1402" s="665"/>
      <c r="M1402" s="666"/>
      <c r="N1402" s="666"/>
      <c r="O1402" s="727"/>
      <c r="P1402" s="647"/>
      <c r="Q1402" s="555"/>
      <c r="R1402" s="777" t="s">
        <v>54</v>
      </c>
      <c r="S1402" s="669"/>
      <c r="T1402" s="713">
        <f>((+T1388+T1390+T1394+T1396+T1398)/(参照!$V$14))+(AF1396+AF1398+AF1401+AF1403-AG1396-AG1398-AG1401-AG1403)</f>
        <v>1337948.1481481481</v>
      </c>
      <c r="U1402" s="555"/>
      <c r="V1402" s="725"/>
      <c r="W1402" s="555"/>
      <c r="X1402" s="713">
        <f t="shared" si="1297"/>
        <v>15593243.535353536</v>
      </c>
      <c r="Y1402" s="555"/>
      <c r="Z1402" s="725">
        <f>+IF(ISERROR(X1402/X1401*100),"",(X1402/X1401*100))</f>
        <v>89.458821545030773</v>
      </c>
      <c r="AA1402" s="555"/>
      <c r="AB1402" s="555"/>
      <c r="AC1402" s="713">
        <f t="shared" ref="AC1402" si="1298">+AC1348+T1402</f>
        <v>16254640.067340067</v>
      </c>
      <c r="AD1402" s="753">
        <f>+IF(ISERROR(AC1402/AC1401*100),"",(AC1402/AC1401*100))</f>
        <v>87.580331846179263</v>
      </c>
      <c r="AE1402" s="555"/>
      <c r="AF1402" s="828" t="str">
        <f>$AF$106</f>
        <v>10%対象額</v>
      </c>
      <c r="AG1402" s="829" t="str">
        <f>$AG$106</f>
        <v>税額</v>
      </c>
      <c r="AK1402" s="856" t="s">
        <v>176</v>
      </c>
      <c r="AL1402" s="856"/>
      <c r="AM1402" s="225"/>
      <c r="AN1402" s="225"/>
      <c r="AO1402" s="225"/>
      <c r="AP1402" s="225"/>
      <c r="AQ1402" s="225"/>
      <c r="AR1402" s="225"/>
    </row>
    <row r="1403" spans="1:46" ht="13.5" customHeight="1" thickBot="1">
      <c r="B1403" s="870" t="s">
        <v>617</v>
      </c>
      <c r="C1403" s="871"/>
      <c r="D1403" s="872"/>
      <c r="E1403" s="670"/>
      <c r="F1403" s="731">
        <f ca="1">SUM(F1393+F1395+F1397+F1399+F1401)</f>
        <v>1471</v>
      </c>
      <c r="G1403" s="732">
        <f t="shared" ref="G1403:P1403" ca="1" si="1299">SUM(G1393+G1395+G1397+G1399+G1401)</f>
        <v>311600</v>
      </c>
      <c r="H1403" s="731">
        <f t="shared" ca="1" si="1299"/>
        <v>1744</v>
      </c>
      <c r="I1403" s="733">
        <f t="shared" ca="1" si="1299"/>
        <v>229600</v>
      </c>
      <c r="J1403" s="731">
        <f t="shared" ca="1" si="1299"/>
        <v>58</v>
      </c>
      <c r="K1403" s="733">
        <f t="shared" ca="1" si="1299"/>
        <v>164000</v>
      </c>
      <c r="L1403" s="731">
        <f t="shared" ca="1" si="1299"/>
        <v>53</v>
      </c>
      <c r="M1403" s="732">
        <f t="shared" ca="1" si="1299"/>
        <v>156070</v>
      </c>
      <c r="N1403" s="732">
        <f t="shared" ca="1" si="1299"/>
        <v>14</v>
      </c>
      <c r="O1403" s="734">
        <f t="shared" ca="1" si="1299"/>
        <v>3340</v>
      </c>
      <c r="P1403" s="735">
        <f t="shared" ca="1" si="1299"/>
        <v>17367010</v>
      </c>
      <c r="Q1403" s="555"/>
      <c r="R1403" s="781"/>
      <c r="S1403" s="754" t="s">
        <v>0</v>
      </c>
      <c r="T1403" s="751">
        <f>T1400-T1402</f>
        <v>133641.85185185191</v>
      </c>
      <c r="U1403" s="560"/>
      <c r="V1403" s="755"/>
      <c r="W1403" s="649" t="s">
        <v>0</v>
      </c>
      <c r="X1403" s="751">
        <f>X1400-X1402</f>
        <v>1557400.4646464642</v>
      </c>
      <c r="Y1403" s="560"/>
      <c r="Z1403" s="756"/>
      <c r="AA1403" s="560" t="s">
        <v>0</v>
      </c>
      <c r="AB1403" s="649"/>
      <c r="AC1403" s="751">
        <f>AC1400-AC1402</f>
        <v>1623489.9326599333</v>
      </c>
      <c r="AD1403" s="756"/>
      <c r="AE1403" s="555"/>
      <c r="AF1403" s="823"/>
      <c r="AG1403" s="822" t="str">
        <f>IF(AF1403="","0",AF1403-(AF1403/(参照!$V$14)))</f>
        <v>0</v>
      </c>
      <c r="AK1403" s="856" t="s">
        <v>177</v>
      </c>
      <c r="AL1403" s="856"/>
      <c r="AM1403" s="225"/>
      <c r="AN1403" s="225"/>
      <c r="AO1403" s="225"/>
      <c r="AP1403" s="225"/>
      <c r="AQ1403" s="225"/>
      <c r="AR1403" s="225"/>
    </row>
    <row r="1404" spans="1:46" ht="9" customHeight="1">
      <c r="A1404" s="22"/>
    </row>
    <row r="1405" spans="1:46" ht="5.25" customHeight="1">
      <c r="A1405" s="22"/>
    </row>
    <row r="1406" spans="1:46" ht="16.5" customHeight="1">
      <c r="A1406" s="1">
        <f>A1352+1</f>
        <v>26</v>
      </c>
      <c r="B1406" s="555"/>
      <c r="C1406" s="555"/>
      <c r="D1406" s="561"/>
      <c r="E1406" s="564"/>
      <c r="F1406" s="567" t="str">
        <f>F$56</f>
        <v>社　長</v>
      </c>
      <c r="G1406" s="562">
        <f t="shared" ref="G1406:O1406" si="1300">G$56</f>
        <v>0</v>
      </c>
      <c r="H1406" s="563" t="str">
        <f t="shared" si="1300"/>
        <v>常　務</v>
      </c>
      <c r="I1406" s="564">
        <f t="shared" si="1300"/>
        <v>0</v>
      </c>
      <c r="J1406" s="565" t="str">
        <f t="shared" si="1300"/>
        <v>部　長</v>
      </c>
      <c r="K1406" s="566">
        <f t="shared" si="1300"/>
        <v>0</v>
      </c>
      <c r="L1406" s="567" t="str">
        <f t="shared" si="1300"/>
        <v>次　長</v>
      </c>
      <c r="M1406" s="566">
        <f t="shared" si="1300"/>
        <v>0</v>
      </c>
      <c r="N1406" s="567" t="str">
        <f t="shared" si="1300"/>
        <v>課　長</v>
      </c>
      <c r="O1406" s="568" t="str">
        <f t="shared" si="1300"/>
        <v>係</v>
      </c>
      <c r="P1406" s="557"/>
      <c r="Q1406" s="24"/>
      <c r="R1406" s="919" t="s">
        <v>99</v>
      </c>
      <c r="S1406" s="919"/>
      <c r="T1406" s="919"/>
      <c r="U1406" s="919"/>
      <c r="V1406" s="919"/>
      <c r="W1406" s="919"/>
      <c r="X1406" s="919"/>
      <c r="AD1406" s="866" t="s">
        <v>116</v>
      </c>
      <c r="AE1406" s="25"/>
      <c r="AF1406" s="183" t="s">
        <v>8</v>
      </c>
      <c r="AG1406" s="556" t="s">
        <v>9</v>
      </c>
    </row>
    <row r="1407" spans="1:46" ht="15.75" customHeight="1">
      <c r="D1407" s="561"/>
      <c r="E1407" s="555"/>
      <c r="F1407" s="920"/>
      <c r="H1407" s="922"/>
      <c r="J1407" s="924"/>
      <c r="K1407" s="186"/>
      <c r="L1407" s="926"/>
      <c r="M1407" s="186"/>
      <c r="N1407" s="926"/>
      <c r="O1407" s="876" t="str">
        <f>IF(ISERROR(VLOOKUP(O1409,参照!AB:AC,2,FALSE)),"",VLOOKUP(O1409,参照!AB:AC,2,FALSE))</f>
        <v>田中</v>
      </c>
      <c r="P1407" s="770">
        <v>1</v>
      </c>
      <c r="Q1407" s="4"/>
      <c r="R1407" s="269"/>
      <c r="S1407" s="865">
        <f>SUM(S1353)+1</f>
        <v>46168</v>
      </c>
      <c r="T1407" s="865"/>
      <c r="U1407" s="865"/>
      <c r="V1407" s="865"/>
      <c r="W1407" s="862" t="str">
        <f>TEXT(S1407,"aaaa")</f>
        <v>火曜日</v>
      </c>
      <c r="X1407" s="862"/>
      <c r="Y1407" s="268"/>
      <c r="Z1407" s="4"/>
      <c r="AA1407" s="4"/>
      <c r="AB1407" s="4"/>
      <c r="AC1407" s="29"/>
      <c r="AD1407" s="867"/>
      <c r="AE1407" s="263"/>
      <c r="AF1407" s="889" t="str">
        <f>IF(ISERROR(VLOOKUP(P1407,参照!M:N,2,FALSE)),"",VLOOKUP(P1407,参照!M:N,2,FALSE))</f>
        <v>晴　れ</v>
      </c>
      <c r="AG1407" s="860" t="str">
        <f>IF(ISERROR(VLOOKUP(P1408,参照!M:N,2,FALSE)),"",VLOOKUP(P1408,参照!M:N,2,FALSE))</f>
        <v>くもり</v>
      </c>
    </row>
    <row r="1408" spans="1:46" ht="15.75" customHeight="1">
      <c r="D1408" s="561"/>
      <c r="E1408" s="560"/>
      <c r="F1408" s="921"/>
      <c r="G1408" s="31"/>
      <c r="H1408" s="923"/>
      <c r="I1408" s="31"/>
      <c r="J1408" s="925"/>
      <c r="K1408" s="187"/>
      <c r="L1408" s="927"/>
      <c r="M1408" s="187"/>
      <c r="N1408" s="927"/>
      <c r="O1408" s="877" t="str">
        <f>IF(ISERROR(VLOOKUP(N1408,参照!#REF!,2,FALSE)),"",VLOOKUP(N1408,参照!#REF!,2,FALSE))</f>
        <v/>
      </c>
      <c r="P1408" s="770">
        <v>2</v>
      </c>
      <c r="Q1408" s="4"/>
      <c r="R1408" s="269"/>
      <c r="S1408" s="865"/>
      <c r="T1408" s="865"/>
      <c r="U1408" s="865"/>
      <c r="V1408" s="865"/>
      <c r="W1408" s="862"/>
      <c r="X1408" s="862"/>
      <c r="Y1408" s="268"/>
      <c r="Z1408" s="4"/>
      <c r="AA1408" s="4"/>
      <c r="AB1408" s="4"/>
      <c r="AC1408" s="29"/>
      <c r="AD1408" s="868"/>
      <c r="AE1408" s="187"/>
      <c r="AF1408" s="890" t="str">
        <f>IF(ISERROR(VLOOKUP(AE1408,参照!O:P,2,FALSE)),"",VLOOKUP(AE1408,参照!O:P,2,FALSE))</f>
        <v/>
      </c>
      <c r="AG1408" s="861" t="str">
        <f>IF(ISERROR(VLOOKUP(AF1408,参照!P:Q,2,FALSE)),"",VLOOKUP(AF1408,参照!P:Q,2,FALSE))</f>
        <v/>
      </c>
    </row>
    <row r="1409" spans="1:51" ht="13.5" customHeight="1">
      <c r="B1409" s="555" t="s">
        <v>447</v>
      </c>
      <c r="C1409" s="555"/>
      <c r="D1409" s="555"/>
      <c r="E1409" s="555"/>
      <c r="F1409" s="555"/>
      <c r="G1409" s="555"/>
      <c r="H1409" s="555"/>
      <c r="I1409" s="555"/>
      <c r="J1409" s="555"/>
      <c r="K1409" s="555"/>
      <c r="L1409" s="555"/>
      <c r="M1409" s="555"/>
      <c r="N1409" s="555"/>
      <c r="O1409" s="595">
        <v>3</v>
      </c>
      <c r="P1409" s="555"/>
      <c r="Q1409" s="555"/>
      <c r="R1409" s="596" t="s">
        <v>446</v>
      </c>
      <c r="S1409" s="555"/>
      <c r="T1409" s="555"/>
      <c r="U1409" s="555"/>
      <c r="V1409" s="596" t="s">
        <v>445</v>
      </c>
      <c r="W1409" s="555"/>
      <c r="X1409" s="555"/>
      <c r="Y1409" s="555"/>
      <c r="Z1409" s="596" t="s">
        <v>444</v>
      </c>
      <c r="AA1409" s="596"/>
      <c r="AB1409" s="555"/>
      <c r="AC1409" s="597"/>
      <c r="AD1409" s="555"/>
      <c r="AE1409" s="555"/>
      <c r="AF1409" s="596"/>
      <c r="AG1409" s="597"/>
    </row>
    <row r="1410" spans="1:51" ht="13.5" customHeight="1" thickBot="1">
      <c r="B1410" s="908"/>
      <c r="C1410" s="909"/>
      <c r="D1410" s="598"/>
      <c r="E1410" s="598"/>
      <c r="F1410" s="891" t="s">
        <v>679</v>
      </c>
      <c r="G1410" s="892"/>
      <c r="H1410" s="892"/>
      <c r="I1410" s="892"/>
      <c r="J1410" s="892"/>
      <c r="K1410" s="892"/>
      <c r="L1410" s="892"/>
      <c r="M1410" s="892"/>
      <c r="N1410" s="892"/>
      <c r="O1410" s="892"/>
      <c r="P1410" s="893"/>
      <c r="Q1410" s="555"/>
      <c r="R1410" s="599" t="s">
        <v>78</v>
      </c>
      <c r="S1410" s="564"/>
      <c r="T1410" s="600" t="s">
        <v>79</v>
      </c>
      <c r="U1410" s="564"/>
      <c r="V1410" s="564" t="s">
        <v>80</v>
      </c>
      <c r="W1410" s="564"/>
      <c r="X1410" s="601" t="s">
        <v>79</v>
      </c>
      <c r="Y1410" s="555"/>
      <c r="Z1410" s="602" t="s">
        <v>30</v>
      </c>
      <c r="AA1410" s="603"/>
      <c r="AB1410" s="604"/>
      <c r="AC1410" s="605"/>
      <c r="AD1410" s="555"/>
      <c r="AE1410" s="555"/>
      <c r="AF1410" s="555"/>
      <c r="AG1410" s="606"/>
      <c r="AJ1410" s="1" t="s">
        <v>121</v>
      </c>
      <c r="AK1410" s="922" t="s">
        <v>120</v>
      </c>
      <c r="AL1410" s="922"/>
    </row>
    <row r="1411" spans="1:51" ht="13.5" customHeight="1">
      <c r="B1411" s="607" t="s">
        <v>104</v>
      </c>
      <c r="C1411" s="608" t="s">
        <v>105</v>
      </c>
      <c r="D1411" s="568" t="s">
        <v>4</v>
      </c>
      <c r="E1411" s="563"/>
      <c r="F1411" s="609" t="s">
        <v>15</v>
      </c>
      <c r="G1411" s="610"/>
      <c r="H1411" s="609" t="s">
        <v>16</v>
      </c>
      <c r="I1411" s="566"/>
      <c r="J1411" s="567" t="s">
        <v>17</v>
      </c>
      <c r="K1411" s="611"/>
      <c r="L1411" s="609" t="s">
        <v>18</v>
      </c>
      <c r="M1411" s="562"/>
      <c r="N1411" s="612" t="s">
        <v>19</v>
      </c>
      <c r="O1411" s="613" t="s">
        <v>6</v>
      </c>
      <c r="P1411" s="613" t="s">
        <v>20</v>
      </c>
      <c r="Q1411" s="595">
        <v>401</v>
      </c>
      <c r="R1411" s="614" t="str">
        <f>IF(ISERROR(VLOOKUP(Q1411,参照!A:B,2,FALSE)),"",VLOOKUP(Q1411,参照!A:B,2,FALSE))</f>
        <v>ＪＴＢ</v>
      </c>
      <c r="S1411" s="604"/>
      <c r="T1411" s="615">
        <v>29500</v>
      </c>
      <c r="U1411" s="604">
        <v>500</v>
      </c>
      <c r="V1411" s="604" t="str">
        <f>IF(ISERROR(VLOOKUP(U1411,参照!D:E,2,FALSE)),"",VLOOKUP(U1411,参照!D:E,2,FALSE))</f>
        <v>じゃらん</v>
      </c>
      <c r="W1411" s="604"/>
      <c r="X1411" s="616">
        <v>15200</v>
      </c>
      <c r="Y1411" s="555"/>
      <c r="Z1411" s="558"/>
      <c r="AA1411" s="617"/>
      <c r="AB1411" s="618"/>
      <c r="AC1411" s="619"/>
      <c r="AD1411" s="555"/>
      <c r="AE1411" s="555"/>
      <c r="AF1411" s="555" t="s">
        <v>346</v>
      </c>
      <c r="AG1411" s="606"/>
      <c r="AJ1411" s="853" t="s">
        <v>635</v>
      </c>
      <c r="AK1411" s="277" t="s">
        <v>104</v>
      </c>
      <c r="AL1411" s="277" t="s">
        <v>4</v>
      </c>
      <c r="AM1411" s="278"/>
      <c r="AN1411" s="279" t="s">
        <v>15</v>
      </c>
      <c r="AO1411" s="279" t="s">
        <v>16</v>
      </c>
      <c r="AP1411" s="277" t="s">
        <v>17</v>
      </c>
      <c r="AQ1411" s="279" t="s">
        <v>18</v>
      </c>
      <c r="AR1411" s="279" t="s">
        <v>19</v>
      </c>
      <c r="AS1411" s="279"/>
      <c r="AT1411" s="278" t="s">
        <v>117</v>
      </c>
      <c r="AU1411" s="278" t="s">
        <v>118</v>
      </c>
      <c r="AV1411" s="278" t="s">
        <v>123</v>
      </c>
      <c r="AW1411" s="278" t="s">
        <v>124</v>
      </c>
      <c r="AX1411" s="280" t="s">
        <v>122</v>
      </c>
      <c r="AY1411" s="853" t="s">
        <v>100</v>
      </c>
    </row>
    <row r="1412" spans="1:51" ht="13.5" customHeight="1">
      <c r="A1412" s="43"/>
      <c r="B1412" s="620" t="s">
        <v>83</v>
      </c>
      <c r="C1412" s="621">
        <v>1</v>
      </c>
      <c r="D1412" s="621">
        <v>1</v>
      </c>
      <c r="E1412" s="604">
        <f>IF(B1412="","",VLOOKUP(B1412,参照!$U$1:$Z$25,2,FALSE))</f>
        <v>5000</v>
      </c>
      <c r="F1412" s="622">
        <v>16</v>
      </c>
      <c r="G1412" s="623">
        <f>IF(B1412="","",VLOOKUP(B1412,参照!$U$1:$Z$25,3,FALSE))</f>
        <v>4750</v>
      </c>
      <c r="H1412" s="622">
        <v>38</v>
      </c>
      <c r="I1412" s="624">
        <f>IF(B1412="","",VLOOKUP(B1412,参照!$U$1:$Z$25,4,FALSE))</f>
        <v>3500</v>
      </c>
      <c r="J1412" s="622"/>
      <c r="K1412" s="625">
        <f>IF(B1412="","",VLOOKUP(B1412,参照!$U$1:$Z$25,5,FALSE))</f>
        <v>2500</v>
      </c>
      <c r="L1412" s="622"/>
      <c r="M1412" s="626">
        <f>IF(B1412="","",VLOOKUP(B1412,参照!$U$1:$Z$25,6,FALSE))</f>
        <v>2380</v>
      </c>
      <c r="N1412" s="605"/>
      <c r="O1412" s="616">
        <f t="shared" ref="O1412:O1424" si="1301">IF(SUM(F1412+H1412+J1412+L1412+N1412)=0,"",SUM(F1412+H1412+J1412+L1412+N1412))</f>
        <v>54</v>
      </c>
      <c r="P1412" s="605">
        <f>IF(ISERROR(SUM(E1412*F1412+G1412*H1412+I1412*J1412+K1412*L1412+M1412*N1412)),"",SUM(E1412*F1412+G1412*H1412+I1412*J1412+K1412*L1412+M1412*N1412))</f>
        <v>260500</v>
      </c>
      <c r="Q1412" s="595">
        <v>415</v>
      </c>
      <c r="R1412" s="627" t="str">
        <f>IF(ISERROR(VLOOKUP(Q1412,参照!A:B,2,FALSE)),"",VLOOKUP(Q1412,参照!A:B,2,FALSE))</f>
        <v>クラブツーリズム</v>
      </c>
      <c r="S1412" s="628"/>
      <c r="T1412" s="629">
        <v>129200</v>
      </c>
      <c r="U1412" s="628">
        <v>701</v>
      </c>
      <c r="V1412" s="628" t="str">
        <f>IF(ISERROR(VLOOKUP(U1412,参照!D:E,2,FALSE)),"",VLOOKUP(U1412,参照!D:E,2,FALSE))</f>
        <v>H.I.S</v>
      </c>
      <c r="W1412" s="628"/>
      <c r="X1412" s="630">
        <v>16000</v>
      </c>
      <c r="Y1412" s="555"/>
      <c r="Z1412" s="631"/>
      <c r="AA1412" s="632"/>
      <c r="AB1412" s="618"/>
      <c r="AC1412" s="619"/>
      <c r="AD1412" s="555"/>
      <c r="AE1412" s="555"/>
      <c r="AF1412" s="633" t="s">
        <v>164</v>
      </c>
      <c r="AG1412" s="634">
        <f>AG1358+S1445</f>
        <v>235430</v>
      </c>
      <c r="AJ1412" s="854"/>
      <c r="AK1412" s="281" t="s">
        <v>83</v>
      </c>
      <c r="AL1412" s="281">
        <v>1</v>
      </c>
      <c r="AM1412" s="225"/>
      <c r="AN1412" s="225">
        <f>DSUM($B1411:$N1425,F1411,$AK1411:$AL1412)</f>
        <v>55</v>
      </c>
      <c r="AO1412" s="225">
        <f>DSUM($B1411:$N1425,H1411,$AK1411:$AL1412)</f>
        <v>81</v>
      </c>
      <c r="AP1412" s="225">
        <f>DSUM($B1411:$N1425,J1411,$AK1411:$AL1412)</f>
        <v>0</v>
      </c>
      <c r="AQ1412" s="225">
        <f>DSUM($B1411:$N1425,L1411,$AK1411:$AL1412)</f>
        <v>2</v>
      </c>
      <c r="AR1412" s="225">
        <f>DSUM($B1411:$N1425,N1411,$AK1411:$AL1412)</f>
        <v>0</v>
      </c>
      <c r="AS1412" s="225"/>
      <c r="AT1412" s="225">
        <f>AN1412+AO1412+AP1412</f>
        <v>136</v>
      </c>
      <c r="AU1412" s="225">
        <f>AQ1412+AR1412</f>
        <v>2</v>
      </c>
      <c r="AV1412" s="225">
        <f>AT1412+AU1412</f>
        <v>138</v>
      </c>
      <c r="AW1412" s="287">
        <f>(AT1412*1)+(AU1412*0.5)</f>
        <v>137</v>
      </c>
      <c r="AX1412" s="284">
        <f>DCOUNT(B1411:E1425,D1411,AK1411:AL1412)-AM1456</f>
        <v>3</v>
      </c>
      <c r="AY1412" s="854"/>
    </row>
    <row r="1413" spans="1:51" ht="13.5" customHeight="1">
      <c r="A1413" s="43"/>
      <c r="B1413" s="635" t="s">
        <v>126</v>
      </c>
      <c r="C1413" s="636">
        <v>1</v>
      </c>
      <c r="D1413" s="636">
        <v>3</v>
      </c>
      <c r="E1413" s="628">
        <f>IF(B1413="","",VLOOKUP(B1413,参照!$U$1:$Z$25,2,FALSE))</f>
        <v>8000</v>
      </c>
      <c r="F1413" s="637">
        <v>5</v>
      </c>
      <c r="G1413" s="638">
        <f>IF(B1413="","",VLOOKUP(B1413,参照!$U$1:$Z$25,3,FALSE))</f>
        <v>7600</v>
      </c>
      <c r="H1413" s="637">
        <v>21</v>
      </c>
      <c r="I1413" s="639">
        <f>IF(B1413="","",VLOOKUP(B1413,参照!$U$1:$Z$25,4,FALSE))</f>
        <v>5600</v>
      </c>
      <c r="J1413" s="637"/>
      <c r="K1413" s="640">
        <f>IF(B1413="","",VLOOKUP(B1413,参照!$U$1:$Z$25,5,FALSE))</f>
        <v>4000</v>
      </c>
      <c r="L1413" s="637"/>
      <c r="M1413" s="641">
        <f>IF(B1413="","",VLOOKUP(B1413,参照!$U$1:$Z$25,6,FALSE))</f>
        <v>3800</v>
      </c>
      <c r="N1413" s="642"/>
      <c r="O1413" s="642">
        <f t="shared" si="1301"/>
        <v>26</v>
      </c>
      <c r="P1413" s="642">
        <f t="shared" ref="P1413:P1424" si="1302">IF(ISERROR(SUM(E1413*F1413+G1413*H1413+I1413*J1413+K1413*L1413+M1413*N1413)),"",SUM(E1413*F1413+G1413*H1413+I1413*J1413+K1413*L1413+M1413*N1413))</f>
        <v>199600</v>
      </c>
      <c r="Q1413" s="595">
        <v>474</v>
      </c>
      <c r="R1413" s="627" t="str">
        <f>IF(ISERROR(VLOOKUP(Q1413,参照!A:B,2,FALSE)),"",VLOOKUP(Q1413,参照!A:B,2,FALSE))</f>
        <v>阪急交通社</v>
      </c>
      <c r="S1413" s="628"/>
      <c r="T1413" s="629">
        <v>357750</v>
      </c>
      <c r="U1413" s="628">
        <v>732</v>
      </c>
      <c r="V1413" s="628" t="str">
        <f>IF(ISERROR(VLOOKUP(U1413,参照!D:E,2,FALSE)),"",VLOOKUP(U1413,参照!D:E,2,FALSE))</f>
        <v>ｵﾝﾗｲﾝﾄﾗﾍﾞﾙ</v>
      </c>
      <c r="W1413" s="628"/>
      <c r="X1413" s="630">
        <v>18000</v>
      </c>
      <c r="Y1413" s="555"/>
      <c r="Z1413" s="631"/>
      <c r="AA1413" s="632"/>
      <c r="AB1413" s="618"/>
      <c r="AC1413" s="619"/>
      <c r="AD1413" s="555"/>
      <c r="AE1413" s="555"/>
      <c r="AF1413" s="643" t="s">
        <v>680</v>
      </c>
      <c r="AG1413" s="644">
        <f>AG1359+S1446</f>
        <v>0</v>
      </c>
      <c r="AJ1413" s="854"/>
      <c r="AK1413" s="281" t="s">
        <v>104</v>
      </c>
      <c r="AL1413" s="281" t="s">
        <v>4</v>
      </c>
      <c r="AM1413" s="225"/>
      <c r="AN1413" s="225"/>
      <c r="AO1413" s="225"/>
      <c r="AP1413" s="225"/>
      <c r="AQ1413" s="225"/>
      <c r="AR1413" s="225"/>
      <c r="AS1413" s="225"/>
      <c r="AT1413" s="225"/>
      <c r="AU1413" s="225"/>
      <c r="AV1413" s="225"/>
      <c r="AW1413" s="225"/>
      <c r="AX1413" s="282"/>
      <c r="AY1413" s="854"/>
    </row>
    <row r="1414" spans="1:51" ht="13.5" customHeight="1" thickBot="1">
      <c r="A1414" s="43"/>
      <c r="B1414" s="635" t="s">
        <v>83</v>
      </c>
      <c r="C1414" s="636">
        <v>2</v>
      </c>
      <c r="D1414" s="636">
        <v>1</v>
      </c>
      <c r="E1414" s="628">
        <f>IF(B1414="","",VLOOKUP(B1414,参照!$U$1:$Z$25,2,FALSE))</f>
        <v>5000</v>
      </c>
      <c r="F1414" s="637">
        <v>14</v>
      </c>
      <c r="G1414" s="638">
        <f>IF(B1414="","",VLOOKUP(B1414,参照!$U$1:$Z$25,3,FALSE))</f>
        <v>4750</v>
      </c>
      <c r="H1414" s="637">
        <v>2</v>
      </c>
      <c r="I1414" s="639">
        <f>IF(B1414="","",VLOOKUP(B1414,参照!$U$1:$Z$25,4,FALSE))</f>
        <v>3500</v>
      </c>
      <c r="J1414" s="637"/>
      <c r="K1414" s="640">
        <f>IF(B1414="","",VLOOKUP(B1414,参照!$U$1:$Z$25,5,FALSE))</f>
        <v>2500</v>
      </c>
      <c r="L1414" s="637">
        <v>2</v>
      </c>
      <c r="M1414" s="641">
        <f>IF(B1414="","",VLOOKUP(B1414,参照!$U$1:$Z$25,6,FALSE))</f>
        <v>2380</v>
      </c>
      <c r="N1414" s="642"/>
      <c r="O1414" s="630">
        <f t="shared" si="1301"/>
        <v>18</v>
      </c>
      <c r="P1414" s="642">
        <f t="shared" si="1302"/>
        <v>84500</v>
      </c>
      <c r="Q1414" s="595"/>
      <c r="R1414" s="627" t="str">
        <f>IF(ISERROR(VLOOKUP(Q1414,参照!A:B,2,FALSE)),"",VLOOKUP(Q1414,参照!A:B,2,FALSE))</f>
        <v/>
      </c>
      <c r="S1414" s="628"/>
      <c r="T1414" s="629"/>
      <c r="U1414" s="628">
        <v>800</v>
      </c>
      <c r="V1414" s="850" t="str">
        <f>IF(ISERROR(VLOOKUP(U1414,参照!D:E,2,FALSE)),"",VLOOKUP(U1414,参照!D:E,2,FALSE))</f>
        <v>ANA Digital Gate</v>
      </c>
      <c r="W1414" s="628"/>
      <c r="X1414" s="630">
        <v>122950</v>
      </c>
      <c r="Y1414" s="555"/>
      <c r="Z1414" s="645"/>
      <c r="AA1414" s="590"/>
      <c r="AB1414" s="646"/>
      <c r="AC1414" s="647"/>
      <c r="AD1414" s="555"/>
      <c r="AE1414" s="555"/>
      <c r="AF1414" s="555"/>
      <c r="AG1414" s="606"/>
      <c r="AJ1414" s="855"/>
      <c r="AK1414" s="9" t="s">
        <v>83</v>
      </c>
      <c r="AL1414" s="9">
        <v>3</v>
      </c>
      <c r="AM1414" s="283"/>
      <c r="AN1414" s="283">
        <f>DSUM($B1411:$N1425,F1411,$AK1413:$AL1414)</f>
        <v>0</v>
      </c>
      <c r="AO1414" s="283">
        <f>DSUM($B1411:$N1425,H1411,$AK1413:$AL1414)</f>
        <v>0</v>
      </c>
      <c r="AP1414" s="283">
        <f>DSUM($B1411:$N1425,J1411,$AK1413:$AL1414)</f>
        <v>0</v>
      </c>
      <c r="AQ1414" s="283">
        <f>DSUM($B1411:$N1425,L1411,$AK1413:$AL1414)</f>
        <v>0</v>
      </c>
      <c r="AR1414" s="283">
        <f>DSUM($B1411:$N1425,N1411,$AK1413:$AL1414)</f>
        <v>0</v>
      </c>
      <c r="AS1414" s="283"/>
      <c r="AT1414" s="283">
        <f>AN1414+AO1414+AP1414</f>
        <v>0</v>
      </c>
      <c r="AU1414" s="283">
        <f>AQ1414+AR1414</f>
        <v>0</v>
      </c>
      <c r="AV1414" s="283">
        <f>AT1414+AU1414</f>
        <v>0</v>
      </c>
      <c r="AW1414" s="286">
        <f>(AT1414*1)+(AU1414*0.5)</f>
        <v>0</v>
      </c>
      <c r="AX1414" s="285">
        <f>DCOUNT(B1411:E1425,D1411,AK1413:AL1414)-AM1457</f>
        <v>0</v>
      </c>
      <c r="AY1414" s="855"/>
    </row>
    <row r="1415" spans="1:51" ht="13.5" customHeight="1" thickBot="1">
      <c r="A1415" s="43"/>
      <c r="B1415" s="635" t="s">
        <v>83</v>
      </c>
      <c r="C1415" s="636">
        <v>4</v>
      </c>
      <c r="D1415" s="636">
        <v>1</v>
      </c>
      <c r="E1415" s="628">
        <f>IF(B1415="","",VLOOKUP(B1415,参照!$U$1:$Z$25,2,FALSE))</f>
        <v>5000</v>
      </c>
      <c r="F1415" s="637">
        <v>25</v>
      </c>
      <c r="G1415" s="638">
        <f>IF(B1415="","",VLOOKUP(B1415,参照!$U$1:$Z$25,3,FALSE))</f>
        <v>4750</v>
      </c>
      <c r="H1415" s="637">
        <v>41</v>
      </c>
      <c r="I1415" s="639">
        <f>IF(B1415="","",VLOOKUP(B1415,参照!$U$1:$Z$25,4,FALSE))</f>
        <v>3500</v>
      </c>
      <c r="J1415" s="637"/>
      <c r="K1415" s="640">
        <f>IF(B1415="","",VLOOKUP(B1415,参照!$U$1:$Z$25,5,FALSE))</f>
        <v>2500</v>
      </c>
      <c r="L1415" s="637"/>
      <c r="M1415" s="641">
        <f>IF(B1415="","",VLOOKUP(B1415,参照!$U$1:$Z$25,6,FALSE))</f>
        <v>2380</v>
      </c>
      <c r="N1415" s="642"/>
      <c r="O1415" s="642">
        <f t="shared" si="1301"/>
        <v>66</v>
      </c>
      <c r="P1415" s="642">
        <f t="shared" si="1302"/>
        <v>319750</v>
      </c>
      <c r="Q1415" s="595"/>
      <c r="R1415" s="627" t="str">
        <f>IF(ISERROR(VLOOKUP(Q1415,参照!A:B,2,FALSE)),"",VLOOKUP(Q1415,参照!A:B,2,FALSE))</f>
        <v/>
      </c>
      <c r="S1415" s="628"/>
      <c r="T1415" s="629"/>
      <c r="U1415" s="628"/>
      <c r="V1415" s="628" t="str">
        <f>IF(ISERROR(VLOOKUP(U1415,参照!D:E,2,FALSE)),"",VLOOKUP(U1415,参照!D:E,2,FALSE))</f>
        <v/>
      </c>
      <c r="W1415" s="628"/>
      <c r="X1415" s="630"/>
      <c r="Y1415" s="555"/>
      <c r="Z1415" s="648" t="s">
        <v>35</v>
      </c>
      <c r="AA1415" s="649"/>
      <c r="AB1415" s="650"/>
      <c r="AC1415" s="651">
        <f>SUM(AC1411:AC1413)</f>
        <v>0</v>
      </c>
      <c r="AD1415" s="555"/>
      <c r="AE1415" s="555"/>
      <c r="AF1415" s="555" t="s">
        <v>345</v>
      </c>
      <c r="AG1415" s="606"/>
    </row>
    <row r="1416" spans="1:51" ht="13.5" customHeight="1">
      <c r="A1416" s="43"/>
      <c r="B1416" s="635"/>
      <c r="C1416" s="636"/>
      <c r="D1416" s="636"/>
      <c r="E1416" s="628" t="str">
        <f>IF(B1416="","",VLOOKUP(B1416,参照!$U$1:$Z$25,2,FALSE))</f>
        <v/>
      </c>
      <c r="F1416" s="637"/>
      <c r="G1416" s="638" t="str">
        <f>IF(B1416="","",VLOOKUP(B1416,参照!$U$1:$Z$25,3,FALSE))</f>
        <v/>
      </c>
      <c r="H1416" s="637"/>
      <c r="I1416" s="639" t="str">
        <f>IF(B1416="","",VLOOKUP(B1416,参照!$U$1:$Z$25,4,FALSE))</f>
        <v/>
      </c>
      <c r="J1416" s="637"/>
      <c r="K1416" s="640" t="str">
        <f>IF(B1416="","",VLOOKUP(B1416,参照!$U$1:$Z$25,5,FALSE))</f>
        <v/>
      </c>
      <c r="L1416" s="637"/>
      <c r="M1416" s="641" t="str">
        <f>IF(B1416="","",VLOOKUP(B1416,参照!$U$1:$Z$25,6,FALSE))</f>
        <v/>
      </c>
      <c r="N1416" s="642"/>
      <c r="O1416" s="630" t="str">
        <f t="shared" si="1301"/>
        <v/>
      </c>
      <c r="P1416" s="642" t="str">
        <f t="shared" si="1302"/>
        <v/>
      </c>
      <c r="Q1416" s="595"/>
      <c r="R1416" s="627" t="str">
        <f>IF(ISERROR(VLOOKUP(Q1416,参照!A:B,2,FALSE)),"",VLOOKUP(Q1416,参照!A:B,2,FALSE))</f>
        <v/>
      </c>
      <c r="S1416" s="628"/>
      <c r="T1416" s="629"/>
      <c r="U1416" s="628"/>
      <c r="V1416" s="628" t="str">
        <f>IF(ISERROR(VLOOKUP(U1416,参照!D:E,2,FALSE)),"",VLOOKUP(U1416,参照!D:E,2,FALSE))</f>
        <v/>
      </c>
      <c r="W1416" s="628"/>
      <c r="X1416" s="630"/>
      <c r="Y1416" s="555"/>
      <c r="Z1416" s="555"/>
      <c r="AA1416" s="555"/>
      <c r="AB1416" s="555"/>
      <c r="AC1416" s="555"/>
      <c r="AD1416" s="555"/>
      <c r="AE1416" s="555"/>
      <c r="AF1416" s="633" t="s">
        <v>164</v>
      </c>
      <c r="AG1416" s="634">
        <f>AG1362+S1447</f>
        <v>222700</v>
      </c>
      <c r="AJ1416" s="853" t="s">
        <v>107</v>
      </c>
      <c r="AK1416" s="277" t="s">
        <v>104</v>
      </c>
      <c r="AL1416" s="277" t="s">
        <v>4</v>
      </c>
      <c r="AM1416" s="278"/>
      <c r="AN1416" s="279" t="s">
        <v>15</v>
      </c>
      <c r="AO1416" s="279" t="s">
        <v>16</v>
      </c>
      <c r="AP1416" s="277" t="s">
        <v>17</v>
      </c>
      <c r="AQ1416" s="279" t="s">
        <v>18</v>
      </c>
      <c r="AR1416" s="279" t="s">
        <v>19</v>
      </c>
      <c r="AS1416" s="277"/>
      <c r="AT1416" s="277" t="s">
        <v>117</v>
      </c>
      <c r="AU1416" s="277" t="s">
        <v>118</v>
      </c>
      <c r="AV1416" s="277" t="s">
        <v>123</v>
      </c>
      <c r="AW1416" s="277" t="s">
        <v>124</v>
      </c>
      <c r="AX1416" s="288" t="s">
        <v>122</v>
      </c>
      <c r="AY1416" s="853" t="s">
        <v>107</v>
      </c>
    </row>
    <row r="1417" spans="1:51" ht="13.5" customHeight="1">
      <c r="A1417" s="43"/>
      <c r="B1417" s="635"/>
      <c r="C1417" s="636"/>
      <c r="D1417" s="636"/>
      <c r="E1417" s="628" t="str">
        <f>IF(B1417="","",VLOOKUP(B1417,参照!$U$1:$Z$25,2,FALSE))</f>
        <v/>
      </c>
      <c r="F1417" s="637"/>
      <c r="G1417" s="638" t="str">
        <f>IF(B1417="","",VLOOKUP(B1417,参照!$U$1:$Z$25,3,FALSE))</f>
        <v/>
      </c>
      <c r="H1417" s="637"/>
      <c r="I1417" s="639" t="str">
        <f>IF(B1417="","",VLOOKUP(B1417,参照!$U$1:$Z$25,4,FALSE))</f>
        <v/>
      </c>
      <c r="J1417" s="637"/>
      <c r="K1417" s="640" t="str">
        <f>IF(B1417="","",VLOOKUP(B1417,参照!$U$1:$Z$25,5,FALSE))</f>
        <v/>
      </c>
      <c r="L1417" s="637"/>
      <c r="M1417" s="641" t="str">
        <f>IF(B1417="","",VLOOKUP(B1417,参照!$U$1:$Z$25,6,FALSE))</f>
        <v/>
      </c>
      <c r="N1417" s="642"/>
      <c r="O1417" s="642" t="str">
        <f t="shared" si="1301"/>
        <v/>
      </c>
      <c r="P1417" s="642" t="str">
        <f t="shared" si="1302"/>
        <v/>
      </c>
      <c r="Q1417" s="595"/>
      <c r="R1417" s="627" t="str">
        <f>IF(ISERROR(VLOOKUP(Q1417,参照!A:B,2,FALSE)),"",VLOOKUP(Q1417,参照!A:B,2,FALSE))</f>
        <v/>
      </c>
      <c r="S1417" s="628"/>
      <c r="T1417" s="629"/>
      <c r="U1417" s="628"/>
      <c r="V1417" s="628" t="str">
        <f>IF(ISERROR(VLOOKUP(U1417,参照!D:E,2,FALSE)),"",VLOOKUP(U1417,参照!D:E,2,FALSE))</f>
        <v/>
      </c>
      <c r="W1417" s="628"/>
      <c r="X1417" s="630"/>
      <c r="Y1417" s="555"/>
      <c r="Z1417" s="602" t="s">
        <v>33</v>
      </c>
      <c r="AA1417" s="603"/>
      <c r="AB1417" s="652"/>
      <c r="AC1417" s="653"/>
      <c r="AD1417" s="555"/>
      <c r="AE1417" s="555"/>
      <c r="AF1417" s="643" t="s">
        <v>681</v>
      </c>
      <c r="AG1417" s="644">
        <f>AG1363+S1448</f>
        <v>0</v>
      </c>
      <c r="AJ1417" s="854"/>
      <c r="AK1417" s="281" t="s">
        <v>84</v>
      </c>
      <c r="AL1417" s="281">
        <v>1</v>
      </c>
      <c r="AM1417" s="225"/>
      <c r="AN1417" s="225">
        <f>DSUM($B1411:$N1425,F1411,$AK1416:$AL1417)</f>
        <v>0</v>
      </c>
      <c r="AO1417" s="225">
        <f>DSUM($B1411:$N1425,H1411,$AK1416:$AL1417)</f>
        <v>0</v>
      </c>
      <c r="AP1417" s="225">
        <f>DSUM($B1411:$N1425,J1411,$AK1416:$AL1417)</f>
        <v>0</v>
      </c>
      <c r="AQ1417" s="225">
        <f>DSUM($B1411:$N1425,L1411,$AK1416:$AL1417)</f>
        <v>0</v>
      </c>
      <c r="AR1417" s="225">
        <f>DSUM($B1411:$N1425,N1411,$AK1416:$AL1417)</f>
        <v>0</v>
      </c>
      <c r="AS1417" s="225"/>
      <c r="AT1417" s="225">
        <f>AN1417+AO1417+AP1417</f>
        <v>0</v>
      </c>
      <c r="AU1417" s="225">
        <f>AQ1417+AR1417</f>
        <v>0</v>
      </c>
      <c r="AV1417" s="225">
        <f>AT1417+AU1417</f>
        <v>0</v>
      </c>
      <c r="AW1417" s="287">
        <f>(AT1417*1)+(AU1417*0.5)</f>
        <v>0</v>
      </c>
      <c r="AX1417" s="284">
        <f>DCOUNT(B1411:E1425,D1411,AK1416:AL1417)-AN1456</f>
        <v>0</v>
      </c>
      <c r="AY1417" s="854"/>
    </row>
    <row r="1418" spans="1:51" ht="13.5" customHeight="1">
      <c r="A1418" s="43"/>
      <c r="B1418" s="635"/>
      <c r="C1418" s="636"/>
      <c r="D1418" s="636"/>
      <c r="E1418" s="628" t="str">
        <f>IF(B1418="","",VLOOKUP(B1418,参照!$U$1:$Z$25,2,FALSE))</f>
        <v/>
      </c>
      <c r="F1418" s="637"/>
      <c r="G1418" s="638" t="str">
        <f>IF(B1418="","",VLOOKUP(B1418,参照!$U$1:$Z$25,3,FALSE))</f>
        <v/>
      </c>
      <c r="H1418" s="637"/>
      <c r="I1418" s="639" t="str">
        <f>IF(B1418="","",VLOOKUP(B1418,参照!$U$1:$Z$25,4,FALSE))</f>
        <v/>
      </c>
      <c r="J1418" s="637"/>
      <c r="K1418" s="640" t="str">
        <f>IF(B1418="","",VLOOKUP(B1418,参照!$U$1:$Z$25,5,FALSE))</f>
        <v/>
      </c>
      <c r="L1418" s="637"/>
      <c r="M1418" s="641" t="str">
        <f>IF(B1418="","",VLOOKUP(B1418,参照!$U$1:$Z$25,6,FALSE))</f>
        <v/>
      </c>
      <c r="N1418" s="642"/>
      <c r="O1418" s="630" t="str">
        <f t="shared" si="1301"/>
        <v/>
      </c>
      <c r="P1418" s="642" t="str">
        <f t="shared" si="1302"/>
        <v/>
      </c>
      <c r="Q1418" s="595"/>
      <c r="R1418" s="627" t="str">
        <f>IF(ISERROR(VLOOKUP(Q1418,参照!A:B,2,FALSE)),"",VLOOKUP(Q1418,参照!A:B,2,FALSE))</f>
        <v/>
      </c>
      <c r="S1418" s="628"/>
      <c r="T1418" s="629"/>
      <c r="U1418" s="628"/>
      <c r="V1418" s="628" t="str">
        <f>IF(ISERROR(VLOOKUP(U1418,参照!D:E,2,FALSE)),"",VLOOKUP(U1418,参照!D:E,2,FALSE))</f>
        <v/>
      </c>
      <c r="W1418" s="628"/>
      <c r="X1418" s="630"/>
      <c r="Y1418" s="555"/>
      <c r="Z1418" s="627"/>
      <c r="AA1418" s="654"/>
      <c r="AB1418" s="655"/>
      <c r="AC1418" s="656"/>
      <c r="AD1418" s="555"/>
      <c r="AE1418" s="555"/>
      <c r="AF1418" s="596"/>
      <c r="AG1418" s="606"/>
      <c r="AJ1418" s="854"/>
      <c r="AK1418" s="281" t="s">
        <v>104</v>
      </c>
      <c r="AL1418" s="281" t="s">
        <v>4</v>
      </c>
      <c r="AM1418" s="225"/>
      <c r="AN1418" s="225"/>
      <c r="AO1418" s="225"/>
      <c r="AP1418" s="225"/>
      <c r="AQ1418" s="225"/>
      <c r="AR1418" s="225"/>
      <c r="AS1418" s="225"/>
      <c r="AT1418" s="225"/>
      <c r="AU1418" s="225"/>
      <c r="AV1418" s="225"/>
      <c r="AW1418" s="225"/>
      <c r="AX1418" s="282"/>
      <c r="AY1418" s="854"/>
    </row>
    <row r="1419" spans="1:51" ht="13.5" customHeight="1" thickBot="1">
      <c r="A1419" s="43"/>
      <c r="B1419" s="635"/>
      <c r="C1419" s="636"/>
      <c r="D1419" s="636"/>
      <c r="E1419" s="628" t="str">
        <f>IF(B1419="","",VLOOKUP(B1419,参照!$U$1:$Z$25,2,FALSE))</f>
        <v/>
      </c>
      <c r="F1419" s="637"/>
      <c r="G1419" s="638" t="str">
        <f>IF(B1419="","",VLOOKUP(B1419,参照!$U$1:$Z$25,3,FALSE))</f>
        <v/>
      </c>
      <c r="H1419" s="637"/>
      <c r="I1419" s="639" t="str">
        <f>IF(B1419="","",VLOOKUP(B1419,参照!$U$1:$Z$25,4,FALSE))</f>
        <v/>
      </c>
      <c r="J1419" s="637"/>
      <c r="K1419" s="640" t="str">
        <f>IF(B1419="","",VLOOKUP(B1419,参照!$U$1:$Z$25,5,FALSE))</f>
        <v/>
      </c>
      <c r="L1419" s="637"/>
      <c r="M1419" s="641" t="str">
        <f>IF(B1419="","",VLOOKUP(B1419,参照!$U$1:$Z$25,6,FALSE))</f>
        <v/>
      </c>
      <c r="N1419" s="642"/>
      <c r="O1419" s="642" t="str">
        <f t="shared" si="1301"/>
        <v/>
      </c>
      <c r="P1419" s="642" t="str">
        <f t="shared" si="1302"/>
        <v/>
      </c>
      <c r="Q1419" s="595"/>
      <c r="R1419" s="627" t="str">
        <f>IF(ISERROR(VLOOKUP(Q1419,参照!A:B,2,FALSE)),"",VLOOKUP(Q1419,参照!A:B,2,FALSE))</f>
        <v/>
      </c>
      <c r="S1419" s="628"/>
      <c r="T1419" s="629"/>
      <c r="U1419" s="628"/>
      <c r="V1419" s="628" t="str">
        <f>IF(ISERROR(VLOOKUP(U1419,参照!D:E,2,FALSE)),"",VLOOKUP(U1419,参照!D:E,2,FALSE))</f>
        <v/>
      </c>
      <c r="W1419" s="628"/>
      <c r="X1419" s="630"/>
      <c r="Y1419" s="555"/>
      <c r="Z1419" s="627"/>
      <c r="AA1419" s="654"/>
      <c r="AB1419" s="655"/>
      <c r="AC1419" s="642"/>
      <c r="AD1419" s="555"/>
      <c r="AE1419" s="555"/>
      <c r="AF1419" s="555" t="s">
        <v>163</v>
      </c>
      <c r="AG1419" s="606"/>
      <c r="AJ1419" s="855"/>
      <c r="AK1419" s="9" t="s">
        <v>84</v>
      </c>
      <c r="AL1419" s="9">
        <v>3</v>
      </c>
      <c r="AM1419" s="283"/>
      <c r="AN1419" s="283">
        <f>DSUM($B1411:$N1425,F1411,$AK1418:$AL1419)</f>
        <v>0</v>
      </c>
      <c r="AO1419" s="283">
        <f>DSUM($B1411:$N1425,H1411,$AK1418:$AL1419)</f>
        <v>0</v>
      </c>
      <c r="AP1419" s="283">
        <f>DSUM($B1411:$N1425,J1411,$AK1418:$AL1419)</f>
        <v>0</v>
      </c>
      <c r="AQ1419" s="283">
        <f>DSUM($B1411:$N1425,L1411,$AK1418:$AL1419)</f>
        <v>0</v>
      </c>
      <c r="AR1419" s="283">
        <f>DSUM($B1411:$N1425,N1411,$AK1418:$AL1419)</f>
        <v>0</v>
      </c>
      <c r="AS1419" s="283"/>
      <c r="AT1419" s="283">
        <f>AN1419+AO1419+AP1419</f>
        <v>0</v>
      </c>
      <c r="AU1419" s="283">
        <f>AQ1419+AR1419</f>
        <v>0</v>
      </c>
      <c r="AV1419" s="283">
        <f>AT1419+AU1419</f>
        <v>0</v>
      </c>
      <c r="AW1419" s="286">
        <f>(AT1419*1)+(AU1419*0.5)</f>
        <v>0</v>
      </c>
      <c r="AX1419" s="285">
        <f>DCOUNT(B1411:E1425,D1411,AK1418:AL1419)-AN1457</f>
        <v>0</v>
      </c>
      <c r="AY1419" s="855"/>
    </row>
    <row r="1420" spans="1:51" ht="13.5" customHeight="1" thickBot="1">
      <c r="A1420" s="43"/>
      <c r="B1420" s="635"/>
      <c r="C1420" s="636"/>
      <c r="D1420" s="636"/>
      <c r="E1420" s="628" t="str">
        <f>IF(B1420="","",VLOOKUP(B1420,参照!$U$1:$Z$25,2,FALSE))</f>
        <v/>
      </c>
      <c r="F1420" s="637"/>
      <c r="G1420" s="638" t="str">
        <f>IF(B1420="","",VLOOKUP(B1420,参照!$U$1:$Z$25,3,FALSE))</f>
        <v/>
      </c>
      <c r="H1420" s="637"/>
      <c r="I1420" s="639" t="str">
        <f>IF(B1420="","",VLOOKUP(B1420,参照!$U$1:$Z$25,4,FALSE))</f>
        <v/>
      </c>
      <c r="J1420" s="637"/>
      <c r="K1420" s="640" t="str">
        <f>IF(B1420="","",VLOOKUP(B1420,参照!$U$1:$Z$25,5,FALSE))</f>
        <v/>
      </c>
      <c r="L1420" s="637"/>
      <c r="M1420" s="641" t="str">
        <f>IF(B1420="","",VLOOKUP(B1420,参照!$U$1:$Z$25,6,FALSE))</f>
        <v/>
      </c>
      <c r="N1420" s="642"/>
      <c r="O1420" s="630" t="str">
        <f t="shared" si="1301"/>
        <v/>
      </c>
      <c r="P1420" s="642" t="str">
        <f t="shared" si="1302"/>
        <v/>
      </c>
      <c r="Q1420" s="595"/>
      <c r="R1420" s="627" t="str">
        <f>IF(ISERROR(VLOOKUP(Q1420,参照!A:B,2,FALSE)),"",VLOOKUP(Q1420,参照!A:B,2,FALSE))</f>
        <v/>
      </c>
      <c r="S1420" s="628"/>
      <c r="T1420" s="629"/>
      <c r="U1420" s="628"/>
      <c r="V1420" s="628" t="str">
        <f>IF(ISERROR(VLOOKUP(U1420,参照!D:E,2,FALSE)),"",VLOOKUP(U1420,参照!D:E,2,FALSE))</f>
        <v/>
      </c>
      <c r="W1420" s="628"/>
      <c r="X1420" s="630"/>
      <c r="Y1420" s="555"/>
      <c r="Z1420" s="627"/>
      <c r="AA1420" s="654"/>
      <c r="AB1420" s="655"/>
      <c r="AC1420" s="642"/>
      <c r="AD1420" s="555"/>
      <c r="AE1420" s="555"/>
      <c r="AF1420" s="633" t="s">
        <v>164</v>
      </c>
      <c r="AG1420" s="634">
        <f>AG1366+S1451</f>
        <v>36500</v>
      </c>
      <c r="AJ1420" s="4"/>
      <c r="AY1420" s="4"/>
    </row>
    <row r="1421" spans="1:51" ht="13.5" customHeight="1">
      <c r="A1421" s="43"/>
      <c r="B1421" s="635"/>
      <c r="C1421" s="636"/>
      <c r="D1421" s="636"/>
      <c r="E1421" s="628" t="str">
        <f>IF(B1421="","",VLOOKUP(B1421,参照!$U$1:$Z$25,2,FALSE))</f>
        <v/>
      </c>
      <c r="F1421" s="637"/>
      <c r="G1421" s="638" t="str">
        <f>IF(B1421="","",VLOOKUP(B1421,参照!$U$1:$Z$25,3,FALSE))</f>
        <v/>
      </c>
      <c r="H1421" s="637"/>
      <c r="I1421" s="639" t="str">
        <f>IF(B1421="","",VLOOKUP(B1421,参照!$U$1:$Z$25,4,FALSE))</f>
        <v/>
      </c>
      <c r="J1421" s="637"/>
      <c r="K1421" s="640" t="str">
        <f>IF(B1421="","",VLOOKUP(B1421,参照!$U$1:$Z$25,5,FALSE))</f>
        <v/>
      </c>
      <c r="L1421" s="637"/>
      <c r="M1421" s="641" t="str">
        <f>IF(B1421="","",VLOOKUP(B1421,参照!$U$1:$Z$25,6,FALSE))</f>
        <v/>
      </c>
      <c r="N1421" s="642"/>
      <c r="O1421" s="642" t="str">
        <f t="shared" si="1301"/>
        <v/>
      </c>
      <c r="P1421" s="642" t="str">
        <f t="shared" si="1302"/>
        <v/>
      </c>
      <c r="Q1421" s="595"/>
      <c r="R1421" s="627" t="str">
        <f>IF(ISERROR(VLOOKUP(Q1421,参照!A:B,2,FALSE)),"",VLOOKUP(Q1421,参照!A:B,2,FALSE))</f>
        <v/>
      </c>
      <c r="S1421" s="628"/>
      <c r="T1421" s="629"/>
      <c r="U1421" s="628"/>
      <c r="V1421" s="628" t="str">
        <f>IF(ISERROR(VLOOKUP(U1421,参照!D:E,2,FALSE)),"",VLOOKUP(U1421,参照!D:E,2,FALSE))</f>
        <v/>
      </c>
      <c r="W1421" s="628"/>
      <c r="X1421" s="630"/>
      <c r="Y1421" s="555"/>
      <c r="Z1421" s="627"/>
      <c r="AA1421" s="654"/>
      <c r="AB1421" s="655"/>
      <c r="AC1421" s="642"/>
      <c r="AD1421" s="555"/>
      <c r="AE1421" s="555"/>
      <c r="AF1421" s="643" t="s">
        <v>681</v>
      </c>
      <c r="AG1421" s="644">
        <f>AG1367+S1452</f>
        <v>0</v>
      </c>
      <c r="AJ1421" s="853" t="s">
        <v>102</v>
      </c>
      <c r="AK1421" s="277" t="s">
        <v>104</v>
      </c>
      <c r="AL1421" s="277" t="s">
        <v>4</v>
      </c>
      <c r="AM1421" s="278"/>
      <c r="AN1421" s="279" t="s">
        <v>15</v>
      </c>
      <c r="AO1421" s="279" t="s">
        <v>16</v>
      </c>
      <c r="AP1421" s="277" t="s">
        <v>17</v>
      </c>
      <c r="AQ1421" s="279" t="s">
        <v>18</v>
      </c>
      <c r="AR1421" s="279" t="s">
        <v>19</v>
      </c>
      <c r="AS1421" s="277"/>
      <c r="AT1421" s="277" t="s">
        <v>117</v>
      </c>
      <c r="AU1421" s="277" t="s">
        <v>118</v>
      </c>
      <c r="AV1421" s="277" t="s">
        <v>123</v>
      </c>
      <c r="AW1421" s="277" t="s">
        <v>124</v>
      </c>
      <c r="AX1421" s="288" t="s">
        <v>122</v>
      </c>
      <c r="AY1421" s="853" t="s">
        <v>102</v>
      </c>
    </row>
    <row r="1422" spans="1:51" ht="13.5" customHeight="1">
      <c r="A1422" s="43"/>
      <c r="B1422" s="635"/>
      <c r="C1422" s="636"/>
      <c r="D1422" s="636"/>
      <c r="E1422" s="628" t="str">
        <f>IF(B1422="","",VLOOKUP(B1422,参照!$U$1:$Z$25,2,FALSE))</f>
        <v/>
      </c>
      <c r="F1422" s="637"/>
      <c r="G1422" s="638" t="str">
        <f>IF(B1422="","",VLOOKUP(B1422,参照!$U$1:$Z$25,3,FALSE))</f>
        <v/>
      </c>
      <c r="H1422" s="637"/>
      <c r="I1422" s="639" t="str">
        <f>IF(B1422="","",VLOOKUP(B1422,参照!$U$1:$Z$25,4,FALSE))</f>
        <v/>
      </c>
      <c r="J1422" s="637"/>
      <c r="K1422" s="640" t="str">
        <f>IF(B1422="","",VLOOKUP(B1422,参照!$U$1:$Z$25,5,FALSE))</f>
        <v/>
      </c>
      <c r="L1422" s="637"/>
      <c r="M1422" s="641" t="str">
        <f>IF(B1422="","",VLOOKUP(B1422,参照!$U$1:$Z$25,6,FALSE))</f>
        <v/>
      </c>
      <c r="N1422" s="642"/>
      <c r="O1422" s="630" t="str">
        <f t="shared" si="1301"/>
        <v/>
      </c>
      <c r="P1422" s="642" t="str">
        <f t="shared" si="1302"/>
        <v/>
      </c>
      <c r="Q1422" s="595"/>
      <c r="R1422" s="627" t="str">
        <f>IF(ISERROR(VLOOKUP(Q1422,参照!A:B,2,FALSE)),"",VLOOKUP(Q1422,参照!A:B,2,FALSE))</f>
        <v/>
      </c>
      <c r="S1422" s="628"/>
      <c r="T1422" s="629"/>
      <c r="U1422" s="628"/>
      <c r="V1422" s="628" t="str">
        <f>IF(ISERROR(VLOOKUP(U1422,参照!D:E,2,FALSE)),"",VLOOKUP(U1422,参照!D:E,2,FALSE))</f>
        <v/>
      </c>
      <c r="W1422" s="628"/>
      <c r="X1422" s="630"/>
      <c r="Y1422" s="555"/>
      <c r="Z1422" s="627"/>
      <c r="AA1422" s="654"/>
      <c r="AB1422" s="657"/>
      <c r="AC1422" s="642"/>
      <c r="AD1422" s="555"/>
      <c r="AE1422" s="555"/>
      <c r="AF1422" s="555"/>
      <c r="AG1422" s="606"/>
      <c r="AJ1422" s="854"/>
      <c r="AK1422" s="281" t="s">
        <v>88</v>
      </c>
      <c r="AL1422" s="281">
        <v>1</v>
      </c>
      <c r="AM1422" s="225"/>
      <c r="AN1422" s="225">
        <f>DSUM($B1411:$N1425,F1411,$AK1421:$AL1422)</f>
        <v>0</v>
      </c>
      <c r="AO1422" s="225">
        <f>DSUM($B1411:$N1425,H1411,$AK1421:$AL1422)</f>
        <v>0</v>
      </c>
      <c r="AP1422" s="225">
        <f>DSUM($B1411:$N1425,J1411,$AK1421:$AL1422)</f>
        <v>0</v>
      </c>
      <c r="AQ1422" s="225">
        <f>DSUM($B1411:$N1425,L1411,$AK1421:$AL1422)</f>
        <v>0</v>
      </c>
      <c r="AR1422" s="225">
        <f>DSUM($B1411:$N1425,N1411,$AK1421:$AL1422)</f>
        <v>0</v>
      </c>
      <c r="AS1422" s="225"/>
      <c r="AT1422" s="225">
        <f>AN1422+AO1422+AP1422</f>
        <v>0</v>
      </c>
      <c r="AU1422" s="225">
        <f>AQ1422+AR1422</f>
        <v>0</v>
      </c>
      <c r="AV1422" s="225">
        <f>AT1422+AU1422</f>
        <v>0</v>
      </c>
      <c r="AW1422" s="287">
        <f>(AT1422*1)+(AU1422*0.5)</f>
        <v>0</v>
      </c>
      <c r="AX1422" s="284">
        <f>DCOUNT(B1411:E1425,D1411,AK1421:AL1422)-AO1456</f>
        <v>0</v>
      </c>
      <c r="AY1422" s="854"/>
    </row>
    <row r="1423" spans="1:51" ht="13.5" customHeight="1">
      <c r="A1423" s="43"/>
      <c r="B1423" s="635"/>
      <c r="C1423" s="658"/>
      <c r="D1423" s="636"/>
      <c r="E1423" s="628" t="str">
        <f>IF(B1423="","",VLOOKUP(B1423,参照!$U$1:$Z$25,2,FALSE))</f>
        <v/>
      </c>
      <c r="F1423" s="637"/>
      <c r="G1423" s="638" t="str">
        <f>IF(B1423="","",VLOOKUP(B1423,参照!$U$1:$Z$25,3,FALSE))</f>
        <v/>
      </c>
      <c r="H1423" s="637"/>
      <c r="I1423" s="639" t="str">
        <f>IF(B1423="","",VLOOKUP(B1423,参照!$U$1:$Z$25,4,FALSE))</f>
        <v/>
      </c>
      <c r="J1423" s="637"/>
      <c r="K1423" s="640" t="str">
        <f>IF(B1423="","",VLOOKUP(B1423,参照!$U$1:$Z$25,5,FALSE))</f>
        <v/>
      </c>
      <c r="L1423" s="637"/>
      <c r="M1423" s="641" t="str">
        <f>IF(B1423="","",VLOOKUP(B1423,参照!$U$1:$Z$25,6,FALSE))</f>
        <v/>
      </c>
      <c r="N1423" s="642"/>
      <c r="O1423" s="642" t="str">
        <f t="shared" si="1301"/>
        <v/>
      </c>
      <c r="P1423" s="642" t="str">
        <f t="shared" si="1302"/>
        <v/>
      </c>
      <c r="Q1423" s="595"/>
      <c r="R1423" s="627" t="str">
        <f>IF(ISERROR(VLOOKUP(Q1423,参照!A:B,2,FALSE)),"",VLOOKUP(Q1423,参照!A:B,2,FALSE))</f>
        <v/>
      </c>
      <c r="S1423" s="628"/>
      <c r="T1423" s="629"/>
      <c r="U1423" s="628"/>
      <c r="V1423" s="628" t="str">
        <f>IF(ISERROR(VLOOKUP(U1423,参照!D:E,2,FALSE)),"",VLOOKUP(U1423,参照!D:E,2,FALSE))</f>
        <v/>
      </c>
      <c r="W1423" s="628"/>
      <c r="X1423" s="630"/>
      <c r="Y1423" s="555"/>
      <c r="Z1423" s="627"/>
      <c r="AA1423" s="654"/>
      <c r="AB1423" s="657"/>
      <c r="AC1423" s="642"/>
      <c r="AD1423" s="555"/>
      <c r="AE1423" s="555"/>
      <c r="AF1423" s="596" t="s">
        <v>344</v>
      </c>
      <c r="AG1423" s="597"/>
      <c r="AJ1423" s="854"/>
      <c r="AK1423" s="281" t="s">
        <v>104</v>
      </c>
      <c r="AL1423" s="281" t="s">
        <v>4</v>
      </c>
      <c r="AM1423" s="225"/>
      <c r="AN1423" s="225"/>
      <c r="AO1423" s="225"/>
      <c r="AP1423" s="225"/>
      <c r="AQ1423" s="225"/>
      <c r="AR1423" s="225"/>
      <c r="AS1423" s="225"/>
      <c r="AT1423" s="225"/>
      <c r="AU1423" s="225"/>
      <c r="AV1423" s="225"/>
      <c r="AW1423" s="225"/>
      <c r="AX1423" s="282"/>
      <c r="AY1423" s="854"/>
    </row>
    <row r="1424" spans="1:51" ht="13.5" customHeight="1" thickBot="1">
      <c r="A1424" s="43"/>
      <c r="B1424" s="635"/>
      <c r="C1424" s="658"/>
      <c r="D1424" s="636"/>
      <c r="E1424" s="628" t="str">
        <f>IF(B1424="","",VLOOKUP(B1424,参照!$U$1:$Z$25,2,FALSE))</f>
        <v/>
      </c>
      <c r="F1424" s="637"/>
      <c r="G1424" s="638" t="str">
        <f>IF(B1424="","",VLOOKUP(B1424,参照!$U$1:$Z$25,3,FALSE))</f>
        <v/>
      </c>
      <c r="H1424" s="637"/>
      <c r="I1424" s="639" t="str">
        <f>IF(B1424="","",VLOOKUP(B1424,参照!$U$1:$Z$25,4,FALSE))</f>
        <v/>
      </c>
      <c r="J1424" s="637"/>
      <c r="K1424" s="640" t="str">
        <f>IF(B1424="","",VLOOKUP(B1424,参照!$U$1:$Z$25,5,FALSE))</f>
        <v/>
      </c>
      <c r="L1424" s="637"/>
      <c r="M1424" s="641" t="str">
        <f>IF(B1424="","",VLOOKUP(B1424,参照!$U$1:$Z$25,6,FALSE))</f>
        <v/>
      </c>
      <c r="N1424" s="642"/>
      <c r="O1424" s="630" t="str">
        <f t="shared" si="1301"/>
        <v/>
      </c>
      <c r="P1424" s="642" t="str">
        <f t="shared" si="1302"/>
        <v/>
      </c>
      <c r="Q1424" s="595"/>
      <c r="R1424" s="627" t="str">
        <f>IF(ISERROR(VLOOKUP(Q1424,参照!A:B,2,FALSE)),"",VLOOKUP(Q1424,参照!A:B,2,FALSE))</f>
        <v/>
      </c>
      <c r="S1424" s="628"/>
      <c r="T1424" s="629"/>
      <c r="U1424" s="628"/>
      <c r="V1424" s="628" t="str">
        <f>IF(ISERROR(VLOOKUP(U1424,参照!D:E,2,FALSE)),"",VLOOKUP(U1424,参照!D:E,2,FALSE))</f>
        <v/>
      </c>
      <c r="W1424" s="628"/>
      <c r="X1424" s="630"/>
      <c r="Y1424" s="555"/>
      <c r="Z1424" s="627"/>
      <c r="AA1424" s="654"/>
      <c r="AB1424" s="655"/>
      <c r="AC1424" s="656"/>
      <c r="AD1424" s="555"/>
      <c r="AE1424" s="555"/>
      <c r="AF1424" s="659"/>
      <c r="AG1424" s="647"/>
      <c r="AJ1424" s="855"/>
      <c r="AK1424" s="9" t="s">
        <v>88</v>
      </c>
      <c r="AL1424" s="9">
        <v>3</v>
      </c>
      <c r="AM1424" s="283"/>
      <c r="AN1424" s="283">
        <f>DSUM($B1411:$N1425,F1411,$AK1423:$AL1424)</f>
        <v>0</v>
      </c>
      <c r="AO1424" s="283">
        <f>DSUM($B1411:$N1425,H1411,$AK1423:$AL1424)</f>
        <v>0</v>
      </c>
      <c r="AP1424" s="283">
        <f>DSUM($B1411:$N1425,J1411,$AK1423:$AL1424)</f>
        <v>0</v>
      </c>
      <c r="AQ1424" s="283">
        <f>DSUM($B1411:$N1425,L1411,$AK1423:$AL1424)</f>
        <v>0</v>
      </c>
      <c r="AR1424" s="283">
        <f>DSUM($B1411:$N1425,N1411,$AK1423:$AL1424)</f>
        <v>0</v>
      </c>
      <c r="AS1424" s="283"/>
      <c r="AT1424" s="283">
        <f>AN1424+AO1424+AP1424</f>
        <v>0</v>
      </c>
      <c r="AU1424" s="283">
        <f>AQ1424+AR1424</f>
        <v>0</v>
      </c>
      <c r="AV1424" s="283">
        <f>AT1424+AU1424</f>
        <v>0</v>
      </c>
      <c r="AW1424" s="286">
        <f>(AT1424*1)+(AU1424*0.5)</f>
        <v>0</v>
      </c>
      <c r="AX1424" s="285">
        <f>DCOUNT(B1411:E1425,D1411,AK1423:AL1424)-AO1457</f>
        <v>0</v>
      </c>
      <c r="AY1424" s="855"/>
    </row>
    <row r="1425" spans="1:51" ht="13.5" customHeight="1" thickBot="1">
      <c r="A1425" s="43"/>
      <c r="B1425" s="635"/>
      <c r="C1425" s="658"/>
      <c r="D1425" s="636"/>
      <c r="E1425" s="628" t="str">
        <f>IF(B1425="","",VLOOKUP(B1425,参照!$U$1:$Z$25,2,FALSE))</f>
        <v/>
      </c>
      <c r="F1425" s="637"/>
      <c r="G1425" s="638" t="str">
        <f>IF(B1425="","",VLOOKUP(B1425,参照!$U$1:$Z$25,3,FALSE))</f>
        <v/>
      </c>
      <c r="H1425" s="637"/>
      <c r="I1425" s="639" t="str">
        <f>IF(B1425="","",VLOOKUP(B1425,参照!$U$1:$Z$25,4,FALSE))</f>
        <v/>
      </c>
      <c r="J1425" s="637"/>
      <c r="K1425" s="640" t="str">
        <f>IF(B1425="","",VLOOKUP(B1425,参照!$U$1:$Z$25,5,FALSE))</f>
        <v/>
      </c>
      <c r="L1425" s="637"/>
      <c r="M1425" s="641" t="str">
        <f>IF(B1425="","",VLOOKUP(B1425,参照!$U$1:$Z$25,6,FALSE))</f>
        <v/>
      </c>
      <c r="N1425" s="642"/>
      <c r="O1425" s="642" t="str">
        <f>IF(SUM(F1425+H1425+J1425+L1425+N1425)=0,"",SUM(F1425+H1425+J1425+L1425+N1425))</f>
        <v/>
      </c>
      <c r="P1425" s="642" t="str">
        <f>IF(ISERROR(SUM(E1425*F1425+G1425*H1425+I1425*J1425+K1425*L1425+M1425*N1425)),"",SUM(E1425*F1425+G1425*H1425+I1425*J1425+K1425*L1425+M1425*N1425))</f>
        <v/>
      </c>
      <c r="Q1425" s="595"/>
      <c r="R1425" s="627" t="str">
        <f>IF(ISERROR(VLOOKUP(Q1425,参照!A:B,2,FALSE)),"",VLOOKUP(Q1425,参照!A:B,2,FALSE))</f>
        <v/>
      </c>
      <c r="S1425" s="628"/>
      <c r="T1425" s="629"/>
      <c r="U1425" s="628"/>
      <c r="V1425" s="628" t="str">
        <f>IF(ISERROR(VLOOKUP(U1425,参照!D:E,2,FALSE)),"",VLOOKUP(U1425,参照!D:E,2,FALSE))</f>
        <v/>
      </c>
      <c r="W1425" s="628"/>
      <c r="X1425" s="630"/>
      <c r="Y1425" s="555"/>
      <c r="Z1425" s="627"/>
      <c r="AA1425" s="654"/>
      <c r="AB1425" s="655"/>
      <c r="AC1425" s="642"/>
      <c r="AD1425" s="555"/>
      <c r="AE1425" s="555"/>
      <c r="AF1425" s="660" t="s">
        <v>31</v>
      </c>
      <c r="AG1425" s="661">
        <f>+T1454-T1431-AC1435-T1435</f>
        <v>219790</v>
      </c>
      <c r="AJ1425" s="289"/>
      <c r="AY1425" s="289"/>
    </row>
    <row r="1426" spans="1:51" ht="13.5" customHeight="1">
      <c r="B1426" s="662"/>
      <c r="C1426" s="663"/>
      <c r="D1426" s="664"/>
      <c r="E1426" s="590" t="str">
        <f>IF(B1426="","",VLOOKUP(B1426,参照!$U$1:$Z$25,2,FALSE))</f>
        <v/>
      </c>
      <c r="F1426" s="665"/>
      <c r="G1426" s="666"/>
      <c r="H1426" s="665"/>
      <c r="I1426" s="667"/>
      <c r="J1426" s="665"/>
      <c r="K1426" s="667"/>
      <c r="L1426" s="665"/>
      <c r="M1426" s="666"/>
      <c r="N1426" s="647"/>
      <c r="O1426" s="668"/>
      <c r="P1426" s="647"/>
      <c r="Q1426" s="595"/>
      <c r="R1426" s="627" t="str">
        <f>IF(ISERROR(VLOOKUP(Q1426,参照!A:B,2,FALSE)),"",VLOOKUP(Q1426,参照!A:B,2,FALSE))</f>
        <v/>
      </c>
      <c r="S1426" s="628"/>
      <c r="T1426" s="629"/>
      <c r="U1426" s="628"/>
      <c r="V1426" s="628" t="str">
        <f>IF(ISERROR(VLOOKUP(U1426,参照!D:E,2,FALSE)),"",VLOOKUP(U1426,参照!D:E,2,FALSE))</f>
        <v/>
      </c>
      <c r="W1426" s="628"/>
      <c r="X1426" s="630"/>
      <c r="Y1426" s="555"/>
      <c r="Z1426" s="627"/>
      <c r="AA1426" s="654"/>
      <c r="AB1426" s="655"/>
      <c r="AC1426" s="642"/>
      <c r="AD1426" s="555"/>
      <c r="AE1426" s="555"/>
      <c r="AF1426" s="669"/>
      <c r="AG1426" s="619"/>
      <c r="AJ1426" s="853" t="s">
        <v>103</v>
      </c>
      <c r="AK1426" s="277" t="s">
        <v>104</v>
      </c>
      <c r="AL1426" s="277" t="s">
        <v>4</v>
      </c>
      <c r="AM1426" s="278"/>
      <c r="AN1426" s="279" t="s">
        <v>15</v>
      </c>
      <c r="AO1426" s="279" t="s">
        <v>16</v>
      </c>
      <c r="AP1426" s="277" t="s">
        <v>17</v>
      </c>
      <c r="AQ1426" s="279" t="s">
        <v>18</v>
      </c>
      <c r="AR1426" s="279" t="s">
        <v>19</v>
      </c>
      <c r="AS1426" s="277"/>
      <c r="AT1426" s="277" t="s">
        <v>117</v>
      </c>
      <c r="AU1426" s="277" t="s">
        <v>118</v>
      </c>
      <c r="AV1426" s="277" t="s">
        <v>123</v>
      </c>
      <c r="AW1426" s="277" t="s">
        <v>124</v>
      </c>
      <c r="AX1426" s="288" t="s">
        <v>122</v>
      </c>
      <c r="AY1426" s="853" t="s">
        <v>103</v>
      </c>
    </row>
    <row r="1427" spans="1:51" ht="13.5" customHeight="1">
      <c r="B1427" s="928" t="s">
        <v>500</v>
      </c>
      <c r="C1427" s="929"/>
      <c r="D1427" s="930"/>
      <c r="E1427" s="670"/>
      <c r="F1427" s="671">
        <f t="shared" ref="F1427:O1427" si="1303">SUM(F1412:F1425)</f>
        <v>60</v>
      </c>
      <c r="G1427" s="672">
        <f t="shared" si="1303"/>
        <v>21850</v>
      </c>
      <c r="H1427" s="671">
        <f t="shared" si="1303"/>
        <v>102</v>
      </c>
      <c r="I1427" s="673">
        <f t="shared" si="1303"/>
        <v>16100</v>
      </c>
      <c r="J1427" s="671">
        <f t="shared" si="1303"/>
        <v>0</v>
      </c>
      <c r="K1427" s="673">
        <f t="shared" si="1303"/>
        <v>11500</v>
      </c>
      <c r="L1427" s="671">
        <f t="shared" si="1303"/>
        <v>2</v>
      </c>
      <c r="M1427" s="672">
        <f t="shared" si="1303"/>
        <v>10940</v>
      </c>
      <c r="N1427" s="672">
        <f t="shared" si="1303"/>
        <v>0</v>
      </c>
      <c r="O1427" s="674">
        <f t="shared" si="1303"/>
        <v>164</v>
      </c>
      <c r="P1427" s="674">
        <f>SUM(P1412:P1425)</f>
        <v>864350</v>
      </c>
      <c r="Q1427" s="595"/>
      <c r="R1427" s="675" t="str">
        <f>IF(ISERROR(VLOOKUP(Q1427,参照!A:B,2,FALSE)),"",VLOOKUP(Q1427,参照!A:B,2,FALSE))</f>
        <v/>
      </c>
      <c r="S1427" s="676"/>
      <c r="T1427" s="677"/>
      <c r="U1427" s="628"/>
      <c r="V1427" s="628" t="str">
        <f>IF(ISERROR(VLOOKUP(U1427,参照!D:E,2,FALSE)),"",VLOOKUP(U1427,参照!D:E,2,FALSE))</f>
        <v/>
      </c>
      <c r="W1427" s="628"/>
      <c r="X1427" s="630"/>
      <c r="Y1427" s="555"/>
      <c r="Z1427" s="627"/>
      <c r="AA1427" s="654"/>
      <c r="AB1427" s="655"/>
      <c r="AC1427" s="642"/>
      <c r="AD1427" s="555"/>
      <c r="AE1427" s="555"/>
      <c r="AF1427" s="660" t="s">
        <v>32</v>
      </c>
      <c r="AG1427" s="678"/>
      <c r="AJ1427" s="854"/>
      <c r="AK1427" s="281" t="s">
        <v>125</v>
      </c>
      <c r="AL1427" s="281">
        <v>1</v>
      </c>
      <c r="AM1427" s="225"/>
      <c r="AN1427" s="225">
        <f>DSUM($B1411:$N1425,F1411,$AK1426:$AL1427)</f>
        <v>0</v>
      </c>
      <c r="AO1427" s="225">
        <f>DSUM($B1411:$N1425,H1411,$AK1426:$AL1427)</f>
        <v>0</v>
      </c>
      <c r="AP1427" s="225">
        <f>DSUM($B1411:$N1425,J1411,$AK1426:$AL1427)</f>
        <v>0</v>
      </c>
      <c r="AQ1427" s="225">
        <f>DSUM($B1411:$N1425,L1411,$AK1426:$AL1427)</f>
        <v>0</v>
      </c>
      <c r="AR1427" s="225">
        <f>DSUM($B1411:$N1425,N1411,$AK1426:$AL1427)</f>
        <v>0</v>
      </c>
      <c r="AS1427" s="225"/>
      <c r="AT1427" s="225">
        <f>AN1427+AO1427+AP1427</f>
        <v>0</v>
      </c>
      <c r="AU1427" s="225">
        <f>AQ1427+AR1427</f>
        <v>0</v>
      </c>
      <c r="AV1427" s="225">
        <f>AT1427+AU1427</f>
        <v>0</v>
      </c>
      <c r="AW1427" s="287">
        <f>(AT1427*1)+(AU1427*0.5)</f>
        <v>0</v>
      </c>
      <c r="AX1427" s="284">
        <f>DCOUNT(B1411:E1425,D1411,AK1426:AL1427)-AP1456</f>
        <v>0</v>
      </c>
      <c r="AY1427" s="854"/>
    </row>
    <row r="1428" spans="1:51" ht="13.5" customHeight="1">
      <c r="B1428" s="554"/>
      <c r="C1428" s="590"/>
      <c r="D1428" s="554"/>
      <c r="E1428" s="590"/>
      <c r="F1428" s="666"/>
      <c r="G1428" s="666"/>
      <c r="H1428" s="666"/>
      <c r="I1428" s="666"/>
      <c r="J1428" s="666"/>
      <c r="K1428" s="666"/>
      <c r="L1428" s="666"/>
      <c r="M1428" s="666"/>
      <c r="N1428" s="666"/>
      <c r="O1428" s="666"/>
      <c r="P1428" s="666"/>
      <c r="Q1428" s="595"/>
      <c r="R1428" s="598" t="s">
        <v>89</v>
      </c>
      <c r="S1428" s="679"/>
      <c r="T1428" s="680">
        <f>SUM(T1411:T1427)</f>
        <v>516450</v>
      </c>
      <c r="U1428" s="628"/>
      <c r="V1428" s="628" t="str">
        <f>IF(ISERROR(VLOOKUP(U1428,参照!D:E,2,FALSE)),"",VLOOKUP(U1428,参照!D:E,2,FALSE))</f>
        <v/>
      </c>
      <c r="W1428" s="628"/>
      <c r="X1428" s="630"/>
      <c r="Y1428" s="555"/>
      <c r="Z1428" s="627"/>
      <c r="AA1428" s="654"/>
      <c r="AB1428" s="657"/>
      <c r="AC1428" s="642"/>
      <c r="AD1428" s="555"/>
      <c r="AE1428" s="555"/>
      <c r="AF1428" s="669"/>
      <c r="AG1428" s="619"/>
      <c r="AJ1428" s="854"/>
      <c r="AK1428" s="281" t="s">
        <v>104</v>
      </c>
      <c r="AL1428" s="281" t="s">
        <v>4</v>
      </c>
      <c r="AM1428" s="225"/>
      <c r="AN1428" s="225"/>
      <c r="AO1428" s="225"/>
      <c r="AP1428" s="225"/>
      <c r="AQ1428" s="225"/>
      <c r="AR1428" s="225"/>
      <c r="AS1428" s="225"/>
      <c r="AT1428" s="225"/>
      <c r="AU1428" s="225"/>
      <c r="AV1428" s="225"/>
      <c r="AW1428" s="225"/>
      <c r="AX1428" s="282"/>
      <c r="AY1428" s="854"/>
    </row>
    <row r="1429" spans="1:51" ht="13.5" customHeight="1" thickBot="1">
      <c r="B1429" s="881" t="s">
        <v>601</v>
      </c>
      <c r="C1429" s="882"/>
      <c r="D1429" s="882"/>
      <c r="E1429" s="564" t="e">
        <f>IF(B1429="","",VLOOKUP(B1429,参照!$U$1:$Z$25,2,FALSE))</f>
        <v>#N/A</v>
      </c>
      <c r="F1429" s="883" t="s">
        <v>603</v>
      </c>
      <c r="G1429" s="884"/>
      <c r="H1429" s="884"/>
      <c r="I1429" s="884"/>
      <c r="J1429" s="884"/>
      <c r="K1429" s="884"/>
      <c r="L1429" s="884"/>
      <c r="M1429" s="884"/>
      <c r="N1429" s="884"/>
      <c r="O1429" s="884"/>
      <c r="P1429" s="885"/>
      <c r="Q1429" s="555"/>
      <c r="R1429" s="598" t="s">
        <v>90</v>
      </c>
      <c r="S1429" s="564"/>
      <c r="T1429" s="681"/>
      <c r="U1429" s="682"/>
      <c r="V1429" s="682" t="str">
        <f>IF(ISERROR(VLOOKUP(U1429,参照!D:E,2,FALSE)),"",VLOOKUP(U1429,参照!D:E,2,FALSE))</f>
        <v/>
      </c>
      <c r="W1429" s="682"/>
      <c r="X1429" s="683"/>
      <c r="Y1429" s="555"/>
      <c r="Z1429" s="675"/>
      <c r="AA1429" s="684"/>
      <c r="AB1429" s="685"/>
      <c r="AC1429" s="686"/>
      <c r="AD1429" s="555"/>
      <c r="AE1429" s="555"/>
      <c r="AF1429" s="660" t="s">
        <v>343</v>
      </c>
      <c r="AG1429" s="678"/>
      <c r="AJ1429" s="855"/>
      <c r="AK1429" s="9" t="s">
        <v>125</v>
      </c>
      <c r="AL1429" s="9">
        <v>3</v>
      </c>
      <c r="AM1429" s="283"/>
      <c r="AN1429" s="283">
        <f>DSUM($B1411:$N1425,F1411,$AK1428:$AL1429)</f>
        <v>0</v>
      </c>
      <c r="AO1429" s="283">
        <f>DSUM($B1411:$N1425,H1411,$AK1428:$AL1429)</f>
        <v>0</v>
      </c>
      <c r="AP1429" s="283">
        <f>DSUM($B1411:$N1425,J1411,$AK1428:$AL1429)</f>
        <v>0</v>
      </c>
      <c r="AQ1429" s="283">
        <f>DSUM($B1411:$N1425,L1411,$AK1428:$AL1429)</f>
        <v>0</v>
      </c>
      <c r="AR1429" s="283">
        <f>DSUM($B1411:$N1425,N1411,$AK1428:$AL1429)</f>
        <v>0</v>
      </c>
      <c r="AS1429" s="283"/>
      <c r="AT1429" s="283">
        <f>AN1429+AO1429+AP1429</f>
        <v>0</v>
      </c>
      <c r="AU1429" s="283">
        <f>AQ1429+AR1429</f>
        <v>0</v>
      </c>
      <c r="AV1429" s="283">
        <f>AT1429+AU1429</f>
        <v>0</v>
      </c>
      <c r="AW1429" s="286">
        <f>(AT1429*1)+(AU1429*0.5)</f>
        <v>0</v>
      </c>
      <c r="AX1429" s="285">
        <f>DCOUNT(B1411:E1425,D1411,AK1428:AL1429)-AP1457</f>
        <v>0</v>
      </c>
      <c r="AY1429" s="855"/>
    </row>
    <row r="1430" spans="1:51" ht="13.5" customHeight="1" thickBot="1">
      <c r="B1430" s="894" t="s">
        <v>602</v>
      </c>
      <c r="C1430" s="894"/>
      <c r="D1430" s="894"/>
      <c r="E1430" s="555" t="e">
        <v>#N/A</v>
      </c>
      <c r="F1430" s="687" t="s">
        <v>15</v>
      </c>
      <c r="G1430" s="688"/>
      <c r="H1430" s="687" t="s">
        <v>16</v>
      </c>
      <c r="I1430" s="689"/>
      <c r="J1430" s="559" t="s">
        <v>17</v>
      </c>
      <c r="K1430" s="690"/>
      <c r="L1430" s="687" t="s">
        <v>18</v>
      </c>
      <c r="M1430" s="670"/>
      <c r="N1430" s="670" t="s">
        <v>19</v>
      </c>
      <c r="O1430" s="691" t="s">
        <v>6</v>
      </c>
      <c r="P1430" s="613" t="s">
        <v>20</v>
      </c>
      <c r="Q1430" s="555">
        <v>401</v>
      </c>
      <c r="R1430" s="692" t="str">
        <f>IF(ISERROR(VLOOKUP(Q1430,参照!A:B,2,FALSE)),"",VLOOKUP(Q1430,参照!A:B,2,FALSE))</f>
        <v>ＪＴＢ</v>
      </c>
      <c r="S1430" s="560"/>
      <c r="T1430" s="693">
        <v>1600</v>
      </c>
      <c r="U1430" s="694"/>
      <c r="V1430" s="695" t="str">
        <f>IF(ISERROR(VLOOKUP(U1430,参照!D:E,2,FALSE)),"",VLOOKUP(U1430,参照!D:E,2,FALSE))</f>
        <v/>
      </c>
      <c r="W1430" s="695"/>
      <c r="X1430" s="630"/>
      <c r="Y1430" s="555"/>
      <c r="Z1430" s="645"/>
      <c r="AA1430" s="590"/>
      <c r="AB1430" s="646"/>
      <c r="AC1430" s="647"/>
      <c r="AD1430" s="555"/>
      <c r="AE1430" s="555"/>
      <c r="AF1430" s="669"/>
      <c r="AG1430" s="619"/>
      <c r="AJ1430" s="289"/>
      <c r="AY1430" s="289"/>
    </row>
    <row r="1431" spans="1:51" ht="13.5" customHeight="1">
      <c r="A1431" s="548" t="s">
        <v>498</v>
      </c>
      <c r="B1431" s="873" t="s">
        <v>637</v>
      </c>
      <c r="C1431" s="874"/>
      <c r="D1431" s="875"/>
      <c r="E1431" s="670"/>
      <c r="F1431" s="765">
        <f ca="1">SUMIF($B1412:$P1425,$A1431,F1412:F1425)</f>
        <v>55</v>
      </c>
      <c r="G1431" s="757">
        <f t="shared" ref="G1431:P1431" ca="1" si="1304">SUMIF($B1412:$P1425,$A1431,G1412:G1425)</f>
        <v>14250</v>
      </c>
      <c r="H1431" s="758">
        <f t="shared" ca="1" si="1304"/>
        <v>81</v>
      </c>
      <c r="I1431" s="758">
        <f t="shared" ca="1" si="1304"/>
        <v>10500</v>
      </c>
      <c r="J1431" s="758">
        <f t="shared" ca="1" si="1304"/>
        <v>0</v>
      </c>
      <c r="K1431" s="758">
        <f t="shared" ca="1" si="1304"/>
        <v>7500</v>
      </c>
      <c r="L1431" s="758">
        <f t="shared" ca="1" si="1304"/>
        <v>2</v>
      </c>
      <c r="M1431" s="758">
        <f t="shared" ca="1" si="1304"/>
        <v>7140</v>
      </c>
      <c r="N1431" s="758">
        <f t="shared" ca="1" si="1304"/>
        <v>0</v>
      </c>
      <c r="O1431" s="758">
        <f t="shared" ca="1" si="1304"/>
        <v>138</v>
      </c>
      <c r="P1431" s="759">
        <f t="shared" ca="1" si="1304"/>
        <v>664750</v>
      </c>
      <c r="Q1431" s="555"/>
      <c r="R1431" s="857" t="s">
        <v>91</v>
      </c>
      <c r="S1431" s="858"/>
      <c r="T1431" s="680">
        <f>SUM(T1428+T1430)</f>
        <v>518050</v>
      </c>
      <c r="U1431" s="696"/>
      <c r="V1431" s="697" t="str">
        <f>IF(ISERROR(VLOOKUP(U1431,参照!D:E,2,FALSE)),"",VLOOKUP(U1431,参照!D:E,2,FALSE))</f>
        <v/>
      </c>
      <c r="W1431" s="696"/>
      <c r="X1431" s="630"/>
      <c r="Y1431" s="555"/>
      <c r="Z1431" s="648" t="s">
        <v>35</v>
      </c>
      <c r="AA1431" s="649"/>
      <c r="AB1431" s="650"/>
      <c r="AC1431" s="651">
        <f>SUM(AC1418:AC1429)</f>
        <v>0</v>
      </c>
      <c r="AD1431" s="555"/>
      <c r="AE1431" s="555"/>
      <c r="AF1431" s="698" t="s">
        <v>81</v>
      </c>
      <c r="AG1431" s="699"/>
      <c r="AJ1431" s="853" t="s">
        <v>686</v>
      </c>
      <c r="AK1431" s="277" t="s">
        <v>104</v>
      </c>
      <c r="AL1431" s="277" t="s">
        <v>4</v>
      </c>
      <c r="AM1431" s="278"/>
      <c r="AN1431" s="279" t="s">
        <v>15</v>
      </c>
      <c r="AO1431" s="279" t="s">
        <v>16</v>
      </c>
      <c r="AP1431" s="277" t="s">
        <v>17</v>
      </c>
      <c r="AQ1431" s="279" t="s">
        <v>18</v>
      </c>
      <c r="AR1431" s="279" t="s">
        <v>19</v>
      </c>
      <c r="AS1431" s="277"/>
      <c r="AT1431" s="277" t="s">
        <v>117</v>
      </c>
      <c r="AU1431" s="277" t="s">
        <v>118</v>
      </c>
      <c r="AV1431" s="277" t="s">
        <v>123</v>
      </c>
      <c r="AW1431" s="277" t="s">
        <v>124</v>
      </c>
      <c r="AX1431" s="288" t="s">
        <v>122</v>
      </c>
      <c r="AY1431" s="853" t="s">
        <v>127</v>
      </c>
    </row>
    <row r="1432" spans="1:51" ht="13.5" customHeight="1">
      <c r="A1432" s="548"/>
      <c r="B1432" s="870" t="s">
        <v>623</v>
      </c>
      <c r="C1432" s="871"/>
      <c r="D1432" s="872"/>
      <c r="E1432" s="555" t="e">
        <v>#N/A</v>
      </c>
      <c r="F1432" s="700">
        <f ca="1">SUM(F1431)+F1378</f>
        <v>895</v>
      </c>
      <c r="G1432" s="701">
        <f t="shared" ref="G1432:P1432" ca="1" si="1305">SUM(G1431)+G1378</f>
        <v>232750</v>
      </c>
      <c r="H1432" s="702">
        <f t="shared" ca="1" si="1305"/>
        <v>1594</v>
      </c>
      <c r="I1432" s="702">
        <f t="shared" ca="1" si="1305"/>
        <v>171500</v>
      </c>
      <c r="J1432" s="702">
        <f t="shared" ca="1" si="1305"/>
        <v>58</v>
      </c>
      <c r="K1432" s="702">
        <f t="shared" ca="1" si="1305"/>
        <v>122500</v>
      </c>
      <c r="L1432" s="702">
        <f t="shared" ca="1" si="1305"/>
        <v>31</v>
      </c>
      <c r="M1432" s="702">
        <f t="shared" ca="1" si="1305"/>
        <v>116620</v>
      </c>
      <c r="N1432" s="702">
        <f t="shared" ca="1" si="1305"/>
        <v>10</v>
      </c>
      <c r="O1432" s="702">
        <f t="shared" ca="1" si="1305"/>
        <v>2588</v>
      </c>
      <c r="P1432" s="703">
        <f t="shared" ca="1" si="1305"/>
        <v>12350800</v>
      </c>
      <c r="Q1432" s="555"/>
      <c r="R1432" s="560"/>
      <c r="S1432" s="560"/>
      <c r="T1432" s="704"/>
      <c r="U1432" s="628"/>
      <c r="V1432" s="628" t="str">
        <f>IF(ISERROR(VLOOKUP(U1432,参照!D:E,2,FALSE)),"",VLOOKUP(U1432,参照!D:E,2,FALSE))</f>
        <v/>
      </c>
      <c r="W1432" s="628"/>
      <c r="X1432" s="630"/>
      <c r="Y1432" s="555"/>
      <c r="Z1432" s="596" t="s">
        <v>36</v>
      </c>
      <c r="AA1432" s="555"/>
      <c r="AB1432" s="555"/>
      <c r="AC1432" s="555"/>
      <c r="AD1432" s="555"/>
      <c r="AE1432" s="555"/>
      <c r="AF1432" s="669"/>
      <c r="AG1432" s="619"/>
      <c r="AJ1432" s="854"/>
      <c r="AK1432" s="281" t="s">
        <v>126</v>
      </c>
      <c r="AL1432" s="281">
        <v>1</v>
      </c>
      <c r="AM1432" s="225"/>
      <c r="AN1432" s="225">
        <f>DSUM($B1411:$N1425,F1411,$AK1431:$AL1432)</f>
        <v>0</v>
      </c>
      <c r="AO1432" s="225">
        <f>DSUM($B1411:$N1425,H1411,$AK1431:$AL1432)</f>
        <v>0</v>
      </c>
      <c r="AP1432" s="225">
        <f>DSUM($B1411:$N1425,J1411,$AK1431:$AL1432)</f>
        <v>0</v>
      </c>
      <c r="AQ1432" s="225">
        <f>DSUM($B1411:$N1425,L1411,$AK1431:$AL1432)</f>
        <v>0</v>
      </c>
      <c r="AR1432" s="225">
        <f>DSUM($B1411:$N1425,N1411,$AK1431:$AL1432)</f>
        <v>0</v>
      </c>
      <c r="AS1432" s="225"/>
      <c r="AT1432" s="225">
        <f>AN1432+AO1432+AP1432</f>
        <v>0</v>
      </c>
      <c r="AU1432" s="225">
        <f>AQ1432+AR1432</f>
        <v>0</v>
      </c>
      <c r="AV1432" s="225">
        <f>AT1432+AU1432</f>
        <v>0</v>
      </c>
      <c r="AW1432" s="287">
        <f>(AT1432*1)+(AU1432*0.5)</f>
        <v>0</v>
      </c>
      <c r="AX1432" s="284">
        <f>DCOUNT(B1411:E1425,D1411,AK1431:AL1432)-AQ1456</f>
        <v>0</v>
      </c>
      <c r="AY1432" s="854"/>
    </row>
    <row r="1433" spans="1:51" ht="13.5" customHeight="1">
      <c r="A1433" s="548" t="s">
        <v>607</v>
      </c>
      <c r="B1433" s="873" t="s">
        <v>107</v>
      </c>
      <c r="C1433" s="874"/>
      <c r="D1433" s="875"/>
      <c r="E1433" s="670"/>
      <c r="F1433" s="757">
        <f ca="1">SUMIF($B1412:$P1425,$A1433,F1412:F1425)</f>
        <v>0</v>
      </c>
      <c r="G1433" s="758">
        <f t="shared" ref="G1433:P1433" ca="1" si="1306">SUMIF($B1412:$P1425,$A1433,G1412:G1425)</f>
        <v>0</v>
      </c>
      <c r="H1433" s="758">
        <f t="shared" ca="1" si="1306"/>
        <v>0</v>
      </c>
      <c r="I1433" s="758">
        <f t="shared" ca="1" si="1306"/>
        <v>0</v>
      </c>
      <c r="J1433" s="758">
        <f t="shared" ca="1" si="1306"/>
        <v>0</v>
      </c>
      <c r="K1433" s="758">
        <f t="shared" ca="1" si="1306"/>
        <v>0</v>
      </c>
      <c r="L1433" s="758">
        <f t="shared" ca="1" si="1306"/>
        <v>0</v>
      </c>
      <c r="M1433" s="758">
        <f t="shared" ca="1" si="1306"/>
        <v>0</v>
      </c>
      <c r="N1433" s="758">
        <f t="shared" ca="1" si="1306"/>
        <v>0</v>
      </c>
      <c r="O1433" s="758">
        <f t="shared" ca="1" si="1306"/>
        <v>0</v>
      </c>
      <c r="P1433" s="759">
        <f t="shared" ca="1" si="1306"/>
        <v>0</v>
      </c>
      <c r="Q1433" s="555"/>
      <c r="R1433" s="857" t="s">
        <v>92</v>
      </c>
      <c r="S1433" s="863"/>
      <c r="T1433" s="864"/>
      <c r="U1433" s="682"/>
      <c r="V1433" s="682" t="str">
        <f>IF(ISERROR(VLOOKUP(U1433,参照!D:E,2,FALSE)),"",VLOOKUP(U1433,参照!D:E,2,FALSE))</f>
        <v/>
      </c>
      <c r="W1433" s="682"/>
      <c r="X1433" s="683"/>
      <c r="Y1433" s="555"/>
      <c r="Z1433" s="555"/>
      <c r="AA1433" s="555"/>
      <c r="AB1433" s="555"/>
      <c r="AC1433" s="555"/>
      <c r="AD1433" s="555"/>
      <c r="AE1433" s="555"/>
      <c r="AF1433" s="705" t="s">
        <v>34</v>
      </c>
      <c r="AG1433" s="706"/>
      <c r="AJ1433" s="854"/>
      <c r="AK1433" s="281" t="s">
        <v>104</v>
      </c>
      <c r="AL1433" s="281" t="s">
        <v>4</v>
      </c>
      <c r="AM1433" s="225"/>
      <c r="AN1433" s="225"/>
      <c r="AO1433" s="225"/>
      <c r="AP1433" s="225"/>
      <c r="AQ1433" s="225"/>
      <c r="AR1433" s="225"/>
      <c r="AS1433" s="225"/>
      <c r="AT1433" s="225"/>
      <c r="AU1433" s="225"/>
      <c r="AV1433" s="225"/>
      <c r="AW1433" s="225"/>
      <c r="AX1433" s="282"/>
      <c r="AY1433" s="854"/>
    </row>
    <row r="1434" spans="1:51" ht="13.5" customHeight="1" thickBot="1">
      <c r="A1434" s="548"/>
      <c r="B1434" s="870" t="s">
        <v>623</v>
      </c>
      <c r="C1434" s="871"/>
      <c r="D1434" s="872"/>
      <c r="E1434" s="555" t="e">
        <v>#N/A</v>
      </c>
      <c r="F1434" s="701">
        <f ca="1">SUM(F1433)+F1380</f>
        <v>0</v>
      </c>
      <c r="G1434" s="702">
        <f t="shared" ref="G1434:P1434" ca="1" si="1307">SUM(G1433)+G1380</f>
        <v>0</v>
      </c>
      <c r="H1434" s="702">
        <f t="shared" ca="1" si="1307"/>
        <v>0</v>
      </c>
      <c r="I1434" s="702">
        <f t="shared" ca="1" si="1307"/>
        <v>0</v>
      </c>
      <c r="J1434" s="702">
        <f t="shared" ca="1" si="1307"/>
        <v>0</v>
      </c>
      <c r="K1434" s="702">
        <f t="shared" ca="1" si="1307"/>
        <v>0</v>
      </c>
      <c r="L1434" s="702">
        <f t="shared" ca="1" si="1307"/>
        <v>0</v>
      </c>
      <c r="M1434" s="702">
        <f t="shared" ca="1" si="1307"/>
        <v>0</v>
      </c>
      <c r="N1434" s="702">
        <f t="shared" ca="1" si="1307"/>
        <v>0</v>
      </c>
      <c r="O1434" s="702">
        <f t="shared" ca="1" si="1307"/>
        <v>0</v>
      </c>
      <c r="P1434" s="703">
        <f t="shared" ca="1" si="1307"/>
        <v>0</v>
      </c>
      <c r="Q1434" s="555"/>
      <c r="R1434" s="692" t="str">
        <f>IF(ISERROR(VLOOKUP(Q1434,参照!#REF!,2,FALSE)),"",VLOOKUP(Q1434,参照!#REF!,2,FALSE))</f>
        <v/>
      </c>
      <c r="S1434" s="560"/>
      <c r="T1434" s="693"/>
      <c r="U1434" s="707"/>
      <c r="V1434" s="708" t="str">
        <f>IF(ISERROR(VLOOKUP(U1434,参照!D:E,2,FALSE)),"",VLOOKUP(U1434,参照!D:E,2,FALSE))</f>
        <v/>
      </c>
      <c r="W1434" s="676"/>
      <c r="X1434" s="709"/>
      <c r="Y1434" s="555"/>
      <c r="Z1434" s="645"/>
      <c r="AA1434" s="590"/>
      <c r="AB1434" s="646"/>
      <c r="AC1434" s="647"/>
      <c r="AD1434" s="555"/>
      <c r="AE1434" s="555"/>
      <c r="AF1434" s="669"/>
      <c r="AG1434" s="619"/>
      <c r="AJ1434" s="855"/>
      <c r="AK1434" s="9" t="s">
        <v>126</v>
      </c>
      <c r="AL1434" s="9">
        <v>3</v>
      </c>
      <c r="AM1434" s="283"/>
      <c r="AN1434" s="283">
        <f>DSUM($B1411:$N1425,F1411,$AK1433:$AL1434)</f>
        <v>5</v>
      </c>
      <c r="AO1434" s="283">
        <f>DSUM($B1411:$N1425,H1411,$AK1433:$AL1434)</f>
        <v>21</v>
      </c>
      <c r="AP1434" s="283">
        <f>DSUM($B1411:$N1425,J1411,$AK1433:$AL1434)</f>
        <v>0</v>
      </c>
      <c r="AQ1434" s="283">
        <f>DSUM($B1411:$N1425,L1411,$AK1433:$AL1434)</f>
        <v>0</v>
      </c>
      <c r="AR1434" s="283">
        <f>DSUM($B1411:$N1425,N1411,$AK1433:$AL1434)</f>
        <v>0</v>
      </c>
      <c r="AS1434" s="283"/>
      <c r="AT1434" s="283">
        <f>AN1434+AO1434+AP1434</f>
        <v>26</v>
      </c>
      <c r="AU1434" s="283">
        <f>AQ1434+AR1434</f>
        <v>0</v>
      </c>
      <c r="AV1434" s="283">
        <f>AT1434+AU1434</f>
        <v>26</v>
      </c>
      <c r="AW1434" s="286">
        <f>(AT1434*1)+(AU1434*0.5)</f>
        <v>26</v>
      </c>
      <c r="AX1434" s="285">
        <f>DCOUNT(B1411:E1425,D1411,AK1433:AL1434)-AQ1457</f>
        <v>1</v>
      </c>
      <c r="AY1434" s="855"/>
    </row>
    <row r="1435" spans="1:51" ht="13.5" customHeight="1" thickBot="1">
      <c r="A1435" s="548" t="s">
        <v>608</v>
      </c>
      <c r="B1435" s="873" t="s">
        <v>605</v>
      </c>
      <c r="C1435" s="874"/>
      <c r="D1435" s="875"/>
      <c r="E1435" s="670"/>
      <c r="F1435" s="757">
        <f ca="1">SUMIF($B1412:$P1425,$A1435,F1412:F1425)</f>
        <v>0</v>
      </c>
      <c r="G1435" s="758">
        <f t="shared" ref="G1435:P1435" ca="1" si="1308">SUMIF($B1412:$P1425,$A1435,G1412:G1425)</f>
        <v>0</v>
      </c>
      <c r="H1435" s="758">
        <f t="shared" ca="1" si="1308"/>
        <v>0</v>
      </c>
      <c r="I1435" s="758">
        <f t="shared" ca="1" si="1308"/>
        <v>0</v>
      </c>
      <c r="J1435" s="758">
        <f t="shared" ca="1" si="1308"/>
        <v>0</v>
      </c>
      <c r="K1435" s="758">
        <f t="shared" ca="1" si="1308"/>
        <v>0</v>
      </c>
      <c r="L1435" s="758">
        <f t="shared" ca="1" si="1308"/>
        <v>0</v>
      </c>
      <c r="M1435" s="758">
        <f t="shared" ca="1" si="1308"/>
        <v>0</v>
      </c>
      <c r="N1435" s="758">
        <f t="shared" ca="1" si="1308"/>
        <v>0</v>
      </c>
      <c r="O1435" s="758">
        <f t="shared" ca="1" si="1308"/>
        <v>0</v>
      </c>
      <c r="P1435" s="759">
        <f t="shared" ca="1" si="1308"/>
        <v>0</v>
      </c>
      <c r="Q1435" s="555"/>
      <c r="R1435" s="857" t="s">
        <v>93</v>
      </c>
      <c r="S1435" s="858"/>
      <c r="T1435" s="680">
        <f>SUM(X1435+T1434)</f>
        <v>172150</v>
      </c>
      <c r="U1435" s="710"/>
      <c r="V1435" s="564" t="s">
        <v>82</v>
      </c>
      <c r="W1435" s="564"/>
      <c r="X1435" s="711">
        <f>SUM(X1411:X1434)</f>
        <v>172150</v>
      </c>
      <c r="Y1435" s="555"/>
      <c r="Z1435" s="692" t="s">
        <v>76</v>
      </c>
      <c r="AA1435" s="649"/>
      <c r="AB1435" s="650"/>
      <c r="AC1435" s="651">
        <f>+AB1411*AC1411+AB1412*AC1412+AB1413*AC1413+AB1418*AC1418+AB1419*AC1419+AB1420*AC1420+AB1421*AC1421+AB1422*AC1422+AB1423*AC1423+AB1424*AC1424+AB1425*AC1425+AB1426*AC1426+AB1427*AC1427+AB1428*AC1428+AB1429*AC1429</f>
        <v>0</v>
      </c>
      <c r="AD1435" s="555"/>
      <c r="AE1435" s="555"/>
      <c r="AF1435" s="705" t="s">
        <v>5</v>
      </c>
      <c r="AG1435" s="651">
        <f>SUM(AG1425:AG1434)</f>
        <v>219790</v>
      </c>
      <c r="AJ1435" s="289"/>
      <c r="AK1435" s="4"/>
      <c r="AL1435" s="4"/>
      <c r="AW1435" s="340"/>
      <c r="AX1435" s="340"/>
      <c r="AY1435" s="289"/>
    </row>
    <row r="1436" spans="1:51" ht="13.5" customHeight="1">
      <c r="A1436" s="548"/>
      <c r="B1436" s="870" t="s">
        <v>623</v>
      </c>
      <c r="C1436" s="871"/>
      <c r="D1436" s="872"/>
      <c r="E1436" s="712"/>
      <c r="F1436" s="701">
        <f ca="1">SUM(F1435)+F1382</f>
        <v>69</v>
      </c>
      <c r="G1436" s="702">
        <f t="shared" ref="G1436" ca="1" si="1309">SUM(G1435)+G1382</f>
        <v>11400</v>
      </c>
      <c r="H1436" s="702">
        <f t="shared" ref="H1436" ca="1" si="1310">SUM(H1435)+H1382</f>
        <v>130</v>
      </c>
      <c r="I1436" s="702">
        <f t="shared" ref="I1436:P1436" ca="1" si="1311">SUM(I1435)+I1382</f>
        <v>8400</v>
      </c>
      <c r="J1436" s="702">
        <f t="shared" ca="1" si="1311"/>
        <v>0</v>
      </c>
      <c r="K1436" s="702">
        <f t="shared" ca="1" si="1311"/>
        <v>6000</v>
      </c>
      <c r="L1436" s="702">
        <f t="shared" ca="1" si="1311"/>
        <v>2</v>
      </c>
      <c r="M1436" s="702">
        <f t="shared" ca="1" si="1311"/>
        <v>5720</v>
      </c>
      <c r="N1436" s="702">
        <f t="shared" ca="1" si="1311"/>
        <v>0</v>
      </c>
      <c r="O1436" s="702">
        <f t="shared" ca="1" si="1311"/>
        <v>201</v>
      </c>
      <c r="P1436" s="703">
        <f t="shared" ca="1" si="1311"/>
        <v>580500</v>
      </c>
      <c r="Q1436" s="555"/>
      <c r="R1436" s="596"/>
      <c r="S1436" s="555"/>
      <c r="T1436" s="713"/>
      <c r="U1436" s="555"/>
      <c r="V1436" s="714"/>
      <c r="W1436" s="555"/>
      <c r="X1436" s="713"/>
      <c r="Y1436" s="555"/>
      <c r="Z1436" s="555"/>
      <c r="AA1436" s="555"/>
      <c r="AB1436" s="555"/>
      <c r="AC1436" s="555"/>
      <c r="AD1436" s="555"/>
      <c r="AE1436" s="555"/>
      <c r="AF1436" s="555"/>
      <c r="AG1436" s="555"/>
      <c r="AJ1436" s="853" t="s">
        <v>336</v>
      </c>
      <c r="AK1436" s="277" t="s">
        <v>104</v>
      </c>
      <c r="AL1436" s="277" t="s">
        <v>4</v>
      </c>
      <c r="AM1436" s="278"/>
      <c r="AN1436" s="279" t="s">
        <v>15</v>
      </c>
      <c r="AO1436" s="279" t="s">
        <v>16</v>
      </c>
      <c r="AP1436" s="277" t="s">
        <v>17</v>
      </c>
      <c r="AQ1436" s="279" t="s">
        <v>18</v>
      </c>
      <c r="AR1436" s="279" t="s">
        <v>19</v>
      </c>
      <c r="AS1436" s="277"/>
      <c r="AT1436" s="277" t="s">
        <v>117</v>
      </c>
      <c r="AU1436" s="277" t="s">
        <v>118</v>
      </c>
      <c r="AV1436" s="277" t="s">
        <v>123</v>
      </c>
      <c r="AW1436" s="277" t="s">
        <v>124</v>
      </c>
      <c r="AX1436" s="288" t="s">
        <v>122</v>
      </c>
      <c r="AY1436" s="853" t="s">
        <v>336</v>
      </c>
    </row>
    <row r="1437" spans="1:51" ht="13.5" customHeight="1">
      <c r="A1437" s="548" t="s">
        <v>609</v>
      </c>
      <c r="B1437" s="873" t="s">
        <v>103</v>
      </c>
      <c r="C1437" s="874"/>
      <c r="D1437" s="875"/>
      <c r="E1437" s="560" t="e">
        <v>#N/A</v>
      </c>
      <c r="F1437" s="757">
        <f ca="1">SUMIF($B1412:$P1425,$A1437,F1412:F1425)</f>
        <v>0</v>
      </c>
      <c r="G1437" s="758">
        <f t="shared" ref="G1437:P1437" ca="1" si="1312">SUMIF($B1412:$P1425,$A1437,G1412:G1425)</f>
        <v>0</v>
      </c>
      <c r="H1437" s="758">
        <f t="shared" ca="1" si="1312"/>
        <v>0</v>
      </c>
      <c r="I1437" s="758">
        <f t="shared" ca="1" si="1312"/>
        <v>0</v>
      </c>
      <c r="J1437" s="758">
        <f t="shared" ca="1" si="1312"/>
        <v>0</v>
      </c>
      <c r="K1437" s="758">
        <f t="shared" ca="1" si="1312"/>
        <v>0</v>
      </c>
      <c r="L1437" s="758">
        <f t="shared" ca="1" si="1312"/>
        <v>0</v>
      </c>
      <c r="M1437" s="758">
        <f t="shared" ca="1" si="1312"/>
        <v>0</v>
      </c>
      <c r="N1437" s="758">
        <f t="shared" ca="1" si="1312"/>
        <v>0</v>
      </c>
      <c r="O1437" s="758">
        <f t="shared" ca="1" si="1312"/>
        <v>0</v>
      </c>
      <c r="P1437" s="759">
        <f t="shared" ca="1" si="1312"/>
        <v>0</v>
      </c>
      <c r="Q1437" s="555"/>
      <c r="R1437" s="649" t="s">
        <v>425</v>
      </c>
      <c r="S1437" s="555"/>
      <c r="T1437" s="555"/>
      <c r="U1437" s="555"/>
      <c r="V1437" s="555"/>
      <c r="W1437" s="555"/>
      <c r="X1437" s="555"/>
      <c r="Y1437" s="555"/>
      <c r="Z1437" s="555"/>
      <c r="AA1437" s="555"/>
      <c r="AB1437" s="555"/>
      <c r="AC1437" s="555"/>
      <c r="AD1437" s="555"/>
      <c r="AE1437" s="555"/>
      <c r="AF1437" s="714" t="s">
        <v>342</v>
      </c>
      <c r="AG1437" s="555"/>
      <c r="AJ1437" s="854"/>
      <c r="AK1437" s="281" t="s">
        <v>334</v>
      </c>
      <c r="AL1437" s="281">
        <v>1</v>
      </c>
      <c r="AM1437" s="225"/>
      <c r="AN1437" s="225">
        <f>DSUM($B1411:$N1425,F1411,$AK1436:$AL1437)</f>
        <v>0</v>
      </c>
      <c r="AO1437" s="225">
        <f>DSUM($B1411:$N1425,H1411,$AK1436:$AL1437)</f>
        <v>0</v>
      </c>
      <c r="AP1437" s="225">
        <f>DSUM($B1411:$N1425,J1411,$AK1436:$AL1437)</f>
        <v>0</v>
      </c>
      <c r="AQ1437" s="225">
        <f>DSUM($B1411:$N1425,L1411,$AK1436:$AL1437)</f>
        <v>0</v>
      </c>
      <c r="AR1437" s="225">
        <f>DSUM($B1411:$N1425,N1411,$AK1436:$AL1437)</f>
        <v>0</v>
      </c>
      <c r="AS1437" s="225"/>
      <c r="AT1437" s="225">
        <f>AN1437+AO1437+AP1437</f>
        <v>0</v>
      </c>
      <c r="AU1437" s="225">
        <f>AQ1437+AR1437</f>
        <v>0</v>
      </c>
      <c r="AV1437" s="225">
        <f>AT1437+AU1437</f>
        <v>0</v>
      </c>
      <c r="AW1437" s="287">
        <f>(AT1437*1)+(AU1437*0.5)</f>
        <v>0</v>
      </c>
      <c r="AX1437" s="284">
        <f>DCOUNT(B1411:E1425,D1411,AK1436:AL1437)-AR1456</f>
        <v>0</v>
      </c>
      <c r="AY1437" s="854"/>
    </row>
    <row r="1438" spans="1:51" ht="13.5" customHeight="1">
      <c r="A1438" s="548"/>
      <c r="B1438" s="870" t="s">
        <v>623</v>
      </c>
      <c r="C1438" s="871"/>
      <c r="D1438" s="872"/>
      <c r="E1438" s="555" t="e">
        <v>#N/A</v>
      </c>
      <c r="F1438" s="701">
        <f ca="1">SUM(F1437)+F1384</f>
        <v>60</v>
      </c>
      <c r="G1438" s="702">
        <f t="shared" ref="G1438" ca="1" si="1313">SUM(G1437)+G1384</f>
        <v>9500</v>
      </c>
      <c r="H1438" s="702">
        <f t="shared" ref="H1438" ca="1" si="1314">SUM(H1437)+H1384</f>
        <v>9</v>
      </c>
      <c r="I1438" s="702">
        <f t="shared" ref="I1438:P1438" ca="1" si="1315">SUM(I1437)+I1384</f>
        <v>7000</v>
      </c>
      <c r="J1438" s="702">
        <f t="shared" ca="1" si="1315"/>
        <v>0</v>
      </c>
      <c r="K1438" s="702">
        <f t="shared" ca="1" si="1315"/>
        <v>5000</v>
      </c>
      <c r="L1438" s="702">
        <f t="shared" ca="1" si="1315"/>
        <v>2</v>
      </c>
      <c r="M1438" s="702">
        <f t="shared" ca="1" si="1315"/>
        <v>4750</v>
      </c>
      <c r="N1438" s="702">
        <f t="shared" ca="1" si="1315"/>
        <v>0</v>
      </c>
      <c r="O1438" s="702">
        <f t="shared" ca="1" si="1315"/>
        <v>71</v>
      </c>
      <c r="P1438" s="703">
        <f t="shared" ca="1" si="1315"/>
        <v>695500</v>
      </c>
      <c r="Q1438" s="555"/>
      <c r="R1438" s="774"/>
      <c r="S1438" s="604"/>
      <c r="T1438" s="603" t="s">
        <v>39</v>
      </c>
      <c r="U1438" s="604"/>
      <c r="V1438" s="715"/>
      <c r="W1438" s="604"/>
      <c r="X1438" s="603" t="s">
        <v>455</v>
      </c>
      <c r="Y1438" s="604"/>
      <c r="Z1438" s="715"/>
      <c r="AA1438" s="604"/>
      <c r="AB1438" s="604"/>
      <c r="AC1438" s="603" t="s">
        <v>41</v>
      </c>
      <c r="AD1438" s="715"/>
      <c r="AE1438" s="555"/>
      <c r="AF1438" s="851" t="s">
        <v>827</v>
      </c>
      <c r="AG1438" s="664"/>
      <c r="AJ1438" s="854"/>
      <c r="AK1438" s="281" t="s">
        <v>104</v>
      </c>
      <c r="AL1438" s="281" t="s">
        <v>4</v>
      </c>
      <c r="AM1438" s="225"/>
      <c r="AN1438" s="225"/>
      <c r="AO1438" s="225"/>
      <c r="AP1438" s="225"/>
      <c r="AQ1438" s="225"/>
      <c r="AR1438" s="225"/>
      <c r="AS1438" s="225"/>
      <c r="AT1438" s="225"/>
      <c r="AU1438" s="225"/>
      <c r="AV1438" s="225"/>
      <c r="AW1438" s="225"/>
      <c r="AX1438" s="282"/>
      <c r="AY1438" s="854"/>
    </row>
    <row r="1439" spans="1:51" ht="13.5" customHeight="1" thickBot="1">
      <c r="A1439" s="548" t="s">
        <v>610</v>
      </c>
      <c r="B1439" s="878" t="s">
        <v>661</v>
      </c>
      <c r="C1439" s="879"/>
      <c r="D1439" s="880"/>
      <c r="E1439" s="670"/>
      <c r="F1439" s="757">
        <f ca="1">SUMIF($B1412:$P1425,$A1439,F1412:F1425)+SUMIF($B1412:$P1425,$A1440,F1412:F1425)</f>
        <v>5</v>
      </c>
      <c r="G1439" s="758">
        <f t="shared" ref="G1439" ca="1" si="1316">SUMIF($B1414:$P1427,$A1439,G1414:G1427)</f>
        <v>0</v>
      </c>
      <c r="H1439" s="758">
        <f ca="1">SUMIF($B1412:$P1425,$A1439,H1412:H1425)+SUMIF($B1412:$P1425,$A1440,H1412:H1425)</f>
        <v>21</v>
      </c>
      <c r="I1439" s="758">
        <f t="shared" ref="I1439" ca="1" si="1317">SUMIF($B1414:$P1427,$A1439,I1414:I1427)</f>
        <v>0</v>
      </c>
      <c r="J1439" s="758">
        <f ca="1">SUMIF($B1412:$P1425,$A1439,J1412:J1425)+SUMIF($B1412:$P1425,$A1440,J1412:J1425)</f>
        <v>0</v>
      </c>
      <c r="K1439" s="758">
        <f t="shared" ref="K1439" ca="1" si="1318">SUMIF($B1414:$P1427,$A1439,K1414:K1427)</f>
        <v>0</v>
      </c>
      <c r="L1439" s="758">
        <f ca="1">SUMIF($B1412:$P1425,$A1439,L1412:L1425)+SUMIF($B1412:$P1425,$A1440,L1412:L1425)</f>
        <v>0</v>
      </c>
      <c r="M1439" s="758">
        <f t="shared" ref="M1439" ca="1" si="1319">SUMIF($B1414:$P1427,$A1439,M1414:M1427)</f>
        <v>0</v>
      </c>
      <c r="N1439" s="758">
        <f ca="1">SUMIF($B1412:$P1425,$A1439,N1412:N1425)+SUMIF($B1412:$P1425,$A1440,N1412:N1425)</f>
        <v>0</v>
      </c>
      <c r="O1439" s="758">
        <f ca="1">SUMIF($B1412:$P1425,$A1439,O1412:O1425)+SUMIF($B1412:$P1425,$A1440,O1412:O1425)</f>
        <v>26</v>
      </c>
      <c r="P1439" s="759">
        <f ca="1">SUMIF($B1412:$P1425,$A1439,P1412:P1425)+SUMIF($B1412:$P1425,$A1440,P1412:P1425)</f>
        <v>199600</v>
      </c>
      <c r="Q1439" s="555"/>
      <c r="R1439" s="775"/>
      <c r="S1439" s="596" t="s">
        <v>2</v>
      </c>
      <c r="T1439" s="717">
        <f>SUM(昨年日報!T1440)</f>
        <v>0</v>
      </c>
      <c r="U1439" s="555"/>
      <c r="V1439" s="718"/>
      <c r="W1439" s="596" t="s">
        <v>42</v>
      </c>
      <c r="X1439" s="719">
        <f>+X1385+T1439</f>
        <v>3893</v>
      </c>
      <c r="Y1439" s="555"/>
      <c r="Z1439" s="720"/>
      <c r="AA1439" s="555" t="s">
        <v>2</v>
      </c>
      <c r="AB1439" s="596"/>
      <c r="AC1439" s="721">
        <f>+AC1385+T1439</f>
        <v>4171</v>
      </c>
      <c r="AD1439" s="720"/>
      <c r="AE1439" s="555"/>
      <c r="AF1439" s="832" t="s">
        <v>828</v>
      </c>
      <c r="AG1439" s="833"/>
      <c r="AJ1439" s="855"/>
      <c r="AK1439" s="9" t="s">
        <v>335</v>
      </c>
      <c r="AL1439" s="9">
        <v>3</v>
      </c>
      <c r="AM1439" s="283"/>
      <c r="AN1439" s="283">
        <f>DSUM($B1411:$N1425,F1411,$AK1438:$AL1439)</f>
        <v>0</v>
      </c>
      <c r="AO1439" s="283">
        <f>DSUM($B1411:$N1425,H1411,$AK1438:$AL1439)</f>
        <v>0</v>
      </c>
      <c r="AP1439" s="283">
        <f>DSUM($B1411:$N1425,J1411,$AK1438:$AL1439)</f>
        <v>0</v>
      </c>
      <c r="AQ1439" s="283">
        <f>DSUM($B1411:$N1425,L1411,$AK1438:$AL1439)</f>
        <v>0</v>
      </c>
      <c r="AR1439" s="283">
        <f>DSUM($B1411:$N1425,N1411,$AK1438:$AL1439)</f>
        <v>0</v>
      </c>
      <c r="AS1439" s="283"/>
      <c r="AT1439" s="283">
        <f>AN1439+AO1439+AP1439</f>
        <v>0</v>
      </c>
      <c r="AU1439" s="283">
        <f>AQ1439+AR1439</f>
        <v>0</v>
      </c>
      <c r="AV1439" s="283">
        <f>AT1439+AU1439</f>
        <v>0</v>
      </c>
      <c r="AW1439" s="286">
        <f>(AT1439*1)+(AU1439*0.5)</f>
        <v>0</v>
      </c>
      <c r="AX1439" s="285">
        <f>DCOUNT(B1411:E1425,D1411,AK1438:AL1439)-AR1457</f>
        <v>0</v>
      </c>
      <c r="AY1439" s="855"/>
    </row>
    <row r="1440" spans="1:51" ht="13.5" customHeight="1" thickBot="1">
      <c r="A1440" s="548" t="s">
        <v>663</v>
      </c>
      <c r="B1440" s="870" t="s">
        <v>623</v>
      </c>
      <c r="C1440" s="871"/>
      <c r="D1440" s="872"/>
      <c r="E1440" s="555" t="e">
        <v>#N/A</v>
      </c>
      <c r="F1440" s="701">
        <f ca="1">SUM(F1439)+F1386</f>
        <v>389</v>
      </c>
      <c r="G1440" s="702">
        <f t="shared" ref="G1440" ca="1" si="1320">SUM(G1439)+G1386</f>
        <v>53200</v>
      </c>
      <c r="H1440" s="702">
        <f t="shared" ref="H1440" ca="1" si="1321">SUM(H1439)+H1386</f>
        <v>97</v>
      </c>
      <c r="I1440" s="702">
        <f t="shared" ref="I1440:P1440" ca="1" si="1322">SUM(I1439)+I1386</f>
        <v>39200</v>
      </c>
      <c r="J1440" s="702">
        <f t="shared" ca="1" si="1322"/>
        <v>0</v>
      </c>
      <c r="K1440" s="702">
        <f t="shared" ca="1" si="1322"/>
        <v>28000</v>
      </c>
      <c r="L1440" s="702">
        <f t="shared" ca="1" si="1322"/>
        <v>18</v>
      </c>
      <c r="M1440" s="702">
        <f t="shared" ca="1" si="1322"/>
        <v>26600</v>
      </c>
      <c r="N1440" s="702">
        <f t="shared" ca="1" si="1322"/>
        <v>2</v>
      </c>
      <c r="O1440" s="702">
        <f t="shared" ca="1" si="1322"/>
        <v>506</v>
      </c>
      <c r="P1440" s="703">
        <f t="shared" ca="1" si="1322"/>
        <v>3928800</v>
      </c>
      <c r="Q1440" s="555"/>
      <c r="R1440" s="776" t="s">
        <v>43</v>
      </c>
      <c r="S1440" s="697" t="s">
        <v>3</v>
      </c>
      <c r="T1440" s="722">
        <f>SUM(O1427)</f>
        <v>164</v>
      </c>
      <c r="U1440" s="696"/>
      <c r="V1440" s="723" t="str">
        <f t="shared" ref="V1440" si="1323">+IF(ISERROR(T1440/T1439*100),"",(T1440/T1439*100))</f>
        <v/>
      </c>
      <c r="W1440" s="697" t="s">
        <v>44</v>
      </c>
      <c r="X1440" s="724">
        <f t="shared" ref="X1440:X1442" si="1324">+X1386+T1440</f>
        <v>3366</v>
      </c>
      <c r="Y1440" s="696"/>
      <c r="Z1440" s="725">
        <f t="shared" ref="Z1440" si="1325">+IF(ISERROR(X1440/X1439*100),"",(X1440/X1439*100))</f>
        <v>86.462882096069876</v>
      </c>
      <c r="AA1440" s="696" t="s">
        <v>3</v>
      </c>
      <c r="AB1440" s="697"/>
      <c r="AC1440" s="726">
        <f t="shared" ref="AC1440:AC1452" si="1326">+AC1386+T1440</f>
        <v>3504</v>
      </c>
      <c r="AD1440" s="723">
        <f>+IF(ISERROR(AC1440/AC1439*100),"",(AC1440/AC1439*100))</f>
        <v>84.008631023735319</v>
      </c>
      <c r="AE1440" s="555"/>
      <c r="AF1440" s="832" t="s">
        <v>807</v>
      </c>
      <c r="AG1440" s="833"/>
    </row>
    <row r="1441" spans="1:50" ht="13.5" customHeight="1" thickBot="1">
      <c r="A1441" s="43"/>
      <c r="B1441" s="662"/>
      <c r="C1441" s="663"/>
      <c r="D1441" s="664"/>
      <c r="E1441" s="590" t="str">
        <f>IF(B1441="","",VLOOKUP(B1441,参照!$U$1:$Z$25,2,FALSE))</f>
        <v/>
      </c>
      <c r="F1441" s="760"/>
      <c r="G1441" s="761"/>
      <c r="H1441" s="760"/>
      <c r="I1441" s="762"/>
      <c r="J1441" s="760"/>
      <c r="K1441" s="762"/>
      <c r="L1441" s="760"/>
      <c r="M1441" s="761"/>
      <c r="N1441" s="761"/>
      <c r="O1441" s="763"/>
      <c r="P1441" s="764"/>
      <c r="Q1441" s="555"/>
      <c r="R1441" s="777"/>
      <c r="S1441" s="728"/>
      <c r="T1441" s="606">
        <f>SUM(昨年日報!T1442)</f>
        <v>0</v>
      </c>
      <c r="U1441" s="555"/>
      <c r="V1441" s="729"/>
      <c r="W1441" s="555"/>
      <c r="X1441" s="719">
        <f t="shared" si="1324"/>
        <v>18568280</v>
      </c>
      <c r="Y1441" s="555"/>
      <c r="Z1441" s="720"/>
      <c r="AA1441" s="555"/>
      <c r="AB1441" s="555"/>
      <c r="AC1441" s="713">
        <f t="shared" si="1326"/>
        <v>19752240</v>
      </c>
      <c r="AD1441" s="720"/>
      <c r="AE1441" s="555"/>
      <c r="AF1441" s="832" t="s">
        <v>808</v>
      </c>
      <c r="AG1441" s="833"/>
      <c r="AJ1441" s="290" t="s">
        <v>128</v>
      </c>
      <c r="AK1441" s="256"/>
      <c r="AL1441" s="256"/>
      <c r="AM1441" s="256"/>
      <c r="AN1441" s="256">
        <f>AN1412+AN1414+AN1417+AN1419+AN1422+AN1424+AN1427+AN1429+AN1432+AN1434</f>
        <v>60</v>
      </c>
      <c r="AO1441" s="256">
        <f>AO1412+AO1414+AO1417+AO1419+AO1422+AO1424+AO1427+AO1429+AO1432+AO1434</f>
        <v>102</v>
      </c>
      <c r="AP1441" s="256">
        <f>AP1412+AP1414+AP1417+AP1419+AP1422+AP1424+AP1427+AP1429+AP1432+AP1434</f>
        <v>0</v>
      </c>
      <c r="AQ1441" s="256">
        <f>AQ1412+AQ1414+AQ1417+AQ1419+AQ1422+AQ1424+AQ1427+AQ1429+AQ1432+AQ1434</f>
        <v>2</v>
      </c>
      <c r="AR1441" s="256">
        <f>AR1412+AR1414+AR1417+AR1419+AR1422+AR1424+AR1427+AR1429+AR1432+AR1434</f>
        <v>0</v>
      </c>
      <c r="AS1441" s="256"/>
      <c r="AT1441" s="256">
        <f>AT1412+AT1414+AT1417+AT1419+AT1422+AT1424+AT1427+AT1429+AT1432+AT1434</f>
        <v>162</v>
      </c>
      <c r="AU1441" s="256">
        <f>AU1412+AU1414+AU1417+AU1419+AU1422+AU1424+AU1427+AU1429+AU1432+AU1434</f>
        <v>2</v>
      </c>
      <c r="AV1441" s="256">
        <f>AV1412+AV1414+AV1417+AV1419+AV1422+AV1424+AV1427+AV1429+AV1432+AV1434</f>
        <v>164</v>
      </c>
      <c r="AW1441" s="256">
        <f>AW1412+AW1414+AW1417+AW1419+AW1422+AW1424+AW1427+AW1429+AW1432+AW1434</f>
        <v>163</v>
      </c>
      <c r="AX1441" s="256">
        <f>AX1412+AX1414+AX1417+AX1419+AX1422+AX1424+AX1427+AX1429+AX1432+AX1434</f>
        <v>4</v>
      </c>
    </row>
    <row r="1442" spans="1:50" ht="13.5" customHeight="1">
      <c r="A1442" s="43"/>
      <c r="B1442" s="870" t="s">
        <v>611</v>
      </c>
      <c r="C1442" s="871"/>
      <c r="D1442" s="872"/>
      <c r="E1442" s="670"/>
      <c r="F1442" s="731">
        <f ca="1">SUM(F1432+F1434+F1436+F1438+F1440)</f>
        <v>1413</v>
      </c>
      <c r="G1442" s="732">
        <f t="shared" ref="G1442:P1442" ca="1" si="1327">SUM(G1432+G1434+G1436+G1438+G1440)</f>
        <v>306850</v>
      </c>
      <c r="H1442" s="731">
        <f t="shared" ca="1" si="1327"/>
        <v>1830</v>
      </c>
      <c r="I1442" s="733">
        <f t="shared" ca="1" si="1327"/>
        <v>226100</v>
      </c>
      <c r="J1442" s="731">
        <f t="shared" ca="1" si="1327"/>
        <v>58</v>
      </c>
      <c r="K1442" s="733">
        <f t="shared" ca="1" si="1327"/>
        <v>161500</v>
      </c>
      <c r="L1442" s="731">
        <f t="shared" ca="1" si="1327"/>
        <v>53</v>
      </c>
      <c r="M1442" s="732">
        <f t="shared" ca="1" si="1327"/>
        <v>153690</v>
      </c>
      <c r="N1442" s="732">
        <f t="shared" ca="1" si="1327"/>
        <v>12</v>
      </c>
      <c r="O1442" s="734">
        <f t="shared" ca="1" si="1327"/>
        <v>3366</v>
      </c>
      <c r="P1442" s="735">
        <f t="shared" ca="1" si="1327"/>
        <v>17555600</v>
      </c>
      <c r="Q1442" s="555"/>
      <c r="R1442" s="778" t="s">
        <v>45</v>
      </c>
      <c r="S1442" s="660"/>
      <c r="T1442" s="736">
        <f>SUM(P1427)</f>
        <v>864350</v>
      </c>
      <c r="U1442" s="696"/>
      <c r="V1442" s="723" t="str">
        <f t="shared" ref="V1442" si="1328">+IF(ISERROR(T1442/T1441*100),"",(T1442/T1441*100))</f>
        <v/>
      </c>
      <c r="W1442" s="696"/>
      <c r="X1442" s="724">
        <f t="shared" si="1324"/>
        <v>17555600</v>
      </c>
      <c r="Y1442" s="696"/>
      <c r="Z1442" s="723">
        <f t="shared" ref="Z1442" si="1329">+IF(ISERROR(X1442/X1441*100),"",(X1442/X1441*100))</f>
        <v>94.546183060574279</v>
      </c>
      <c r="AA1442" s="696"/>
      <c r="AB1442" s="696"/>
      <c r="AC1442" s="736">
        <f t="shared" si="1326"/>
        <v>18231360</v>
      </c>
      <c r="AD1442" s="723">
        <f>+IF(ISERROR(AC1442/AC1441*100),"",(AC1442/AC1441*100))</f>
        <v>92.300215064215493</v>
      </c>
      <c r="AE1442" s="555"/>
      <c r="AF1442" s="558"/>
      <c r="AG1442" s="561"/>
    </row>
    <row r="1443" spans="1:50" ht="13.5" customHeight="1">
      <c r="A1443" s="43"/>
      <c r="B1443" s="895"/>
      <c r="C1443" s="895"/>
      <c r="D1443" s="895"/>
      <c r="E1443" s="562"/>
      <c r="F1443" s="666"/>
      <c r="G1443" s="737"/>
      <c r="H1443" s="666"/>
      <c r="I1443" s="737"/>
      <c r="J1443" s="666"/>
      <c r="K1443" s="737"/>
      <c r="L1443" s="666"/>
      <c r="M1443" s="737"/>
      <c r="N1443" s="666"/>
      <c r="O1443" s="737"/>
      <c r="P1443" s="737"/>
      <c r="Q1443" s="555"/>
      <c r="R1443" s="777" t="s">
        <v>46</v>
      </c>
      <c r="S1443" s="738">
        <f>SUM(AC1412:AC1413)</f>
        <v>0</v>
      </c>
      <c r="T1443" s="606">
        <f>SUM(昨年日報!T1444)</f>
        <v>0</v>
      </c>
      <c r="U1443" s="555"/>
      <c r="V1443" s="729"/>
      <c r="W1443" s="555"/>
      <c r="X1443" s="719">
        <f>+X1389+T1443</f>
        <v>0</v>
      </c>
      <c r="Y1443" s="555"/>
      <c r="Z1443" s="739"/>
      <c r="AA1443" s="555"/>
      <c r="AB1443" s="555"/>
      <c r="AC1443" s="713">
        <f t="shared" si="1326"/>
        <v>0</v>
      </c>
      <c r="AD1443" s="720"/>
      <c r="AE1443" s="555"/>
      <c r="AF1443" s="558" t="s">
        <v>837</v>
      </c>
      <c r="AG1443" s="561"/>
      <c r="AJ1443" s="856" t="s">
        <v>323</v>
      </c>
      <c r="AK1443" s="856"/>
      <c r="AL1443" s="856" t="s">
        <v>324</v>
      </c>
      <c r="AM1443" s="856"/>
      <c r="AN1443" s="859" t="s">
        <v>331</v>
      </c>
      <c r="AO1443" s="859"/>
      <c r="AP1443" s="856" t="s">
        <v>325</v>
      </c>
      <c r="AQ1443" s="856"/>
    </row>
    <row r="1444" spans="1:50" ht="13.5" customHeight="1">
      <c r="A1444" s="43"/>
      <c r="B1444" s="881" t="s">
        <v>618</v>
      </c>
      <c r="C1444" s="882"/>
      <c r="D1444" s="882"/>
      <c r="E1444" s="564" t="e">
        <f>IF(B1444="","",VLOOKUP(B1444,参照!$U$1:$Z$25,2,FALSE))</f>
        <v>#N/A</v>
      </c>
      <c r="F1444" s="883" t="s">
        <v>616</v>
      </c>
      <c r="G1444" s="884"/>
      <c r="H1444" s="884"/>
      <c r="I1444" s="884"/>
      <c r="J1444" s="884"/>
      <c r="K1444" s="884"/>
      <c r="L1444" s="884"/>
      <c r="M1444" s="884"/>
      <c r="N1444" s="884"/>
      <c r="O1444" s="884"/>
      <c r="P1444" s="885"/>
      <c r="Q1444" s="555"/>
      <c r="R1444" s="776" t="s">
        <v>47</v>
      </c>
      <c r="S1444" s="740"/>
      <c r="T1444" s="736">
        <f>SUM(T1430+T1434+S1443+S1444)</f>
        <v>1600</v>
      </c>
      <c r="U1444" s="696"/>
      <c r="V1444" s="723" t="str">
        <f t="shared" ref="V1444" si="1330">+IF(ISERROR(T1444/T1443*100),"",(T1444/T1443*100))</f>
        <v/>
      </c>
      <c r="W1444" s="696"/>
      <c r="X1444" s="724">
        <f t="shared" ref="X1444:X1453" si="1331">+X1390+T1444</f>
        <v>10404</v>
      </c>
      <c r="Y1444" s="696"/>
      <c r="Z1444" s="725" t="str">
        <f t="shared" ref="Z1444" si="1332">+IF(ISERROR(X1444/X1443*100),"",(X1444/X1443*100))</f>
        <v/>
      </c>
      <c r="AA1444" s="696"/>
      <c r="AB1444" s="696"/>
      <c r="AC1444" s="736">
        <f t="shared" si="1326"/>
        <v>41620</v>
      </c>
      <c r="AD1444" s="723" t="str">
        <f>+IF(ISERROR(AC1444/AC1443*100),"",(AC1444/AC1443*100))</f>
        <v/>
      </c>
      <c r="AE1444" s="555"/>
      <c r="AF1444" s="558" t="s">
        <v>813</v>
      </c>
      <c r="AG1444" s="561"/>
      <c r="AJ1444" s="931">
        <v>175750</v>
      </c>
      <c r="AK1444" s="931"/>
      <c r="AL1444" s="869">
        <f>AJ1444-AG1435</f>
        <v>-44040</v>
      </c>
      <c r="AM1444" s="856"/>
      <c r="AN1444" s="869">
        <f>T1446+T1448+T1450+T1452</f>
        <v>44040</v>
      </c>
      <c r="AO1444" s="856"/>
      <c r="AP1444" s="869">
        <f>(AJ1444+AN1444)-(AG1435)</f>
        <v>0</v>
      </c>
      <c r="AQ1444" s="856"/>
    </row>
    <row r="1445" spans="1:50" ht="13.5" customHeight="1">
      <c r="A1445" s="43"/>
      <c r="B1445" s="894" t="s">
        <v>602</v>
      </c>
      <c r="C1445" s="894"/>
      <c r="D1445" s="894"/>
      <c r="E1445" s="555" t="e">
        <v>#N/A</v>
      </c>
      <c r="F1445" s="687" t="s">
        <v>15</v>
      </c>
      <c r="G1445" s="688"/>
      <c r="H1445" s="687" t="s">
        <v>16</v>
      </c>
      <c r="I1445" s="689"/>
      <c r="J1445" s="559" t="s">
        <v>17</v>
      </c>
      <c r="K1445" s="690"/>
      <c r="L1445" s="687" t="s">
        <v>18</v>
      </c>
      <c r="M1445" s="670"/>
      <c r="N1445" s="670" t="s">
        <v>19</v>
      </c>
      <c r="O1445" s="691" t="s">
        <v>6</v>
      </c>
      <c r="P1445" s="613" t="s">
        <v>20</v>
      </c>
      <c r="Q1445" s="555"/>
      <c r="R1445" s="773" t="s">
        <v>639</v>
      </c>
      <c r="S1445" s="824">
        <f>AF1450+AF1452</f>
        <v>13040</v>
      </c>
      <c r="T1445" s="606">
        <f>SUM(昨年日報!T1446)</f>
        <v>0</v>
      </c>
      <c r="U1445" s="555"/>
      <c r="V1445" s="729"/>
      <c r="W1445" s="555"/>
      <c r="X1445" s="719">
        <f t="shared" si="1331"/>
        <v>299980</v>
      </c>
      <c r="Y1445" s="555"/>
      <c r="Z1445" s="720"/>
      <c r="AA1445" s="555"/>
      <c r="AB1445" s="555"/>
      <c r="AC1445" s="713">
        <f t="shared" si="1326"/>
        <v>317380</v>
      </c>
      <c r="AD1445" s="720"/>
      <c r="AE1445" s="555"/>
      <c r="AF1445" s="558"/>
      <c r="AG1445" s="561"/>
    </row>
    <row r="1446" spans="1:50" ht="13.5" customHeight="1" thickBot="1">
      <c r="A1446" s="43"/>
      <c r="B1446" s="873" t="s">
        <v>637</v>
      </c>
      <c r="C1446" s="874"/>
      <c r="D1446" s="875"/>
      <c r="E1446" s="670"/>
      <c r="F1446" s="665"/>
      <c r="G1446" s="727"/>
      <c r="H1446" s="727"/>
      <c r="I1446" s="727"/>
      <c r="J1446" s="727"/>
      <c r="K1446" s="727"/>
      <c r="L1446" s="727"/>
      <c r="M1446" s="727"/>
      <c r="N1446" s="727"/>
      <c r="O1446" s="727"/>
      <c r="P1446" s="742"/>
      <c r="Q1446" s="555"/>
      <c r="R1446" s="771" t="s">
        <v>682</v>
      </c>
      <c r="S1446" s="825">
        <f>AF1455+AF1457</f>
        <v>0</v>
      </c>
      <c r="T1446" s="736">
        <f>SUM(S1445:S1446)</f>
        <v>13040</v>
      </c>
      <c r="U1446" s="696"/>
      <c r="V1446" s="723" t="str">
        <f t="shared" ref="V1446" si="1333">+IF(ISERROR(T1446/T1445*100),"",(T1446/T1445*100))</f>
        <v/>
      </c>
      <c r="W1446" s="696"/>
      <c r="X1446" s="724">
        <f t="shared" si="1331"/>
        <v>235430</v>
      </c>
      <c r="Y1446" s="696"/>
      <c r="Z1446" s="723">
        <f t="shared" ref="Z1446" si="1334">+IF(ISERROR(X1446/X1445*100),"",(X1446/X1445*100))</f>
        <v>78.481898793252881</v>
      </c>
      <c r="AA1446" s="696"/>
      <c r="AB1446" s="696"/>
      <c r="AC1446" s="736">
        <f t="shared" si="1326"/>
        <v>240440</v>
      </c>
      <c r="AD1446" s="723">
        <f>+IF(ISERROR(AC1446/AC1445*100),"",(AC1446/AC1445*100))</f>
        <v>75.757766714978885</v>
      </c>
      <c r="AE1446" s="555"/>
      <c r="AF1446" s="558"/>
      <c r="AG1446" s="561"/>
      <c r="AJ1446" s="856" t="s">
        <v>326</v>
      </c>
      <c r="AK1446" s="856"/>
      <c r="AL1446" s="856"/>
      <c r="AM1446" s="856"/>
    </row>
    <row r="1447" spans="1:50" ht="13.5" customHeight="1" thickBot="1">
      <c r="A1447" s="43"/>
      <c r="B1447" s="870" t="s">
        <v>624</v>
      </c>
      <c r="C1447" s="871"/>
      <c r="D1447" s="872"/>
      <c r="E1447" s="555" t="e">
        <v>#N/A</v>
      </c>
      <c r="F1447" s="700">
        <f ca="1">SUM(F1432)+F$43</f>
        <v>1013</v>
      </c>
      <c r="G1447" s="701">
        <f t="shared" ref="G1447:P1447" ca="1" si="1335">SUM(G1432)+G$43</f>
        <v>251750</v>
      </c>
      <c r="H1447" s="702">
        <f t="shared" ca="1" si="1335"/>
        <v>1610</v>
      </c>
      <c r="I1447" s="702">
        <f t="shared" ca="1" si="1335"/>
        <v>185500</v>
      </c>
      <c r="J1447" s="702">
        <f t="shared" ca="1" si="1335"/>
        <v>58</v>
      </c>
      <c r="K1447" s="702">
        <f t="shared" ca="1" si="1335"/>
        <v>132500</v>
      </c>
      <c r="L1447" s="702">
        <f t="shared" ca="1" si="1335"/>
        <v>33</v>
      </c>
      <c r="M1447" s="702">
        <f t="shared" ca="1" si="1335"/>
        <v>126140</v>
      </c>
      <c r="N1447" s="702">
        <f t="shared" ca="1" si="1335"/>
        <v>12</v>
      </c>
      <c r="O1447" s="702">
        <f t="shared" ca="1" si="1335"/>
        <v>2726</v>
      </c>
      <c r="P1447" s="703">
        <f t="shared" ca="1" si="1335"/>
        <v>13026560</v>
      </c>
      <c r="Q1447" s="555"/>
      <c r="R1447" s="773" t="s">
        <v>640</v>
      </c>
      <c r="S1447" s="741">
        <v>29000</v>
      </c>
      <c r="T1447" s="606">
        <f>SUM(昨年日報!T1448)</f>
        <v>0</v>
      </c>
      <c r="U1447" s="555"/>
      <c r="V1447" s="729"/>
      <c r="W1447" s="555"/>
      <c r="X1447" s="719">
        <f t="shared" si="1331"/>
        <v>227800</v>
      </c>
      <c r="Y1447" s="555"/>
      <c r="Z1447" s="739"/>
      <c r="AA1447" s="555"/>
      <c r="AB1447" s="555"/>
      <c r="AC1447" s="713">
        <f t="shared" si="1326"/>
        <v>260800</v>
      </c>
      <c r="AD1447" s="720"/>
      <c r="AE1447" s="555"/>
      <c r="AF1447" s="934" t="s">
        <v>664</v>
      </c>
      <c r="AG1447" s="935"/>
      <c r="AJ1447" s="886" t="s">
        <v>327</v>
      </c>
      <c r="AK1447" s="887"/>
      <c r="AL1447" s="856" t="s">
        <v>328</v>
      </c>
      <c r="AM1447" s="856"/>
    </row>
    <row r="1448" spans="1:50" ht="13.5" customHeight="1">
      <c r="B1448" s="873" t="s">
        <v>107</v>
      </c>
      <c r="C1448" s="874"/>
      <c r="D1448" s="875"/>
      <c r="E1448" s="670"/>
      <c r="F1448" s="665"/>
      <c r="G1448" s="727"/>
      <c r="H1448" s="727"/>
      <c r="I1448" s="727"/>
      <c r="J1448" s="727"/>
      <c r="K1448" s="727"/>
      <c r="L1448" s="727"/>
      <c r="M1448" s="727"/>
      <c r="N1448" s="727"/>
      <c r="O1448" s="727"/>
      <c r="P1448" s="742"/>
      <c r="Q1448" s="555"/>
      <c r="R1448" s="772" t="s">
        <v>683</v>
      </c>
      <c r="S1448" s="740"/>
      <c r="T1448" s="736">
        <f>SUM(S1447:S1448)</f>
        <v>29000</v>
      </c>
      <c r="U1448" s="696"/>
      <c r="V1448" s="723" t="str">
        <f t="shared" ref="V1448" si="1336">+IF(ISERROR(T1448/T1447*100),"",(T1448/T1447*100))</f>
        <v/>
      </c>
      <c r="W1448" s="696"/>
      <c r="X1448" s="724">
        <f t="shared" si="1331"/>
        <v>222700</v>
      </c>
      <c r="Y1448" s="696"/>
      <c r="Z1448" s="725">
        <f t="shared" ref="Z1448" si="1337">+IF(ISERROR(X1448/X1447*100),"",(X1448/X1447*100))</f>
        <v>97.761194029850756</v>
      </c>
      <c r="AA1448" s="696"/>
      <c r="AB1448" s="696"/>
      <c r="AC1448" s="736">
        <f t="shared" si="1326"/>
        <v>231700</v>
      </c>
      <c r="AD1448" s="723">
        <f>+IF(ISERROR(AC1448/AC1447*100),"",(AC1448/AC1447*100))</f>
        <v>88.842024539877301</v>
      </c>
      <c r="AE1448" s="555"/>
      <c r="AF1448" s="936" t="s">
        <v>665</v>
      </c>
      <c r="AG1448" s="937"/>
      <c r="AJ1448" s="886" t="s">
        <v>329</v>
      </c>
      <c r="AK1448" s="887"/>
      <c r="AL1448" s="887"/>
      <c r="AM1448" s="888"/>
    </row>
    <row r="1449" spans="1:50" ht="13.5" customHeight="1">
      <c r="B1449" s="870" t="s">
        <v>624</v>
      </c>
      <c r="C1449" s="871"/>
      <c r="D1449" s="872"/>
      <c r="E1449" s="555" t="e">
        <v>#N/A</v>
      </c>
      <c r="F1449" s="701">
        <f ca="1">SUM(F1434)+F$45</f>
        <v>0</v>
      </c>
      <c r="G1449" s="702">
        <f t="shared" ref="G1449:P1449" ca="1" si="1338">SUM(G1434)+G$45</f>
        <v>0</v>
      </c>
      <c r="H1449" s="702">
        <f t="shared" ca="1" si="1338"/>
        <v>0</v>
      </c>
      <c r="I1449" s="702">
        <f t="shared" ca="1" si="1338"/>
        <v>0</v>
      </c>
      <c r="J1449" s="702">
        <f t="shared" ca="1" si="1338"/>
        <v>0</v>
      </c>
      <c r="K1449" s="702">
        <f t="shared" ca="1" si="1338"/>
        <v>0</v>
      </c>
      <c r="L1449" s="702">
        <f t="shared" ca="1" si="1338"/>
        <v>0</v>
      </c>
      <c r="M1449" s="702">
        <f t="shared" ca="1" si="1338"/>
        <v>0</v>
      </c>
      <c r="N1449" s="702">
        <f t="shared" ca="1" si="1338"/>
        <v>0</v>
      </c>
      <c r="O1449" s="702">
        <f t="shared" ca="1" si="1338"/>
        <v>0</v>
      </c>
      <c r="P1449" s="703">
        <f t="shared" ca="1" si="1338"/>
        <v>0</v>
      </c>
      <c r="Q1449" s="555"/>
      <c r="R1449" s="777"/>
      <c r="S1449" s="669"/>
      <c r="T1449" s="606">
        <f>SUM(昨年日報!T1450)</f>
        <v>0</v>
      </c>
      <c r="U1449" s="555"/>
      <c r="V1449" s="729"/>
      <c r="W1449" s="555"/>
      <c r="X1449" s="719">
        <f t="shared" si="1331"/>
        <v>0</v>
      </c>
      <c r="Y1449" s="555"/>
      <c r="Z1449" s="720"/>
      <c r="AA1449" s="555"/>
      <c r="AB1449" s="555"/>
      <c r="AC1449" s="713">
        <f t="shared" si="1326"/>
        <v>0</v>
      </c>
      <c r="AD1449" s="720"/>
      <c r="AE1449" s="555"/>
      <c r="AF1449" s="826" t="str">
        <f>$AF$99</f>
        <v>8%対象額</v>
      </c>
      <c r="AG1449" s="827" t="str">
        <f>$AG$99</f>
        <v>税額</v>
      </c>
      <c r="AJ1449" s="869">
        <f ca="1">SUM(INDIRECT(AS1449))</f>
        <v>164</v>
      </c>
      <c r="AK1449" s="856"/>
      <c r="AL1449" s="869">
        <f ca="1">SUM(INDIRECT(AT1449))</f>
        <v>3504</v>
      </c>
      <c r="AM1449" s="856"/>
      <c r="AN1449" s="345" t="s">
        <v>619</v>
      </c>
      <c r="AO1449" s="345" t="s">
        <v>621</v>
      </c>
      <c r="AP1449" s="346">
        <f>SUM(AP1395)+72</f>
        <v>1929</v>
      </c>
      <c r="AQ1449" s="347">
        <v>18</v>
      </c>
      <c r="AR1449" s="347">
        <f>AP1449+AQ1449</f>
        <v>1947</v>
      </c>
      <c r="AS1449" s="345" t="str">
        <f>CONCATENATE(AN1449,AR1449)</f>
        <v>受払表!G1947</v>
      </c>
      <c r="AT1449" s="345" t="str">
        <f>CONCATENATE(AO1449,AR1449)</f>
        <v>受払表!K1947</v>
      </c>
    </row>
    <row r="1450" spans="1:50" ht="13.5" customHeight="1">
      <c r="B1450" s="873" t="s">
        <v>605</v>
      </c>
      <c r="C1450" s="874"/>
      <c r="D1450" s="875"/>
      <c r="E1450" s="670"/>
      <c r="F1450" s="665"/>
      <c r="G1450" s="727"/>
      <c r="H1450" s="727"/>
      <c r="I1450" s="727"/>
      <c r="J1450" s="727"/>
      <c r="K1450" s="727"/>
      <c r="L1450" s="727"/>
      <c r="M1450" s="727"/>
      <c r="N1450" s="727"/>
      <c r="O1450" s="727"/>
      <c r="P1450" s="742"/>
      <c r="Q1450" s="555"/>
      <c r="R1450" s="776" t="s">
        <v>52</v>
      </c>
      <c r="S1450" s="660"/>
      <c r="T1450" s="736">
        <f>+AC1431</f>
        <v>0</v>
      </c>
      <c r="U1450" s="696"/>
      <c r="V1450" s="723" t="str">
        <f t="shared" ref="V1450" si="1339">+IF(ISERROR(T1450/T1449*100),"",(T1450/T1449*100))</f>
        <v/>
      </c>
      <c r="W1450" s="696"/>
      <c r="X1450" s="724">
        <f t="shared" si="1331"/>
        <v>0</v>
      </c>
      <c r="Y1450" s="696"/>
      <c r="Z1450" s="723" t="str">
        <f t="shared" ref="Z1450" si="1340">+IF(ISERROR(X1450/X1449*100),"",(X1450/X1449*100))</f>
        <v/>
      </c>
      <c r="AA1450" s="696"/>
      <c r="AB1450" s="696"/>
      <c r="AC1450" s="736">
        <f t="shared" si="1326"/>
        <v>0</v>
      </c>
      <c r="AD1450" s="723" t="str">
        <f>+IF(ISERROR(AC1450/AC1449*100),"",(AC1450/AC1449*100))</f>
        <v/>
      </c>
      <c r="AE1450" s="555"/>
      <c r="AF1450" s="817">
        <v>7370</v>
      </c>
      <c r="AG1450" s="818">
        <f>IF(AF1450="","0",AF1450-(AF1450/(参照!$V$13)))</f>
        <v>545.92592592592609</v>
      </c>
      <c r="AJ1450" s="886" t="s">
        <v>330</v>
      </c>
      <c r="AK1450" s="887"/>
      <c r="AL1450" s="887"/>
      <c r="AM1450" s="888"/>
      <c r="AN1450" s="345"/>
      <c r="AO1450" s="345"/>
      <c r="AP1450" s="345"/>
      <c r="AQ1450" s="345"/>
      <c r="AR1450" s="345"/>
      <c r="AS1450" s="345"/>
      <c r="AT1450" s="345"/>
    </row>
    <row r="1451" spans="1:50" ht="13.5" customHeight="1">
      <c r="B1451" s="870" t="s">
        <v>624</v>
      </c>
      <c r="C1451" s="871"/>
      <c r="D1451" s="872"/>
      <c r="E1451" s="712"/>
      <c r="F1451" s="701">
        <f ca="1">SUM(F1436)+F$47</f>
        <v>69</v>
      </c>
      <c r="G1451" s="702">
        <f t="shared" ref="G1451:P1451" ca="1" si="1341">SUM(G1436)+G$47</f>
        <v>11400</v>
      </c>
      <c r="H1451" s="702">
        <f t="shared" ca="1" si="1341"/>
        <v>130</v>
      </c>
      <c r="I1451" s="702">
        <f t="shared" ca="1" si="1341"/>
        <v>8400</v>
      </c>
      <c r="J1451" s="702">
        <f t="shared" ca="1" si="1341"/>
        <v>0</v>
      </c>
      <c r="K1451" s="702">
        <f t="shared" ca="1" si="1341"/>
        <v>6000</v>
      </c>
      <c r="L1451" s="702">
        <f t="shared" ca="1" si="1341"/>
        <v>2</v>
      </c>
      <c r="M1451" s="702">
        <f t="shared" ca="1" si="1341"/>
        <v>5720</v>
      </c>
      <c r="N1451" s="702">
        <f t="shared" ca="1" si="1341"/>
        <v>0</v>
      </c>
      <c r="O1451" s="702">
        <f t="shared" ca="1" si="1341"/>
        <v>201</v>
      </c>
      <c r="P1451" s="703">
        <f t="shared" ca="1" si="1341"/>
        <v>580500</v>
      </c>
      <c r="Q1451" s="555"/>
      <c r="R1451" s="773" t="s">
        <v>641</v>
      </c>
      <c r="S1451" s="728">
        <v>2000</v>
      </c>
      <c r="T1451" s="743">
        <f>SUM(昨年日報!T1452)</f>
        <v>0</v>
      </c>
      <c r="U1451" s="682"/>
      <c r="V1451" s="744"/>
      <c r="W1451" s="682"/>
      <c r="X1451" s="719">
        <f t="shared" si="1331"/>
        <v>75000</v>
      </c>
      <c r="Y1451" s="682"/>
      <c r="Z1451" s="744"/>
      <c r="AA1451" s="682"/>
      <c r="AB1451" s="682"/>
      <c r="AC1451" s="745">
        <f t="shared" si="1326"/>
        <v>82500</v>
      </c>
      <c r="AD1451" s="744"/>
      <c r="AE1451" s="555"/>
      <c r="AF1451" s="828" t="str">
        <f>$AF$101</f>
        <v>10%対象額</v>
      </c>
      <c r="AG1451" s="829" t="str">
        <f>$AG$101</f>
        <v>税額</v>
      </c>
      <c r="AJ1451" s="869">
        <f ca="1">SUM(INDIRECT(AS1451))</f>
        <v>864350</v>
      </c>
      <c r="AK1451" s="856"/>
      <c r="AL1451" s="869">
        <f ca="1">SUM(INDIRECT(AT1451))</f>
        <v>18231360</v>
      </c>
      <c r="AM1451" s="856"/>
      <c r="AN1451" s="345" t="s">
        <v>620</v>
      </c>
      <c r="AO1451" s="345" t="s">
        <v>622</v>
      </c>
      <c r="AP1451" s="345">
        <f>SUM(AP1397)+72</f>
        <v>1929</v>
      </c>
      <c r="AQ1451" s="347">
        <v>18</v>
      </c>
      <c r="AR1451" s="345">
        <f>AP1451+AQ1451</f>
        <v>1947</v>
      </c>
      <c r="AS1451" s="345" t="str">
        <f>CONCATENATE(AN1451,AR1451)</f>
        <v>受払表!H1947</v>
      </c>
      <c r="AT1451" s="345" t="str">
        <f>CONCATENATE(AO1451,AR1451)</f>
        <v>受払表!L1947</v>
      </c>
    </row>
    <row r="1452" spans="1:50" ht="13.5" customHeight="1" thickBot="1">
      <c r="B1452" s="873" t="s">
        <v>103</v>
      </c>
      <c r="C1452" s="874"/>
      <c r="D1452" s="875"/>
      <c r="E1452" s="560" t="e">
        <v>#N/A</v>
      </c>
      <c r="F1452" s="665"/>
      <c r="G1452" s="727"/>
      <c r="H1452" s="727"/>
      <c r="I1452" s="727"/>
      <c r="J1452" s="727"/>
      <c r="K1452" s="727"/>
      <c r="L1452" s="727"/>
      <c r="M1452" s="727"/>
      <c r="N1452" s="727"/>
      <c r="O1452" s="727"/>
      <c r="P1452" s="742"/>
      <c r="Q1452" s="555"/>
      <c r="R1452" s="779" t="s">
        <v>684</v>
      </c>
      <c r="S1452" s="746"/>
      <c r="T1452" s="747">
        <f>S1451+S1452</f>
        <v>2000</v>
      </c>
      <c r="U1452" s="748"/>
      <c r="V1452" s="749" t="str">
        <f t="shared" ref="V1452" si="1342">+IF(ISERROR(T1452/T1451*100),"",(T1452/T1451*100))</f>
        <v/>
      </c>
      <c r="W1452" s="748"/>
      <c r="X1452" s="719">
        <f t="shared" si="1331"/>
        <v>36500</v>
      </c>
      <c r="Y1452" s="748"/>
      <c r="Z1452" s="749">
        <f t="shared" ref="Z1452" si="1343">+IF(ISERROR(X1452/X1451*100),"",(X1452/X1451*100))</f>
        <v>48.666666666666671</v>
      </c>
      <c r="AA1452" s="748"/>
      <c r="AB1452" s="748"/>
      <c r="AC1452" s="747">
        <f t="shared" si="1326"/>
        <v>43000</v>
      </c>
      <c r="AD1452" s="749">
        <f>+IF(ISERROR(AC1452/AC1451*100),"",(AC1452/AC1451*100))</f>
        <v>52.121212121212125</v>
      </c>
      <c r="AE1452" s="555"/>
      <c r="AF1452" s="821">
        <v>5670</v>
      </c>
      <c r="AG1452" s="822">
        <f>IF(AF1452="","0",AF1452-(AF1452/(参照!$V$14)))</f>
        <v>515.45454545454595</v>
      </c>
    </row>
    <row r="1453" spans="1:50" ht="13.5" customHeight="1">
      <c r="B1453" s="870" t="s">
        <v>624</v>
      </c>
      <c r="C1453" s="871"/>
      <c r="D1453" s="872"/>
      <c r="E1453" s="555" t="e">
        <v>#N/A</v>
      </c>
      <c r="F1453" s="701">
        <f ca="1">SUM(F1438)+F$49</f>
        <v>60</v>
      </c>
      <c r="G1453" s="702">
        <f t="shared" ref="G1453:P1453" ca="1" si="1344">SUM(G1438)+G$49</f>
        <v>9500</v>
      </c>
      <c r="H1453" s="702">
        <f t="shared" ca="1" si="1344"/>
        <v>9</v>
      </c>
      <c r="I1453" s="702">
        <f t="shared" ca="1" si="1344"/>
        <v>7000</v>
      </c>
      <c r="J1453" s="702">
        <f t="shared" ca="1" si="1344"/>
        <v>0</v>
      </c>
      <c r="K1453" s="702">
        <f t="shared" ca="1" si="1344"/>
        <v>5000</v>
      </c>
      <c r="L1453" s="702">
        <f t="shared" ca="1" si="1344"/>
        <v>2</v>
      </c>
      <c r="M1453" s="702">
        <f t="shared" ca="1" si="1344"/>
        <v>4750</v>
      </c>
      <c r="N1453" s="702">
        <f t="shared" ca="1" si="1344"/>
        <v>0</v>
      </c>
      <c r="O1453" s="702">
        <f t="shared" ca="1" si="1344"/>
        <v>71</v>
      </c>
      <c r="P1453" s="703">
        <f t="shared" ca="1" si="1344"/>
        <v>695500</v>
      </c>
      <c r="Q1453" s="555"/>
      <c r="R1453" s="777"/>
      <c r="S1453" s="669"/>
      <c r="T1453" s="713">
        <f>SUM(昨年日報!T1454)</f>
        <v>0</v>
      </c>
      <c r="U1453" s="555"/>
      <c r="V1453" s="729"/>
      <c r="W1453" s="555"/>
      <c r="X1453" s="750">
        <f t="shared" si="1331"/>
        <v>19171060</v>
      </c>
      <c r="Y1453" s="555"/>
      <c r="Z1453" s="739"/>
      <c r="AA1453" s="555"/>
      <c r="AB1453" s="555"/>
      <c r="AC1453" s="713">
        <f>+AC1399+T1453</f>
        <v>20412920</v>
      </c>
      <c r="AD1453" s="739"/>
      <c r="AE1453" s="555"/>
      <c r="AF1453" s="932" t="s">
        <v>685</v>
      </c>
      <c r="AG1453" s="933"/>
      <c r="AK1453" s="225" t="s">
        <v>148</v>
      </c>
      <c r="AL1453" s="225" t="s">
        <v>148</v>
      </c>
      <c r="AM1453" s="225" t="s">
        <v>148</v>
      </c>
      <c r="AN1453" s="225" t="s">
        <v>148</v>
      </c>
      <c r="AO1453" s="225" t="s">
        <v>148</v>
      </c>
      <c r="AP1453" s="225" t="s">
        <v>148</v>
      </c>
    </row>
    <row r="1454" spans="1:50" ht="13.5" customHeight="1">
      <c r="B1454" s="878" t="s">
        <v>661</v>
      </c>
      <c r="C1454" s="879"/>
      <c r="D1454" s="880"/>
      <c r="E1454" s="670"/>
      <c r="F1454" s="665"/>
      <c r="G1454" s="727"/>
      <c r="H1454" s="727"/>
      <c r="I1454" s="727"/>
      <c r="J1454" s="727"/>
      <c r="K1454" s="727"/>
      <c r="L1454" s="727"/>
      <c r="M1454" s="727"/>
      <c r="N1454" s="727"/>
      <c r="O1454" s="727"/>
      <c r="P1454" s="742"/>
      <c r="Q1454" s="555"/>
      <c r="R1454" s="780" t="s">
        <v>53</v>
      </c>
      <c r="S1454" s="705"/>
      <c r="T1454" s="751">
        <f>+T1442+T1444+T1446+T1448+T1450+T1452</f>
        <v>909990</v>
      </c>
      <c r="U1454" s="560"/>
      <c r="V1454" s="752" t="str">
        <f t="shared" ref="V1454" si="1345">+IF(ISERROR(T1454/T1453*100),"",(T1454/T1453*100))</f>
        <v/>
      </c>
      <c r="W1454" s="560"/>
      <c r="X1454" s="751">
        <f>+X1442+X1444+X1446+X1448+X1450+X1452</f>
        <v>18060634</v>
      </c>
      <c r="Y1454" s="560"/>
      <c r="Z1454" s="752">
        <f t="shared" ref="Z1454" si="1346">+IF(ISERROR(X1454/X1453*100),"",(X1454/X1453*100))</f>
        <v>94.207800716287991</v>
      </c>
      <c r="AA1454" s="560"/>
      <c r="AB1454" s="560"/>
      <c r="AC1454" s="751">
        <f t="shared" ref="AC1454" si="1347">+AC1400+T1454</f>
        <v>18788120</v>
      </c>
      <c r="AD1454" s="752">
        <f>+IF(ISERROR(AC1454/AC1453*100),"",(AC1454/AC1453*100))</f>
        <v>92.040335238662578</v>
      </c>
      <c r="AE1454" s="555"/>
      <c r="AF1454" s="826" t="str">
        <f>$AF$104</f>
        <v>8%対象額</v>
      </c>
      <c r="AG1454" s="827" t="str">
        <f>$AG$104</f>
        <v>税額</v>
      </c>
      <c r="AK1454" s="225" t="s">
        <v>152</v>
      </c>
      <c r="AL1454" s="225" t="s">
        <v>153</v>
      </c>
      <c r="AM1454" s="225" t="s">
        <v>154</v>
      </c>
      <c r="AN1454" s="225" t="s">
        <v>155</v>
      </c>
      <c r="AO1454" s="225" t="s">
        <v>156</v>
      </c>
      <c r="AP1454" s="225" t="s">
        <v>332</v>
      </c>
    </row>
    <row r="1455" spans="1:50" ht="13.5" customHeight="1">
      <c r="B1455" s="870" t="s">
        <v>624</v>
      </c>
      <c r="C1455" s="871"/>
      <c r="D1455" s="872"/>
      <c r="E1455" s="555" t="e">
        <v>#N/A</v>
      </c>
      <c r="F1455" s="701">
        <f ca="1">SUM(F1440)+F$51</f>
        <v>389</v>
      </c>
      <c r="G1455" s="702">
        <f t="shared" ref="G1455:P1455" ca="1" si="1348">SUM(G1440)+G$51</f>
        <v>53200</v>
      </c>
      <c r="H1455" s="702">
        <f t="shared" ca="1" si="1348"/>
        <v>97</v>
      </c>
      <c r="I1455" s="702">
        <f t="shared" ca="1" si="1348"/>
        <v>39200</v>
      </c>
      <c r="J1455" s="702">
        <f t="shared" ca="1" si="1348"/>
        <v>0</v>
      </c>
      <c r="K1455" s="702">
        <f t="shared" ca="1" si="1348"/>
        <v>28000</v>
      </c>
      <c r="L1455" s="702">
        <f t="shared" ca="1" si="1348"/>
        <v>18</v>
      </c>
      <c r="M1455" s="702">
        <f t="shared" ca="1" si="1348"/>
        <v>26600</v>
      </c>
      <c r="N1455" s="702">
        <f t="shared" ca="1" si="1348"/>
        <v>2</v>
      </c>
      <c r="O1455" s="702">
        <f t="shared" ca="1" si="1348"/>
        <v>506</v>
      </c>
      <c r="P1455" s="703">
        <f t="shared" ca="1" si="1348"/>
        <v>3928800</v>
      </c>
      <c r="Q1455" s="555"/>
      <c r="R1455" s="775"/>
      <c r="S1455" s="669"/>
      <c r="T1455" s="713">
        <f>SUM(昨年日報!T1456)</f>
        <v>0</v>
      </c>
      <c r="U1455" s="555"/>
      <c r="V1455" s="729"/>
      <c r="W1455" s="555"/>
      <c r="X1455" s="713">
        <f t="shared" ref="X1455:X1456" si="1349">+X1401+T1455</f>
        <v>17430638.21548821</v>
      </c>
      <c r="Y1455" s="555"/>
      <c r="Z1455" s="739"/>
      <c r="AA1455" s="555"/>
      <c r="AB1455" s="555"/>
      <c r="AC1455" s="713">
        <f>+AC1401+T1455</f>
        <v>18559692.255892251</v>
      </c>
      <c r="AD1455" s="739"/>
      <c r="AE1455" s="555"/>
      <c r="AF1455" s="817"/>
      <c r="AG1455" s="818" t="str">
        <f>IF(AF1455="","0",AF1455-(AF1455/(参照!$V$13)))</f>
        <v>0</v>
      </c>
      <c r="AK1455" s="856" t="s">
        <v>632</v>
      </c>
      <c r="AL1455" s="856"/>
      <c r="AM1455" s="281" t="s">
        <v>625</v>
      </c>
      <c r="AN1455" s="281" t="s">
        <v>626</v>
      </c>
      <c r="AO1455" s="281" t="s">
        <v>627</v>
      </c>
      <c r="AP1455" s="281" t="s">
        <v>628</v>
      </c>
      <c r="AQ1455" s="281" t="s">
        <v>630</v>
      </c>
      <c r="AR1455" s="281" t="s">
        <v>631</v>
      </c>
    </row>
    <row r="1456" spans="1:50" ht="13.5" customHeight="1">
      <c r="B1456" s="662"/>
      <c r="C1456" s="663"/>
      <c r="D1456" s="664"/>
      <c r="E1456" s="590" t="str">
        <f>IF(B1456="","",VLOOKUP(B1456,参照!$U$1:$Z$25,2,FALSE))</f>
        <v/>
      </c>
      <c r="F1456" s="665"/>
      <c r="G1456" s="666"/>
      <c r="H1456" s="665"/>
      <c r="I1456" s="667"/>
      <c r="J1456" s="665"/>
      <c r="K1456" s="667"/>
      <c r="L1456" s="665"/>
      <c r="M1456" s="666"/>
      <c r="N1456" s="666"/>
      <c r="O1456" s="727"/>
      <c r="P1456" s="647"/>
      <c r="Q1456" s="555"/>
      <c r="R1456" s="777" t="s">
        <v>54</v>
      </c>
      <c r="S1456" s="669"/>
      <c r="T1456" s="713">
        <f>((+T1442+T1444+T1448+T1450+T1452)/(参照!$V$14))+(AF1450+AF1452+AF1455+AF1457-AG1450-AG1452-AG1455-AG1457)</f>
        <v>827387.7104377104</v>
      </c>
      <c r="U1456" s="555"/>
      <c r="V1456" s="725"/>
      <c r="W1456" s="555"/>
      <c r="X1456" s="713">
        <f t="shared" si="1349"/>
        <v>16420631.245791245</v>
      </c>
      <c r="Y1456" s="555"/>
      <c r="Z1456" s="725">
        <f>+IF(ISERROR(X1456/X1455*100),"",(X1456/X1455*100))</f>
        <v>94.205565182349375</v>
      </c>
      <c r="AA1456" s="555"/>
      <c r="AB1456" s="555"/>
      <c r="AC1456" s="713">
        <f t="shared" ref="AC1456" si="1350">+AC1402+T1456</f>
        <v>17082027.777777776</v>
      </c>
      <c r="AD1456" s="753">
        <f>+IF(ISERROR(AC1456/AC1455*100),"",(AC1456/AC1455*100))</f>
        <v>92.038313686772739</v>
      </c>
      <c r="AE1456" s="555"/>
      <c r="AF1456" s="828" t="str">
        <f>$AF$106</f>
        <v>10%対象額</v>
      </c>
      <c r="AG1456" s="829" t="str">
        <f>$AG$106</f>
        <v>税額</v>
      </c>
      <c r="AK1456" s="856" t="s">
        <v>176</v>
      </c>
      <c r="AL1456" s="856"/>
      <c r="AM1456" s="225"/>
      <c r="AN1456" s="225"/>
      <c r="AO1456" s="225"/>
      <c r="AP1456" s="225"/>
      <c r="AQ1456" s="225"/>
      <c r="AR1456" s="225"/>
    </row>
    <row r="1457" spans="1:51" ht="13.5" customHeight="1" thickBot="1">
      <c r="B1457" s="870" t="s">
        <v>617</v>
      </c>
      <c r="C1457" s="871"/>
      <c r="D1457" s="872"/>
      <c r="E1457" s="670"/>
      <c r="F1457" s="731">
        <f ca="1">SUM(F1447+F1449+F1451+F1453+F1455)</f>
        <v>1531</v>
      </c>
      <c r="G1457" s="732">
        <f t="shared" ref="G1457:P1457" ca="1" si="1351">SUM(G1447+G1449+G1451+G1453+G1455)</f>
        <v>325850</v>
      </c>
      <c r="H1457" s="731">
        <f t="shared" ca="1" si="1351"/>
        <v>1846</v>
      </c>
      <c r="I1457" s="733">
        <f t="shared" ca="1" si="1351"/>
        <v>240100</v>
      </c>
      <c r="J1457" s="731">
        <f t="shared" ca="1" si="1351"/>
        <v>58</v>
      </c>
      <c r="K1457" s="733">
        <f t="shared" ca="1" si="1351"/>
        <v>171500</v>
      </c>
      <c r="L1457" s="731">
        <f t="shared" ca="1" si="1351"/>
        <v>55</v>
      </c>
      <c r="M1457" s="732">
        <f t="shared" ca="1" si="1351"/>
        <v>163210</v>
      </c>
      <c r="N1457" s="732">
        <f t="shared" ca="1" si="1351"/>
        <v>14</v>
      </c>
      <c r="O1457" s="734">
        <f t="shared" ca="1" si="1351"/>
        <v>3504</v>
      </c>
      <c r="P1457" s="735">
        <f t="shared" ca="1" si="1351"/>
        <v>18231360</v>
      </c>
      <c r="Q1457" s="555"/>
      <c r="R1457" s="781"/>
      <c r="S1457" s="754" t="s">
        <v>0</v>
      </c>
      <c r="T1457" s="751">
        <f>T1454-T1456</f>
        <v>82602.289562289603</v>
      </c>
      <c r="U1457" s="560"/>
      <c r="V1457" s="755"/>
      <c r="W1457" s="649" t="s">
        <v>0</v>
      </c>
      <c r="X1457" s="751">
        <f>X1454-X1456</f>
        <v>1640002.7542087547</v>
      </c>
      <c r="Y1457" s="560"/>
      <c r="Z1457" s="756"/>
      <c r="AA1457" s="560" t="s">
        <v>0</v>
      </c>
      <c r="AB1457" s="649"/>
      <c r="AC1457" s="751">
        <f>AC1454-AC1456</f>
        <v>1706092.2222222239</v>
      </c>
      <c r="AD1457" s="756"/>
      <c r="AE1457" s="555"/>
      <c r="AF1457" s="823"/>
      <c r="AG1457" s="822" t="str">
        <f>IF(AF1457="","0",AF1457-(AF1457/(参照!$V$14)))</f>
        <v>0</v>
      </c>
      <c r="AK1457" s="856" t="s">
        <v>177</v>
      </c>
      <c r="AL1457" s="856"/>
      <c r="AM1457" s="225"/>
      <c r="AN1457" s="225"/>
      <c r="AO1457" s="225"/>
      <c r="AP1457" s="225"/>
      <c r="AQ1457" s="225"/>
      <c r="AR1457" s="225"/>
    </row>
    <row r="1458" spans="1:51" ht="9" customHeight="1">
      <c r="A1458" s="22"/>
    </row>
    <row r="1459" spans="1:51" ht="5.25" customHeight="1">
      <c r="A1459" s="22"/>
    </row>
    <row r="1460" spans="1:51" ht="16.5" customHeight="1">
      <c r="A1460" s="1">
        <f>A1406+1</f>
        <v>27</v>
      </c>
      <c r="B1460" s="555"/>
      <c r="C1460" s="555"/>
      <c r="D1460" s="561"/>
      <c r="E1460" s="564"/>
      <c r="F1460" s="567" t="str">
        <f>F$56</f>
        <v>社　長</v>
      </c>
      <c r="G1460" s="562">
        <f t="shared" ref="G1460:O1460" si="1352">G$56</f>
        <v>0</v>
      </c>
      <c r="H1460" s="563" t="str">
        <f t="shared" si="1352"/>
        <v>常　務</v>
      </c>
      <c r="I1460" s="564">
        <f t="shared" si="1352"/>
        <v>0</v>
      </c>
      <c r="J1460" s="565" t="str">
        <f t="shared" si="1352"/>
        <v>部　長</v>
      </c>
      <c r="K1460" s="566">
        <f t="shared" si="1352"/>
        <v>0</v>
      </c>
      <c r="L1460" s="567" t="str">
        <f t="shared" si="1352"/>
        <v>次　長</v>
      </c>
      <c r="M1460" s="566">
        <f t="shared" si="1352"/>
        <v>0</v>
      </c>
      <c r="N1460" s="567" t="str">
        <f t="shared" si="1352"/>
        <v>課　長</v>
      </c>
      <c r="O1460" s="568" t="str">
        <f t="shared" si="1352"/>
        <v>係</v>
      </c>
      <c r="P1460" s="557"/>
      <c r="Q1460" s="24"/>
      <c r="R1460" s="919" t="s">
        <v>99</v>
      </c>
      <c r="S1460" s="919"/>
      <c r="T1460" s="919"/>
      <c r="U1460" s="919"/>
      <c r="V1460" s="919"/>
      <c r="W1460" s="919"/>
      <c r="X1460" s="919"/>
      <c r="AD1460" s="866" t="s">
        <v>116</v>
      </c>
      <c r="AE1460" s="25"/>
      <c r="AF1460" s="183" t="s">
        <v>8</v>
      </c>
      <c r="AG1460" s="556" t="s">
        <v>9</v>
      </c>
    </row>
    <row r="1461" spans="1:51" ht="15.75" customHeight="1">
      <c r="D1461" s="561"/>
      <c r="E1461" s="555"/>
      <c r="F1461" s="920"/>
      <c r="H1461" s="922"/>
      <c r="J1461" s="924"/>
      <c r="K1461" s="186"/>
      <c r="L1461" s="926"/>
      <c r="M1461" s="186"/>
      <c r="N1461" s="926"/>
      <c r="O1461" s="876" t="str">
        <f>IF(ISERROR(VLOOKUP(O1463,参照!AB:AC,2,FALSE)),"",VLOOKUP(O1463,参照!AB:AC,2,FALSE))</f>
        <v>菅原</v>
      </c>
      <c r="P1461" s="770">
        <v>2</v>
      </c>
      <c r="Q1461" s="4"/>
      <c r="R1461" s="269"/>
      <c r="S1461" s="865">
        <f>SUM(S1407)+1</f>
        <v>46169</v>
      </c>
      <c r="T1461" s="865"/>
      <c r="U1461" s="865"/>
      <c r="V1461" s="865"/>
      <c r="W1461" s="862" t="str">
        <f>TEXT(S1461,"aaaa")</f>
        <v>水曜日</v>
      </c>
      <c r="X1461" s="862"/>
      <c r="Y1461" s="268"/>
      <c r="Z1461" s="4"/>
      <c r="AA1461" s="4"/>
      <c r="AB1461" s="4"/>
      <c r="AC1461" s="29"/>
      <c r="AD1461" s="867"/>
      <c r="AE1461" s="263"/>
      <c r="AF1461" s="889" t="str">
        <f>IF(ISERROR(VLOOKUP(P1461,参照!M:N,2,FALSE)),"",VLOOKUP(P1461,参照!M:N,2,FALSE))</f>
        <v>くもり</v>
      </c>
      <c r="AG1461" s="860" t="str">
        <f>IF(ISERROR(VLOOKUP(P1462,参照!M:N,2,FALSE)),"",VLOOKUP(P1462,参照!M:N,2,FALSE))</f>
        <v>晴　れ</v>
      </c>
    </row>
    <row r="1462" spans="1:51" ht="15.75" customHeight="1">
      <c r="D1462" s="561"/>
      <c r="E1462" s="560"/>
      <c r="F1462" s="921"/>
      <c r="G1462" s="31"/>
      <c r="H1462" s="923"/>
      <c r="I1462" s="31"/>
      <c r="J1462" s="925"/>
      <c r="K1462" s="187"/>
      <c r="L1462" s="927"/>
      <c r="M1462" s="187"/>
      <c r="N1462" s="927"/>
      <c r="O1462" s="877" t="str">
        <f>IF(ISERROR(VLOOKUP(N1462,参照!#REF!,2,FALSE)),"",VLOOKUP(N1462,参照!#REF!,2,FALSE))</f>
        <v/>
      </c>
      <c r="P1462" s="770">
        <v>1</v>
      </c>
      <c r="Q1462" s="4"/>
      <c r="R1462" s="269"/>
      <c r="S1462" s="865"/>
      <c r="T1462" s="865"/>
      <c r="U1462" s="865"/>
      <c r="V1462" s="865"/>
      <c r="W1462" s="862"/>
      <c r="X1462" s="862"/>
      <c r="Y1462" s="268"/>
      <c r="Z1462" s="4"/>
      <c r="AA1462" s="4"/>
      <c r="AB1462" s="4"/>
      <c r="AC1462" s="29"/>
      <c r="AD1462" s="868"/>
      <c r="AE1462" s="187"/>
      <c r="AF1462" s="890" t="str">
        <f>IF(ISERROR(VLOOKUP(AE1462,参照!O:P,2,FALSE)),"",VLOOKUP(AE1462,参照!O:P,2,FALSE))</f>
        <v/>
      </c>
      <c r="AG1462" s="861" t="str">
        <f>IF(ISERROR(VLOOKUP(AF1462,参照!P:Q,2,FALSE)),"",VLOOKUP(AF1462,参照!P:Q,2,FALSE))</f>
        <v/>
      </c>
    </row>
    <row r="1463" spans="1:51" ht="13.5" customHeight="1">
      <c r="B1463" s="555" t="s">
        <v>447</v>
      </c>
      <c r="C1463" s="555"/>
      <c r="D1463" s="555"/>
      <c r="E1463" s="555"/>
      <c r="F1463" s="555"/>
      <c r="G1463" s="555"/>
      <c r="H1463" s="555"/>
      <c r="I1463" s="555"/>
      <c r="J1463" s="555"/>
      <c r="K1463" s="555"/>
      <c r="L1463" s="555"/>
      <c r="M1463" s="555"/>
      <c r="N1463" s="555"/>
      <c r="O1463" s="595">
        <v>5</v>
      </c>
      <c r="P1463" s="555"/>
      <c r="Q1463" s="555"/>
      <c r="R1463" s="596" t="s">
        <v>446</v>
      </c>
      <c r="S1463" s="555"/>
      <c r="T1463" s="555"/>
      <c r="U1463" s="555"/>
      <c r="V1463" s="596" t="s">
        <v>445</v>
      </c>
      <c r="W1463" s="555"/>
      <c r="X1463" s="555"/>
      <c r="Y1463" s="555"/>
      <c r="Z1463" s="596" t="s">
        <v>444</v>
      </c>
      <c r="AA1463" s="596"/>
      <c r="AB1463" s="555"/>
      <c r="AC1463" s="597"/>
      <c r="AD1463" s="555"/>
      <c r="AE1463" s="555"/>
      <c r="AF1463" s="596"/>
      <c r="AG1463" s="597"/>
    </row>
    <row r="1464" spans="1:51" ht="13.5" customHeight="1" thickBot="1">
      <c r="B1464" s="908"/>
      <c r="C1464" s="909"/>
      <c r="D1464" s="598"/>
      <c r="E1464" s="598"/>
      <c r="F1464" s="891" t="s">
        <v>679</v>
      </c>
      <c r="G1464" s="892"/>
      <c r="H1464" s="892"/>
      <c r="I1464" s="892"/>
      <c r="J1464" s="892"/>
      <c r="K1464" s="892"/>
      <c r="L1464" s="892"/>
      <c r="M1464" s="892"/>
      <c r="N1464" s="892"/>
      <c r="O1464" s="892"/>
      <c r="P1464" s="893"/>
      <c r="Q1464" s="555"/>
      <c r="R1464" s="599" t="s">
        <v>78</v>
      </c>
      <c r="S1464" s="564"/>
      <c r="T1464" s="600" t="s">
        <v>79</v>
      </c>
      <c r="U1464" s="564"/>
      <c r="V1464" s="564" t="s">
        <v>80</v>
      </c>
      <c r="W1464" s="564"/>
      <c r="X1464" s="601" t="s">
        <v>79</v>
      </c>
      <c r="Y1464" s="555"/>
      <c r="Z1464" s="602" t="s">
        <v>30</v>
      </c>
      <c r="AA1464" s="603"/>
      <c r="AB1464" s="604"/>
      <c r="AC1464" s="605"/>
      <c r="AD1464" s="555"/>
      <c r="AE1464" s="555"/>
      <c r="AF1464" s="555"/>
      <c r="AG1464" s="606"/>
      <c r="AJ1464" s="1" t="s">
        <v>121</v>
      </c>
      <c r="AK1464" s="922" t="s">
        <v>120</v>
      </c>
      <c r="AL1464" s="922"/>
    </row>
    <row r="1465" spans="1:51" ht="13.5" customHeight="1">
      <c r="B1465" s="607" t="s">
        <v>104</v>
      </c>
      <c r="C1465" s="608" t="s">
        <v>105</v>
      </c>
      <c r="D1465" s="568" t="s">
        <v>4</v>
      </c>
      <c r="E1465" s="563"/>
      <c r="F1465" s="609" t="s">
        <v>15</v>
      </c>
      <c r="G1465" s="610"/>
      <c r="H1465" s="609" t="s">
        <v>16</v>
      </c>
      <c r="I1465" s="566"/>
      <c r="J1465" s="567" t="s">
        <v>17</v>
      </c>
      <c r="K1465" s="611"/>
      <c r="L1465" s="609" t="s">
        <v>18</v>
      </c>
      <c r="M1465" s="562"/>
      <c r="N1465" s="612" t="s">
        <v>19</v>
      </c>
      <c r="O1465" s="613" t="s">
        <v>6</v>
      </c>
      <c r="P1465" s="613" t="s">
        <v>20</v>
      </c>
      <c r="Q1465" s="595">
        <v>415</v>
      </c>
      <c r="R1465" s="614" t="str">
        <f>IF(ISERROR(VLOOKUP(Q1465,参照!A:B,2,FALSE)),"",VLOOKUP(Q1465,参照!A:B,2,FALSE))</f>
        <v>クラブツーリズム</v>
      </c>
      <c r="S1465" s="604"/>
      <c r="T1465" s="615">
        <v>104500</v>
      </c>
      <c r="U1465" s="604">
        <v>500</v>
      </c>
      <c r="V1465" s="604" t="str">
        <f>IF(ISERROR(VLOOKUP(U1465,参照!D:E,2,FALSE)),"",VLOOKUP(U1465,参照!D:E,2,FALSE))</f>
        <v>じゃらん</v>
      </c>
      <c r="W1465" s="604"/>
      <c r="X1465" s="616">
        <v>51300</v>
      </c>
      <c r="Y1465" s="555"/>
      <c r="Z1465" s="558"/>
      <c r="AA1465" s="617"/>
      <c r="AB1465" s="618"/>
      <c r="AC1465" s="619"/>
      <c r="AD1465" s="555"/>
      <c r="AE1465" s="555"/>
      <c r="AF1465" s="555" t="s">
        <v>346</v>
      </c>
      <c r="AG1465" s="606"/>
      <c r="AJ1465" s="853" t="s">
        <v>635</v>
      </c>
      <c r="AK1465" s="277" t="s">
        <v>104</v>
      </c>
      <c r="AL1465" s="277" t="s">
        <v>4</v>
      </c>
      <c r="AM1465" s="278"/>
      <c r="AN1465" s="279" t="s">
        <v>15</v>
      </c>
      <c r="AO1465" s="279" t="s">
        <v>16</v>
      </c>
      <c r="AP1465" s="277" t="s">
        <v>17</v>
      </c>
      <c r="AQ1465" s="279" t="s">
        <v>18</v>
      </c>
      <c r="AR1465" s="279" t="s">
        <v>19</v>
      </c>
      <c r="AS1465" s="279"/>
      <c r="AT1465" s="278" t="s">
        <v>117</v>
      </c>
      <c r="AU1465" s="278" t="s">
        <v>118</v>
      </c>
      <c r="AV1465" s="278" t="s">
        <v>123</v>
      </c>
      <c r="AW1465" s="278" t="s">
        <v>124</v>
      </c>
      <c r="AX1465" s="280" t="s">
        <v>122</v>
      </c>
      <c r="AY1465" s="853" t="s">
        <v>100</v>
      </c>
    </row>
    <row r="1466" spans="1:51" ht="13.5" customHeight="1">
      <c r="A1466" s="43"/>
      <c r="B1466" s="620" t="s">
        <v>83</v>
      </c>
      <c r="C1466" s="621">
        <v>1</v>
      </c>
      <c r="D1466" s="621">
        <v>1</v>
      </c>
      <c r="E1466" s="604">
        <f>IF(B1466="","",VLOOKUP(B1466,参照!$U$1:$Z$25,2,FALSE))</f>
        <v>5000</v>
      </c>
      <c r="F1466" s="622">
        <v>2</v>
      </c>
      <c r="G1466" s="623">
        <f>IF(B1466="","",VLOOKUP(B1466,参照!$U$1:$Z$25,3,FALSE))</f>
        <v>4750</v>
      </c>
      <c r="H1466" s="622">
        <v>87</v>
      </c>
      <c r="I1466" s="624">
        <f>IF(B1466="","",VLOOKUP(B1466,参照!$U$1:$Z$25,4,FALSE))</f>
        <v>3500</v>
      </c>
      <c r="J1466" s="622"/>
      <c r="K1466" s="625">
        <f>IF(B1466="","",VLOOKUP(B1466,参照!$U$1:$Z$25,5,FALSE))</f>
        <v>2500</v>
      </c>
      <c r="L1466" s="622"/>
      <c r="M1466" s="626">
        <f>IF(B1466="","",VLOOKUP(B1466,参照!$U$1:$Z$25,6,FALSE))</f>
        <v>2380</v>
      </c>
      <c r="N1466" s="605"/>
      <c r="O1466" s="616">
        <f t="shared" ref="O1466:O1478" si="1353">IF(SUM(F1466+H1466+J1466+L1466+N1466)=0,"",SUM(F1466+H1466+J1466+L1466+N1466))</f>
        <v>89</v>
      </c>
      <c r="P1466" s="605">
        <f>IF(ISERROR(SUM(E1466*F1466+G1466*H1466+I1466*J1466+K1466*L1466+M1466*N1466)),"",SUM(E1466*F1466+G1466*H1466+I1466*J1466+K1466*L1466+M1466*N1466))</f>
        <v>423250</v>
      </c>
      <c r="Q1466" s="595">
        <v>443</v>
      </c>
      <c r="R1466" s="627" t="str">
        <f>IF(ISERROR(VLOOKUP(Q1466,参照!A:B,2,FALSE)),"",VLOOKUP(Q1466,参照!A:B,2,FALSE))</f>
        <v>読売旅行</v>
      </c>
      <c r="S1466" s="628"/>
      <c r="T1466" s="629">
        <v>133000</v>
      </c>
      <c r="U1466" s="628">
        <v>694</v>
      </c>
      <c r="V1466" s="628" t="str">
        <f>IF(ISERROR(VLOOKUP(U1466,参照!D:E,2,FALSE)),"",VLOOKUP(U1466,参照!D:E,2,FALSE))</f>
        <v>アルピコ長野トラベル</v>
      </c>
      <c r="W1466" s="628"/>
      <c r="X1466" s="630">
        <v>85500</v>
      </c>
      <c r="Y1466" s="555"/>
      <c r="Z1466" s="631"/>
      <c r="AA1466" s="632"/>
      <c r="AB1466" s="618"/>
      <c r="AC1466" s="619"/>
      <c r="AD1466" s="555"/>
      <c r="AE1466" s="555"/>
      <c r="AF1466" s="633" t="s">
        <v>164</v>
      </c>
      <c r="AG1466" s="634">
        <f>AG1412+S1499</f>
        <v>246610</v>
      </c>
      <c r="AJ1466" s="854"/>
      <c r="AK1466" s="281" t="s">
        <v>83</v>
      </c>
      <c r="AL1466" s="281">
        <v>1</v>
      </c>
      <c r="AM1466" s="225"/>
      <c r="AN1466" s="225">
        <f>DSUM($B1465:$N1479,F1465,$AK1465:$AL1466)</f>
        <v>22</v>
      </c>
      <c r="AO1466" s="225">
        <f>DSUM($B1465:$N1479,H1465,$AK1465:$AL1466)</f>
        <v>141</v>
      </c>
      <c r="AP1466" s="225">
        <f>DSUM($B1465:$N1479,J1465,$AK1465:$AL1466)</f>
        <v>0</v>
      </c>
      <c r="AQ1466" s="225">
        <f>DSUM($B1465:$N1479,L1465,$AK1465:$AL1466)</f>
        <v>1</v>
      </c>
      <c r="AR1466" s="225">
        <f>DSUM($B1465:$N1479,N1465,$AK1465:$AL1466)</f>
        <v>0</v>
      </c>
      <c r="AS1466" s="225"/>
      <c r="AT1466" s="225">
        <f>AN1466+AO1466+AP1466</f>
        <v>163</v>
      </c>
      <c r="AU1466" s="225">
        <f>AQ1466+AR1466</f>
        <v>1</v>
      </c>
      <c r="AV1466" s="225">
        <f>AT1466+AU1466</f>
        <v>164</v>
      </c>
      <c r="AW1466" s="287">
        <f>(AT1466*1)+(AU1466*0.5)</f>
        <v>163.5</v>
      </c>
      <c r="AX1466" s="284">
        <f>DCOUNT(B1465:E1479,D1465,AK1465:AL1466)-AM1510</f>
        <v>3</v>
      </c>
      <c r="AY1466" s="854"/>
    </row>
    <row r="1467" spans="1:51" ht="13.5" customHeight="1">
      <c r="A1467" s="43"/>
      <c r="B1467" s="635" t="s">
        <v>126</v>
      </c>
      <c r="C1467" s="636">
        <v>1</v>
      </c>
      <c r="D1467" s="636">
        <v>3</v>
      </c>
      <c r="E1467" s="628">
        <f>IF(B1467="","",VLOOKUP(B1467,参照!$U$1:$Z$25,2,FALSE))</f>
        <v>8000</v>
      </c>
      <c r="F1467" s="637">
        <v>26</v>
      </c>
      <c r="G1467" s="638">
        <f>IF(B1467="","",VLOOKUP(B1467,参照!$U$1:$Z$25,3,FALSE))</f>
        <v>7600</v>
      </c>
      <c r="H1467" s="637">
        <v>7</v>
      </c>
      <c r="I1467" s="639">
        <f>IF(B1467="","",VLOOKUP(B1467,参照!$U$1:$Z$25,4,FALSE))</f>
        <v>5600</v>
      </c>
      <c r="J1467" s="637"/>
      <c r="K1467" s="640">
        <f>IF(B1467="","",VLOOKUP(B1467,参照!$U$1:$Z$25,5,FALSE))</f>
        <v>4000</v>
      </c>
      <c r="L1467" s="637">
        <v>2</v>
      </c>
      <c r="M1467" s="641">
        <f>IF(B1467="","",VLOOKUP(B1467,参照!$U$1:$Z$25,6,FALSE))</f>
        <v>3800</v>
      </c>
      <c r="N1467" s="642"/>
      <c r="O1467" s="642">
        <f t="shared" si="1353"/>
        <v>35</v>
      </c>
      <c r="P1467" s="642">
        <f t="shared" ref="P1467:P1478" si="1354">IF(ISERROR(SUM(E1467*F1467+G1467*H1467+I1467*J1467+K1467*L1467+M1467*N1467)),"",SUM(E1467*F1467+G1467*H1467+I1467*J1467+K1467*L1467+M1467*N1467))</f>
        <v>269200</v>
      </c>
      <c r="Q1467" s="595">
        <v>474</v>
      </c>
      <c r="R1467" s="627" t="str">
        <f>IF(ISERROR(VLOOKUP(Q1467,参照!A:B,2,FALSE)),"",VLOOKUP(Q1467,参照!A:B,2,FALSE))</f>
        <v>阪急交通社</v>
      </c>
      <c r="S1467" s="628"/>
      <c r="T1467" s="629">
        <v>318250</v>
      </c>
      <c r="U1467" s="628">
        <v>726</v>
      </c>
      <c r="V1467" s="628" t="str">
        <f>IF(ISERROR(VLOOKUP(U1467,参照!D:E,2,FALSE)),"",VLOOKUP(U1467,参照!D:E,2,FALSE))</f>
        <v>ベルトラ</v>
      </c>
      <c r="W1467" s="628"/>
      <c r="X1467" s="630">
        <v>15200</v>
      </c>
      <c r="Y1467" s="555"/>
      <c r="Z1467" s="631"/>
      <c r="AA1467" s="632"/>
      <c r="AB1467" s="618"/>
      <c r="AC1467" s="619"/>
      <c r="AD1467" s="555"/>
      <c r="AE1467" s="555"/>
      <c r="AF1467" s="643" t="s">
        <v>680</v>
      </c>
      <c r="AG1467" s="644">
        <f>AG1413+S1500</f>
        <v>0</v>
      </c>
      <c r="AJ1467" s="854"/>
      <c r="AK1467" s="281" t="s">
        <v>104</v>
      </c>
      <c r="AL1467" s="281" t="s">
        <v>4</v>
      </c>
      <c r="AM1467" s="225"/>
      <c r="AN1467" s="225"/>
      <c r="AO1467" s="225"/>
      <c r="AP1467" s="225"/>
      <c r="AQ1467" s="225"/>
      <c r="AR1467" s="225"/>
      <c r="AS1467" s="225"/>
      <c r="AT1467" s="225"/>
      <c r="AU1467" s="225"/>
      <c r="AV1467" s="225"/>
      <c r="AW1467" s="225"/>
      <c r="AX1467" s="282"/>
      <c r="AY1467" s="854"/>
    </row>
    <row r="1468" spans="1:51" ht="13.5" customHeight="1" thickBot="1">
      <c r="A1468" s="43"/>
      <c r="B1468" s="635" t="s">
        <v>83</v>
      </c>
      <c r="C1468" s="636">
        <v>2</v>
      </c>
      <c r="D1468" s="636">
        <v>1</v>
      </c>
      <c r="E1468" s="628">
        <f>IF(B1468="","",VLOOKUP(B1468,参照!$U$1:$Z$25,2,FALSE))</f>
        <v>5000</v>
      </c>
      <c r="F1468" s="637">
        <v>12</v>
      </c>
      <c r="G1468" s="638">
        <f>IF(B1468="","",VLOOKUP(B1468,参照!$U$1:$Z$25,3,FALSE))</f>
        <v>4750</v>
      </c>
      <c r="H1468" s="637">
        <v>4</v>
      </c>
      <c r="I1468" s="639">
        <f>IF(B1468="","",VLOOKUP(B1468,参照!$U$1:$Z$25,4,FALSE))</f>
        <v>3500</v>
      </c>
      <c r="J1468" s="637"/>
      <c r="K1468" s="640">
        <f>IF(B1468="","",VLOOKUP(B1468,参照!$U$1:$Z$25,5,FALSE))</f>
        <v>2500</v>
      </c>
      <c r="L1468" s="637"/>
      <c r="M1468" s="641">
        <f>IF(B1468="","",VLOOKUP(B1468,参照!$U$1:$Z$25,6,FALSE))</f>
        <v>2380</v>
      </c>
      <c r="N1468" s="642"/>
      <c r="O1468" s="630">
        <f t="shared" si="1353"/>
        <v>16</v>
      </c>
      <c r="P1468" s="642">
        <f t="shared" si="1354"/>
        <v>79000</v>
      </c>
      <c r="Q1468" s="595"/>
      <c r="R1468" s="627" t="str">
        <f>IF(ISERROR(VLOOKUP(Q1468,参照!A:B,2,FALSE)),"",VLOOKUP(Q1468,参照!A:B,2,FALSE))</f>
        <v/>
      </c>
      <c r="S1468" s="628"/>
      <c r="T1468" s="629"/>
      <c r="U1468" s="628">
        <v>800</v>
      </c>
      <c r="V1468" s="628" t="str">
        <f>IF(ISERROR(VLOOKUP(U1468,参照!D:E,2,FALSE)),"",VLOOKUP(U1468,参照!D:E,2,FALSE))</f>
        <v>ANA Digital Gate</v>
      </c>
      <c r="W1468" s="628"/>
      <c r="X1468" s="630">
        <v>547650</v>
      </c>
      <c r="Y1468" s="555"/>
      <c r="Z1468" s="645"/>
      <c r="AA1468" s="590"/>
      <c r="AB1468" s="646"/>
      <c r="AC1468" s="647"/>
      <c r="AD1468" s="555"/>
      <c r="AE1468" s="555"/>
      <c r="AF1468" s="555"/>
      <c r="AG1468" s="606"/>
      <c r="AJ1468" s="855"/>
      <c r="AK1468" s="9" t="s">
        <v>83</v>
      </c>
      <c r="AL1468" s="9">
        <v>3</v>
      </c>
      <c r="AM1468" s="283"/>
      <c r="AN1468" s="283">
        <f>DSUM($B1465:$N1479,F1465,$AK1467:$AL1468)</f>
        <v>15</v>
      </c>
      <c r="AO1468" s="283">
        <f>DSUM($B1465:$N1479,H1465,$AK1467:$AL1468)</f>
        <v>1</v>
      </c>
      <c r="AP1468" s="283">
        <f>DSUM($B1465:$N1479,J1465,$AK1467:$AL1468)</f>
        <v>0</v>
      </c>
      <c r="AQ1468" s="283">
        <f>DSUM($B1465:$N1479,L1465,$AK1467:$AL1468)</f>
        <v>0</v>
      </c>
      <c r="AR1468" s="283">
        <f>DSUM($B1465:$N1479,N1465,$AK1467:$AL1468)</f>
        <v>0</v>
      </c>
      <c r="AS1468" s="283"/>
      <c r="AT1468" s="283">
        <f>AN1468+AO1468+AP1468</f>
        <v>16</v>
      </c>
      <c r="AU1468" s="283">
        <f>AQ1468+AR1468</f>
        <v>0</v>
      </c>
      <c r="AV1468" s="283">
        <f>AT1468+AU1468</f>
        <v>16</v>
      </c>
      <c r="AW1468" s="286">
        <f>(AT1468*1)+(AU1468*0.5)</f>
        <v>16</v>
      </c>
      <c r="AX1468" s="285">
        <f>DCOUNT(B1465:E1479,D1465,AK1467:AL1468)-AM1511</f>
        <v>1</v>
      </c>
      <c r="AY1468" s="855"/>
    </row>
    <row r="1469" spans="1:51" ht="13.5" customHeight="1" thickBot="1">
      <c r="A1469" s="43"/>
      <c r="B1469" s="635" t="s">
        <v>83</v>
      </c>
      <c r="C1469" s="636">
        <v>3</v>
      </c>
      <c r="D1469" s="636">
        <v>3</v>
      </c>
      <c r="E1469" s="628">
        <f>IF(B1469="","",VLOOKUP(B1469,参照!$U$1:$Z$25,2,FALSE))</f>
        <v>5000</v>
      </c>
      <c r="F1469" s="637">
        <v>15</v>
      </c>
      <c r="G1469" s="638">
        <f>IF(B1469="","",VLOOKUP(B1469,参照!$U$1:$Z$25,3,FALSE))</f>
        <v>4750</v>
      </c>
      <c r="H1469" s="637">
        <v>1</v>
      </c>
      <c r="I1469" s="639">
        <f>IF(B1469="","",VLOOKUP(B1469,参照!$U$1:$Z$25,4,FALSE))</f>
        <v>3500</v>
      </c>
      <c r="J1469" s="637"/>
      <c r="K1469" s="640">
        <f>IF(B1469="","",VLOOKUP(B1469,参照!$U$1:$Z$25,5,FALSE))</f>
        <v>2500</v>
      </c>
      <c r="L1469" s="637"/>
      <c r="M1469" s="641">
        <f>IF(B1469="","",VLOOKUP(B1469,参照!$U$1:$Z$25,6,FALSE))</f>
        <v>2380</v>
      </c>
      <c r="N1469" s="642"/>
      <c r="O1469" s="642">
        <f t="shared" si="1353"/>
        <v>16</v>
      </c>
      <c r="P1469" s="642">
        <f t="shared" si="1354"/>
        <v>79750</v>
      </c>
      <c r="Q1469" s="595"/>
      <c r="R1469" s="627" t="str">
        <f>IF(ISERROR(VLOOKUP(Q1469,参照!A:B,2,FALSE)),"",VLOOKUP(Q1469,参照!A:B,2,FALSE))</f>
        <v/>
      </c>
      <c r="S1469" s="628"/>
      <c r="T1469" s="629"/>
      <c r="U1469" s="628"/>
      <c r="V1469" s="628" t="str">
        <f>IF(ISERROR(VLOOKUP(U1469,参照!D:E,2,FALSE)),"",VLOOKUP(U1469,参照!D:E,2,FALSE))</f>
        <v/>
      </c>
      <c r="W1469" s="628"/>
      <c r="X1469" s="630"/>
      <c r="Y1469" s="555"/>
      <c r="Z1469" s="648" t="s">
        <v>35</v>
      </c>
      <c r="AA1469" s="649"/>
      <c r="AB1469" s="650"/>
      <c r="AC1469" s="651">
        <f>SUM(AC1465:AC1467)</f>
        <v>0</v>
      </c>
      <c r="AD1469" s="555"/>
      <c r="AE1469" s="555"/>
      <c r="AF1469" s="555" t="s">
        <v>345</v>
      </c>
      <c r="AG1469" s="606"/>
    </row>
    <row r="1470" spans="1:51" ht="13.5" customHeight="1">
      <c r="A1470" s="43"/>
      <c r="B1470" s="635" t="s">
        <v>126</v>
      </c>
      <c r="C1470" s="636">
        <v>2</v>
      </c>
      <c r="D1470" s="636">
        <v>3</v>
      </c>
      <c r="E1470" s="628">
        <f>IF(B1470="","",VLOOKUP(B1470,参照!$U$1:$Z$25,2,FALSE))</f>
        <v>8000</v>
      </c>
      <c r="F1470" s="637">
        <v>31</v>
      </c>
      <c r="G1470" s="638">
        <f>IF(B1470="","",VLOOKUP(B1470,参照!$U$1:$Z$25,3,FALSE))</f>
        <v>7600</v>
      </c>
      <c r="H1470" s="637">
        <v>7</v>
      </c>
      <c r="I1470" s="639">
        <f>IF(B1470="","",VLOOKUP(B1470,参照!$U$1:$Z$25,4,FALSE))</f>
        <v>5600</v>
      </c>
      <c r="J1470" s="637"/>
      <c r="K1470" s="640">
        <f>IF(B1470="","",VLOOKUP(B1470,参照!$U$1:$Z$25,5,FALSE))</f>
        <v>4000</v>
      </c>
      <c r="L1470" s="637">
        <v>2</v>
      </c>
      <c r="M1470" s="641">
        <f>IF(B1470="","",VLOOKUP(B1470,参照!$U$1:$Z$25,6,FALSE))</f>
        <v>3800</v>
      </c>
      <c r="N1470" s="642"/>
      <c r="O1470" s="630">
        <f t="shared" si="1353"/>
        <v>40</v>
      </c>
      <c r="P1470" s="642">
        <f t="shared" si="1354"/>
        <v>309200</v>
      </c>
      <c r="Q1470" s="595"/>
      <c r="R1470" s="627" t="str">
        <f>IF(ISERROR(VLOOKUP(Q1470,参照!A:B,2,FALSE)),"",VLOOKUP(Q1470,参照!A:B,2,FALSE))</f>
        <v/>
      </c>
      <c r="S1470" s="628"/>
      <c r="T1470" s="629"/>
      <c r="U1470" s="628"/>
      <c r="V1470" s="628" t="str">
        <f>IF(ISERROR(VLOOKUP(U1470,参照!D:E,2,FALSE)),"",VLOOKUP(U1470,参照!D:E,2,FALSE))</f>
        <v/>
      </c>
      <c r="W1470" s="628"/>
      <c r="X1470" s="630"/>
      <c r="Y1470" s="555"/>
      <c r="Z1470" s="555"/>
      <c r="AA1470" s="555"/>
      <c r="AB1470" s="555"/>
      <c r="AC1470" s="555"/>
      <c r="AD1470" s="555"/>
      <c r="AE1470" s="555"/>
      <c r="AF1470" s="633" t="s">
        <v>164</v>
      </c>
      <c r="AG1470" s="634">
        <f>AG1416+S1501</f>
        <v>237700</v>
      </c>
      <c r="AJ1470" s="853" t="s">
        <v>107</v>
      </c>
      <c r="AK1470" s="277" t="s">
        <v>104</v>
      </c>
      <c r="AL1470" s="277" t="s">
        <v>4</v>
      </c>
      <c r="AM1470" s="278"/>
      <c r="AN1470" s="279" t="s">
        <v>15</v>
      </c>
      <c r="AO1470" s="279" t="s">
        <v>16</v>
      </c>
      <c r="AP1470" s="277" t="s">
        <v>17</v>
      </c>
      <c r="AQ1470" s="279" t="s">
        <v>18</v>
      </c>
      <c r="AR1470" s="279" t="s">
        <v>19</v>
      </c>
      <c r="AS1470" s="277"/>
      <c r="AT1470" s="277" t="s">
        <v>117</v>
      </c>
      <c r="AU1470" s="277" t="s">
        <v>118</v>
      </c>
      <c r="AV1470" s="277" t="s">
        <v>123</v>
      </c>
      <c r="AW1470" s="277" t="s">
        <v>124</v>
      </c>
      <c r="AX1470" s="288" t="s">
        <v>122</v>
      </c>
      <c r="AY1470" s="853" t="s">
        <v>107</v>
      </c>
    </row>
    <row r="1471" spans="1:51" ht="13.5" customHeight="1">
      <c r="A1471" s="43"/>
      <c r="B1471" s="635" t="s">
        <v>83</v>
      </c>
      <c r="C1471" s="636">
        <v>4</v>
      </c>
      <c r="D1471" s="636">
        <v>1</v>
      </c>
      <c r="E1471" s="628">
        <f>IF(B1471="","",VLOOKUP(B1471,参照!$U$1:$Z$25,2,FALSE))</f>
        <v>5000</v>
      </c>
      <c r="F1471" s="637">
        <v>8</v>
      </c>
      <c r="G1471" s="638">
        <f>IF(B1471="","",VLOOKUP(B1471,参照!$U$1:$Z$25,3,FALSE))</f>
        <v>4750</v>
      </c>
      <c r="H1471" s="637">
        <v>50</v>
      </c>
      <c r="I1471" s="639">
        <f>IF(B1471="","",VLOOKUP(B1471,参照!$U$1:$Z$25,4,FALSE))</f>
        <v>3500</v>
      </c>
      <c r="J1471" s="637"/>
      <c r="K1471" s="640">
        <f>IF(B1471="","",VLOOKUP(B1471,参照!$U$1:$Z$25,5,FALSE))</f>
        <v>2500</v>
      </c>
      <c r="L1471" s="637">
        <v>1</v>
      </c>
      <c r="M1471" s="641">
        <f>IF(B1471="","",VLOOKUP(B1471,参照!$U$1:$Z$25,6,FALSE))</f>
        <v>2380</v>
      </c>
      <c r="N1471" s="642"/>
      <c r="O1471" s="642">
        <f t="shared" si="1353"/>
        <v>59</v>
      </c>
      <c r="P1471" s="642">
        <f t="shared" si="1354"/>
        <v>280000</v>
      </c>
      <c r="Q1471" s="595"/>
      <c r="R1471" s="627" t="str">
        <f>IF(ISERROR(VLOOKUP(Q1471,参照!A:B,2,FALSE)),"",VLOOKUP(Q1471,参照!A:B,2,FALSE))</f>
        <v/>
      </c>
      <c r="S1471" s="628"/>
      <c r="T1471" s="629"/>
      <c r="U1471" s="628"/>
      <c r="V1471" s="628" t="str">
        <f>IF(ISERROR(VLOOKUP(U1471,参照!D:E,2,FALSE)),"",VLOOKUP(U1471,参照!D:E,2,FALSE))</f>
        <v/>
      </c>
      <c r="W1471" s="628"/>
      <c r="X1471" s="630"/>
      <c r="Y1471" s="555"/>
      <c r="Z1471" s="602" t="s">
        <v>33</v>
      </c>
      <c r="AA1471" s="603"/>
      <c r="AB1471" s="652"/>
      <c r="AC1471" s="653"/>
      <c r="AD1471" s="555"/>
      <c r="AE1471" s="555"/>
      <c r="AF1471" s="643" t="s">
        <v>681</v>
      </c>
      <c r="AG1471" s="644">
        <f>AG1417+S1502</f>
        <v>0</v>
      </c>
      <c r="AJ1471" s="854"/>
      <c r="AK1471" s="281" t="s">
        <v>84</v>
      </c>
      <c r="AL1471" s="281">
        <v>1</v>
      </c>
      <c r="AM1471" s="225"/>
      <c r="AN1471" s="225">
        <f>DSUM($B1465:$N1479,F1465,$AK1470:$AL1471)</f>
        <v>0</v>
      </c>
      <c r="AO1471" s="225">
        <f>DSUM($B1465:$N1479,H1465,$AK1470:$AL1471)</f>
        <v>0</v>
      </c>
      <c r="AP1471" s="225">
        <f>DSUM($B1465:$N1479,J1465,$AK1470:$AL1471)</f>
        <v>0</v>
      </c>
      <c r="AQ1471" s="225">
        <f>DSUM($B1465:$N1479,L1465,$AK1470:$AL1471)</f>
        <v>0</v>
      </c>
      <c r="AR1471" s="225">
        <f>DSUM($B1465:$N1479,N1465,$AK1470:$AL1471)</f>
        <v>0</v>
      </c>
      <c r="AS1471" s="225"/>
      <c r="AT1471" s="225">
        <f>AN1471+AO1471+AP1471</f>
        <v>0</v>
      </c>
      <c r="AU1471" s="225">
        <f>AQ1471+AR1471</f>
        <v>0</v>
      </c>
      <c r="AV1471" s="225">
        <f>AT1471+AU1471</f>
        <v>0</v>
      </c>
      <c r="AW1471" s="287">
        <f>(AT1471*1)+(AU1471*0.5)</f>
        <v>0</v>
      </c>
      <c r="AX1471" s="284">
        <f>DCOUNT(B1465:E1479,D1465,AK1470:AL1471)-AN1510</f>
        <v>0</v>
      </c>
      <c r="AY1471" s="854"/>
    </row>
    <row r="1472" spans="1:51" ht="13.5" customHeight="1">
      <c r="A1472" s="43"/>
      <c r="B1472" s="635"/>
      <c r="C1472" s="636"/>
      <c r="D1472" s="636"/>
      <c r="E1472" s="628" t="str">
        <f>IF(B1472="","",VLOOKUP(B1472,参照!$U$1:$Z$25,2,FALSE))</f>
        <v/>
      </c>
      <c r="F1472" s="637"/>
      <c r="G1472" s="638" t="str">
        <f>IF(B1472="","",VLOOKUP(B1472,参照!$U$1:$Z$25,3,FALSE))</f>
        <v/>
      </c>
      <c r="H1472" s="637"/>
      <c r="I1472" s="639" t="str">
        <f>IF(B1472="","",VLOOKUP(B1472,参照!$U$1:$Z$25,4,FALSE))</f>
        <v/>
      </c>
      <c r="J1472" s="637"/>
      <c r="K1472" s="640" t="str">
        <f>IF(B1472="","",VLOOKUP(B1472,参照!$U$1:$Z$25,5,FALSE))</f>
        <v/>
      </c>
      <c r="L1472" s="637"/>
      <c r="M1472" s="641" t="str">
        <f>IF(B1472="","",VLOOKUP(B1472,参照!$U$1:$Z$25,6,FALSE))</f>
        <v/>
      </c>
      <c r="N1472" s="642"/>
      <c r="O1472" s="630" t="str">
        <f t="shared" si="1353"/>
        <v/>
      </c>
      <c r="P1472" s="642" t="str">
        <f t="shared" si="1354"/>
        <v/>
      </c>
      <c r="Q1472" s="595"/>
      <c r="R1472" s="627" t="str">
        <f>IF(ISERROR(VLOOKUP(Q1472,参照!A:B,2,FALSE)),"",VLOOKUP(Q1472,参照!A:B,2,FALSE))</f>
        <v/>
      </c>
      <c r="S1472" s="628"/>
      <c r="T1472" s="629"/>
      <c r="U1472" s="628"/>
      <c r="V1472" s="628" t="str">
        <f>IF(ISERROR(VLOOKUP(U1472,参照!D:E,2,FALSE)),"",VLOOKUP(U1472,参照!D:E,2,FALSE))</f>
        <v/>
      </c>
      <c r="W1472" s="628"/>
      <c r="X1472" s="630"/>
      <c r="Y1472" s="555"/>
      <c r="Z1472" s="627"/>
      <c r="AA1472" s="654"/>
      <c r="AB1472" s="655"/>
      <c r="AC1472" s="656"/>
      <c r="AD1472" s="555"/>
      <c r="AE1472" s="555"/>
      <c r="AF1472" s="596"/>
      <c r="AG1472" s="606"/>
      <c r="AJ1472" s="854"/>
      <c r="AK1472" s="281" t="s">
        <v>104</v>
      </c>
      <c r="AL1472" s="281" t="s">
        <v>4</v>
      </c>
      <c r="AM1472" s="225"/>
      <c r="AN1472" s="225"/>
      <c r="AO1472" s="225"/>
      <c r="AP1472" s="225"/>
      <c r="AQ1472" s="225"/>
      <c r="AR1472" s="225"/>
      <c r="AS1472" s="225"/>
      <c r="AT1472" s="225"/>
      <c r="AU1472" s="225"/>
      <c r="AV1472" s="225"/>
      <c r="AW1472" s="225"/>
      <c r="AX1472" s="282"/>
      <c r="AY1472" s="854"/>
    </row>
    <row r="1473" spans="1:51" ht="13.5" customHeight="1" thickBot="1">
      <c r="A1473" s="43"/>
      <c r="B1473" s="635"/>
      <c r="C1473" s="636"/>
      <c r="D1473" s="636"/>
      <c r="E1473" s="628" t="str">
        <f>IF(B1473="","",VLOOKUP(B1473,参照!$U$1:$Z$25,2,FALSE))</f>
        <v/>
      </c>
      <c r="F1473" s="637"/>
      <c r="G1473" s="638" t="str">
        <f>IF(B1473="","",VLOOKUP(B1473,参照!$U$1:$Z$25,3,FALSE))</f>
        <v/>
      </c>
      <c r="H1473" s="637"/>
      <c r="I1473" s="639" t="str">
        <f>IF(B1473="","",VLOOKUP(B1473,参照!$U$1:$Z$25,4,FALSE))</f>
        <v/>
      </c>
      <c r="J1473" s="637"/>
      <c r="K1473" s="640" t="str">
        <f>IF(B1473="","",VLOOKUP(B1473,参照!$U$1:$Z$25,5,FALSE))</f>
        <v/>
      </c>
      <c r="L1473" s="637"/>
      <c r="M1473" s="641" t="str">
        <f>IF(B1473="","",VLOOKUP(B1473,参照!$U$1:$Z$25,6,FALSE))</f>
        <v/>
      </c>
      <c r="N1473" s="642"/>
      <c r="O1473" s="642" t="str">
        <f t="shared" si="1353"/>
        <v/>
      </c>
      <c r="P1473" s="642" t="str">
        <f t="shared" si="1354"/>
        <v/>
      </c>
      <c r="Q1473" s="595"/>
      <c r="R1473" s="627" t="str">
        <f>IF(ISERROR(VLOOKUP(Q1473,参照!A:B,2,FALSE)),"",VLOOKUP(Q1473,参照!A:B,2,FALSE))</f>
        <v/>
      </c>
      <c r="S1473" s="628"/>
      <c r="T1473" s="629"/>
      <c r="U1473" s="628"/>
      <c r="V1473" s="628" t="str">
        <f>IF(ISERROR(VLOOKUP(U1473,参照!D:E,2,FALSE)),"",VLOOKUP(U1473,参照!D:E,2,FALSE))</f>
        <v/>
      </c>
      <c r="W1473" s="628"/>
      <c r="X1473" s="630"/>
      <c r="Y1473" s="555"/>
      <c r="Z1473" s="627"/>
      <c r="AA1473" s="654"/>
      <c r="AB1473" s="655"/>
      <c r="AC1473" s="642"/>
      <c r="AD1473" s="555"/>
      <c r="AE1473" s="555"/>
      <c r="AF1473" s="555" t="s">
        <v>163</v>
      </c>
      <c r="AG1473" s="606"/>
      <c r="AJ1473" s="855"/>
      <c r="AK1473" s="9" t="s">
        <v>84</v>
      </c>
      <c r="AL1473" s="9">
        <v>3</v>
      </c>
      <c r="AM1473" s="283"/>
      <c r="AN1473" s="283">
        <f>DSUM($B1465:$N1479,F1465,$AK1472:$AL1473)</f>
        <v>0</v>
      </c>
      <c r="AO1473" s="283">
        <f>DSUM($B1465:$N1479,H1465,$AK1472:$AL1473)</f>
        <v>0</v>
      </c>
      <c r="AP1473" s="283">
        <f>DSUM($B1465:$N1479,J1465,$AK1472:$AL1473)</f>
        <v>0</v>
      </c>
      <c r="AQ1473" s="283">
        <f>DSUM($B1465:$N1479,L1465,$AK1472:$AL1473)</f>
        <v>0</v>
      </c>
      <c r="AR1473" s="283">
        <f>DSUM($B1465:$N1479,N1465,$AK1472:$AL1473)</f>
        <v>0</v>
      </c>
      <c r="AS1473" s="283"/>
      <c r="AT1473" s="283">
        <f>AN1473+AO1473+AP1473</f>
        <v>0</v>
      </c>
      <c r="AU1473" s="283">
        <f>AQ1473+AR1473</f>
        <v>0</v>
      </c>
      <c r="AV1473" s="283">
        <f>AT1473+AU1473</f>
        <v>0</v>
      </c>
      <c r="AW1473" s="286">
        <f>(AT1473*1)+(AU1473*0.5)</f>
        <v>0</v>
      </c>
      <c r="AX1473" s="285">
        <f>DCOUNT(B1465:E1479,D1465,AK1472:AL1473)-AN1511</f>
        <v>0</v>
      </c>
      <c r="AY1473" s="855"/>
    </row>
    <row r="1474" spans="1:51" ht="13.5" customHeight="1" thickBot="1">
      <c r="A1474" s="43"/>
      <c r="B1474" s="635"/>
      <c r="C1474" s="636"/>
      <c r="D1474" s="636"/>
      <c r="E1474" s="628" t="str">
        <f>IF(B1474="","",VLOOKUP(B1474,参照!$U$1:$Z$25,2,FALSE))</f>
        <v/>
      </c>
      <c r="F1474" s="637"/>
      <c r="G1474" s="638" t="str">
        <f>IF(B1474="","",VLOOKUP(B1474,参照!$U$1:$Z$25,3,FALSE))</f>
        <v/>
      </c>
      <c r="H1474" s="637"/>
      <c r="I1474" s="639" t="str">
        <f>IF(B1474="","",VLOOKUP(B1474,参照!$U$1:$Z$25,4,FALSE))</f>
        <v/>
      </c>
      <c r="J1474" s="637"/>
      <c r="K1474" s="640" t="str">
        <f>IF(B1474="","",VLOOKUP(B1474,参照!$U$1:$Z$25,5,FALSE))</f>
        <v/>
      </c>
      <c r="L1474" s="637"/>
      <c r="M1474" s="641" t="str">
        <f>IF(B1474="","",VLOOKUP(B1474,参照!$U$1:$Z$25,6,FALSE))</f>
        <v/>
      </c>
      <c r="N1474" s="642"/>
      <c r="O1474" s="630" t="str">
        <f t="shared" si="1353"/>
        <v/>
      </c>
      <c r="P1474" s="642" t="str">
        <f t="shared" si="1354"/>
        <v/>
      </c>
      <c r="Q1474" s="595"/>
      <c r="R1474" s="627" t="str">
        <f>IF(ISERROR(VLOOKUP(Q1474,参照!A:B,2,FALSE)),"",VLOOKUP(Q1474,参照!A:B,2,FALSE))</f>
        <v/>
      </c>
      <c r="S1474" s="628"/>
      <c r="T1474" s="629"/>
      <c r="U1474" s="628"/>
      <c r="V1474" s="628" t="str">
        <f>IF(ISERROR(VLOOKUP(U1474,参照!D:E,2,FALSE)),"",VLOOKUP(U1474,参照!D:E,2,FALSE))</f>
        <v/>
      </c>
      <c r="W1474" s="628"/>
      <c r="X1474" s="630"/>
      <c r="Y1474" s="555"/>
      <c r="Z1474" s="627"/>
      <c r="AA1474" s="654"/>
      <c r="AB1474" s="655"/>
      <c r="AC1474" s="642"/>
      <c r="AD1474" s="555"/>
      <c r="AE1474" s="555"/>
      <c r="AF1474" s="633" t="s">
        <v>164</v>
      </c>
      <c r="AG1474" s="634">
        <f>AG1420+S1505</f>
        <v>39500</v>
      </c>
      <c r="AJ1474" s="4"/>
      <c r="AY1474" s="4"/>
    </row>
    <row r="1475" spans="1:51" ht="13.5" customHeight="1">
      <c r="A1475" s="43"/>
      <c r="B1475" s="635"/>
      <c r="C1475" s="636"/>
      <c r="D1475" s="636"/>
      <c r="E1475" s="628" t="str">
        <f>IF(B1475="","",VLOOKUP(B1475,参照!$U$1:$Z$25,2,FALSE))</f>
        <v/>
      </c>
      <c r="F1475" s="637"/>
      <c r="G1475" s="638" t="str">
        <f>IF(B1475="","",VLOOKUP(B1475,参照!$U$1:$Z$25,3,FALSE))</f>
        <v/>
      </c>
      <c r="H1475" s="637"/>
      <c r="I1475" s="639" t="str">
        <f>IF(B1475="","",VLOOKUP(B1475,参照!$U$1:$Z$25,4,FALSE))</f>
        <v/>
      </c>
      <c r="J1475" s="637"/>
      <c r="K1475" s="640" t="str">
        <f>IF(B1475="","",VLOOKUP(B1475,参照!$U$1:$Z$25,5,FALSE))</f>
        <v/>
      </c>
      <c r="L1475" s="637"/>
      <c r="M1475" s="641" t="str">
        <f>IF(B1475="","",VLOOKUP(B1475,参照!$U$1:$Z$25,6,FALSE))</f>
        <v/>
      </c>
      <c r="N1475" s="642"/>
      <c r="O1475" s="642" t="str">
        <f t="shared" si="1353"/>
        <v/>
      </c>
      <c r="P1475" s="642" t="str">
        <f t="shared" si="1354"/>
        <v/>
      </c>
      <c r="Q1475" s="595"/>
      <c r="R1475" s="627" t="str">
        <f>IF(ISERROR(VLOOKUP(Q1475,参照!A:B,2,FALSE)),"",VLOOKUP(Q1475,参照!A:B,2,FALSE))</f>
        <v/>
      </c>
      <c r="S1475" s="628"/>
      <c r="T1475" s="629"/>
      <c r="U1475" s="628"/>
      <c r="V1475" s="628" t="str">
        <f>IF(ISERROR(VLOOKUP(U1475,参照!D:E,2,FALSE)),"",VLOOKUP(U1475,参照!D:E,2,FALSE))</f>
        <v/>
      </c>
      <c r="W1475" s="628"/>
      <c r="X1475" s="630"/>
      <c r="Y1475" s="555"/>
      <c r="Z1475" s="627"/>
      <c r="AA1475" s="654"/>
      <c r="AB1475" s="655"/>
      <c r="AC1475" s="642"/>
      <c r="AD1475" s="555"/>
      <c r="AE1475" s="555"/>
      <c r="AF1475" s="643" t="s">
        <v>681</v>
      </c>
      <c r="AG1475" s="644">
        <f>AG1421+S1506</f>
        <v>0</v>
      </c>
      <c r="AJ1475" s="853" t="s">
        <v>102</v>
      </c>
      <c r="AK1475" s="277" t="s">
        <v>104</v>
      </c>
      <c r="AL1475" s="277" t="s">
        <v>4</v>
      </c>
      <c r="AM1475" s="278"/>
      <c r="AN1475" s="279" t="s">
        <v>15</v>
      </c>
      <c r="AO1475" s="279" t="s">
        <v>16</v>
      </c>
      <c r="AP1475" s="277" t="s">
        <v>17</v>
      </c>
      <c r="AQ1475" s="279" t="s">
        <v>18</v>
      </c>
      <c r="AR1475" s="279" t="s">
        <v>19</v>
      </c>
      <c r="AS1475" s="277"/>
      <c r="AT1475" s="277" t="s">
        <v>117</v>
      </c>
      <c r="AU1475" s="277" t="s">
        <v>118</v>
      </c>
      <c r="AV1475" s="277" t="s">
        <v>123</v>
      </c>
      <c r="AW1475" s="277" t="s">
        <v>124</v>
      </c>
      <c r="AX1475" s="288" t="s">
        <v>122</v>
      </c>
      <c r="AY1475" s="853" t="s">
        <v>102</v>
      </c>
    </row>
    <row r="1476" spans="1:51" ht="13.5" customHeight="1">
      <c r="A1476" s="43"/>
      <c r="B1476" s="635"/>
      <c r="C1476" s="636"/>
      <c r="D1476" s="636"/>
      <c r="E1476" s="628" t="str">
        <f>IF(B1476="","",VLOOKUP(B1476,参照!$U$1:$Z$25,2,FALSE))</f>
        <v/>
      </c>
      <c r="F1476" s="637"/>
      <c r="G1476" s="638" t="str">
        <f>IF(B1476="","",VLOOKUP(B1476,参照!$U$1:$Z$25,3,FALSE))</f>
        <v/>
      </c>
      <c r="H1476" s="637"/>
      <c r="I1476" s="639" t="str">
        <f>IF(B1476="","",VLOOKUP(B1476,参照!$U$1:$Z$25,4,FALSE))</f>
        <v/>
      </c>
      <c r="J1476" s="637"/>
      <c r="K1476" s="640" t="str">
        <f>IF(B1476="","",VLOOKUP(B1476,参照!$U$1:$Z$25,5,FALSE))</f>
        <v/>
      </c>
      <c r="L1476" s="637"/>
      <c r="M1476" s="641" t="str">
        <f>IF(B1476="","",VLOOKUP(B1476,参照!$U$1:$Z$25,6,FALSE))</f>
        <v/>
      </c>
      <c r="N1476" s="642"/>
      <c r="O1476" s="630" t="str">
        <f t="shared" si="1353"/>
        <v/>
      </c>
      <c r="P1476" s="642" t="str">
        <f t="shared" si="1354"/>
        <v/>
      </c>
      <c r="Q1476" s="595"/>
      <c r="R1476" s="627" t="str">
        <f>IF(ISERROR(VLOOKUP(Q1476,参照!A:B,2,FALSE)),"",VLOOKUP(Q1476,参照!A:B,2,FALSE))</f>
        <v/>
      </c>
      <c r="S1476" s="628"/>
      <c r="T1476" s="629"/>
      <c r="U1476" s="628"/>
      <c r="V1476" s="628" t="str">
        <f>IF(ISERROR(VLOOKUP(U1476,参照!D:E,2,FALSE)),"",VLOOKUP(U1476,参照!D:E,2,FALSE))</f>
        <v/>
      </c>
      <c r="W1476" s="628"/>
      <c r="X1476" s="630"/>
      <c r="Y1476" s="555"/>
      <c r="Z1476" s="627"/>
      <c r="AA1476" s="654"/>
      <c r="AB1476" s="657"/>
      <c r="AC1476" s="642"/>
      <c r="AD1476" s="555"/>
      <c r="AE1476" s="555"/>
      <c r="AF1476" s="555"/>
      <c r="AG1476" s="606"/>
      <c r="AJ1476" s="854"/>
      <c r="AK1476" s="281" t="s">
        <v>88</v>
      </c>
      <c r="AL1476" s="281">
        <v>1</v>
      </c>
      <c r="AM1476" s="225"/>
      <c r="AN1476" s="225">
        <f>DSUM($B1465:$N1479,F1465,$AK1475:$AL1476)</f>
        <v>0</v>
      </c>
      <c r="AO1476" s="225">
        <f>DSUM($B1465:$N1479,H1465,$AK1475:$AL1476)</f>
        <v>0</v>
      </c>
      <c r="AP1476" s="225">
        <f>DSUM($B1465:$N1479,J1465,$AK1475:$AL1476)</f>
        <v>0</v>
      </c>
      <c r="AQ1476" s="225">
        <f>DSUM($B1465:$N1479,L1465,$AK1475:$AL1476)</f>
        <v>0</v>
      </c>
      <c r="AR1476" s="225">
        <f>DSUM($B1465:$N1479,N1465,$AK1475:$AL1476)</f>
        <v>0</v>
      </c>
      <c r="AS1476" s="225"/>
      <c r="AT1476" s="225">
        <f>AN1476+AO1476+AP1476</f>
        <v>0</v>
      </c>
      <c r="AU1476" s="225">
        <f>AQ1476+AR1476</f>
        <v>0</v>
      </c>
      <c r="AV1476" s="225">
        <f>AT1476+AU1476</f>
        <v>0</v>
      </c>
      <c r="AW1476" s="287">
        <f>(AT1476*1)+(AU1476*0.5)</f>
        <v>0</v>
      </c>
      <c r="AX1476" s="284">
        <f>DCOUNT(B1465:E1479,D1465,AK1475:AL1476)-AO1510</f>
        <v>0</v>
      </c>
      <c r="AY1476" s="854"/>
    </row>
    <row r="1477" spans="1:51" ht="13.5" customHeight="1">
      <c r="A1477" s="43"/>
      <c r="B1477" s="635"/>
      <c r="C1477" s="658"/>
      <c r="D1477" s="636"/>
      <c r="E1477" s="628" t="str">
        <f>IF(B1477="","",VLOOKUP(B1477,参照!$U$1:$Z$25,2,FALSE))</f>
        <v/>
      </c>
      <c r="F1477" s="637"/>
      <c r="G1477" s="638" t="str">
        <f>IF(B1477="","",VLOOKUP(B1477,参照!$U$1:$Z$25,3,FALSE))</f>
        <v/>
      </c>
      <c r="H1477" s="637"/>
      <c r="I1477" s="639" t="str">
        <f>IF(B1477="","",VLOOKUP(B1477,参照!$U$1:$Z$25,4,FALSE))</f>
        <v/>
      </c>
      <c r="J1477" s="637"/>
      <c r="K1477" s="640" t="str">
        <f>IF(B1477="","",VLOOKUP(B1477,参照!$U$1:$Z$25,5,FALSE))</f>
        <v/>
      </c>
      <c r="L1477" s="637"/>
      <c r="M1477" s="641" t="str">
        <f>IF(B1477="","",VLOOKUP(B1477,参照!$U$1:$Z$25,6,FALSE))</f>
        <v/>
      </c>
      <c r="N1477" s="642"/>
      <c r="O1477" s="642" t="str">
        <f t="shared" si="1353"/>
        <v/>
      </c>
      <c r="P1477" s="642" t="str">
        <f t="shared" si="1354"/>
        <v/>
      </c>
      <c r="Q1477" s="595"/>
      <c r="R1477" s="627" t="str">
        <f>IF(ISERROR(VLOOKUP(Q1477,参照!A:B,2,FALSE)),"",VLOOKUP(Q1477,参照!A:B,2,FALSE))</f>
        <v/>
      </c>
      <c r="S1477" s="628"/>
      <c r="T1477" s="629"/>
      <c r="U1477" s="628"/>
      <c r="V1477" s="628" t="str">
        <f>IF(ISERROR(VLOOKUP(U1477,参照!D:E,2,FALSE)),"",VLOOKUP(U1477,参照!D:E,2,FALSE))</f>
        <v/>
      </c>
      <c r="W1477" s="628"/>
      <c r="X1477" s="630"/>
      <c r="Y1477" s="555"/>
      <c r="Z1477" s="627"/>
      <c r="AA1477" s="654"/>
      <c r="AB1477" s="657"/>
      <c r="AC1477" s="642"/>
      <c r="AD1477" s="555"/>
      <c r="AE1477" s="555"/>
      <c r="AF1477" s="596" t="s">
        <v>344</v>
      </c>
      <c r="AG1477" s="597"/>
      <c r="AJ1477" s="854"/>
      <c r="AK1477" s="281" t="s">
        <v>104</v>
      </c>
      <c r="AL1477" s="281" t="s">
        <v>4</v>
      </c>
      <c r="AM1477" s="225"/>
      <c r="AN1477" s="225"/>
      <c r="AO1477" s="225"/>
      <c r="AP1477" s="225"/>
      <c r="AQ1477" s="225"/>
      <c r="AR1477" s="225"/>
      <c r="AS1477" s="225"/>
      <c r="AT1477" s="225"/>
      <c r="AU1477" s="225"/>
      <c r="AV1477" s="225"/>
      <c r="AW1477" s="225"/>
      <c r="AX1477" s="282"/>
      <c r="AY1477" s="854"/>
    </row>
    <row r="1478" spans="1:51" ht="13.5" customHeight="1" thickBot="1">
      <c r="A1478" s="43"/>
      <c r="B1478" s="635"/>
      <c r="C1478" s="658"/>
      <c r="D1478" s="636"/>
      <c r="E1478" s="628" t="str">
        <f>IF(B1478="","",VLOOKUP(B1478,参照!$U$1:$Z$25,2,FALSE))</f>
        <v/>
      </c>
      <c r="F1478" s="637"/>
      <c r="G1478" s="638" t="str">
        <f>IF(B1478="","",VLOOKUP(B1478,参照!$U$1:$Z$25,3,FALSE))</f>
        <v/>
      </c>
      <c r="H1478" s="637"/>
      <c r="I1478" s="639" t="str">
        <f>IF(B1478="","",VLOOKUP(B1478,参照!$U$1:$Z$25,4,FALSE))</f>
        <v/>
      </c>
      <c r="J1478" s="637"/>
      <c r="K1478" s="640" t="str">
        <f>IF(B1478="","",VLOOKUP(B1478,参照!$U$1:$Z$25,5,FALSE))</f>
        <v/>
      </c>
      <c r="L1478" s="637"/>
      <c r="M1478" s="641" t="str">
        <f>IF(B1478="","",VLOOKUP(B1478,参照!$U$1:$Z$25,6,FALSE))</f>
        <v/>
      </c>
      <c r="N1478" s="642"/>
      <c r="O1478" s="630" t="str">
        <f t="shared" si="1353"/>
        <v/>
      </c>
      <c r="P1478" s="642" t="str">
        <f t="shared" si="1354"/>
        <v/>
      </c>
      <c r="Q1478" s="595"/>
      <c r="R1478" s="627" t="str">
        <f>IF(ISERROR(VLOOKUP(Q1478,参照!A:B,2,FALSE)),"",VLOOKUP(Q1478,参照!A:B,2,FALSE))</f>
        <v/>
      </c>
      <c r="S1478" s="628"/>
      <c r="T1478" s="629"/>
      <c r="U1478" s="628"/>
      <c r="V1478" s="628" t="str">
        <f>IF(ISERROR(VLOOKUP(U1478,参照!D:E,2,FALSE)),"",VLOOKUP(U1478,参照!D:E,2,FALSE))</f>
        <v/>
      </c>
      <c r="W1478" s="628"/>
      <c r="X1478" s="630"/>
      <c r="Y1478" s="555"/>
      <c r="Z1478" s="627"/>
      <c r="AA1478" s="654"/>
      <c r="AB1478" s="655"/>
      <c r="AC1478" s="656"/>
      <c r="AD1478" s="555"/>
      <c r="AE1478" s="555"/>
      <c r="AF1478" s="659"/>
      <c r="AG1478" s="647"/>
      <c r="AJ1478" s="855"/>
      <c r="AK1478" s="9" t="s">
        <v>88</v>
      </c>
      <c r="AL1478" s="9">
        <v>3</v>
      </c>
      <c r="AM1478" s="283"/>
      <c r="AN1478" s="283">
        <f>DSUM($B1465:$N1479,F1465,$AK1477:$AL1478)</f>
        <v>0</v>
      </c>
      <c r="AO1478" s="283">
        <f>DSUM($B1465:$N1479,H1465,$AK1477:$AL1478)</f>
        <v>0</v>
      </c>
      <c r="AP1478" s="283">
        <f>DSUM($B1465:$N1479,J1465,$AK1477:$AL1478)</f>
        <v>0</v>
      </c>
      <c r="AQ1478" s="283">
        <f>DSUM($B1465:$N1479,L1465,$AK1477:$AL1478)</f>
        <v>0</v>
      </c>
      <c r="AR1478" s="283">
        <f>DSUM($B1465:$N1479,N1465,$AK1477:$AL1478)</f>
        <v>0</v>
      </c>
      <c r="AS1478" s="283"/>
      <c r="AT1478" s="283">
        <f>AN1478+AO1478+AP1478</f>
        <v>0</v>
      </c>
      <c r="AU1478" s="283">
        <f>AQ1478+AR1478</f>
        <v>0</v>
      </c>
      <c r="AV1478" s="283">
        <f>AT1478+AU1478</f>
        <v>0</v>
      </c>
      <c r="AW1478" s="286">
        <f>(AT1478*1)+(AU1478*0.5)</f>
        <v>0</v>
      </c>
      <c r="AX1478" s="285">
        <f>DCOUNT(B1465:E1479,D1465,AK1477:AL1478)-AO1511</f>
        <v>0</v>
      </c>
      <c r="AY1478" s="855"/>
    </row>
    <row r="1479" spans="1:51" ht="13.5" customHeight="1" thickBot="1">
      <c r="A1479" s="43"/>
      <c r="B1479" s="635"/>
      <c r="C1479" s="658"/>
      <c r="D1479" s="636"/>
      <c r="E1479" s="628" t="str">
        <f>IF(B1479="","",VLOOKUP(B1479,参照!$U$1:$Z$25,2,FALSE))</f>
        <v/>
      </c>
      <c r="F1479" s="637"/>
      <c r="G1479" s="638" t="str">
        <f>IF(B1479="","",VLOOKUP(B1479,参照!$U$1:$Z$25,3,FALSE))</f>
        <v/>
      </c>
      <c r="H1479" s="637"/>
      <c r="I1479" s="639" t="str">
        <f>IF(B1479="","",VLOOKUP(B1479,参照!$U$1:$Z$25,4,FALSE))</f>
        <v/>
      </c>
      <c r="J1479" s="637"/>
      <c r="K1479" s="640" t="str">
        <f>IF(B1479="","",VLOOKUP(B1479,参照!$U$1:$Z$25,5,FALSE))</f>
        <v/>
      </c>
      <c r="L1479" s="637"/>
      <c r="M1479" s="641" t="str">
        <f>IF(B1479="","",VLOOKUP(B1479,参照!$U$1:$Z$25,6,FALSE))</f>
        <v/>
      </c>
      <c r="N1479" s="642"/>
      <c r="O1479" s="642" t="str">
        <f>IF(SUM(F1479+H1479+J1479+L1479+N1479)=0,"",SUM(F1479+H1479+J1479+L1479+N1479))</f>
        <v/>
      </c>
      <c r="P1479" s="642" t="str">
        <f>IF(ISERROR(SUM(E1479*F1479+G1479*H1479+I1479*J1479+K1479*L1479+M1479*N1479)),"",SUM(E1479*F1479+G1479*H1479+I1479*J1479+K1479*L1479+M1479*N1479))</f>
        <v/>
      </c>
      <c r="Q1479" s="595"/>
      <c r="R1479" s="627" t="str">
        <f>IF(ISERROR(VLOOKUP(Q1479,参照!A:B,2,FALSE)),"",VLOOKUP(Q1479,参照!A:B,2,FALSE))</f>
        <v/>
      </c>
      <c r="S1479" s="628"/>
      <c r="T1479" s="629"/>
      <c r="U1479" s="628"/>
      <c r="V1479" s="628" t="str">
        <f>IF(ISERROR(VLOOKUP(U1479,参照!D:E,2,FALSE)),"",VLOOKUP(U1479,参照!D:E,2,FALSE))</f>
        <v/>
      </c>
      <c r="W1479" s="628"/>
      <c r="X1479" s="630"/>
      <c r="Y1479" s="555"/>
      <c r="Z1479" s="627"/>
      <c r="AA1479" s="654"/>
      <c r="AB1479" s="655"/>
      <c r="AC1479" s="642"/>
      <c r="AD1479" s="555"/>
      <c r="AE1479" s="555"/>
      <c r="AF1479" s="660" t="s">
        <v>31</v>
      </c>
      <c r="AG1479" s="661">
        <f>+T1508-T1485-AC1489-T1489</f>
        <v>214180</v>
      </c>
      <c r="AJ1479" s="289"/>
      <c r="AY1479" s="289"/>
    </row>
    <row r="1480" spans="1:51" ht="13.5" customHeight="1">
      <c r="B1480" s="662"/>
      <c r="C1480" s="663"/>
      <c r="D1480" s="664"/>
      <c r="E1480" s="590" t="str">
        <f>IF(B1480="","",VLOOKUP(B1480,参照!$U$1:$Z$25,2,FALSE))</f>
        <v/>
      </c>
      <c r="F1480" s="665"/>
      <c r="G1480" s="666"/>
      <c r="H1480" s="665"/>
      <c r="I1480" s="667"/>
      <c r="J1480" s="665"/>
      <c r="K1480" s="667"/>
      <c r="L1480" s="665"/>
      <c r="M1480" s="666"/>
      <c r="N1480" s="647"/>
      <c r="O1480" s="668"/>
      <c r="P1480" s="647"/>
      <c r="Q1480" s="595"/>
      <c r="R1480" s="627" t="str">
        <f>IF(ISERROR(VLOOKUP(Q1480,参照!A:B,2,FALSE)),"",VLOOKUP(Q1480,参照!A:B,2,FALSE))</f>
        <v/>
      </c>
      <c r="S1480" s="628"/>
      <c r="T1480" s="629"/>
      <c r="U1480" s="628"/>
      <c r="V1480" s="628" t="str">
        <f>IF(ISERROR(VLOOKUP(U1480,参照!D:E,2,FALSE)),"",VLOOKUP(U1480,参照!D:E,2,FALSE))</f>
        <v/>
      </c>
      <c r="W1480" s="628"/>
      <c r="X1480" s="630"/>
      <c r="Y1480" s="555"/>
      <c r="Z1480" s="627"/>
      <c r="AA1480" s="654"/>
      <c r="AB1480" s="655"/>
      <c r="AC1480" s="642"/>
      <c r="AD1480" s="555"/>
      <c r="AE1480" s="555"/>
      <c r="AF1480" s="669"/>
      <c r="AG1480" s="619"/>
      <c r="AJ1480" s="853" t="s">
        <v>103</v>
      </c>
      <c r="AK1480" s="277" t="s">
        <v>104</v>
      </c>
      <c r="AL1480" s="277" t="s">
        <v>4</v>
      </c>
      <c r="AM1480" s="278"/>
      <c r="AN1480" s="279" t="s">
        <v>15</v>
      </c>
      <c r="AO1480" s="279" t="s">
        <v>16</v>
      </c>
      <c r="AP1480" s="277" t="s">
        <v>17</v>
      </c>
      <c r="AQ1480" s="279" t="s">
        <v>18</v>
      </c>
      <c r="AR1480" s="279" t="s">
        <v>19</v>
      </c>
      <c r="AS1480" s="277"/>
      <c r="AT1480" s="277" t="s">
        <v>117</v>
      </c>
      <c r="AU1480" s="277" t="s">
        <v>118</v>
      </c>
      <c r="AV1480" s="277" t="s">
        <v>123</v>
      </c>
      <c r="AW1480" s="277" t="s">
        <v>124</v>
      </c>
      <c r="AX1480" s="288" t="s">
        <v>122</v>
      </c>
      <c r="AY1480" s="853" t="s">
        <v>103</v>
      </c>
    </row>
    <row r="1481" spans="1:51" ht="13.5" customHeight="1">
      <c r="B1481" s="928" t="s">
        <v>500</v>
      </c>
      <c r="C1481" s="929"/>
      <c r="D1481" s="930"/>
      <c r="E1481" s="670"/>
      <c r="F1481" s="671">
        <f t="shared" ref="F1481:O1481" si="1355">SUM(F1466:F1479)</f>
        <v>94</v>
      </c>
      <c r="G1481" s="672">
        <f t="shared" si="1355"/>
        <v>34200</v>
      </c>
      <c r="H1481" s="671">
        <f t="shared" si="1355"/>
        <v>156</v>
      </c>
      <c r="I1481" s="673">
        <f t="shared" si="1355"/>
        <v>25200</v>
      </c>
      <c r="J1481" s="671">
        <f t="shared" si="1355"/>
        <v>0</v>
      </c>
      <c r="K1481" s="673">
        <f t="shared" si="1355"/>
        <v>18000</v>
      </c>
      <c r="L1481" s="671">
        <f t="shared" si="1355"/>
        <v>5</v>
      </c>
      <c r="M1481" s="672">
        <f t="shared" si="1355"/>
        <v>17120</v>
      </c>
      <c r="N1481" s="672">
        <f t="shared" si="1355"/>
        <v>0</v>
      </c>
      <c r="O1481" s="674">
        <f t="shared" si="1355"/>
        <v>255</v>
      </c>
      <c r="P1481" s="674">
        <f>SUM(P1466:P1479)</f>
        <v>1440400</v>
      </c>
      <c r="Q1481" s="595"/>
      <c r="R1481" s="675" t="str">
        <f>IF(ISERROR(VLOOKUP(Q1481,参照!A:B,2,FALSE)),"",VLOOKUP(Q1481,参照!A:B,2,FALSE))</f>
        <v/>
      </c>
      <c r="S1481" s="676"/>
      <c r="T1481" s="677"/>
      <c r="U1481" s="628"/>
      <c r="V1481" s="628" t="str">
        <f>IF(ISERROR(VLOOKUP(U1481,参照!D:E,2,FALSE)),"",VLOOKUP(U1481,参照!D:E,2,FALSE))</f>
        <v/>
      </c>
      <c r="W1481" s="628"/>
      <c r="X1481" s="630"/>
      <c r="Y1481" s="555"/>
      <c r="Z1481" s="627"/>
      <c r="AA1481" s="654"/>
      <c r="AB1481" s="655"/>
      <c r="AC1481" s="642"/>
      <c r="AD1481" s="555"/>
      <c r="AE1481" s="555"/>
      <c r="AF1481" s="660" t="s">
        <v>32</v>
      </c>
      <c r="AG1481" s="678"/>
      <c r="AJ1481" s="854"/>
      <c r="AK1481" s="281" t="s">
        <v>125</v>
      </c>
      <c r="AL1481" s="281">
        <v>1</v>
      </c>
      <c r="AM1481" s="225"/>
      <c r="AN1481" s="225">
        <f>DSUM($B1465:$N1479,F1465,$AK1480:$AL1481)</f>
        <v>0</v>
      </c>
      <c r="AO1481" s="225">
        <f>DSUM($B1465:$N1479,H1465,$AK1480:$AL1481)</f>
        <v>0</v>
      </c>
      <c r="AP1481" s="225">
        <f>DSUM($B1465:$N1479,J1465,$AK1480:$AL1481)</f>
        <v>0</v>
      </c>
      <c r="AQ1481" s="225">
        <f>DSUM($B1465:$N1479,L1465,$AK1480:$AL1481)</f>
        <v>0</v>
      </c>
      <c r="AR1481" s="225">
        <f>DSUM($B1465:$N1479,N1465,$AK1480:$AL1481)</f>
        <v>0</v>
      </c>
      <c r="AS1481" s="225"/>
      <c r="AT1481" s="225">
        <f>AN1481+AO1481+AP1481</f>
        <v>0</v>
      </c>
      <c r="AU1481" s="225">
        <f>AQ1481+AR1481</f>
        <v>0</v>
      </c>
      <c r="AV1481" s="225">
        <f>AT1481+AU1481</f>
        <v>0</v>
      </c>
      <c r="AW1481" s="287">
        <f>(AT1481*1)+(AU1481*0.5)</f>
        <v>0</v>
      </c>
      <c r="AX1481" s="284">
        <f>DCOUNT(B1465:E1479,D1465,AK1480:AL1481)-AP1510</f>
        <v>0</v>
      </c>
      <c r="AY1481" s="854"/>
    </row>
    <row r="1482" spans="1:51" ht="13.5" customHeight="1">
      <c r="B1482" s="554"/>
      <c r="C1482" s="590"/>
      <c r="D1482" s="554"/>
      <c r="E1482" s="590"/>
      <c r="F1482" s="666"/>
      <c r="G1482" s="666"/>
      <c r="H1482" s="666"/>
      <c r="I1482" s="666"/>
      <c r="J1482" s="666"/>
      <c r="K1482" s="666"/>
      <c r="L1482" s="666"/>
      <c r="M1482" s="666"/>
      <c r="N1482" s="666"/>
      <c r="O1482" s="666"/>
      <c r="P1482" s="666"/>
      <c r="Q1482" s="595"/>
      <c r="R1482" s="598" t="s">
        <v>89</v>
      </c>
      <c r="S1482" s="679"/>
      <c r="T1482" s="680">
        <f>SUM(T1465:T1481)</f>
        <v>555750</v>
      </c>
      <c r="U1482" s="628"/>
      <c r="V1482" s="628" t="str">
        <f>IF(ISERROR(VLOOKUP(U1482,参照!D:E,2,FALSE)),"",VLOOKUP(U1482,参照!D:E,2,FALSE))</f>
        <v/>
      </c>
      <c r="W1482" s="628"/>
      <c r="X1482" s="630"/>
      <c r="Y1482" s="555"/>
      <c r="Z1482" s="627"/>
      <c r="AA1482" s="654"/>
      <c r="AB1482" s="657"/>
      <c r="AC1482" s="642"/>
      <c r="AD1482" s="555"/>
      <c r="AE1482" s="555"/>
      <c r="AF1482" s="669"/>
      <c r="AG1482" s="619"/>
      <c r="AJ1482" s="854"/>
      <c r="AK1482" s="281" t="s">
        <v>104</v>
      </c>
      <c r="AL1482" s="281" t="s">
        <v>4</v>
      </c>
      <c r="AM1482" s="225"/>
      <c r="AN1482" s="225"/>
      <c r="AO1482" s="225"/>
      <c r="AP1482" s="225"/>
      <c r="AQ1482" s="225"/>
      <c r="AR1482" s="225"/>
      <c r="AS1482" s="225"/>
      <c r="AT1482" s="225"/>
      <c r="AU1482" s="225"/>
      <c r="AV1482" s="225"/>
      <c r="AW1482" s="225"/>
      <c r="AX1482" s="282"/>
      <c r="AY1482" s="854"/>
    </row>
    <row r="1483" spans="1:51" ht="13.5" customHeight="1" thickBot="1">
      <c r="B1483" s="881" t="s">
        <v>601</v>
      </c>
      <c r="C1483" s="882"/>
      <c r="D1483" s="882"/>
      <c r="E1483" s="564" t="e">
        <f>IF(B1483="","",VLOOKUP(B1483,参照!$U$1:$Z$25,2,FALSE))</f>
        <v>#N/A</v>
      </c>
      <c r="F1483" s="883" t="s">
        <v>603</v>
      </c>
      <c r="G1483" s="884"/>
      <c r="H1483" s="884"/>
      <c r="I1483" s="884"/>
      <c r="J1483" s="884"/>
      <c r="K1483" s="884"/>
      <c r="L1483" s="884"/>
      <c r="M1483" s="884"/>
      <c r="N1483" s="884"/>
      <c r="O1483" s="884"/>
      <c r="P1483" s="885"/>
      <c r="Q1483" s="555"/>
      <c r="R1483" s="598" t="s">
        <v>90</v>
      </c>
      <c r="S1483" s="564"/>
      <c r="T1483" s="681"/>
      <c r="U1483" s="682"/>
      <c r="V1483" s="682" t="str">
        <f>IF(ISERROR(VLOOKUP(U1483,参照!D:E,2,FALSE)),"",VLOOKUP(U1483,参照!D:E,2,FALSE))</f>
        <v/>
      </c>
      <c r="W1483" s="682"/>
      <c r="X1483" s="683"/>
      <c r="Y1483" s="555"/>
      <c r="Z1483" s="675"/>
      <c r="AA1483" s="684"/>
      <c r="AB1483" s="685"/>
      <c r="AC1483" s="686"/>
      <c r="AD1483" s="555"/>
      <c r="AE1483" s="555"/>
      <c r="AF1483" s="660" t="s">
        <v>343</v>
      </c>
      <c r="AG1483" s="678"/>
      <c r="AJ1483" s="855"/>
      <c r="AK1483" s="9" t="s">
        <v>125</v>
      </c>
      <c r="AL1483" s="9">
        <v>3</v>
      </c>
      <c r="AM1483" s="283"/>
      <c r="AN1483" s="283">
        <f>DSUM($B1465:$N1479,F1465,$AK1482:$AL1483)</f>
        <v>0</v>
      </c>
      <c r="AO1483" s="283">
        <f>DSUM($B1465:$N1479,H1465,$AK1482:$AL1483)</f>
        <v>0</v>
      </c>
      <c r="AP1483" s="283">
        <f>DSUM($B1465:$N1479,J1465,$AK1482:$AL1483)</f>
        <v>0</v>
      </c>
      <c r="AQ1483" s="283">
        <f>DSUM($B1465:$N1479,L1465,$AK1482:$AL1483)</f>
        <v>0</v>
      </c>
      <c r="AR1483" s="283">
        <f>DSUM($B1465:$N1479,N1465,$AK1482:$AL1483)</f>
        <v>0</v>
      </c>
      <c r="AS1483" s="283"/>
      <c r="AT1483" s="283">
        <f>AN1483+AO1483+AP1483</f>
        <v>0</v>
      </c>
      <c r="AU1483" s="283">
        <f>AQ1483+AR1483</f>
        <v>0</v>
      </c>
      <c r="AV1483" s="283">
        <f>AT1483+AU1483</f>
        <v>0</v>
      </c>
      <c r="AW1483" s="286">
        <f>(AT1483*1)+(AU1483*0.5)</f>
        <v>0</v>
      </c>
      <c r="AX1483" s="285">
        <f>DCOUNT(B1465:E1479,D1465,AK1482:AL1483)-AP1511</f>
        <v>0</v>
      </c>
      <c r="AY1483" s="855"/>
    </row>
    <row r="1484" spans="1:51" ht="13.5" customHeight="1" thickBot="1">
      <c r="B1484" s="894" t="s">
        <v>602</v>
      </c>
      <c r="C1484" s="894"/>
      <c r="D1484" s="894"/>
      <c r="E1484" s="555" t="e">
        <v>#N/A</v>
      </c>
      <c r="F1484" s="687" t="s">
        <v>15</v>
      </c>
      <c r="G1484" s="688"/>
      <c r="H1484" s="687" t="s">
        <v>16</v>
      </c>
      <c r="I1484" s="689"/>
      <c r="J1484" s="559" t="s">
        <v>17</v>
      </c>
      <c r="K1484" s="690"/>
      <c r="L1484" s="687" t="s">
        <v>18</v>
      </c>
      <c r="M1484" s="670"/>
      <c r="N1484" s="670" t="s">
        <v>19</v>
      </c>
      <c r="O1484" s="691" t="s">
        <v>6</v>
      </c>
      <c r="P1484" s="613" t="s">
        <v>20</v>
      </c>
      <c r="Q1484" s="555"/>
      <c r="R1484" s="692" t="str">
        <f>IF(ISERROR(VLOOKUP(Q1484,参照!A:B,2,FALSE)),"",VLOOKUP(Q1484,参照!A:B,2,FALSE))</f>
        <v/>
      </c>
      <c r="S1484" s="560"/>
      <c r="T1484" s="693"/>
      <c r="U1484" s="694"/>
      <c r="V1484" s="695" t="str">
        <f>IF(ISERROR(VLOOKUP(U1484,参照!D:E,2,FALSE)),"",VLOOKUP(U1484,参照!D:E,2,FALSE))</f>
        <v/>
      </c>
      <c r="W1484" s="695"/>
      <c r="X1484" s="630"/>
      <c r="Y1484" s="555"/>
      <c r="Z1484" s="645"/>
      <c r="AA1484" s="590"/>
      <c r="AB1484" s="646"/>
      <c r="AC1484" s="647"/>
      <c r="AD1484" s="555"/>
      <c r="AE1484" s="555"/>
      <c r="AF1484" s="669"/>
      <c r="AG1484" s="619"/>
      <c r="AJ1484" s="289"/>
      <c r="AY1484" s="289"/>
    </row>
    <row r="1485" spans="1:51" ht="13.5" customHeight="1">
      <c r="A1485" s="548" t="s">
        <v>498</v>
      </c>
      <c r="B1485" s="873" t="s">
        <v>637</v>
      </c>
      <c r="C1485" s="874"/>
      <c r="D1485" s="875"/>
      <c r="E1485" s="670"/>
      <c r="F1485" s="765">
        <f ca="1">SUMIF($B1466:$P1479,$A1485,F1466:F1479)</f>
        <v>37</v>
      </c>
      <c r="G1485" s="757">
        <f t="shared" ref="G1485:P1485" ca="1" si="1356">SUMIF($B1466:$P1479,$A1485,G1466:G1479)</f>
        <v>19000</v>
      </c>
      <c r="H1485" s="758">
        <f t="shared" ca="1" si="1356"/>
        <v>142</v>
      </c>
      <c r="I1485" s="758">
        <f t="shared" ca="1" si="1356"/>
        <v>14000</v>
      </c>
      <c r="J1485" s="758">
        <f t="shared" ca="1" si="1356"/>
        <v>0</v>
      </c>
      <c r="K1485" s="758">
        <f t="shared" ca="1" si="1356"/>
        <v>10000</v>
      </c>
      <c r="L1485" s="758">
        <f t="shared" ca="1" si="1356"/>
        <v>1</v>
      </c>
      <c r="M1485" s="758">
        <f t="shared" ca="1" si="1356"/>
        <v>9520</v>
      </c>
      <c r="N1485" s="758">
        <f t="shared" ca="1" si="1356"/>
        <v>0</v>
      </c>
      <c r="O1485" s="758">
        <f t="shared" ca="1" si="1356"/>
        <v>180</v>
      </c>
      <c r="P1485" s="759">
        <f t="shared" ca="1" si="1356"/>
        <v>862000</v>
      </c>
      <c r="Q1485" s="555"/>
      <c r="R1485" s="857" t="s">
        <v>91</v>
      </c>
      <c r="S1485" s="858"/>
      <c r="T1485" s="680">
        <f>SUM(T1482+T1484)</f>
        <v>555750</v>
      </c>
      <c r="U1485" s="696"/>
      <c r="V1485" s="697" t="str">
        <f>IF(ISERROR(VLOOKUP(U1485,参照!D:E,2,FALSE)),"",VLOOKUP(U1485,参照!D:E,2,FALSE))</f>
        <v/>
      </c>
      <c r="W1485" s="696"/>
      <c r="X1485" s="630"/>
      <c r="Y1485" s="555"/>
      <c r="Z1485" s="648" t="s">
        <v>35</v>
      </c>
      <c r="AA1485" s="649"/>
      <c r="AB1485" s="650"/>
      <c r="AC1485" s="651">
        <f>SUM(AC1472:AC1483)</f>
        <v>0</v>
      </c>
      <c r="AD1485" s="555"/>
      <c r="AE1485" s="555"/>
      <c r="AF1485" s="698" t="s">
        <v>81</v>
      </c>
      <c r="AG1485" s="699"/>
      <c r="AJ1485" s="853" t="s">
        <v>686</v>
      </c>
      <c r="AK1485" s="277" t="s">
        <v>104</v>
      </c>
      <c r="AL1485" s="277" t="s">
        <v>4</v>
      </c>
      <c r="AM1485" s="278"/>
      <c r="AN1485" s="279" t="s">
        <v>15</v>
      </c>
      <c r="AO1485" s="279" t="s">
        <v>16</v>
      </c>
      <c r="AP1485" s="277" t="s">
        <v>17</v>
      </c>
      <c r="AQ1485" s="279" t="s">
        <v>18</v>
      </c>
      <c r="AR1485" s="279" t="s">
        <v>19</v>
      </c>
      <c r="AS1485" s="277"/>
      <c r="AT1485" s="277" t="s">
        <v>117</v>
      </c>
      <c r="AU1485" s="277" t="s">
        <v>118</v>
      </c>
      <c r="AV1485" s="277" t="s">
        <v>123</v>
      </c>
      <c r="AW1485" s="277" t="s">
        <v>124</v>
      </c>
      <c r="AX1485" s="288" t="s">
        <v>122</v>
      </c>
      <c r="AY1485" s="853" t="s">
        <v>127</v>
      </c>
    </row>
    <row r="1486" spans="1:51" ht="13.5" customHeight="1">
      <c r="A1486" s="548"/>
      <c r="B1486" s="870" t="s">
        <v>623</v>
      </c>
      <c r="C1486" s="871"/>
      <c r="D1486" s="872"/>
      <c r="E1486" s="555" t="e">
        <v>#N/A</v>
      </c>
      <c r="F1486" s="700">
        <f ca="1">SUM(F1485)+F1432</f>
        <v>932</v>
      </c>
      <c r="G1486" s="701">
        <f t="shared" ref="G1486:P1486" ca="1" si="1357">SUM(G1485)+G1432</f>
        <v>251750</v>
      </c>
      <c r="H1486" s="702">
        <f t="shared" ca="1" si="1357"/>
        <v>1736</v>
      </c>
      <c r="I1486" s="702">
        <f t="shared" ca="1" si="1357"/>
        <v>185500</v>
      </c>
      <c r="J1486" s="702">
        <f t="shared" ca="1" si="1357"/>
        <v>58</v>
      </c>
      <c r="K1486" s="702">
        <f t="shared" ca="1" si="1357"/>
        <v>132500</v>
      </c>
      <c r="L1486" s="702">
        <f t="shared" ca="1" si="1357"/>
        <v>32</v>
      </c>
      <c r="M1486" s="702">
        <f t="shared" ca="1" si="1357"/>
        <v>126140</v>
      </c>
      <c r="N1486" s="702">
        <f t="shared" ca="1" si="1357"/>
        <v>10</v>
      </c>
      <c r="O1486" s="702">
        <f t="shared" ca="1" si="1357"/>
        <v>2768</v>
      </c>
      <c r="P1486" s="703">
        <f t="shared" ca="1" si="1357"/>
        <v>13212800</v>
      </c>
      <c r="Q1486" s="555"/>
      <c r="R1486" s="560"/>
      <c r="S1486" s="560"/>
      <c r="T1486" s="704"/>
      <c r="U1486" s="628"/>
      <c r="V1486" s="628" t="str">
        <f>IF(ISERROR(VLOOKUP(U1486,参照!D:E,2,FALSE)),"",VLOOKUP(U1486,参照!D:E,2,FALSE))</f>
        <v/>
      </c>
      <c r="W1486" s="628"/>
      <c r="X1486" s="630"/>
      <c r="Y1486" s="555"/>
      <c r="Z1486" s="596" t="s">
        <v>36</v>
      </c>
      <c r="AA1486" s="555"/>
      <c r="AB1486" s="555"/>
      <c r="AC1486" s="555"/>
      <c r="AD1486" s="555"/>
      <c r="AE1486" s="555"/>
      <c r="AF1486" s="669"/>
      <c r="AG1486" s="619"/>
      <c r="AJ1486" s="854"/>
      <c r="AK1486" s="281" t="s">
        <v>126</v>
      </c>
      <c r="AL1486" s="281">
        <v>1</v>
      </c>
      <c r="AM1486" s="225"/>
      <c r="AN1486" s="225">
        <f>DSUM($B1465:$N1479,F1465,$AK1485:$AL1486)</f>
        <v>0</v>
      </c>
      <c r="AO1486" s="225">
        <f>DSUM($B1465:$N1479,H1465,$AK1485:$AL1486)</f>
        <v>0</v>
      </c>
      <c r="AP1486" s="225">
        <f>DSUM($B1465:$N1479,J1465,$AK1485:$AL1486)</f>
        <v>0</v>
      </c>
      <c r="AQ1486" s="225">
        <f>DSUM($B1465:$N1479,L1465,$AK1485:$AL1486)</f>
        <v>0</v>
      </c>
      <c r="AR1486" s="225">
        <f>DSUM($B1465:$N1479,N1465,$AK1485:$AL1486)</f>
        <v>0</v>
      </c>
      <c r="AS1486" s="225"/>
      <c r="AT1486" s="225">
        <f>AN1486+AO1486+AP1486</f>
        <v>0</v>
      </c>
      <c r="AU1486" s="225">
        <f>AQ1486+AR1486</f>
        <v>0</v>
      </c>
      <c r="AV1486" s="225">
        <f>AT1486+AU1486</f>
        <v>0</v>
      </c>
      <c r="AW1486" s="287">
        <f>(AT1486*1)+(AU1486*0.5)</f>
        <v>0</v>
      </c>
      <c r="AX1486" s="284">
        <f>DCOUNT(B1465:E1479,D1465,AK1485:AL1486)-AQ1510</f>
        <v>0</v>
      </c>
      <c r="AY1486" s="854"/>
    </row>
    <row r="1487" spans="1:51" ht="13.5" customHeight="1">
      <c r="A1487" s="548" t="s">
        <v>607</v>
      </c>
      <c r="B1487" s="873" t="s">
        <v>107</v>
      </c>
      <c r="C1487" s="874"/>
      <c r="D1487" s="875"/>
      <c r="E1487" s="670"/>
      <c r="F1487" s="757">
        <f ca="1">SUMIF($B1466:$P1479,$A1487,F1466:F1479)</f>
        <v>0</v>
      </c>
      <c r="G1487" s="758">
        <f t="shared" ref="G1487:P1487" ca="1" si="1358">SUMIF($B1466:$P1479,$A1487,G1466:G1479)</f>
        <v>0</v>
      </c>
      <c r="H1487" s="758">
        <f t="shared" ca="1" si="1358"/>
        <v>0</v>
      </c>
      <c r="I1487" s="758">
        <f t="shared" ca="1" si="1358"/>
        <v>0</v>
      </c>
      <c r="J1487" s="758">
        <f t="shared" ca="1" si="1358"/>
        <v>0</v>
      </c>
      <c r="K1487" s="758">
        <f t="shared" ca="1" si="1358"/>
        <v>0</v>
      </c>
      <c r="L1487" s="758">
        <f t="shared" ca="1" si="1358"/>
        <v>0</v>
      </c>
      <c r="M1487" s="758">
        <f t="shared" ca="1" si="1358"/>
        <v>0</v>
      </c>
      <c r="N1487" s="758">
        <f t="shared" ca="1" si="1358"/>
        <v>0</v>
      </c>
      <c r="O1487" s="758">
        <f t="shared" ca="1" si="1358"/>
        <v>0</v>
      </c>
      <c r="P1487" s="759">
        <f t="shared" ca="1" si="1358"/>
        <v>0</v>
      </c>
      <c r="Q1487" s="555"/>
      <c r="R1487" s="857" t="s">
        <v>92</v>
      </c>
      <c r="S1487" s="863"/>
      <c r="T1487" s="864"/>
      <c r="U1487" s="682"/>
      <c r="V1487" s="682" t="str">
        <f>IF(ISERROR(VLOOKUP(U1487,参照!D:E,2,FALSE)),"",VLOOKUP(U1487,参照!D:E,2,FALSE))</f>
        <v/>
      </c>
      <c r="W1487" s="682"/>
      <c r="X1487" s="683"/>
      <c r="Y1487" s="555"/>
      <c r="Z1487" s="555"/>
      <c r="AA1487" s="555"/>
      <c r="AB1487" s="555"/>
      <c r="AC1487" s="555"/>
      <c r="AD1487" s="555"/>
      <c r="AE1487" s="555"/>
      <c r="AF1487" s="705" t="s">
        <v>34</v>
      </c>
      <c r="AG1487" s="706"/>
      <c r="AJ1487" s="854"/>
      <c r="AK1487" s="281" t="s">
        <v>104</v>
      </c>
      <c r="AL1487" s="281" t="s">
        <v>4</v>
      </c>
      <c r="AM1487" s="225"/>
      <c r="AN1487" s="225"/>
      <c r="AO1487" s="225"/>
      <c r="AP1487" s="225"/>
      <c r="AQ1487" s="225"/>
      <c r="AR1487" s="225"/>
      <c r="AS1487" s="225"/>
      <c r="AT1487" s="225"/>
      <c r="AU1487" s="225"/>
      <c r="AV1487" s="225"/>
      <c r="AW1487" s="225"/>
      <c r="AX1487" s="282"/>
      <c r="AY1487" s="854"/>
    </row>
    <row r="1488" spans="1:51" ht="13.5" customHeight="1" thickBot="1">
      <c r="A1488" s="548"/>
      <c r="B1488" s="870" t="s">
        <v>623</v>
      </c>
      <c r="C1488" s="871"/>
      <c r="D1488" s="872"/>
      <c r="E1488" s="555" t="e">
        <v>#N/A</v>
      </c>
      <c r="F1488" s="701">
        <f ca="1">SUM(F1487)+F1434</f>
        <v>0</v>
      </c>
      <c r="G1488" s="702">
        <f t="shared" ref="G1488:P1488" ca="1" si="1359">SUM(G1487)+G1434</f>
        <v>0</v>
      </c>
      <c r="H1488" s="702">
        <f t="shared" ca="1" si="1359"/>
        <v>0</v>
      </c>
      <c r="I1488" s="702">
        <f t="shared" ca="1" si="1359"/>
        <v>0</v>
      </c>
      <c r="J1488" s="702">
        <f t="shared" ca="1" si="1359"/>
        <v>0</v>
      </c>
      <c r="K1488" s="702">
        <f t="shared" ca="1" si="1359"/>
        <v>0</v>
      </c>
      <c r="L1488" s="702">
        <f t="shared" ca="1" si="1359"/>
        <v>0</v>
      </c>
      <c r="M1488" s="702">
        <f t="shared" ca="1" si="1359"/>
        <v>0</v>
      </c>
      <c r="N1488" s="702">
        <f t="shared" ca="1" si="1359"/>
        <v>0</v>
      </c>
      <c r="O1488" s="702">
        <f t="shared" ca="1" si="1359"/>
        <v>0</v>
      </c>
      <c r="P1488" s="703">
        <f t="shared" ca="1" si="1359"/>
        <v>0</v>
      </c>
      <c r="Q1488" s="555"/>
      <c r="R1488" s="692" t="str">
        <f>IF(ISERROR(VLOOKUP(Q1488,参照!#REF!,2,FALSE)),"",VLOOKUP(Q1488,参照!#REF!,2,FALSE))</f>
        <v/>
      </c>
      <c r="S1488" s="560"/>
      <c r="T1488" s="693"/>
      <c r="U1488" s="707"/>
      <c r="V1488" s="708" t="str">
        <f>IF(ISERROR(VLOOKUP(U1488,参照!D:E,2,FALSE)),"",VLOOKUP(U1488,参照!D:E,2,FALSE))</f>
        <v/>
      </c>
      <c r="W1488" s="676"/>
      <c r="X1488" s="709"/>
      <c r="Y1488" s="555"/>
      <c r="Z1488" s="645"/>
      <c r="AA1488" s="590"/>
      <c r="AB1488" s="646"/>
      <c r="AC1488" s="647"/>
      <c r="AD1488" s="555"/>
      <c r="AE1488" s="555"/>
      <c r="AF1488" s="669"/>
      <c r="AG1488" s="619"/>
      <c r="AJ1488" s="855"/>
      <c r="AK1488" s="9" t="s">
        <v>126</v>
      </c>
      <c r="AL1488" s="9">
        <v>3</v>
      </c>
      <c r="AM1488" s="283"/>
      <c r="AN1488" s="283">
        <f>DSUM($B1465:$N1479,F1465,$AK1487:$AL1488)</f>
        <v>57</v>
      </c>
      <c r="AO1488" s="283">
        <f>DSUM($B1465:$N1479,H1465,$AK1487:$AL1488)</f>
        <v>14</v>
      </c>
      <c r="AP1488" s="283">
        <f>DSUM($B1465:$N1479,J1465,$AK1487:$AL1488)</f>
        <v>0</v>
      </c>
      <c r="AQ1488" s="283">
        <f>DSUM($B1465:$N1479,L1465,$AK1487:$AL1488)</f>
        <v>4</v>
      </c>
      <c r="AR1488" s="283">
        <f>DSUM($B1465:$N1479,N1465,$AK1487:$AL1488)</f>
        <v>0</v>
      </c>
      <c r="AS1488" s="283"/>
      <c r="AT1488" s="283">
        <f>AN1488+AO1488+AP1488</f>
        <v>71</v>
      </c>
      <c r="AU1488" s="283">
        <f>AQ1488+AR1488</f>
        <v>4</v>
      </c>
      <c r="AV1488" s="283">
        <f>AT1488+AU1488</f>
        <v>75</v>
      </c>
      <c r="AW1488" s="286">
        <f>(AT1488*1)+(AU1488*0.5)</f>
        <v>73</v>
      </c>
      <c r="AX1488" s="285">
        <f>DCOUNT(B1465:E1479,D1465,AK1487:AL1488)-AQ1511</f>
        <v>2</v>
      </c>
      <c r="AY1488" s="855"/>
    </row>
    <row r="1489" spans="1:51" ht="13.5" customHeight="1" thickBot="1">
      <c r="A1489" s="548" t="s">
        <v>608</v>
      </c>
      <c r="B1489" s="873" t="s">
        <v>605</v>
      </c>
      <c r="C1489" s="874"/>
      <c r="D1489" s="875"/>
      <c r="E1489" s="670"/>
      <c r="F1489" s="757">
        <f ca="1">SUMIF($B1466:$P1479,$A1489,F1466:F1479)</f>
        <v>0</v>
      </c>
      <c r="G1489" s="758">
        <f t="shared" ref="G1489:P1489" ca="1" si="1360">SUMIF($B1466:$P1479,$A1489,G1466:G1479)</f>
        <v>0</v>
      </c>
      <c r="H1489" s="758">
        <f t="shared" ca="1" si="1360"/>
        <v>0</v>
      </c>
      <c r="I1489" s="758">
        <f t="shared" ca="1" si="1360"/>
        <v>0</v>
      </c>
      <c r="J1489" s="758">
        <f t="shared" ca="1" si="1360"/>
        <v>0</v>
      </c>
      <c r="K1489" s="758">
        <f t="shared" ca="1" si="1360"/>
        <v>0</v>
      </c>
      <c r="L1489" s="758">
        <f t="shared" ca="1" si="1360"/>
        <v>0</v>
      </c>
      <c r="M1489" s="758">
        <f t="shared" ca="1" si="1360"/>
        <v>0</v>
      </c>
      <c r="N1489" s="758">
        <f t="shared" ca="1" si="1360"/>
        <v>0</v>
      </c>
      <c r="O1489" s="758">
        <f t="shared" ca="1" si="1360"/>
        <v>0</v>
      </c>
      <c r="P1489" s="759">
        <f t="shared" ca="1" si="1360"/>
        <v>0</v>
      </c>
      <c r="Q1489" s="555"/>
      <c r="R1489" s="857" t="s">
        <v>93</v>
      </c>
      <c r="S1489" s="858"/>
      <c r="T1489" s="680">
        <f>SUM(X1489+T1488)</f>
        <v>699650</v>
      </c>
      <c r="U1489" s="710"/>
      <c r="V1489" s="564" t="s">
        <v>82</v>
      </c>
      <c r="W1489" s="564"/>
      <c r="X1489" s="711">
        <f>SUM(X1465:X1488)</f>
        <v>699650</v>
      </c>
      <c r="Y1489" s="555"/>
      <c r="Z1489" s="692" t="s">
        <v>76</v>
      </c>
      <c r="AA1489" s="649"/>
      <c r="AB1489" s="650"/>
      <c r="AC1489" s="651">
        <f>+AB1465*AC1465+AB1466*AC1466+AB1467*AC1467+AB1472*AC1472+AB1473*AC1473+AB1474*AC1474+AB1475*AC1475+AB1476*AC1476+AB1477*AC1477+AB1478*AC1478+AB1479*AC1479+AB1480*AC1480+AB1481*AC1481+AB1482*AC1482+AB1483*AC1483</f>
        <v>0</v>
      </c>
      <c r="AD1489" s="555"/>
      <c r="AE1489" s="555"/>
      <c r="AF1489" s="705" t="s">
        <v>5</v>
      </c>
      <c r="AG1489" s="651">
        <f>SUM(AG1479:AG1488)</f>
        <v>214180</v>
      </c>
      <c r="AJ1489" s="289"/>
      <c r="AK1489" s="4"/>
      <c r="AL1489" s="4"/>
      <c r="AW1489" s="340"/>
      <c r="AX1489" s="340"/>
      <c r="AY1489" s="289"/>
    </row>
    <row r="1490" spans="1:51" ht="13.5" customHeight="1">
      <c r="A1490" s="548"/>
      <c r="B1490" s="870" t="s">
        <v>623</v>
      </c>
      <c r="C1490" s="871"/>
      <c r="D1490" s="872"/>
      <c r="E1490" s="712"/>
      <c r="F1490" s="701">
        <f ca="1">SUM(F1489)+F1436</f>
        <v>69</v>
      </c>
      <c r="G1490" s="702">
        <f t="shared" ref="G1490" ca="1" si="1361">SUM(G1489)+G1436</f>
        <v>11400</v>
      </c>
      <c r="H1490" s="702">
        <f t="shared" ref="H1490" ca="1" si="1362">SUM(H1489)+H1436</f>
        <v>130</v>
      </c>
      <c r="I1490" s="702">
        <f t="shared" ref="I1490:P1490" ca="1" si="1363">SUM(I1489)+I1436</f>
        <v>8400</v>
      </c>
      <c r="J1490" s="702">
        <f t="shared" ca="1" si="1363"/>
        <v>0</v>
      </c>
      <c r="K1490" s="702">
        <f t="shared" ca="1" si="1363"/>
        <v>6000</v>
      </c>
      <c r="L1490" s="702">
        <f t="shared" ca="1" si="1363"/>
        <v>2</v>
      </c>
      <c r="M1490" s="702">
        <f t="shared" ca="1" si="1363"/>
        <v>5720</v>
      </c>
      <c r="N1490" s="702">
        <f t="shared" ca="1" si="1363"/>
        <v>0</v>
      </c>
      <c r="O1490" s="702">
        <f t="shared" ca="1" si="1363"/>
        <v>201</v>
      </c>
      <c r="P1490" s="703">
        <f t="shared" ca="1" si="1363"/>
        <v>580500</v>
      </c>
      <c r="Q1490" s="555"/>
      <c r="R1490" s="596"/>
      <c r="S1490" s="555"/>
      <c r="T1490" s="713"/>
      <c r="U1490" s="555"/>
      <c r="V1490" s="714"/>
      <c r="W1490" s="555"/>
      <c r="X1490" s="713"/>
      <c r="Y1490" s="555"/>
      <c r="Z1490" s="555"/>
      <c r="AA1490" s="555"/>
      <c r="AB1490" s="555"/>
      <c r="AC1490" s="555"/>
      <c r="AD1490" s="555"/>
      <c r="AE1490" s="555"/>
      <c r="AF1490" s="555"/>
      <c r="AG1490" s="555"/>
      <c r="AJ1490" s="853" t="s">
        <v>336</v>
      </c>
      <c r="AK1490" s="277" t="s">
        <v>104</v>
      </c>
      <c r="AL1490" s="277" t="s">
        <v>4</v>
      </c>
      <c r="AM1490" s="278"/>
      <c r="AN1490" s="279" t="s">
        <v>15</v>
      </c>
      <c r="AO1490" s="279" t="s">
        <v>16</v>
      </c>
      <c r="AP1490" s="277" t="s">
        <v>17</v>
      </c>
      <c r="AQ1490" s="279" t="s">
        <v>18</v>
      </c>
      <c r="AR1490" s="279" t="s">
        <v>19</v>
      </c>
      <c r="AS1490" s="277"/>
      <c r="AT1490" s="277" t="s">
        <v>117</v>
      </c>
      <c r="AU1490" s="277" t="s">
        <v>118</v>
      </c>
      <c r="AV1490" s="277" t="s">
        <v>123</v>
      </c>
      <c r="AW1490" s="277" t="s">
        <v>124</v>
      </c>
      <c r="AX1490" s="288" t="s">
        <v>122</v>
      </c>
      <c r="AY1490" s="853" t="s">
        <v>336</v>
      </c>
    </row>
    <row r="1491" spans="1:51" ht="13.5" customHeight="1">
      <c r="A1491" s="548" t="s">
        <v>609</v>
      </c>
      <c r="B1491" s="873" t="s">
        <v>103</v>
      </c>
      <c r="C1491" s="874"/>
      <c r="D1491" s="875"/>
      <c r="E1491" s="560" t="e">
        <v>#N/A</v>
      </c>
      <c r="F1491" s="757">
        <f ca="1">SUMIF($B1466:$P1479,$A1491,F1466:F1479)</f>
        <v>0</v>
      </c>
      <c r="G1491" s="758">
        <f t="shared" ref="G1491:P1491" ca="1" si="1364">SUMIF($B1466:$P1479,$A1491,G1466:G1479)</f>
        <v>0</v>
      </c>
      <c r="H1491" s="758">
        <f t="shared" ca="1" si="1364"/>
        <v>0</v>
      </c>
      <c r="I1491" s="758">
        <f t="shared" ca="1" si="1364"/>
        <v>0</v>
      </c>
      <c r="J1491" s="758">
        <f t="shared" ca="1" si="1364"/>
        <v>0</v>
      </c>
      <c r="K1491" s="758">
        <f t="shared" ca="1" si="1364"/>
        <v>0</v>
      </c>
      <c r="L1491" s="758">
        <f t="shared" ca="1" si="1364"/>
        <v>0</v>
      </c>
      <c r="M1491" s="758">
        <f t="shared" ca="1" si="1364"/>
        <v>0</v>
      </c>
      <c r="N1491" s="758">
        <f t="shared" ca="1" si="1364"/>
        <v>0</v>
      </c>
      <c r="O1491" s="758">
        <f t="shared" ca="1" si="1364"/>
        <v>0</v>
      </c>
      <c r="P1491" s="759">
        <f t="shared" ca="1" si="1364"/>
        <v>0</v>
      </c>
      <c r="Q1491" s="555"/>
      <c r="R1491" s="649" t="s">
        <v>425</v>
      </c>
      <c r="S1491" s="555"/>
      <c r="T1491" s="555"/>
      <c r="U1491" s="555"/>
      <c r="V1491" s="555"/>
      <c r="W1491" s="555"/>
      <c r="X1491" s="555"/>
      <c r="Y1491" s="555"/>
      <c r="Z1491" s="555"/>
      <c r="AA1491" s="555"/>
      <c r="AB1491" s="555"/>
      <c r="AC1491" s="555"/>
      <c r="AD1491" s="555"/>
      <c r="AE1491" s="555"/>
      <c r="AF1491" s="714" t="s">
        <v>342</v>
      </c>
      <c r="AG1491" s="555"/>
      <c r="AJ1491" s="854"/>
      <c r="AK1491" s="281" t="s">
        <v>334</v>
      </c>
      <c r="AL1491" s="281">
        <v>1</v>
      </c>
      <c r="AM1491" s="225"/>
      <c r="AN1491" s="225">
        <f>DSUM($B1465:$N1479,F1465,$AK1490:$AL1491)</f>
        <v>0</v>
      </c>
      <c r="AO1491" s="225">
        <f>DSUM($B1465:$N1479,H1465,$AK1490:$AL1491)</f>
        <v>0</v>
      </c>
      <c r="AP1491" s="225">
        <f>DSUM($B1465:$N1479,J1465,$AK1490:$AL1491)</f>
        <v>0</v>
      </c>
      <c r="AQ1491" s="225">
        <f>DSUM($B1465:$N1479,L1465,$AK1490:$AL1491)</f>
        <v>0</v>
      </c>
      <c r="AR1491" s="225">
        <f>DSUM($B1465:$N1479,N1465,$AK1490:$AL1491)</f>
        <v>0</v>
      </c>
      <c r="AS1491" s="225"/>
      <c r="AT1491" s="225">
        <f>AN1491+AO1491+AP1491</f>
        <v>0</v>
      </c>
      <c r="AU1491" s="225">
        <f>AQ1491+AR1491</f>
        <v>0</v>
      </c>
      <c r="AV1491" s="225">
        <f>AT1491+AU1491</f>
        <v>0</v>
      </c>
      <c r="AW1491" s="287">
        <f>(AT1491*1)+(AU1491*0.5)</f>
        <v>0</v>
      </c>
      <c r="AX1491" s="284">
        <f>DCOUNT(B1465:E1479,D1465,AK1490:AL1491)-AR1510</f>
        <v>0</v>
      </c>
      <c r="AY1491" s="854"/>
    </row>
    <row r="1492" spans="1:51" ht="13.5" customHeight="1">
      <c r="A1492" s="548"/>
      <c r="B1492" s="870" t="s">
        <v>623</v>
      </c>
      <c r="C1492" s="871"/>
      <c r="D1492" s="872"/>
      <c r="E1492" s="555" t="e">
        <v>#N/A</v>
      </c>
      <c r="F1492" s="701">
        <f ca="1">SUM(F1491)+F1438</f>
        <v>60</v>
      </c>
      <c r="G1492" s="702">
        <f t="shared" ref="G1492" ca="1" si="1365">SUM(G1491)+G1438</f>
        <v>9500</v>
      </c>
      <c r="H1492" s="702">
        <f t="shared" ref="H1492" ca="1" si="1366">SUM(H1491)+H1438</f>
        <v>9</v>
      </c>
      <c r="I1492" s="702">
        <f t="shared" ref="I1492:P1492" ca="1" si="1367">SUM(I1491)+I1438</f>
        <v>7000</v>
      </c>
      <c r="J1492" s="702">
        <f t="shared" ca="1" si="1367"/>
        <v>0</v>
      </c>
      <c r="K1492" s="702">
        <f t="shared" ca="1" si="1367"/>
        <v>5000</v>
      </c>
      <c r="L1492" s="702">
        <f t="shared" ca="1" si="1367"/>
        <v>2</v>
      </c>
      <c r="M1492" s="702">
        <f t="shared" ca="1" si="1367"/>
        <v>4750</v>
      </c>
      <c r="N1492" s="702">
        <f t="shared" ca="1" si="1367"/>
        <v>0</v>
      </c>
      <c r="O1492" s="702">
        <f t="shared" ca="1" si="1367"/>
        <v>71</v>
      </c>
      <c r="P1492" s="703">
        <f t="shared" ca="1" si="1367"/>
        <v>695500</v>
      </c>
      <c r="Q1492" s="555"/>
      <c r="R1492" s="774"/>
      <c r="S1492" s="604"/>
      <c r="T1492" s="603" t="s">
        <v>39</v>
      </c>
      <c r="U1492" s="604"/>
      <c r="V1492" s="715"/>
      <c r="W1492" s="604"/>
      <c r="X1492" s="603" t="s">
        <v>455</v>
      </c>
      <c r="Y1492" s="604"/>
      <c r="Z1492" s="715"/>
      <c r="AA1492" s="604"/>
      <c r="AB1492" s="604"/>
      <c r="AC1492" s="603" t="s">
        <v>41</v>
      </c>
      <c r="AD1492" s="715"/>
      <c r="AE1492" s="555"/>
      <c r="AF1492" s="645"/>
      <c r="AG1492" s="716"/>
      <c r="AJ1492" s="854"/>
      <c r="AK1492" s="281" t="s">
        <v>104</v>
      </c>
      <c r="AL1492" s="281" t="s">
        <v>4</v>
      </c>
      <c r="AM1492" s="225"/>
      <c r="AN1492" s="225"/>
      <c r="AO1492" s="225"/>
      <c r="AP1492" s="225"/>
      <c r="AQ1492" s="225"/>
      <c r="AR1492" s="225"/>
      <c r="AS1492" s="225"/>
      <c r="AT1492" s="225"/>
      <c r="AU1492" s="225"/>
      <c r="AV1492" s="225"/>
      <c r="AW1492" s="225"/>
      <c r="AX1492" s="282"/>
      <c r="AY1492" s="854"/>
    </row>
    <row r="1493" spans="1:51" ht="13.5" customHeight="1" thickBot="1">
      <c r="A1493" s="548" t="s">
        <v>610</v>
      </c>
      <c r="B1493" s="878" t="s">
        <v>661</v>
      </c>
      <c r="C1493" s="879"/>
      <c r="D1493" s="880"/>
      <c r="E1493" s="670"/>
      <c r="F1493" s="757">
        <f ca="1">SUMIF($B1466:$P1479,$A1493,F1466:F1479)+SUMIF($B1466:$P1479,$A1494,F1466:F1479)</f>
        <v>57</v>
      </c>
      <c r="G1493" s="758">
        <f t="shared" ref="G1493" ca="1" si="1368">SUMIF($B1468:$P1481,$A1493,G1468:G1481)</f>
        <v>7600</v>
      </c>
      <c r="H1493" s="758">
        <f ca="1">SUMIF($B1466:$P1479,$A1493,H1466:H1479)+SUMIF($B1466:$P1479,$A1494,H1466:H1479)</f>
        <v>14</v>
      </c>
      <c r="I1493" s="758">
        <f t="shared" ref="I1493" ca="1" si="1369">SUMIF($B1468:$P1481,$A1493,I1468:I1481)</f>
        <v>5600</v>
      </c>
      <c r="J1493" s="758">
        <f ca="1">SUMIF($B1466:$P1479,$A1493,J1466:J1479)+SUMIF($B1466:$P1479,$A1494,J1466:J1479)</f>
        <v>0</v>
      </c>
      <c r="K1493" s="758">
        <f t="shared" ref="K1493" ca="1" si="1370">SUMIF($B1468:$P1481,$A1493,K1468:K1481)</f>
        <v>4000</v>
      </c>
      <c r="L1493" s="758">
        <f ca="1">SUMIF($B1466:$P1479,$A1493,L1466:L1479)+SUMIF($B1466:$P1479,$A1494,L1466:L1479)</f>
        <v>4</v>
      </c>
      <c r="M1493" s="758">
        <f t="shared" ref="M1493" ca="1" si="1371">SUMIF($B1468:$P1481,$A1493,M1468:M1481)</f>
        <v>3800</v>
      </c>
      <c r="N1493" s="758">
        <f ca="1">SUMIF($B1466:$P1479,$A1493,N1466:N1479)+SUMIF($B1466:$P1479,$A1494,N1466:N1479)</f>
        <v>0</v>
      </c>
      <c r="O1493" s="758">
        <f ca="1">SUMIF($B1466:$P1479,$A1493,O1466:O1479)+SUMIF($B1466:$P1479,$A1494,O1466:O1479)</f>
        <v>75</v>
      </c>
      <c r="P1493" s="759">
        <f ca="1">SUMIF($B1466:$P1479,$A1493,P1466:P1479)+SUMIF($B1466:$P1479,$A1494,P1466:P1479)</f>
        <v>578400</v>
      </c>
      <c r="Q1493" s="555"/>
      <c r="R1493" s="775"/>
      <c r="S1493" s="596" t="s">
        <v>2</v>
      </c>
      <c r="T1493" s="717">
        <f>SUM(昨年日報!T1494)</f>
        <v>151</v>
      </c>
      <c r="U1493" s="555"/>
      <c r="V1493" s="718"/>
      <c r="W1493" s="596" t="s">
        <v>42</v>
      </c>
      <c r="X1493" s="719">
        <f>+X1439+T1493</f>
        <v>4044</v>
      </c>
      <c r="Y1493" s="555"/>
      <c r="Z1493" s="720"/>
      <c r="AA1493" s="555" t="s">
        <v>2</v>
      </c>
      <c r="AB1493" s="596"/>
      <c r="AC1493" s="721">
        <f>+AC1439+T1493</f>
        <v>4322</v>
      </c>
      <c r="AD1493" s="720"/>
      <c r="AE1493" s="555"/>
      <c r="AF1493" s="631"/>
      <c r="AG1493" s="561"/>
      <c r="AJ1493" s="855"/>
      <c r="AK1493" s="9" t="s">
        <v>335</v>
      </c>
      <c r="AL1493" s="9">
        <v>3</v>
      </c>
      <c r="AM1493" s="283"/>
      <c r="AN1493" s="283">
        <f>DSUM($B1465:$N1479,F1465,$AK1492:$AL1493)</f>
        <v>0</v>
      </c>
      <c r="AO1493" s="283">
        <f>DSUM($B1465:$N1479,H1465,$AK1492:$AL1493)</f>
        <v>0</v>
      </c>
      <c r="AP1493" s="283">
        <f>DSUM($B1465:$N1479,J1465,$AK1492:$AL1493)</f>
        <v>0</v>
      </c>
      <c r="AQ1493" s="283">
        <f>DSUM($B1465:$N1479,L1465,$AK1492:$AL1493)</f>
        <v>0</v>
      </c>
      <c r="AR1493" s="283">
        <f>DSUM($B1465:$N1479,N1465,$AK1492:$AL1493)</f>
        <v>0</v>
      </c>
      <c r="AS1493" s="283"/>
      <c r="AT1493" s="283">
        <f>AN1493+AO1493+AP1493</f>
        <v>0</v>
      </c>
      <c r="AU1493" s="283">
        <f>AQ1493+AR1493</f>
        <v>0</v>
      </c>
      <c r="AV1493" s="283">
        <f>AT1493+AU1493</f>
        <v>0</v>
      </c>
      <c r="AW1493" s="286">
        <f>(AT1493*1)+(AU1493*0.5)</f>
        <v>0</v>
      </c>
      <c r="AX1493" s="285">
        <f>DCOUNT(B1465:E1479,D1465,AK1492:AL1493)-AR1511</f>
        <v>0</v>
      </c>
      <c r="AY1493" s="855"/>
    </row>
    <row r="1494" spans="1:51" ht="13.5" customHeight="1" thickBot="1">
      <c r="A1494" s="548" t="s">
        <v>663</v>
      </c>
      <c r="B1494" s="870" t="s">
        <v>623</v>
      </c>
      <c r="C1494" s="871"/>
      <c r="D1494" s="872"/>
      <c r="E1494" s="555" t="e">
        <v>#N/A</v>
      </c>
      <c r="F1494" s="701">
        <f ca="1">SUM(F1493)+F1440</f>
        <v>446</v>
      </c>
      <c r="G1494" s="702">
        <f t="shared" ref="G1494" ca="1" si="1372">SUM(G1493)+G1440</f>
        <v>60800</v>
      </c>
      <c r="H1494" s="702">
        <f t="shared" ref="H1494" ca="1" si="1373">SUM(H1493)+H1440</f>
        <v>111</v>
      </c>
      <c r="I1494" s="702">
        <f t="shared" ref="I1494:P1494" ca="1" si="1374">SUM(I1493)+I1440</f>
        <v>44800</v>
      </c>
      <c r="J1494" s="702">
        <f t="shared" ca="1" si="1374"/>
        <v>0</v>
      </c>
      <c r="K1494" s="702">
        <f t="shared" ca="1" si="1374"/>
        <v>32000</v>
      </c>
      <c r="L1494" s="702">
        <f t="shared" ca="1" si="1374"/>
        <v>22</v>
      </c>
      <c r="M1494" s="702">
        <f t="shared" ca="1" si="1374"/>
        <v>30400</v>
      </c>
      <c r="N1494" s="702">
        <f t="shared" ca="1" si="1374"/>
        <v>2</v>
      </c>
      <c r="O1494" s="702">
        <f t="shared" ca="1" si="1374"/>
        <v>581</v>
      </c>
      <c r="P1494" s="703">
        <f t="shared" ca="1" si="1374"/>
        <v>4507200</v>
      </c>
      <c r="Q1494" s="555"/>
      <c r="R1494" s="776" t="s">
        <v>43</v>
      </c>
      <c r="S1494" s="697" t="s">
        <v>3</v>
      </c>
      <c r="T1494" s="722">
        <f>SUM(O1481)</f>
        <v>255</v>
      </c>
      <c r="U1494" s="696"/>
      <c r="V1494" s="723">
        <f t="shared" ref="V1494" si="1375">+IF(ISERROR(T1494/T1493*100),"",(T1494/T1493*100))</f>
        <v>168.87417218543047</v>
      </c>
      <c r="W1494" s="697" t="s">
        <v>44</v>
      </c>
      <c r="X1494" s="724">
        <f t="shared" ref="X1494:X1496" si="1376">+X1440+T1494</f>
        <v>3621</v>
      </c>
      <c r="Y1494" s="696"/>
      <c r="Z1494" s="725">
        <f t="shared" ref="Z1494" si="1377">+IF(ISERROR(X1494/X1493*100),"",(X1494/X1493*100))</f>
        <v>89.540059347181014</v>
      </c>
      <c r="AA1494" s="696" t="s">
        <v>3</v>
      </c>
      <c r="AB1494" s="697"/>
      <c r="AC1494" s="726">
        <f t="shared" ref="AC1494:AC1506" si="1378">+AC1440+T1494</f>
        <v>3759</v>
      </c>
      <c r="AD1494" s="723">
        <f>+IF(ISERROR(AC1494/AC1493*100),"",(AC1494/AC1493*100))</f>
        <v>86.973623322535872</v>
      </c>
      <c r="AE1494" s="555"/>
      <c r="AF1494" s="558"/>
      <c r="AG1494" s="561"/>
    </row>
    <row r="1495" spans="1:51" ht="13.5" customHeight="1" thickBot="1">
      <c r="A1495" s="43"/>
      <c r="B1495" s="662"/>
      <c r="C1495" s="663"/>
      <c r="D1495" s="664"/>
      <c r="E1495" s="590" t="str">
        <f>IF(B1495="","",VLOOKUP(B1495,参照!$U$1:$Z$25,2,FALSE))</f>
        <v/>
      </c>
      <c r="F1495" s="760"/>
      <c r="G1495" s="761"/>
      <c r="H1495" s="760"/>
      <c r="I1495" s="762"/>
      <c r="J1495" s="760"/>
      <c r="K1495" s="762"/>
      <c r="L1495" s="760"/>
      <c r="M1495" s="761"/>
      <c r="N1495" s="761"/>
      <c r="O1495" s="763"/>
      <c r="P1495" s="764"/>
      <c r="Q1495" s="555"/>
      <c r="R1495" s="777"/>
      <c r="S1495" s="728"/>
      <c r="T1495" s="606">
        <f>SUM(昨年日報!T1496)</f>
        <v>755700</v>
      </c>
      <c r="U1495" s="555"/>
      <c r="V1495" s="729"/>
      <c r="W1495" s="555"/>
      <c r="X1495" s="719">
        <f t="shared" si="1376"/>
        <v>19323980</v>
      </c>
      <c r="Y1495" s="555"/>
      <c r="Z1495" s="720"/>
      <c r="AA1495" s="555"/>
      <c r="AB1495" s="555"/>
      <c r="AC1495" s="713">
        <f t="shared" si="1378"/>
        <v>20507940</v>
      </c>
      <c r="AD1495" s="720"/>
      <c r="AE1495" s="555"/>
      <c r="AF1495" s="730"/>
      <c r="AG1495" s="561"/>
      <c r="AJ1495" s="290" t="s">
        <v>128</v>
      </c>
      <c r="AK1495" s="256"/>
      <c r="AL1495" s="256"/>
      <c r="AM1495" s="256"/>
      <c r="AN1495" s="256">
        <f>AN1466+AN1468+AN1471+AN1473+AN1476+AN1478+AN1481+AN1483+AN1486+AN1488</f>
        <v>94</v>
      </c>
      <c r="AO1495" s="256">
        <f>AO1466+AO1468+AO1471+AO1473+AO1476+AO1478+AO1481+AO1483+AO1486+AO1488</f>
        <v>156</v>
      </c>
      <c r="AP1495" s="256">
        <f>AP1466+AP1468+AP1471+AP1473+AP1476+AP1478+AP1481+AP1483+AP1486+AP1488</f>
        <v>0</v>
      </c>
      <c r="AQ1495" s="256">
        <f>AQ1466+AQ1468+AQ1471+AQ1473+AQ1476+AQ1478+AQ1481+AQ1483+AQ1486+AQ1488</f>
        <v>5</v>
      </c>
      <c r="AR1495" s="256">
        <f>AR1466+AR1468+AR1471+AR1473+AR1476+AR1478+AR1481+AR1483+AR1486+AR1488</f>
        <v>0</v>
      </c>
      <c r="AS1495" s="256"/>
      <c r="AT1495" s="256">
        <f>AT1466+AT1468+AT1471+AT1473+AT1476+AT1478+AT1481+AT1483+AT1486+AT1488</f>
        <v>250</v>
      </c>
      <c r="AU1495" s="256">
        <f>AU1466+AU1468+AU1471+AU1473+AU1476+AU1478+AU1481+AU1483+AU1486+AU1488</f>
        <v>5</v>
      </c>
      <c r="AV1495" s="256">
        <f>AV1466+AV1468+AV1471+AV1473+AV1476+AV1478+AV1481+AV1483+AV1486+AV1488</f>
        <v>255</v>
      </c>
      <c r="AW1495" s="256">
        <f>AW1466+AW1468+AW1471+AW1473+AW1476+AW1478+AW1481+AW1483+AW1486+AW1488</f>
        <v>252.5</v>
      </c>
      <c r="AX1495" s="256">
        <f>AX1466+AX1468+AX1471+AX1473+AX1476+AX1478+AX1481+AX1483+AX1486+AX1488</f>
        <v>6</v>
      </c>
    </row>
    <row r="1496" spans="1:51" ht="13.5" customHeight="1">
      <c r="A1496" s="43"/>
      <c r="B1496" s="870" t="s">
        <v>611</v>
      </c>
      <c r="C1496" s="871"/>
      <c r="D1496" s="872"/>
      <c r="E1496" s="670"/>
      <c r="F1496" s="731">
        <f ca="1">SUM(F1486+F1488+F1490+F1492+F1494)</f>
        <v>1507</v>
      </c>
      <c r="G1496" s="732">
        <f t="shared" ref="G1496:P1496" ca="1" si="1379">SUM(G1486+G1488+G1490+G1492+G1494)</f>
        <v>333450</v>
      </c>
      <c r="H1496" s="731">
        <f t="shared" ca="1" si="1379"/>
        <v>1986</v>
      </c>
      <c r="I1496" s="733">
        <f t="shared" ca="1" si="1379"/>
        <v>245700</v>
      </c>
      <c r="J1496" s="731">
        <f t="shared" ca="1" si="1379"/>
        <v>58</v>
      </c>
      <c r="K1496" s="733">
        <f t="shared" ca="1" si="1379"/>
        <v>175500</v>
      </c>
      <c r="L1496" s="731">
        <f t="shared" ca="1" si="1379"/>
        <v>58</v>
      </c>
      <c r="M1496" s="732">
        <f t="shared" ca="1" si="1379"/>
        <v>167010</v>
      </c>
      <c r="N1496" s="732">
        <f t="shared" ca="1" si="1379"/>
        <v>12</v>
      </c>
      <c r="O1496" s="734">
        <f t="shared" ca="1" si="1379"/>
        <v>3621</v>
      </c>
      <c r="P1496" s="735">
        <f t="shared" ca="1" si="1379"/>
        <v>18996000</v>
      </c>
      <c r="Q1496" s="555"/>
      <c r="R1496" s="778" t="s">
        <v>45</v>
      </c>
      <c r="S1496" s="660"/>
      <c r="T1496" s="736">
        <f>SUM(P1481)</f>
        <v>1440400</v>
      </c>
      <c r="U1496" s="696"/>
      <c r="V1496" s="723">
        <f t="shared" ref="V1496" si="1380">+IF(ISERROR(T1496/T1495*100),"",(T1496/T1495*100))</f>
        <v>190.60473732962814</v>
      </c>
      <c r="W1496" s="696"/>
      <c r="X1496" s="724">
        <f t="shared" si="1376"/>
        <v>18996000</v>
      </c>
      <c r="Y1496" s="696"/>
      <c r="Z1496" s="723">
        <f t="shared" ref="Z1496" si="1381">+IF(ISERROR(X1496/X1495*100),"",(X1496/X1495*100))</f>
        <v>98.302730596906017</v>
      </c>
      <c r="AA1496" s="696"/>
      <c r="AB1496" s="696"/>
      <c r="AC1496" s="736">
        <f t="shared" si="1378"/>
        <v>19671760</v>
      </c>
      <c r="AD1496" s="723">
        <f>+IF(ISERROR(AC1496/AC1495*100),"",(AC1496/AC1495*100))</f>
        <v>95.922652397071573</v>
      </c>
      <c r="AE1496" s="555"/>
      <c r="AF1496" s="558"/>
      <c r="AG1496" s="561"/>
    </row>
    <row r="1497" spans="1:51" ht="13.5" customHeight="1">
      <c r="A1497" s="43"/>
      <c r="B1497" s="895"/>
      <c r="C1497" s="895"/>
      <c r="D1497" s="895"/>
      <c r="E1497" s="562"/>
      <c r="F1497" s="666"/>
      <c r="G1497" s="737"/>
      <c r="H1497" s="666"/>
      <c r="I1497" s="737"/>
      <c r="J1497" s="666"/>
      <c r="K1497" s="737"/>
      <c r="L1497" s="666"/>
      <c r="M1497" s="737"/>
      <c r="N1497" s="666"/>
      <c r="O1497" s="737"/>
      <c r="P1497" s="737"/>
      <c r="Q1497" s="555"/>
      <c r="R1497" s="777" t="s">
        <v>46</v>
      </c>
      <c r="S1497" s="738">
        <f>SUM(AC1466:AC1467)</f>
        <v>0</v>
      </c>
      <c r="T1497" s="606">
        <f>SUM(昨年日報!T1498)</f>
        <v>0</v>
      </c>
      <c r="U1497" s="555"/>
      <c r="V1497" s="729"/>
      <c r="W1497" s="555"/>
      <c r="X1497" s="719">
        <f>+X1443+T1497</f>
        <v>0</v>
      </c>
      <c r="Y1497" s="555"/>
      <c r="Z1497" s="739"/>
      <c r="AA1497" s="555"/>
      <c r="AB1497" s="555"/>
      <c r="AC1497" s="713">
        <f t="shared" si="1378"/>
        <v>0</v>
      </c>
      <c r="AD1497" s="720"/>
      <c r="AE1497" s="555"/>
      <c r="AF1497" s="558"/>
      <c r="AG1497" s="561"/>
      <c r="AJ1497" s="856" t="s">
        <v>323</v>
      </c>
      <c r="AK1497" s="856"/>
      <c r="AL1497" s="856" t="s">
        <v>324</v>
      </c>
      <c r="AM1497" s="856"/>
      <c r="AN1497" s="859" t="s">
        <v>331</v>
      </c>
      <c r="AO1497" s="859"/>
      <c r="AP1497" s="856" t="s">
        <v>325</v>
      </c>
      <c r="AQ1497" s="856"/>
    </row>
    <row r="1498" spans="1:51" ht="13.5" customHeight="1">
      <c r="A1498" s="43"/>
      <c r="B1498" s="881" t="s">
        <v>618</v>
      </c>
      <c r="C1498" s="882"/>
      <c r="D1498" s="882"/>
      <c r="E1498" s="564" t="e">
        <f>IF(B1498="","",VLOOKUP(B1498,参照!$U$1:$Z$25,2,FALSE))</f>
        <v>#N/A</v>
      </c>
      <c r="F1498" s="883" t="s">
        <v>616</v>
      </c>
      <c r="G1498" s="884"/>
      <c r="H1498" s="884"/>
      <c r="I1498" s="884"/>
      <c r="J1498" s="884"/>
      <c r="K1498" s="884"/>
      <c r="L1498" s="884"/>
      <c r="M1498" s="884"/>
      <c r="N1498" s="884"/>
      <c r="O1498" s="884"/>
      <c r="P1498" s="885"/>
      <c r="Q1498" s="555"/>
      <c r="R1498" s="776" t="s">
        <v>47</v>
      </c>
      <c r="S1498" s="740"/>
      <c r="T1498" s="736">
        <f>SUM(T1484+T1488+S1497+S1498)</f>
        <v>0</v>
      </c>
      <c r="U1498" s="696"/>
      <c r="V1498" s="723" t="str">
        <f t="shared" ref="V1498" si="1382">+IF(ISERROR(T1498/T1497*100),"",(T1498/T1497*100))</f>
        <v/>
      </c>
      <c r="W1498" s="696"/>
      <c r="X1498" s="724">
        <f t="shared" ref="X1498:X1507" si="1383">+X1444+T1498</f>
        <v>10404</v>
      </c>
      <c r="Y1498" s="696"/>
      <c r="Z1498" s="725" t="str">
        <f t="shared" ref="Z1498" si="1384">+IF(ISERROR(X1498/X1497*100),"",(X1498/X1497*100))</f>
        <v/>
      </c>
      <c r="AA1498" s="696"/>
      <c r="AB1498" s="696"/>
      <c r="AC1498" s="736">
        <f t="shared" si="1378"/>
        <v>41620</v>
      </c>
      <c r="AD1498" s="723" t="str">
        <f>+IF(ISERROR(AC1498/AC1497*100),"",(AC1498/AC1497*100))</f>
        <v/>
      </c>
      <c r="AE1498" s="555"/>
      <c r="AF1498" s="558"/>
      <c r="AG1498" s="561"/>
      <c r="AJ1498" s="931">
        <v>185000</v>
      </c>
      <c r="AK1498" s="931"/>
      <c r="AL1498" s="869">
        <f>AJ1498-AG1489</f>
        <v>-29180</v>
      </c>
      <c r="AM1498" s="856"/>
      <c r="AN1498" s="869">
        <f>T1500+T1502+T1504+T1506</f>
        <v>29180</v>
      </c>
      <c r="AO1498" s="856"/>
      <c r="AP1498" s="869">
        <f>(AJ1498+AN1498)-(AG1489)</f>
        <v>0</v>
      </c>
      <c r="AQ1498" s="856"/>
    </row>
    <row r="1499" spans="1:51" ht="13.5" customHeight="1">
      <c r="A1499" s="43"/>
      <c r="B1499" s="894" t="s">
        <v>602</v>
      </c>
      <c r="C1499" s="894"/>
      <c r="D1499" s="894"/>
      <c r="E1499" s="555" t="e">
        <v>#N/A</v>
      </c>
      <c r="F1499" s="687" t="s">
        <v>15</v>
      </c>
      <c r="G1499" s="688"/>
      <c r="H1499" s="687" t="s">
        <v>16</v>
      </c>
      <c r="I1499" s="689"/>
      <c r="J1499" s="559" t="s">
        <v>17</v>
      </c>
      <c r="K1499" s="690"/>
      <c r="L1499" s="687" t="s">
        <v>18</v>
      </c>
      <c r="M1499" s="670"/>
      <c r="N1499" s="670" t="s">
        <v>19</v>
      </c>
      <c r="O1499" s="691" t="s">
        <v>6</v>
      </c>
      <c r="P1499" s="613" t="s">
        <v>20</v>
      </c>
      <c r="Q1499" s="555"/>
      <c r="R1499" s="773" t="s">
        <v>639</v>
      </c>
      <c r="S1499" s="824">
        <f>AF1504+AF1506</f>
        <v>11180</v>
      </c>
      <c r="T1499" s="606">
        <f>SUM(昨年日報!T1500)</f>
        <v>4580</v>
      </c>
      <c r="U1499" s="555"/>
      <c r="V1499" s="729"/>
      <c r="W1499" s="555"/>
      <c r="X1499" s="719">
        <f t="shared" si="1383"/>
        <v>304560</v>
      </c>
      <c r="Y1499" s="555"/>
      <c r="Z1499" s="720"/>
      <c r="AA1499" s="555"/>
      <c r="AB1499" s="555"/>
      <c r="AC1499" s="713">
        <f t="shared" si="1378"/>
        <v>321960</v>
      </c>
      <c r="AD1499" s="720"/>
      <c r="AE1499" s="555"/>
      <c r="AF1499" s="558"/>
      <c r="AG1499" s="561"/>
    </row>
    <row r="1500" spans="1:51" ht="13.5" customHeight="1" thickBot="1">
      <c r="A1500" s="43"/>
      <c r="B1500" s="873" t="s">
        <v>637</v>
      </c>
      <c r="C1500" s="874"/>
      <c r="D1500" s="875"/>
      <c r="E1500" s="670"/>
      <c r="F1500" s="665"/>
      <c r="G1500" s="727"/>
      <c r="H1500" s="727"/>
      <c r="I1500" s="727"/>
      <c r="J1500" s="727"/>
      <c r="K1500" s="727"/>
      <c r="L1500" s="727"/>
      <c r="M1500" s="727"/>
      <c r="N1500" s="727"/>
      <c r="O1500" s="727"/>
      <c r="P1500" s="742"/>
      <c r="Q1500" s="555"/>
      <c r="R1500" s="771" t="s">
        <v>682</v>
      </c>
      <c r="S1500" s="825">
        <f>AF1509+AF1511</f>
        <v>0</v>
      </c>
      <c r="T1500" s="736">
        <f>SUM(S1499:S1500)</f>
        <v>11180</v>
      </c>
      <c r="U1500" s="696"/>
      <c r="V1500" s="723">
        <f t="shared" ref="V1500" si="1385">+IF(ISERROR(T1500/T1499*100),"",(T1500/T1499*100))</f>
        <v>244.10480349344979</v>
      </c>
      <c r="W1500" s="696"/>
      <c r="X1500" s="724">
        <f t="shared" si="1383"/>
        <v>246610</v>
      </c>
      <c r="Y1500" s="696"/>
      <c r="Z1500" s="723">
        <f t="shared" ref="Z1500" si="1386">+IF(ISERROR(X1500/X1499*100),"",(X1500/X1499*100))</f>
        <v>80.972550564749142</v>
      </c>
      <c r="AA1500" s="696"/>
      <c r="AB1500" s="696"/>
      <c r="AC1500" s="736">
        <f t="shared" si="1378"/>
        <v>251620</v>
      </c>
      <c r="AD1500" s="723">
        <f>+IF(ISERROR(AC1500/AC1499*100),"",(AC1500/AC1499*100))</f>
        <v>78.152565536091444</v>
      </c>
      <c r="AE1500" s="555"/>
      <c r="AF1500" s="558"/>
      <c r="AG1500" s="561"/>
      <c r="AJ1500" s="856" t="s">
        <v>326</v>
      </c>
      <c r="AK1500" s="856"/>
      <c r="AL1500" s="856"/>
      <c r="AM1500" s="856"/>
    </row>
    <row r="1501" spans="1:51" ht="13.5" customHeight="1" thickBot="1">
      <c r="A1501" s="43"/>
      <c r="B1501" s="870" t="s">
        <v>624</v>
      </c>
      <c r="C1501" s="871"/>
      <c r="D1501" s="872"/>
      <c r="E1501" s="555" t="e">
        <v>#N/A</v>
      </c>
      <c r="F1501" s="700">
        <f ca="1">SUM(F1486)+F$43</f>
        <v>1050</v>
      </c>
      <c r="G1501" s="701">
        <f t="shared" ref="G1501:P1501" ca="1" si="1387">SUM(G1486)+G$43</f>
        <v>270750</v>
      </c>
      <c r="H1501" s="702">
        <f t="shared" ca="1" si="1387"/>
        <v>1752</v>
      </c>
      <c r="I1501" s="702">
        <f t="shared" ca="1" si="1387"/>
        <v>199500</v>
      </c>
      <c r="J1501" s="702">
        <f t="shared" ca="1" si="1387"/>
        <v>58</v>
      </c>
      <c r="K1501" s="702">
        <f t="shared" ca="1" si="1387"/>
        <v>142500</v>
      </c>
      <c r="L1501" s="702">
        <f t="shared" ca="1" si="1387"/>
        <v>34</v>
      </c>
      <c r="M1501" s="702">
        <f t="shared" ca="1" si="1387"/>
        <v>135660</v>
      </c>
      <c r="N1501" s="702">
        <f t="shared" ca="1" si="1387"/>
        <v>12</v>
      </c>
      <c r="O1501" s="702">
        <f t="shared" ca="1" si="1387"/>
        <v>2906</v>
      </c>
      <c r="P1501" s="703">
        <f t="shared" ca="1" si="1387"/>
        <v>13888560</v>
      </c>
      <c r="Q1501" s="555"/>
      <c r="R1501" s="773" t="s">
        <v>640</v>
      </c>
      <c r="S1501" s="741">
        <v>15000</v>
      </c>
      <c r="T1501" s="606">
        <f>SUM(昨年日報!T1502)</f>
        <v>12500</v>
      </c>
      <c r="U1501" s="555"/>
      <c r="V1501" s="729"/>
      <c r="W1501" s="555"/>
      <c r="X1501" s="719">
        <f t="shared" si="1383"/>
        <v>240300</v>
      </c>
      <c r="Y1501" s="555"/>
      <c r="Z1501" s="739"/>
      <c r="AA1501" s="555"/>
      <c r="AB1501" s="555"/>
      <c r="AC1501" s="713">
        <f t="shared" si="1378"/>
        <v>273300</v>
      </c>
      <c r="AD1501" s="720"/>
      <c r="AE1501" s="555"/>
      <c r="AF1501" s="934" t="s">
        <v>664</v>
      </c>
      <c r="AG1501" s="935"/>
      <c r="AJ1501" s="886" t="s">
        <v>327</v>
      </c>
      <c r="AK1501" s="887"/>
      <c r="AL1501" s="856" t="s">
        <v>328</v>
      </c>
      <c r="AM1501" s="856"/>
    </row>
    <row r="1502" spans="1:51" ht="13.5" customHeight="1">
      <c r="B1502" s="873" t="s">
        <v>107</v>
      </c>
      <c r="C1502" s="874"/>
      <c r="D1502" s="875"/>
      <c r="E1502" s="670"/>
      <c r="F1502" s="665"/>
      <c r="G1502" s="727"/>
      <c r="H1502" s="727"/>
      <c r="I1502" s="727"/>
      <c r="J1502" s="727"/>
      <c r="K1502" s="727"/>
      <c r="L1502" s="727"/>
      <c r="M1502" s="727"/>
      <c r="N1502" s="727"/>
      <c r="O1502" s="727"/>
      <c r="P1502" s="742"/>
      <c r="Q1502" s="555"/>
      <c r="R1502" s="772" t="s">
        <v>683</v>
      </c>
      <c r="S1502" s="740"/>
      <c r="T1502" s="736">
        <f>SUM(S1501:S1502)</f>
        <v>15000</v>
      </c>
      <c r="U1502" s="696"/>
      <c r="V1502" s="723">
        <f t="shared" ref="V1502" si="1388">+IF(ISERROR(T1502/T1501*100),"",(T1502/T1501*100))</f>
        <v>120</v>
      </c>
      <c r="W1502" s="696"/>
      <c r="X1502" s="724">
        <f t="shared" si="1383"/>
        <v>237700</v>
      </c>
      <c r="Y1502" s="696"/>
      <c r="Z1502" s="725">
        <f t="shared" ref="Z1502" si="1389">+IF(ISERROR(X1502/X1501*100),"",(X1502/X1501*100))</f>
        <v>98.918019142738245</v>
      </c>
      <c r="AA1502" s="696"/>
      <c r="AB1502" s="696"/>
      <c r="AC1502" s="736">
        <f t="shared" si="1378"/>
        <v>246700</v>
      </c>
      <c r="AD1502" s="723">
        <f>+IF(ISERROR(AC1502/AC1501*100),"",(AC1502/AC1501*100))</f>
        <v>90.267105744603001</v>
      </c>
      <c r="AE1502" s="555"/>
      <c r="AF1502" s="936" t="s">
        <v>665</v>
      </c>
      <c r="AG1502" s="937"/>
      <c r="AJ1502" s="886" t="s">
        <v>329</v>
      </c>
      <c r="AK1502" s="887"/>
      <c r="AL1502" s="887"/>
      <c r="AM1502" s="888"/>
    </row>
    <row r="1503" spans="1:51" ht="13.5" customHeight="1">
      <c r="B1503" s="870" t="s">
        <v>624</v>
      </c>
      <c r="C1503" s="871"/>
      <c r="D1503" s="872"/>
      <c r="E1503" s="555" t="e">
        <v>#N/A</v>
      </c>
      <c r="F1503" s="701">
        <f ca="1">SUM(F1488)+F$45</f>
        <v>0</v>
      </c>
      <c r="G1503" s="702">
        <f t="shared" ref="G1503:P1503" ca="1" si="1390">SUM(G1488)+G$45</f>
        <v>0</v>
      </c>
      <c r="H1503" s="702">
        <f t="shared" ca="1" si="1390"/>
        <v>0</v>
      </c>
      <c r="I1503" s="702">
        <f t="shared" ca="1" si="1390"/>
        <v>0</v>
      </c>
      <c r="J1503" s="702">
        <f t="shared" ca="1" si="1390"/>
        <v>0</v>
      </c>
      <c r="K1503" s="702">
        <f t="shared" ca="1" si="1390"/>
        <v>0</v>
      </c>
      <c r="L1503" s="702">
        <f t="shared" ca="1" si="1390"/>
        <v>0</v>
      </c>
      <c r="M1503" s="702">
        <f t="shared" ca="1" si="1390"/>
        <v>0</v>
      </c>
      <c r="N1503" s="702">
        <f t="shared" ca="1" si="1390"/>
        <v>0</v>
      </c>
      <c r="O1503" s="702">
        <f t="shared" ca="1" si="1390"/>
        <v>0</v>
      </c>
      <c r="P1503" s="703">
        <f t="shared" ca="1" si="1390"/>
        <v>0</v>
      </c>
      <c r="Q1503" s="555"/>
      <c r="R1503" s="777"/>
      <c r="S1503" s="669"/>
      <c r="T1503" s="606">
        <f>SUM(昨年日報!T1504)</f>
        <v>0</v>
      </c>
      <c r="U1503" s="555"/>
      <c r="V1503" s="729"/>
      <c r="W1503" s="555"/>
      <c r="X1503" s="719">
        <f t="shared" si="1383"/>
        <v>0</v>
      </c>
      <c r="Y1503" s="555"/>
      <c r="Z1503" s="720"/>
      <c r="AA1503" s="555"/>
      <c r="AB1503" s="555"/>
      <c r="AC1503" s="713">
        <f t="shared" si="1378"/>
        <v>0</v>
      </c>
      <c r="AD1503" s="720"/>
      <c r="AE1503" s="555"/>
      <c r="AF1503" s="826" t="str">
        <f>$AF$99</f>
        <v>8%対象額</v>
      </c>
      <c r="AG1503" s="827" t="str">
        <f>$AG$99</f>
        <v>税額</v>
      </c>
      <c r="AJ1503" s="869">
        <f ca="1">SUM(INDIRECT(AS1503))</f>
        <v>255</v>
      </c>
      <c r="AK1503" s="856"/>
      <c r="AL1503" s="869">
        <f ca="1">SUM(INDIRECT(AT1503))</f>
        <v>3759</v>
      </c>
      <c r="AM1503" s="856"/>
      <c r="AN1503" s="345" t="s">
        <v>619</v>
      </c>
      <c r="AO1503" s="345" t="s">
        <v>621</v>
      </c>
      <c r="AP1503" s="346">
        <f>SUM(AP1449)+72</f>
        <v>2001</v>
      </c>
      <c r="AQ1503" s="347">
        <v>18</v>
      </c>
      <c r="AR1503" s="347">
        <f>AP1503+AQ1503</f>
        <v>2019</v>
      </c>
      <c r="AS1503" s="345" t="str">
        <f>CONCATENATE(AN1503,AR1503)</f>
        <v>受払表!G2019</v>
      </c>
      <c r="AT1503" s="345" t="str">
        <f>CONCATENATE(AO1503,AR1503)</f>
        <v>受払表!K2019</v>
      </c>
    </row>
    <row r="1504" spans="1:51" ht="13.5" customHeight="1">
      <c r="B1504" s="873" t="s">
        <v>605</v>
      </c>
      <c r="C1504" s="874"/>
      <c r="D1504" s="875"/>
      <c r="E1504" s="670"/>
      <c r="F1504" s="665"/>
      <c r="G1504" s="727"/>
      <c r="H1504" s="727"/>
      <c r="I1504" s="727"/>
      <c r="J1504" s="727"/>
      <c r="K1504" s="727"/>
      <c r="L1504" s="727"/>
      <c r="M1504" s="727"/>
      <c r="N1504" s="727"/>
      <c r="O1504" s="727"/>
      <c r="P1504" s="742"/>
      <c r="Q1504" s="555"/>
      <c r="R1504" s="776" t="s">
        <v>52</v>
      </c>
      <c r="S1504" s="660"/>
      <c r="T1504" s="736">
        <f>+AC1485</f>
        <v>0</v>
      </c>
      <c r="U1504" s="696"/>
      <c r="V1504" s="723" t="str">
        <f t="shared" ref="V1504" si="1391">+IF(ISERROR(T1504/T1503*100),"",(T1504/T1503*100))</f>
        <v/>
      </c>
      <c r="W1504" s="696"/>
      <c r="X1504" s="724">
        <f t="shared" si="1383"/>
        <v>0</v>
      </c>
      <c r="Y1504" s="696"/>
      <c r="Z1504" s="723" t="str">
        <f t="shared" ref="Z1504" si="1392">+IF(ISERROR(X1504/X1503*100),"",(X1504/X1503*100))</f>
        <v/>
      </c>
      <c r="AA1504" s="696"/>
      <c r="AB1504" s="696"/>
      <c r="AC1504" s="736">
        <f t="shared" si="1378"/>
        <v>0</v>
      </c>
      <c r="AD1504" s="723" t="str">
        <f>+IF(ISERROR(AC1504/AC1503*100),"",(AC1504/AC1503*100))</f>
        <v/>
      </c>
      <c r="AE1504" s="555"/>
      <c r="AF1504" s="817">
        <v>4700</v>
      </c>
      <c r="AG1504" s="818">
        <f>IF(AF1504="","0",AF1504-(AF1504/(参照!$V$13)))</f>
        <v>348.14814814814872</v>
      </c>
      <c r="AJ1504" s="886" t="s">
        <v>330</v>
      </c>
      <c r="AK1504" s="887"/>
      <c r="AL1504" s="887"/>
      <c r="AM1504" s="888"/>
      <c r="AN1504" s="345"/>
      <c r="AO1504" s="345"/>
      <c r="AP1504" s="345"/>
      <c r="AQ1504" s="345"/>
      <c r="AR1504" s="345"/>
      <c r="AS1504" s="345"/>
      <c r="AT1504" s="345"/>
    </row>
    <row r="1505" spans="1:51" ht="13.5" customHeight="1">
      <c r="B1505" s="870" t="s">
        <v>624</v>
      </c>
      <c r="C1505" s="871"/>
      <c r="D1505" s="872"/>
      <c r="E1505" s="712"/>
      <c r="F1505" s="701">
        <f ca="1">SUM(F1490)+F$47</f>
        <v>69</v>
      </c>
      <c r="G1505" s="702">
        <f t="shared" ref="G1505:P1505" ca="1" si="1393">SUM(G1490)+G$47</f>
        <v>11400</v>
      </c>
      <c r="H1505" s="702">
        <f t="shared" ca="1" si="1393"/>
        <v>130</v>
      </c>
      <c r="I1505" s="702">
        <f t="shared" ca="1" si="1393"/>
        <v>8400</v>
      </c>
      <c r="J1505" s="702">
        <f t="shared" ca="1" si="1393"/>
        <v>0</v>
      </c>
      <c r="K1505" s="702">
        <f t="shared" ca="1" si="1393"/>
        <v>6000</v>
      </c>
      <c r="L1505" s="702">
        <f t="shared" ca="1" si="1393"/>
        <v>2</v>
      </c>
      <c r="M1505" s="702">
        <f t="shared" ca="1" si="1393"/>
        <v>5720</v>
      </c>
      <c r="N1505" s="702">
        <f t="shared" ca="1" si="1393"/>
        <v>0</v>
      </c>
      <c r="O1505" s="702">
        <f t="shared" ca="1" si="1393"/>
        <v>201</v>
      </c>
      <c r="P1505" s="703">
        <f t="shared" ca="1" si="1393"/>
        <v>580500</v>
      </c>
      <c r="Q1505" s="555"/>
      <c r="R1505" s="773" t="s">
        <v>641</v>
      </c>
      <c r="S1505" s="728">
        <v>3000</v>
      </c>
      <c r="T1505" s="743">
        <f>SUM(昨年日報!T1506)</f>
        <v>1500</v>
      </c>
      <c r="U1505" s="682"/>
      <c r="V1505" s="744"/>
      <c r="W1505" s="682"/>
      <c r="X1505" s="719">
        <f t="shared" si="1383"/>
        <v>76500</v>
      </c>
      <c r="Y1505" s="682"/>
      <c r="Z1505" s="744"/>
      <c r="AA1505" s="682"/>
      <c r="AB1505" s="682"/>
      <c r="AC1505" s="745">
        <f t="shared" si="1378"/>
        <v>84000</v>
      </c>
      <c r="AD1505" s="744"/>
      <c r="AE1505" s="555"/>
      <c r="AF1505" s="828" t="str">
        <f>$AF$101</f>
        <v>10%対象額</v>
      </c>
      <c r="AG1505" s="829" t="str">
        <f>$AG$101</f>
        <v>税額</v>
      </c>
      <c r="AJ1505" s="869">
        <f ca="1">SUM(INDIRECT(AS1505))</f>
        <v>1440400</v>
      </c>
      <c r="AK1505" s="856"/>
      <c r="AL1505" s="869">
        <f ca="1">SUM(INDIRECT(AT1505))</f>
        <v>19671760</v>
      </c>
      <c r="AM1505" s="856"/>
      <c r="AN1505" s="345" t="s">
        <v>620</v>
      </c>
      <c r="AO1505" s="345" t="s">
        <v>622</v>
      </c>
      <c r="AP1505" s="345">
        <f>SUM(AP1451)+72</f>
        <v>2001</v>
      </c>
      <c r="AQ1505" s="347">
        <v>18</v>
      </c>
      <c r="AR1505" s="345">
        <f>AP1505+AQ1505</f>
        <v>2019</v>
      </c>
      <c r="AS1505" s="345" t="str">
        <f>CONCATENATE(AN1505,AR1505)</f>
        <v>受払表!H2019</v>
      </c>
      <c r="AT1505" s="345" t="str">
        <f>CONCATENATE(AO1505,AR1505)</f>
        <v>受払表!L2019</v>
      </c>
    </row>
    <row r="1506" spans="1:51" ht="13.5" customHeight="1" thickBot="1">
      <c r="B1506" s="873" t="s">
        <v>103</v>
      </c>
      <c r="C1506" s="874"/>
      <c r="D1506" s="875"/>
      <c r="E1506" s="560" t="e">
        <v>#N/A</v>
      </c>
      <c r="F1506" s="665"/>
      <c r="G1506" s="727"/>
      <c r="H1506" s="727"/>
      <c r="I1506" s="727"/>
      <c r="J1506" s="727"/>
      <c r="K1506" s="727"/>
      <c r="L1506" s="727"/>
      <c r="M1506" s="727"/>
      <c r="N1506" s="727"/>
      <c r="O1506" s="727"/>
      <c r="P1506" s="742"/>
      <c r="Q1506" s="555"/>
      <c r="R1506" s="779" t="s">
        <v>684</v>
      </c>
      <c r="S1506" s="746"/>
      <c r="T1506" s="747">
        <f>S1505+S1506</f>
        <v>3000</v>
      </c>
      <c r="U1506" s="748"/>
      <c r="V1506" s="749">
        <f t="shared" ref="V1506" si="1394">+IF(ISERROR(T1506/T1505*100),"",(T1506/T1505*100))</f>
        <v>200</v>
      </c>
      <c r="W1506" s="748"/>
      <c r="X1506" s="719">
        <f t="shared" si="1383"/>
        <v>39500</v>
      </c>
      <c r="Y1506" s="748"/>
      <c r="Z1506" s="749">
        <f t="shared" ref="Z1506" si="1395">+IF(ISERROR(X1506/X1505*100),"",(X1506/X1505*100))</f>
        <v>51.633986928104584</v>
      </c>
      <c r="AA1506" s="748"/>
      <c r="AB1506" s="748"/>
      <c r="AC1506" s="747">
        <f t="shared" si="1378"/>
        <v>46000</v>
      </c>
      <c r="AD1506" s="749">
        <f>+IF(ISERROR(AC1506/AC1505*100),"",(AC1506/AC1505*100))</f>
        <v>54.761904761904766</v>
      </c>
      <c r="AE1506" s="555"/>
      <c r="AF1506" s="821">
        <v>6480</v>
      </c>
      <c r="AG1506" s="822">
        <f>IF(AF1506="","0",AF1506-(AF1506/(参照!$V$14)))</f>
        <v>589.09090909090992</v>
      </c>
    </row>
    <row r="1507" spans="1:51" ht="13.5" customHeight="1">
      <c r="B1507" s="870" t="s">
        <v>624</v>
      </c>
      <c r="C1507" s="871"/>
      <c r="D1507" s="872"/>
      <c r="E1507" s="555" t="e">
        <v>#N/A</v>
      </c>
      <c r="F1507" s="701">
        <f ca="1">SUM(F1492)+F$49</f>
        <v>60</v>
      </c>
      <c r="G1507" s="702">
        <f t="shared" ref="G1507:P1507" ca="1" si="1396">SUM(G1492)+G$49</f>
        <v>9500</v>
      </c>
      <c r="H1507" s="702">
        <f t="shared" ca="1" si="1396"/>
        <v>9</v>
      </c>
      <c r="I1507" s="702">
        <f t="shared" ca="1" si="1396"/>
        <v>7000</v>
      </c>
      <c r="J1507" s="702">
        <f t="shared" ca="1" si="1396"/>
        <v>0</v>
      </c>
      <c r="K1507" s="702">
        <f t="shared" ca="1" si="1396"/>
        <v>5000</v>
      </c>
      <c r="L1507" s="702">
        <f t="shared" ca="1" si="1396"/>
        <v>2</v>
      </c>
      <c r="M1507" s="702">
        <f t="shared" ca="1" si="1396"/>
        <v>4750</v>
      </c>
      <c r="N1507" s="702">
        <f t="shared" ca="1" si="1396"/>
        <v>0</v>
      </c>
      <c r="O1507" s="702">
        <f t="shared" ca="1" si="1396"/>
        <v>71</v>
      </c>
      <c r="P1507" s="703">
        <f t="shared" ca="1" si="1396"/>
        <v>695500</v>
      </c>
      <c r="Q1507" s="555"/>
      <c r="R1507" s="777"/>
      <c r="S1507" s="669"/>
      <c r="T1507" s="713">
        <f>SUM(昨年日報!T1508)</f>
        <v>774280</v>
      </c>
      <c r="U1507" s="555"/>
      <c r="V1507" s="729"/>
      <c r="W1507" s="555"/>
      <c r="X1507" s="750">
        <f t="shared" si="1383"/>
        <v>19945340</v>
      </c>
      <c r="Y1507" s="555"/>
      <c r="Z1507" s="739"/>
      <c r="AA1507" s="555"/>
      <c r="AB1507" s="555"/>
      <c r="AC1507" s="713">
        <f>+AC1453+T1507</f>
        <v>21187200</v>
      </c>
      <c r="AD1507" s="739"/>
      <c r="AE1507" s="555"/>
      <c r="AF1507" s="932" t="s">
        <v>685</v>
      </c>
      <c r="AG1507" s="933"/>
      <c r="AK1507" s="225" t="s">
        <v>148</v>
      </c>
      <c r="AL1507" s="225" t="s">
        <v>148</v>
      </c>
      <c r="AM1507" s="225" t="s">
        <v>148</v>
      </c>
      <c r="AN1507" s="225" t="s">
        <v>148</v>
      </c>
      <c r="AO1507" s="225" t="s">
        <v>148</v>
      </c>
      <c r="AP1507" s="225" t="s">
        <v>148</v>
      </c>
    </row>
    <row r="1508" spans="1:51" ht="13.5" customHeight="1">
      <c r="B1508" s="878" t="s">
        <v>661</v>
      </c>
      <c r="C1508" s="879"/>
      <c r="D1508" s="880"/>
      <c r="E1508" s="670"/>
      <c r="F1508" s="665"/>
      <c r="G1508" s="727"/>
      <c r="H1508" s="727"/>
      <c r="I1508" s="727"/>
      <c r="J1508" s="727"/>
      <c r="K1508" s="727"/>
      <c r="L1508" s="727"/>
      <c r="M1508" s="727"/>
      <c r="N1508" s="727"/>
      <c r="O1508" s="727"/>
      <c r="P1508" s="742"/>
      <c r="Q1508" s="555"/>
      <c r="R1508" s="780" t="s">
        <v>53</v>
      </c>
      <c r="S1508" s="705"/>
      <c r="T1508" s="751">
        <f>+T1496+T1498+T1500+T1502+T1504+T1506</f>
        <v>1469580</v>
      </c>
      <c r="U1508" s="560"/>
      <c r="V1508" s="752">
        <f t="shared" ref="V1508" si="1397">+IF(ISERROR(T1508/T1507*100),"",(T1508/T1507*100))</f>
        <v>189.79955571627835</v>
      </c>
      <c r="W1508" s="560"/>
      <c r="X1508" s="751">
        <f>+X1496+X1498+X1500+X1502+X1504+X1506</f>
        <v>19530214</v>
      </c>
      <c r="Y1508" s="560"/>
      <c r="Z1508" s="752">
        <f t="shared" ref="Z1508" si="1398">+IF(ISERROR(X1508/X1507*100),"",(X1508/X1507*100))</f>
        <v>97.918681757242538</v>
      </c>
      <c r="AA1508" s="560"/>
      <c r="AB1508" s="560"/>
      <c r="AC1508" s="751">
        <f t="shared" ref="AC1508" si="1399">+AC1454+T1508</f>
        <v>20257700</v>
      </c>
      <c r="AD1508" s="752">
        <f>+IF(ISERROR(AC1508/AC1507*100),"",(AC1508/AC1507*100))</f>
        <v>95.612917233046375</v>
      </c>
      <c r="AE1508" s="555"/>
      <c r="AF1508" s="826" t="str">
        <f>$AF$104</f>
        <v>8%対象額</v>
      </c>
      <c r="AG1508" s="827" t="str">
        <f>$AG$104</f>
        <v>税額</v>
      </c>
      <c r="AK1508" s="225" t="s">
        <v>152</v>
      </c>
      <c r="AL1508" s="225" t="s">
        <v>153</v>
      </c>
      <c r="AM1508" s="225" t="s">
        <v>154</v>
      </c>
      <c r="AN1508" s="225" t="s">
        <v>155</v>
      </c>
      <c r="AO1508" s="225" t="s">
        <v>156</v>
      </c>
      <c r="AP1508" s="225" t="s">
        <v>332</v>
      </c>
    </row>
    <row r="1509" spans="1:51" ht="13.5" customHeight="1">
      <c r="B1509" s="870" t="s">
        <v>624</v>
      </c>
      <c r="C1509" s="871"/>
      <c r="D1509" s="872"/>
      <c r="E1509" s="555" t="e">
        <v>#N/A</v>
      </c>
      <c r="F1509" s="701">
        <f ca="1">SUM(F1494)+F$51</f>
        <v>446</v>
      </c>
      <c r="G1509" s="702">
        <f t="shared" ref="G1509:P1509" ca="1" si="1400">SUM(G1494)+G$51</f>
        <v>60800</v>
      </c>
      <c r="H1509" s="702">
        <f t="shared" ca="1" si="1400"/>
        <v>111</v>
      </c>
      <c r="I1509" s="702">
        <f t="shared" ca="1" si="1400"/>
        <v>44800</v>
      </c>
      <c r="J1509" s="702">
        <f t="shared" ca="1" si="1400"/>
        <v>0</v>
      </c>
      <c r="K1509" s="702">
        <f t="shared" ca="1" si="1400"/>
        <v>32000</v>
      </c>
      <c r="L1509" s="702">
        <f t="shared" ca="1" si="1400"/>
        <v>22</v>
      </c>
      <c r="M1509" s="702">
        <f t="shared" ca="1" si="1400"/>
        <v>30400</v>
      </c>
      <c r="N1509" s="702">
        <f t="shared" ca="1" si="1400"/>
        <v>2</v>
      </c>
      <c r="O1509" s="702">
        <f t="shared" ca="1" si="1400"/>
        <v>581</v>
      </c>
      <c r="P1509" s="703">
        <f t="shared" ca="1" si="1400"/>
        <v>4507200</v>
      </c>
      <c r="Q1509" s="555"/>
      <c r="R1509" s="775"/>
      <c r="S1509" s="669"/>
      <c r="T1509" s="713">
        <f>SUM(昨年日報!T1510)</f>
        <v>703949.49494949495</v>
      </c>
      <c r="U1509" s="555"/>
      <c r="V1509" s="729"/>
      <c r="W1509" s="555"/>
      <c r="X1509" s="713">
        <f t="shared" ref="X1509:X1510" si="1401">+X1455+T1509</f>
        <v>18134587.710437704</v>
      </c>
      <c r="Y1509" s="555"/>
      <c r="Z1509" s="739"/>
      <c r="AA1509" s="555"/>
      <c r="AB1509" s="555"/>
      <c r="AC1509" s="713">
        <f>+AC1455+T1509</f>
        <v>19263641.750841744</v>
      </c>
      <c r="AD1509" s="739"/>
      <c r="AE1509" s="555"/>
      <c r="AF1509" s="817"/>
      <c r="AG1509" s="818" t="str">
        <f>IF(AF1509="","0",AF1509-(AF1509/(参照!$V$13)))</f>
        <v>0</v>
      </c>
      <c r="AK1509" s="856" t="s">
        <v>632</v>
      </c>
      <c r="AL1509" s="856"/>
      <c r="AM1509" s="281" t="s">
        <v>625</v>
      </c>
      <c r="AN1509" s="281" t="s">
        <v>626</v>
      </c>
      <c r="AO1509" s="281" t="s">
        <v>627</v>
      </c>
      <c r="AP1509" s="281" t="s">
        <v>628</v>
      </c>
      <c r="AQ1509" s="281" t="s">
        <v>630</v>
      </c>
      <c r="AR1509" s="281" t="s">
        <v>631</v>
      </c>
    </row>
    <row r="1510" spans="1:51" ht="13.5" customHeight="1">
      <c r="B1510" s="662"/>
      <c r="C1510" s="663"/>
      <c r="D1510" s="664"/>
      <c r="E1510" s="590" t="str">
        <f>IF(B1510="","",VLOOKUP(B1510,参照!$U$1:$Z$25,2,FALSE))</f>
        <v/>
      </c>
      <c r="F1510" s="665"/>
      <c r="G1510" s="666"/>
      <c r="H1510" s="665"/>
      <c r="I1510" s="667"/>
      <c r="J1510" s="665"/>
      <c r="K1510" s="667"/>
      <c r="L1510" s="665"/>
      <c r="M1510" s="666"/>
      <c r="N1510" s="666"/>
      <c r="O1510" s="727"/>
      <c r="P1510" s="647"/>
      <c r="Q1510" s="555"/>
      <c r="R1510" s="777" t="s">
        <v>54</v>
      </c>
      <c r="S1510" s="669"/>
      <c r="T1510" s="713">
        <f>((+T1496+T1498+T1502+T1504+T1506)/(参照!$V$14))+(AF1504+AF1506+AF1509+AF1511-AG1504-AG1506-AG1509-AG1511)</f>
        <v>1336060.9427609425</v>
      </c>
      <c r="U1510" s="555"/>
      <c r="V1510" s="725"/>
      <c r="W1510" s="555"/>
      <c r="X1510" s="713">
        <f t="shared" si="1401"/>
        <v>17756692.188552186</v>
      </c>
      <c r="Y1510" s="555"/>
      <c r="Z1510" s="725">
        <f>+IF(ISERROR(X1510/X1509*100),"",(X1510/X1509*100))</f>
        <v>97.916161492505211</v>
      </c>
      <c r="AA1510" s="555"/>
      <c r="AB1510" s="555"/>
      <c r="AC1510" s="713">
        <f t="shared" ref="AC1510" si="1402">+AC1456+T1510</f>
        <v>18418088.72053872</v>
      </c>
      <c r="AD1510" s="753">
        <f>+IF(ISERROR(AC1510/AC1509*100),"",(AC1510/AC1509*100))</f>
        <v>95.610627309002581</v>
      </c>
      <c r="AE1510" s="555"/>
      <c r="AF1510" s="828" t="str">
        <f>$AF$106</f>
        <v>10%対象額</v>
      </c>
      <c r="AG1510" s="829" t="str">
        <f>$AG$106</f>
        <v>税額</v>
      </c>
      <c r="AK1510" s="856" t="s">
        <v>176</v>
      </c>
      <c r="AL1510" s="856"/>
      <c r="AM1510" s="225"/>
      <c r="AN1510" s="225"/>
      <c r="AO1510" s="225"/>
      <c r="AP1510" s="225"/>
      <c r="AQ1510" s="225"/>
      <c r="AR1510" s="225"/>
    </row>
    <row r="1511" spans="1:51" ht="13.5" customHeight="1" thickBot="1">
      <c r="B1511" s="870" t="s">
        <v>617</v>
      </c>
      <c r="C1511" s="871"/>
      <c r="D1511" s="872"/>
      <c r="E1511" s="670"/>
      <c r="F1511" s="731">
        <f ca="1">SUM(F1501+F1503+F1505+F1507+F1509)</f>
        <v>1625</v>
      </c>
      <c r="G1511" s="732">
        <f t="shared" ref="G1511:P1511" ca="1" si="1403">SUM(G1501+G1503+G1505+G1507+G1509)</f>
        <v>352450</v>
      </c>
      <c r="H1511" s="731">
        <f t="shared" ca="1" si="1403"/>
        <v>2002</v>
      </c>
      <c r="I1511" s="733">
        <f t="shared" ca="1" si="1403"/>
        <v>259700</v>
      </c>
      <c r="J1511" s="731">
        <f t="shared" ca="1" si="1403"/>
        <v>58</v>
      </c>
      <c r="K1511" s="733">
        <f t="shared" ca="1" si="1403"/>
        <v>185500</v>
      </c>
      <c r="L1511" s="731">
        <f t="shared" ca="1" si="1403"/>
        <v>60</v>
      </c>
      <c r="M1511" s="732">
        <f t="shared" ca="1" si="1403"/>
        <v>176530</v>
      </c>
      <c r="N1511" s="732">
        <f t="shared" ca="1" si="1403"/>
        <v>14</v>
      </c>
      <c r="O1511" s="734">
        <f t="shared" ca="1" si="1403"/>
        <v>3759</v>
      </c>
      <c r="P1511" s="735">
        <f t="shared" ca="1" si="1403"/>
        <v>19671760</v>
      </c>
      <c r="Q1511" s="555"/>
      <c r="R1511" s="781"/>
      <c r="S1511" s="754" t="s">
        <v>0</v>
      </c>
      <c r="T1511" s="751">
        <f>T1508-T1510</f>
        <v>133519.0572390575</v>
      </c>
      <c r="U1511" s="560"/>
      <c r="V1511" s="755"/>
      <c r="W1511" s="649" t="s">
        <v>0</v>
      </c>
      <c r="X1511" s="751">
        <f>X1508-X1510</f>
        <v>1773521.8114478141</v>
      </c>
      <c r="Y1511" s="560"/>
      <c r="Z1511" s="756"/>
      <c r="AA1511" s="560" t="s">
        <v>0</v>
      </c>
      <c r="AB1511" s="649"/>
      <c r="AC1511" s="751">
        <f>AC1508-AC1510</f>
        <v>1839611.2794612795</v>
      </c>
      <c r="AD1511" s="756"/>
      <c r="AE1511" s="555"/>
      <c r="AF1511" s="823"/>
      <c r="AG1511" s="822" t="str">
        <f>IF(AF1511="","0",AF1511-(AF1511/(参照!$V$14)))</f>
        <v>0</v>
      </c>
      <c r="AK1511" s="856" t="s">
        <v>177</v>
      </c>
      <c r="AL1511" s="856"/>
      <c r="AM1511" s="225"/>
      <c r="AN1511" s="225"/>
      <c r="AO1511" s="225"/>
      <c r="AP1511" s="225"/>
      <c r="AQ1511" s="225"/>
      <c r="AR1511" s="225"/>
    </row>
    <row r="1512" spans="1:51" ht="9" customHeight="1">
      <c r="A1512" s="22"/>
    </row>
    <row r="1513" spans="1:51" ht="5.25" customHeight="1">
      <c r="A1513" s="22"/>
    </row>
    <row r="1514" spans="1:51" ht="16.5" customHeight="1">
      <c r="A1514" s="1">
        <f>A1460+1</f>
        <v>28</v>
      </c>
      <c r="B1514" s="555"/>
      <c r="C1514" s="555"/>
      <c r="D1514" s="561"/>
      <c r="E1514" s="564"/>
      <c r="F1514" s="567" t="str">
        <f>F$56</f>
        <v>社　長</v>
      </c>
      <c r="G1514" s="562">
        <f t="shared" ref="G1514:O1514" si="1404">G$56</f>
        <v>0</v>
      </c>
      <c r="H1514" s="563" t="str">
        <f t="shared" si="1404"/>
        <v>常　務</v>
      </c>
      <c r="I1514" s="564">
        <f t="shared" si="1404"/>
        <v>0</v>
      </c>
      <c r="J1514" s="565" t="str">
        <f t="shared" si="1404"/>
        <v>部　長</v>
      </c>
      <c r="K1514" s="566">
        <f t="shared" si="1404"/>
        <v>0</v>
      </c>
      <c r="L1514" s="567" t="str">
        <f t="shared" si="1404"/>
        <v>次　長</v>
      </c>
      <c r="M1514" s="566">
        <f t="shared" si="1404"/>
        <v>0</v>
      </c>
      <c r="N1514" s="567" t="str">
        <f t="shared" si="1404"/>
        <v>課　長</v>
      </c>
      <c r="O1514" s="568" t="str">
        <f t="shared" si="1404"/>
        <v>係</v>
      </c>
      <c r="P1514" s="557"/>
      <c r="Q1514" s="24"/>
      <c r="R1514" s="919" t="s">
        <v>99</v>
      </c>
      <c r="S1514" s="919"/>
      <c r="T1514" s="919"/>
      <c r="U1514" s="919"/>
      <c r="V1514" s="919"/>
      <c r="W1514" s="919"/>
      <c r="X1514" s="919"/>
      <c r="AD1514" s="866" t="s">
        <v>116</v>
      </c>
      <c r="AE1514" s="25"/>
      <c r="AF1514" s="183" t="s">
        <v>8</v>
      </c>
      <c r="AG1514" s="556" t="s">
        <v>9</v>
      </c>
    </row>
    <row r="1515" spans="1:51" ht="15.75" customHeight="1">
      <c r="D1515" s="561"/>
      <c r="E1515" s="555"/>
      <c r="F1515" s="920"/>
      <c r="H1515" s="922"/>
      <c r="J1515" s="924"/>
      <c r="K1515" s="186"/>
      <c r="L1515" s="926"/>
      <c r="M1515" s="186"/>
      <c r="N1515" s="926"/>
      <c r="O1515" s="876" t="str">
        <f>IF(ISERROR(VLOOKUP(O1517,参照!AB:AC,2,FALSE)),"",VLOOKUP(O1517,参照!AB:AC,2,FALSE))</f>
        <v>菅原</v>
      </c>
      <c r="P1515" s="770">
        <v>2</v>
      </c>
      <c r="Q1515" s="4"/>
      <c r="R1515" s="269"/>
      <c r="S1515" s="865">
        <f>SUM(S1461)+1</f>
        <v>46170</v>
      </c>
      <c r="T1515" s="865"/>
      <c r="U1515" s="865"/>
      <c r="V1515" s="865"/>
      <c r="W1515" s="862" t="str">
        <f>TEXT(S1515,"aaaa")</f>
        <v>木曜日</v>
      </c>
      <c r="X1515" s="862"/>
      <c r="Y1515" s="268"/>
      <c r="Z1515" s="4"/>
      <c r="AA1515" s="4"/>
      <c r="AB1515" s="4"/>
      <c r="AC1515" s="29"/>
      <c r="AD1515" s="867"/>
      <c r="AE1515" s="263"/>
      <c r="AF1515" s="889" t="str">
        <f>IF(ISERROR(VLOOKUP(P1515,参照!M:N,2,FALSE)),"",VLOOKUP(P1515,参照!M:N,2,FALSE))</f>
        <v>くもり</v>
      </c>
      <c r="AG1515" s="860" t="str">
        <f>IF(ISERROR(VLOOKUP(P1516,参照!M:N,2,FALSE)),"",VLOOKUP(P1516,参照!M:N,2,FALSE))</f>
        <v>くもり</v>
      </c>
    </row>
    <row r="1516" spans="1:51" ht="15.75" customHeight="1">
      <c r="D1516" s="561"/>
      <c r="E1516" s="560"/>
      <c r="F1516" s="921"/>
      <c r="G1516" s="31"/>
      <c r="H1516" s="923"/>
      <c r="I1516" s="31"/>
      <c r="J1516" s="925"/>
      <c r="K1516" s="187"/>
      <c r="L1516" s="927"/>
      <c r="M1516" s="187"/>
      <c r="N1516" s="927"/>
      <c r="O1516" s="877" t="str">
        <f>IF(ISERROR(VLOOKUP(N1516,参照!#REF!,2,FALSE)),"",VLOOKUP(N1516,参照!#REF!,2,FALSE))</f>
        <v/>
      </c>
      <c r="P1516" s="770">
        <v>2</v>
      </c>
      <c r="Q1516" s="4"/>
      <c r="R1516" s="269"/>
      <c r="S1516" s="865"/>
      <c r="T1516" s="865"/>
      <c r="U1516" s="865"/>
      <c r="V1516" s="865"/>
      <c r="W1516" s="862"/>
      <c r="X1516" s="862"/>
      <c r="Y1516" s="268"/>
      <c r="Z1516" s="4"/>
      <c r="AA1516" s="4"/>
      <c r="AB1516" s="4"/>
      <c r="AC1516" s="29"/>
      <c r="AD1516" s="868"/>
      <c r="AE1516" s="187"/>
      <c r="AF1516" s="890" t="str">
        <f>IF(ISERROR(VLOOKUP(AE1516,参照!O:P,2,FALSE)),"",VLOOKUP(AE1516,参照!O:P,2,FALSE))</f>
        <v/>
      </c>
      <c r="AG1516" s="861" t="str">
        <f>IF(ISERROR(VLOOKUP(AF1516,参照!P:Q,2,FALSE)),"",VLOOKUP(AF1516,参照!P:Q,2,FALSE))</f>
        <v/>
      </c>
    </row>
    <row r="1517" spans="1:51" ht="13.5" customHeight="1">
      <c r="B1517" s="555" t="s">
        <v>447</v>
      </c>
      <c r="C1517" s="555"/>
      <c r="D1517" s="555"/>
      <c r="E1517" s="555"/>
      <c r="F1517" s="555"/>
      <c r="G1517" s="555"/>
      <c r="H1517" s="555"/>
      <c r="I1517" s="555"/>
      <c r="J1517" s="555"/>
      <c r="K1517" s="555"/>
      <c r="L1517" s="555"/>
      <c r="M1517" s="555"/>
      <c r="N1517" s="555"/>
      <c r="O1517" s="595">
        <v>5</v>
      </c>
      <c r="P1517" s="555"/>
      <c r="Q1517" s="555"/>
      <c r="R1517" s="596" t="s">
        <v>446</v>
      </c>
      <c r="S1517" s="555"/>
      <c r="T1517" s="555"/>
      <c r="U1517" s="555"/>
      <c r="V1517" s="596" t="s">
        <v>445</v>
      </c>
      <c r="W1517" s="555"/>
      <c r="X1517" s="555"/>
      <c r="Y1517" s="555"/>
      <c r="Z1517" s="596" t="s">
        <v>444</v>
      </c>
      <c r="AA1517" s="596"/>
      <c r="AB1517" s="555"/>
      <c r="AC1517" s="597"/>
      <c r="AD1517" s="555"/>
      <c r="AE1517" s="555"/>
      <c r="AF1517" s="596"/>
      <c r="AG1517" s="597"/>
    </row>
    <row r="1518" spans="1:51" ht="13.5" customHeight="1" thickBot="1">
      <c r="B1518" s="908"/>
      <c r="C1518" s="909"/>
      <c r="D1518" s="598"/>
      <c r="E1518" s="598"/>
      <c r="F1518" s="891" t="s">
        <v>679</v>
      </c>
      <c r="G1518" s="892"/>
      <c r="H1518" s="892"/>
      <c r="I1518" s="892"/>
      <c r="J1518" s="892"/>
      <c r="K1518" s="892"/>
      <c r="L1518" s="892"/>
      <c r="M1518" s="892"/>
      <c r="N1518" s="892"/>
      <c r="O1518" s="892"/>
      <c r="P1518" s="893"/>
      <c r="Q1518" s="555"/>
      <c r="R1518" s="599" t="s">
        <v>78</v>
      </c>
      <c r="S1518" s="564"/>
      <c r="T1518" s="600" t="s">
        <v>79</v>
      </c>
      <c r="U1518" s="564"/>
      <c r="V1518" s="564" t="s">
        <v>80</v>
      </c>
      <c r="W1518" s="564"/>
      <c r="X1518" s="601" t="s">
        <v>79</v>
      </c>
      <c r="Y1518" s="555"/>
      <c r="Z1518" s="602" t="s">
        <v>30</v>
      </c>
      <c r="AA1518" s="603"/>
      <c r="AB1518" s="604"/>
      <c r="AC1518" s="605"/>
      <c r="AD1518" s="555"/>
      <c r="AE1518" s="555"/>
      <c r="AF1518" s="555"/>
      <c r="AG1518" s="606"/>
      <c r="AJ1518" s="1" t="s">
        <v>121</v>
      </c>
      <c r="AK1518" s="922" t="s">
        <v>120</v>
      </c>
      <c r="AL1518" s="922"/>
    </row>
    <row r="1519" spans="1:51" ht="13.5" customHeight="1">
      <c r="B1519" s="607" t="s">
        <v>104</v>
      </c>
      <c r="C1519" s="608" t="s">
        <v>105</v>
      </c>
      <c r="D1519" s="568" t="s">
        <v>4</v>
      </c>
      <c r="E1519" s="563"/>
      <c r="F1519" s="609" t="s">
        <v>15</v>
      </c>
      <c r="G1519" s="610"/>
      <c r="H1519" s="609" t="s">
        <v>16</v>
      </c>
      <c r="I1519" s="566"/>
      <c r="J1519" s="567" t="s">
        <v>17</v>
      </c>
      <c r="K1519" s="611"/>
      <c r="L1519" s="609" t="s">
        <v>18</v>
      </c>
      <c r="M1519" s="562"/>
      <c r="N1519" s="612" t="s">
        <v>19</v>
      </c>
      <c r="O1519" s="613" t="s">
        <v>6</v>
      </c>
      <c r="P1519" s="613" t="s">
        <v>20</v>
      </c>
      <c r="Q1519" s="595">
        <v>401</v>
      </c>
      <c r="R1519" s="1019" t="str">
        <f>IF(ISERROR(VLOOKUP(Q1519,参照!A:B,2,FALSE)),"",VLOOKUP(Q1519,参照!A:B,2,FALSE))</f>
        <v>ＪＴＢ</v>
      </c>
      <c r="S1519" s="1005"/>
      <c r="T1519" s="1020">
        <v>39500</v>
      </c>
      <c r="U1519" s="604"/>
      <c r="V1519" s="1005" t="s">
        <v>838</v>
      </c>
      <c r="W1519" s="1005"/>
      <c r="X1519" s="1010">
        <v>20000</v>
      </c>
      <c r="Y1519" s="555"/>
      <c r="Z1519" s="558"/>
      <c r="AA1519" s="617"/>
      <c r="AB1519" s="618"/>
      <c r="AC1519" s="619"/>
      <c r="AD1519" s="555"/>
      <c r="AE1519" s="555"/>
      <c r="AF1519" s="555" t="s">
        <v>346</v>
      </c>
      <c r="AG1519" s="606"/>
      <c r="AJ1519" s="853" t="s">
        <v>635</v>
      </c>
      <c r="AK1519" s="277" t="s">
        <v>104</v>
      </c>
      <c r="AL1519" s="277" t="s">
        <v>4</v>
      </c>
      <c r="AM1519" s="278"/>
      <c r="AN1519" s="279" t="s">
        <v>15</v>
      </c>
      <c r="AO1519" s="279" t="s">
        <v>16</v>
      </c>
      <c r="AP1519" s="277" t="s">
        <v>17</v>
      </c>
      <c r="AQ1519" s="279" t="s">
        <v>18</v>
      </c>
      <c r="AR1519" s="279" t="s">
        <v>19</v>
      </c>
      <c r="AS1519" s="279"/>
      <c r="AT1519" s="278" t="s">
        <v>117</v>
      </c>
      <c r="AU1519" s="278" t="s">
        <v>118</v>
      </c>
      <c r="AV1519" s="278" t="s">
        <v>123</v>
      </c>
      <c r="AW1519" s="278" t="s">
        <v>124</v>
      </c>
      <c r="AX1519" s="280" t="s">
        <v>122</v>
      </c>
      <c r="AY1519" s="853" t="s">
        <v>100</v>
      </c>
    </row>
    <row r="1520" spans="1:51" ht="13.5" customHeight="1">
      <c r="A1520" s="43"/>
      <c r="B1520" s="1003" t="s">
        <v>83</v>
      </c>
      <c r="C1520" s="1004">
        <v>1</v>
      </c>
      <c r="D1520" s="1004">
        <v>1</v>
      </c>
      <c r="E1520" s="1005">
        <f>IF(B1520="","",VLOOKUP(B1520,参照!$U$1:$Z$25,2,FALSE))</f>
        <v>5000</v>
      </c>
      <c r="F1520" s="1006">
        <v>15</v>
      </c>
      <c r="G1520" s="1007">
        <f>IF(B1520="","",VLOOKUP(B1520,参照!$U$1:$Z$25,3,FALSE))</f>
        <v>4750</v>
      </c>
      <c r="H1520" s="1006">
        <v>20</v>
      </c>
      <c r="I1520" s="1008">
        <f>IF(B1520="","",VLOOKUP(B1520,参照!$U$1:$Z$25,4,FALSE))</f>
        <v>3500</v>
      </c>
      <c r="J1520" s="1006"/>
      <c r="K1520" s="1008">
        <f>IF(B1520="","",VLOOKUP(B1520,参照!$U$1:$Z$25,5,FALSE))</f>
        <v>2500</v>
      </c>
      <c r="L1520" s="1006"/>
      <c r="M1520" s="1007">
        <f>IF(B1520="","",VLOOKUP(B1520,参照!$U$1:$Z$25,6,FALSE))</f>
        <v>2380</v>
      </c>
      <c r="N1520" s="1009"/>
      <c r="O1520" s="1010">
        <f t="shared" ref="O1520:O1532" si="1405">IF(SUM(F1520+H1520+J1520+L1520+N1520)=0,"",SUM(F1520+H1520+J1520+L1520+N1520))</f>
        <v>35</v>
      </c>
      <c r="P1520" s="1009">
        <f>IF(ISERROR(SUM(E1520*F1520+G1520*H1520+I1520*J1520+K1520*L1520+M1520*N1520)),"",SUM(E1520*F1520+G1520*H1520+I1520*J1520+K1520*L1520+M1520*N1520))</f>
        <v>170000</v>
      </c>
      <c r="Q1520" s="595">
        <v>474</v>
      </c>
      <c r="R1520" s="1021" t="str">
        <f>IF(ISERROR(VLOOKUP(Q1520,参照!A:B,2,FALSE)),"",VLOOKUP(Q1520,参照!A:B,2,FALSE))</f>
        <v>阪急交通社</v>
      </c>
      <c r="S1520" s="1013"/>
      <c r="T1520" s="1022">
        <v>213750</v>
      </c>
      <c r="U1520" s="628">
        <v>723</v>
      </c>
      <c r="V1520" s="1013" t="str">
        <f>IF(ISERROR(VLOOKUP(U1520,参照!D:E,2,FALSE)),"",VLOOKUP(U1520,参照!D:E,2,FALSE))</f>
        <v>ｺﾞｼﾞﾗ岩観光</v>
      </c>
      <c r="W1520" s="1013"/>
      <c r="X1520" s="1018">
        <v>270000</v>
      </c>
      <c r="Y1520" s="555"/>
      <c r="Z1520" s="631"/>
      <c r="AA1520" s="632"/>
      <c r="AB1520" s="618"/>
      <c r="AC1520" s="619"/>
      <c r="AD1520" s="555"/>
      <c r="AE1520" s="555"/>
      <c r="AF1520" s="633" t="s">
        <v>164</v>
      </c>
      <c r="AG1520" s="634">
        <f>AG1466+S1553</f>
        <v>257820</v>
      </c>
      <c r="AJ1520" s="854"/>
      <c r="AK1520" s="281" t="s">
        <v>83</v>
      </c>
      <c r="AL1520" s="281">
        <v>1</v>
      </c>
      <c r="AM1520" s="225"/>
      <c r="AN1520" s="225">
        <f>DSUM($B1519:$N1533,F1519,$AK1519:$AL1520)</f>
        <v>77</v>
      </c>
      <c r="AO1520" s="225">
        <f>DSUM($B1519:$N1533,H1519,$AK1519:$AL1520)</f>
        <v>50</v>
      </c>
      <c r="AP1520" s="225">
        <f>DSUM($B1519:$N1533,J1519,$AK1519:$AL1520)</f>
        <v>0</v>
      </c>
      <c r="AQ1520" s="225">
        <f>DSUM($B1519:$N1533,L1519,$AK1519:$AL1520)</f>
        <v>0</v>
      </c>
      <c r="AR1520" s="225">
        <f>DSUM($B1519:$N1533,N1519,$AK1519:$AL1520)</f>
        <v>0</v>
      </c>
      <c r="AS1520" s="225"/>
      <c r="AT1520" s="225">
        <f>AN1520+AO1520+AP1520</f>
        <v>127</v>
      </c>
      <c r="AU1520" s="225">
        <f>AQ1520+AR1520</f>
        <v>0</v>
      </c>
      <c r="AV1520" s="225">
        <f>AT1520+AU1520</f>
        <v>127</v>
      </c>
      <c r="AW1520" s="287">
        <f>(AT1520*1)+(AU1520*0.5)</f>
        <v>127</v>
      </c>
      <c r="AX1520" s="284">
        <f>DCOUNT(B1519:E1533,D1519,AK1519:AL1520)-AM1564</f>
        <v>3</v>
      </c>
      <c r="AY1520" s="854"/>
    </row>
    <row r="1521" spans="1:51" ht="13.5" customHeight="1">
      <c r="A1521" s="43"/>
      <c r="B1521" s="1011" t="s">
        <v>126</v>
      </c>
      <c r="C1521" s="1012">
        <v>1</v>
      </c>
      <c r="D1521" s="1012">
        <v>3</v>
      </c>
      <c r="E1521" s="1013">
        <f>IF(B1521="","",VLOOKUP(B1521,参照!$U$1:$Z$25,2,FALSE))</f>
        <v>8000</v>
      </c>
      <c r="F1521" s="1014"/>
      <c r="G1521" s="1015">
        <f>IF(B1521="","",VLOOKUP(B1521,参照!$U$1:$Z$25,3,FALSE))</f>
        <v>7600</v>
      </c>
      <c r="H1521" s="1014">
        <v>9</v>
      </c>
      <c r="I1521" s="1016">
        <f>IF(B1521="","",VLOOKUP(B1521,参照!$U$1:$Z$25,4,FALSE))</f>
        <v>5600</v>
      </c>
      <c r="J1521" s="1014"/>
      <c r="K1521" s="1016">
        <f>IF(B1521="","",VLOOKUP(B1521,参照!$U$1:$Z$25,5,FALSE))</f>
        <v>4000</v>
      </c>
      <c r="L1521" s="1014">
        <v>1</v>
      </c>
      <c r="M1521" s="1015">
        <f>IF(B1521="","",VLOOKUP(B1521,参照!$U$1:$Z$25,6,FALSE))</f>
        <v>3800</v>
      </c>
      <c r="N1521" s="1017">
        <v>52</v>
      </c>
      <c r="O1521" s="1017">
        <f t="shared" si="1405"/>
        <v>62</v>
      </c>
      <c r="P1521" s="1017">
        <f t="shared" ref="P1521:P1532" si="1406">IF(ISERROR(SUM(E1521*F1521+G1521*H1521+I1521*J1521+K1521*L1521+M1521*N1521)),"",SUM(E1521*F1521+G1521*H1521+I1521*J1521+K1521*L1521+M1521*N1521))</f>
        <v>270000</v>
      </c>
      <c r="Q1521" s="595"/>
      <c r="R1521" s="627" t="str">
        <f>IF(ISERROR(VLOOKUP(Q1521,参照!A:B,2,FALSE)),"",VLOOKUP(Q1521,参照!A:B,2,FALSE))</f>
        <v/>
      </c>
      <c r="S1521" s="628"/>
      <c r="T1521" s="629"/>
      <c r="U1521" s="628">
        <v>800</v>
      </c>
      <c r="V1521" s="1013" t="str">
        <f>IF(ISERROR(VLOOKUP(U1521,参照!D:E,2,FALSE)),"",VLOOKUP(U1521,参照!D:E,2,FALSE))</f>
        <v>ANA Digital Gate</v>
      </c>
      <c r="W1521" s="1013"/>
      <c r="X1521" s="1018">
        <v>246250</v>
      </c>
      <c r="Y1521" s="555"/>
      <c r="Z1521" s="631"/>
      <c r="AA1521" s="632"/>
      <c r="AB1521" s="618"/>
      <c r="AC1521" s="619"/>
      <c r="AD1521" s="555"/>
      <c r="AE1521" s="555"/>
      <c r="AF1521" s="643" t="s">
        <v>680</v>
      </c>
      <c r="AG1521" s="644">
        <f>AG1467+S1554</f>
        <v>0</v>
      </c>
      <c r="AJ1521" s="854"/>
      <c r="AK1521" s="281" t="s">
        <v>104</v>
      </c>
      <c r="AL1521" s="281" t="s">
        <v>4</v>
      </c>
      <c r="AM1521" s="225"/>
      <c r="AN1521" s="225"/>
      <c r="AO1521" s="225"/>
      <c r="AP1521" s="225"/>
      <c r="AQ1521" s="225"/>
      <c r="AR1521" s="225"/>
      <c r="AS1521" s="225"/>
      <c r="AT1521" s="225"/>
      <c r="AU1521" s="225"/>
      <c r="AV1521" s="225"/>
      <c r="AW1521" s="225"/>
      <c r="AX1521" s="282"/>
      <c r="AY1521" s="854"/>
    </row>
    <row r="1522" spans="1:51" ht="13.5" customHeight="1" thickBot="1">
      <c r="A1522" s="43"/>
      <c r="B1522" s="1011" t="s">
        <v>83</v>
      </c>
      <c r="C1522" s="1012">
        <v>2</v>
      </c>
      <c r="D1522" s="1012">
        <v>1</v>
      </c>
      <c r="E1522" s="1013">
        <f>IF(B1522="","",VLOOKUP(B1522,参照!$U$1:$Z$25,2,FALSE))</f>
        <v>5000</v>
      </c>
      <c r="F1522" s="1014">
        <v>44</v>
      </c>
      <c r="G1522" s="1015">
        <f>IF(B1522="","",VLOOKUP(B1522,参照!$U$1:$Z$25,3,FALSE))</f>
        <v>4750</v>
      </c>
      <c r="H1522" s="1014">
        <v>5</v>
      </c>
      <c r="I1522" s="1016">
        <f>IF(B1522="","",VLOOKUP(B1522,参照!$U$1:$Z$25,4,FALSE))</f>
        <v>3500</v>
      </c>
      <c r="J1522" s="1014"/>
      <c r="K1522" s="1016">
        <f>IF(B1522="","",VLOOKUP(B1522,参照!$U$1:$Z$25,5,FALSE))</f>
        <v>2500</v>
      </c>
      <c r="L1522" s="1014"/>
      <c r="M1522" s="1015">
        <f>IF(B1522="","",VLOOKUP(B1522,参照!$U$1:$Z$25,6,FALSE))</f>
        <v>2380</v>
      </c>
      <c r="N1522" s="1017"/>
      <c r="O1522" s="1018">
        <f t="shared" si="1405"/>
        <v>49</v>
      </c>
      <c r="P1522" s="1017">
        <f t="shared" si="1406"/>
        <v>243750</v>
      </c>
      <c r="Q1522" s="595"/>
      <c r="R1522" s="627" t="str">
        <f>IF(ISERROR(VLOOKUP(Q1522,参照!A:B,2,FALSE)),"",VLOOKUP(Q1522,参照!A:B,2,FALSE))</f>
        <v/>
      </c>
      <c r="S1522" s="628"/>
      <c r="T1522" s="629"/>
      <c r="U1522" s="628"/>
      <c r="V1522" s="628" t="str">
        <f>IF(ISERROR(VLOOKUP(U1522,参照!D:E,2,FALSE)),"",VLOOKUP(U1522,参照!D:E,2,FALSE))</f>
        <v/>
      </c>
      <c r="W1522" s="628"/>
      <c r="X1522" s="630"/>
      <c r="Y1522" s="555"/>
      <c r="Z1522" s="645"/>
      <c r="AA1522" s="590"/>
      <c r="AB1522" s="646"/>
      <c r="AC1522" s="647"/>
      <c r="AD1522" s="555"/>
      <c r="AE1522" s="555"/>
      <c r="AF1522" s="555"/>
      <c r="AG1522" s="606"/>
      <c r="AJ1522" s="855"/>
      <c r="AK1522" s="9" t="s">
        <v>83</v>
      </c>
      <c r="AL1522" s="9">
        <v>3</v>
      </c>
      <c r="AM1522" s="283"/>
      <c r="AN1522" s="283">
        <f>DSUM($B1519:$N1533,F1519,$AK1521:$AL1522)</f>
        <v>0</v>
      </c>
      <c r="AO1522" s="283">
        <f>DSUM($B1519:$N1533,H1519,$AK1521:$AL1522)</f>
        <v>0</v>
      </c>
      <c r="AP1522" s="283">
        <f>DSUM($B1519:$N1533,J1519,$AK1521:$AL1522)</f>
        <v>0</v>
      </c>
      <c r="AQ1522" s="283">
        <f>DSUM($B1519:$N1533,L1519,$AK1521:$AL1522)</f>
        <v>0</v>
      </c>
      <c r="AR1522" s="283">
        <f>DSUM($B1519:$N1533,N1519,$AK1521:$AL1522)</f>
        <v>0</v>
      </c>
      <c r="AS1522" s="283"/>
      <c r="AT1522" s="283">
        <f>AN1522+AO1522+AP1522</f>
        <v>0</v>
      </c>
      <c r="AU1522" s="283">
        <f>AQ1522+AR1522</f>
        <v>0</v>
      </c>
      <c r="AV1522" s="283">
        <f>AT1522+AU1522</f>
        <v>0</v>
      </c>
      <c r="AW1522" s="286">
        <f>(AT1522*1)+(AU1522*0.5)</f>
        <v>0</v>
      </c>
      <c r="AX1522" s="285">
        <f>DCOUNT(B1519:E1533,D1519,AK1521:AL1522)-AM1565</f>
        <v>0</v>
      </c>
      <c r="AY1522" s="855"/>
    </row>
    <row r="1523" spans="1:51" ht="13.5" customHeight="1" thickBot="1">
      <c r="A1523" s="43"/>
      <c r="B1523" s="1011" t="s">
        <v>126</v>
      </c>
      <c r="C1523" s="1012">
        <v>2</v>
      </c>
      <c r="D1523" s="1012">
        <v>3</v>
      </c>
      <c r="E1523" s="1013">
        <f>IF(B1523="","",VLOOKUP(B1523,参照!$U$1:$Z$25,2,FALSE))</f>
        <v>8000</v>
      </c>
      <c r="F1523" s="1014">
        <v>9</v>
      </c>
      <c r="G1523" s="1015">
        <f>IF(B1523="","",VLOOKUP(B1523,参照!$U$1:$Z$25,3,FALSE))</f>
        <v>7600</v>
      </c>
      <c r="H1523" s="1014"/>
      <c r="I1523" s="1016">
        <f>IF(B1523="","",VLOOKUP(B1523,参照!$U$1:$Z$25,4,FALSE))</f>
        <v>5600</v>
      </c>
      <c r="J1523" s="1014"/>
      <c r="K1523" s="1016">
        <f>IF(B1523="","",VLOOKUP(B1523,参照!$U$1:$Z$25,5,FALSE))</f>
        <v>4000</v>
      </c>
      <c r="L1523" s="1014">
        <v>3</v>
      </c>
      <c r="M1523" s="1015">
        <f>IF(B1523="","",VLOOKUP(B1523,参照!$U$1:$Z$25,6,FALSE))</f>
        <v>3800</v>
      </c>
      <c r="N1523" s="1017"/>
      <c r="O1523" s="1017">
        <f t="shared" si="1405"/>
        <v>12</v>
      </c>
      <c r="P1523" s="1017">
        <f t="shared" si="1406"/>
        <v>84000</v>
      </c>
      <c r="Q1523" s="595"/>
      <c r="R1523" s="627" t="str">
        <f>IF(ISERROR(VLOOKUP(Q1523,参照!A:B,2,FALSE)),"",VLOOKUP(Q1523,参照!A:B,2,FALSE))</f>
        <v/>
      </c>
      <c r="S1523" s="628"/>
      <c r="T1523" s="629"/>
      <c r="U1523" s="628"/>
      <c r="V1523" s="628" t="str">
        <f>IF(ISERROR(VLOOKUP(U1523,参照!D:E,2,FALSE)),"",VLOOKUP(U1523,参照!D:E,2,FALSE))</f>
        <v/>
      </c>
      <c r="W1523" s="628"/>
      <c r="X1523" s="630"/>
      <c r="Y1523" s="555"/>
      <c r="Z1523" s="648" t="s">
        <v>35</v>
      </c>
      <c r="AA1523" s="649"/>
      <c r="AB1523" s="650"/>
      <c r="AC1523" s="651">
        <f>SUM(AC1519:AC1521)</f>
        <v>0</v>
      </c>
      <c r="AD1523" s="555"/>
      <c r="AE1523" s="555"/>
      <c r="AF1523" s="555" t="s">
        <v>345</v>
      </c>
      <c r="AG1523" s="606"/>
    </row>
    <row r="1524" spans="1:51" ht="13.5" customHeight="1">
      <c r="A1524" s="43"/>
      <c r="B1524" s="1011" t="s">
        <v>83</v>
      </c>
      <c r="C1524" s="1012">
        <v>4</v>
      </c>
      <c r="D1524" s="1012">
        <v>1</v>
      </c>
      <c r="E1524" s="1013">
        <f>IF(B1524="","",VLOOKUP(B1524,参照!$U$1:$Z$25,2,FALSE))</f>
        <v>5000</v>
      </c>
      <c r="F1524" s="1014">
        <v>18</v>
      </c>
      <c r="G1524" s="1015">
        <f>IF(B1524="","",VLOOKUP(B1524,参照!$U$1:$Z$25,3,FALSE))</f>
        <v>4750</v>
      </c>
      <c r="H1524" s="1014">
        <v>25</v>
      </c>
      <c r="I1524" s="1016">
        <f>IF(B1524="","",VLOOKUP(B1524,参照!$U$1:$Z$25,4,FALSE))</f>
        <v>3500</v>
      </c>
      <c r="J1524" s="1014"/>
      <c r="K1524" s="1016">
        <f>IF(B1524="","",VLOOKUP(B1524,参照!$U$1:$Z$25,5,FALSE))</f>
        <v>2500</v>
      </c>
      <c r="L1524" s="1014"/>
      <c r="M1524" s="1015">
        <f>IF(B1524="","",VLOOKUP(B1524,参照!$U$1:$Z$25,6,FALSE))</f>
        <v>2380</v>
      </c>
      <c r="N1524" s="1017"/>
      <c r="O1524" s="1018">
        <f t="shared" si="1405"/>
        <v>43</v>
      </c>
      <c r="P1524" s="1017">
        <f t="shared" si="1406"/>
        <v>208750</v>
      </c>
      <c r="Q1524" s="595"/>
      <c r="R1524" s="627" t="str">
        <f>IF(ISERROR(VLOOKUP(Q1524,参照!A:B,2,FALSE)),"",VLOOKUP(Q1524,参照!A:B,2,FALSE))</f>
        <v/>
      </c>
      <c r="S1524" s="628"/>
      <c r="T1524" s="629"/>
      <c r="U1524" s="628"/>
      <c r="V1524" s="628" t="str">
        <f>IF(ISERROR(VLOOKUP(U1524,参照!D:E,2,FALSE)),"",VLOOKUP(U1524,参照!D:E,2,FALSE))</f>
        <v/>
      </c>
      <c r="W1524" s="628"/>
      <c r="X1524" s="630"/>
      <c r="Y1524" s="555"/>
      <c r="Z1524" s="555"/>
      <c r="AA1524" s="555"/>
      <c r="AB1524" s="555"/>
      <c r="AC1524" s="555"/>
      <c r="AD1524" s="555"/>
      <c r="AE1524" s="555"/>
      <c r="AF1524" s="633" t="s">
        <v>164</v>
      </c>
      <c r="AG1524" s="634">
        <f>AG1470+S1555</f>
        <v>245700</v>
      </c>
      <c r="AJ1524" s="853" t="s">
        <v>107</v>
      </c>
      <c r="AK1524" s="277" t="s">
        <v>104</v>
      </c>
      <c r="AL1524" s="277" t="s">
        <v>4</v>
      </c>
      <c r="AM1524" s="278"/>
      <c r="AN1524" s="279" t="s">
        <v>15</v>
      </c>
      <c r="AO1524" s="279" t="s">
        <v>16</v>
      </c>
      <c r="AP1524" s="277" t="s">
        <v>17</v>
      </c>
      <c r="AQ1524" s="279" t="s">
        <v>18</v>
      </c>
      <c r="AR1524" s="279" t="s">
        <v>19</v>
      </c>
      <c r="AS1524" s="277"/>
      <c r="AT1524" s="277" t="s">
        <v>117</v>
      </c>
      <c r="AU1524" s="277" t="s">
        <v>118</v>
      </c>
      <c r="AV1524" s="277" t="s">
        <v>123</v>
      </c>
      <c r="AW1524" s="277" t="s">
        <v>124</v>
      </c>
      <c r="AX1524" s="288" t="s">
        <v>122</v>
      </c>
      <c r="AY1524" s="853" t="s">
        <v>107</v>
      </c>
    </row>
    <row r="1525" spans="1:51" ht="13.5" customHeight="1">
      <c r="A1525" s="43"/>
      <c r="B1525" s="635"/>
      <c r="C1525" s="636"/>
      <c r="D1525" s="636"/>
      <c r="E1525" s="628" t="str">
        <f>IF(B1525="","",VLOOKUP(B1525,参照!$U$1:$Z$25,2,FALSE))</f>
        <v/>
      </c>
      <c r="F1525" s="637"/>
      <c r="G1525" s="638" t="str">
        <f>IF(B1525="","",VLOOKUP(B1525,参照!$U$1:$Z$25,3,FALSE))</f>
        <v/>
      </c>
      <c r="H1525" s="637"/>
      <c r="I1525" s="639" t="str">
        <f>IF(B1525="","",VLOOKUP(B1525,参照!$U$1:$Z$25,4,FALSE))</f>
        <v/>
      </c>
      <c r="J1525" s="637"/>
      <c r="K1525" s="640" t="str">
        <f>IF(B1525="","",VLOOKUP(B1525,参照!$U$1:$Z$25,5,FALSE))</f>
        <v/>
      </c>
      <c r="L1525" s="637"/>
      <c r="M1525" s="641" t="str">
        <f>IF(B1525="","",VLOOKUP(B1525,参照!$U$1:$Z$25,6,FALSE))</f>
        <v/>
      </c>
      <c r="N1525" s="642"/>
      <c r="O1525" s="642" t="str">
        <f t="shared" si="1405"/>
        <v/>
      </c>
      <c r="P1525" s="642" t="str">
        <f t="shared" si="1406"/>
        <v/>
      </c>
      <c r="Q1525" s="595"/>
      <c r="R1525" s="627" t="str">
        <f>IF(ISERROR(VLOOKUP(Q1525,参照!A:B,2,FALSE)),"",VLOOKUP(Q1525,参照!A:B,2,FALSE))</f>
        <v/>
      </c>
      <c r="S1525" s="628"/>
      <c r="T1525" s="629"/>
      <c r="U1525" s="628"/>
      <c r="V1525" s="628" t="str">
        <f>IF(ISERROR(VLOOKUP(U1525,参照!D:E,2,FALSE)),"",VLOOKUP(U1525,参照!D:E,2,FALSE))</f>
        <v/>
      </c>
      <c r="W1525" s="628"/>
      <c r="X1525" s="630"/>
      <c r="Y1525" s="555"/>
      <c r="Z1525" s="602" t="s">
        <v>33</v>
      </c>
      <c r="AA1525" s="603"/>
      <c r="AB1525" s="652"/>
      <c r="AC1525" s="653"/>
      <c r="AD1525" s="555"/>
      <c r="AE1525" s="555"/>
      <c r="AF1525" s="643" t="s">
        <v>681</v>
      </c>
      <c r="AG1525" s="644">
        <f>AG1471+S1556</f>
        <v>0</v>
      </c>
      <c r="AJ1525" s="854"/>
      <c r="AK1525" s="281" t="s">
        <v>84</v>
      </c>
      <c r="AL1525" s="281">
        <v>1</v>
      </c>
      <c r="AM1525" s="225"/>
      <c r="AN1525" s="225">
        <f>DSUM($B1519:$N1533,F1519,$AK1524:$AL1525)</f>
        <v>0</v>
      </c>
      <c r="AO1525" s="225">
        <f>DSUM($B1519:$N1533,H1519,$AK1524:$AL1525)</f>
        <v>0</v>
      </c>
      <c r="AP1525" s="225">
        <f>DSUM($B1519:$N1533,J1519,$AK1524:$AL1525)</f>
        <v>0</v>
      </c>
      <c r="AQ1525" s="225">
        <f>DSUM($B1519:$N1533,L1519,$AK1524:$AL1525)</f>
        <v>0</v>
      </c>
      <c r="AR1525" s="225">
        <f>DSUM($B1519:$N1533,N1519,$AK1524:$AL1525)</f>
        <v>0</v>
      </c>
      <c r="AS1525" s="225"/>
      <c r="AT1525" s="225">
        <f>AN1525+AO1525+AP1525</f>
        <v>0</v>
      </c>
      <c r="AU1525" s="225">
        <f>AQ1525+AR1525</f>
        <v>0</v>
      </c>
      <c r="AV1525" s="225">
        <f>AT1525+AU1525</f>
        <v>0</v>
      </c>
      <c r="AW1525" s="287">
        <f>(AT1525*1)+(AU1525*0.5)</f>
        <v>0</v>
      </c>
      <c r="AX1525" s="284">
        <f>DCOUNT(B1519:E1533,D1519,AK1524:AL1525)-AN1564</f>
        <v>0</v>
      </c>
      <c r="AY1525" s="854"/>
    </row>
    <row r="1526" spans="1:51" ht="13.5" customHeight="1">
      <c r="A1526" s="43"/>
      <c r="B1526" s="635"/>
      <c r="C1526" s="636"/>
      <c r="D1526" s="636"/>
      <c r="E1526" s="628" t="str">
        <f>IF(B1526="","",VLOOKUP(B1526,参照!$U$1:$Z$25,2,FALSE))</f>
        <v/>
      </c>
      <c r="F1526" s="637"/>
      <c r="G1526" s="638" t="str">
        <f>IF(B1526="","",VLOOKUP(B1526,参照!$U$1:$Z$25,3,FALSE))</f>
        <v/>
      </c>
      <c r="H1526" s="637"/>
      <c r="I1526" s="639" t="str">
        <f>IF(B1526="","",VLOOKUP(B1526,参照!$U$1:$Z$25,4,FALSE))</f>
        <v/>
      </c>
      <c r="J1526" s="637"/>
      <c r="K1526" s="640" t="str">
        <f>IF(B1526="","",VLOOKUP(B1526,参照!$U$1:$Z$25,5,FALSE))</f>
        <v/>
      </c>
      <c r="L1526" s="637"/>
      <c r="M1526" s="641" t="str">
        <f>IF(B1526="","",VLOOKUP(B1526,参照!$U$1:$Z$25,6,FALSE))</f>
        <v/>
      </c>
      <c r="N1526" s="642"/>
      <c r="O1526" s="630" t="str">
        <f t="shared" si="1405"/>
        <v/>
      </c>
      <c r="P1526" s="642" t="str">
        <f t="shared" si="1406"/>
        <v/>
      </c>
      <c r="Q1526" s="595"/>
      <c r="R1526" s="627" t="str">
        <f>IF(ISERROR(VLOOKUP(Q1526,参照!A:B,2,FALSE)),"",VLOOKUP(Q1526,参照!A:B,2,FALSE))</f>
        <v/>
      </c>
      <c r="S1526" s="628"/>
      <c r="T1526" s="629"/>
      <c r="U1526" s="628"/>
      <c r="V1526" s="628" t="str">
        <f>IF(ISERROR(VLOOKUP(U1526,参照!D:E,2,FALSE)),"",VLOOKUP(U1526,参照!D:E,2,FALSE))</f>
        <v/>
      </c>
      <c r="W1526" s="628"/>
      <c r="X1526" s="630"/>
      <c r="Y1526" s="555"/>
      <c r="Z1526" s="627"/>
      <c r="AA1526" s="654"/>
      <c r="AB1526" s="655"/>
      <c r="AC1526" s="656"/>
      <c r="AD1526" s="555"/>
      <c r="AE1526" s="555"/>
      <c r="AF1526" s="596"/>
      <c r="AG1526" s="606"/>
      <c r="AJ1526" s="854"/>
      <c r="AK1526" s="281" t="s">
        <v>104</v>
      </c>
      <c r="AL1526" s="281" t="s">
        <v>4</v>
      </c>
      <c r="AM1526" s="225"/>
      <c r="AN1526" s="225"/>
      <c r="AO1526" s="225"/>
      <c r="AP1526" s="225"/>
      <c r="AQ1526" s="225"/>
      <c r="AR1526" s="225"/>
      <c r="AS1526" s="225"/>
      <c r="AT1526" s="225"/>
      <c r="AU1526" s="225"/>
      <c r="AV1526" s="225"/>
      <c r="AW1526" s="225"/>
      <c r="AX1526" s="282"/>
      <c r="AY1526" s="854"/>
    </row>
    <row r="1527" spans="1:51" ht="13.5" customHeight="1" thickBot="1">
      <c r="A1527" s="43"/>
      <c r="B1527" s="635"/>
      <c r="C1527" s="636"/>
      <c r="D1527" s="636"/>
      <c r="E1527" s="628" t="str">
        <f>IF(B1527="","",VLOOKUP(B1527,参照!$U$1:$Z$25,2,FALSE))</f>
        <v/>
      </c>
      <c r="F1527" s="637"/>
      <c r="G1527" s="638" t="str">
        <f>IF(B1527="","",VLOOKUP(B1527,参照!$U$1:$Z$25,3,FALSE))</f>
        <v/>
      </c>
      <c r="H1527" s="637"/>
      <c r="I1527" s="639" t="str">
        <f>IF(B1527="","",VLOOKUP(B1527,参照!$U$1:$Z$25,4,FALSE))</f>
        <v/>
      </c>
      <c r="J1527" s="637"/>
      <c r="K1527" s="640" t="str">
        <f>IF(B1527="","",VLOOKUP(B1527,参照!$U$1:$Z$25,5,FALSE))</f>
        <v/>
      </c>
      <c r="L1527" s="637"/>
      <c r="M1527" s="641" t="str">
        <f>IF(B1527="","",VLOOKUP(B1527,参照!$U$1:$Z$25,6,FALSE))</f>
        <v/>
      </c>
      <c r="N1527" s="642"/>
      <c r="O1527" s="642" t="str">
        <f t="shared" si="1405"/>
        <v/>
      </c>
      <c r="P1527" s="642" t="str">
        <f t="shared" si="1406"/>
        <v/>
      </c>
      <c r="Q1527" s="595"/>
      <c r="R1527" s="627" t="str">
        <f>IF(ISERROR(VLOOKUP(Q1527,参照!A:B,2,FALSE)),"",VLOOKUP(Q1527,参照!A:B,2,FALSE))</f>
        <v/>
      </c>
      <c r="S1527" s="628"/>
      <c r="T1527" s="629"/>
      <c r="U1527" s="628"/>
      <c r="V1527" s="628" t="str">
        <f>IF(ISERROR(VLOOKUP(U1527,参照!D:E,2,FALSE)),"",VLOOKUP(U1527,参照!D:E,2,FALSE))</f>
        <v/>
      </c>
      <c r="W1527" s="628"/>
      <c r="X1527" s="630"/>
      <c r="Y1527" s="555"/>
      <c r="Z1527" s="627"/>
      <c r="AA1527" s="654"/>
      <c r="AB1527" s="655"/>
      <c r="AC1527" s="642"/>
      <c r="AD1527" s="555"/>
      <c r="AE1527" s="555"/>
      <c r="AF1527" s="555" t="s">
        <v>163</v>
      </c>
      <c r="AG1527" s="606"/>
      <c r="AJ1527" s="855"/>
      <c r="AK1527" s="9" t="s">
        <v>84</v>
      </c>
      <c r="AL1527" s="9">
        <v>3</v>
      </c>
      <c r="AM1527" s="283"/>
      <c r="AN1527" s="283">
        <f>DSUM($B1519:$N1533,F1519,$AK1526:$AL1527)</f>
        <v>0</v>
      </c>
      <c r="AO1527" s="283">
        <f>DSUM($B1519:$N1533,H1519,$AK1526:$AL1527)</f>
        <v>0</v>
      </c>
      <c r="AP1527" s="283">
        <f>DSUM($B1519:$N1533,J1519,$AK1526:$AL1527)</f>
        <v>0</v>
      </c>
      <c r="AQ1527" s="283">
        <f>DSUM($B1519:$N1533,L1519,$AK1526:$AL1527)</f>
        <v>0</v>
      </c>
      <c r="AR1527" s="283">
        <f>DSUM($B1519:$N1533,N1519,$AK1526:$AL1527)</f>
        <v>0</v>
      </c>
      <c r="AS1527" s="283"/>
      <c r="AT1527" s="283">
        <f>AN1527+AO1527+AP1527</f>
        <v>0</v>
      </c>
      <c r="AU1527" s="283">
        <f>AQ1527+AR1527</f>
        <v>0</v>
      </c>
      <c r="AV1527" s="283">
        <f>AT1527+AU1527</f>
        <v>0</v>
      </c>
      <c r="AW1527" s="286">
        <f>(AT1527*1)+(AU1527*0.5)</f>
        <v>0</v>
      </c>
      <c r="AX1527" s="285">
        <f>DCOUNT(B1519:E1533,D1519,AK1526:AL1527)-AN1565</f>
        <v>0</v>
      </c>
      <c r="AY1527" s="855"/>
    </row>
    <row r="1528" spans="1:51" ht="13.5" customHeight="1" thickBot="1">
      <c r="A1528" s="43"/>
      <c r="B1528" s="635"/>
      <c r="C1528" s="636"/>
      <c r="D1528" s="636"/>
      <c r="E1528" s="628" t="str">
        <f>IF(B1528="","",VLOOKUP(B1528,参照!$U$1:$Z$25,2,FALSE))</f>
        <v/>
      </c>
      <c r="F1528" s="637"/>
      <c r="G1528" s="638" t="str">
        <f>IF(B1528="","",VLOOKUP(B1528,参照!$U$1:$Z$25,3,FALSE))</f>
        <v/>
      </c>
      <c r="H1528" s="637"/>
      <c r="I1528" s="639" t="str">
        <f>IF(B1528="","",VLOOKUP(B1528,参照!$U$1:$Z$25,4,FALSE))</f>
        <v/>
      </c>
      <c r="J1528" s="637"/>
      <c r="K1528" s="640" t="str">
        <f>IF(B1528="","",VLOOKUP(B1528,参照!$U$1:$Z$25,5,FALSE))</f>
        <v/>
      </c>
      <c r="L1528" s="637"/>
      <c r="M1528" s="641" t="str">
        <f>IF(B1528="","",VLOOKUP(B1528,参照!$U$1:$Z$25,6,FALSE))</f>
        <v/>
      </c>
      <c r="N1528" s="642"/>
      <c r="O1528" s="630" t="str">
        <f t="shared" si="1405"/>
        <v/>
      </c>
      <c r="P1528" s="642" t="str">
        <f t="shared" si="1406"/>
        <v/>
      </c>
      <c r="Q1528" s="595"/>
      <c r="R1528" s="627" t="str">
        <f>IF(ISERROR(VLOOKUP(Q1528,参照!A:B,2,FALSE)),"",VLOOKUP(Q1528,参照!A:B,2,FALSE))</f>
        <v/>
      </c>
      <c r="S1528" s="628"/>
      <c r="T1528" s="629"/>
      <c r="U1528" s="628"/>
      <c r="V1528" s="628" t="str">
        <f>IF(ISERROR(VLOOKUP(U1528,参照!D:E,2,FALSE)),"",VLOOKUP(U1528,参照!D:E,2,FALSE))</f>
        <v/>
      </c>
      <c r="W1528" s="628"/>
      <c r="X1528" s="630"/>
      <c r="Y1528" s="555"/>
      <c r="Z1528" s="627"/>
      <c r="AA1528" s="654"/>
      <c r="AB1528" s="655"/>
      <c r="AC1528" s="642"/>
      <c r="AD1528" s="555"/>
      <c r="AE1528" s="555"/>
      <c r="AF1528" s="633" t="s">
        <v>164</v>
      </c>
      <c r="AG1528" s="634">
        <f>AG1474+S1559</f>
        <v>41500</v>
      </c>
      <c r="AJ1528" s="4"/>
      <c r="AY1528" s="4"/>
    </row>
    <row r="1529" spans="1:51" ht="13.5" customHeight="1">
      <c r="A1529" s="43"/>
      <c r="B1529" s="635"/>
      <c r="C1529" s="636"/>
      <c r="D1529" s="636"/>
      <c r="E1529" s="628" t="str">
        <f>IF(B1529="","",VLOOKUP(B1529,参照!$U$1:$Z$25,2,FALSE))</f>
        <v/>
      </c>
      <c r="F1529" s="637"/>
      <c r="G1529" s="638" t="str">
        <f>IF(B1529="","",VLOOKUP(B1529,参照!$U$1:$Z$25,3,FALSE))</f>
        <v/>
      </c>
      <c r="H1529" s="637"/>
      <c r="I1529" s="639" t="str">
        <f>IF(B1529="","",VLOOKUP(B1529,参照!$U$1:$Z$25,4,FALSE))</f>
        <v/>
      </c>
      <c r="J1529" s="637"/>
      <c r="K1529" s="640" t="str">
        <f>IF(B1529="","",VLOOKUP(B1529,参照!$U$1:$Z$25,5,FALSE))</f>
        <v/>
      </c>
      <c r="L1529" s="637"/>
      <c r="M1529" s="641" t="str">
        <f>IF(B1529="","",VLOOKUP(B1529,参照!$U$1:$Z$25,6,FALSE))</f>
        <v/>
      </c>
      <c r="N1529" s="642"/>
      <c r="O1529" s="642" t="str">
        <f t="shared" si="1405"/>
        <v/>
      </c>
      <c r="P1529" s="642" t="str">
        <f t="shared" si="1406"/>
        <v/>
      </c>
      <c r="Q1529" s="595"/>
      <c r="R1529" s="627" t="str">
        <f>IF(ISERROR(VLOOKUP(Q1529,参照!A:B,2,FALSE)),"",VLOOKUP(Q1529,参照!A:B,2,FALSE))</f>
        <v/>
      </c>
      <c r="S1529" s="628"/>
      <c r="T1529" s="629"/>
      <c r="U1529" s="628"/>
      <c r="V1529" s="628" t="str">
        <f>IF(ISERROR(VLOOKUP(U1529,参照!D:E,2,FALSE)),"",VLOOKUP(U1529,参照!D:E,2,FALSE))</f>
        <v/>
      </c>
      <c r="W1529" s="628"/>
      <c r="X1529" s="630"/>
      <c r="Y1529" s="555"/>
      <c r="Z1529" s="627"/>
      <c r="AA1529" s="654"/>
      <c r="AB1529" s="655"/>
      <c r="AC1529" s="642"/>
      <c r="AD1529" s="555"/>
      <c r="AE1529" s="555"/>
      <c r="AF1529" s="643" t="s">
        <v>681</v>
      </c>
      <c r="AG1529" s="644">
        <f>AG1475+S1560</f>
        <v>0</v>
      </c>
      <c r="AJ1529" s="853" t="s">
        <v>102</v>
      </c>
      <c r="AK1529" s="277" t="s">
        <v>104</v>
      </c>
      <c r="AL1529" s="277" t="s">
        <v>4</v>
      </c>
      <c r="AM1529" s="278"/>
      <c r="AN1529" s="279" t="s">
        <v>15</v>
      </c>
      <c r="AO1529" s="279" t="s">
        <v>16</v>
      </c>
      <c r="AP1529" s="277" t="s">
        <v>17</v>
      </c>
      <c r="AQ1529" s="279" t="s">
        <v>18</v>
      </c>
      <c r="AR1529" s="279" t="s">
        <v>19</v>
      </c>
      <c r="AS1529" s="277"/>
      <c r="AT1529" s="277" t="s">
        <v>117</v>
      </c>
      <c r="AU1529" s="277" t="s">
        <v>118</v>
      </c>
      <c r="AV1529" s="277" t="s">
        <v>123</v>
      </c>
      <c r="AW1529" s="277" t="s">
        <v>124</v>
      </c>
      <c r="AX1529" s="288" t="s">
        <v>122</v>
      </c>
      <c r="AY1529" s="853" t="s">
        <v>102</v>
      </c>
    </row>
    <row r="1530" spans="1:51" ht="13.5" customHeight="1">
      <c r="A1530" s="43"/>
      <c r="B1530" s="635"/>
      <c r="C1530" s="636"/>
      <c r="D1530" s="636"/>
      <c r="E1530" s="628" t="str">
        <f>IF(B1530="","",VLOOKUP(B1530,参照!$U$1:$Z$25,2,FALSE))</f>
        <v/>
      </c>
      <c r="F1530" s="637"/>
      <c r="G1530" s="638" t="str">
        <f>IF(B1530="","",VLOOKUP(B1530,参照!$U$1:$Z$25,3,FALSE))</f>
        <v/>
      </c>
      <c r="H1530" s="637"/>
      <c r="I1530" s="639" t="str">
        <f>IF(B1530="","",VLOOKUP(B1530,参照!$U$1:$Z$25,4,FALSE))</f>
        <v/>
      </c>
      <c r="J1530" s="637"/>
      <c r="K1530" s="640" t="str">
        <f>IF(B1530="","",VLOOKUP(B1530,参照!$U$1:$Z$25,5,FALSE))</f>
        <v/>
      </c>
      <c r="L1530" s="637"/>
      <c r="M1530" s="641" t="str">
        <f>IF(B1530="","",VLOOKUP(B1530,参照!$U$1:$Z$25,6,FALSE))</f>
        <v/>
      </c>
      <c r="N1530" s="642"/>
      <c r="O1530" s="630" t="str">
        <f t="shared" si="1405"/>
        <v/>
      </c>
      <c r="P1530" s="642" t="str">
        <f t="shared" si="1406"/>
        <v/>
      </c>
      <c r="Q1530" s="595"/>
      <c r="R1530" s="627" t="str">
        <f>IF(ISERROR(VLOOKUP(Q1530,参照!A:B,2,FALSE)),"",VLOOKUP(Q1530,参照!A:B,2,FALSE))</f>
        <v/>
      </c>
      <c r="S1530" s="628"/>
      <c r="T1530" s="629"/>
      <c r="U1530" s="628"/>
      <c r="V1530" s="628" t="str">
        <f>IF(ISERROR(VLOOKUP(U1530,参照!D:E,2,FALSE)),"",VLOOKUP(U1530,参照!D:E,2,FALSE))</f>
        <v/>
      </c>
      <c r="W1530" s="628"/>
      <c r="X1530" s="630"/>
      <c r="Y1530" s="555"/>
      <c r="Z1530" s="627"/>
      <c r="AA1530" s="654"/>
      <c r="AB1530" s="657"/>
      <c r="AC1530" s="642"/>
      <c r="AD1530" s="555"/>
      <c r="AE1530" s="555"/>
      <c r="AF1530" s="555"/>
      <c r="AG1530" s="606"/>
      <c r="AJ1530" s="854"/>
      <c r="AK1530" s="281" t="s">
        <v>88</v>
      </c>
      <c r="AL1530" s="281">
        <v>1</v>
      </c>
      <c r="AM1530" s="225"/>
      <c r="AN1530" s="225">
        <f>DSUM($B1519:$N1533,F1519,$AK1529:$AL1530)</f>
        <v>0</v>
      </c>
      <c r="AO1530" s="225">
        <f>DSUM($B1519:$N1533,H1519,$AK1529:$AL1530)</f>
        <v>0</v>
      </c>
      <c r="AP1530" s="225">
        <f>DSUM($B1519:$N1533,J1519,$AK1529:$AL1530)</f>
        <v>0</v>
      </c>
      <c r="AQ1530" s="225">
        <f>DSUM($B1519:$N1533,L1519,$AK1529:$AL1530)</f>
        <v>0</v>
      </c>
      <c r="AR1530" s="225">
        <f>DSUM($B1519:$N1533,N1519,$AK1529:$AL1530)</f>
        <v>0</v>
      </c>
      <c r="AS1530" s="225"/>
      <c r="AT1530" s="225">
        <f>AN1530+AO1530+AP1530</f>
        <v>0</v>
      </c>
      <c r="AU1530" s="225">
        <f>AQ1530+AR1530</f>
        <v>0</v>
      </c>
      <c r="AV1530" s="225">
        <f>AT1530+AU1530</f>
        <v>0</v>
      </c>
      <c r="AW1530" s="287">
        <f>(AT1530*1)+(AU1530*0.5)</f>
        <v>0</v>
      </c>
      <c r="AX1530" s="284">
        <f>DCOUNT(B1519:E1533,D1519,AK1529:AL1530)-AO1564</f>
        <v>0</v>
      </c>
      <c r="AY1530" s="854"/>
    </row>
    <row r="1531" spans="1:51" ht="13.5" customHeight="1">
      <c r="A1531" s="43"/>
      <c r="B1531" s="635"/>
      <c r="C1531" s="658"/>
      <c r="D1531" s="636"/>
      <c r="E1531" s="628" t="str">
        <f>IF(B1531="","",VLOOKUP(B1531,参照!$U$1:$Z$25,2,FALSE))</f>
        <v/>
      </c>
      <c r="F1531" s="637"/>
      <c r="G1531" s="638" t="str">
        <f>IF(B1531="","",VLOOKUP(B1531,参照!$U$1:$Z$25,3,FALSE))</f>
        <v/>
      </c>
      <c r="H1531" s="637"/>
      <c r="I1531" s="639" t="str">
        <f>IF(B1531="","",VLOOKUP(B1531,参照!$U$1:$Z$25,4,FALSE))</f>
        <v/>
      </c>
      <c r="J1531" s="637"/>
      <c r="K1531" s="640" t="str">
        <f>IF(B1531="","",VLOOKUP(B1531,参照!$U$1:$Z$25,5,FALSE))</f>
        <v/>
      </c>
      <c r="L1531" s="637"/>
      <c r="M1531" s="641" t="str">
        <f>IF(B1531="","",VLOOKUP(B1531,参照!$U$1:$Z$25,6,FALSE))</f>
        <v/>
      </c>
      <c r="N1531" s="642"/>
      <c r="O1531" s="642" t="str">
        <f t="shared" si="1405"/>
        <v/>
      </c>
      <c r="P1531" s="642" t="str">
        <f t="shared" si="1406"/>
        <v/>
      </c>
      <c r="Q1531" s="595"/>
      <c r="R1531" s="627" t="str">
        <f>IF(ISERROR(VLOOKUP(Q1531,参照!A:B,2,FALSE)),"",VLOOKUP(Q1531,参照!A:B,2,FALSE))</f>
        <v/>
      </c>
      <c r="S1531" s="628"/>
      <c r="T1531" s="629"/>
      <c r="U1531" s="628"/>
      <c r="V1531" s="628" t="str">
        <f>IF(ISERROR(VLOOKUP(U1531,参照!D:E,2,FALSE)),"",VLOOKUP(U1531,参照!D:E,2,FALSE))</f>
        <v/>
      </c>
      <c r="W1531" s="628"/>
      <c r="X1531" s="630"/>
      <c r="Y1531" s="555"/>
      <c r="Z1531" s="627"/>
      <c r="AA1531" s="654"/>
      <c r="AB1531" s="657"/>
      <c r="AC1531" s="642"/>
      <c r="AD1531" s="555"/>
      <c r="AE1531" s="555"/>
      <c r="AF1531" s="596" t="s">
        <v>344</v>
      </c>
      <c r="AG1531" s="597"/>
      <c r="AJ1531" s="854"/>
      <c r="AK1531" s="281" t="s">
        <v>104</v>
      </c>
      <c r="AL1531" s="281" t="s">
        <v>4</v>
      </c>
      <c r="AM1531" s="225"/>
      <c r="AN1531" s="225"/>
      <c r="AO1531" s="225"/>
      <c r="AP1531" s="225"/>
      <c r="AQ1531" s="225"/>
      <c r="AR1531" s="225"/>
      <c r="AS1531" s="225"/>
      <c r="AT1531" s="225"/>
      <c r="AU1531" s="225"/>
      <c r="AV1531" s="225"/>
      <c r="AW1531" s="225"/>
      <c r="AX1531" s="282"/>
      <c r="AY1531" s="854"/>
    </row>
    <row r="1532" spans="1:51" ht="13.5" customHeight="1" thickBot="1">
      <c r="A1532" s="43"/>
      <c r="B1532" s="635"/>
      <c r="C1532" s="658"/>
      <c r="D1532" s="636"/>
      <c r="E1532" s="628" t="str">
        <f>IF(B1532="","",VLOOKUP(B1532,参照!$U$1:$Z$25,2,FALSE))</f>
        <v/>
      </c>
      <c r="F1532" s="637"/>
      <c r="G1532" s="638" t="str">
        <f>IF(B1532="","",VLOOKUP(B1532,参照!$U$1:$Z$25,3,FALSE))</f>
        <v/>
      </c>
      <c r="H1532" s="637"/>
      <c r="I1532" s="639" t="str">
        <f>IF(B1532="","",VLOOKUP(B1532,参照!$U$1:$Z$25,4,FALSE))</f>
        <v/>
      </c>
      <c r="J1532" s="637"/>
      <c r="K1532" s="640" t="str">
        <f>IF(B1532="","",VLOOKUP(B1532,参照!$U$1:$Z$25,5,FALSE))</f>
        <v/>
      </c>
      <c r="L1532" s="637"/>
      <c r="M1532" s="641" t="str">
        <f>IF(B1532="","",VLOOKUP(B1532,参照!$U$1:$Z$25,6,FALSE))</f>
        <v/>
      </c>
      <c r="N1532" s="642"/>
      <c r="O1532" s="630" t="str">
        <f t="shared" si="1405"/>
        <v/>
      </c>
      <c r="P1532" s="642" t="str">
        <f t="shared" si="1406"/>
        <v/>
      </c>
      <c r="Q1532" s="595"/>
      <c r="R1532" s="627" t="str">
        <f>IF(ISERROR(VLOOKUP(Q1532,参照!A:B,2,FALSE)),"",VLOOKUP(Q1532,参照!A:B,2,FALSE))</f>
        <v/>
      </c>
      <c r="S1532" s="628"/>
      <c r="T1532" s="629"/>
      <c r="U1532" s="628"/>
      <c r="V1532" s="628" t="str">
        <f>IF(ISERROR(VLOOKUP(U1532,参照!D:E,2,FALSE)),"",VLOOKUP(U1532,参照!D:E,2,FALSE))</f>
        <v/>
      </c>
      <c r="W1532" s="628"/>
      <c r="X1532" s="630"/>
      <c r="Y1532" s="555"/>
      <c r="Z1532" s="627"/>
      <c r="AA1532" s="654"/>
      <c r="AB1532" s="655"/>
      <c r="AC1532" s="656"/>
      <c r="AD1532" s="555"/>
      <c r="AE1532" s="555"/>
      <c r="AF1532" s="659"/>
      <c r="AG1532" s="647"/>
      <c r="AJ1532" s="855"/>
      <c r="AK1532" s="9" t="s">
        <v>88</v>
      </c>
      <c r="AL1532" s="9">
        <v>3</v>
      </c>
      <c r="AM1532" s="283"/>
      <c r="AN1532" s="283">
        <f>DSUM($B1519:$N1533,F1519,$AK1531:$AL1532)</f>
        <v>0</v>
      </c>
      <c r="AO1532" s="283">
        <f>DSUM($B1519:$N1533,H1519,$AK1531:$AL1532)</f>
        <v>0</v>
      </c>
      <c r="AP1532" s="283">
        <f>DSUM($B1519:$N1533,J1519,$AK1531:$AL1532)</f>
        <v>0</v>
      </c>
      <c r="AQ1532" s="283">
        <f>DSUM($B1519:$N1533,L1519,$AK1531:$AL1532)</f>
        <v>0</v>
      </c>
      <c r="AR1532" s="283">
        <f>DSUM($B1519:$N1533,N1519,$AK1531:$AL1532)</f>
        <v>0</v>
      </c>
      <c r="AS1532" s="283"/>
      <c r="AT1532" s="283">
        <f>AN1532+AO1532+AP1532</f>
        <v>0</v>
      </c>
      <c r="AU1532" s="283">
        <f>AQ1532+AR1532</f>
        <v>0</v>
      </c>
      <c r="AV1532" s="283">
        <f>AT1532+AU1532</f>
        <v>0</v>
      </c>
      <c r="AW1532" s="286">
        <f>(AT1532*1)+(AU1532*0.5)</f>
        <v>0</v>
      </c>
      <c r="AX1532" s="285">
        <f>DCOUNT(B1519:E1533,D1519,AK1531:AL1532)-AO1565</f>
        <v>0</v>
      </c>
      <c r="AY1532" s="855"/>
    </row>
    <row r="1533" spans="1:51" ht="13.5" customHeight="1" thickBot="1">
      <c r="A1533" s="43"/>
      <c r="B1533" s="635"/>
      <c r="C1533" s="658"/>
      <c r="D1533" s="636"/>
      <c r="E1533" s="628" t="str">
        <f>IF(B1533="","",VLOOKUP(B1533,参照!$U$1:$Z$25,2,FALSE))</f>
        <v/>
      </c>
      <c r="F1533" s="637"/>
      <c r="G1533" s="638" t="str">
        <f>IF(B1533="","",VLOOKUP(B1533,参照!$U$1:$Z$25,3,FALSE))</f>
        <v/>
      </c>
      <c r="H1533" s="637"/>
      <c r="I1533" s="639" t="str">
        <f>IF(B1533="","",VLOOKUP(B1533,参照!$U$1:$Z$25,4,FALSE))</f>
        <v/>
      </c>
      <c r="J1533" s="637"/>
      <c r="K1533" s="640" t="str">
        <f>IF(B1533="","",VLOOKUP(B1533,参照!$U$1:$Z$25,5,FALSE))</f>
        <v/>
      </c>
      <c r="L1533" s="637"/>
      <c r="M1533" s="641" t="str">
        <f>IF(B1533="","",VLOOKUP(B1533,参照!$U$1:$Z$25,6,FALSE))</f>
        <v/>
      </c>
      <c r="N1533" s="642"/>
      <c r="O1533" s="642" t="str">
        <f>IF(SUM(F1533+H1533+J1533+L1533+N1533)=0,"",SUM(F1533+H1533+J1533+L1533+N1533))</f>
        <v/>
      </c>
      <c r="P1533" s="642" t="str">
        <f>IF(ISERROR(SUM(E1533*F1533+G1533*H1533+I1533*J1533+K1533*L1533+M1533*N1533)),"",SUM(E1533*F1533+G1533*H1533+I1533*J1533+K1533*L1533+M1533*N1533))</f>
        <v/>
      </c>
      <c r="Q1533" s="595"/>
      <c r="R1533" s="627" t="str">
        <f>IF(ISERROR(VLOOKUP(Q1533,参照!A:B,2,FALSE)),"",VLOOKUP(Q1533,参照!A:B,2,FALSE))</f>
        <v/>
      </c>
      <c r="S1533" s="628"/>
      <c r="T1533" s="629"/>
      <c r="U1533" s="628"/>
      <c r="V1533" s="628" t="str">
        <f>IF(ISERROR(VLOOKUP(U1533,参照!D:E,2,FALSE)),"",VLOOKUP(U1533,参照!D:E,2,FALSE))</f>
        <v/>
      </c>
      <c r="W1533" s="628"/>
      <c r="X1533" s="630"/>
      <c r="Y1533" s="555"/>
      <c r="Z1533" s="627"/>
      <c r="AA1533" s="654"/>
      <c r="AB1533" s="655"/>
      <c r="AC1533" s="642"/>
      <c r="AD1533" s="555"/>
      <c r="AE1533" s="555"/>
      <c r="AF1533" s="660" t="s">
        <v>31</v>
      </c>
      <c r="AG1533" s="661">
        <f>+T1562-T1539-AC1543-T1543</f>
        <v>208210</v>
      </c>
      <c r="AJ1533" s="289"/>
      <c r="AY1533" s="289"/>
    </row>
    <row r="1534" spans="1:51" ht="13.5" customHeight="1">
      <c r="B1534" s="662"/>
      <c r="C1534" s="663"/>
      <c r="D1534" s="664"/>
      <c r="E1534" s="590" t="str">
        <f>IF(B1534="","",VLOOKUP(B1534,参照!$U$1:$Z$25,2,FALSE))</f>
        <v/>
      </c>
      <c r="F1534" s="665"/>
      <c r="G1534" s="666"/>
      <c r="H1534" s="665"/>
      <c r="I1534" s="667"/>
      <c r="J1534" s="665"/>
      <c r="K1534" s="667"/>
      <c r="L1534" s="665"/>
      <c r="M1534" s="666"/>
      <c r="N1534" s="647"/>
      <c r="O1534" s="668"/>
      <c r="P1534" s="647"/>
      <c r="Q1534" s="595"/>
      <c r="R1534" s="627" t="str">
        <f>IF(ISERROR(VLOOKUP(Q1534,参照!A:B,2,FALSE)),"",VLOOKUP(Q1534,参照!A:B,2,FALSE))</f>
        <v/>
      </c>
      <c r="S1534" s="628"/>
      <c r="T1534" s="629"/>
      <c r="U1534" s="628"/>
      <c r="V1534" s="628" t="str">
        <f>IF(ISERROR(VLOOKUP(U1534,参照!D:E,2,FALSE)),"",VLOOKUP(U1534,参照!D:E,2,FALSE))</f>
        <v/>
      </c>
      <c r="W1534" s="628"/>
      <c r="X1534" s="630"/>
      <c r="Y1534" s="555"/>
      <c r="Z1534" s="627"/>
      <c r="AA1534" s="654"/>
      <c r="AB1534" s="655"/>
      <c r="AC1534" s="642"/>
      <c r="AD1534" s="555"/>
      <c r="AE1534" s="555"/>
      <c r="AF1534" s="669"/>
      <c r="AG1534" s="619"/>
      <c r="AJ1534" s="853" t="s">
        <v>103</v>
      </c>
      <c r="AK1534" s="277" t="s">
        <v>104</v>
      </c>
      <c r="AL1534" s="277" t="s">
        <v>4</v>
      </c>
      <c r="AM1534" s="278"/>
      <c r="AN1534" s="279" t="s">
        <v>15</v>
      </c>
      <c r="AO1534" s="279" t="s">
        <v>16</v>
      </c>
      <c r="AP1534" s="277" t="s">
        <v>17</v>
      </c>
      <c r="AQ1534" s="279" t="s">
        <v>18</v>
      </c>
      <c r="AR1534" s="279" t="s">
        <v>19</v>
      </c>
      <c r="AS1534" s="277"/>
      <c r="AT1534" s="277" t="s">
        <v>117</v>
      </c>
      <c r="AU1534" s="277" t="s">
        <v>118</v>
      </c>
      <c r="AV1534" s="277" t="s">
        <v>123</v>
      </c>
      <c r="AW1534" s="277" t="s">
        <v>124</v>
      </c>
      <c r="AX1534" s="288" t="s">
        <v>122</v>
      </c>
      <c r="AY1534" s="853" t="s">
        <v>103</v>
      </c>
    </row>
    <row r="1535" spans="1:51" ht="13.5" customHeight="1">
      <c r="B1535" s="1038" t="s">
        <v>500</v>
      </c>
      <c r="C1535" s="1039"/>
      <c r="D1535" s="1040"/>
      <c r="E1535" s="1041"/>
      <c r="F1535" s="1042">
        <f t="shared" ref="F1535:O1535" si="1407">SUM(F1520:F1533)</f>
        <v>86</v>
      </c>
      <c r="G1535" s="1043">
        <f t="shared" si="1407"/>
        <v>29450</v>
      </c>
      <c r="H1535" s="1042">
        <f t="shared" si="1407"/>
        <v>59</v>
      </c>
      <c r="I1535" s="1044">
        <f t="shared" si="1407"/>
        <v>21700</v>
      </c>
      <c r="J1535" s="1042">
        <f t="shared" si="1407"/>
        <v>0</v>
      </c>
      <c r="K1535" s="1044">
        <f t="shared" si="1407"/>
        <v>15500</v>
      </c>
      <c r="L1535" s="1042">
        <f t="shared" si="1407"/>
        <v>4</v>
      </c>
      <c r="M1535" s="1043">
        <f t="shared" si="1407"/>
        <v>14740</v>
      </c>
      <c r="N1535" s="1043">
        <f t="shared" si="1407"/>
        <v>52</v>
      </c>
      <c r="O1535" s="1045">
        <f t="shared" si="1407"/>
        <v>201</v>
      </c>
      <c r="P1535" s="1045">
        <f>SUM(P1520:P1533)</f>
        <v>976500</v>
      </c>
      <c r="Q1535" s="595"/>
      <c r="R1535" s="675" t="str">
        <f>IF(ISERROR(VLOOKUP(Q1535,参照!A:B,2,FALSE)),"",VLOOKUP(Q1535,参照!A:B,2,FALSE))</f>
        <v/>
      </c>
      <c r="S1535" s="676"/>
      <c r="T1535" s="677"/>
      <c r="U1535" s="628"/>
      <c r="V1535" s="628" t="str">
        <f>IF(ISERROR(VLOOKUP(U1535,参照!D:E,2,FALSE)),"",VLOOKUP(U1535,参照!D:E,2,FALSE))</f>
        <v/>
      </c>
      <c r="W1535" s="628"/>
      <c r="X1535" s="630"/>
      <c r="Y1535" s="555"/>
      <c r="Z1535" s="627"/>
      <c r="AA1535" s="654"/>
      <c r="AB1535" s="655"/>
      <c r="AC1535" s="642"/>
      <c r="AD1535" s="555"/>
      <c r="AE1535" s="555"/>
      <c r="AF1535" s="660" t="s">
        <v>32</v>
      </c>
      <c r="AG1535" s="678"/>
      <c r="AJ1535" s="854"/>
      <c r="AK1535" s="281" t="s">
        <v>125</v>
      </c>
      <c r="AL1535" s="281">
        <v>1</v>
      </c>
      <c r="AM1535" s="225"/>
      <c r="AN1535" s="225">
        <f>DSUM($B1519:$N1533,F1519,$AK1534:$AL1535)</f>
        <v>0</v>
      </c>
      <c r="AO1535" s="225">
        <f>DSUM($B1519:$N1533,H1519,$AK1534:$AL1535)</f>
        <v>0</v>
      </c>
      <c r="AP1535" s="225">
        <f>DSUM($B1519:$N1533,J1519,$AK1534:$AL1535)</f>
        <v>0</v>
      </c>
      <c r="AQ1535" s="225">
        <f>DSUM($B1519:$N1533,L1519,$AK1534:$AL1535)</f>
        <v>0</v>
      </c>
      <c r="AR1535" s="225">
        <f>DSUM($B1519:$N1533,N1519,$AK1534:$AL1535)</f>
        <v>0</v>
      </c>
      <c r="AS1535" s="225"/>
      <c r="AT1535" s="225">
        <f>AN1535+AO1535+AP1535</f>
        <v>0</v>
      </c>
      <c r="AU1535" s="225">
        <f>AQ1535+AR1535</f>
        <v>0</v>
      </c>
      <c r="AV1535" s="225">
        <f>AT1535+AU1535</f>
        <v>0</v>
      </c>
      <c r="AW1535" s="287">
        <f>(AT1535*1)+(AU1535*0.5)</f>
        <v>0</v>
      </c>
      <c r="AX1535" s="284">
        <f>DCOUNT(B1519:E1533,D1519,AK1534:AL1535)-AP1564</f>
        <v>0</v>
      </c>
      <c r="AY1535" s="854"/>
    </row>
    <row r="1536" spans="1:51" ht="13.5" customHeight="1">
      <c r="B1536" s="554"/>
      <c r="C1536" s="590"/>
      <c r="D1536" s="554"/>
      <c r="E1536" s="590"/>
      <c r="F1536" s="666"/>
      <c r="G1536" s="666"/>
      <c r="H1536" s="666"/>
      <c r="I1536" s="666"/>
      <c r="J1536" s="666"/>
      <c r="K1536" s="666"/>
      <c r="L1536" s="666"/>
      <c r="M1536" s="666"/>
      <c r="N1536" s="666"/>
      <c r="O1536" s="666"/>
      <c r="P1536" s="666"/>
      <c r="Q1536" s="595"/>
      <c r="R1536" s="1025" t="s">
        <v>89</v>
      </c>
      <c r="S1536" s="1026"/>
      <c r="T1536" s="1027">
        <f>SUM(T1519:T1535)</f>
        <v>253250</v>
      </c>
      <c r="U1536" s="628"/>
      <c r="V1536" s="628" t="str">
        <f>IF(ISERROR(VLOOKUP(U1536,参照!D:E,2,FALSE)),"",VLOOKUP(U1536,参照!D:E,2,FALSE))</f>
        <v/>
      </c>
      <c r="W1536" s="628"/>
      <c r="X1536" s="630"/>
      <c r="Y1536" s="555"/>
      <c r="Z1536" s="627"/>
      <c r="AA1536" s="654"/>
      <c r="AB1536" s="657"/>
      <c r="AC1536" s="642"/>
      <c r="AD1536" s="555"/>
      <c r="AE1536" s="555"/>
      <c r="AF1536" s="669"/>
      <c r="AG1536" s="619"/>
      <c r="AJ1536" s="854"/>
      <c r="AK1536" s="281" t="s">
        <v>104</v>
      </c>
      <c r="AL1536" s="281" t="s">
        <v>4</v>
      </c>
      <c r="AM1536" s="225"/>
      <c r="AN1536" s="225"/>
      <c r="AO1536" s="225"/>
      <c r="AP1536" s="225"/>
      <c r="AQ1536" s="225"/>
      <c r="AR1536" s="225"/>
      <c r="AS1536" s="225"/>
      <c r="AT1536" s="225"/>
      <c r="AU1536" s="225"/>
      <c r="AV1536" s="225"/>
      <c r="AW1536" s="225"/>
      <c r="AX1536" s="282"/>
      <c r="AY1536" s="854"/>
    </row>
    <row r="1537" spans="1:51" ht="13.5" customHeight="1" thickBot="1">
      <c r="B1537" s="881" t="s">
        <v>601</v>
      </c>
      <c r="C1537" s="882"/>
      <c r="D1537" s="882"/>
      <c r="E1537" s="564" t="e">
        <f>IF(B1537="","",VLOOKUP(B1537,参照!$U$1:$Z$25,2,FALSE))</f>
        <v>#N/A</v>
      </c>
      <c r="F1537" s="883" t="s">
        <v>603</v>
      </c>
      <c r="G1537" s="884"/>
      <c r="H1537" s="884"/>
      <c r="I1537" s="884"/>
      <c r="J1537" s="884"/>
      <c r="K1537" s="884"/>
      <c r="L1537" s="884"/>
      <c r="M1537" s="884"/>
      <c r="N1537" s="884"/>
      <c r="O1537" s="884"/>
      <c r="P1537" s="885"/>
      <c r="Q1537" s="555"/>
      <c r="R1537" s="598" t="s">
        <v>90</v>
      </c>
      <c r="S1537" s="564"/>
      <c r="T1537" s="681"/>
      <c r="U1537" s="682"/>
      <c r="V1537" s="682" t="str">
        <f>IF(ISERROR(VLOOKUP(U1537,参照!D:E,2,FALSE)),"",VLOOKUP(U1537,参照!D:E,2,FALSE))</f>
        <v/>
      </c>
      <c r="W1537" s="682"/>
      <c r="X1537" s="683"/>
      <c r="Y1537" s="555"/>
      <c r="Z1537" s="675"/>
      <c r="AA1537" s="684"/>
      <c r="AB1537" s="685"/>
      <c r="AC1537" s="686"/>
      <c r="AD1537" s="555"/>
      <c r="AE1537" s="555"/>
      <c r="AF1537" s="660" t="s">
        <v>343</v>
      </c>
      <c r="AG1537" s="678"/>
      <c r="AJ1537" s="855"/>
      <c r="AK1537" s="9" t="s">
        <v>125</v>
      </c>
      <c r="AL1537" s="9">
        <v>3</v>
      </c>
      <c r="AM1537" s="283"/>
      <c r="AN1537" s="283">
        <f>DSUM($B1519:$N1533,F1519,$AK1536:$AL1537)</f>
        <v>0</v>
      </c>
      <c r="AO1537" s="283">
        <f>DSUM($B1519:$N1533,H1519,$AK1536:$AL1537)</f>
        <v>0</v>
      </c>
      <c r="AP1537" s="283">
        <f>DSUM($B1519:$N1533,J1519,$AK1536:$AL1537)</f>
        <v>0</v>
      </c>
      <c r="AQ1537" s="283">
        <f>DSUM($B1519:$N1533,L1519,$AK1536:$AL1537)</f>
        <v>0</v>
      </c>
      <c r="AR1537" s="283">
        <f>DSUM($B1519:$N1533,N1519,$AK1536:$AL1537)</f>
        <v>0</v>
      </c>
      <c r="AS1537" s="283"/>
      <c r="AT1537" s="283">
        <f>AN1537+AO1537+AP1537</f>
        <v>0</v>
      </c>
      <c r="AU1537" s="283">
        <f>AQ1537+AR1537</f>
        <v>0</v>
      </c>
      <c r="AV1537" s="283">
        <f>AT1537+AU1537</f>
        <v>0</v>
      </c>
      <c r="AW1537" s="286">
        <f>(AT1537*1)+(AU1537*0.5)</f>
        <v>0</v>
      </c>
      <c r="AX1537" s="285">
        <f>DCOUNT(B1519:E1533,D1519,AK1536:AL1537)-AP1565</f>
        <v>0</v>
      </c>
      <c r="AY1537" s="855"/>
    </row>
    <row r="1538" spans="1:51" ht="13.5" customHeight="1" thickBot="1">
      <c r="B1538" s="894" t="s">
        <v>602</v>
      </c>
      <c r="C1538" s="894"/>
      <c r="D1538" s="894"/>
      <c r="E1538" s="555" t="e">
        <v>#N/A</v>
      </c>
      <c r="F1538" s="687" t="s">
        <v>15</v>
      </c>
      <c r="G1538" s="688"/>
      <c r="H1538" s="687" t="s">
        <v>16</v>
      </c>
      <c r="I1538" s="689"/>
      <c r="J1538" s="559" t="s">
        <v>17</v>
      </c>
      <c r="K1538" s="690"/>
      <c r="L1538" s="687" t="s">
        <v>18</v>
      </c>
      <c r="M1538" s="670"/>
      <c r="N1538" s="670" t="s">
        <v>19</v>
      </c>
      <c r="O1538" s="691" t="s">
        <v>6</v>
      </c>
      <c r="P1538" s="613" t="s">
        <v>20</v>
      </c>
      <c r="Q1538" s="555"/>
      <c r="R1538" s="692" t="str">
        <f>IF(ISERROR(VLOOKUP(Q1538,参照!A:B,2,FALSE)),"",VLOOKUP(Q1538,参照!A:B,2,FALSE))</f>
        <v/>
      </c>
      <c r="S1538" s="560"/>
      <c r="T1538" s="693"/>
      <c r="U1538" s="694"/>
      <c r="V1538" s="695" t="str">
        <f>IF(ISERROR(VLOOKUP(U1538,参照!D:E,2,FALSE)),"",VLOOKUP(U1538,参照!D:E,2,FALSE))</f>
        <v/>
      </c>
      <c r="W1538" s="695"/>
      <c r="X1538" s="630"/>
      <c r="Y1538" s="555"/>
      <c r="Z1538" s="645"/>
      <c r="AA1538" s="590"/>
      <c r="AB1538" s="646"/>
      <c r="AC1538" s="647"/>
      <c r="AD1538" s="555"/>
      <c r="AE1538" s="555"/>
      <c r="AF1538" s="669"/>
      <c r="AG1538" s="619"/>
      <c r="AJ1538" s="289"/>
      <c r="AY1538" s="289"/>
    </row>
    <row r="1539" spans="1:51" ht="13.5" customHeight="1">
      <c r="A1539" s="548" t="s">
        <v>498</v>
      </c>
      <c r="B1539" s="873" t="s">
        <v>637</v>
      </c>
      <c r="C1539" s="874"/>
      <c r="D1539" s="875"/>
      <c r="E1539" s="670"/>
      <c r="F1539" s="765">
        <f ca="1">SUMIF($B1520:$P1533,$A1539,F1520:F1533)</f>
        <v>77</v>
      </c>
      <c r="G1539" s="757">
        <f t="shared" ref="G1539:P1539" ca="1" si="1408">SUMIF($B1520:$P1533,$A1539,G1520:G1533)</f>
        <v>14250</v>
      </c>
      <c r="H1539" s="758">
        <f t="shared" ca="1" si="1408"/>
        <v>50</v>
      </c>
      <c r="I1539" s="758">
        <f t="shared" ca="1" si="1408"/>
        <v>10500</v>
      </c>
      <c r="J1539" s="758">
        <f t="shared" ca="1" si="1408"/>
        <v>0</v>
      </c>
      <c r="K1539" s="758">
        <f t="shared" ca="1" si="1408"/>
        <v>7500</v>
      </c>
      <c r="L1539" s="758">
        <f t="shared" ca="1" si="1408"/>
        <v>0</v>
      </c>
      <c r="M1539" s="758">
        <f t="shared" ca="1" si="1408"/>
        <v>7140</v>
      </c>
      <c r="N1539" s="758">
        <f t="shared" ca="1" si="1408"/>
        <v>0</v>
      </c>
      <c r="O1539" s="758">
        <f t="shared" ca="1" si="1408"/>
        <v>127</v>
      </c>
      <c r="P1539" s="759">
        <f t="shared" ca="1" si="1408"/>
        <v>622500</v>
      </c>
      <c r="Q1539" s="555"/>
      <c r="R1539" s="857" t="s">
        <v>91</v>
      </c>
      <c r="S1539" s="858"/>
      <c r="T1539" s="680">
        <f>SUM(T1536+T1538)</f>
        <v>253250</v>
      </c>
      <c r="U1539" s="696"/>
      <c r="V1539" s="697" t="str">
        <f>IF(ISERROR(VLOOKUP(U1539,参照!D:E,2,FALSE)),"",VLOOKUP(U1539,参照!D:E,2,FALSE))</f>
        <v/>
      </c>
      <c r="W1539" s="696"/>
      <c r="X1539" s="630"/>
      <c r="Y1539" s="555"/>
      <c r="Z1539" s="648" t="s">
        <v>35</v>
      </c>
      <c r="AA1539" s="649"/>
      <c r="AB1539" s="650"/>
      <c r="AC1539" s="651">
        <f>SUM(AC1526:AC1537)</f>
        <v>0</v>
      </c>
      <c r="AD1539" s="555"/>
      <c r="AE1539" s="555"/>
      <c r="AF1539" s="1023" t="s">
        <v>81</v>
      </c>
      <c r="AG1539" s="1024">
        <v>-4500</v>
      </c>
      <c r="AJ1539" s="853" t="s">
        <v>686</v>
      </c>
      <c r="AK1539" s="277" t="s">
        <v>104</v>
      </c>
      <c r="AL1539" s="277" t="s">
        <v>4</v>
      </c>
      <c r="AM1539" s="278"/>
      <c r="AN1539" s="279" t="s">
        <v>15</v>
      </c>
      <c r="AO1539" s="279" t="s">
        <v>16</v>
      </c>
      <c r="AP1539" s="277" t="s">
        <v>17</v>
      </c>
      <c r="AQ1539" s="279" t="s">
        <v>18</v>
      </c>
      <c r="AR1539" s="279" t="s">
        <v>19</v>
      </c>
      <c r="AS1539" s="277"/>
      <c r="AT1539" s="277" t="s">
        <v>117</v>
      </c>
      <c r="AU1539" s="277" t="s">
        <v>118</v>
      </c>
      <c r="AV1539" s="277" t="s">
        <v>123</v>
      </c>
      <c r="AW1539" s="277" t="s">
        <v>124</v>
      </c>
      <c r="AX1539" s="288" t="s">
        <v>122</v>
      </c>
      <c r="AY1539" s="853" t="s">
        <v>127</v>
      </c>
    </row>
    <row r="1540" spans="1:51" ht="13.5" customHeight="1">
      <c r="A1540" s="548"/>
      <c r="B1540" s="870" t="s">
        <v>623</v>
      </c>
      <c r="C1540" s="871"/>
      <c r="D1540" s="872"/>
      <c r="E1540" s="555" t="e">
        <v>#N/A</v>
      </c>
      <c r="F1540" s="700">
        <f ca="1">SUM(F1539)+F1486</f>
        <v>1009</v>
      </c>
      <c r="G1540" s="701">
        <f t="shared" ref="G1540:P1540" ca="1" si="1409">SUM(G1539)+G1486</f>
        <v>266000</v>
      </c>
      <c r="H1540" s="702">
        <f t="shared" ca="1" si="1409"/>
        <v>1786</v>
      </c>
      <c r="I1540" s="702">
        <f t="shared" ca="1" si="1409"/>
        <v>196000</v>
      </c>
      <c r="J1540" s="702">
        <f t="shared" ca="1" si="1409"/>
        <v>58</v>
      </c>
      <c r="K1540" s="702">
        <f t="shared" ca="1" si="1409"/>
        <v>140000</v>
      </c>
      <c r="L1540" s="702">
        <f t="shared" ca="1" si="1409"/>
        <v>32</v>
      </c>
      <c r="M1540" s="702">
        <f t="shared" ca="1" si="1409"/>
        <v>133280</v>
      </c>
      <c r="N1540" s="702">
        <f t="shared" ca="1" si="1409"/>
        <v>10</v>
      </c>
      <c r="O1540" s="702">
        <f t="shared" ca="1" si="1409"/>
        <v>2895</v>
      </c>
      <c r="P1540" s="703">
        <f t="shared" ca="1" si="1409"/>
        <v>13835300</v>
      </c>
      <c r="Q1540" s="555"/>
      <c r="R1540" s="560"/>
      <c r="S1540" s="560"/>
      <c r="T1540" s="704"/>
      <c r="U1540" s="628"/>
      <c r="V1540" s="628" t="str">
        <f>IF(ISERROR(VLOOKUP(U1540,参照!D:E,2,FALSE)),"",VLOOKUP(U1540,参照!D:E,2,FALSE))</f>
        <v/>
      </c>
      <c r="W1540" s="628"/>
      <c r="X1540" s="630"/>
      <c r="Y1540" s="555"/>
      <c r="Z1540" s="596" t="s">
        <v>36</v>
      </c>
      <c r="AA1540" s="555"/>
      <c r="AB1540" s="555"/>
      <c r="AC1540" s="555"/>
      <c r="AD1540" s="555"/>
      <c r="AE1540" s="555"/>
      <c r="AF1540" s="669"/>
      <c r="AG1540" s="619"/>
      <c r="AJ1540" s="854"/>
      <c r="AK1540" s="281" t="s">
        <v>126</v>
      </c>
      <c r="AL1540" s="281">
        <v>1</v>
      </c>
      <c r="AM1540" s="225"/>
      <c r="AN1540" s="225">
        <f>DSUM($B1519:$N1533,F1519,$AK1539:$AL1540)</f>
        <v>0</v>
      </c>
      <c r="AO1540" s="225">
        <f>DSUM($B1519:$N1533,H1519,$AK1539:$AL1540)</f>
        <v>0</v>
      </c>
      <c r="AP1540" s="225">
        <f>DSUM($B1519:$N1533,J1519,$AK1539:$AL1540)</f>
        <v>0</v>
      </c>
      <c r="AQ1540" s="225">
        <f>DSUM($B1519:$N1533,L1519,$AK1539:$AL1540)</f>
        <v>0</v>
      </c>
      <c r="AR1540" s="225">
        <f>DSUM($B1519:$N1533,N1519,$AK1539:$AL1540)</f>
        <v>0</v>
      </c>
      <c r="AS1540" s="225"/>
      <c r="AT1540" s="225">
        <f>AN1540+AO1540+AP1540</f>
        <v>0</v>
      </c>
      <c r="AU1540" s="225">
        <f>AQ1540+AR1540</f>
        <v>0</v>
      </c>
      <c r="AV1540" s="225">
        <f>AT1540+AU1540</f>
        <v>0</v>
      </c>
      <c r="AW1540" s="287">
        <f>(AT1540*1)+(AU1540*0.5)</f>
        <v>0</v>
      </c>
      <c r="AX1540" s="284">
        <f>DCOUNT(B1519:E1533,D1519,AK1539:AL1540)-AQ1564</f>
        <v>0</v>
      </c>
      <c r="AY1540" s="854"/>
    </row>
    <row r="1541" spans="1:51" ht="13.5" customHeight="1">
      <c r="A1541" s="548" t="s">
        <v>607</v>
      </c>
      <c r="B1541" s="873" t="s">
        <v>107</v>
      </c>
      <c r="C1541" s="874"/>
      <c r="D1541" s="875"/>
      <c r="E1541" s="670"/>
      <c r="F1541" s="757">
        <f ca="1">SUMIF($B1520:$P1533,$A1541,F1520:F1533)</f>
        <v>0</v>
      </c>
      <c r="G1541" s="758">
        <f t="shared" ref="G1541:P1541" ca="1" si="1410">SUMIF($B1520:$P1533,$A1541,G1520:G1533)</f>
        <v>0</v>
      </c>
      <c r="H1541" s="758">
        <f t="shared" ca="1" si="1410"/>
        <v>0</v>
      </c>
      <c r="I1541" s="758">
        <f t="shared" ca="1" si="1410"/>
        <v>0</v>
      </c>
      <c r="J1541" s="758">
        <f t="shared" ca="1" si="1410"/>
        <v>0</v>
      </c>
      <c r="K1541" s="758">
        <f t="shared" ca="1" si="1410"/>
        <v>0</v>
      </c>
      <c r="L1541" s="758">
        <f t="shared" ca="1" si="1410"/>
        <v>0</v>
      </c>
      <c r="M1541" s="758">
        <f t="shared" ca="1" si="1410"/>
        <v>0</v>
      </c>
      <c r="N1541" s="758">
        <f t="shared" ca="1" si="1410"/>
        <v>0</v>
      </c>
      <c r="O1541" s="758">
        <f t="shared" ca="1" si="1410"/>
        <v>0</v>
      </c>
      <c r="P1541" s="759">
        <f t="shared" ca="1" si="1410"/>
        <v>0</v>
      </c>
      <c r="Q1541" s="555"/>
      <c r="R1541" s="857" t="s">
        <v>92</v>
      </c>
      <c r="S1541" s="863"/>
      <c r="T1541" s="864"/>
      <c r="U1541" s="682"/>
      <c r="V1541" s="682" t="str">
        <f>IF(ISERROR(VLOOKUP(U1541,参照!D:E,2,FALSE)),"",VLOOKUP(U1541,参照!D:E,2,FALSE))</f>
        <v/>
      </c>
      <c r="W1541" s="682"/>
      <c r="X1541" s="683"/>
      <c r="Y1541" s="555"/>
      <c r="Z1541" s="555"/>
      <c r="AA1541" s="555"/>
      <c r="AB1541" s="555"/>
      <c r="AC1541" s="555"/>
      <c r="AD1541" s="555"/>
      <c r="AE1541" s="555"/>
      <c r="AF1541" s="705" t="s">
        <v>34</v>
      </c>
      <c r="AG1541" s="706"/>
      <c r="AJ1541" s="854"/>
      <c r="AK1541" s="281" t="s">
        <v>104</v>
      </c>
      <c r="AL1541" s="281" t="s">
        <v>4</v>
      </c>
      <c r="AM1541" s="225"/>
      <c r="AN1541" s="225"/>
      <c r="AO1541" s="225"/>
      <c r="AP1541" s="225"/>
      <c r="AQ1541" s="225"/>
      <c r="AR1541" s="225"/>
      <c r="AS1541" s="225"/>
      <c r="AT1541" s="225"/>
      <c r="AU1541" s="225"/>
      <c r="AV1541" s="225"/>
      <c r="AW1541" s="225"/>
      <c r="AX1541" s="282"/>
      <c r="AY1541" s="854"/>
    </row>
    <row r="1542" spans="1:51" ht="13.5" customHeight="1" thickBot="1">
      <c r="A1542" s="548"/>
      <c r="B1542" s="870" t="s">
        <v>623</v>
      </c>
      <c r="C1542" s="871"/>
      <c r="D1542" s="872"/>
      <c r="E1542" s="555" t="e">
        <v>#N/A</v>
      </c>
      <c r="F1542" s="701">
        <f ca="1">SUM(F1541)+F1488</f>
        <v>0</v>
      </c>
      <c r="G1542" s="702">
        <f t="shared" ref="G1542:P1542" ca="1" si="1411">SUM(G1541)+G1488</f>
        <v>0</v>
      </c>
      <c r="H1542" s="702">
        <f t="shared" ca="1" si="1411"/>
        <v>0</v>
      </c>
      <c r="I1542" s="702">
        <f t="shared" ca="1" si="1411"/>
        <v>0</v>
      </c>
      <c r="J1542" s="702">
        <f t="shared" ca="1" si="1411"/>
        <v>0</v>
      </c>
      <c r="K1542" s="702">
        <f t="shared" ca="1" si="1411"/>
        <v>0</v>
      </c>
      <c r="L1542" s="702">
        <f t="shared" ca="1" si="1411"/>
        <v>0</v>
      </c>
      <c r="M1542" s="702">
        <f t="shared" ca="1" si="1411"/>
        <v>0</v>
      </c>
      <c r="N1542" s="702">
        <f t="shared" ca="1" si="1411"/>
        <v>0</v>
      </c>
      <c r="O1542" s="702">
        <f t="shared" ca="1" si="1411"/>
        <v>0</v>
      </c>
      <c r="P1542" s="703">
        <f t="shared" ca="1" si="1411"/>
        <v>0</v>
      </c>
      <c r="Q1542" s="555"/>
      <c r="R1542" s="692" t="str">
        <f>IF(ISERROR(VLOOKUP(Q1542,参照!#REF!,2,FALSE)),"",VLOOKUP(Q1542,参照!#REF!,2,FALSE))</f>
        <v/>
      </c>
      <c r="S1542" s="560"/>
      <c r="T1542" s="693"/>
      <c r="U1542" s="707"/>
      <c r="V1542" s="708" t="str">
        <f>IF(ISERROR(VLOOKUP(U1542,参照!D:E,2,FALSE)),"",VLOOKUP(U1542,参照!D:E,2,FALSE))</f>
        <v/>
      </c>
      <c r="W1542" s="676"/>
      <c r="X1542" s="709"/>
      <c r="Y1542" s="555"/>
      <c r="Z1542" s="645"/>
      <c r="AA1542" s="590"/>
      <c r="AB1542" s="646"/>
      <c r="AC1542" s="647"/>
      <c r="AD1542" s="555"/>
      <c r="AE1542" s="555"/>
      <c r="AF1542" s="669"/>
      <c r="AG1542" s="619"/>
      <c r="AJ1542" s="855"/>
      <c r="AK1542" s="9" t="s">
        <v>126</v>
      </c>
      <c r="AL1542" s="9">
        <v>3</v>
      </c>
      <c r="AM1542" s="283"/>
      <c r="AN1542" s="283">
        <f>DSUM($B1519:$N1533,F1519,$AK1541:$AL1542)</f>
        <v>9</v>
      </c>
      <c r="AO1542" s="283">
        <f>DSUM($B1519:$N1533,H1519,$AK1541:$AL1542)</f>
        <v>9</v>
      </c>
      <c r="AP1542" s="283">
        <f>DSUM($B1519:$N1533,J1519,$AK1541:$AL1542)</f>
        <v>0</v>
      </c>
      <c r="AQ1542" s="283">
        <f>DSUM($B1519:$N1533,L1519,$AK1541:$AL1542)</f>
        <v>4</v>
      </c>
      <c r="AR1542" s="283">
        <f>DSUM($B1519:$N1533,N1519,$AK1541:$AL1542)</f>
        <v>52</v>
      </c>
      <c r="AS1542" s="283"/>
      <c r="AT1542" s="283">
        <f>AN1542+AO1542+AP1542</f>
        <v>18</v>
      </c>
      <c r="AU1542" s="283">
        <f>AQ1542+AR1542</f>
        <v>56</v>
      </c>
      <c r="AV1542" s="283">
        <f>AT1542+AU1542</f>
        <v>74</v>
      </c>
      <c r="AW1542" s="286">
        <f>(AT1542*1)+(AU1542*0.5)</f>
        <v>46</v>
      </c>
      <c r="AX1542" s="285">
        <f>DCOUNT(B1519:E1533,D1519,AK1541:AL1542)-AQ1565</f>
        <v>2</v>
      </c>
      <c r="AY1542" s="855"/>
    </row>
    <row r="1543" spans="1:51" ht="13.5" customHeight="1" thickBot="1">
      <c r="A1543" s="548" t="s">
        <v>608</v>
      </c>
      <c r="B1543" s="873" t="s">
        <v>605</v>
      </c>
      <c r="C1543" s="874"/>
      <c r="D1543" s="875"/>
      <c r="E1543" s="670"/>
      <c r="F1543" s="757">
        <f ca="1">SUMIF($B1520:$P1533,$A1543,F1520:F1533)</f>
        <v>0</v>
      </c>
      <c r="G1543" s="758">
        <f t="shared" ref="G1543:P1543" ca="1" si="1412">SUMIF($B1520:$P1533,$A1543,G1520:G1533)</f>
        <v>0</v>
      </c>
      <c r="H1543" s="758">
        <f t="shared" ca="1" si="1412"/>
        <v>0</v>
      </c>
      <c r="I1543" s="758">
        <f t="shared" ca="1" si="1412"/>
        <v>0</v>
      </c>
      <c r="J1543" s="758">
        <f t="shared" ca="1" si="1412"/>
        <v>0</v>
      </c>
      <c r="K1543" s="758">
        <f t="shared" ca="1" si="1412"/>
        <v>0</v>
      </c>
      <c r="L1543" s="758">
        <f t="shared" ca="1" si="1412"/>
        <v>0</v>
      </c>
      <c r="M1543" s="758">
        <f t="shared" ca="1" si="1412"/>
        <v>0</v>
      </c>
      <c r="N1543" s="758">
        <f t="shared" ca="1" si="1412"/>
        <v>0</v>
      </c>
      <c r="O1543" s="758">
        <f t="shared" ca="1" si="1412"/>
        <v>0</v>
      </c>
      <c r="P1543" s="759">
        <f t="shared" ca="1" si="1412"/>
        <v>0</v>
      </c>
      <c r="Q1543" s="555"/>
      <c r="R1543" s="857" t="s">
        <v>93</v>
      </c>
      <c r="S1543" s="858"/>
      <c r="T1543" s="680">
        <f>SUM(X1543+T1542)</f>
        <v>536250</v>
      </c>
      <c r="U1543" s="710"/>
      <c r="V1543" s="1028" t="s">
        <v>82</v>
      </c>
      <c r="W1543" s="1028"/>
      <c r="X1543" s="1029">
        <f>SUM(X1519:X1542)</f>
        <v>536250</v>
      </c>
      <c r="Y1543" s="555"/>
      <c r="Z1543" s="692" t="s">
        <v>76</v>
      </c>
      <c r="AA1543" s="649"/>
      <c r="AB1543" s="650"/>
      <c r="AC1543" s="651">
        <f>+AB1519*AC1519+AB1520*AC1520+AB1521*AC1521+AB1526*AC1526+AB1527*AC1527+AB1528*AC1528+AB1529*AC1529+AB1530*AC1530+AB1531*AC1531+AB1532*AC1532+AB1533*AC1533+AB1534*AC1534+AB1535*AC1535+AB1536*AC1536+AB1537*AC1537</f>
        <v>0</v>
      </c>
      <c r="AD1543" s="555"/>
      <c r="AE1543" s="555"/>
      <c r="AF1543" s="705" t="s">
        <v>5</v>
      </c>
      <c r="AG1543" s="651">
        <f>SUM(AG1533:AG1542)</f>
        <v>203710</v>
      </c>
      <c r="AJ1543" s="289"/>
      <c r="AK1543" s="4"/>
      <c r="AL1543" s="4"/>
      <c r="AW1543" s="340"/>
      <c r="AX1543" s="340"/>
      <c r="AY1543" s="289"/>
    </row>
    <row r="1544" spans="1:51" ht="13.5" customHeight="1">
      <c r="A1544" s="548"/>
      <c r="B1544" s="870" t="s">
        <v>623</v>
      </c>
      <c r="C1544" s="871"/>
      <c r="D1544" s="872"/>
      <c r="E1544" s="712"/>
      <c r="F1544" s="701">
        <f ca="1">SUM(F1543)+F1490</f>
        <v>69</v>
      </c>
      <c r="G1544" s="702">
        <f t="shared" ref="G1544" ca="1" si="1413">SUM(G1543)+G1490</f>
        <v>11400</v>
      </c>
      <c r="H1544" s="702">
        <f t="shared" ref="H1544" ca="1" si="1414">SUM(H1543)+H1490</f>
        <v>130</v>
      </c>
      <c r="I1544" s="702">
        <f t="shared" ref="I1544:P1544" ca="1" si="1415">SUM(I1543)+I1490</f>
        <v>8400</v>
      </c>
      <c r="J1544" s="702">
        <f t="shared" ca="1" si="1415"/>
        <v>0</v>
      </c>
      <c r="K1544" s="702">
        <f t="shared" ca="1" si="1415"/>
        <v>6000</v>
      </c>
      <c r="L1544" s="702">
        <f t="shared" ca="1" si="1415"/>
        <v>2</v>
      </c>
      <c r="M1544" s="702">
        <f t="shared" ca="1" si="1415"/>
        <v>5720</v>
      </c>
      <c r="N1544" s="702">
        <f t="shared" ca="1" si="1415"/>
        <v>0</v>
      </c>
      <c r="O1544" s="702">
        <f t="shared" ca="1" si="1415"/>
        <v>201</v>
      </c>
      <c r="P1544" s="703">
        <f t="shared" ca="1" si="1415"/>
        <v>580500</v>
      </c>
      <c r="Q1544" s="555"/>
      <c r="R1544" s="596"/>
      <c r="S1544" s="555"/>
      <c r="T1544" s="713"/>
      <c r="U1544" s="555"/>
      <c r="V1544" s="714"/>
      <c r="W1544" s="555"/>
      <c r="X1544" s="713"/>
      <c r="Y1544" s="555"/>
      <c r="Z1544" s="555"/>
      <c r="AA1544" s="555"/>
      <c r="AB1544" s="555"/>
      <c r="AC1544" s="555"/>
      <c r="AD1544" s="555"/>
      <c r="AE1544" s="555"/>
      <c r="AF1544" s="555"/>
      <c r="AG1544" s="555"/>
      <c r="AJ1544" s="853" t="s">
        <v>336</v>
      </c>
      <c r="AK1544" s="277" t="s">
        <v>104</v>
      </c>
      <c r="AL1544" s="277" t="s">
        <v>4</v>
      </c>
      <c r="AM1544" s="278"/>
      <c r="AN1544" s="279" t="s">
        <v>15</v>
      </c>
      <c r="AO1544" s="279" t="s">
        <v>16</v>
      </c>
      <c r="AP1544" s="277" t="s">
        <v>17</v>
      </c>
      <c r="AQ1544" s="279" t="s">
        <v>18</v>
      </c>
      <c r="AR1544" s="279" t="s">
        <v>19</v>
      </c>
      <c r="AS1544" s="277"/>
      <c r="AT1544" s="277" t="s">
        <v>117</v>
      </c>
      <c r="AU1544" s="277" t="s">
        <v>118</v>
      </c>
      <c r="AV1544" s="277" t="s">
        <v>123</v>
      </c>
      <c r="AW1544" s="277" t="s">
        <v>124</v>
      </c>
      <c r="AX1544" s="288" t="s">
        <v>122</v>
      </c>
      <c r="AY1544" s="853" t="s">
        <v>336</v>
      </c>
    </row>
    <row r="1545" spans="1:51" ht="13.5" customHeight="1">
      <c r="A1545" s="548" t="s">
        <v>609</v>
      </c>
      <c r="B1545" s="873" t="s">
        <v>103</v>
      </c>
      <c r="C1545" s="874"/>
      <c r="D1545" s="875"/>
      <c r="E1545" s="560" t="e">
        <v>#N/A</v>
      </c>
      <c r="F1545" s="757">
        <f ca="1">SUMIF($B1520:$P1533,$A1545,F1520:F1533)</f>
        <v>0</v>
      </c>
      <c r="G1545" s="758">
        <f t="shared" ref="G1545:P1545" ca="1" si="1416">SUMIF($B1520:$P1533,$A1545,G1520:G1533)</f>
        <v>0</v>
      </c>
      <c r="H1545" s="758">
        <f t="shared" ca="1" si="1416"/>
        <v>0</v>
      </c>
      <c r="I1545" s="758">
        <f t="shared" ca="1" si="1416"/>
        <v>0</v>
      </c>
      <c r="J1545" s="758">
        <f t="shared" ca="1" si="1416"/>
        <v>0</v>
      </c>
      <c r="K1545" s="758">
        <f t="shared" ca="1" si="1416"/>
        <v>0</v>
      </c>
      <c r="L1545" s="758">
        <f t="shared" ca="1" si="1416"/>
        <v>0</v>
      </c>
      <c r="M1545" s="758">
        <f t="shared" ca="1" si="1416"/>
        <v>0</v>
      </c>
      <c r="N1545" s="758">
        <f t="shared" ca="1" si="1416"/>
        <v>0</v>
      </c>
      <c r="O1545" s="758">
        <f t="shared" ca="1" si="1416"/>
        <v>0</v>
      </c>
      <c r="P1545" s="759">
        <f t="shared" ca="1" si="1416"/>
        <v>0</v>
      </c>
      <c r="Q1545" s="555"/>
      <c r="R1545" s="649" t="s">
        <v>425</v>
      </c>
      <c r="S1545" s="555"/>
      <c r="T1545" s="555"/>
      <c r="U1545" s="555"/>
      <c r="V1545" s="555"/>
      <c r="W1545" s="555"/>
      <c r="X1545" s="555"/>
      <c r="Y1545" s="555"/>
      <c r="Z1545" s="555"/>
      <c r="AA1545" s="555"/>
      <c r="AB1545" s="555"/>
      <c r="AC1545" s="555"/>
      <c r="AD1545" s="555"/>
      <c r="AE1545" s="555"/>
      <c r="AF1545" s="714" t="s">
        <v>342</v>
      </c>
      <c r="AG1545" s="555"/>
      <c r="AJ1545" s="854"/>
      <c r="AK1545" s="281" t="s">
        <v>334</v>
      </c>
      <c r="AL1545" s="281">
        <v>1</v>
      </c>
      <c r="AM1545" s="225"/>
      <c r="AN1545" s="225">
        <f>DSUM($B1519:$N1533,F1519,$AK1544:$AL1545)</f>
        <v>0</v>
      </c>
      <c r="AO1545" s="225">
        <f>DSUM($B1519:$N1533,H1519,$AK1544:$AL1545)</f>
        <v>0</v>
      </c>
      <c r="AP1545" s="225">
        <f>DSUM($B1519:$N1533,J1519,$AK1544:$AL1545)</f>
        <v>0</v>
      </c>
      <c r="AQ1545" s="225">
        <f>DSUM($B1519:$N1533,L1519,$AK1544:$AL1545)</f>
        <v>0</v>
      </c>
      <c r="AR1545" s="225">
        <f>DSUM($B1519:$N1533,N1519,$AK1544:$AL1545)</f>
        <v>0</v>
      </c>
      <c r="AS1545" s="225"/>
      <c r="AT1545" s="225">
        <f>AN1545+AO1545+AP1545</f>
        <v>0</v>
      </c>
      <c r="AU1545" s="225">
        <f>AQ1545+AR1545</f>
        <v>0</v>
      </c>
      <c r="AV1545" s="225">
        <f>AT1545+AU1545</f>
        <v>0</v>
      </c>
      <c r="AW1545" s="287">
        <f>(AT1545*1)+(AU1545*0.5)</f>
        <v>0</v>
      </c>
      <c r="AX1545" s="284">
        <f>DCOUNT(B1519:E1533,D1519,AK1544:AL1545)-AR1564</f>
        <v>0</v>
      </c>
      <c r="AY1545" s="854"/>
    </row>
    <row r="1546" spans="1:51" ht="13.5" customHeight="1">
      <c r="A1546" s="548"/>
      <c r="B1546" s="870" t="s">
        <v>623</v>
      </c>
      <c r="C1546" s="871"/>
      <c r="D1546" s="872"/>
      <c r="E1546" s="555" t="e">
        <v>#N/A</v>
      </c>
      <c r="F1546" s="701">
        <f ca="1">SUM(F1545)+F1492</f>
        <v>60</v>
      </c>
      <c r="G1546" s="702">
        <f t="shared" ref="G1546" ca="1" si="1417">SUM(G1545)+G1492</f>
        <v>9500</v>
      </c>
      <c r="H1546" s="702">
        <f t="shared" ref="H1546" ca="1" si="1418">SUM(H1545)+H1492</f>
        <v>9</v>
      </c>
      <c r="I1546" s="702">
        <f t="shared" ref="I1546:P1546" ca="1" si="1419">SUM(I1545)+I1492</f>
        <v>7000</v>
      </c>
      <c r="J1546" s="702">
        <f t="shared" ca="1" si="1419"/>
        <v>0</v>
      </c>
      <c r="K1546" s="702">
        <f t="shared" ca="1" si="1419"/>
        <v>5000</v>
      </c>
      <c r="L1546" s="702">
        <f t="shared" ca="1" si="1419"/>
        <v>2</v>
      </c>
      <c r="M1546" s="702">
        <f t="shared" ca="1" si="1419"/>
        <v>4750</v>
      </c>
      <c r="N1546" s="702">
        <f t="shared" ca="1" si="1419"/>
        <v>0</v>
      </c>
      <c r="O1546" s="702">
        <f t="shared" ca="1" si="1419"/>
        <v>71</v>
      </c>
      <c r="P1546" s="703">
        <f t="shared" ca="1" si="1419"/>
        <v>695500</v>
      </c>
      <c r="Q1546" s="555"/>
      <c r="R1546" s="774"/>
      <c r="S1546" s="604"/>
      <c r="T1546" s="603" t="s">
        <v>39</v>
      </c>
      <c r="U1546" s="604"/>
      <c r="V1546" s="715"/>
      <c r="W1546" s="604"/>
      <c r="X1546" s="603" t="s">
        <v>455</v>
      </c>
      <c r="Y1546" s="604"/>
      <c r="Z1546" s="715"/>
      <c r="AA1546" s="604"/>
      <c r="AB1546" s="604"/>
      <c r="AC1546" s="603" t="s">
        <v>41</v>
      </c>
      <c r="AD1546" s="715"/>
      <c r="AE1546" s="555"/>
      <c r="AF1546" s="645"/>
      <c r="AG1546" s="716"/>
      <c r="AJ1546" s="854"/>
      <c r="AK1546" s="281" t="s">
        <v>104</v>
      </c>
      <c r="AL1546" s="281" t="s">
        <v>4</v>
      </c>
      <c r="AM1546" s="225"/>
      <c r="AN1546" s="225"/>
      <c r="AO1546" s="225"/>
      <c r="AP1546" s="225"/>
      <c r="AQ1546" s="225"/>
      <c r="AR1546" s="225"/>
      <c r="AS1546" s="225"/>
      <c r="AT1546" s="225"/>
      <c r="AU1546" s="225"/>
      <c r="AV1546" s="225"/>
      <c r="AW1546" s="225"/>
      <c r="AX1546" s="282"/>
      <c r="AY1546" s="854"/>
    </row>
    <row r="1547" spans="1:51" ht="13.5" customHeight="1" thickBot="1">
      <c r="A1547" s="548" t="s">
        <v>610</v>
      </c>
      <c r="B1547" s="878" t="s">
        <v>661</v>
      </c>
      <c r="C1547" s="879"/>
      <c r="D1547" s="880"/>
      <c r="E1547" s="670"/>
      <c r="F1547" s="757">
        <f ca="1">SUMIF($B1520:$P1533,$A1547,F1520:F1533)+SUMIF($B1520:$P1533,$A1548,F1520:F1533)</f>
        <v>9</v>
      </c>
      <c r="G1547" s="758">
        <f t="shared" ref="G1547" ca="1" si="1420">SUMIF($B1522:$P1535,$A1547,G1522:G1535)</f>
        <v>7600</v>
      </c>
      <c r="H1547" s="758">
        <f ca="1">SUMIF($B1520:$P1533,$A1547,H1520:H1533)+SUMIF($B1520:$P1533,$A1548,H1520:H1533)</f>
        <v>9</v>
      </c>
      <c r="I1547" s="758">
        <f t="shared" ref="I1547" ca="1" si="1421">SUMIF($B1522:$P1535,$A1547,I1522:I1535)</f>
        <v>5600</v>
      </c>
      <c r="J1547" s="758">
        <f ca="1">SUMIF($B1520:$P1533,$A1547,J1520:J1533)+SUMIF($B1520:$P1533,$A1548,J1520:J1533)</f>
        <v>0</v>
      </c>
      <c r="K1547" s="758">
        <f t="shared" ref="K1547" ca="1" si="1422">SUMIF($B1522:$P1535,$A1547,K1522:K1535)</f>
        <v>4000</v>
      </c>
      <c r="L1547" s="758">
        <f ca="1">SUMIF($B1520:$P1533,$A1547,L1520:L1533)+SUMIF($B1520:$P1533,$A1548,L1520:L1533)</f>
        <v>4</v>
      </c>
      <c r="M1547" s="758">
        <f t="shared" ref="M1547" ca="1" si="1423">SUMIF($B1522:$P1535,$A1547,M1522:M1535)</f>
        <v>3800</v>
      </c>
      <c r="N1547" s="758">
        <f ca="1">SUMIF($B1520:$P1533,$A1547,N1520:N1533)+SUMIF($B1520:$P1533,$A1548,N1520:N1533)</f>
        <v>52</v>
      </c>
      <c r="O1547" s="758">
        <f ca="1">SUMIF($B1520:$P1533,$A1547,O1520:O1533)+SUMIF($B1520:$P1533,$A1548,O1520:O1533)</f>
        <v>74</v>
      </c>
      <c r="P1547" s="759">
        <f ca="1">SUMIF($B1520:$P1533,$A1547,P1520:P1533)+SUMIF($B1520:$P1533,$A1548,P1520:P1533)</f>
        <v>354000</v>
      </c>
      <c r="Q1547" s="555"/>
      <c r="R1547" s="775"/>
      <c r="S1547" s="596" t="s">
        <v>2</v>
      </c>
      <c r="T1547" s="717">
        <f>SUM(昨年日報!T1548)</f>
        <v>221</v>
      </c>
      <c r="U1547" s="555"/>
      <c r="V1547" s="718"/>
      <c r="W1547" s="596" t="s">
        <v>42</v>
      </c>
      <c r="X1547" s="719">
        <f>+X1493+T1547</f>
        <v>4265</v>
      </c>
      <c r="Y1547" s="555"/>
      <c r="Z1547" s="720"/>
      <c r="AA1547" s="555" t="s">
        <v>2</v>
      </c>
      <c r="AB1547" s="596"/>
      <c r="AC1547" s="721">
        <f>+AC1493+T1547</f>
        <v>4543</v>
      </c>
      <c r="AD1547" s="720"/>
      <c r="AE1547" s="555"/>
      <c r="AF1547" s="631"/>
      <c r="AG1547" s="561"/>
      <c r="AJ1547" s="855"/>
      <c r="AK1547" s="9" t="s">
        <v>335</v>
      </c>
      <c r="AL1547" s="9">
        <v>3</v>
      </c>
      <c r="AM1547" s="283"/>
      <c r="AN1547" s="283">
        <f>DSUM($B1519:$N1533,F1519,$AK1546:$AL1547)</f>
        <v>0</v>
      </c>
      <c r="AO1547" s="283">
        <f>DSUM($B1519:$N1533,H1519,$AK1546:$AL1547)</f>
        <v>0</v>
      </c>
      <c r="AP1547" s="283">
        <f>DSUM($B1519:$N1533,J1519,$AK1546:$AL1547)</f>
        <v>0</v>
      </c>
      <c r="AQ1547" s="283">
        <f>DSUM($B1519:$N1533,L1519,$AK1546:$AL1547)</f>
        <v>0</v>
      </c>
      <c r="AR1547" s="283">
        <f>DSUM($B1519:$N1533,N1519,$AK1546:$AL1547)</f>
        <v>0</v>
      </c>
      <c r="AS1547" s="283"/>
      <c r="AT1547" s="283">
        <f>AN1547+AO1547+AP1547</f>
        <v>0</v>
      </c>
      <c r="AU1547" s="283">
        <f>AQ1547+AR1547</f>
        <v>0</v>
      </c>
      <c r="AV1547" s="283">
        <f>AT1547+AU1547</f>
        <v>0</v>
      </c>
      <c r="AW1547" s="286">
        <f>(AT1547*1)+(AU1547*0.5)</f>
        <v>0</v>
      </c>
      <c r="AX1547" s="285">
        <f>DCOUNT(B1519:E1533,D1519,AK1546:AL1547)-AR1565</f>
        <v>0</v>
      </c>
      <c r="AY1547" s="855"/>
    </row>
    <row r="1548" spans="1:51" ht="13.5" customHeight="1" thickBot="1">
      <c r="A1548" s="548" t="s">
        <v>663</v>
      </c>
      <c r="B1548" s="870" t="s">
        <v>623</v>
      </c>
      <c r="C1548" s="871"/>
      <c r="D1548" s="872"/>
      <c r="E1548" s="555" t="e">
        <v>#N/A</v>
      </c>
      <c r="F1548" s="701">
        <f ca="1">SUM(F1547)+F1494</f>
        <v>455</v>
      </c>
      <c r="G1548" s="702">
        <f t="shared" ref="G1548" ca="1" si="1424">SUM(G1547)+G1494</f>
        <v>68400</v>
      </c>
      <c r="H1548" s="702">
        <f t="shared" ref="H1548" ca="1" si="1425">SUM(H1547)+H1494</f>
        <v>120</v>
      </c>
      <c r="I1548" s="702">
        <f t="shared" ref="I1548:P1548" ca="1" si="1426">SUM(I1547)+I1494</f>
        <v>50400</v>
      </c>
      <c r="J1548" s="702">
        <f t="shared" ca="1" si="1426"/>
        <v>0</v>
      </c>
      <c r="K1548" s="702">
        <f t="shared" ca="1" si="1426"/>
        <v>36000</v>
      </c>
      <c r="L1548" s="702">
        <f t="shared" ca="1" si="1426"/>
        <v>26</v>
      </c>
      <c r="M1548" s="702">
        <f t="shared" ca="1" si="1426"/>
        <v>34200</v>
      </c>
      <c r="N1548" s="702">
        <f t="shared" ca="1" si="1426"/>
        <v>54</v>
      </c>
      <c r="O1548" s="702">
        <f t="shared" ca="1" si="1426"/>
        <v>655</v>
      </c>
      <c r="P1548" s="703">
        <f t="shared" ca="1" si="1426"/>
        <v>4861200</v>
      </c>
      <c r="Q1548" s="555"/>
      <c r="R1548" s="1030" t="s">
        <v>43</v>
      </c>
      <c r="S1548" s="1031" t="s">
        <v>3</v>
      </c>
      <c r="T1548" s="1032">
        <f>SUM(O1535)</f>
        <v>201</v>
      </c>
      <c r="U1548" s="696"/>
      <c r="V1548" s="723">
        <f t="shared" ref="V1548" si="1427">+IF(ISERROR(T1548/T1547*100),"",(T1548/T1547*100))</f>
        <v>90.950226244343895</v>
      </c>
      <c r="W1548" s="697" t="s">
        <v>44</v>
      </c>
      <c r="X1548" s="724">
        <f t="shared" ref="X1548:X1550" si="1428">+X1494+T1548</f>
        <v>3822</v>
      </c>
      <c r="Y1548" s="696"/>
      <c r="Z1548" s="725">
        <f t="shared" ref="Z1548" si="1429">+IF(ISERROR(X1548/X1547*100),"",(X1548/X1547*100))</f>
        <v>89.613130128956612</v>
      </c>
      <c r="AA1548" s="696" t="s">
        <v>3</v>
      </c>
      <c r="AB1548" s="697"/>
      <c r="AC1548" s="726">
        <f t="shared" ref="AC1548:AC1560" si="1430">+AC1494+T1548</f>
        <v>3960</v>
      </c>
      <c r="AD1548" s="723">
        <f>+IF(ISERROR(AC1548/AC1547*100),"",(AC1548/AC1547*100))</f>
        <v>87.167070217917669</v>
      </c>
      <c r="AE1548" s="555"/>
      <c r="AF1548" s="558"/>
      <c r="AG1548" s="561"/>
    </row>
    <row r="1549" spans="1:51" ht="13.5" customHeight="1" thickBot="1">
      <c r="A1549" s="43"/>
      <c r="B1549" s="662"/>
      <c r="C1549" s="663"/>
      <c r="D1549" s="664"/>
      <c r="E1549" s="590" t="str">
        <f>IF(B1549="","",VLOOKUP(B1549,参照!$U$1:$Z$25,2,FALSE))</f>
        <v/>
      </c>
      <c r="F1549" s="760"/>
      <c r="G1549" s="761"/>
      <c r="H1549" s="760"/>
      <c r="I1549" s="762"/>
      <c r="J1549" s="760"/>
      <c r="K1549" s="762"/>
      <c r="L1549" s="760"/>
      <c r="M1549" s="761"/>
      <c r="N1549" s="761"/>
      <c r="O1549" s="763"/>
      <c r="P1549" s="764"/>
      <c r="Q1549" s="555"/>
      <c r="R1549" s="777"/>
      <c r="S1549" s="728"/>
      <c r="T1549" s="606">
        <f>SUM(昨年日報!T1550)</f>
        <v>1054650</v>
      </c>
      <c r="U1549" s="555"/>
      <c r="V1549" s="729"/>
      <c r="W1549" s="555"/>
      <c r="X1549" s="719">
        <f t="shared" si="1428"/>
        <v>20378630</v>
      </c>
      <c r="Y1549" s="555"/>
      <c r="Z1549" s="720"/>
      <c r="AA1549" s="555"/>
      <c r="AB1549" s="555"/>
      <c r="AC1549" s="713">
        <f t="shared" si="1430"/>
        <v>21562590</v>
      </c>
      <c r="AD1549" s="720"/>
      <c r="AE1549" s="555"/>
      <c r="AF1549" s="730"/>
      <c r="AG1549" s="561"/>
      <c r="AJ1549" s="290" t="s">
        <v>128</v>
      </c>
      <c r="AK1549" s="256"/>
      <c r="AL1549" s="256"/>
      <c r="AM1549" s="256"/>
      <c r="AN1549" s="256">
        <f>AN1520+AN1522+AN1525+AN1527+AN1530+AN1532+AN1535+AN1537+AN1540+AN1542</f>
        <v>86</v>
      </c>
      <c r="AO1549" s="256">
        <f>AO1520+AO1522+AO1525+AO1527+AO1530+AO1532+AO1535+AO1537+AO1540+AO1542</f>
        <v>59</v>
      </c>
      <c r="AP1549" s="256">
        <f>AP1520+AP1522+AP1525+AP1527+AP1530+AP1532+AP1535+AP1537+AP1540+AP1542</f>
        <v>0</v>
      </c>
      <c r="AQ1549" s="256">
        <f>AQ1520+AQ1522+AQ1525+AQ1527+AQ1530+AQ1532+AQ1535+AQ1537+AQ1540+AQ1542</f>
        <v>4</v>
      </c>
      <c r="AR1549" s="256">
        <f>AR1520+AR1522+AR1525+AR1527+AR1530+AR1532+AR1535+AR1537+AR1540+AR1542</f>
        <v>52</v>
      </c>
      <c r="AS1549" s="256"/>
      <c r="AT1549" s="256">
        <f>AT1520+AT1522+AT1525+AT1527+AT1530+AT1532+AT1535+AT1537+AT1540+AT1542</f>
        <v>145</v>
      </c>
      <c r="AU1549" s="256">
        <f>AU1520+AU1522+AU1525+AU1527+AU1530+AU1532+AU1535+AU1537+AU1540+AU1542</f>
        <v>56</v>
      </c>
      <c r="AV1549" s="256">
        <f>AV1520+AV1522+AV1525+AV1527+AV1530+AV1532+AV1535+AV1537+AV1540+AV1542</f>
        <v>201</v>
      </c>
      <c r="AW1549" s="256">
        <f>AW1520+AW1522+AW1525+AW1527+AW1530+AW1532+AW1535+AW1537+AW1540+AW1542</f>
        <v>173</v>
      </c>
      <c r="AX1549" s="256">
        <f>AX1520+AX1522+AX1525+AX1527+AX1530+AX1532+AX1535+AX1537+AX1540+AX1542</f>
        <v>5</v>
      </c>
    </row>
    <row r="1550" spans="1:51" ht="13.5" customHeight="1">
      <c r="A1550" s="43"/>
      <c r="B1550" s="870" t="s">
        <v>611</v>
      </c>
      <c r="C1550" s="871"/>
      <c r="D1550" s="872"/>
      <c r="E1550" s="670"/>
      <c r="F1550" s="731">
        <f ca="1">SUM(F1540+F1542+F1544+F1546+F1548)</f>
        <v>1593</v>
      </c>
      <c r="G1550" s="732">
        <f t="shared" ref="G1550:P1550" ca="1" si="1431">SUM(G1540+G1542+G1544+G1546+G1548)</f>
        <v>355300</v>
      </c>
      <c r="H1550" s="731">
        <f t="shared" ca="1" si="1431"/>
        <v>2045</v>
      </c>
      <c r="I1550" s="733">
        <f t="shared" ca="1" si="1431"/>
        <v>261800</v>
      </c>
      <c r="J1550" s="731">
        <f t="shared" ca="1" si="1431"/>
        <v>58</v>
      </c>
      <c r="K1550" s="733">
        <f t="shared" ca="1" si="1431"/>
        <v>187000</v>
      </c>
      <c r="L1550" s="731">
        <f t="shared" ca="1" si="1431"/>
        <v>62</v>
      </c>
      <c r="M1550" s="732">
        <f t="shared" ca="1" si="1431"/>
        <v>177950</v>
      </c>
      <c r="N1550" s="732">
        <f t="shared" ca="1" si="1431"/>
        <v>64</v>
      </c>
      <c r="O1550" s="734">
        <f t="shared" ca="1" si="1431"/>
        <v>3822</v>
      </c>
      <c r="P1550" s="735">
        <f t="shared" ca="1" si="1431"/>
        <v>19972500</v>
      </c>
      <c r="Q1550" s="555"/>
      <c r="R1550" s="1033" t="s">
        <v>45</v>
      </c>
      <c r="S1550" s="1034"/>
      <c r="T1550" s="1035">
        <f>SUM(P1535)</f>
        <v>976500</v>
      </c>
      <c r="U1550" s="696"/>
      <c r="V1550" s="723">
        <f t="shared" ref="V1550" si="1432">+IF(ISERROR(T1550/T1549*100),"",(T1550/T1549*100))</f>
        <v>92.589958754089025</v>
      </c>
      <c r="W1550" s="696"/>
      <c r="X1550" s="724">
        <f t="shared" si="1428"/>
        <v>19972500</v>
      </c>
      <c r="Y1550" s="696"/>
      <c r="Z1550" s="723">
        <f t="shared" ref="Z1550" si="1433">+IF(ISERROR(X1550/X1549*100),"",(X1550/X1549*100))</f>
        <v>98.007078984210409</v>
      </c>
      <c r="AA1550" s="696"/>
      <c r="AB1550" s="696"/>
      <c r="AC1550" s="736">
        <f t="shared" si="1430"/>
        <v>20648260</v>
      </c>
      <c r="AD1550" s="723">
        <f>+IF(ISERROR(AC1550/AC1549*100),"",(AC1550/AC1549*100))</f>
        <v>95.759646684373251</v>
      </c>
      <c r="AE1550" s="555"/>
      <c r="AF1550" s="558"/>
      <c r="AG1550" s="561"/>
    </row>
    <row r="1551" spans="1:51" ht="13.5" customHeight="1">
      <c r="A1551" s="43"/>
      <c r="B1551" s="895"/>
      <c r="C1551" s="895"/>
      <c r="D1551" s="895"/>
      <c r="E1551" s="562"/>
      <c r="F1551" s="666"/>
      <c r="G1551" s="737"/>
      <c r="H1551" s="666"/>
      <c r="I1551" s="737"/>
      <c r="J1551" s="666"/>
      <c r="K1551" s="737"/>
      <c r="L1551" s="666"/>
      <c r="M1551" s="737"/>
      <c r="N1551" s="666"/>
      <c r="O1551" s="737"/>
      <c r="P1551" s="737"/>
      <c r="Q1551" s="555"/>
      <c r="R1551" s="777" t="s">
        <v>46</v>
      </c>
      <c r="S1551" s="738">
        <f>SUM(AC1520:AC1521)</f>
        <v>0</v>
      </c>
      <c r="T1551" s="606">
        <f>SUM(昨年日報!T1552)</f>
        <v>0</v>
      </c>
      <c r="U1551" s="555"/>
      <c r="V1551" s="729"/>
      <c r="W1551" s="555"/>
      <c r="X1551" s="719">
        <f>+X1497+T1551</f>
        <v>0</v>
      </c>
      <c r="Y1551" s="555"/>
      <c r="Z1551" s="739"/>
      <c r="AA1551" s="555"/>
      <c r="AB1551" s="555"/>
      <c r="AC1551" s="713">
        <f t="shared" si="1430"/>
        <v>0</v>
      </c>
      <c r="AD1551" s="720"/>
      <c r="AE1551" s="555"/>
      <c r="AF1551" s="558"/>
      <c r="AG1551" s="561"/>
      <c r="AJ1551" s="856" t="s">
        <v>323</v>
      </c>
      <c r="AK1551" s="856"/>
      <c r="AL1551" s="856" t="s">
        <v>324</v>
      </c>
      <c r="AM1551" s="856"/>
      <c r="AN1551" s="859" t="s">
        <v>331</v>
      </c>
      <c r="AO1551" s="859"/>
      <c r="AP1551" s="856" t="s">
        <v>325</v>
      </c>
      <c r="AQ1551" s="856"/>
    </row>
    <row r="1552" spans="1:51" ht="13.5" customHeight="1">
      <c r="A1552" s="43"/>
      <c r="B1552" s="881" t="s">
        <v>618</v>
      </c>
      <c r="C1552" s="882"/>
      <c r="D1552" s="882"/>
      <c r="E1552" s="564" t="e">
        <f>IF(B1552="","",VLOOKUP(B1552,参照!$U$1:$Z$25,2,FALSE))</f>
        <v>#N/A</v>
      </c>
      <c r="F1552" s="883" t="s">
        <v>616</v>
      </c>
      <c r="G1552" s="884"/>
      <c r="H1552" s="884"/>
      <c r="I1552" s="884"/>
      <c r="J1552" s="884"/>
      <c r="K1552" s="884"/>
      <c r="L1552" s="884"/>
      <c r="M1552" s="884"/>
      <c r="N1552" s="884"/>
      <c r="O1552" s="884"/>
      <c r="P1552" s="885"/>
      <c r="Q1552" s="555"/>
      <c r="R1552" s="776" t="s">
        <v>47</v>
      </c>
      <c r="S1552" s="740"/>
      <c r="T1552" s="736">
        <f>SUM(T1538+T1542+S1551+S1552)</f>
        <v>0</v>
      </c>
      <c r="U1552" s="696"/>
      <c r="V1552" s="723" t="str">
        <f t="shared" ref="V1552" si="1434">+IF(ISERROR(T1552/T1551*100),"",(T1552/T1551*100))</f>
        <v/>
      </c>
      <c r="W1552" s="696"/>
      <c r="X1552" s="724">
        <f t="shared" ref="X1552:X1561" si="1435">+X1498+T1552</f>
        <v>10404</v>
      </c>
      <c r="Y1552" s="696"/>
      <c r="Z1552" s="725" t="str">
        <f t="shared" ref="Z1552" si="1436">+IF(ISERROR(X1552/X1551*100),"",(X1552/X1551*100))</f>
        <v/>
      </c>
      <c r="AA1552" s="696"/>
      <c r="AB1552" s="696"/>
      <c r="AC1552" s="736">
        <f t="shared" si="1430"/>
        <v>41620</v>
      </c>
      <c r="AD1552" s="723" t="str">
        <f>+IF(ISERROR(AC1552/AC1551*100),"",(AC1552/AC1551*100))</f>
        <v/>
      </c>
      <c r="AE1552" s="555"/>
      <c r="AF1552" s="558"/>
      <c r="AG1552" s="561"/>
      <c r="AJ1552" s="931">
        <v>182500</v>
      </c>
      <c r="AK1552" s="931"/>
      <c r="AL1552" s="869">
        <f>AJ1552-AG1543</f>
        <v>-21210</v>
      </c>
      <c r="AM1552" s="856"/>
      <c r="AN1552" s="869">
        <f>T1554+T1556+T1558+T1560</f>
        <v>21210</v>
      </c>
      <c r="AO1552" s="856"/>
      <c r="AP1552" s="869">
        <f>(AJ1552+AN1552)-(AG1543)</f>
        <v>0</v>
      </c>
      <c r="AQ1552" s="856"/>
    </row>
    <row r="1553" spans="1:46" ht="13.5" customHeight="1">
      <c r="A1553" s="43"/>
      <c r="B1553" s="894" t="s">
        <v>602</v>
      </c>
      <c r="C1553" s="894"/>
      <c r="D1553" s="894"/>
      <c r="E1553" s="555" t="e">
        <v>#N/A</v>
      </c>
      <c r="F1553" s="687" t="s">
        <v>15</v>
      </c>
      <c r="G1553" s="688"/>
      <c r="H1553" s="687" t="s">
        <v>16</v>
      </c>
      <c r="I1553" s="689"/>
      <c r="J1553" s="559" t="s">
        <v>17</v>
      </c>
      <c r="K1553" s="690"/>
      <c r="L1553" s="687" t="s">
        <v>18</v>
      </c>
      <c r="M1553" s="670"/>
      <c r="N1553" s="670" t="s">
        <v>19</v>
      </c>
      <c r="O1553" s="691" t="s">
        <v>6</v>
      </c>
      <c r="P1553" s="613" t="s">
        <v>20</v>
      </c>
      <c r="Q1553" s="555"/>
      <c r="R1553" s="773" t="s">
        <v>639</v>
      </c>
      <c r="S1553" s="824">
        <f>AF1558+AF1560</f>
        <v>11210</v>
      </c>
      <c r="T1553" s="606">
        <f>SUM(昨年日報!T1554)</f>
        <v>14170</v>
      </c>
      <c r="U1553" s="555"/>
      <c r="V1553" s="729"/>
      <c r="W1553" s="555"/>
      <c r="X1553" s="719">
        <f t="shared" si="1435"/>
        <v>318730</v>
      </c>
      <c r="Y1553" s="555"/>
      <c r="Z1553" s="720"/>
      <c r="AA1553" s="555"/>
      <c r="AB1553" s="555"/>
      <c r="AC1553" s="713">
        <f t="shared" si="1430"/>
        <v>336130</v>
      </c>
      <c r="AD1553" s="720"/>
      <c r="AE1553" s="555"/>
      <c r="AF1553" s="558"/>
      <c r="AG1553" s="561"/>
    </row>
    <row r="1554" spans="1:46" ht="13.5" customHeight="1" thickBot="1">
      <c r="A1554" s="43"/>
      <c r="B1554" s="873" t="s">
        <v>637</v>
      </c>
      <c r="C1554" s="874"/>
      <c r="D1554" s="875"/>
      <c r="E1554" s="670"/>
      <c r="F1554" s="665"/>
      <c r="G1554" s="727"/>
      <c r="H1554" s="727"/>
      <c r="I1554" s="727"/>
      <c r="J1554" s="727"/>
      <c r="K1554" s="727"/>
      <c r="L1554" s="727"/>
      <c r="M1554" s="727"/>
      <c r="N1554" s="727"/>
      <c r="O1554" s="727"/>
      <c r="P1554" s="742"/>
      <c r="Q1554" s="555"/>
      <c r="R1554" s="771" t="s">
        <v>682</v>
      </c>
      <c r="S1554" s="825">
        <f>AF1563+AF1565</f>
        <v>0</v>
      </c>
      <c r="T1554" s="736">
        <f>SUM(S1553:S1554)</f>
        <v>11210</v>
      </c>
      <c r="U1554" s="696"/>
      <c r="V1554" s="723">
        <f t="shared" ref="V1554" si="1437">+IF(ISERROR(T1554/T1553*100),"",(T1554/T1553*100))</f>
        <v>79.110797459421306</v>
      </c>
      <c r="W1554" s="696"/>
      <c r="X1554" s="724">
        <f t="shared" si="1435"/>
        <v>257820</v>
      </c>
      <c r="Y1554" s="696"/>
      <c r="Z1554" s="723">
        <f t="shared" ref="Z1554" si="1438">+IF(ISERROR(X1554/X1553*100),"",(X1554/X1553*100))</f>
        <v>80.889781319612212</v>
      </c>
      <c r="AA1554" s="696"/>
      <c r="AB1554" s="696"/>
      <c r="AC1554" s="736">
        <f t="shared" si="1430"/>
        <v>262830</v>
      </c>
      <c r="AD1554" s="723">
        <f>+IF(ISERROR(AC1554/AC1553*100),"",(AC1554/AC1553*100))</f>
        <v>78.192961056734006</v>
      </c>
      <c r="AE1554" s="555"/>
      <c r="AF1554" s="558"/>
      <c r="AG1554" s="561"/>
      <c r="AJ1554" s="856" t="s">
        <v>326</v>
      </c>
      <c r="AK1554" s="856"/>
      <c r="AL1554" s="856"/>
      <c r="AM1554" s="856"/>
    </row>
    <row r="1555" spans="1:46" ht="13.5" customHeight="1" thickBot="1">
      <c r="A1555" s="43"/>
      <c r="B1555" s="870" t="s">
        <v>624</v>
      </c>
      <c r="C1555" s="871"/>
      <c r="D1555" s="872"/>
      <c r="E1555" s="555" t="e">
        <v>#N/A</v>
      </c>
      <c r="F1555" s="700">
        <f ca="1">SUM(F1540)+F$43</f>
        <v>1127</v>
      </c>
      <c r="G1555" s="701">
        <f t="shared" ref="G1555:P1555" ca="1" si="1439">SUM(G1540)+G$43</f>
        <v>285000</v>
      </c>
      <c r="H1555" s="702">
        <f t="shared" ca="1" si="1439"/>
        <v>1802</v>
      </c>
      <c r="I1555" s="702">
        <f t="shared" ca="1" si="1439"/>
        <v>210000</v>
      </c>
      <c r="J1555" s="702">
        <f t="shared" ca="1" si="1439"/>
        <v>58</v>
      </c>
      <c r="K1555" s="702">
        <f t="shared" ca="1" si="1439"/>
        <v>150000</v>
      </c>
      <c r="L1555" s="702">
        <f t="shared" ca="1" si="1439"/>
        <v>34</v>
      </c>
      <c r="M1555" s="702">
        <f t="shared" ca="1" si="1439"/>
        <v>142800</v>
      </c>
      <c r="N1555" s="702">
        <f t="shared" ca="1" si="1439"/>
        <v>12</v>
      </c>
      <c r="O1555" s="702">
        <f t="shared" ca="1" si="1439"/>
        <v>3033</v>
      </c>
      <c r="P1555" s="703">
        <f t="shared" ca="1" si="1439"/>
        <v>14511060</v>
      </c>
      <c r="Q1555" s="555"/>
      <c r="R1555" s="773" t="s">
        <v>640</v>
      </c>
      <c r="S1555" s="741">
        <v>8000</v>
      </c>
      <c r="T1555" s="606">
        <f>SUM(昨年日報!T1556)</f>
        <v>19500</v>
      </c>
      <c r="U1555" s="555"/>
      <c r="V1555" s="729"/>
      <c r="W1555" s="555"/>
      <c r="X1555" s="719">
        <f t="shared" si="1435"/>
        <v>259800</v>
      </c>
      <c r="Y1555" s="555"/>
      <c r="Z1555" s="739"/>
      <c r="AA1555" s="555"/>
      <c r="AB1555" s="555"/>
      <c r="AC1555" s="713">
        <f t="shared" si="1430"/>
        <v>292800</v>
      </c>
      <c r="AD1555" s="720"/>
      <c r="AE1555" s="555"/>
      <c r="AF1555" s="934" t="s">
        <v>664</v>
      </c>
      <c r="AG1555" s="935"/>
      <c r="AJ1555" s="886" t="s">
        <v>327</v>
      </c>
      <c r="AK1555" s="887"/>
      <c r="AL1555" s="856" t="s">
        <v>328</v>
      </c>
      <c r="AM1555" s="856"/>
    </row>
    <row r="1556" spans="1:46" ht="13.5" customHeight="1">
      <c r="B1556" s="873" t="s">
        <v>107</v>
      </c>
      <c r="C1556" s="874"/>
      <c r="D1556" s="875"/>
      <c r="E1556" s="670"/>
      <c r="F1556" s="665"/>
      <c r="G1556" s="727"/>
      <c r="H1556" s="727"/>
      <c r="I1556" s="727"/>
      <c r="J1556" s="727"/>
      <c r="K1556" s="727"/>
      <c r="L1556" s="727"/>
      <c r="M1556" s="727"/>
      <c r="N1556" s="727"/>
      <c r="O1556" s="727"/>
      <c r="P1556" s="742"/>
      <c r="Q1556" s="555"/>
      <c r="R1556" s="772" t="s">
        <v>683</v>
      </c>
      <c r="S1556" s="740"/>
      <c r="T1556" s="736">
        <f>SUM(S1555:S1556)</f>
        <v>8000</v>
      </c>
      <c r="U1556" s="696"/>
      <c r="V1556" s="723">
        <f t="shared" ref="V1556" si="1440">+IF(ISERROR(T1556/T1555*100),"",(T1556/T1555*100))</f>
        <v>41.025641025641022</v>
      </c>
      <c r="W1556" s="696"/>
      <c r="X1556" s="724">
        <f t="shared" si="1435"/>
        <v>245700</v>
      </c>
      <c r="Y1556" s="696"/>
      <c r="Z1556" s="725">
        <f t="shared" ref="Z1556" si="1441">+IF(ISERROR(X1556/X1555*100),"",(X1556/X1555*100))</f>
        <v>94.57274826789839</v>
      </c>
      <c r="AA1556" s="696"/>
      <c r="AB1556" s="696"/>
      <c r="AC1556" s="736">
        <f t="shared" si="1430"/>
        <v>254700</v>
      </c>
      <c r="AD1556" s="723">
        <f>+IF(ISERROR(AC1556/AC1555*100),"",(AC1556/AC1555*100))</f>
        <v>86.987704918032776</v>
      </c>
      <c r="AE1556" s="555"/>
      <c r="AF1556" s="936" t="s">
        <v>665</v>
      </c>
      <c r="AG1556" s="937"/>
      <c r="AJ1556" s="886" t="s">
        <v>329</v>
      </c>
      <c r="AK1556" s="887"/>
      <c r="AL1556" s="887"/>
      <c r="AM1556" s="888"/>
    </row>
    <row r="1557" spans="1:46" ht="13.5" customHeight="1">
      <c r="B1557" s="870" t="s">
        <v>624</v>
      </c>
      <c r="C1557" s="871"/>
      <c r="D1557" s="872"/>
      <c r="E1557" s="555" t="e">
        <v>#N/A</v>
      </c>
      <c r="F1557" s="701">
        <f ca="1">SUM(F1542)+F$45</f>
        <v>0</v>
      </c>
      <c r="G1557" s="702">
        <f t="shared" ref="G1557:P1557" ca="1" si="1442">SUM(G1542)+G$45</f>
        <v>0</v>
      </c>
      <c r="H1557" s="702">
        <f t="shared" ca="1" si="1442"/>
        <v>0</v>
      </c>
      <c r="I1557" s="702">
        <f t="shared" ca="1" si="1442"/>
        <v>0</v>
      </c>
      <c r="J1557" s="702">
        <f t="shared" ca="1" si="1442"/>
        <v>0</v>
      </c>
      <c r="K1557" s="702">
        <f t="shared" ca="1" si="1442"/>
        <v>0</v>
      </c>
      <c r="L1557" s="702">
        <f t="shared" ca="1" si="1442"/>
        <v>0</v>
      </c>
      <c r="M1557" s="702">
        <f t="shared" ca="1" si="1442"/>
        <v>0</v>
      </c>
      <c r="N1557" s="702">
        <f t="shared" ca="1" si="1442"/>
        <v>0</v>
      </c>
      <c r="O1557" s="702">
        <f t="shared" ca="1" si="1442"/>
        <v>0</v>
      </c>
      <c r="P1557" s="703">
        <f t="shared" ca="1" si="1442"/>
        <v>0</v>
      </c>
      <c r="Q1557" s="555"/>
      <c r="R1557" s="777"/>
      <c r="S1557" s="669"/>
      <c r="T1557" s="606">
        <f>SUM(昨年日報!T1558)</f>
        <v>0</v>
      </c>
      <c r="U1557" s="555"/>
      <c r="V1557" s="729"/>
      <c r="W1557" s="555"/>
      <c r="X1557" s="719">
        <f t="shared" si="1435"/>
        <v>0</v>
      </c>
      <c r="Y1557" s="555"/>
      <c r="Z1557" s="720"/>
      <c r="AA1557" s="555"/>
      <c r="AB1557" s="555"/>
      <c r="AC1557" s="713">
        <f t="shared" si="1430"/>
        <v>0</v>
      </c>
      <c r="AD1557" s="720"/>
      <c r="AE1557" s="555"/>
      <c r="AF1557" s="826" t="str">
        <f>$AF$99</f>
        <v>8%対象額</v>
      </c>
      <c r="AG1557" s="827" t="str">
        <f>$AG$99</f>
        <v>税額</v>
      </c>
      <c r="AJ1557" s="869">
        <f ca="1">SUM(INDIRECT(AS1557))</f>
        <v>201</v>
      </c>
      <c r="AK1557" s="856"/>
      <c r="AL1557" s="869">
        <f ca="1">SUM(INDIRECT(AT1557))</f>
        <v>3960</v>
      </c>
      <c r="AM1557" s="856"/>
      <c r="AN1557" s="345" t="s">
        <v>619</v>
      </c>
      <c r="AO1557" s="345" t="s">
        <v>621</v>
      </c>
      <c r="AP1557" s="346">
        <f>SUM(AP1503)+72</f>
        <v>2073</v>
      </c>
      <c r="AQ1557" s="347">
        <v>18</v>
      </c>
      <c r="AR1557" s="347">
        <f>AP1557+AQ1557</f>
        <v>2091</v>
      </c>
      <c r="AS1557" s="345" t="str">
        <f>CONCATENATE(AN1557,AR1557)</f>
        <v>受払表!G2091</v>
      </c>
      <c r="AT1557" s="345" t="str">
        <f>CONCATENATE(AO1557,AR1557)</f>
        <v>受払表!K2091</v>
      </c>
    </row>
    <row r="1558" spans="1:46" ht="13.5" customHeight="1">
      <c r="B1558" s="873" t="s">
        <v>605</v>
      </c>
      <c r="C1558" s="874"/>
      <c r="D1558" s="875"/>
      <c r="E1558" s="670"/>
      <c r="F1558" s="665"/>
      <c r="G1558" s="727"/>
      <c r="H1558" s="727"/>
      <c r="I1558" s="727"/>
      <c r="J1558" s="727"/>
      <c r="K1558" s="727"/>
      <c r="L1558" s="727"/>
      <c r="M1558" s="727"/>
      <c r="N1558" s="727"/>
      <c r="O1558" s="727"/>
      <c r="P1558" s="742"/>
      <c r="Q1558" s="555"/>
      <c r="R1558" s="776" t="s">
        <v>52</v>
      </c>
      <c r="S1558" s="660"/>
      <c r="T1558" s="736">
        <f>+AC1539</f>
        <v>0</v>
      </c>
      <c r="U1558" s="696"/>
      <c r="V1558" s="723" t="str">
        <f t="shared" ref="V1558" si="1443">+IF(ISERROR(T1558/T1557*100),"",(T1558/T1557*100))</f>
        <v/>
      </c>
      <c r="W1558" s="696"/>
      <c r="X1558" s="724">
        <f t="shared" si="1435"/>
        <v>0</v>
      </c>
      <c r="Y1558" s="696"/>
      <c r="Z1558" s="723" t="str">
        <f t="shared" ref="Z1558" si="1444">+IF(ISERROR(X1558/X1557*100),"",(X1558/X1557*100))</f>
        <v/>
      </c>
      <c r="AA1558" s="696"/>
      <c r="AB1558" s="696"/>
      <c r="AC1558" s="736">
        <f t="shared" si="1430"/>
        <v>0</v>
      </c>
      <c r="AD1558" s="723" t="str">
        <f>+IF(ISERROR(AC1558/AC1557*100),"",(AC1558/AC1557*100))</f>
        <v/>
      </c>
      <c r="AE1558" s="555"/>
      <c r="AF1558" s="817">
        <v>3480</v>
      </c>
      <c r="AG1558" s="818">
        <f>IF(AF1558="","0",AF1558-(AF1558/(参照!$V$13)))</f>
        <v>257.77777777777783</v>
      </c>
      <c r="AJ1558" s="886" t="s">
        <v>330</v>
      </c>
      <c r="AK1558" s="887"/>
      <c r="AL1558" s="887"/>
      <c r="AM1558" s="888"/>
      <c r="AN1558" s="345"/>
      <c r="AO1558" s="345"/>
      <c r="AP1558" s="345"/>
      <c r="AQ1558" s="345"/>
      <c r="AR1558" s="345"/>
      <c r="AS1558" s="345"/>
      <c r="AT1558" s="345"/>
    </row>
    <row r="1559" spans="1:46" ht="13.5" customHeight="1">
      <c r="B1559" s="870" t="s">
        <v>624</v>
      </c>
      <c r="C1559" s="871"/>
      <c r="D1559" s="872"/>
      <c r="E1559" s="712"/>
      <c r="F1559" s="701">
        <f ca="1">SUM(F1544)+F$47</f>
        <v>69</v>
      </c>
      <c r="G1559" s="702">
        <f t="shared" ref="G1559:P1559" ca="1" si="1445">SUM(G1544)+G$47</f>
        <v>11400</v>
      </c>
      <c r="H1559" s="702">
        <f t="shared" ca="1" si="1445"/>
        <v>130</v>
      </c>
      <c r="I1559" s="702">
        <f t="shared" ca="1" si="1445"/>
        <v>8400</v>
      </c>
      <c r="J1559" s="702">
        <f t="shared" ca="1" si="1445"/>
        <v>0</v>
      </c>
      <c r="K1559" s="702">
        <f t="shared" ca="1" si="1445"/>
        <v>6000</v>
      </c>
      <c r="L1559" s="702">
        <f t="shared" ca="1" si="1445"/>
        <v>2</v>
      </c>
      <c r="M1559" s="702">
        <f t="shared" ca="1" si="1445"/>
        <v>5720</v>
      </c>
      <c r="N1559" s="702">
        <f t="shared" ca="1" si="1445"/>
        <v>0</v>
      </c>
      <c r="O1559" s="702">
        <f t="shared" ca="1" si="1445"/>
        <v>201</v>
      </c>
      <c r="P1559" s="703">
        <f t="shared" ca="1" si="1445"/>
        <v>580500</v>
      </c>
      <c r="Q1559" s="555"/>
      <c r="R1559" s="773" t="s">
        <v>641</v>
      </c>
      <c r="S1559" s="728">
        <v>2000</v>
      </c>
      <c r="T1559" s="743">
        <f>SUM(昨年日報!T1560)</f>
        <v>500</v>
      </c>
      <c r="U1559" s="682"/>
      <c r="V1559" s="744"/>
      <c r="W1559" s="682"/>
      <c r="X1559" s="719">
        <f t="shared" si="1435"/>
        <v>77000</v>
      </c>
      <c r="Y1559" s="682"/>
      <c r="Z1559" s="744"/>
      <c r="AA1559" s="682"/>
      <c r="AB1559" s="682"/>
      <c r="AC1559" s="745">
        <f t="shared" si="1430"/>
        <v>84500</v>
      </c>
      <c r="AD1559" s="744"/>
      <c r="AE1559" s="555"/>
      <c r="AF1559" s="828" t="str">
        <f>$AF$101</f>
        <v>10%対象額</v>
      </c>
      <c r="AG1559" s="829" t="str">
        <f>$AG$101</f>
        <v>税額</v>
      </c>
      <c r="AJ1559" s="869">
        <f ca="1">SUM(INDIRECT(AS1559))</f>
        <v>976500</v>
      </c>
      <c r="AK1559" s="856"/>
      <c r="AL1559" s="869">
        <f ca="1">SUM(INDIRECT(AT1559))</f>
        <v>20648260</v>
      </c>
      <c r="AM1559" s="856"/>
      <c r="AN1559" s="345" t="s">
        <v>620</v>
      </c>
      <c r="AO1559" s="345" t="s">
        <v>622</v>
      </c>
      <c r="AP1559" s="345">
        <f>SUM(AP1505)+72</f>
        <v>2073</v>
      </c>
      <c r="AQ1559" s="347">
        <v>18</v>
      </c>
      <c r="AR1559" s="345">
        <f>AP1559+AQ1559</f>
        <v>2091</v>
      </c>
      <c r="AS1559" s="345" t="str">
        <f>CONCATENATE(AN1559,AR1559)</f>
        <v>受払表!H2091</v>
      </c>
      <c r="AT1559" s="345" t="str">
        <f>CONCATENATE(AO1559,AR1559)</f>
        <v>受払表!L2091</v>
      </c>
    </row>
    <row r="1560" spans="1:46" ht="13.5" customHeight="1" thickBot="1">
      <c r="B1560" s="873" t="s">
        <v>103</v>
      </c>
      <c r="C1560" s="874"/>
      <c r="D1560" s="875"/>
      <c r="E1560" s="560" t="e">
        <v>#N/A</v>
      </c>
      <c r="F1560" s="665"/>
      <c r="G1560" s="727"/>
      <c r="H1560" s="727"/>
      <c r="I1560" s="727"/>
      <c r="J1560" s="727"/>
      <c r="K1560" s="727"/>
      <c r="L1560" s="727"/>
      <c r="M1560" s="727"/>
      <c r="N1560" s="727"/>
      <c r="O1560" s="727"/>
      <c r="P1560" s="742"/>
      <c r="Q1560" s="555"/>
      <c r="R1560" s="779" t="s">
        <v>684</v>
      </c>
      <c r="S1560" s="746"/>
      <c r="T1560" s="747">
        <f>S1559+S1560</f>
        <v>2000</v>
      </c>
      <c r="U1560" s="748"/>
      <c r="V1560" s="749">
        <f t="shared" ref="V1560" si="1446">+IF(ISERROR(T1560/T1559*100),"",(T1560/T1559*100))</f>
        <v>400</v>
      </c>
      <c r="W1560" s="748"/>
      <c r="X1560" s="719">
        <f t="shared" si="1435"/>
        <v>41500</v>
      </c>
      <c r="Y1560" s="748"/>
      <c r="Z1560" s="749">
        <f t="shared" ref="Z1560" si="1447">+IF(ISERROR(X1560/X1559*100),"",(X1560/X1559*100))</f>
        <v>53.896103896103895</v>
      </c>
      <c r="AA1560" s="748"/>
      <c r="AB1560" s="748"/>
      <c r="AC1560" s="747">
        <f t="shared" si="1430"/>
        <v>48000</v>
      </c>
      <c r="AD1560" s="749">
        <f>+IF(ISERROR(AC1560/AC1559*100),"",(AC1560/AC1559*100))</f>
        <v>56.80473372781065</v>
      </c>
      <c r="AE1560" s="555"/>
      <c r="AF1560" s="821">
        <v>7730</v>
      </c>
      <c r="AG1560" s="822">
        <f>IF(AF1560="","0",AF1560-(AF1560/(参照!$V$14)))</f>
        <v>702.72727272727298</v>
      </c>
    </row>
    <row r="1561" spans="1:46" ht="13.5" customHeight="1">
      <c r="B1561" s="870" t="s">
        <v>624</v>
      </c>
      <c r="C1561" s="871"/>
      <c r="D1561" s="872"/>
      <c r="E1561" s="555" t="e">
        <v>#N/A</v>
      </c>
      <c r="F1561" s="701">
        <f ca="1">SUM(F1546)+F$49</f>
        <v>60</v>
      </c>
      <c r="G1561" s="702">
        <f t="shared" ref="G1561:P1561" ca="1" si="1448">SUM(G1546)+G$49</f>
        <v>9500</v>
      </c>
      <c r="H1561" s="702">
        <f t="shared" ca="1" si="1448"/>
        <v>9</v>
      </c>
      <c r="I1561" s="702">
        <f t="shared" ca="1" si="1448"/>
        <v>7000</v>
      </c>
      <c r="J1561" s="702">
        <f t="shared" ca="1" si="1448"/>
        <v>0</v>
      </c>
      <c r="K1561" s="702">
        <f t="shared" ca="1" si="1448"/>
        <v>5000</v>
      </c>
      <c r="L1561" s="702">
        <f t="shared" ca="1" si="1448"/>
        <v>2</v>
      </c>
      <c r="M1561" s="702">
        <f t="shared" ca="1" si="1448"/>
        <v>4750</v>
      </c>
      <c r="N1561" s="702">
        <f t="shared" ca="1" si="1448"/>
        <v>0</v>
      </c>
      <c r="O1561" s="702">
        <f t="shared" ca="1" si="1448"/>
        <v>71</v>
      </c>
      <c r="P1561" s="703">
        <f t="shared" ca="1" si="1448"/>
        <v>695500</v>
      </c>
      <c r="Q1561" s="555"/>
      <c r="R1561" s="777"/>
      <c r="S1561" s="669"/>
      <c r="T1561" s="713">
        <f>SUM(昨年日報!T1562)</f>
        <v>1088820</v>
      </c>
      <c r="U1561" s="555"/>
      <c r="V1561" s="729"/>
      <c r="W1561" s="555"/>
      <c r="X1561" s="750">
        <f t="shared" si="1435"/>
        <v>21034160</v>
      </c>
      <c r="Y1561" s="555"/>
      <c r="Z1561" s="739"/>
      <c r="AA1561" s="555"/>
      <c r="AB1561" s="555"/>
      <c r="AC1561" s="713">
        <f>+AC1507+T1561</f>
        <v>22276020</v>
      </c>
      <c r="AD1561" s="739"/>
      <c r="AE1561" s="555"/>
      <c r="AF1561" s="932" t="s">
        <v>685</v>
      </c>
      <c r="AG1561" s="933"/>
      <c r="AK1561" s="225" t="s">
        <v>148</v>
      </c>
      <c r="AL1561" s="225" t="s">
        <v>148</v>
      </c>
      <c r="AM1561" s="225" t="s">
        <v>148</v>
      </c>
      <c r="AN1561" s="225" t="s">
        <v>148</v>
      </c>
      <c r="AO1561" s="225" t="s">
        <v>148</v>
      </c>
      <c r="AP1561" s="225" t="s">
        <v>148</v>
      </c>
    </row>
    <row r="1562" spans="1:46" ht="13.5" customHeight="1">
      <c r="B1562" s="878" t="s">
        <v>661</v>
      </c>
      <c r="C1562" s="879"/>
      <c r="D1562" s="880"/>
      <c r="E1562" s="670"/>
      <c r="F1562" s="665"/>
      <c r="G1562" s="727"/>
      <c r="H1562" s="727"/>
      <c r="I1562" s="727"/>
      <c r="J1562" s="727"/>
      <c r="K1562" s="727"/>
      <c r="L1562" s="727"/>
      <c r="M1562" s="727"/>
      <c r="N1562" s="727"/>
      <c r="O1562" s="727"/>
      <c r="P1562" s="742"/>
      <c r="Q1562" s="555"/>
      <c r="R1562" s="1036" t="s">
        <v>53</v>
      </c>
      <c r="S1562" s="1037"/>
      <c r="T1562" s="751">
        <f>+T1550+T1552+T1554+T1556+T1558+T1560</f>
        <v>997710</v>
      </c>
      <c r="U1562" s="560"/>
      <c r="V1562" s="752">
        <f t="shared" ref="V1562" si="1449">+IF(ISERROR(T1562/T1561*100),"",(T1562/T1561*100))</f>
        <v>91.632225712238935</v>
      </c>
      <c r="W1562" s="560"/>
      <c r="X1562" s="751">
        <f>+X1550+X1552+X1554+X1556+X1558+X1560</f>
        <v>20527924</v>
      </c>
      <c r="Y1562" s="560"/>
      <c r="Z1562" s="752">
        <f t="shared" ref="Z1562" si="1450">+IF(ISERROR(X1562/X1561*100),"",(X1562/X1561*100))</f>
        <v>97.593267332757762</v>
      </c>
      <c r="AA1562" s="560"/>
      <c r="AB1562" s="560"/>
      <c r="AC1562" s="751">
        <f t="shared" ref="AC1562" si="1451">+AC1508+T1562</f>
        <v>21255410</v>
      </c>
      <c r="AD1562" s="752">
        <f>+IF(ISERROR(AC1562/AC1561*100),"",(AC1562/AC1561*100))</f>
        <v>95.41834672441486</v>
      </c>
      <c r="AE1562" s="555"/>
      <c r="AF1562" s="826" t="str">
        <f>$AF$104</f>
        <v>8%対象額</v>
      </c>
      <c r="AG1562" s="827" t="str">
        <f>$AG$104</f>
        <v>税額</v>
      </c>
      <c r="AK1562" s="225" t="s">
        <v>152</v>
      </c>
      <c r="AL1562" s="225" t="s">
        <v>153</v>
      </c>
      <c r="AM1562" s="225" t="s">
        <v>154</v>
      </c>
      <c r="AN1562" s="225" t="s">
        <v>155</v>
      </c>
      <c r="AO1562" s="225" t="s">
        <v>156</v>
      </c>
      <c r="AP1562" s="225" t="s">
        <v>332</v>
      </c>
    </row>
    <row r="1563" spans="1:46" ht="13.5" customHeight="1">
      <c r="B1563" s="870" t="s">
        <v>624</v>
      </c>
      <c r="C1563" s="871"/>
      <c r="D1563" s="872"/>
      <c r="E1563" s="555" t="e">
        <v>#N/A</v>
      </c>
      <c r="F1563" s="701">
        <f ca="1">SUM(F1548)+F$51</f>
        <v>455</v>
      </c>
      <c r="G1563" s="702">
        <f t="shared" ref="G1563:P1563" ca="1" si="1452">SUM(G1548)+G$51</f>
        <v>68400</v>
      </c>
      <c r="H1563" s="702">
        <f t="shared" ca="1" si="1452"/>
        <v>120</v>
      </c>
      <c r="I1563" s="702">
        <f t="shared" ca="1" si="1452"/>
        <v>50400</v>
      </c>
      <c r="J1563" s="702">
        <f t="shared" ca="1" si="1452"/>
        <v>0</v>
      </c>
      <c r="K1563" s="702">
        <f t="shared" ca="1" si="1452"/>
        <v>36000</v>
      </c>
      <c r="L1563" s="702">
        <f t="shared" ca="1" si="1452"/>
        <v>26</v>
      </c>
      <c r="M1563" s="702">
        <f t="shared" ca="1" si="1452"/>
        <v>34200</v>
      </c>
      <c r="N1563" s="702">
        <f t="shared" ca="1" si="1452"/>
        <v>54</v>
      </c>
      <c r="O1563" s="702">
        <f t="shared" ca="1" si="1452"/>
        <v>655</v>
      </c>
      <c r="P1563" s="703">
        <f t="shared" ca="1" si="1452"/>
        <v>4861200</v>
      </c>
      <c r="Q1563" s="555"/>
      <c r="R1563" s="775"/>
      <c r="S1563" s="669"/>
      <c r="T1563" s="713">
        <f>SUM(昨年日報!T1564)</f>
        <v>989890.74074074067</v>
      </c>
      <c r="U1563" s="555"/>
      <c r="V1563" s="729"/>
      <c r="W1563" s="555"/>
      <c r="X1563" s="713">
        <f t="shared" ref="X1563:X1564" si="1453">+X1509+T1563</f>
        <v>19124478.451178446</v>
      </c>
      <c r="Y1563" s="555"/>
      <c r="Z1563" s="739"/>
      <c r="AA1563" s="555"/>
      <c r="AB1563" s="555"/>
      <c r="AC1563" s="713">
        <f>+AC1509+T1563</f>
        <v>20253532.491582483</v>
      </c>
      <c r="AD1563" s="739"/>
      <c r="AE1563" s="555"/>
      <c r="AF1563" s="817"/>
      <c r="AG1563" s="818" t="str">
        <f>IF(AF1563="","0",AF1563-(AF1563/(参照!$V$13)))</f>
        <v>0</v>
      </c>
      <c r="AK1563" s="856" t="s">
        <v>632</v>
      </c>
      <c r="AL1563" s="856"/>
      <c r="AM1563" s="281" t="s">
        <v>625</v>
      </c>
      <c r="AN1563" s="281" t="s">
        <v>626</v>
      </c>
      <c r="AO1563" s="281" t="s">
        <v>627</v>
      </c>
      <c r="AP1563" s="281" t="s">
        <v>628</v>
      </c>
      <c r="AQ1563" s="281" t="s">
        <v>630</v>
      </c>
      <c r="AR1563" s="281" t="s">
        <v>631</v>
      </c>
    </row>
    <row r="1564" spans="1:46" ht="13.5" customHeight="1">
      <c r="B1564" s="662"/>
      <c r="C1564" s="663"/>
      <c r="D1564" s="664"/>
      <c r="E1564" s="590" t="str">
        <f>IF(B1564="","",VLOOKUP(B1564,参照!$U$1:$Z$25,2,FALSE))</f>
        <v/>
      </c>
      <c r="F1564" s="665"/>
      <c r="G1564" s="666"/>
      <c r="H1564" s="665"/>
      <c r="I1564" s="667"/>
      <c r="J1564" s="665"/>
      <c r="K1564" s="667"/>
      <c r="L1564" s="665"/>
      <c r="M1564" s="666"/>
      <c r="N1564" s="666"/>
      <c r="O1564" s="727"/>
      <c r="P1564" s="647"/>
      <c r="Q1564" s="555"/>
      <c r="R1564" s="777" t="s">
        <v>54</v>
      </c>
      <c r="S1564" s="669"/>
      <c r="T1564" s="713">
        <f>((+T1550+T1552+T1556+T1558+T1560)/(参照!$V$14))+(AF1558+AF1560+AF1563+AF1565-AG1558-AG1560-AG1563-AG1565)</f>
        <v>907067.67676767672</v>
      </c>
      <c r="U1564" s="555"/>
      <c r="V1564" s="725"/>
      <c r="W1564" s="555"/>
      <c r="X1564" s="713">
        <f t="shared" si="1453"/>
        <v>18663759.865319863</v>
      </c>
      <c r="Y1564" s="555"/>
      <c r="Z1564" s="725">
        <f>+IF(ISERROR(X1564/X1563*100),"",(X1564/X1563*100))</f>
        <v>97.590948234040894</v>
      </c>
      <c r="AA1564" s="555"/>
      <c r="AB1564" s="555"/>
      <c r="AC1564" s="713">
        <f t="shared" ref="AC1564" si="1454">+AC1510+T1564</f>
        <v>19325156.397306398</v>
      </c>
      <c r="AD1564" s="753">
        <f>+IF(ISERROR(AC1564/AC1563*100),"",(AC1564/AC1563*100))</f>
        <v>95.416226306882876</v>
      </c>
      <c r="AE1564" s="555"/>
      <c r="AF1564" s="828" t="str">
        <f>$AF$106</f>
        <v>10%対象額</v>
      </c>
      <c r="AG1564" s="829" t="str">
        <f>$AG$106</f>
        <v>税額</v>
      </c>
      <c r="AK1564" s="856" t="s">
        <v>176</v>
      </c>
      <c r="AL1564" s="856"/>
      <c r="AM1564" s="225"/>
      <c r="AN1564" s="225"/>
      <c r="AO1564" s="225"/>
      <c r="AP1564" s="225"/>
      <c r="AQ1564" s="225"/>
      <c r="AR1564" s="225"/>
    </row>
    <row r="1565" spans="1:46" ht="13.5" customHeight="1" thickBot="1">
      <c r="B1565" s="870" t="s">
        <v>617</v>
      </c>
      <c r="C1565" s="871"/>
      <c r="D1565" s="872"/>
      <c r="E1565" s="670"/>
      <c r="F1565" s="731">
        <f ca="1">SUM(F1555+F1557+F1559+F1561+F1563)</f>
        <v>1711</v>
      </c>
      <c r="G1565" s="732">
        <f t="shared" ref="G1565:P1565" ca="1" si="1455">SUM(G1555+G1557+G1559+G1561+G1563)</f>
        <v>374300</v>
      </c>
      <c r="H1565" s="731">
        <f t="shared" ca="1" si="1455"/>
        <v>2061</v>
      </c>
      <c r="I1565" s="733">
        <f t="shared" ca="1" si="1455"/>
        <v>275800</v>
      </c>
      <c r="J1565" s="731">
        <f t="shared" ca="1" si="1455"/>
        <v>58</v>
      </c>
      <c r="K1565" s="733">
        <f t="shared" ca="1" si="1455"/>
        <v>197000</v>
      </c>
      <c r="L1565" s="731">
        <f t="shared" ca="1" si="1455"/>
        <v>64</v>
      </c>
      <c r="M1565" s="732">
        <f t="shared" ca="1" si="1455"/>
        <v>187470</v>
      </c>
      <c r="N1565" s="732">
        <f t="shared" ca="1" si="1455"/>
        <v>66</v>
      </c>
      <c r="O1565" s="734">
        <f t="shared" ca="1" si="1455"/>
        <v>3960</v>
      </c>
      <c r="P1565" s="735">
        <f t="shared" ca="1" si="1455"/>
        <v>20648260</v>
      </c>
      <c r="Q1565" s="555"/>
      <c r="R1565" s="781"/>
      <c r="S1565" s="754" t="s">
        <v>0</v>
      </c>
      <c r="T1565" s="751">
        <f>T1562-T1564</f>
        <v>90642.323232323281</v>
      </c>
      <c r="U1565" s="560"/>
      <c r="V1565" s="755"/>
      <c r="W1565" s="649" t="s">
        <v>0</v>
      </c>
      <c r="X1565" s="751">
        <f>X1562-X1564</f>
        <v>1864164.134680137</v>
      </c>
      <c r="Y1565" s="560"/>
      <c r="Z1565" s="756"/>
      <c r="AA1565" s="560" t="s">
        <v>0</v>
      </c>
      <c r="AB1565" s="649"/>
      <c r="AC1565" s="751">
        <f>AC1562-AC1564</f>
        <v>1930253.6026936024</v>
      </c>
      <c r="AD1565" s="756"/>
      <c r="AE1565" s="555"/>
      <c r="AF1565" s="823"/>
      <c r="AG1565" s="822" t="str">
        <f>IF(AF1565="","0",AF1565-(AF1565/(参照!$V$14)))</f>
        <v>0</v>
      </c>
      <c r="AK1565" s="856" t="s">
        <v>177</v>
      </c>
      <c r="AL1565" s="856"/>
      <c r="AM1565" s="225"/>
      <c r="AN1565" s="225"/>
      <c r="AO1565" s="225"/>
      <c r="AP1565" s="225"/>
      <c r="AQ1565" s="225"/>
      <c r="AR1565" s="225"/>
    </row>
    <row r="1566" spans="1:46" ht="9" customHeight="1">
      <c r="A1566" s="22"/>
    </row>
    <row r="1567" spans="1:46" ht="5.25" customHeight="1">
      <c r="A1567" s="22"/>
    </row>
    <row r="1568" spans="1:46" ht="16.5" customHeight="1">
      <c r="A1568" s="1">
        <f>A1514+1</f>
        <v>29</v>
      </c>
      <c r="B1568" s="555"/>
      <c r="C1568" s="555"/>
      <c r="D1568" s="561"/>
      <c r="E1568" s="564"/>
      <c r="F1568" s="567" t="str">
        <f>F$56</f>
        <v>社　長</v>
      </c>
      <c r="G1568" s="562">
        <f t="shared" ref="G1568:O1568" si="1456">G$56</f>
        <v>0</v>
      </c>
      <c r="H1568" s="563" t="str">
        <f t="shared" si="1456"/>
        <v>常　務</v>
      </c>
      <c r="I1568" s="564">
        <f t="shared" si="1456"/>
        <v>0</v>
      </c>
      <c r="J1568" s="565" t="str">
        <f t="shared" si="1456"/>
        <v>部　長</v>
      </c>
      <c r="K1568" s="566">
        <f t="shared" si="1456"/>
        <v>0</v>
      </c>
      <c r="L1568" s="567" t="str">
        <f t="shared" si="1456"/>
        <v>次　長</v>
      </c>
      <c r="M1568" s="566">
        <f t="shared" si="1456"/>
        <v>0</v>
      </c>
      <c r="N1568" s="567" t="str">
        <f t="shared" si="1456"/>
        <v>課　長</v>
      </c>
      <c r="O1568" s="568" t="str">
        <f t="shared" si="1456"/>
        <v>係</v>
      </c>
      <c r="P1568" s="557"/>
      <c r="Q1568" s="24"/>
      <c r="R1568" s="919" t="s">
        <v>99</v>
      </c>
      <c r="S1568" s="919"/>
      <c r="T1568" s="919"/>
      <c r="U1568" s="919"/>
      <c r="V1568" s="919"/>
      <c r="W1568" s="919"/>
      <c r="X1568" s="919"/>
      <c r="AD1568" s="866" t="s">
        <v>116</v>
      </c>
      <c r="AE1568" s="25"/>
      <c r="AF1568" s="183" t="s">
        <v>8</v>
      </c>
      <c r="AG1568" s="556" t="s">
        <v>9</v>
      </c>
    </row>
    <row r="1569" spans="1:51" ht="15.75" customHeight="1">
      <c r="D1569" s="561"/>
      <c r="E1569" s="555"/>
      <c r="F1569" s="920"/>
      <c r="H1569" s="922"/>
      <c r="J1569" s="924"/>
      <c r="K1569" s="186"/>
      <c r="L1569" s="926"/>
      <c r="M1569" s="186"/>
      <c r="N1569" s="926"/>
      <c r="O1569" s="876" t="str">
        <f>IF(ISERROR(VLOOKUP(O1571,参照!AB:AC,2,FALSE)),"",VLOOKUP(O1571,参照!AB:AC,2,FALSE))</f>
        <v>菅原</v>
      </c>
      <c r="P1569" s="770">
        <v>3</v>
      </c>
      <c r="Q1569" s="4"/>
      <c r="R1569" s="269"/>
      <c r="S1569" s="865">
        <f>SUM(S1515)+1</f>
        <v>46171</v>
      </c>
      <c r="T1569" s="865"/>
      <c r="U1569" s="865"/>
      <c r="V1569" s="865"/>
      <c r="W1569" s="862" t="str">
        <f>TEXT(S1569,"aaaa")</f>
        <v>金曜日</v>
      </c>
      <c r="X1569" s="862"/>
      <c r="Y1569" s="268"/>
      <c r="Z1569" s="4"/>
      <c r="AA1569" s="4"/>
      <c r="AB1569" s="4"/>
      <c r="AC1569" s="29"/>
      <c r="AD1569" s="867"/>
      <c r="AE1569" s="263"/>
      <c r="AF1569" s="889" t="str">
        <f>IF(ISERROR(VLOOKUP(P1569,参照!M:N,2,FALSE)),"",VLOOKUP(P1569,参照!M:N,2,FALSE))</f>
        <v>雨</v>
      </c>
      <c r="AG1569" s="860" t="str">
        <f>IF(ISERROR(VLOOKUP(P1570,参照!M:N,2,FALSE)),"",VLOOKUP(P1570,参照!M:N,2,FALSE))</f>
        <v>雨</v>
      </c>
    </row>
    <row r="1570" spans="1:51" ht="15.75" customHeight="1">
      <c r="D1570" s="561"/>
      <c r="E1570" s="560"/>
      <c r="F1570" s="921"/>
      <c r="G1570" s="31"/>
      <c r="H1570" s="923"/>
      <c r="I1570" s="31"/>
      <c r="J1570" s="925"/>
      <c r="K1570" s="187"/>
      <c r="L1570" s="927"/>
      <c r="M1570" s="187"/>
      <c r="N1570" s="927"/>
      <c r="O1570" s="877" t="str">
        <f>IF(ISERROR(VLOOKUP(N1570,参照!#REF!,2,FALSE)),"",VLOOKUP(N1570,参照!#REF!,2,FALSE))</f>
        <v/>
      </c>
      <c r="P1570" s="770">
        <v>3</v>
      </c>
      <c r="Q1570" s="4"/>
      <c r="R1570" s="269"/>
      <c r="S1570" s="865"/>
      <c r="T1570" s="865"/>
      <c r="U1570" s="865"/>
      <c r="V1570" s="865"/>
      <c r="W1570" s="862"/>
      <c r="X1570" s="862"/>
      <c r="Y1570" s="268"/>
      <c r="Z1570" s="4"/>
      <c r="AA1570" s="4"/>
      <c r="AB1570" s="4"/>
      <c r="AC1570" s="29"/>
      <c r="AD1570" s="868"/>
      <c r="AE1570" s="187"/>
      <c r="AF1570" s="890" t="str">
        <f>IF(ISERROR(VLOOKUP(AE1570,参照!O:P,2,FALSE)),"",VLOOKUP(AE1570,参照!O:P,2,FALSE))</f>
        <v/>
      </c>
      <c r="AG1570" s="861" t="str">
        <f>IF(ISERROR(VLOOKUP(AF1570,参照!P:Q,2,FALSE)),"",VLOOKUP(AF1570,参照!P:Q,2,FALSE))</f>
        <v/>
      </c>
    </row>
    <row r="1571" spans="1:51" ht="13.5" customHeight="1">
      <c r="B1571" s="555" t="s">
        <v>447</v>
      </c>
      <c r="C1571" s="555"/>
      <c r="D1571" s="555"/>
      <c r="E1571" s="555"/>
      <c r="F1571" s="555"/>
      <c r="G1571" s="555"/>
      <c r="H1571" s="555"/>
      <c r="I1571" s="555"/>
      <c r="J1571" s="555"/>
      <c r="K1571" s="555"/>
      <c r="L1571" s="555"/>
      <c r="M1571" s="555"/>
      <c r="N1571" s="555"/>
      <c r="O1571" s="595">
        <v>5</v>
      </c>
      <c r="P1571" s="555"/>
      <c r="Q1571" s="555"/>
      <c r="R1571" s="596" t="s">
        <v>446</v>
      </c>
      <c r="S1571" s="555"/>
      <c r="T1571" s="555"/>
      <c r="U1571" s="555"/>
      <c r="V1571" s="596" t="s">
        <v>445</v>
      </c>
      <c r="W1571" s="555"/>
      <c r="X1571" s="555"/>
      <c r="Y1571" s="555"/>
      <c r="Z1571" s="596" t="s">
        <v>444</v>
      </c>
      <c r="AA1571" s="596"/>
      <c r="AB1571" s="555"/>
      <c r="AC1571" s="597"/>
      <c r="AD1571" s="555"/>
      <c r="AE1571" s="555"/>
      <c r="AF1571" s="596"/>
      <c r="AG1571" s="597"/>
    </row>
    <row r="1572" spans="1:51" ht="13.5" customHeight="1" thickBot="1">
      <c r="B1572" s="908"/>
      <c r="C1572" s="909"/>
      <c r="D1572" s="598"/>
      <c r="E1572" s="598"/>
      <c r="F1572" s="891" t="s">
        <v>679</v>
      </c>
      <c r="G1572" s="892"/>
      <c r="H1572" s="892"/>
      <c r="I1572" s="892"/>
      <c r="J1572" s="892"/>
      <c r="K1572" s="892"/>
      <c r="L1572" s="892"/>
      <c r="M1572" s="892"/>
      <c r="N1572" s="892"/>
      <c r="O1572" s="892"/>
      <c r="P1572" s="893"/>
      <c r="Q1572" s="555"/>
      <c r="R1572" s="599" t="s">
        <v>78</v>
      </c>
      <c r="S1572" s="564"/>
      <c r="T1572" s="600" t="s">
        <v>79</v>
      </c>
      <c r="U1572" s="564"/>
      <c r="V1572" s="564" t="s">
        <v>80</v>
      </c>
      <c r="W1572" s="564"/>
      <c r="X1572" s="601" t="s">
        <v>79</v>
      </c>
      <c r="Y1572" s="555"/>
      <c r="Z1572" s="602" t="s">
        <v>30</v>
      </c>
      <c r="AA1572" s="603"/>
      <c r="AB1572" s="604"/>
      <c r="AC1572" s="605"/>
      <c r="AD1572" s="555"/>
      <c r="AE1572" s="555"/>
      <c r="AF1572" s="555"/>
      <c r="AG1572" s="606"/>
      <c r="AJ1572" s="1" t="s">
        <v>121</v>
      </c>
      <c r="AK1572" s="922" t="s">
        <v>120</v>
      </c>
      <c r="AL1572" s="922"/>
    </row>
    <row r="1573" spans="1:51" ht="13.5" customHeight="1">
      <c r="B1573" s="607" t="s">
        <v>104</v>
      </c>
      <c r="C1573" s="608" t="s">
        <v>105</v>
      </c>
      <c r="D1573" s="568" t="s">
        <v>4</v>
      </c>
      <c r="E1573" s="563"/>
      <c r="F1573" s="609" t="s">
        <v>15</v>
      </c>
      <c r="G1573" s="610"/>
      <c r="H1573" s="609" t="s">
        <v>16</v>
      </c>
      <c r="I1573" s="566"/>
      <c r="J1573" s="567" t="s">
        <v>17</v>
      </c>
      <c r="K1573" s="611"/>
      <c r="L1573" s="609" t="s">
        <v>18</v>
      </c>
      <c r="M1573" s="562"/>
      <c r="N1573" s="612" t="s">
        <v>19</v>
      </c>
      <c r="O1573" s="613" t="s">
        <v>6</v>
      </c>
      <c r="P1573" s="613" t="s">
        <v>20</v>
      </c>
      <c r="Q1573" s="595">
        <v>401</v>
      </c>
      <c r="R1573" s="614" t="str">
        <f>IF(ISERROR(VLOOKUP(Q1573,参照!A:B,2,FALSE)),"",VLOOKUP(Q1573,参照!A:B,2,FALSE))</f>
        <v>ＪＴＢ</v>
      </c>
      <c r="S1573" s="604"/>
      <c r="T1573" s="615">
        <v>137750</v>
      </c>
      <c r="U1573" s="604">
        <v>500</v>
      </c>
      <c r="V1573" s="604" t="str">
        <f>IF(ISERROR(VLOOKUP(U1573,参照!D:E,2,FALSE)),"",VLOOKUP(U1573,参照!D:E,2,FALSE))</f>
        <v>じゃらん</v>
      </c>
      <c r="W1573" s="604"/>
      <c r="X1573" s="616">
        <v>9500</v>
      </c>
      <c r="Y1573" s="555"/>
      <c r="Z1573" s="558"/>
      <c r="AA1573" s="617"/>
      <c r="AB1573" s="618"/>
      <c r="AC1573" s="619"/>
      <c r="AD1573" s="555"/>
      <c r="AE1573" s="555"/>
      <c r="AF1573" s="555" t="s">
        <v>346</v>
      </c>
      <c r="AG1573" s="606"/>
      <c r="AJ1573" s="853" t="s">
        <v>635</v>
      </c>
      <c r="AK1573" s="277" t="s">
        <v>104</v>
      </c>
      <c r="AL1573" s="277" t="s">
        <v>4</v>
      </c>
      <c r="AM1573" s="278"/>
      <c r="AN1573" s="279" t="s">
        <v>15</v>
      </c>
      <c r="AO1573" s="279" t="s">
        <v>16</v>
      </c>
      <c r="AP1573" s="277" t="s">
        <v>17</v>
      </c>
      <c r="AQ1573" s="279" t="s">
        <v>18</v>
      </c>
      <c r="AR1573" s="279" t="s">
        <v>19</v>
      </c>
      <c r="AS1573" s="279"/>
      <c r="AT1573" s="278" t="s">
        <v>117</v>
      </c>
      <c r="AU1573" s="278" t="s">
        <v>118</v>
      </c>
      <c r="AV1573" s="278" t="s">
        <v>123</v>
      </c>
      <c r="AW1573" s="278" t="s">
        <v>124</v>
      </c>
      <c r="AX1573" s="280" t="s">
        <v>122</v>
      </c>
      <c r="AY1573" s="853" t="s">
        <v>100</v>
      </c>
    </row>
    <row r="1574" spans="1:51" ht="13.5" customHeight="1">
      <c r="A1574" s="43"/>
      <c r="B1574" s="620" t="s">
        <v>83</v>
      </c>
      <c r="C1574" s="621">
        <v>1</v>
      </c>
      <c r="D1574" s="621">
        <v>1</v>
      </c>
      <c r="E1574" s="604">
        <f>IF(B1574="","",VLOOKUP(B1574,参照!$U$1:$Z$25,2,FALSE))</f>
        <v>5000</v>
      </c>
      <c r="F1574" s="622">
        <v>6</v>
      </c>
      <c r="G1574" s="623">
        <f>IF(B1574="","",VLOOKUP(B1574,参照!$U$1:$Z$25,3,FALSE))</f>
        <v>4750</v>
      </c>
      <c r="H1574" s="622">
        <v>104</v>
      </c>
      <c r="I1574" s="624">
        <f>IF(B1574="","",VLOOKUP(B1574,参照!$U$1:$Z$25,4,FALSE))</f>
        <v>3500</v>
      </c>
      <c r="J1574" s="622"/>
      <c r="K1574" s="625">
        <f>IF(B1574="","",VLOOKUP(B1574,参照!$U$1:$Z$25,5,FALSE))</f>
        <v>2500</v>
      </c>
      <c r="L1574" s="622"/>
      <c r="M1574" s="626">
        <f>IF(B1574="","",VLOOKUP(B1574,参照!$U$1:$Z$25,6,FALSE))</f>
        <v>2380</v>
      </c>
      <c r="N1574" s="605"/>
      <c r="O1574" s="616">
        <f t="shared" ref="O1574:O1586" si="1457">IF(SUM(F1574+H1574+J1574+L1574+N1574)=0,"",SUM(F1574+H1574+J1574+L1574+N1574))</f>
        <v>110</v>
      </c>
      <c r="P1574" s="605">
        <f>IF(ISERROR(SUM(E1574*F1574+G1574*H1574+I1574*J1574+K1574*L1574+M1574*N1574)),"",SUM(E1574*F1574+G1574*H1574+I1574*J1574+K1574*L1574+M1574*N1574))</f>
        <v>524000</v>
      </c>
      <c r="Q1574" s="595">
        <v>415</v>
      </c>
      <c r="R1574" s="627" t="str">
        <f>IF(ISERROR(VLOOKUP(Q1574,参照!A:B,2,FALSE)),"",VLOOKUP(Q1574,参照!A:B,2,FALSE))</f>
        <v>クラブツーリズム</v>
      </c>
      <c r="S1574" s="628"/>
      <c r="T1574" s="629">
        <v>340100</v>
      </c>
      <c r="U1574" s="628">
        <v>726</v>
      </c>
      <c r="V1574" s="628" t="str">
        <f>IF(ISERROR(VLOOKUP(U1574,参照!D:E,2,FALSE)),"",VLOOKUP(U1574,参照!D:E,2,FALSE))</f>
        <v>ベルトラ</v>
      </c>
      <c r="W1574" s="628"/>
      <c r="X1574" s="630">
        <v>19000</v>
      </c>
      <c r="Y1574" s="555"/>
      <c r="Z1574" s="631"/>
      <c r="AA1574" s="632"/>
      <c r="AB1574" s="618"/>
      <c r="AC1574" s="619"/>
      <c r="AD1574" s="555"/>
      <c r="AE1574" s="555"/>
      <c r="AF1574" s="633" t="s">
        <v>164</v>
      </c>
      <c r="AG1574" s="634">
        <f>AG1520+S1607</f>
        <v>267560</v>
      </c>
      <c r="AJ1574" s="854"/>
      <c r="AK1574" s="281" t="s">
        <v>83</v>
      </c>
      <c r="AL1574" s="281">
        <v>1</v>
      </c>
      <c r="AM1574" s="225"/>
      <c r="AN1574" s="225">
        <f>DSUM($B1573:$N1587,F1573,$AK1573:$AL1574)</f>
        <v>20</v>
      </c>
      <c r="AO1574" s="225">
        <f>DSUM($B1573:$N1587,H1573,$AK1573:$AL1574)</f>
        <v>110</v>
      </c>
      <c r="AP1574" s="225">
        <f>DSUM($B1573:$N1587,J1573,$AK1573:$AL1574)</f>
        <v>0</v>
      </c>
      <c r="AQ1574" s="225">
        <f>DSUM($B1573:$N1587,L1573,$AK1573:$AL1574)</f>
        <v>0</v>
      </c>
      <c r="AR1574" s="225">
        <f>DSUM($B1573:$N1587,N1573,$AK1573:$AL1574)</f>
        <v>0</v>
      </c>
      <c r="AS1574" s="225"/>
      <c r="AT1574" s="225">
        <f>AN1574+AO1574+AP1574</f>
        <v>130</v>
      </c>
      <c r="AU1574" s="225">
        <f>AQ1574+AR1574</f>
        <v>0</v>
      </c>
      <c r="AV1574" s="225">
        <f>AT1574+AU1574</f>
        <v>130</v>
      </c>
      <c r="AW1574" s="287">
        <f>(AT1574*1)+(AU1574*0.5)</f>
        <v>130</v>
      </c>
      <c r="AX1574" s="284">
        <f>DCOUNT(B1573:E1587,D1573,AK1573:AL1574)-AM1618</f>
        <v>2</v>
      </c>
      <c r="AY1574" s="854"/>
    </row>
    <row r="1575" spans="1:51" ht="13.5" customHeight="1">
      <c r="A1575" s="43"/>
      <c r="B1575" s="635" t="s">
        <v>126</v>
      </c>
      <c r="C1575" s="636">
        <v>1</v>
      </c>
      <c r="D1575" s="636">
        <v>3</v>
      </c>
      <c r="E1575" s="628">
        <f>IF(B1575="","",VLOOKUP(B1575,参照!$U$1:$Z$25,2,FALSE))</f>
        <v>8000</v>
      </c>
      <c r="F1575" s="637">
        <v>6</v>
      </c>
      <c r="G1575" s="638">
        <f>IF(B1575="","",VLOOKUP(B1575,参照!$U$1:$Z$25,3,FALSE))</f>
        <v>7600</v>
      </c>
      <c r="H1575" s="637"/>
      <c r="I1575" s="639">
        <f>IF(B1575="","",VLOOKUP(B1575,参照!$U$1:$Z$25,4,FALSE))</f>
        <v>5600</v>
      </c>
      <c r="J1575" s="637"/>
      <c r="K1575" s="640">
        <f>IF(B1575="","",VLOOKUP(B1575,参照!$U$1:$Z$25,5,FALSE))</f>
        <v>4000</v>
      </c>
      <c r="L1575" s="637"/>
      <c r="M1575" s="641">
        <f>IF(B1575="","",VLOOKUP(B1575,参照!$U$1:$Z$25,6,FALSE))</f>
        <v>3800</v>
      </c>
      <c r="N1575" s="642"/>
      <c r="O1575" s="642">
        <f t="shared" si="1457"/>
        <v>6</v>
      </c>
      <c r="P1575" s="642">
        <f t="shared" ref="P1575:P1586" si="1458">IF(ISERROR(SUM(E1575*F1575+G1575*H1575+I1575*J1575+K1575*L1575+M1575*N1575)),"",SUM(E1575*F1575+G1575*H1575+I1575*J1575+K1575*L1575+M1575*N1575))</f>
        <v>48000</v>
      </c>
      <c r="Q1575" s="595">
        <v>474</v>
      </c>
      <c r="R1575" s="627" t="str">
        <f>IF(ISERROR(VLOOKUP(Q1575,参照!A:B,2,FALSE)),"",VLOOKUP(Q1575,参照!A:B,2,FALSE))</f>
        <v>阪急交通社</v>
      </c>
      <c r="S1575" s="628"/>
      <c r="T1575" s="629">
        <v>264100</v>
      </c>
      <c r="U1575" s="628">
        <v>800</v>
      </c>
      <c r="V1575" s="628" t="str">
        <f>IF(ISERROR(VLOOKUP(U1575,参照!D:E,2,FALSE)),"",VLOOKUP(U1575,参照!D:E,2,FALSE))</f>
        <v>ANA Digital Gate</v>
      </c>
      <c r="W1575" s="628"/>
      <c r="X1575" s="630">
        <v>98000</v>
      </c>
      <c r="Y1575" s="555"/>
      <c r="Z1575" s="631"/>
      <c r="AA1575" s="632"/>
      <c r="AB1575" s="618"/>
      <c r="AC1575" s="619"/>
      <c r="AD1575" s="555"/>
      <c r="AE1575" s="555"/>
      <c r="AF1575" s="643" t="s">
        <v>680</v>
      </c>
      <c r="AG1575" s="644">
        <f>AG1521+S1608</f>
        <v>0</v>
      </c>
      <c r="AJ1575" s="854"/>
      <c r="AK1575" s="281" t="s">
        <v>104</v>
      </c>
      <c r="AL1575" s="281" t="s">
        <v>4</v>
      </c>
      <c r="AM1575" s="225"/>
      <c r="AN1575" s="225"/>
      <c r="AO1575" s="225"/>
      <c r="AP1575" s="225"/>
      <c r="AQ1575" s="225"/>
      <c r="AR1575" s="225"/>
      <c r="AS1575" s="225"/>
      <c r="AT1575" s="225"/>
      <c r="AU1575" s="225"/>
      <c r="AV1575" s="225"/>
      <c r="AW1575" s="225"/>
      <c r="AX1575" s="282"/>
      <c r="AY1575" s="854"/>
    </row>
    <row r="1576" spans="1:51" ht="13.5" customHeight="1" thickBot="1">
      <c r="A1576" s="43"/>
      <c r="B1576" s="635" t="s">
        <v>83</v>
      </c>
      <c r="C1576" s="636">
        <v>2</v>
      </c>
      <c r="D1576" s="636">
        <v>1</v>
      </c>
      <c r="E1576" s="628">
        <f>IF(B1576="","",VLOOKUP(B1576,参照!$U$1:$Z$25,2,FALSE))</f>
        <v>5000</v>
      </c>
      <c r="F1576" s="637">
        <v>14</v>
      </c>
      <c r="G1576" s="638">
        <f>IF(B1576="","",VLOOKUP(B1576,参照!$U$1:$Z$25,3,FALSE))</f>
        <v>4750</v>
      </c>
      <c r="H1576" s="637">
        <v>6</v>
      </c>
      <c r="I1576" s="639">
        <f>IF(B1576="","",VLOOKUP(B1576,参照!$U$1:$Z$25,4,FALSE))</f>
        <v>3500</v>
      </c>
      <c r="J1576" s="637"/>
      <c r="K1576" s="640">
        <f>IF(B1576="","",VLOOKUP(B1576,参照!$U$1:$Z$25,5,FALSE))</f>
        <v>2500</v>
      </c>
      <c r="L1576" s="637"/>
      <c r="M1576" s="641">
        <f>IF(B1576="","",VLOOKUP(B1576,参照!$U$1:$Z$25,6,FALSE))</f>
        <v>2380</v>
      </c>
      <c r="N1576" s="642"/>
      <c r="O1576" s="630">
        <f t="shared" si="1457"/>
        <v>20</v>
      </c>
      <c r="P1576" s="642">
        <f t="shared" si="1458"/>
        <v>98500</v>
      </c>
      <c r="Q1576" s="595"/>
      <c r="R1576" s="627" t="str">
        <f>IF(ISERROR(VLOOKUP(Q1576,参照!A:B,2,FALSE)),"",VLOOKUP(Q1576,参照!A:B,2,FALSE))</f>
        <v/>
      </c>
      <c r="S1576" s="628"/>
      <c r="T1576" s="629"/>
      <c r="U1576" s="628"/>
      <c r="V1576" s="628" t="str">
        <f>IF(ISERROR(VLOOKUP(U1576,参照!D:E,2,FALSE)),"",VLOOKUP(U1576,参照!D:E,2,FALSE))</f>
        <v/>
      </c>
      <c r="W1576" s="628"/>
      <c r="X1576" s="630"/>
      <c r="Y1576" s="555"/>
      <c r="Z1576" s="645"/>
      <c r="AA1576" s="590"/>
      <c r="AB1576" s="646"/>
      <c r="AC1576" s="647"/>
      <c r="AD1576" s="555"/>
      <c r="AE1576" s="555"/>
      <c r="AF1576" s="555"/>
      <c r="AG1576" s="606"/>
      <c r="AJ1576" s="855"/>
      <c r="AK1576" s="9" t="s">
        <v>83</v>
      </c>
      <c r="AL1576" s="9">
        <v>3</v>
      </c>
      <c r="AM1576" s="283"/>
      <c r="AN1576" s="283">
        <f>DSUM($B1573:$N1587,F1573,$AK1575:$AL1576)</f>
        <v>0</v>
      </c>
      <c r="AO1576" s="283">
        <f>DSUM($B1573:$N1587,H1573,$AK1575:$AL1576)</f>
        <v>0</v>
      </c>
      <c r="AP1576" s="283">
        <f>DSUM($B1573:$N1587,J1573,$AK1575:$AL1576)</f>
        <v>0</v>
      </c>
      <c r="AQ1576" s="283">
        <f>DSUM($B1573:$N1587,L1573,$AK1575:$AL1576)</f>
        <v>0</v>
      </c>
      <c r="AR1576" s="283">
        <f>DSUM($B1573:$N1587,N1573,$AK1575:$AL1576)</f>
        <v>0</v>
      </c>
      <c r="AS1576" s="283"/>
      <c r="AT1576" s="283">
        <f>AN1576+AO1576+AP1576</f>
        <v>0</v>
      </c>
      <c r="AU1576" s="283">
        <f>AQ1576+AR1576</f>
        <v>0</v>
      </c>
      <c r="AV1576" s="283">
        <f>AT1576+AU1576</f>
        <v>0</v>
      </c>
      <c r="AW1576" s="286">
        <f>(AT1576*1)+(AU1576*0.5)</f>
        <v>0</v>
      </c>
      <c r="AX1576" s="285">
        <f>DCOUNT(B1573:E1587,D1573,AK1575:AL1576)-AM1619</f>
        <v>0</v>
      </c>
      <c r="AY1576" s="855"/>
    </row>
    <row r="1577" spans="1:51" ht="13.5" customHeight="1" thickBot="1">
      <c r="A1577" s="43"/>
      <c r="B1577" s="635" t="s">
        <v>88</v>
      </c>
      <c r="C1577" s="636">
        <v>4</v>
      </c>
      <c r="D1577" s="636">
        <v>1</v>
      </c>
      <c r="E1577" s="628">
        <f>IF(B1577="","",VLOOKUP(B1577,参照!$U$1:$Z$25,2,FALSE))</f>
        <v>3000</v>
      </c>
      <c r="F1577" s="637">
        <v>1</v>
      </c>
      <c r="G1577" s="638">
        <f>IF(B1577="","",VLOOKUP(B1577,参照!$U$1:$Z$25,3,FALSE))</f>
        <v>2850</v>
      </c>
      <c r="H1577" s="637">
        <v>87</v>
      </c>
      <c r="I1577" s="639">
        <f>IF(B1577="","",VLOOKUP(B1577,参照!$U$1:$Z$25,4,FALSE))</f>
        <v>2100</v>
      </c>
      <c r="J1577" s="637"/>
      <c r="K1577" s="640">
        <f>IF(B1577="","",VLOOKUP(B1577,参照!$U$1:$Z$25,5,FALSE))</f>
        <v>1500</v>
      </c>
      <c r="L1577" s="637"/>
      <c r="M1577" s="641">
        <f>IF(B1577="","",VLOOKUP(B1577,参照!$U$1:$Z$25,6,FALSE))</f>
        <v>1430</v>
      </c>
      <c r="N1577" s="642"/>
      <c r="O1577" s="642">
        <f t="shared" si="1457"/>
        <v>88</v>
      </c>
      <c r="P1577" s="642">
        <f t="shared" si="1458"/>
        <v>250950</v>
      </c>
      <c r="Q1577" s="595"/>
      <c r="R1577" s="627" t="str">
        <f>IF(ISERROR(VLOOKUP(Q1577,参照!A:B,2,FALSE)),"",VLOOKUP(Q1577,参照!A:B,2,FALSE))</f>
        <v/>
      </c>
      <c r="S1577" s="628"/>
      <c r="T1577" s="629"/>
      <c r="U1577" s="628"/>
      <c r="V1577" s="628" t="str">
        <f>IF(ISERROR(VLOOKUP(U1577,参照!D:E,2,FALSE)),"",VLOOKUP(U1577,参照!D:E,2,FALSE))</f>
        <v/>
      </c>
      <c r="W1577" s="628"/>
      <c r="X1577" s="630"/>
      <c r="Y1577" s="555"/>
      <c r="Z1577" s="648" t="s">
        <v>35</v>
      </c>
      <c r="AA1577" s="649"/>
      <c r="AB1577" s="650"/>
      <c r="AC1577" s="651">
        <f>SUM(AC1573:AC1575)</f>
        <v>0</v>
      </c>
      <c r="AD1577" s="555"/>
      <c r="AE1577" s="555"/>
      <c r="AF1577" s="555" t="s">
        <v>345</v>
      </c>
      <c r="AG1577" s="606"/>
    </row>
    <row r="1578" spans="1:51" ht="13.5" customHeight="1">
      <c r="A1578" s="43"/>
      <c r="B1578" s="635"/>
      <c r="C1578" s="636"/>
      <c r="D1578" s="636"/>
      <c r="E1578" s="628" t="str">
        <f>IF(B1578="","",VLOOKUP(B1578,参照!$U$1:$Z$25,2,FALSE))</f>
        <v/>
      </c>
      <c r="F1578" s="637"/>
      <c r="G1578" s="638" t="str">
        <f>IF(B1578="","",VLOOKUP(B1578,参照!$U$1:$Z$25,3,FALSE))</f>
        <v/>
      </c>
      <c r="H1578" s="637"/>
      <c r="I1578" s="639" t="str">
        <f>IF(B1578="","",VLOOKUP(B1578,参照!$U$1:$Z$25,4,FALSE))</f>
        <v/>
      </c>
      <c r="J1578" s="637"/>
      <c r="K1578" s="640" t="str">
        <f>IF(B1578="","",VLOOKUP(B1578,参照!$U$1:$Z$25,5,FALSE))</f>
        <v/>
      </c>
      <c r="L1578" s="637"/>
      <c r="M1578" s="641" t="str">
        <f>IF(B1578="","",VLOOKUP(B1578,参照!$U$1:$Z$25,6,FALSE))</f>
        <v/>
      </c>
      <c r="N1578" s="642"/>
      <c r="O1578" s="630" t="str">
        <f t="shared" si="1457"/>
        <v/>
      </c>
      <c r="P1578" s="642" t="str">
        <f t="shared" si="1458"/>
        <v/>
      </c>
      <c r="Q1578" s="595"/>
      <c r="R1578" s="627" t="str">
        <f>IF(ISERROR(VLOOKUP(Q1578,参照!A:B,2,FALSE)),"",VLOOKUP(Q1578,参照!A:B,2,FALSE))</f>
        <v/>
      </c>
      <c r="S1578" s="628"/>
      <c r="T1578" s="629"/>
      <c r="U1578" s="628"/>
      <c r="V1578" s="628" t="str">
        <f>IF(ISERROR(VLOOKUP(U1578,参照!D:E,2,FALSE)),"",VLOOKUP(U1578,参照!D:E,2,FALSE))</f>
        <v/>
      </c>
      <c r="W1578" s="628"/>
      <c r="X1578" s="630"/>
      <c r="Y1578" s="555"/>
      <c r="Z1578" s="555"/>
      <c r="AA1578" s="555"/>
      <c r="AB1578" s="555"/>
      <c r="AC1578" s="555"/>
      <c r="AD1578" s="555"/>
      <c r="AE1578" s="555"/>
      <c r="AF1578" s="633" t="s">
        <v>164</v>
      </c>
      <c r="AG1578" s="634">
        <f>AG1524+S1609</f>
        <v>254200</v>
      </c>
      <c r="AJ1578" s="853" t="s">
        <v>107</v>
      </c>
      <c r="AK1578" s="277" t="s">
        <v>104</v>
      </c>
      <c r="AL1578" s="277" t="s">
        <v>4</v>
      </c>
      <c r="AM1578" s="278"/>
      <c r="AN1578" s="279" t="s">
        <v>15</v>
      </c>
      <c r="AO1578" s="279" t="s">
        <v>16</v>
      </c>
      <c r="AP1578" s="277" t="s">
        <v>17</v>
      </c>
      <c r="AQ1578" s="279" t="s">
        <v>18</v>
      </c>
      <c r="AR1578" s="279" t="s">
        <v>19</v>
      </c>
      <c r="AS1578" s="277"/>
      <c r="AT1578" s="277" t="s">
        <v>117</v>
      </c>
      <c r="AU1578" s="277" t="s">
        <v>118</v>
      </c>
      <c r="AV1578" s="277" t="s">
        <v>123</v>
      </c>
      <c r="AW1578" s="277" t="s">
        <v>124</v>
      </c>
      <c r="AX1578" s="288" t="s">
        <v>122</v>
      </c>
      <c r="AY1578" s="853" t="s">
        <v>107</v>
      </c>
    </row>
    <row r="1579" spans="1:51" ht="13.5" customHeight="1">
      <c r="A1579" s="43"/>
      <c r="B1579" s="635"/>
      <c r="C1579" s="636"/>
      <c r="D1579" s="636"/>
      <c r="E1579" s="628" t="str">
        <f>IF(B1579="","",VLOOKUP(B1579,参照!$U$1:$Z$25,2,FALSE))</f>
        <v/>
      </c>
      <c r="F1579" s="637"/>
      <c r="G1579" s="638" t="str">
        <f>IF(B1579="","",VLOOKUP(B1579,参照!$U$1:$Z$25,3,FALSE))</f>
        <v/>
      </c>
      <c r="H1579" s="637"/>
      <c r="I1579" s="639" t="str">
        <f>IF(B1579="","",VLOOKUP(B1579,参照!$U$1:$Z$25,4,FALSE))</f>
        <v/>
      </c>
      <c r="J1579" s="637"/>
      <c r="K1579" s="640" t="str">
        <f>IF(B1579="","",VLOOKUP(B1579,参照!$U$1:$Z$25,5,FALSE))</f>
        <v/>
      </c>
      <c r="L1579" s="637"/>
      <c r="M1579" s="641" t="str">
        <f>IF(B1579="","",VLOOKUP(B1579,参照!$U$1:$Z$25,6,FALSE))</f>
        <v/>
      </c>
      <c r="N1579" s="642"/>
      <c r="O1579" s="642" t="str">
        <f t="shared" si="1457"/>
        <v/>
      </c>
      <c r="P1579" s="642" t="str">
        <f t="shared" si="1458"/>
        <v/>
      </c>
      <c r="Q1579" s="595"/>
      <c r="R1579" s="627" t="str">
        <f>IF(ISERROR(VLOOKUP(Q1579,参照!A:B,2,FALSE)),"",VLOOKUP(Q1579,参照!A:B,2,FALSE))</f>
        <v/>
      </c>
      <c r="S1579" s="628"/>
      <c r="T1579" s="629"/>
      <c r="U1579" s="628"/>
      <c r="V1579" s="628" t="str">
        <f>IF(ISERROR(VLOOKUP(U1579,参照!D:E,2,FALSE)),"",VLOOKUP(U1579,参照!D:E,2,FALSE))</f>
        <v/>
      </c>
      <c r="W1579" s="628"/>
      <c r="X1579" s="630"/>
      <c r="Y1579" s="555"/>
      <c r="Z1579" s="602" t="s">
        <v>33</v>
      </c>
      <c r="AA1579" s="603"/>
      <c r="AB1579" s="652"/>
      <c r="AC1579" s="653"/>
      <c r="AD1579" s="555"/>
      <c r="AE1579" s="555"/>
      <c r="AF1579" s="643" t="s">
        <v>681</v>
      </c>
      <c r="AG1579" s="644">
        <f>AG1525+S1610</f>
        <v>0</v>
      </c>
      <c r="AJ1579" s="854"/>
      <c r="AK1579" s="281" t="s">
        <v>84</v>
      </c>
      <c r="AL1579" s="281">
        <v>1</v>
      </c>
      <c r="AM1579" s="225"/>
      <c r="AN1579" s="225">
        <f>DSUM($B1573:$N1587,F1573,$AK1578:$AL1579)</f>
        <v>0</v>
      </c>
      <c r="AO1579" s="225">
        <f>DSUM($B1573:$N1587,H1573,$AK1578:$AL1579)</f>
        <v>0</v>
      </c>
      <c r="AP1579" s="225">
        <f>DSUM($B1573:$N1587,J1573,$AK1578:$AL1579)</f>
        <v>0</v>
      </c>
      <c r="AQ1579" s="225">
        <f>DSUM($B1573:$N1587,L1573,$AK1578:$AL1579)</f>
        <v>0</v>
      </c>
      <c r="AR1579" s="225">
        <f>DSUM($B1573:$N1587,N1573,$AK1578:$AL1579)</f>
        <v>0</v>
      </c>
      <c r="AS1579" s="225"/>
      <c r="AT1579" s="225">
        <f>AN1579+AO1579+AP1579</f>
        <v>0</v>
      </c>
      <c r="AU1579" s="225">
        <f>AQ1579+AR1579</f>
        <v>0</v>
      </c>
      <c r="AV1579" s="225">
        <f>AT1579+AU1579</f>
        <v>0</v>
      </c>
      <c r="AW1579" s="287">
        <f>(AT1579*1)+(AU1579*0.5)</f>
        <v>0</v>
      </c>
      <c r="AX1579" s="284">
        <f>DCOUNT(B1573:E1587,D1573,AK1578:AL1579)-AN1618</f>
        <v>0</v>
      </c>
      <c r="AY1579" s="854"/>
    </row>
    <row r="1580" spans="1:51" ht="13.5" customHeight="1">
      <c r="A1580" s="43"/>
      <c r="B1580" s="635"/>
      <c r="C1580" s="636"/>
      <c r="D1580" s="636"/>
      <c r="E1580" s="628" t="str">
        <f>IF(B1580="","",VLOOKUP(B1580,参照!$U$1:$Z$25,2,FALSE))</f>
        <v/>
      </c>
      <c r="F1580" s="637"/>
      <c r="G1580" s="638" t="str">
        <f>IF(B1580="","",VLOOKUP(B1580,参照!$U$1:$Z$25,3,FALSE))</f>
        <v/>
      </c>
      <c r="H1580" s="637"/>
      <c r="I1580" s="639" t="str">
        <f>IF(B1580="","",VLOOKUP(B1580,参照!$U$1:$Z$25,4,FALSE))</f>
        <v/>
      </c>
      <c r="J1580" s="637"/>
      <c r="K1580" s="640" t="str">
        <f>IF(B1580="","",VLOOKUP(B1580,参照!$U$1:$Z$25,5,FALSE))</f>
        <v/>
      </c>
      <c r="L1580" s="637"/>
      <c r="M1580" s="641" t="str">
        <f>IF(B1580="","",VLOOKUP(B1580,参照!$U$1:$Z$25,6,FALSE))</f>
        <v/>
      </c>
      <c r="N1580" s="642"/>
      <c r="O1580" s="630" t="str">
        <f t="shared" si="1457"/>
        <v/>
      </c>
      <c r="P1580" s="642" t="str">
        <f t="shared" si="1458"/>
        <v/>
      </c>
      <c r="Q1580" s="595"/>
      <c r="R1580" s="627" t="str">
        <f>IF(ISERROR(VLOOKUP(Q1580,参照!A:B,2,FALSE)),"",VLOOKUP(Q1580,参照!A:B,2,FALSE))</f>
        <v/>
      </c>
      <c r="S1580" s="628"/>
      <c r="T1580" s="629"/>
      <c r="U1580" s="628"/>
      <c r="V1580" s="628" t="str">
        <f>IF(ISERROR(VLOOKUP(U1580,参照!D:E,2,FALSE)),"",VLOOKUP(U1580,参照!D:E,2,FALSE))</f>
        <v/>
      </c>
      <c r="W1580" s="628"/>
      <c r="X1580" s="630"/>
      <c r="Y1580" s="555"/>
      <c r="Z1580" s="627"/>
      <c r="AA1580" s="654"/>
      <c r="AB1580" s="655"/>
      <c r="AC1580" s="656"/>
      <c r="AD1580" s="555"/>
      <c r="AE1580" s="555"/>
      <c r="AF1580" s="596"/>
      <c r="AG1580" s="606"/>
      <c r="AJ1580" s="854"/>
      <c r="AK1580" s="281" t="s">
        <v>104</v>
      </c>
      <c r="AL1580" s="281" t="s">
        <v>4</v>
      </c>
      <c r="AM1580" s="225"/>
      <c r="AN1580" s="225"/>
      <c r="AO1580" s="225"/>
      <c r="AP1580" s="225"/>
      <c r="AQ1580" s="225"/>
      <c r="AR1580" s="225"/>
      <c r="AS1580" s="225"/>
      <c r="AT1580" s="225"/>
      <c r="AU1580" s="225"/>
      <c r="AV1580" s="225"/>
      <c r="AW1580" s="225"/>
      <c r="AX1580" s="282"/>
      <c r="AY1580" s="854"/>
    </row>
    <row r="1581" spans="1:51" ht="13.5" customHeight="1" thickBot="1">
      <c r="A1581" s="43"/>
      <c r="B1581" s="635"/>
      <c r="C1581" s="636"/>
      <c r="D1581" s="636"/>
      <c r="E1581" s="628" t="str">
        <f>IF(B1581="","",VLOOKUP(B1581,参照!$U$1:$Z$25,2,FALSE))</f>
        <v/>
      </c>
      <c r="F1581" s="637"/>
      <c r="G1581" s="638" t="str">
        <f>IF(B1581="","",VLOOKUP(B1581,参照!$U$1:$Z$25,3,FALSE))</f>
        <v/>
      </c>
      <c r="H1581" s="637"/>
      <c r="I1581" s="639" t="str">
        <f>IF(B1581="","",VLOOKUP(B1581,参照!$U$1:$Z$25,4,FALSE))</f>
        <v/>
      </c>
      <c r="J1581" s="637"/>
      <c r="K1581" s="640" t="str">
        <f>IF(B1581="","",VLOOKUP(B1581,参照!$U$1:$Z$25,5,FALSE))</f>
        <v/>
      </c>
      <c r="L1581" s="637"/>
      <c r="M1581" s="641" t="str">
        <f>IF(B1581="","",VLOOKUP(B1581,参照!$U$1:$Z$25,6,FALSE))</f>
        <v/>
      </c>
      <c r="N1581" s="642"/>
      <c r="O1581" s="642" t="str">
        <f t="shared" si="1457"/>
        <v/>
      </c>
      <c r="P1581" s="642" t="str">
        <f t="shared" si="1458"/>
        <v/>
      </c>
      <c r="Q1581" s="595"/>
      <c r="R1581" s="627" t="str">
        <f>IF(ISERROR(VLOOKUP(Q1581,参照!A:B,2,FALSE)),"",VLOOKUP(Q1581,参照!A:B,2,FALSE))</f>
        <v/>
      </c>
      <c r="S1581" s="628"/>
      <c r="T1581" s="629"/>
      <c r="U1581" s="628"/>
      <c r="V1581" s="628" t="str">
        <f>IF(ISERROR(VLOOKUP(U1581,参照!D:E,2,FALSE)),"",VLOOKUP(U1581,参照!D:E,2,FALSE))</f>
        <v/>
      </c>
      <c r="W1581" s="628"/>
      <c r="X1581" s="630"/>
      <c r="Y1581" s="555"/>
      <c r="Z1581" s="627"/>
      <c r="AA1581" s="654"/>
      <c r="AB1581" s="655"/>
      <c r="AC1581" s="642"/>
      <c r="AD1581" s="555"/>
      <c r="AE1581" s="555"/>
      <c r="AF1581" s="555" t="s">
        <v>163</v>
      </c>
      <c r="AG1581" s="606"/>
      <c r="AJ1581" s="855"/>
      <c r="AK1581" s="9" t="s">
        <v>84</v>
      </c>
      <c r="AL1581" s="9">
        <v>3</v>
      </c>
      <c r="AM1581" s="283"/>
      <c r="AN1581" s="283">
        <f>DSUM($B1573:$N1587,F1573,$AK1580:$AL1581)</f>
        <v>0</v>
      </c>
      <c r="AO1581" s="283">
        <f>DSUM($B1573:$N1587,H1573,$AK1580:$AL1581)</f>
        <v>0</v>
      </c>
      <c r="AP1581" s="283">
        <f>DSUM($B1573:$N1587,J1573,$AK1580:$AL1581)</f>
        <v>0</v>
      </c>
      <c r="AQ1581" s="283">
        <f>DSUM($B1573:$N1587,L1573,$AK1580:$AL1581)</f>
        <v>0</v>
      </c>
      <c r="AR1581" s="283">
        <f>DSUM($B1573:$N1587,N1573,$AK1580:$AL1581)</f>
        <v>0</v>
      </c>
      <c r="AS1581" s="283"/>
      <c r="AT1581" s="283">
        <f>AN1581+AO1581+AP1581</f>
        <v>0</v>
      </c>
      <c r="AU1581" s="283">
        <f>AQ1581+AR1581</f>
        <v>0</v>
      </c>
      <c r="AV1581" s="283">
        <f>AT1581+AU1581</f>
        <v>0</v>
      </c>
      <c r="AW1581" s="286">
        <f>(AT1581*1)+(AU1581*0.5)</f>
        <v>0</v>
      </c>
      <c r="AX1581" s="285">
        <f>DCOUNT(B1573:E1587,D1573,AK1580:AL1581)-AN1619</f>
        <v>0</v>
      </c>
      <c r="AY1581" s="855"/>
    </row>
    <row r="1582" spans="1:51" ht="13.5" customHeight="1" thickBot="1">
      <c r="A1582" s="43"/>
      <c r="B1582" s="635"/>
      <c r="C1582" s="636"/>
      <c r="D1582" s="636"/>
      <c r="E1582" s="628" t="str">
        <f>IF(B1582="","",VLOOKUP(B1582,参照!$U$1:$Z$25,2,FALSE))</f>
        <v/>
      </c>
      <c r="F1582" s="637"/>
      <c r="G1582" s="638" t="str">
        <f>IF(B1582="","",VLOOKUP(B1582,参照!$U$1:$Z$25,3,FALSE))</f>
        <v/>
      </c>
      <c r="H1582" s="637"/>
      <c r="I1582" s="639" t="str">
        <f>IF(B1582="","",VLOOKUP(B1582,参照!$U$1:$Z$25,4,FALSE))</f>
        <v/>
      </c>
      <c r="J1582" s="637"/>
      <c r="K1582" s="640" t="str">
        <f>IF(B1582="","",VLOOKUP(B1582,参照!$U$1:$Z$25,5,FALSE))</f>
        <v/>
      </c>
      <c r="L1582" s="637"/>
      <c r="M1582" s="641" t="str">
        <f>IF(B1582="","",VLOOKUP(B1582,参照!$U$1:$Z$25,6,FALSE))</f>
        <v/>
      </c>
      <c r="N1582" s="642"/>
      <c r="O1582" s="630" t="str">
        <f t="shared" si="1457"/>
        <v/>
      </c>
      <c r="P1582" s="642" t="str">
        <f t="shared" si="1458"/>
        <v/>
      </c>
      <c r="Q1582" s="595"/>
      <c r="R1582" s="627" t="str">
        <f>IF(ISERROR(VLOOKUP(Q1582,参照!A:B,2,FALSE)),"",VLOOKUP(Q1582,参照!A:B,2,FALSE))</f>
        <v/>
      </c>
      <c r="S1582" s="628"/>
      <c r="T1582" s="629"/>
      <c r="U1582" s="628"/>
      <c r="V1582" s="628" t="str">
        <f>IF(ISERROR(VLOOKUP(U1582,参照!D:E,2,FALSE)),"",VLOOKUP(U1582,参照!D:E,2,FALSE))</f>
        <v/>
      </c>
      <c r="W1582" s="628"/>
      <c r="X1582" s="630"/>
      <c r="Y1582" s="555"/>
      <c r="Z1582" s="627"/>
      <c r="AA1582" s="654"/>
      <c r="AB1582" s="655"/>
      <c r="AC1582" s="642"/>
      <c r="AD1582" s="555"/>
      <c r="AE1582" s="555"/>
      <c r="AF1582" s="633" t="s">
        <v>164</v>
      </c>
      <c r="AG1582" s="634">
        <f>AG1528+S1613</f>
        <v>41500</v>
      </c>
      <c r="AJ1582" s="4"/>
      <c r="AY1582" s="4"/>
    </row>
    <row r="1583" spans="1:51" ht="13.5" customHeight="1">
      <c r="A1583" s="43"/>
      <c r="B1583" s="635"/>
      <c r="C1583" s="636"/>
      <c r="D1583" s="636"/>
      <c r="E1583" s="628" t="str">
        <f>IF(B1583="","",VLOOKUP(B1583,参照!$U$1:$Z$25,2,FALSE))</f>
        <v/>
      </c>
      <c r="F1583" s="637"/>
      <c r="G1583" s="638" t="str">
        <f>IF(B1583="","",VLOOKUP(B1583,参照!$U$1:$Z$25,3,FALSE))</f>
        <v/>
      </c>
      <c r="H1583" s="637"/>
      <c r="I1583" s="639" t="str">
        <f>IF(B1583="","",VLOOKUP(B1583,参照!$U$1:$Z$25,4,FALSE))</f>
        <v/>
      </c>
      <c r="J1583" s="637"/>
      <c r="K1583" s="640" t="str">
        <f>IF(B1583="","",VLOOKUP(B1583,参照!$U$1:$Z$25,5,FALSE))</f>
        <v/>
      </c>
      <c r="L1583" s="637"/>
      <c r="M1583" s="641" t="str">
        <f>IF(B1583="","",VLOOKUP(B1583,参照!$U$1:$Z$25,6,FALSE))</f>
        <v/>
      </c>
      <c r="N1583" s="642"/>
      <c r="O1583" s="642" t="str">
        <f t="shared" si="1457"/>
        <v/>
      </c>
      <c r="P1583" s="642" t="str">
        <f t="shared" si="1458"/>
        <v/>
      </c>
      <c r="Q1583" s="595"/>
      <c r="R1583" s="627" t="str">
        <f>IF(ISERROR(VLOOKUP(Q1583,参照!A:B,2,FALSE)),"",VLOOKUP(Q1583,参照!A:B,2,FALSE))</f>
        <v/>
      </c>
      <c r="S1583" s="628"/>
      <c r="T1583" s="629"/>
      <c r="U1583" s="628"/>
      <c r="V1583" s="628" t="str">
        <f>IF(ISERROR(VLOOKUP(U1583,参照!D:E,2,FALSE)),"",VLOOKUP(U1583,参照!D:E,2,FALSE))</f>
        <v/>
      </c>
      <c r="W1583" s="628"/>
      <c r="X1583" s="630"/>
      <c r="Y1583" s="555"/>
      <c r="Z1583" s="627"/>
      <c r="AA1583" s="654"/>
      <c r="AB1583" s="655"/>
      <c r="AC1583" s="642"/>
      <c r="AD1583" s="555"/>
      <c r="AE1583" s="555"/>
      <c r="AF1583" s="643" t="s">
        <v>681</v>
      </c>
      <c r="AG1583" s="644">
        <f>AG1529+S1614</f>
        <v>0</v>
      </c>
      <c r="AJ1583" s="853" t="s">
        <v>102</v>
      </c>
      <c r="AK1583" s="277" t="s">
        <v>104</v>
      </c>
      <c r="AL1583" s="277" t="s">
        <v>4</v>
      </c>
      <c r="AM1583" s="278"/>
      <c r="AN1583" s="279" t="s">
        <v>15</v>
      </c>
      <c r="AO1583" s="279" t="s">
        <v>16</v>
      </c>
      <c r="AP1583" s="277" t="s">
        <v>17</v>
      </c>
      <c r="AQ1583" s="279" t="s">
        <v>18</v>
      </c>
      <c r="AR1583" s="279" t="s">
        <v>19</v>
      </c>
      <c r="AS1583" s="277"/>
      <c r="AT1583" s="277" t="s">
        <v>117</v>
      </c>
      <c r="AU1583" s="277" t="s">
        <v>118</v>
      </c>
      <c r="AV1583" s="277" t="s">
        <v>123</v>
      </c>
      <c r="AW1583" s="277" t="s">
        <v>124</v>
      </c>
      <c r="AX1583" s="288" t="s">
        <v>122</v>
      </c>
      <c r="AY1583" s="853" t="s">
        <v>102</v>
      </c>
    </row>
    <row r="1584" spans="1:51" ht="13.5" customHeight="1">
      <c r="A1584" s="43"/>
      <c r="B1584" s="635"/>
      <c r="C1584" s="636"/>
      <c r="D1584" s="636"/>
      <c r="E1584" s="628" t="str">
        <f>IF(B1584="","",VLOOKUP(B1584,参照!$U$1:$Z$25,2,FALSE))</f>
        <v/>
      </c>
      <c r="F1584" s="637"/>
      <c r="G1584" s="638" t="str">
        <f>IF(B1584="","",VLOOKUP(B1584,参照!$U$1:$Z$25,3,FALSE))</f>
        <v/>
      </c>
      <c r="H1584" s="637"/>
      <c r="I1584" s="639" t="str">
        <f>IF(B1584="","",VLOOKUP(B1584,参照!$U$1:$Z$25,4,FALSE))</f>
        <v/>
      </c>
      <c r="J1584" s="637"/>
      <c r="K1584" s="640" t="str">
        <f>IF(B1584="","",VLOOKUP(B1584,参照!$U$1:$Z$25,5,FALSE))</f>
        <v/>
      </c>
      <c r="L1584" s="637"/>
      <c r="M1584" s="641" t="str">
        <f>IF(B1584="","",VLOOKUP(B1584,参照!$U$1:$Z$25,6,FALSE))</f>
        <v/>
      </c>
      <c r="N1584" s="642"/>
      <c r="O1584" s="630" t="str">
        <f t="shared" si="1457"/>
        <v/>
      </c>
      <c r="P1584" s="642" t="str">
        <f t="shared" si="1458"/>
        <v/>
      </c>
      <c r="Q1584" s="595"/>
      <c r="R1584" s="627" t="str">
        <f>IF(ISERROR(VLOOKUP(Q1584,参照!A:B,2,FALSE)),"",VLOOKUP(Q1584,参照!A:B,2,FALSE))</f>
        <v/>
      </c>
      <c r="S1584" s="628"/>
      <c r="T1584" s="629"/>
      <c r="U1584" s="628"/>
      <c r="V1584" s="628" t="str">
        <f>IF(ISERROR(VLOOKUP(U1584,参照!D:E,2,FALSE)),"",VLOOKUP(U1584,参照!D:E,2,FALSE))</f>
        <v/>
      </c>
      <c r="W1584" s="628"/>
      <c r="X1584" s="630"/>
      <c r="Y1584" s="555"/>
      <c r="Z1584" s="627"/>
      <c r="AA1584" s="654"/>
      <c r="AB1584" s="657"/>
      <c r="AC1584" s="642"/>
      <c r="AD1584" s="555"/>
      <c r="AE1584" s="555"/>
      <c r="AF1584" s="555"/>
      <c r="AG1584" s="606"/>
      <c r="AJ1584" s="854"/>
      <c r="AK1584" s="281" t="s">
        <v>88</v>
      </c>
      <c r="AL1584" s="281">
        <v>1</v>
      </c>
      <c r="AM1584" s="225"/>
      <c r="AN1584" s="225">
        <f>DSUM($B1573:$N1587,F1573,$AK1583:$AL1584)</f>
        <v>1</v>
      </c>
      <c r="AO1584" s="225">
        <f>DSUM($B1573:$N1587,H1573,$AK1583:$AL1584)</f>
        <v>87</v>
      </c>
      <c r="AP1584" s="225">
        <f>DSUM($B1573:$N1587,J1573,$AK1583:$AL1584)</f>
        <v>0</v>
      </c>
      <c r="AQ1584" s="225">
        <f>DSUM($B1573:$N1587,L1573,$AK1583:$AL1584)</f>
        <v>0</v>
      </c>
      <c r="AR1584" s="225">
        <f>DSUM($B1573:$N1587,N1573,$AK1583:$AL1584)</f>
        <v>0</v>
      </c>
      <c r="AS1584" s="225"/>
      <c r="AT1584" s="225">
        <f>AN1584+AO1584+AP1584</f>
        <v>88</v>
      </c>
      <c r="AU1584" s="225">
        <f>AQ1584+AR1584</f>
        <v>0</v>
      </c>
      <c r="AV1584" s="225">
        <f>AT1584+AU1584</f>
        <v>88</v>
      </c>
      <c r="AW1584" s="287">
        <f>(AT1584*1)+(AU1584*0.5)</f>
        <v>88</v>
      </c>
      <c r="AX1584" s="284">
        <f>DCOUNT(B1573:E1587,D1573,AK1583:AL1584)-AO1618</f>
        <v>1</v>
      </c>
      <c r="AY1584" s="854"/>
    </row>
    <row r="1585" spans="1:51" ht="13.5" customHeight="1">
      <c r="A1585" s="43"/>
      <c r="B1585" s="635"/>
      <c r="C1585" s="658"/>
      <c r="D1585" s="636"/>
      <c r="E1585" s="628" t="str">
        <f>IF(B1585="","",VLOOKUP(B1585,参照!$U$1:$Z$25,2,FALSE))</f>
        <v/>
      </c>
      <c r="F1585" s="637"/>
      <c r="G1585" s="638" t="str">
        <f>IF(B1585="","",VLOOKUP(B1585,参照!$U$1:$Z$25,3,FALSE))</f>
        <v/>
      </c>
      <c r="H1585" s="637"/>
      <c r="I1585" s="639" t="str">
        <f>IF(B1585="","",VLOOKUP(B1585,参照!$U$1:$Z$25,4,FALSE))</f>
        <v/>
      </c>
      <c r="J1585" s="637"/>
      <c r="K1585" s="640" t="str">
        <f>IF(B1585="","",VLOOKUP(B1585,参照!$U$1:$Z$25,5,FALSE))</f>
        <v/>
      </c>
      <c r="L1585" s="637"/>
      <c r="M1585" s="641" t="str">
        <f>IF(B1585="","",VLOOKUP(B1585,参照!$U$1:$Z$25,6,FALSE))</f>
        <v/>
      </c>
      <c r="N1585" s="642"/>
      <c r="O1585" s="642" t="str">
        <f t="shared" si="1457"/>
        <v/>
      </c>
      <c r="P1585" s="642" t="str">
        <f t="shared" si="1458"/>
        <v/>
      </c>
      <c r="Q1585" s="595"/>
      <c r="R1585" s="627" t="str">
        <f>IF(ISERROR(VLOOKUP(Q1585,参照!A:B,2,FALSE)),"",VLOOKUP(Q1585,参照!A:B,2,FALSE))</f>
        <v/>
      </c>
      <c r="S1585" s="628"/>
      <c r="T1585" s="629"/>
      <c r="U1585" s="628"/>
      <c r="V1585" s="628" t="str">
        <f>IF(ISERROR(VLOOKUP(U1585,参照!D:E,2,FALSE)),"",VLOOKUP(U1585,参照!D:E,2,FALSE))</f>
        <v/>
      </c>
      <c r="W1585" s="628"/>
      <c r="X1585" s="630"/>
      <c r="Y1585" s="555"/>
      <c r="Z1585" s="627"/>
      <c r="AA1585" s="654"/>
      <c r="AB1585" s="657"/>
      <c r="AC1585" s="642"/>
      <c r="AD1585" s="555"/>
      <c r="AE1585" s="555"/>
      <c r="AF1585" s="596" t="s">
        <v>344</v>
      </c>
      <c r="AG1585" s="597"/>
      <c r="AJ1585" s="854"/>
      <c r="AK1585" s="281" t="s">
        <v>104</v>
      </c>
      <c r="AL1585" s="281" t="s">
        <v>4</v>
      </c>
      <c r="AM1585" s="225"/>
      <c r="AN1585" s="225"/>
      <c r="AO1585" s="225"/>
      <c r="AP1585" s="225"/>
      <c r="AQ1585" s="225"/>
      <c r="AR1585" s="225"/>
      <c r="AS1585" s="225"/>
      <c r="AT1585" s="225"/>
      <c r="AU1585" s="225"/>
      <c r="AV1585" s="225"/>
      <c r="AW1585" s="225"/>
      <c r="AX1585" s="282"/>
      <c r="AY1585" s="854"/>
    </row>
    <row r="1586" spans="1:51" ht="13.5" customHeight="1" thickBot="1">
      <c r="A1586" s="43"/>
      <c r="B1586" s="635"/>
      <c r="C1586" s="658"/>
      <c r="D1586" s="636"/>
      <c r="E1586" s="628" t="str">
        <f>IF(B1586="","",VLOOKUP(B1586,参照!$U$1:$Z$25,2,FALSE))</f>
        <v/>
      </c>
      <c r="F1586" s="637"/>
      <c r="G1586" s="638" t="str">
        <f>IF(B1586="","",VLOOKUP(B1586,参照!$U$1:$Z$25,3,FALSE))</f>
        <v/>
      </c>
      <c r="H1586" s="637"/>
      <c r="I1586" s="639" t="str">
        <f>IF(B1586="","",VLOOKUP(B1586,参照!$U$1:$Z$25,4,FALSE))</f>
        <v/>
      </c>
      <c r="J1586" s="637"/>
      <c r="K1586" s="640" t="str">
        <f>IF(B1586="","",VLOOKUP(B1586,参照!$U$1:$Z$25,5,FALSE))</f>
        <v/>
      </c>
      <c r="L1586" s="637"/>
      <c r="M1586" s="641" t="str">
        <f>IF(B1586="","",VLOOKUP(B1586,参照!$U$1:$Z$25,6,FALSE))</f>
        <v/>
      </c>
      <c r="N1586" s="642"/>
      <c r="O1586" s="630" t="str">
        <f t="shared" si="1457"/>
        <v/>
      </c>
      <c r="P1586" s="642" t="str">
        <f t="shared" si="1458"/>
        <v/>
      </c>
      <c r="Q1586" s="595"/>
      <c r="R1586" s="627" t="str">
        <f>IF(ISERROR(VLOOKUP(Q1586,参照!A:B,2,FALSE)),"",VLOOKUP(Q1586,参照!A:B,2,FALSE))</f>
        <v/>
      </c>
      <c r="S1586" s="628"/>
      <c r="T1586" s="629"/>
      <c r="U1586" s="628"/>
      <c r="V1586" s="628" t="str">
        <f>IF(ISERROR(VLOOKUP(U1586,参照!D:E,2,FALSE)),"",VLOOKUP(U1586,参照!D:E,2,FALSE))</f>
        <v/>
      </c>
      <c r="W1586" s="628"/>
      <c r="X1586" s="630"/>
      <c r="Y1586" s="555"/>
      <c r="Z1586" s="627"/>
      <c r="AA1586" s="654"/>
      <c r="AB1586" s="655"/>
      <c r="AC1586" s="656"/>
      <c r="AD1586" s="555"/>
      <c r="AE1586" s="555"/>
      <c r="AF1586" s="659"/>
      <c r="AG1586" s="647"/>
      <c r="AJ1586" s="855"/>
      <c r="AK1586" s="9" t="s">
        <v>88</v>
      </c>
      <c r="AL1586" s="9">
        <v>3</v>
      </c>
      <c r="AM1586" s="283"/>
      <c r="AN1586" s="283">
        <f>DSUM($B1573:$N1587,F1573,$AK1585:$AL1586)</f>
        <v>0</v>
      </c>
      <c r="AO1586" s="283">
        <f>DSUM($B1573:$N1587,H1573,$AK1585:$AL1586)</f>
        <v>0</v>
      </c>
      <c r="AP1586" s="283">
        <f>DSUM($B1573:$N1587,J1573,$AK1585:$AL1586)</f>
        <v>0</v>
      </c>
      <c r="AQ1586" s="283">
        <f>DSUM($B1573:$N1587,L1573,$AK1585:$AL1586)</f>
        <v>0</v>
      </c>
      <c r="AR1586" s="283">
        <f>DSUM($B1573:$N1587,N1573,$AK1585:$AL1586)</f>
        <v>0</v>
      </c>
      <c r="AS1586" s="283"/>
      <c r="AT1586" s="283">
        <f>AN1586+AO1586+AP1586</f>
        <v>0</v>
      </c>
      <c r="AU1586" s="283">
        <f>AQ1586+AR1586</f>
        <v>0</v>
      </c>
      <c r="AV1586" s="283">
        <f>AT1586+AU1586</f>
        <v>0</v>
      </c>
      <c r="AW1586" s="286">
        <f>(AT1586*1)+(AU1586*0.5)</f>
        <v>0</v>
      </c>
      <c r="AX1586" s="285">
        <f>DCOUNT(B1573:E1587,D1573,AK1585:AL1586)-AO1619</f>
        <v>0</v>
      </c>
      <c r="AY1586" s="855"/>
    </row>
    <row r="1587" spans="1:51" ht="13.5" customHeight="1" thickBot="1">
      <c r="A1587" s="43"/>
      <c r="B1587" s="635"/>
      <c r="C1587" s="658"/>
      <c r="D1587" s="636"/>
      <c r="E1587" s="628" t="str">
        <f>IF(B1587="","",VLOOKUP(B1587,参照!$U$1:$Z$25,2,FALSE))</f>
        <v/>
      </c>
      <c r="F1587" s="637"/>
      <c r="G1587" s="638" t="str">
        <f>IF(B1587="","",VLOOKUP(B1587,参照!$U$1:$Z$25,3,FALSE))</f>
        <v/>
      </c>
      <c r="H1587" s="637"/>
      <c r="I1587" s="639" t="str">
        <f>IF(B1587="","",VLOOKUP(B1587,参照!$U$1:$Z$25,4,FALSE))</f>
        <v/>
      </c>
      <c r="J1587" s="637"/>
      <c r="K1587" s="640" t="str">
        <f>IF(B1587="","",VLOOKUP(B1587,参照!$U$1:$Z$25,5,FALSE))</f>
        <v/>
      </c>
      <c r="L1587" s="637"/>
      <c r="M1587" s="641" t="str">
        <f>IF(B1587="","",VLOOKUP(B1587,参照!$U$1:$Z$25,6,FALSE))</f>
        <v/>
      </c>
      <c r="N1587" s="642"/>
      <c r="O1587" s="642" t="str">
        <f>IF(SUM(F1587+H1587+J1587+L1587+N1587)=0,"",SUM(F1587+H1587+J1587+L1587+N1587))</f>
        <v/>
      </c>
      <c r="P1587" s="642" t="str">
        <f>IF(ISERROR(SUM(E1587*F1587+G1587*H1587+I1587*J1587+K1587*L1587+M1587*N1587)),"",SUM(E1587*F1587+G1587*H1587+I1587*J1587+K1587*L1587+M1587*N1587))</f>
        <v/>
      </c>
      <c r="Q1587" s="595"/>
      <c r="R1587" s="627" t="str">
        <f>IF(ISERROR(VLOOKUP(Q1587,参照!A:B,2,FALSE)),"",VLOOKUP(Q1587,参照!A:B,2,FALSE))</f>
        <v/>
      </c>
      <c r="S1587" s="628"/>
      <c r="T1587" s="629"/>
      <c r="U1587" s="628"/>
      <c r="V1587" s="628" t="str">
        <f>IF(ISERROR(VLOOKUP(U1587,参照!D:E,2,FALSE)),"",VLOOKUP(U1587,参照!D:E,2,FALSE))</f>
        <v/>
      </c>
      <c r="W1587" s="628"/>
      <c r="X1587" s="630"/>
      <c r="Y1587" s="555"/>
      <c r="Z1587" s="627"/>
      <c r="AA1587" s="654"/>
      <c r="AB1587" s="655"/>
      <c r="AC1587" s="642"/>
      <c r="AD1587" s="555"/>
      <c r="AE1587" s="555"/>
      <c r="AF1587" s="660" t="s">
        <v>31</v>
      </c>
      <c r="AG1587" s="661">
        <f>+T1616-T1593-AC1597-T1597</f>
        <v>71240</v>
      </c>
      <c r="AJ1587" s="289"/>
      <c r="AY1587" s="289"/>
    </row>
    <row r="1588" spans="1:51" ht="13.5" customHeight="1">
      <c r="B1588" s="662"/>
      <c r="C1588" s="663"/>
      <c r="D1588" s="664"/>
      <c r="E1588" s="590" t="str">
        <f>IF(B1588="","",VLOOKUP(B1588,参照!$U$1:$Z$25,2,FALSE))</f>
        <v/>
      </c>
      <c r="F1588" s="665"/>
      <c r="G1588" s="666"/>
      <c r="H1588" s="665"/>
      <c r="I1588" s="667"/>
      <c r="J1588" s="665"/>
      <c r="K1588" s="667"/>
      <c r="L1588" s="665"/>
      <c r="M1588" s="666"/>
      <c r="N1588" s="647"/>
      <c r="O1588" s="668"/>
      <c r="P1588" s="647"/>
      <c r="Q1588" s="595"/>
      <c r="R1588" s="627" t="str">
        <f>IF(ISERROR(VLOOKUP(Q1588,参照!A:B,2,FALSE)),"",VLOOKUP(Q1588,参照!A:B,2,FALSE))</f>
        <v/>
      </c>
      <c r="S1588" s="628"/>
      <c r="T1588" s="629"/>
      <c r="U1588" s="628"/>
      <c r="V1588" s="628" t="str">
        <f>IF(ISERROR(VLOOKUP(U1588,参照!D:E,2,FALSE)),"",VLOOKUP(U1588,参照!D:E,2,FALSE))</f>
        <v/>
      </c>
      <c r="W1588" s="628"/>
      <c r="X1588" s="630"/>
      <c r="Y1588" s="555"/>
      <c r="Z1588" s="627"/>
      <c r="AA1588" s="654"/>
      <c r="AB1588" s="655"/>
      <c r="AC1588" s="642"/>
      <c r="AD1588" s="555"/>
      <c r="AE1588" s="555"/>
      <c r="AF1588" s="669"/>
      <c r="AG1588" s="619"/>
      <c r="AJ1588" s="853" t="s">
        <v>103</v>
      </c>
      <c r="AK1588" s="277" t="s">
        <v>104</v>
      </c>
      <c r="AL1588" s="277" t="s">
        <v>4</v>
      </c>
      <c r="AM1588" s="278"/>
      <c r="AN1588" s="279" t="s">
        <v>15</v>
      </c>
      <c r="AO1588" s="279" t="s">
        <v>16</v>
      </c>
      <c r="AP1588" s="277" t="s">
        <v>17</v>
      </c>
      <c r="AQ1588" s="279" t="s">
        <v>18</v>
      </c>
      <c r="AR1588" s="279" t="s">
        <v>19</v>
      </c>
      <c r="AS1588" s="277"/>
      <c r="AT1588" s="277" t="s">
        <v>117</v>
      </c>
      <c r="AU1588" s="277" t="s">
        <v>118</v>
      </c>
      <c r="AV1588" s="277" t="s">
        <v>123</v>
      </c>
      <c r="AW1588" s="277" t="s">
        <v>124</v>
      </c>
      <c r="AX1588" s="288" t="s">
        <v>122</v>
      </c>
      <c r="AY1588" s="853" t="s">
        <v>103</v>
      </c>
    </row>
    <row r="1589" spans="1:51" ht="13.5" customHeight="1">
      <c r="B1589" s="928" t="s">
        <v>500</v>
      </c>
      <c r="C1589" s="929"/>
      <c r="D1589" s="930"/>
      <c r="E1589" s="670"/>
      <c r="F1589" s="671">
        <f t="shared" ref="F1589:O1589" si="1459">SUM(F1574:F1587)</f>
        <v>27</v>
      </c>
      <c r="G1589" s="672">
        <f t="shared" si="1459"/>
        <v>19950</v>
      </c>
      <c r="H1589" s="671">
        <f t="shared" si="1459"/>
        <v>197</v>
      </c>
      <c r="I1589" s="673">
        <f t="shared" si="1459"/>
        <v>14700</v>
      </c>
      <c r="J1589" s="671">
        <f t="shared" si="1459"/>
        <v>0</v>
      </c>
      <c r="K1589" s="673">
        <f t="shared" si="1459"/>
        <v>10500</v>
      </c>
      <c r="L1589" s="671">
        <f t="shared" si="1459"/>
        <v>0</v>
      </c>
      <c r="M1589" s="672">
        <f t="shared" si="1459"/>
        <v>9990</v>
      </c>
      <c r="N1589" s="672">
        <f t="shared" si="1459"/>
        <v>0</v>
      </c>
      <c r="O1589" s="674">
        <f t="shared" si="1459"/>
        <v>224</v>
      </c>
      <c r="P1589" s="674">
        <f>SUM(P1574:P1587)</f>
        <v>921450</v>
      </c>
      <c r="Q1589" s="595"/>
      <c r="R1589" s="675" t="str">
        <f>IF(ISERROR(VLOOKUP(Q1589,参照!A:B,2,FALSE)),"",VLOOKUP(Q1589,参照!A:B,2,FALSE))</f>
        <v/>
      </c>
      <c r="S1589" s="676"/>
      <c r="T1589" s="677"/>
      <c r="U1589" s="628"/>
      <c r="V1589" s="628" t="str">
        <f>IF(ISERROR(VLOOKUP(U1589,参照!D:E,2,FALSE)),"",VLOOKUP(U1589,参照!D:E,2,FALSE))</f>
        <v/>
      </c>
      <c r="W1589" s="628"/>
      <c r="X1589" s="630"/>
      <c r="Y1589" s="555"/>
      <c r="Z1589" s="627"/>
      <c r="AA1589" s="654"/>
      <c r="AB1589" s="655"/>
      <c r="AC1589" s="642"/>
      <c r="AD1589" s="555"/>
      <c r="AE1589" s="555"/>
      <c r="AF1589" s="660" t="s">
        <v>32</v>
      </c>
      <c r="AG1589" s="678"/>
      <c r="AJ1589" s="854"/>
      <c r="AK1589" s="281" t="s">
        <v>125</v>
      </c>
      <c r="AL1589" s="281">
        <v>1</v>
      </c>
      <c r="AM1589" s="225"/>
      <c r="AN1589" s="225">
        <f>DSUM($B1573:$N1587,F1573,$AK1588:$AL1589)</f>
        <v>0</v>
      </c>
      <c r="AO1589" s="225">
        <f>DSUM($B1573:$N1587,H1573,$AK1588:$AL1589)</f>
        <v>0</v>
      </c>
      <c r="AP1589" s="225">
        <f>DSUM($B1573:$N1587,J1573,$AK1588:$AL1589)</f>
        <v>0</v>
      </c>
      <c r="AQ1589" s="225">
        <f>DSUM($B1573:$N1587,L1573,$AK1588:$AL1589)</f>
        <v>0</v>
      </c>
      <c r="AR1589" s="225">
        <f>DSUM($B1573:$N1587,N1573,$AK1588:$AL1589)</f>
        <v>0</v>
      </c>
      <c r="AS1589" s="225"/>
      <c r="AT1589" s="225">
        <f>AN1589+AO1589+AP1589</f>
        <v>0</v>
      </c>
      <c r="AU1589" s="225">
        <f>AQ1589+AR1589</f>
        <v>0</v>
      </c>
      <c r="AV1589" s="225">
        <f>AT1589+AU1589</f>
        <v>0</v>
      </c>
      <c r="AW1589" s="287">
        <f>(AT1589*1)+(AU1589*0.5)</f>
        <v>0</v>
      </c>
      <c r="AX1589" s="284">
        <f>DCOUNT(B1573:E1587,D1573,AK1588:AL1589)-AP1618</f>
        <v>0</v>
      </c>
      <c r="AY1589" s="854"/>
    </row>
    <row r="1590" spans="1:51" ht="13.5" customHeight="1">
      <c r="B1590" s="554"/>
      <c r="C1590" s="590"/>
      <c r="D1590" s="554"/>
      <c r="E1590" s="590"/>
      <c r="F1590" s="666"/>
      <c r="G1590" s="666"/>
      <c r="H1590" s="666"/>
      <c r="I1590" s="666"/>
      <c r="J1590" s="666"/>
      <c r="K1590" s="666"/>
      <c r="L1590" s="666"/>
      <c r="M1590" s="666"/>
      <c r="N1590" s="666"/>
      <c r="O1590" s="666"/>
      <c r="P1590" s="666"/>
      <c r="Q1590" s="595"/>
      <c r="R1590" s="598" t="s">
        <v>89</v>
      </c>
      <c r="S1590" s="679"/>
      <c r="T1590" s="680">
        <f>SUM(T1573:T1589)</f>
        <v>741950</v>
      </c>
      <c r="U1590" s="628"/>
      <c r="V1590" s="628" t="str">
        <f>IF(ISERROR(VLOOKUP(U1590,参照!D:E,2,FALSE)),"",VLOOKUP(U1590,参照!D:E,2,FALSE))</f>
        <v/>
      </c>
      <c r="W1590" s="628"/>
      <c r="X1590" s="630"/>
      <c r="Y1590" s="555"/>
      <c r="Z1590" s="627"/>
      <c r="AA1590" s="654"/>
      <c r="AB1590" s="657"/>
      <c r="AC1590" s="642"/>
      <c r="AD1590" s="555"/>
      <c r="AE1590" s="555"/>
      <c r="AF1590" s="669"/>
      <c r="AG1590" s="619"/>
      <c r="AJ1590" s="854"/>
      <c r="AK1590" s="281" t="s">
        <v>104</v>
      </c>
      <c r="AL1590" s="281" t="s">
        <v>4</v>
      </c>
      <c r="AM1590" s="225"/>
      <c r="AN1590" s="225"/>
      <c r="AO1590" s="225"/>
      <c r="AP1590" s="225"/>
      <c r="AQ1590" s="225"/>
      <c r="AR1590" s="225"/>
      <c r="AS1590" s="225"/>
      <c r="AT1590" s="225"/>
      <c r="AU1590" s="225"/>
      <c r="AV1590" s="225"/>
      <c r="AW1590" s="225"/>
      <c r="AX1590" s="282"/>
      <c r="AY1590" s="854"/>
    </row>
    <row r="1591" spans="1:51" ht="13.5" customHeight="1" thickBot="1">
      <c r="B1591" s="881" t="s">
        <v>601</v>
      </c>
      <c r="C1591" s="882"/>
      <c r="D1591" s="882"/>
      <c r="E1591" s="564" t="e">
        <f>IF(B1591="","",VLOOKUP(B1591,参照!$U$1:$Z$25,2,FALSE))</f>
        <v>#N/A</v>
      </c>
      <c r="F1591" s="883" t="s">
        <v>603</v>
      </c>
      <c r="G1591" s="884"/>
      <c r="H1591" s="884"/>
      <c r="I1591" s="884"/>
      <c r="J1591" s="884"/>
      <c r="K1591" s="884"/>
      <c r="L1591" s="884"/>
      <c r="M1591" s="884"/>
      <c r="N1591" s="884"/>
      <c r="O1591" s="884"/>
      <c r="P1591" s="885"/>
      <c r="Q1591" s="555"/>
      <c r="R1591" s="598" t="s">
        <v>90</v>
      </c>
      <c r="S1591" s="564"/>
      <c r="T1591" s="681"/>
      <c r="U1591" s="682"/>
      <c r="V1591" s="682" t="str">
        <f>IF(ISERROR(VLOOKUP(U1591,参照!D:E,2,FALSE)),"",VLOOKUP(U1591,参照!D:E,2,FALSE))</f>
        <v/>
      </c>
      <c r="W1591" s="682"/>
      <c r="X1591" s="683"/>
      <c r="Y1591" s="555"/>
      <c r="Z1591" s="675"/>
      <c r="AA1591" s="684"/>
      <c r="AB1591" s="685"/>
      <c r="AC1591" s="686"/>
      <c r="AD1591" s="555"/>
      <c r="AE1591" s="555"/>
      <c r="AF1591" s="660" t="s">
        <v>343</v>
      </c>
      <c r="AG1591" s="678"/>
      <c r="AJ1591" s="855"/>
      <c r="AK1591" s="9" t="s">
        <v>125</v>
      </c>
      <c r="AL1591" s="9">
        <v>3</v>
      </c>
      <c r="AM1591" s="283"/>
      <c r="AN1591" s="283">
        <f>DSUM($B1573:$N1587,F1573,$AK1590:$AL1591)</f>
        <v>0</v>
      </c>
      <c r="AO1591" s="283">
        <f>DSUM($B1573:$N1587,H1573,$AK1590:$AL1591)</f>
        <v>0</v>
      </c>
      <c r="AP1591" s="283">
        <f>DSUM($B1573:$N1587,J1573,$AK1590:$AL1591)</f>
        <v>0</v>
      </c>
      <c r="AQ1591" s="283">
        <f>DSUM($B1573:$N1587,L1573,$AK1590:$AL1591)</f>
        <v>0</v>
      </c>
      <c r="AR1591" s="283">
        <f>DSUM($B1573:$N1587,N1573,$AK1590:$AL1591)</f>
        <v>0</v>
      </c>
      <c r="AS1591" s="283"/>
      <c r="AT1591" s="283">
        <f>AN1591+AO1591+AP1591</f>
        <v>0</v>
      </c>
      <c r="AU1591" s="283">
        <f>AQ1591+AR1591</f>
        <v>0</v>
      </c>
      <c r="AV1591" s="283">
        <f>AT1591+AU1591</f>
        <v>0</v>
      </c>
      <c r="AW1591" s="286">
        <f>(AT1591*1)+(AU1591*0.5)</f>
        <v>0</v>
      </c>
      <c r="AX1591" s="285">
        <f>DCOUNT(B1573:E1587,D1573,AK1590:AL1591)-AP1619</f>
        <v>0</v>
      </c>
      <c r="AY1591" s="855"/>
    </row>
    <row r="1592" spans="1:51" ht="13.5" customHeight="1" thickBot="1">
      <c r="B1592" s="894" t="s">
        <v>602</v>
      </c>
      <c r="C1592" s="894"/>
      <c r="D1592" s="894"/>
      <c r="E1592" s="555" t="e">
        <v>#N/A</v>
      </c>
      <c r="F1592" s="687" t="s">
        <v>15</v>
      </c>
      <c r="G1592" s="688"/>
      <c r="H1592" s="687" t="s">
        <v>16</v>
      </c>
      <c r="I1592" s="689"/>
      <c r="J1592" s="559" t="s">
        <v>17</v>
      </c>
      <c r="K1592" s="690"/>
      <c r="L1592" s="687" t="s">
        <v>18</v>
      </c>
      <c r="M1592" s="670"/>
      <c r="N1592" s="670" t="s">
        <v>19</v>
      </c>
      <c r="O1592" s="691" t="s">
        <v>6</v>
      </c>
      <c r="P1592" s="613" t="s">
        <v>20</v>
      </c>
      <c r="Q1592" s="555"/>
      <c r="R1592" s="692" t="str">
        <f>IF(ISERROR(VLOOKUP(Q1592,参照!A:B,2,FALSE)),"",VLOOKUP(Q1592,参照!A:B,2,FALSE))</f>
        <v/>
      </c>
      <c r="S1592" s="560"/>
      <c r="T1592" s="693"/>
      <c r="U1592" s="694"/>
      <c r="V1592" s="695" t="str">
        <f>IF(ISERROR(VLOOKUP(U1592,参照!D:E,2,FALSE)),"",VLOOKUP(U1592,参照!D:E,2,FALSE))</f>
        <v/>
      </c>
      <c r="W1592" s="695"/>
      <c r="X1592" s="630"/>
      <c r="Y1592" s="555"/>
      <c r="Z1592" s="645"/>
      <c r="AA1592" s="590"/>
      <c r="AB1592" s="646"/>
      <c r="AC1592" s="647"/>
      <c r="AD1592" s="555"/>
      <c r="AE1592" s="555"/>
      <c r="AF1592" s="669"/>
      <c r="AG1592" s="619"/>
      <c r="AJ1592" s="289"/>
      <c r="AY1592" s="289"/>
    </row>
    <row r="1593" spans="1:51" ht="13.5" customHeight="1">
      <c r="A1593" s="548" t="s">
        <v>498</v>
      </c>
      <c r="B1593" s="873" t="s">
        <v>637</v>
      </c>
      <c r="C1593" s="874"/>
      <c r="D1593" s="875"/>
      <c r="E1593" s="670"/>
      <c r="F1593" s="765">
        <f ca="1">SUMIF($B1574:$P1587,$A1593,F1574:F1587)</f>
        <v>20</v>
      </c>
      <c r="G1593" s="757">
        <f t="shared" ref="G1593:P1593" ca="1" si="1460">SUMIF($B1574:$P1587,$A1593,G1574:G1587)</f>
        <v>9500</v>
      </c>
      <c r="H1593" s="758">
        <f t="shared" ca="1" si="1460"/>
        <v>110</v>
      </c>
      <c r="I1593" s="758">
        <f t="shared" ca="1" si="1460"/>
        <v>7000</v>
      </c>
      <c r="J1593" s="758">
        <f t="shared" ca="1" si="1460"/>
        <v>0</v>
      </c>
      <c r="K1593" s="758">
        <f t="shared" ca="1" si="1460"/>
        <v>5000</v>
      </c>
      <c r="L1593" s="758">
        <f t="shared" ca="1" si="1460"/>
        <v>0</v>
      </c>
      <c r="M1593" s="758">
        <f t="shared" ca="1" si="1460"/>
        <v>4760</v>
      </c>
      <c r="N1593" s="758">
        <f t="shared" ca="1" si="1460"/>
        <v>0</v>
      </c>
      <c r="O1593" s="758">
        <f t="shared" ca="1" si="1460"/>
        <v>130</v>
      </c>
      <c r="P1593" s="759">
        <f t="shared" ca="1" si="1460"/>
        <v>622500</v>
      </c>
      <c r="Q1593" s="555"/>
      <c r="R1593" s="857" t="s">
        <v>91</v>
      </c>
      <c r="S1593" s="858"/>
      <c r="T1593" s="680">
        <f>SUM(T1590+T1592)</f>
        <v>741950</v>
      </c>
      <c r="U1593" s="696"/>
      <c r="V1593" s="697" t="str">
        <f>IF(ISERROR(VLOOKUP(U1593,参照!D:E,2,FALSE)),"",VLOOKUP(U1593,参照!D:E,2,FALSE))</f>
        <v/>
      </c>
      <c r="W1593" s="696"/>
      <c r="X1593" s="630"/>
      <c r="Y1593" s="555"/>
      <c r="Z1593" s="648" t="s">
        <v>35</v>
      </c>
      <c r="AA1593" s="649"/>
      <c r="AB1593" s="650"/>
      <c r="AC1593" s="651">
        <f>SUM(AC1580:AC1591)</f>
        <v>0</v>
      </c>
      <c r="AD1593" s="555"/>
      <c r="AE1593" s="555"/>
      <c r="AF1593" s="698" t="s">
        <v>81</v>
      </c>
      <c r="AG1593" s="699"/>
      <c r="AJ1593" s="853" t="s">
        <v>686</v>
      </c>
      <c r="AK1593" s="277" t="s">
        <v>104</v>
      </c>
      <c r="AL1593" s="277" t="s">
        <v>4</v>
      </c>
      <c r="AM1593" s="278"/>
      <c r="AN1593" s="279" t="s">
        <v>15</v>
      </c>
      <c r="AO1593" s="279" t="s">
        <v>16</v>
      </c>
      <c r="AP1593" s="277" t="s">
        <v>17</v>
      </c>
      <c r="AQ1593" s="279" t="s">
        <v>18</v>
      </c>
      <c r="AR1593" s="279" t="s">
        <v>19</v>
      </c>
      <c r="AS1593" s="277"/>
      <c r="AT1593" s="277" t="s">
        <v>117</v>
      </c>
      <c r="AU1593" s="277" t="s">
        <v>118</v>
      </c>
      <c r="AV1593" s="277" t="s">
        <v>123</v>
      </c>
      <c r="AW1593" s="277" t="s">
        <v>124</v>
      </c>
      <c r="AX1593" s="288" t="s">
        <v>122</v>
      </c>
      <c r="AY1593" s="853" t="s">
        <v>127</v>
      </c>
    </row>
    <row r="1594" spans="1:51" ht="13.5" customHeight="1">
      <c r="A1594" s="548"/>
      <c r="B1594" s="870" t="s">
        <v>623</v>
      </c>
      <c r="C1594" s="871"/>
      <c r="D1594" s="872"/>
      <c r="E1594" s="555" t="e">
        <v>#N/A</v>
      </c>
      <c r="F1594" s="700">
        <f ca="1">SUM(F1593)+F1540</f>
        <v>1029</v>
      </c>
      <c r="G1594" s="701">
        <f t="shared" ref="G1594:P1594" ca="1" si="1461">SUM(G1593)+G1540</f>
        <v>275500</v>
      </c>
      <c r="H1594" s="702">
        <f t="shared" ca="1" si="1461"/>
        <v>1896</v>
      </c>
      <c r="I1594" s="702">
        <f t="shared" ca="1" si="1461"/>
        <v>203000</v>
      </c>
      <c r="J1594" s="702">
        <f t="shared" ca="1" si="1461"/>
        <v>58</v>
      </c>
      <c r="K1594" s="702">
        <f t="shared" ca="1" si="1461"/>
        <v>145000</v>
      </c>
      <c r="L1594" s="702">
        <f t="shared" ca="1" si="1461"/>
        <v>32</v>
      </c>
      <c r="M1594" s="702">
        <f t="shared" ca="1" si="1461"/>
        <v>138040</v>
      </c>
      <c r="N1594" s="702">
        <f t="shared" ca="1" si="1461"/>
        <v>10</v>
      </c>
      <c r="O1594" s="702">
        <f t="shared" ca="1" si="1461"/>
        <v>3025</v>
      </c>
      <c r="P1594" s="703">
        <f t="shared" ca="1" si="1461"/>
        <v>14457800</v>
      </c>
      <c r="Q1594" s="555"/>
      <c r="R1594" s="560"/>
      <c r="S1594" s="560"/>
      <c r="T1594" s="704"/>
      <c r="U1594" s="628"/>
      <c r="V1594" s="628" t="str">
        <f>IF(ISERROR(VLOOKUP(U1594,参照!D:E,2,FALSE)),"",VLOOKUP(U1594,参照!D:E,2,FALSE))</f>
        <v/>
      </c>
      <c r="W1594" s="628"/>
      <c r="X1594" s="630"/>
      <c r="Y1594" s="555"/>
      <c r="Z1594" s="596" t="s">
        <v>36</v>
      </c>
      <c r="AA1594" s="555"/>
      <c r="AB1594" s="555"/>
      <c r="AC1594" s="555"/>
      <c r="AD1594" s="555"/>
      <c r="AE1594" s="555"/>
      <c r="AF1594" s="669"/>
      <c r="AG1594" s="619"/>
      <c r="AJ1594" s="854"/>
      <c r="AK1594" s="281" t="s">
        <v>126</v>
      </c>
      <c r="AL1594" s="281">
        <v>1</v>
      </c>
      <c r="AM1594" s="225"/>
      <c r="AN1594" s="225">
        <f>DSUM($B1573:$N1587,F1573,$AK1593:$AL1594)</f>
        <v>0</v>
      </c>
      <c r="AO1594" s="225">
        <f>DSUM($B1573:$N1587,H1573,$AK1593:$AL1594)</f>
        <v>0</v>
      </c>
      <c r="AP1594" s="225">
        <f>DSUM($B1573:$N1587,J1573,$AK1593:$AL1594)</f>
        <v>0</v>
      </c>
      <c r="AQ1594" s="225">
        <f>DSUM($B1573:$N1587,L1573,$AK1593:$AL1594)</f>
        <v>0</v>
      </c>
      <c r="AR1594" s="225">
        <f>DSUM($B1573:$N1587,N1573,$AK1593:$AL1594)</f>
        <v>0</v>
      </c>
      <c r="AS1594" s="225"/>
      <c r="AT1594" s="225">
        <f>AN1594+AO1594+AP1594</f>
        <v>0</v>
      </c>
      <c r="AU1594" s="225">
        <f>AQ1594+AR1594</f>
        <v>0</v>
      </c>
      <c r="AV1594" s="225">
        <f>AT1594+AU1594</f>
        <v>0</v>
      </c>
      <c r="AW1594" s="287">
        <f>(AT1594*1)+(AU1594*0.5)</f>
        <v>0</v>
      </c>
      <c r="AX1594" s="284">
        <f>DCOUNT(B1573:E1587,D1573,AK1593:AL1594)-AQ1618</f>
        <v>0</v>
      </c>
      <c r="AY1594" s="854"/>
    </row>
    <row r="1595" spans="1:51" ht="13.5" customHeight="1">
      <c r="A1595" s="548" t="s">
        <v>607</v>
      </c>
      <c r="B1595" s="873" t="s">
        <v>107</v>
      </c>
      <c r="C1595" s="874"/>
      <c r="D1595" s="875"/>
      <c r="E1595" s="670"/>
      <c r="F1595" s="757">
        <f ca="1">SUMIF($B1574:$P1587,$A1595,F1574:F1587)</f>
        <v>0</v>
      </c>
      <c r="G1595" s="758">
        <f t="shared" ref="G1595:P1595" ca="1" si="1462">SUMIF($B1574:$P1587,$A1595,G1574:G1587)</f>
        <v>0</v>
      </c>
      <c r="H1595" s="758">
        <f t="shared" ca="1" si="1462"/>
        <v>0</v>
      </c>
      <c r="I1595" s="758">
        <f t="shared" ca="1" si="1462"/>
        <v>0</v>
      </c>
      <c r="J1595" s="758">
        <f t="shared" ca="1" si="1462"/>
        <v>0</v>
      </c>
      <c r="K1595" s="758">
        <f t="shared" ca="1" si="1462"/>
        <v>0</v>
      </c>
      <c r="L1595" s="758">
        <f t="shared" ca="1" si="1462"/>
        <v>0</v>
      </c>
      <c r="M1595" s="758">
        <f t="shared" ca="1" si="1462"/>
        <v>0</v>
      </c>
      <c r="N1595" s="758">
        <f t="shared" ca="1" si="1462"/>
        <v>0</v>
      </c>
      <c r="O1595" s="758">
        <f t="shared" ca="1" si="1462"/>
        <v>0</v>
      </c>
      <c r="P1595" s="759">
        <f t="shared" ca="1" si="1462"/>
        <v>0</v>
      </c>
      <c r="Q1595" s="555"/>
      <c r="R1595" s="857" t="s">
        <v>92</v>
      </c>
      <c r="S1595" s="863"/>
      <c r="T1595" s="864"/>
      <c r="U1595" s="682"/>
      <c r="V1595" s="682" t="str">
        <f>IF(ISERROR(VLOOKUP(U1595,参照!D:E,2,FALSE)),"",VLOOKUP(U1595,参照!D:E,2,FALSE))</f>
        <v/>
      </c>
      <c r="W1595" s="682"/>
      <c r="X1595" s="683"/>
      <c r="Y1595" s="555"/>
      <c r="Z1595" s="555"/>
      <c r="AA1595" s="555"/>
      <c r="AB1595" s="555"/>
      <c r="AC1595" s="555"/>
      <c r="AD1595" s="555"/>
      <c r="AE1595" s="555"/>
      <c r="AF1595" s="705" t="s">
        <v>34</v>
      </c>
      <c r="AG1595" s="706"/>
      <c r="AJ1595" s="854"/>
      <c r="AK1595" s="281" t="s">
        <v>104</v>
      </c>
      <c r="AL1595" s="281" t="s">
        <v>4</v>
      </c>
      <c r="AM1595" s="225"/>
      <c r="AN1595" s="225"/>
      <c r="AO1595" s="225"/>
      <c r="AP1595" s="225"/>
      <c r="AQ1595" s="225"/>
      <c r="AR1595" s="225"/>
      <c r="AS1595" s="225"/>
      <c r="AT1595" s="225"/>
      <c r="AU1595" s="225"/>
      <c r="AV1595" s="225"/>
      <c r="AW1595" s="225"/>
      <c r="AX1595" s="282"/>
      <c r="AY1595" s="854"/>
    </row>
    <row r="1596" spans="1:51" ht="13.5" customHeight="1" thickBot="1">
      <c r="A1596" s="548"/>
      <c r="B1596" s="870" t="s">
        <v>623</v>
      </c>
      <c r="C1596" s="871"/>
      <c r="D1596" s="872"/>
      <c r="E1596" s="555" t="e">
        <v>#N/A</v>
      </c>
      <c r="F1596" s="701">
        <f ca="1">SUM(F1595)+F1542</f>
        <v>0</v>
      </c>
      <c r="G1596" s="702">
        <f t="shared" ref="G1596:P1596" ca="1" si="1463">SUM(G1595)+G1542</f>
        <v>0</v>
      </c>
      <c r="H1596" s="702">
        <f t="shared" ca="1" si="1463"/>
        <v>0</v>
      </c>
      <c r="I1596" s="702">
        <f t="shared" ca="1" si="1463"/>
        <v>0</v>
      </c>
      <c r="J1596" s="702">
        <f t="shared" ca="1" si="1463"/>
        <v>0</v>
      </c>
      <c r="K1596" s="702">
        <f t="shared" ca="1" si="1463"/>
        <v>0</v>
      </c>
      <c r="L1596" s="702">
        <f t="shared" ca="1" si="1463"/>
        <v>0</v>
      </c>
      <c r="M1596" s="702">
        <f t="shared" ca="1" si="1463"/>
        <v>0</v>
      </c>
      <c r="N1596" s="702">
        <f t="shared" ca="1" si="1463"/>
        <v>0</v>
      </c>
      <c r="O1596" s="702">
        <f t="shared" ca="1" si="1463"/>
        <v>0</v>
      </c>
      <c r="P1596" s="703">
        <f t="shared" ca="1" si="1463"/>
        <v>0</v>
      </c>
      <c r="Q1596" s="555"/>
      <c r="R1596" s="692" t="str">
        <f>IF(ISERROR(VLOOKUP(Q1596,参照!#REF!,2,FALSE)),"",VLOOKUP(Q1596,参照!#REF!,2,FALSE))</f>
        <v/>
      </c>
      <c r="S1596" s="560"/>
      <c r="T1596" s="693"/>
      <c r="U1596" s="707"/>
      <c r="V1596" s="708" t="str">
        <f>IF(ISERROR(VLOOKUP(U1596,参照!D:E,2,FALSE)),"",VLOOKUP(U1596,参照!D:E,2,FALSE))</f>
        <v/>
      </c>
      <c r="W1596" s="676"/>
      <c r="X1596" s="709"/>
      <c r="Y1596" s="555"/>
      <c r="Z1596" s="645"/>
      <c r="AA1596" s="590"/>
      <c r="AB1596" s="646"/>
      <c r="AC1596" s="647"/>
      <c r="AD1596" s="555"/>
      <c r="AE1596" s="555"/>
      <c r="AF1596" s="669"/>
      <c r="AG1596" s="619"/>
      <c r="AJ1596" s="855"/>
      <c r="AK1596" s="9" t="s">
        <v>126</v>
      </c>
      <c r="AL1596" s="9">
        <v>3</v>
      </c>
      <c r="AM1596" s="283"/>
      <c r="AN1596" s="283">
        <f>DSUM($B1573:$N1587,F1573,$AK1595:$AL1596)</f>
        <v>6</v>
      </c>
      <c r="AO1596" s="283">
        <f>DSUM($B1573:$N1587,H1573,$AK1595:$AL1596)</f>
        <v>0</v>
      </c>
      <c r="AP1596" s="283">
        <f>DSUM($B1573:$N1587,J1573,$AK1595:$AL1596)</f>
        <v>0</v>
      </c>
      <c r="AQ1596" s="283">
        <f>DSUM($B1573:$N1587,L1573,$AK1595:$AL1596)</f>
        <v>0</v>
      </c>
      <c r="AR1596" s="283">
        <f>DSUM($B1573:$N1587,N1573,$AK1595:$AL1596)</f>
        <v>0</v>
      </c>
      <c r="AS1596" s="283"/>
      <c r="AT1596" s="283">
        <f>AN1596+AO1596+AP1596</f>
        <v>6</v>
      </c>
      <c r="AU1596" s="283">
        <f>AQ1596+AR1596</f>
        <v>0</v>
      </c>
      <c r="AV1596" s="283">
        <f>AT1596+AU1596</f>
        <v>6</v>
      </c>
      <c r="AW1596" s="286">
        <f>(AT1596*1)+(AU1596*0.5)</f>
        <v>6</v>
      </c>
      <c r="AX1596" s="285">
        <f>DCOUNT(B1573:E1587,D1573,AK1595:AL1596)-AQ1619</f>
        <v>1</v>
      </c>
      <c r="AY1596" s="855"/>
    </row>
    <row r="1597" spans="1:51" ht="13.5" customHeight="1" thickBot="1">
      <c r="A1597" s="548" t="s">
        <v>608</v>
      </c>
      <c r="B1597" s="873" t="s">
        <v>605</v>
      </c>
      <c r="C1597" s="874"/>
      <c r="D1597" s="875"/>
      <c r="E1597" s="670"/>
      <c r="F1597" s="757">
        <f ca="1">SUMIF($B1574:$P1587,$A1597,F1574:F1587)</f>
        <v>1</v>
      </c>
      <c r="G1597" s="758">
        <f t="shared" ref="G1597:P1597" ca="1" si="1464">SUMIF($B1574:$P1587,$A1597,G1574:G1587)</f>
        <v>2850</v>
      </c>
      <c r="H1597" s="758">
        <f t="shared" ca="1" si="1464"/>
        <v>87</v>
      </c>
      <c r="I1597" s="758">
        <f t="shared" ca="1" si="1464"/>
        <v>2100</v>
      </c>
      <c r="J1597" s="758">
        <f t="shared" ca="1" si="1464"/>
        <v>0</v>
      </c>
      <c r="K1597" s="758">
        <f t="shared" ca="1" si="1464"/>
        <v>1500</v>
      </c>
      <c r="L1597" s="758">
        <f t="shared" ca="1" si="1464"/>
        <v>0</v>
      </c>
      <c r="M1597" s="758">
        <f t="shared" ca="1" si="1464"/>
        <v>1430</v>
      </c>
      <c r="N1597" s="758">
        <f t="shared" ca="1" si="1464"/>
        <v>0</v>
      </c>
      <c r="O1597" s="758">
        <f t="shared" ca="1" si="1464"/>
        <v>88</v>
      </c>
      <c r="P1597" s="759">
        <f t="shared" ca="1" si="1464"/>
        <v>250950</v>
      </c>
      <c r="Q1597" s="555"/>
      <c r="R1597" s="857" t="s">
        <v>93</v>
      </c>
      <c r="S1597" s="858"/>
      <c r="T1597" s="680">
        <f>SUM(X1597+T1596)</f>
        <v>126500</v>
      </c>
      <c r="U1597" s="710"/>
      <c r="V1597" s="564" t="s">
        <v>82</v>
      </c>
      <c r="W1597" s="564"/>
      <c r="X1597" s="711">
        <f>SUM(X1573:X1596)</f>
        <v>126500</v>
      </c>
      <c r="Y1597" s="555"/>
      <c r="Z1597" s="692" t="s">
        <v>76</v>
      </c>
      <c r="AA1597" s="649"/>
      <c r="AB1597" s="650"/>
      <c r="AC1597" s="651">
        <f>+AB1573*AC1573+AB1574*AC1574+AB1575*AC1575+AB1580*AC1580+AB1581*AC1581+AB1582*AC1582+AB1583*AC1583+AB1584*AC1584+AB1585*AC1585+AB1586*AC1586+AB1587*AC1587+AB1588*AC1588+AB1589*AC1589+AB1590*AC1590+AB1591*AC1591</f>
        <v>0</v>
      </c>
      <c r="AD1597" s="555"/>
      <c r="AE1597" s="555"/>
      <c r="AF1597" s="705" t="s">
        <v>5</v>
      </c>
      <c r="AG1597" s="651">
        <f>SUM(AG1587:AG1596)</f>
        <v>71240</v>
      </c>
      <c r="AJ1597" s="289"/>
      <c r="AK1597" s="4"/>
      <c r="AL1597" s="4"/>
      <c r="AW1597" s="340"/>
      <c r="AX1597" s="340"/>
      <c r="AY1597" s="289"/>
    </row>
    <row r="1598" spans="1:51" ht="13.5" customHeight="1">
      <c r="A1598" s="548"/>
      <c r="B1598" s="870" t="s">
        <v>623</v>
      </c>
      <c r="C1598" s="871"/>
      <c r="D1598" s="872"/>
      <c r="E1598" s="712"/>
      <c r="F1598" s="701">
        <f ca="1">SUM(F1597)+F1544</f>
        <v>70</v>
      </c>
      <c r="G1598" s="702">
        <f t="shared" ref="G1598" ca="1" si="1465">SUM(G1597)+G1544</f>
        <v>14250</v>
      </c>
      <c r="H1598" s="702">
        <f t="shared" ref="H1598" ca="1" si="1466">SUM(H1597)+H1544</f>
        <v>217</v>
      </c>
      <c r="I1598" s="702">
        <f t="shared" ref="I1598:P1598" ca="1" si="1467">SUM(I1597)+I1544</f>
        <v>10500</v>
      </c>
      <c r="J1598" s="702">
        <f t="shared" ca="1" si="1467"/>
        <v>0</v>
      </c>
      <c r="K1598" s="702">
        <f t="shared" ca="1" si="1467"/>
        <v>7500</v>
      </c>
      <c r="L1598" s="702">
        <f t="shared" ca="1" si="1467"/>
        <v>2</v>
      </c>
      <c r="M1598" s="702">
        <f t="shared" ca="1" si="1467"/>
        <v>7150</v>
      </c>
      <c r="N1598" s="702">
        <f t="shared" ca="1" si="1467"/>
        <v>0</v>
      </c>
      <c r="O1598" s="702">
        <f t="shared" ca="1" si="1467"/>
        <v>289</v>
      </c>
      <c r="P1598" s="703">
        <f t="shared" ca="1" si="1467"/>
        <v>831450</v>
      </c>
      <c r="Q1598" s="555"/>
      <c r="R1598" s="596"/>
      <c r="S1598" s="555"/>
      <c r="T1598" s="713"/>
      <c r="U1598" s="555"/>
      <c r="V1598" s="714"/>
      <c r="W1598" s="555"/>
      <c r="X1598" s="713"/>
      <c r="Y1598" s="555"/>
      <c r="Z1598" s="555"/>
      <c r="AA1598" s="555"/>
      <c r="AB1598" s="555"/>
      <c r="AC1598" s="555"/>
      <c r="AD1598" s="555"/>
      <c r="AE1598" s="555"/>
      <c r="AF1598" s="555"/>
      <c r="AG1598" s="555"/>
      <c r="AJ1598" s="853" t="s">
        <v>336</v>
      </c>
      <c r="AK1598" s="277" t="s">
        <v>104</v>
      </c>
      <c r="AL1598" s="277" t="s">
        <v>4</v>
      </c>
      <c r="AM1598" s="278"/>
      <c r="AN1598" s="279" t="s">
        <v>15</v>
      </c>
      <c r="AO1598" s="279" t="s">
        <v>16</v>
      </c>
      <c r="AP1598" s="277" t="s">
        <v>17</v>
      </c>
      <c r="AQ1598" s="279" t="s">
        <v>18</v>
      </c>
      <c r="AR1598" s="279" t="s">
        <v>19</v>
      </c>
      <c r="AS1598" s="277"/>
      <c r="AT1598" s="277" t="s">
        <v>117</v>
      </c>
      <c r="AU1598" s="277" t="s">
        <v>118</v>
      </c>
      <c r="AV1598" s="277" t="s">
        <v>123</v>
      </c>
      <c r="AW1598" s="277" t="s">
        <v>124</v>
      </c>
      <c r="AX1598" s="288" t="s">
        <v>122</v>
      </c>
      <c r="AY1598" s="853" t="s">
        <v>336</v>
      </c>
    </row>
    <row r="1599" spans="1:51" ht="13.5" customHeight="1">
      <c r="A1599" s="548" t="s">
        <v>609</v>
      </c>
      <c r="B1599" s="873" t="s">
        <v>103</v>
      </c>
      <c r="C1599" s="874"/>
      <c r="D1599" s="875"/>
      <c r="E1599" s="560" t="e">
        <v>#N/A</v>
      </c>
      <c r="F1599" s="757">
        <f ca="1">SUMIF($B1574:$P1587,$A1599,F1574:F1587)</f>
        <v>0</v>
      </c>
      <c r="G1599" s="758">
        <f t="shared" ref="G1599:P1599" ca="1" si="1468">SUMIF($B1574:$P1587,$A1599,G1574:G1587)</f>
        <v>0</v>
      </c>
      <c r="H1599" s="758">
        <f t="shared" ca="1" si="1468"/>
        <v>0</v>
      </c>
      <c r="I1599" s="758">
        <f t="shared" ca="1" si="1468"/>
        <v>0</v>
      </c>
      <c r="J1599" s="758">
        <f t="shared" ca="1" si="1468"/>
        <v>0</v>
      </c>
      <c r="K1599" s="758">
        <f t="shared" ca="1" si="1468"/>
        <v>0</v>
      </c>
      <c r="L1599" s="758">
        <f t="shared" ca="1" si="1468"/>
        <v>0</v>
      </c>
      <c r="M1599" s="758">
        <f t="shared" ca="1" si="1468"/>
        <v>0</v>
      </c>
      <c r="N1599" s="758">
        <f t="shared" ca="1" si="1468"/>
        <v>0</v>
      </c>
      <c r="O1599" s="758">
        <f t="shared" ca="1" si="1468"/>
        <v>0</v>
      </c>
      <c r="P1599" s="759">
        <f t="shared" ca="1" si="1468"/>
        <v>0</v>
      </c>
      <c r="Q1599" s="555"/>
      <c r="R1599" s="649" t="s">
        <v>425</v>
      </c>
      <c r="S1599" s="555"/>
      <c r="T1599" s="555"/>
      <c r="U1599" s="555"/>
      <c r="V1599" s="555"/>
      <c r="W1599" s="555"/>
      <c r="X1599" s="555"/>
      <c r="Y1599" s="555"/>
      <c r="Z1599" s="555"/>
      <c r="AA1599" s="555"/>
      <c r="AB1599" s="555"/>
      <c r="AC1599" s="555"/>
      <c r="AD1599" s="555"/>
      <c r="AE1599" s="555"/>
      <c r="AF1599" s="714" t="s">
        <v>342</v>
      </c>
      <c r="AG1599" s="555"/>
      <c r="AJ1599" s="854"/>
      <c r="AK1599" s="281" t="s">
        <v>334</v>
      </c>
      <c r="AL1599" s="281">
        <v>1</v>
      </c>
      <c r="AM1599" s="225"/>
      <c r="AN1599" s="225">
        <f>DSUM($B1573:$N1587,F1573,$AK1598:$AL1599)</f>
        <v>0</v>
      </c>
      <c r="AO1599" s="225">
        <f>DSUM($B1573:$N1587,H1573,$AK1598:$AL1599)</f>
        <v>0</v>
      </c>
      <c r="AP1599" s="225">
        <f>DSUM($B1573:$N1587,J1573,$AK1598:$AL1599)</f>
        <v>0</v>
      </c>
      <c r="AQ1599" s="225">
        <f>DSUM($B1573:$N1587,L1573,$AK1598:$AL1599)</f>
        <v>0</v>
      </c>
      <c r="AR1599" s="225">
        <f>DSUM($B1573:$N1587,N1573,$AK1598:$AL1599)</f>
        <v>0</v>
      </c>
      <c r="AS1599" s="225"/>
      <c r="AT1599" s="225">
        <f>AN1599+AO1599+AP1599</f>
        <v>0</v>
      </c>
      <c r="AU1599" s="225">
        <f>AQ1599+AR1599</f>
        <v>0</v>
      </c>
      <c r="AV1599" s="225">
        <f>AT1599+AU1599</f>
        <v>0</v>
      </c>
      <c r="AW1599" s="287">
        <f>(AT1599*1)+(AU1599*0.5)</f>
        <v>0</v>
      </c>
      <c r="AX1599" s="284">
        <f>DCOUNT(B1573:E1587,D1573,AK1598:AL1599)-AR1618</f>
        <v>0</v>
      </c>
      <c r="AY1599" s="854"/>
    </row>
    <row r="1600" spans="1:51" ht="13.5" customHeight="1">
      <c r="A1600" s="548"/>
      <c r="B1600" s="870" t="s">
        <v>623</v>
      </c>
      <c r="C1600" s="871"/>
      <c r="D1600" s="872"/>
      <c r="E1600" s="555" t="e">
        <v>#N/A</v>
      </c>
      <c r="F1600" s="701">
        <f ca="1">SUM(F1599)+F1546</f>
        <v>60</v>
      </c>
      <c r="G1600" s="702">
        <f t="shared" ref="G1600" ca="1" si="1469">SUM(G1599)+G1546</f>
        <v>9500</v>
      </c>
      <c r="H1600" s="702">
        <f t="shared" ref="H1600" ca="1" si="1470">SUM(H1599)+H1546</f>
        <v>9</v>
      </c>
      <c r="I1600" s="702">
        <f t="shared" ref="I1600:P1600" ca="1" si="1471">SUM(I1599)+I1546</f>
        <v>7000</v>
      </c>
      <c r="J1600" s="702">
        <f t="shared" ca="1" si="1471"/>
        <v>0</v>
      </c>
      <c r="K1600" s="702">
        <f t="shared" ca="1" si="1471"/>
        <v>5000</v>
      </c>
      <c r="L1600" s="702">
        <f t="shared" ca="1" si="1471"/>
        <v>2</v>
      </c>
      <c r="M1600" s="702">
        <f t="shared" ca="1" si="1471"/>
        <v>4750</v>
      </c>
      <c r="N1600" s="702">
        <f t="shared" ca="1" si="1471"/>
        <v>0</v>
      </c>
      <c r="O1600" s="702">
        <f t="shared" ca="1" si="1471"/>
        <v>71</v>
      </c>
      <c r="P1600" s="703">
        <f t="shared" ca="1" si="1471"/>
        <v>695500</v>
      </c>
      <c r="Q1600" s="555"/>
      <c r="R1600" s="774"/>
      <c r="S1600" s="604"/>
      <c r="T1600" s="603" t="s">
        <v>39</v>
      </c>
      <c r="U1600" s="604"/>
      <c r="V1600" s="715"/>
      <c r="W1600" s="604"/>
      <c r="X1600" s="603" t="s">
        <v>455</v>
      </c>
      <c r="Y1600" s="604"/>
      <c r="Z1600" s="715"/>
      <c r="AA1600" s="604"/>
      <c r="AB1600" s="604"/>
      <c r="AC1600" s="603" t="s">
        <v>41</v>
      </c>
      <c r="AD1600" s="715"/>
      <c r="AE1600" s="555"/>
      <c r="AF1600" s="831" t="s">
        <v>821</v>
      </c>
      <c r="AG1600" s="716"/>
      <c r="AJ1600" s="854"/>
      <c r="AK1600" s="281" t="s">
        <v>104</v>
      </c>
      <c r="AL1600" s="281" t="s">
        <v>4</v>
      </c>
      <c r="AM1600" s="225"/>
      <c r="AN1600" s="225"/>
      <c r="AO1600" s="225"/>
      <c r="AP1600" s="225"/>
      <c r="AQ1600" s="225"/>
      <c r="AR1600" s="225"/>
      <c r="AS1600" s="225"/>
      <c r="AT1600" s="225"/>
      <c r="AU1600" s="225"/>
      <c r="AV1600" s="225"/>
      <c r="AW1600" s="225"/>
      <c r="AX1600" s="282"/>
      <c r="AY1600" s="854"/>
    </row>
    <row r="1601" spans="1:51" ht="13.5" customHeight="1" thickBot="1">
      <c r="A1601" s="548" t="s">
        <v>610</v>
      </c>
      <c r="B1601" s="878" t="s">
        <v>661</v>
      </c>
      <c r="C1601" s="879"/>
      <c r="D1601" s="880"/>
      <c r="E1601" s="670"/>
      <c r="F1601" s="757">
        <f ca="1">SUMIF($B1574:$P1587,$A1601,F1574:F1587)+SUMIF($B1574:$P1587,$A1602,F1574:F1587)</f>
        <v>6</v>
      </c>
      <c r="G1601" s="758">
        <f t="shared" ref="G1601" ca="1" si="1472">SUMIF($B1576:$P1589,$A1601,G1576:G1589)</f>
        <v>0</v>
      </c>
      <c r="H1601" s="758">
        <f ca="1">SUMIF($B1574:$P1587,$A1601,H1574:H1587)+SUMIF($B1574:$P1587,$A1602,H1574:H1587)</f>
        <v>0</v>
      </c>
      <c r="I1601" s="758">
        <f t="shared" ref="I1601" ca="1" si="1473">SUMIF($B1576:$P1589,$A1601,I1576:I1589)</f>
        <v>0</v>
      </c>
      <c r="J1601" s="758">
        <f ca="1">SUMIF($B1574:$P1587,$A1601,J1574:J1587)+SUMIF($B1574:$P1587,$A1602,J1574:J1587)</f>
        <v>0</v>
      </c>
      <c r="K1601" s="758">
        <f t="shared" ref="K1601" ca="1" si="1474">SUMIF($B1576:$P1589,$A1601,K1576:K1589)</f>
        <v>0</v>
      </c>
      <c r="L1601" s="758">
        <f ca="1">SUMIF($B1574:$P1587,$A1601,L1574:L1587)+SUMIF($B1574:$P1587,$A1602,L1574:L1587)</f>
        <v>0</v>
      </c>
      <c r="M1601" s="758">
        <f t="shared" ref="M1601" ca="1" si="1475">SUMIF($B1576:$P1589,$A1601,M1576:M1589)</f>
        <v>0</v>
      </c>
      <c r="N1601" s="758">
        <f ca="1">SUMIF($B1574:$P1587,$A1601,N1574:N1587)+SUMIF($B1574:$P1587,$A1602,N1574:N1587)</f>
        <v>0</v>
      </c>
      <c r="O1601" s="758">
        <f ca="1">SUMIF($B1574:$P1587,$A1601,O1574:O1587)+SUMIF($B1574:$P1587,$A1602,O1574:O1587)</f>
        <v>6</v>
      </c>
      <c r="P1601" s="759">
        <f ca="1">SUMIF($B1574:$P1587,$A1601,P1574:P1587)+SUMIF($B1574:$P1587,$A1602,P1574:P1587)</f>
        <v>48000</v>
      </c>
      <c r="Q1601" s="555"/>
      <c r="R1601" s="775"/>
      <c r="S1601" s="596" t="s">
        <v>2</v>
      </c>
      <c r="T1601" s="717">
        <f>SUM(昨年日報!T1602)</f>
        <v>200</v>
      </c>
      <c r="U1601" s="555"/>
      <c r="V1601" s="718"/>
      <c r="W1601" s="596" t="s">
        <v>42</v>
      </c>
      <c r="X1601" s="719">
        <f>+X1547+T1601</f>
        <v>4465</v>
      </c>
      <c r="Y1601" s="555"/>
      <c r="Z1601" s="720"/>
      <c r="AA1601" s="555" t="s">
        <v>2</v>
      </c>
      <c r="AB1601" s="596"/>
      <c r="AC1601" s="721">
        <f>+AC1547+T1601</f>
        <v>4743</v>
      </c>
      <c r="AD1601" s="720"/>
      <c r="AE1601" s="555"/>
      <c r="AF1601" s="631" t="s">
        <v>761</v>
      </c>
      <c r="AG1601" s="561"/>
      <c r="AJ1601" s="855"/>
      <c r="AK1601" s="9" t="s">
        <v>335</v>
      </c>
      <c r="AL1601" s="9">
        <v>3</v>
      </c>
      <c r="AM1601" s="283"/>
      <c r="AN1601" s="283">
        <f>DSUM($B1573:$N1587,F1573,$AK1600:$AL1601)</f>
        <v>0</v>
      </c>
      <c r="AO1601" s="283">
        <f>DSUM($B1573:$N1587,H1573,$AK1600:$AL1601)</f>
        <v>0</v>
      </c>
      <c r="AP1601" s="283">
        <f>DSUM($B1573:$N1587,J1573,$AK1600:$AL1601)</f>
        <v>0</v>
      </c>
      <c r="AQ1601" s="283">
        <f>DSUM($B1573:$N1587,L1573,$AK1600:$AL1601)</f>
        <v>0</v>
      </c>
      <c r="AR1601" s="283">
        <f>DSUM($B1573:$N1587,N1573,$AK1600:$AL1601)</f>
        <v>0</v>
      </c>
      <c r="AS1601" s="283"/>
      <c r="AT1601" s="283">
        <f>AN1601+AO1601+AP1601</f>
        <v>0</v>
      </c>
      <c r="AU1601" s="283">
        <f>AQ1601+AR1601</f>
        <v>0</v>
      </c>
      <c r="AV1601" s="283">
        <f>AT1601+AU1601</f>
        <v>0</v>
      </c>
      <c r="AW1601" s="286">
        <f>(AT1601*1)+(AU1601*0.5)</f>
        <v>0</v>
      </c>
      <c r="AX1601" s="285">
        <f>DCOUNT(B1573:E1587,D1573,AK1600:AL1601)-AR1619</f>
        <v>0</v>
      </c>
      <c r="AY1601" s="855"/>
    </row>
    <row r="1602" spans="1:51" ht="13.5" customHeight="1" thickBot="1">
      <c r="A1602" s="548" t="s">
        <v>663</v>
      </c>
      <c r="B1602" s="870" t="s">
        <v>623</v>
      </c>
      <c r="C1602" s="871"/>
      <c r="D1602" s="872"/>
      <c r="E1602" s="555" t="e">
        <v>#N/A</v>
      </c>
      <c r="F1602" s="701">
        <f ca="1">SUM(F1601)+F1548</f>
        <v>461</v>
      </c>
      <c r="G1602" s="702">
        <f t="shared" ref="G1602" ca="1" si="1476">SUM(G1601)+G1548</f>
        <v>68400</v>
      </c>
      <c r="H1602" s="702">
        <f t="shared" ref="H1602" ca="1" si="1477">SUM(H1601)+H1548</f>
        <v>120</v>
      </c>
      <c r="I1602" s="702">
        <f t="shared" ref="I1602:P1602" ca="1" si="1478">SUM(I1601)+I1548</f>
        <v>50400</v>
      </c>
      <c r="J1602" s="702">
        <f t="shared" ca="1" si="1478"/>
        <v>0</v>
      </c>
      <c r="K1602" s="702">
        <f t="shared" ca="1" si="1478"/>
        <v>36000</v>
      </c>
      <c r="L1602" s="702">
        <f t="shared" ca="1" si="1478"/>
        <v>26</v>
      </c>
      <c r="M1602" s="702">
        <f t="shared" ca="1" si="1478"/>
        <v>34200</v>
      </c>
      <c r="N1602" s="702">
        <f t="shared" ca="1" si="1478"/>
        <v>54</v>
      </c>
      <c r="O1602" s="702">
        <f t="shared" ca="1" si="1478"/>
        <v>661</v>
      </c>
      <c r="P1602" s="703">
        <f t="shared" ca="1" si="1478"/>
        <v>4909200</v>
      </c>
      <c r="Q1602" s="555"/>
      <c r="R1602" s="776" t="s">
        <v>43</v>
      </c>
      <c r="S1602" s="697" t="s">
        <v>3</v>
      </c>
      <c r="T1602" s="722">
        <f>SUM(O1589)</f>
        <v>224</v>
      </c>
      <c r="U1602" s="696"/>
      <c r="V1602" s="723">
        <f t="shared" ref="V1602" si="1479">+IF(ISERROR(T1602/T1601*100),"",(T1602/T1601*100))</f>
        <v>112.00000000000001</v>
      </c>
      <c r="W1602" s="697" t="s">
        <v>44</v>
      </c>
      <c r="X1602" s="724">
        <f t="shared" ref="X1602:X1604" si="1480">+X1548+T1602</f>
        <v>4046</v>
      </c>
      <c r="Y1602" s="696"/>
      <c r="Z1602" s="725">
        <f t="shared" ref="Z1602" si="1481">+IF(ISERROR(X1602/X1601*100),"",(X1602/X1601*100))</f>
        <v>90.615901455767073</v>
      </c>
      <c r="AA1602" s="696" t="s">
        <v>3</v>
      </c>
      <c r="AB1602" s="697"/>
      <c r="AC1602" s="726">
        <f t="shared" ref="AC1602:AC1614" si="1482">+AC1548+T1602</f>
        <v>4184</v>
      </c>
      <c r="AD1602" s="723">
        <f>+IF(ISERROR(AC1602/AC1601*100),"",(AC1602/AC1601*100))</f>
        <v>88.21421041534893</v>
      </c>
      <c r="AE1602" s="555"/>
      <c r="AF1602" s="832" t="s">
        <v>764</v>
      </c>
      <c r="AG1602" s="561"/>
    </row>
    <row r="1603" spans="1:51" ht="13.5" customHeight="1" thickBot="1">
      <c r="A1603" s="43"/>
      <c r="B1603" s="662"/>
      <c r="C1603" s="663"/>
      <c r="D1603" s="664"/>
      <c r="E1603" s="590" t="str">
        <f>IF(B1603="","",VLOOKUP(B1603,参照!$U$1:$Z$25,2,FALSE))</f>
        <v/>
      </c>
      <c r="F1603" s="760"/>
      <c r="G1603" s="761"/>
      <c r="H1603" s="760"/>
      <c r="I1603" s="762"/>
      <c r="J1603" s="760"/>
      <c r="K1603" s="762"/>
      <c r="L1603" s="760"/>
      <c r="M1603" s="761"/>
      <c r="N1603" s="761"/>
      <c r="O1603" s="763"/>
      <c r="P1603" s="764"/>
      <c r="Q1603" s="555"/>
      <c r="R1603" s="777"/>
      <c r="S1603" s="728"/>
      <c r="T1603" s="606">
        <f>SUM(昨年日報!T1604)</f>
        <v>886350</v>
      </c>
      <c r="U1603" s="555"/>
      <c r="V1603" s="729"/>
      <c r="W1603" s="555"/>
      <c r="X1603" s="719">
        <f t="shared" si="1480"/>
        <v>21264980</v>
      </c>
      <c r="Y1603" s="555"/>
      <c r="Z1603" s="720"/>
      <c r="AA1603" s="555"/>
      <c r="AB1603" s="555"/>
      <c r="AC1603" s="713">
        <f t="shared" si="1482"/>
        <v>22448940</v>
      </c>
      <c r="AD1603" s="720"/>
      <c r="AE1603" s="555"/>
      <c r="AF1603" s="730" t="s">
        <v>840</v>
      </c>
      <c r="AG1603" s="561"/>
      <c r="AJ1603" s="290" t="s">
        <v>128</v>
      </c>
      <c r="AK1603" s="256"/>
      <c r="AL1603" s="256"/>
      <c r="AM1603" s="256"/>
      <c r="AN1603" s="256">
        <f>AN1574+AN1576+AN1579+AN1581+AN1584+AN1586+AN1589+AN1591+AN1594+AN1596</f>
        <v>27</v>
      </c>
      <c r="AO1603" s="256">
        <f>AO1574+AO1576+AO1579+AO1581+AO1584+AO1586+AO1589+AO1591+AO1594+AO1596</f>
        <v>197</v>
      </c>
      <c r="AP1603" s="256">
        <f>AP1574+AP1576+AP1579+AP1581+AP1584+AP1586+AP1589+AP1591+AP1594+AP1596</f>
        <v>0</v>
      </c>
      <c r="AQ1603" s="256">
        <f>AQ1574+AQ1576+AQ1579+AQ1581+AQ1584+AQ1586+AQ1589+AQ1591+AQ1594+AQ1596</f>
        <v>0</v>
      </c>
      <c r="AR1603" s="256">
        <f>AR1574+AR1576+AR1579+AR1581+AR1584+AR1586+AR1589+AR1591+AR1594+AR1596</f>
        <v>0</v>
      </c>
      <c r="AS1603" s="256"/>
      <c r="AT1603" s="256">
        <f>AT1574+AT1576+AT1579+AT1581+AT1584+AT1586+AT1589+AT1591+AT1594+AT1596</f>
        <v>224</v>
      </c>
      <c r="AU1603" s="256">
        <f>AU1574+AU1576+AU1579+AU1581+AU1584+AU1586+AU1589+AU1591+AU1594+AU1596</f>
        <v>0</v>
      </c>
      <c r="AV1603" s="256">
        <f>AV1574+AV1576+AV1579+AV1581+AV1584+AV1586+AV1589+AV1591+AV1594+AV1596</f>
        <v>224</v>
      </c>
      <c r="AW1603" s="256">
        <f>AW1574+AW1576+AW1579+AW1581+AW1584+AW1586+AW1589+AW1591+AW1594+AW1596</f>
        <v>224</v>
      </c>
      <c r="AX1603" s="256">
        <f>AX1574+AX1576+AX1579+AX1581+AX1584+AX1586+AX1589+AX1591+AX1594+AX1596</f>
        <v>4</v>
      </c>
    </row>
    <row r="1604" spans="1:51" ht="13.5" customHeight="1">
      <c r="A1604" s="43"/>
      <c r="B1604" s="870" t="s">
        <v>611</v>
      </c>
      <c r="C1604" s="871"/>
      <c r="D1604" s="872"/>
      <c r="E1604" s="670"/>
      <c r="F1604" s="731">
        <f ca="1">SUM(F1594+F1596+F1598+F1600+F1602)</f>
        <v>1620</v>
      </c>
      <c r="G1604" s="732">
        <f t="shared" ref="G1604:P1604" ca="1" si="1483">SUM(G1594+G1596+G1598+G1600+G1602)</f>
        <v>367650</v>
      </c>
      <c r="H1604" s="731">
        <f t="shared" ca="1" si="1483"/>
        <v>2242</v>
      </c>
      <c r="I1604" s="733">
        <f t="shared" ca="1" si="1483"/>
        <v>270900</v>
      </c>
      <c r="J1604" s="731">
        <f t="shared" ca="1" si="1483"/>
        <v>58</v>
      </c>
      <c r="K1604" s="733">
        <f t="shared" ca="1" si="1483"/>
        <v>193500</v>
      </c>
      <c r="L1604" s="731">
        <f t="shared" ca="1" si="1483"/>
        <v>62</v>
      </c>
      <c r="M1604" s="732">
        <f t="shared" ca="1" si="1483"/>
        <v>184140</v>
      </c>
      <c r="N1604" s="732">
        <f t="shared" ca="1" si="1483"/>
        <v>64</v>
      </c>
      <c r="O1604" s="734">
        <f t="shared" ca="1" si="1483"/>
        <v>4046</v>
      </c>
      <c r="P1604" s="735">
        <f t="shared" ca="1" si="1483"/>
        <v>20893950</v>
      </c>
      <c r="Q1604" s="555"/>
      <c r="R1604" s="778" t="s">
        <v>45</v>
      </c>
      <c r="S1604" s="660"/>
      <c r="T1604" s="736">
        <f>SUM(P1589)</f>
        <v>921450</v>
      </c>
      <c r="U1604" s="696"/>
      <c r="V1604" s="723">
        <f t="shared" ref="V1604" si="1484">+IF(ISERROR(T1604/T1603*100),"",(T1604/T1603*100))</f>
        <v>103.96006092401421</v>
      </c>
      <c r="W1604" s="696"/>
      <c r="X1604" s="724">
        <f t="shared" si="1480"/>
        <v>20893950</v>
      </c>
      <c r="Y1604" s="696"/>
      <c r="Z1604" s="723">
        <f t="shared" ref="Z1604" si="1485">+IF(ISERROR(X1604/X1603*100),"",(X1604/X1603*100))</f>
        <v>98.2552064474079</v>
      </c>
      <c r="AA1604" s="696"/>
      <c r="AB1604" s="696"/>
      <c r="AC1604" s="736">
        <f t="shared" si="1482"/>
        <v>21569710</v>
      </c>
      <c r="AD1604" s="723">
        <f>+IF(ISERROR(AC1604/AC1603*100),"",(AC1604/AC1603*100))</f>
        <v>96.083423092582549</v>
      </c>
      <c r="AE1604" s="555"/>
      <c r="AF1604" s="558"/>
      <c r="AG1604" s="561"/>
    </row>
    <row r="1605" spans="1:51" ht="13.5" customHeight="1">
      <c r="A1605" s="43"/>
      <c r="B1605" s="895"/>
      <c r="C1605" s="895"/>
      <c r="D1605" s="895"/>
      <c r="E1605" s="562"/>
      <c r="F1605" s="666"/>
      <c r="G1605" s="737"/>
      <c r="H1605" s="666"/>
      <c r="I1605" s="737"/>
      <c r="J1605" s="666"/>
      <c r="K1605" s="737"/>
      <c r="L1605" s="666"/>
      <c r="M1605" s="737"/>
      <c r="N1605" s="666"/>
      <c r="O1605" s="737"/>
      <c r="P1605" s="737"/>
      <c r="Q1605" s="555"/>
      <c r="R1605" s="777" t="s">
        <v>46</v>
      </c>
      <c r="S1605" s="738">
        <f>SUM(AC1574:AC1575)</f>
        <v>0</v>
      </c>
      <c r="T1605" s="606">
        <f>SUM(昨年日報!T1606)</f>
        <v>0</v>
      </c>
      <c r="U1605" s="555"/>
      <c r="V1605" s="729"/>
      <c r="W1605" s="555"/>
      <c r="X1605" s="719">
        <f>+X1551+T1605</f>
        <v>0</v>
      </c>
      <c r="Y1605" s="555"/>
      <c r="Z1605" s="739"/>
      <c r="AA1605" s="555"/>
      <c r="AB1605" s="555"/>
      <c r="AC1605" s="713">
        <f t="shared" si="1482"/>
        <v>0</v>
      </c>
      <c r="AD1605" s="720"/>
      <c r="AE1605" s="555"/>
      <c r="AF1605" s="558"/>
      <c r="AG1605" s="561"/>
      <c r="AJ1605" s="856" t="s">
        <v>323</v>
      </c>
      <c r="AK1605" s="856"/>
      <c r="AL1605" s="856" t="s">
        <v>324</v>
      </c>
      <c r="AM1605" s="856"/>
      <c r="AN1605" s="859" t="s">
        <v>331</v>
      </c>
      <c r="AO1605" s="859"/>
      <c r="AP1605" s="856" t="s">
        <v>325</v>
      </c>
      <c r="AQ1605" s="856"/>
    </row>
    <row r="1606" spans="1:51" ht="13.5" customHeight="1">
      <c r="A1606" s="43"/>
      <c r="B1606" s="881" t="s">
        <v>618</v>
      </c>
      <c r="C1606" s="882"/>
      <c r="D1606" s="882"/>
      <c r="E1606" s="564" t="e">
        <f>IF(B1606="","",VLOOKUP(B1606,参照!$U$1:$Z$25,2,FALSE))</f>
        <v>#N/A</v>
      </c>
      <c r="F1606" s="883" t="s">
        <v>616</v>
      </c>
      <c r="G1606" s="884"/>
      <c r="H1606" s="884"/>
      <c r="I1606" s="884"/>
      <c r="J1606" s="884"/>
      <c r="K1606" s="884"/>
      <c r="L1606" s="884"/>
      <c r="M1606" s="884"/>
      <c r="N1606" s="884"/>
      <c r="O1606" s="884"/>
      <c r="P1606" s="885"/>
      <c r="Q1606" s="555"/>
      <c r="R1606" s="776" t="s">
        <v>47</v>
      </c>
      <c r="S1606" s="740"/>
      <c r="T1606" s="736">
        <f>SUM(T1592+T1596+S1605+S1606)</f>
        <v>0</v>
      </c>
      <c r="U1606" s="696"/>
      <c r="V1606" s="723" t="str">
        <f t="shared" ref="V1606" si="1486">+IF(ISERROR(T1606/T1605*100),"",(T1606/T1605*100))</f>
        <v/>
      </c>
      <c r="W1606" s="696"/>
      <c r="X1606" s="724">
        <f t="shared" ref="X1606:X1615" si="1487">+X1552+T1606</f>
        <v>10404</v>
      </c>
      <c r="Y1606" s="696"/>
      <c r="Z1606" s="725" t="str">
        <f t="shared" ref="Z1606" si="1488">+IF(ISERROR(X1606/X1605*100),"",(X1606/X1605*100))</f>
        <v/>
      </c>
      <c r="AA1606" s="696"/>
      <c r="AB1606" s="696"/>
      <c r="AC1606" s="736">
        <f t="shared" si="1482"/>
        <v>41620</v>
      </c>
      <c r="AD1606" s="723" t="str">
        <f>+IF(ISERROR(AC1606/AC1605*100),"",(AC1606/AC1605*100))</f>
        <v/>
      </c>
      <c r="AE1606" s="555"/>
      <c r="AF1606" s="558"/>
      <c r="AG1606" s="561"/>
      <c r="AJ1606" s="931">
        <v>53000</v>
      </c>
      <c r="AK1606" s="931"/>
      <c r="AL1606" s="869">
        <f>AJ1606-AG1597</f>
        <v>-18240</v>
      </c>
      <c r="AM1606" s="856"/>
      <c r="AN1606" s="869">
        <f>T1608+T1610+T1612+T1614</f>
        <v>18240</v>
      </c>
      <c r="AO1606" s="856"/>
      <c r="AP1606" s="869">
        <f>(AJ1606+AN1606)-(AG1597)</f>
        <v>0</v>
      </c>
      <c r="AQ1606" s="856"/>
    </row>
    <row r="1607" spans="1:51" ht="13.5" customHeight="1">
      <c r="A1607" s="43"/>
      <c r="B1607" s="894" t="s">
        <v>602</v>
      </c>
      <c r="C1607" s="894"/>
      <c r="D1607" s="894"/>
      <c r="E1607" s="555" t="e">
        <v>#N/A</v>
      </c>
      <c r="F1607" s="687" t="s">
        <v>15</v>
      </c>
      <c r="G1607" s="688"/>
      <c r="H1607" s="687" t="s">
        <v>16</v>
      </c>
      <c r="I1607" s="689"/>
      <c r="J1607" s="559" t="s">
        <v>17</v>
      </c>
      <c r="K1607" s="690"/>
      <c r="L1607" s="687" t="s">
        <v>18</v>
      </c>
      <c r="M1607" s="670"/>
      <c r="N1607" s="670" t="s">
        <v>19</v>
      </c>
      <c r="O1607" s="691" t="s">
        <v>6</v>
      </c>
      <c r="P1607" s="613" t="s">
        <v>20</v>
      </c>
      <c r="Q1607" s="555"/>
      <c r="R1607" s="773" t="s">
        <v>639</v>
      </c>
      <c r="S1607" s="824">
        <f>AF1612+AF1614</f>
        <v>9740</v>
      </c>
      <c r="T1607" s="606">
        <f>SUM(昨年日報!T1608)</f>
        <v>9620</v>
      </c>
      <c r="U1607" s="555"/>
      <c r="V1607" s="729"/>
      <c r="W1607" s="555"/>
      <c r="X1607" s="719">
        <f t="shared" si="1487"/>
        <v>328350</v>
      </c>
      <c r="Y1607" s="555"/>
      <c r="Z1607" s="720"/>
      <c r="AA1607" s="555"/>
      <c r="AB1607" s="555"/>
      <c r="AC1607" s="713">
        <f t="shared" si="1482"/>
        <v>345750</v>
      </c>
      <c r="AD1607" s="720"/>
      <c r="AE1607" s="555"/>
      <c r="AF1607" s="558"/>
      <c r="AG1607" s="561"/>
    </row>
    <row r="1608" spans="1:51" ht="13.5" customHeight="1" thickBot="1">
      <c r="A1608" s="43"/>
      <c r="B1608" s="873" t="s">
        <v>637</v>
      </c>
      <c r="C1608" s="874"/>
      <c r="D1608" s="875"/>
      <c r="E1608" s="670"/>
      <c r="F1608" s="665"/>
      <c r="G1608" s="727"/>
      <c r="H1608" s="727"/>
      <c r="I1608" s="727"/>
      <c r="J1608" s="727"/>
      <c r="K1608" s="727"/>
      <c r="L1608" s="727"/>
      <c r="M1608" s="727"/>
      <c r="N1608" s="727"/>
      <c r="O1608" s="727"/>
      <c r="P1608" s="742"/>
      <c r="Q1608" s="555"/>
      <c r="R1608" s="771" t="s">
        <v>682</v>
      </c>
      <c r="S1608" s="825">
        <f>AF1617+AF1619</f>
        <v>0</v>
      </c>
      <c r="T1608" s="736">
        <f>SUM(S1607:S1608)</f>
        <v>9740</v>
      </c>
      <c r="U1608" s="696"/>
      <c r="V1608" s="723">
        <f t="shared" ref="V1608" si="1489">+IF(ISERROR(T1608/T1607*100),"",(T1608/T1607*100))</f>
        <v>101.24740124740124</v>
      </c>
      <c r="W1608" s="696"/>
      <c r="X1608" s="724">
        <f t="shared" si="1487"/>
        <v>267560</v>
      </c>
      <c r="Y1608" s="696"/>
      <c r="Z1608" s="723">
        <f t="shared" ref="Z1608" si="1490">+IF(ISERROR(X1608/X1607*100),"",(X1608/X1607*100))</f>
        <v>81.48621897365615</v>
      </c>
      <c r="AA1608" s="696"/>
      <c r="AB1608" s="696"/>
      <c r="AC1608" s="736">
        <f t="shared" si="1482"/>
        <v>272570</v>
      </c>
      <c r="AD1608" s="723">
        <f>+IF(ISERROR(AC1608/AC1607*100),"",(AC1608/AC1607*100))</f>
        <v>78.834417932031826</v>
      </c>
      <c r="AE1608" s="555"/>
      <c r="AF1608" s="558"/>
      <c r="AG1608" s="561"/>
      <c r="AJ1608" s="856" t="s">
        <v>326</v>
      </c>
      <c r="AK1608" s="856"/>
      <c r="AL1608" s="856"/>
      <c r="AM1608" s="856"/>
    </row>
    <row r="1609" spans="1:51" ht="13.5" customHeight="1" thickBot="1">
      <c r="A1609" s="43"/>
      <c r="B1609" s="870" t="s">
        <v>624</v>
      </c>
      <c r="C1609" s="871"/>
      <c r="D1609" s="872"/>
      <c r="E1609" s="555" t="e">
        <v>#N/A</v>
      </c>
      <c r="F1609" s="700">
        <f ca="1">SUM(F1594)+F$43</f>
        <v>1147</v>
      </c>
      <c r="G1609" s="701">
        <f t="shared" ref="G1609:P1609" ca="1" si="1491">SUM(G1594)+G$43</f>
        <v>294500</v>
      </c>
      <c r="H1609" s="702">
        <f t="shared" ca="1" si="1491"/>
        <v>1912</v>
      </c>
      <c r="I1609" s="702">
        <f t="shared" ca="1" si="1491"/>
        <v>217000</v>
      </c>
      <c r="J1609" s="702">
        <f t="shared" ca="1" si="1491"/>
        <v>58</v>
      </c>
      <c r="K1609" s="702">
        <f t="shared" ca="1" si="1491"/>
        <v>155000</v>
      </c>
      <c r="L1609" s="702">
        <f t="shared" ca="1" si="1491"/>
        <v>34</v>
      </c>
      <c r="M1609" s="702">
        <f t="shared" ca="1" si="1491"/>
        <v>147560</v>
      </c>
      <c r="N1609" s="702">
        <f t="shared" ca="1" si="1491"/>
        <v>12</v>
      </c>
      <c r="O1609" s="702">
        <f t="shared" ca="1" si="1491"/>
        <v>3163</v>
      </c>
      <c r="P1609" s="703">
        <f t="shared" ca="1" si="1491"/>
        <v>15133560</v>
      </c>
      <c r="Q1609" s="555"/>
      <c r="R1609" s="773" t="s">
        <v>640</v>
      </c>
      <c r="S1609" s="741">
        <v>8500</v>
      </c>
      <c r="T1609" s="606">
        <f>SUM(昨年日報!T1610)</f>
        <v>6500</v>
      </c>
      <c r="U1609" s="555"/>
      <c r="V1609" s="729"/>
      <c r="W1609" s="555"/>
      <c r="X1609" s="719">
        <f t="shared" si="1487"/>
        <v>266300</v>
      </c>
      <c r="Y1609" s="555"/>
      <c r="Z1609" s="739"/>
      <c r="AA1609" s="555"/>
      <c r="AB1609" s="555"/>
      <c r="AC1609" s="713">
        <f t="shared" si="1482"/>
        <v>299300</v>
      </c>
      <c r="AD1609" s="720"/>
      <c r="AE1609" s="555"/>
      <c r="AF1609" s="934" t="s">
        <v>664</v>
      </c>
      <c r="AG1609" s="935"/>
      <c r="AJ1609" s="886" t="s">
        <v>327</v>
      </c>
      <c r="AK1609" s="887"/>
      <c r="AL1609" s="856" t="s">
        <v>328</v>
      </c>
      <c r="AM1609" s="856"/>
    </row>
    <row r="1610" spans="1:51" ht="13.5" customHeight="1">
      <c r="B1610" s="873" t="s">
        <v>107</v>
      </c>
      <c r="C1610" s="874"/>
      <c r="D1610" s="875"/>
      <c r="E1610" s="670"/>
      <c r="F1610" s="665"/>
      <c r="G1610" s="727"/>
      <c r="H1610" s="727"/>
      <c r="I1610" s="727"/>
      <c r="J1610" s="727"/>
      <c r="K1610" s="727"/>
      <c r="L1610" s="727"/>
      <c r="M1610" s="727"/>
      <c r="N1610" s="727"/>
      <c r="O1610" s="727"/>
      <c r="P1610" s="742"/>
      <c r="Q1610" s="555"/>
      <c r="R1610" s="772" t="s">
        <v>683</v>
      </c>
      <c r="S1610" s="740"/>
      <c r="T1610" s="736">
        <f>SUM(S1609:S1610)</f>
        <v>8500</v>
      </c>
      <c r="U1610" s="696"/>
      <c r="V1610" s="723">
        <f t="shared" ref="V1610" si="1492">+IF(ISERROR(T1610/T1609*100),"",(T1610/T1609*100))</f>
        <v>130.76923076923077</v>
      </c>
      <c r="W1610" s="696"/>
      <c r="X1610" s="724">
        <f t="shared" si="1487"/>
        <v>254200</v>
      </c>
      <c r="Y1610" s="696"/>
      <c r="Z1610" s="725">
        <f t="shared" ref="Z1610" si="1493">+IF(ISERROR(X1610/X1609*100),"",(X1610/X1609*100))</f>
        <v>95.456252346977095</v>
      </c>
      <c r="AA1610" s="696"/>
      <c r="AB1610" s="696"/>
      <c r="AC1610" s="736">
        <f t="shared" si="1482"/>
        <v>263200</v>
      </c>
      <c r="AD1610" s="723">
        <f>+IF(ISERROR(AC1610/AC1609*100),"",(AC1610/AC1609*100))</f>
        <v>87.938523220848651</v>
      </c>
      <c r="AE1610" s="555"/>
      <c r="AF1610" s="936" t="s">
        <v>665</v>
      </c>
      <c r="AG1610" s="937"/>
      <c r="AJ1610" s="886" t="s">
        <v>329</v>
      </c>
      <c r="AK1610" s="887"/>
      <c r="AL1610" s="887"/>
      <c r="AM1610" s="888"/>
    </row>
    <row r="1611" spans="1:51" ht="13.5" customHeight="1">
      <c r="B1611" s="870" t="s">
        <v>624</v>
      </c>
      <c r="C1611" s="871"/>
      <c r="D1611" s="872"/>
      <c r="E1611" s="555" t="e">
        <v>#N/A</v>
      </c>
      <c r="F1611" s="701">
        <f ca="1">SUM(F1596)+F$45</f>
        <v>0</v>
      </c>
      <c r="G1611" s="702">
        <f t="shared" ref="G1611:P1611" ca="1" si="1494">SUM(G1596)+G$45</f>
        <v>0</v>
      </c>
      <c r="H1611" s="702">
        <f t="shared" ca="1" si="1494"/>
        <v>0</v>
      </c>
      <c r="I1611" s="702">
        <f t="shared" ca="1" si="1494"/>
        <v>0</v>
      </c>
      <c r="J1611" s="702">
        <f t="shared" ca="1" si="1494"/>
        <v>0</v>
      </c>
      <c r="K1611" s="702">
        <f t="shared" ca="1" si="1494"/>
        <v>0</v>
      </c>
      <c r="L1611" s="702">
        <f t="shared" ca="1" si="1494"/>
        <v>0</v>
      </c>
      <c r="M1611" s="702">
        <f t="shared" ca="1" si="1494"/>
        <v>0</v>
      </c>
      <c r="N1611" s="702">
        <f t="shared" ca="1" si="1494"/>
        <v>0</v>
      </c>
      <c r="O1611" s="702">
        <f t="shared" ca="1" si="1494"/>
        <v>0</v>
      </c>
      <c r="P1611" s="703">
        <f t="shared" ca="1" si="1494"/>
        <v>0</v>
      </c>
      <c r="Q1611" s="555"/>
      <c r="R1611" s="777"/>
      <c r="S1611" s="669"/>
      <c r="T1611" s="606">
        <f>SUM(昨年日報!T1612)</f>
        <v>0</v>
      </c>
      <c r="U1611" s="555"/>
      <c r="V1611" s="729"/>
      <c r="W1611" s="555"/>
      <c r="X1611" s="719">
        <f t="shared" si="1487"/>
        <v>0</v>
      </c>
      <c r="Y1611" s="555"/>
      <c r="Z1611" s="720"/>
      <c r="AA1611" s="555"/>
      <c r="AB1611" s="555"/>
      <c r="AC1611" s="713">
        <f t="shared" si="1482"/>
        <v>0</v>
      </c>
      <c r="AD1611" s="720"/>
      <c r="AE1611" s="555"/>
      <c r="AF1611" s="826" t="str">
        <f>$AF$99</f>
        <v>8%対象額</v>
      </c>
      <c r="AG1611" s="827" t="str">
        <f>$AG$99</f>
        <v>税額</v>
      </c>
      <c r="AJ1611" s="869">
        <f ca="1">SUM(INDIRECT(AS1611))</f>
        <v>224</v>
      </c>
      <c r="AK1611" s="856"/>
      <c r="AL1611" s="869">
        <f ca="1">SUM(INDIRECT(AT1611))</f>
        <v>4184</v>
      </c>
      <c r="AM1611" s="856"/>
      <c r="AN1611" s="345" t="s">
        <v>619</v>
      </c>
      <c r="AO1611" s="345" t="s">
        <v>621</v>
      </c>
      <c r="AP1611" s="346">
        <f>SUM(AP1557)+72</f>
        <v>2145</v>
      </c>
      <c r="AQ1611" s="347">
        <v>18</v>
      </c>
      <c r="AR1611" s="347">
        <f>AP1611+AQ1611</f>
        <v>2163</v>
      </c>
      <c r="AS1611" s="345" t="str">
        <f>CONCATENATE(AN1611,AR1611)</f>
        <v>受払表!G2163</v>
      </c>
      <c r="AT1611" s="345" t="str">
        <f>CONCATENATE(AO1611,AR1611)</f>
        <v>受払表!K2163</v>
      </c>
    </row>
    <row r="1612" spans="1:51" ht="13.5" customHeight="1">
      <c r="B1612" s="873" t="s">
        <v>605</v>
      </c>
      <c r="C1612" s="874"/>
      <c r="D1612" s="875"/>
      <c r="E1612" s="670"/>
      <c r="F1612" s="665"/>
      <c r="G1612" s="727"/>
      <c r="H1612" s="727"/>
      <c r="I1612" s="727"/>
      <c r="J1612" s="727"/>
      <c r="K1612" s="727"/>
      <c r="L1612" s="727"/>
      <c r="M1612" s="727"/>
      <c r="N1612" s="727"/>
      <c r="O1612" s="727"/>
      <c r="P1612" s="742"/>
      <c r="Q1612" s="555"/>
      <c r="R1612" s="776" t="s">
        <v>52</v>
      </c>
      <c r="S1612" s="660"/>
      <c r="T1612" s="736">
        <f>+AC1593</f>
        <v>0</v>
      </c>
      <c r="U1612" s="696"/>
      <c r="V1612" s="723" t="str">
        <f t="shared" ref="V1612" si="1495">+IF(ISERROR(T1612/T1611*100),"",(T1612/T1611*100))</f>
        <v/>
      </c>
      <c r="W1612" s="696"/>
      <c r="X1612" s="724">
        <f t="shared" si="1487"/>
        <v>0</v>
      </c>
      <c r="Y1612" s="696"/>
      <c r="Z1612" s="723" t="str">
        <f t="shared" ref="Z1612" si="1496">+IF(ISERROR(X1612/X1611*100),"",(X1612/X1611*100))</f>
        <v/>
      </c>
      <c r="AA1612" s="696"/>
      <c r="AB1612" s="696"/>
      <c r="AC1612" s="736">
        <f t="shared" si="1482"/>
        <v>0</v>
      </c>
      <c r="AD1612" s="723" t="str">
        <f>+IF(ISERROR(AC1612/AC1611*100),"",(AC1612/AC1611*100))</f>
        <v/>
      </c>
      <c r="AE1612" s="555"/>
      <c r="AF1612" s="817">
        <v>2610</v>
      </c>
      <c r="AG1612" s="818">
        <f>IF(AF1612="","0",AF1612-(AF1612/(参照!$V$13)))</f>
        <v>193.33333333333348</v>
      </c>
      <c r="AJ1612" s="886" t="s">
        <v>330</v>
      </c>
      <c r="AK1612" s="887"/>
      <c r="AL1612" s="887"/>
      <c r="AM1612" s="888"/>
      <c r="AN1612" s="345"/>
      <c r="AO1612" s="345"/>
      <c r="AP1612" s="345"/>
      <c r="AQ1612" s="345"/>
      <c r="AR1612" s="345"/>
      <c r="AS1612" s="345"/>
      <c r="AT1612" s="345"/>
    </row>
    <row r="1613" spans="1:51" ht="13.5" customHeight="1">
      <c r="B1613" s="870" t="s">
        <v>624</v>
      </c>
      <c r="C1613" s="871"/>
      <c r="D1613" s="872"/>
      <c r="E1613" s="712"/>
      <c r="F1613" s="701">
        <f ca="1">SUM(F1598)+F$47</f>
        <v>70</v>
      </c>
      <c r="G1613" s="702">
        <f t="shared" ref="G1613:P1613" ca="1" si="1497">SUM(G1598)+G$47</f>
        <v>14250</v>
      </c>
      <c r="H1613" s="702">
        <f t="shared" ca="1" si="1497"/>
        <v>217</v>
      </c>
      <c r="I1613" s="702">
        <f t="shared" ca="1" si="1497"/>
        <v>10500</v>
      </c>
      <c r="J1613" s="702">
        <f t="shared" ca="1" si="1497"/>
        <v>0</v>
      </c>
      <c r="K1613" s="702">
        <f t="shared" ca="1" si="1497"/>
        <v>7500</v>
      </c>
      <c r="L1613" s="702">
        <f t="shared" ca="1" si="1497"/>
        <v>2</v>
      </c>
      <c r="M1613" s="702">
        <f t="shared" ca="1" si="1497"/>
        <v>7150</v>
      </c>
      <c r="N1613" s="702">
        <f t="shared" ca="1" si="1497"/>
        <v>0</v>
      </c>
      <c r="O1613" s="702">
        <f t="shared" ca="1" si="1497"/>
        <v>289</v>
      </c>
      <c r="P1613" s="703">
        <f t="shared" ca="1" si="1497"/>
        <v>831450</v>
      </c>
      <c r="Q1613" s="555"/>
      <c r="R1613" s="773" t="s">
        <v>641</v>
      </c>
      <c r="S1613" s="728">
        <v>0</v>
      </c>
      <c r="T1613" s="743">
        <f>SUM(昨年日報!T1614)</f>
        <v>1000</v>
      </c>
      <c r="U1613" s="682"/>
      <c r="V1613" s="744"/>
      <c r="W1613" s="682"/>
      <c r="X1613" s="719">
        <f t="shared" si="1487"/>
        <v>78000</v>
      </c>
      <c r="Y1613" s="682"/>
      <c r="Z1613" s="744"/>
      <c r="AA1613" s="682"/>
      <c r="AB1613" s="682"/>
      <c r="AC1613" s="745">
        <f t="shared" si="1482"/>
        <v>85500</v>
      </c>
      <c r="AD1613" s="744"/>
      <c r="AE1613" s="555"/>
      <c r="AF1613" s="828" t="str">
        <f>$AF$101</f>
        <v>10%対象額</v>
      </c>
      <c r="AG1613" s="829" t="str">
        <f>$AG$101</f>
        <v>税額</v>
      </c>
      <c r="AJ1613" s="869">
        <f ca="1">SUM(INDIRECT(AS1613))</f>
        <v>921450</v>
      </c>
      <c r="AK1613" s="856"/>
      <c r="AL1613" s="869">
        <f ca="1">SUM(INDIRECT(AT1613))</f>
        <v>21569710</v>
      </c>
      <c r="AM1613" s="856"/>
      <c r="AN1613" s="345" t="s">
        <v>620</v>
      </c>
      <c r="AO1613" s="345" t="s">
        <v>622</v>
      </c>
      <c r="AP1613" s="345">
        <f>SUM(AP1559)+72</f>
        <v>2145</v>
      </c>
      <c r="AQ1613" s="347">
        <v>18</v>
      </c>
      <c r="AR1613" s="345">
        <f>AP1613+AQ1613</f>
        <v>2163</v>
      </c>
      <c r="AS1613" s="345" t="str">
        <f>CONCATENATE(AN1613,AR1613)</f>
        <v>受払表!H2163</v>
      </c>
      <c r="AT1613" s="345" t="str">
        <f>CONCATENATE(AO1613,AR1613)</f>
        <v>受払表!L2163</v>
      </c>
    </row>
    <row r="1614" spans="1:51" ht="13.5" customHeight="1" thickBot="1">
      <c r="B1614" s="873" t="s">
        <v>103</v>
      </c>
      <c r="C1614" s="874"/>
      <c r="D1614" s="875"/>
      <c r="E1614" s="560" t="e">
        <v>#N/A</v>
      </c>
      <c r="F1614" s="665"/>
      <c r="G1614" s="727"/>
      <c r="H1614" s="727"/>
      <c r="I1614" s="727"/>
      <c r="J1614" s="727"/>
      <c r="K1614" s="727"/>
      <c r="L1614" s="727"/>
      <c r="M1614" s="727"/>
      <c r="N1614" s="727"/>
      <c r="O1614" s="727"/>
      <c r="P1614" s="742"/>
      <c r="Q1614" s="555"/>
      <c r="R1614" s="779" t="s">
        <v>684</v>
      </c>
      <c r="S1614" s="746"/>
      <c r="T1614" s="747">
        <f>S1613+S1614</f>
        <v>0</v>
      </c>
      <c r="U1614" s="748"/>
      <c r="V1614" s="749">
        <f t="shared" ref="V1614" si="1498">+IF(ISERROR(T1614/T1613*100),"",(T1614/T1613*100))</f>
        <v>0</v>
      </c>
      <c r="W1614" s="748"/>
      <c r="X1614" s="719">
        <f t="shared" si="1487"/>
        <v>41500</v>
      </c>
      <c r="Y1614" s="748"/>
      <c r="Z1614" s="749">
        <f t="shared" ref="Z1614" si="1499">+IF(ISERROR(X1614/X1613*100),"",(X1614/X1613*100))</f>
        <v>53.205128205128204</v>
      </c>
      <c r="AA1614" s="748"/>
      <c r="AB1614" s="748"/>
      <c r="AC1614" s="747">
        <f t="shared" si="1482"/>
        <v>48000</v>
      </c>
      <c r="AD1614" s="749">
        <f>+IF(ISERROR(AC1614/AC1613*100),"",(AC1614/AC1613*100))</f>
        <v>56.140350877192979</v>
      </c>
      <c r="AE1614" s="555"/>
      <c r="AF1614" s="821">
        <v>7130</v>
      </c>
      <c r="AG1614" s="822">
        <f>IF(AF1614="","0",AF1614-(AF1614/(参照!$V$14)))</f>
        <v>648.18181818181893</v>
      </c>
    </row>
    <row r="1615" spans="1:51" ht="13.5" customHeight="1">
      <c r="B1615" s="870" t="s">
        <v>624</v>
      </c>
      <c r="C1615" s="871"/>
      <c r="D1615" s="872"/>
      <c r="E1615" s="555" t="e">
        <v>#N/A</v>
      </c>
      <c r="F1615" s="701">
        <f ca="1">SUM(F1600)+F$49</f>
        <v>60</v>
      </c>
      <c r="G1615" s="702">
        <f t="shared" ref="G1615:P1615" ca="1" si="1500">SUM(G1600)+G$49</f>
        <v>9500</v>
      </c>
      <c r="H1615" s="702">
        <f t="shared" ca="1" si="1500"/>
        <v>9</v>
      </c>
      <c r="I1615" s="702">
        <f t="shared" ca="1" si="1500"/>
        <v>7000</v>
      </c>
      <c r="J1615" s="702">
        <f t="shared" ca="1" si="1500"/>
        <v>0</v>
      </c>
      <c r="K1615" s="702">
        <f t="shared" ca="1" si="1500"/>
        <v>5000</v>
      </c>
      <c r="L1615" s="702">
        <f t="shared" ca="1" si="1500"/>
        <v>2</v>
      </c>
      <c r="M1615" s="702">
        <f t="shared" ca="1" si="1500"/>
        <v>4750</v>
      </c>
      <c r="N1615" s="702">
        <f t="shared" ca="1" si="1500"/>
        <v>0</v>
      </c>
      <c r="O1615" s="702">
        <f t="shared" ca="1" si="1500"/>
        <v>71</v>
      </c>
      <c r="P1615" s="703">
        <f t="shared" ca="1" si="1500"/>
        <v>695500</v>
      </c>
      <c r="Q1615" s="555"/>
      <c r="R1615" s="777"/>
      <c r="S1615" s="669"/>
      <c r="T1615" s="713">
        <f>SUM(昨年日報!T1616)</f>
        <v>903470</v>
      </c>
      <c r="U1615" s="555"/>
      <c r="V1615" s="729"/>
      <c r="W1615" s="555"/>
      <c r="X1615" s="750">
        <f t="shared" si="1487"/>
        <v>21937630</v>
      </c>
      <c r="Y1615" s="555"/>
      <c r="Z1615" s="739"/>
      <c r="AA1615" s="555"/>
      <c r="AB1615" s="555"/>
      <c r="AC1615" s="713">
        <f>+AC1561+T1615</f>
        <v>23179490</v>
      </c>
      <c r="AD1615" s="739"/>
      <c r="AE1615" s="555"/>
      <c r="AF1615" s="932" t="s">
        <v>685</v>
      </c>
      <c r="AG1615" s="933"/>
      <c r="AK1615" s="225" t="s">
        <v>148</v>
      </c>
      <c r="AL1615" s="225" t="s">
        <v>148</v>
      </c>
      <c r="AM1615" s="225" t="s">
        <v>148</v>
      </c>
      <c r="AN1615" s="225" t="s">
        <v>148</v>
      </c>
      <c r="AO1615" s="225" t="s">
        <v>148</v>
      </c>
      <c r="AP1615" s="225" t="s">
        <v>148</v>
      </c>
    </row>
    <row r="1616" spans="1:51" ht="13.5" customHeight="1">
      <c r="B1616" s="878" t="s">
        <v>661</v>
      </c>
      <c r="C1616" s="879"/>
      <c r="D1616" s="880"/>
      <c r="E1616" s="670"/>
      <c r="F1616" s="665"/>
      <c r="G1616" s="727"/>
      <c r="H1616" s="727"/>
      <c r="I1616" s="727"/>
      <c r="J1616" s="727"/>
      <c r="K1616" s="727"/>
      <c r="L1616" s="727"/>
      <c r="M1616" s="727"/>
      <c r="N1616" s="727"/>
      <c r="O1616" s="727"/>
      <c r="P1616" s="742"/>
      <c r="Q1616" s="555"/>
      <c r="R1616" s="780" t="s">
        <v>53</v>
      </c>
      <c r="S1616" s="705"/>
      <c r="T1616" s="751">
        <f>+T1604+T1606+T1608+T1610+T1612+T1614</f>
        <v>939690</v>
      </c>
      <c r="U1616" s="560"/>
      <c r="V1616" s="752">
        <f t="shared" ref="V1616" si="1501">+IF(ISERROR(T1616/T1615*100),"",(T1616/T1615*100))</f>
        <v>104.0089875701462</v>
      </c>
      <c r="W1616" s="560"/>
      <c r="X1616" s="751">
        <f>+X1604+X1606+X1608+X1610+X1612+X1614</f>
        <v>21467614</v>
      </c>
      <c r="Y1616" s="560"/>
      <c r="Z1616" s="752">
        <f t="shared" ref="Z1616" si="1502">+IF(ISERROR(X1616/X1615*100),"",(X1616/X1615*100))</f>
        <v>97.85748961943473</v>
      </c>
      <c r="AA1616" s="560"/>
      <c r="AB1616" s="560"/>
      <c r="AC1616" s="751">
        <f t="shared" ref="AC1616" si="1503">+AC1562+T1616</f>
        <v>22195100</v>
      </c>
      <c r="AD1616" s="752">
        <f>+IF(ISERROR(AC1616/AC1615*100),"",(AC1616/AC1615*100))</f>
        <v>95.753185251271717</v>
      </c>
      <c r="AE1616" s="555"/>
      <c r="AF1616" s="826" t="str">
        <f>$AF$104</f>
        <v>8%対象額</v>
      </c>
      <c r="AG1616" s="827" t="str">
        <f>$AG$104</f>
        <v>税額</v>
      </c>
      <c r="AK1616" s="225" t="s">
        <v>152</v>
      </c>
      <c r="AL1616" s="225" t="s">
        <v>153</v>
      </c>
      <c r="AM1616" s="225" t="s">
        <v>154</v>
      </c>
      <c r="AN1616" s="225" t="s">
        <v>155</v>
      </c>
      <c r="AO1616" s="225" t="s">
        <v>156</v>
      </c>
      <c r="AP1616" s="225" t="s">
        <v>332</v>
      </c>
    </row>
    <row r="1617" spans="1:51" ht="13.5" customHeight="1">
      <c r="B1617" s="870" t="s">
        <v>624</v>
      </c>
      <c r="C1617" s="871"/>
      <c r="D1617" s="872"/>
      <c r="E1617" s="555" t="e">
        <v>#N/A</v>
      </c>
      <c r="F1617" s="701">
        <f ca="1">SUM(F1602)+F$51</f>
        <v>461</v>
      </c>
      <c r="G1617" s="702">
        <f t="shared" ref="G1617:P1617" ca="1" si="1504">SUM(G1602)+G$51</f>
        <v>68400</v>
      </c>
      <c r="H1617" s="702">
        <f t="shared" ca="1" si="1504"/>
        <v>120</v>
      </c>
      <c r="I1617" s="702">
        <f t="shared" ca="1" si="1504"/>
        <v>50400</v>
      </c>
      <c r="J1617" s="702">
        <f t="shared" ca="1" si="1504"/>
        <v>0</v>
      </c>
      <c r="K1617" s="702">
        <f t="shared" ca="1" si="1504"/>
        <v>36000</v>
      </c>
      <c r="L1617" s="702">
        <f t="shared" ca="1" si="1504"/>
        <v>26</v>
      </c>
      <c r="M1617" s="702">
        <f t="shared" ca="1" si="1504"/>
        <v>34200</v>
      </c>
      <c r="N1617" s="702">
        <f t="shared" ca="1" si="1504"/>
        <v>54</v>
      </c>
      <c r="O1617" s="702">
        <f t="shared" ca="1" si="1504"/>
        <v>661</v>
      </c>
      <c r="P1617" s="703">
        <f t="shared" ca="1" si="1504"/>
        <v>4909200</v>
      </c>
      <c r="Q1617" s="555"/>
      <c r="R1617" s="775"/>
      <c r="S1617" s="669"/>
      <c r="T1617" s="713">
        <f>SUM(昨年日報!T1618)</f>
        <v>821387.03703703696</v>
      </c>
      <c r="U1617" s="555"/>
      <c r="V1617" s="729"/>
      <c r="W1617" s="555"/>
      <c r="X1617" s="713">
        <f t="shared" ref="X1617:X1618" si="1505">+X1563+T1617</f>
        <v>19945865.488215484</v>
      </c>
      <c r="Y1617" s="555"/>
      <c r="Z1617" s="739"/>
      <c r="AA1617" s="555"/>
      <c r="AB1617" s="555"/>
      <c r="AC1617" s="713">
        <f>+AC1563+T1617</f>
        <v>21074919.52861952</v>
      </c>
      <c r="AD1617" s="739"/>
      <c r="AE1617" s="555"/>
      <c r="AF1617" s="817"/>
      <c r="AG1617" s="818" t="str">
        <f>IF(AF1617="","0",AF1617-(AF1617/(参照!$V$13)))</f>
        <v>0</v>
      </c>
      <c r="AK1617" s="856" t="s">
        <v>632</v>
      </c>
      <c r="AL1617" s="856"/>
      <c r="AM1617" s="281" t="s">
        <v>625</v>
      </c>
      <c r="AN1617" s="281" t="s">
        <v>626</v>
      </c>
      <c r="AO1617" s="281" t="s">
        <v>627</v>
      </c>
      <c r="AP1617" s="281" t="s">
        <v>628</v>
      </c>
      <c r="AQ1617" s="281" t="s">
        <v>630</v>
      </c>
      <c r="AR1617" s="281" t="s">
        <v>631</v>
      </c>
    </row>
    <row r="1618" spans="1:51" ht="13.5" customHeight="1">
      <c r="B1618" s="662"/>
      <c r="C1618" s="663"/>
      <c r="D1618" s="664"/>
      <c r="E1618" s="590" t="str">
        <f>IF(B1618="","",VLOOKUP(B1618,参照!$U$1:$Z$25,2,FALSE))</f>
        <v/>
      </c>
      <c r="F1618" s="665"/>
      <c r="G1618" s="666"/>
      <c r="H1618" s="665"/>
      <c r="I1618" s="667"/>
      <c r="J1618" s="665"/>
      <c r="K1618" s="667"/>
      <c r="L1618" s="665"/>
      <c r="M1618" s="666"/>
      <c r="N1618" s="666"/>
      <c r="O1618" s="727"/>
      <c r="P1618" s="647"/>
      <c r="Q1618" s="555"/>
      <c r="R1618" s="777" t="s">
        <v>54</v>
      </c>
      <c r="S1618" s="669"/>
      <c r="T1618" s="713">
        <f>((+T1604+T1606+T1610+T1612+T1614)/(参照!$V$14))+(AF1612+AF1614+AF1617+AF1619-AG1612-AG1614-AG1617-AG1619)</f>
        <v>854307.57575757569</v>
      </c>
      <c r="U1618" s="555"/>
      <c r="V1618" s="725"/>
      <c r="W1618" s="555"/>
      <c r="X1618" s="713">
        <f t="shared" si="1505"/>
        <v>19518067.441077437</v>
      </c>
      <c r="Y1618" s="555"/>
      <c r="Z1618" s="725">
        <f>+IF(ISERROR(X1618/X1617*100),"",(X1618/X1617*100))</f>
        <v>97.855204391151645</v>
      </c>
      <c r="AA1618" s="555"/>
      <c r="AB1618" s="555"/>
      <c r="AC1618" s="713">
        <f t="shared" ref="AC1618" si="1506">+AC1564+T1618</f>
        <v>20179463.973063972</v>
      </c>
      <c r="AD1618" s="753">
        <f>+IF(ISERROR(AC1618/AC1617*100),"",(AC1618/AC1617*100))</f>
        <v>95.751084342981571</v>
      </c>
      <c r="AE1618" s="555"/>
      <c r="AF1618" s="828" t="str">
        <f>$AF$106</f>
        <v>10%対象額</v>
      </c>
      <c r="AG1618" s="829" t="str">
        <f>$AG$106</f>
        <v>税額</v>
      </c>
      <c r="AK1618" s="856" t="s">
        <v>176</v>
      </c>
      <c r="AL1618" s="856"/>
      <c r="AM1618" s="225"/>
      <c r="AN1618" s="225"/>
      <c r="AO1618" s="225"/>
      <c r="AP1618" s="225"/>
      <c r="AQ1618" s="225"/>
      <c r="AR1618" s="225"/>
    </row>
    <row r="1619" spans="1:51" ht="13.5" customHeight="1" thickBot="1">
      <c r="B1619" s="870" t="s">
        <v>617</v>
      </c>
      <c r="C1619" s="871"/>
      <c r="D1619" s="872"/>
      <c r="E1619" s="670"/>
      <c r="F1619" s="731">
        <f ca="1">SUM(F1609+F1611+F1613+F1615+F1617)</f>
        <v>1738</v>
      </c>
      <c r="G1619" s="732">
        <f t="shared" ref="G1619:P1619" ca="1" si="1507">SUM(G1609+G1611+G1613+G1615+G1617)</f>
        <v>386650</v>
      </c>
      <c r="H1619" s="731">
        <f t="shared" ca="1" si="1507"/>
        <v>2258</v>
      </c>
      <c r="I1619" s="733">
        <f t="shared" ca="1" si="1507"/>
        <v>284900</v>
      </c>
      <c r="J1619" s="731">
        <f t="shared" ca="1" si="1507"/>
        <v>58</v>
      </c>
      <c r="K1619" s="733">
        <f t="shared" ca="1" si="1507"/>
        <v>203500</v>
      </c>
      <c r="L1619" s="731">
        <f t="shared" ca="1" si="1507"/>
        <v>64</v>
      </c>
      <c r="M1619" s="732">
        <f t="shared" ca="1" si="1507"/>
        <v>193660</v>
      </c>
      <c r="N1619" s="732">
        <f t="shared" ca="1" si="1507"/>
        <v>66</v>
      </c>
      <c r="O1619" s="734">
        <f t="shared" ca="1" si="1507"/>
        <v>4184</v>
      </c>
      <c r="P1619" s="735">
        <f t="shared" ca="1" si="1507"/>
        <v>21569710</v>
      </c>
      <c r="Q1619" s="555"/>
      <c r="R1619" s="781"/>
      <c r="S1619" s="754" t="s">
        <v>0</v>
      </c>
      <c r="T1619" s="751">
        <f>T1616-T1618</f>
        <v>85382.424242424313</v>
      </c>
      <c r="U1619" s="560"/>
      <c r="V1619" s="755"/>
      <c r="W1619" s="649" t="s">
        <v>0</v>
      </c>
      <c r="X1619" s="751">
        <f>X1616-X1618</f>
        <v>1949546.5589225627</v>
      </c>
      <c r="Y1619" s="560"/>
      <c r="Z1619" s="756"/>
      <c r="AA1619" s="560" t="s">
        <v>0</v>
      </c>
      <c r="AB1619" s="649"/>
      <c r="AC1619" s="751">
        <f>AC1616-AC1618</f>
        <v>2015636.0269360282</v>
      </c>
      <c r="AD1619" s="756"/>
      <c r="AE1619" s="555"/>
      <c r="AF1619" s="823"/>
      <c r="AG1619" s="822" t="str">
        <f>IF(AF1619="","0",AF1619-(AF1619/(参照!$V$14)))</f>
        <v>0</v>
      </c>
      <c r="AK1619" s="856" t="s">
        <v>177</v>
      </c>
      <c r="AL1619" s="856"/>
      <c r="AM1619" s="225"/>
      <c r="AN1619" s="225"/>
      <c r="AO1619" s="225"/>
      <c r="AP1619" s="225"/>
      <c r="AQ1619" s="225"/>
      <c r="AR1619" s="225"/>
    </row>
    <row r="1620" spans="1:51" ht="9" customHeight="1">
      <c r="A1620" s="22"/>
    </row>
    <row r="1621" spans="1:51" ht="5.25" customHeight="1">
      <c r="A1621" s="22"/>
    </row>
    <row r="1622" spans="1:51" ht="16.5" customHeight="1">
      <c r="A1622" s="1">
        <f>A1568+1</f>
        <v>30</v>
      </c>
      <c r="B1622" s="555"/>
      <c r="C1622" s="555"/>
      <c r="D1622" s="561"/>
      <c r="E1622" s="564"/>
      <c r="F1622" s="567" t="str">
        <f>F$56</f>
        <v>社　長</v>
      </c>
      <c r="G1622" s="562">
        <f t="shared" ref="G1622:O1622" si="1508">G$56</f>
        <v>0</v>
      </c>
      <c r="H1622" s="563" t="str">
        <f t="shared" si="1508"/>
        <v>常　務</v>
      </c>
      <c r="I1622" s="564">
        <f t="shared" si="1508"/>
        <v>0</v>
      </c>
      <c r="J1622" s="565" t="str">
        <f t="shared" si="1508"/>
        <v>部　長</v>
      </c>
      <c r="K1622" s="566">
        <f t="shared" si="1508"/>
        <v>0</v>
      </c>
      <c r="L1622" s="567" t="str">
        <f t="shared" si="1508"/>
        <v>次　長</v>
      </c>
      <c r="M1622" s="566">
        <f t="shared" si="1508"/>
        <v>0</v>
      </c>
      <c r="N1622" s="567" t="str">
        <f t="shared" si="1508"/>
        <v>課　長</v>
      </c>
      <c r="O1622" s="568" t="str">
        <f t="shared" si="1508"/>
        <v>係</v>
      </c>
      <c r="P1622" s="557"/>
      <c r="Q1622" s="24"/>
      <c r="R1622" s="919" t="s">
        <v>99</v>
      </c>
      <c r="S1622" s="919"/>
      <c r="T1622" s="919"/>
      <c r="U1622" s="919"/>
      <c r="V1622" s="919"/>
      <c r="W1622" s="919"/>
      <c r="X1622" s="919"/>
      <c r="AD1622" s="866" t="s">
        <v>116</v>
      </c>
      <c r="AE1622" s="25"/>
      <c r="AF1622" s="183" t="s">
        <v>8</v>
      </c>
      <c r="AG1622" s="556" t="s">
        <v>9</v>
      </c>
    </row>
    <row r="1623" spans="1:51" ht="15.75" customHeight="1">
      <c r="D1623" s="561"/>
      <c r="E1623" s="555"/>
      <c r="F1623" s="920"/>
      <c r="H1623" s="922"/>
      <c r="J1623" s="924"/>
      <c r="K1623" s="186"/>
      <c r="L1623" s="926"/>
      <c r="M1623" s="186"/>
      <c r="N1623" s="926"/>
      <c r="O1623" s="876" t="str">
        <f>IF(ISERROR(VLOOKUP(O1625,参照!AB:AC,2,FALSE)),"",VLOOKUP(O1625,参照!AB:AC,2,FALSE))</f>
        <v>菅原</v>
      </c>
      <c r="P1623" s="770">
        <v>2</v>
      </c>
      <c r="Q1623" s="4"/>
      <c r="R1623" s="269"/>
      <c r="S1623" s="865">
        <f>SUM(S1569)+1</f>
        <v>46172</v>
      </c>
      <c r="T1623" s="865"/>
      <c r="U1623" s="865"/>
      <c r="V1623" s="865"/>
      <c r="W1623" s="862" t="str">
        <f>TEXT(S1623,"aaaa")</f>
        <v>土曜日</v>
      </c>
      <c r="X1623" s="862"/>
      <c r="Y1623" s="268"/>
      <c r="Z1623" s="4"/>
      <c r="AA1623" s="4"/>
      <c r="AB1623" s="4"/>
      <c r="AC1623" s="29"/>
      <c r="AD1623" s="867"/>
      <c r="AE1623" s="263"/>
      <c r="AF1623" s="889" t="str">
        <f>IF(ISERROR(VLOOKUP(P1623,参照!M:N,2,FALSE)),"",VLOOKUP(P1623,参照!M:N,2,FALSE))</f>
        <v>くもり</v>
      </c>
      <c r="AG1623" s="860" t="str">
        <f>IF(ISERROR(VLOOKUP(P1624,参照!M:N,2,FALSE)),"",VLOOKUP(P1624,参照!M:N,2,FALSE))</f>
        <v>くもり</v>
      </c>
    </row>
    <row r="1624" spans="1:51" ht="15.75" customHeight="1">
      <c r="D1624" s="561"/>
      <c r="E1624" s="560"/>
      <c r="F1624" s="921"/>
      <c r="G1624" s="31"/>
      <c r="H1624" s="923"/>
      <c r="I1624" s="31"/>
      <c r="J1624" s="925"/>
      <c r="K1624" s="187"/>
      <c r="L1624" s="927"/>
      <c r="M1624" s="187"/>
      <c r="N1624" s="927"/>
      <c r="O1624" s="877" t="str">
        <f>IF(ISERROR(VLOOKUP(N1624,参照!#REF!,2,FALSE)),"",VLOOKUP(N1624,参照!#REF!,2,FALSE))</f>
        <v/>
      </c>
      <c r="P1624" s="770">
        <v>2</v>
      </c>
      <c r="Q1624" s="4"/>
      <c r="R1624" s="269"/>
      <c r="S1624" s="865"/>
      <c r="T1624" s="865"/>
      <c r="U1624" s="865"/>
      <c r="V1624" s="865"/>
      <c r="W1624" s="862"/>
      <c r="X1624" s="862"/>
      <c r="Y1624" s="268"/>
      <c r="Z1624" s="4"/>
      <c r="AA1624" s="4"/>
      <c r="AB1624" s="4"/>
      <c r="AC1624" s="29"/>
      <c r="AD1624" s="868"/>
      <c r="AE1624" s="187"/>
      <c r="AF1624" s="890" t="str">
        <f>IF(ISERROR(VLOOKUP(AE1624,参照!O:P,2,FALSE)),"",VLOOKUP(AE1624,参照!O:P,2,FALSE))</f>
        <v/>
      </c>
      <c r="AG1624" s="861" t="str">
        <f>IF(ISERROR(VLOOKUP(AF1624,参照!P:Q,2,FALSE)),"",VLOOKUP(AF1624,参照!P:Q,2,FALSE))</f>
        <v/>
      </c>
    </row>
    <row r="1625" spans="1:51" ht="13.5" customHeight="1">
      <c r="B1625" s="555" t="s">
        <v>447</v>
      </c>
      <c r="C1625" s="555"/>
      <c r="D1625" s="555"/>
      <c r="E1625" s="555"/>
      <c r="F1625" s="555"/>
      <c r="G1625" s="555"/>
      <c r="H1625" s="555"/>
      <c r="I1625" s="555"/>
      <c r="J1625" s="555"/>
      <c r="K1625" s="555"/>
      <c r="L1625" s="555"/>
      <c r="M1625" s="555"/>
      <c r="N1625" s="555"/>
      <c r="O1625" s="595">
        <v>5</v>
      </c>
      <c r="P1625" s="555"/>
      <c r="Q1625" s="555"/>
      <c r="R1625" s="596" t="s">
        <v>446</v>
      </c>
      <c r="S1625" s="555"/>
      <c r="T1625" s="555"/>
      <c r="U1625" s="555"/>
      <c r="V1625" s="596" t="s">
        <v>445</v>
      </c>
      <c r="W1625" s="555"/>
      <c r="X1625" s="555"/>
      <c r="Y1625" s="555"/>
      <c r="Z1625" s="596" t="s">
        <v>444</v>
      </c>
      <c r="AA1625" s="596"/>
      <c r="AB1625" s="555"/>
      <c r="AC1625" s="597"/>
      <c r="AD1625" s="555"/>
      <c r="AE1625" s="555"/>
      <c r="AF1625" s="596"/>
      <c r="AG1625" s="597"/>
    </row>
    <row r="1626" spans="1:51" ht="13.5" customHeight="1" thickBot="1">
      <c r="B1626" s="908"/>
      <c r="C1626" s="909"/>
      <c r="D1626" s="598"/>
      <c r="E1626" s="598"/>
      <c r="F1626" s="891" t="s">
        <v>679</v>
      </c>
      <c r="G1626" s="892"/>
      <c r="H1626" s="892"/>
      <c r="I1626" s="892"/>
      <c r="J1626" s="892"/>
      <c r="K1626" s="892"/>
      <c r="L1626" s="892"/>
      <c r="M1626" s="892"/>
      <c r="N1626" s="892"/>
      <c r="O1626" s="892"/>
      <c r="P1626" s="893"/>
      <c r="Q1626" s="555"/>
      <c r="R1626" s="599" t="s">
        <v>78</v>
      </c>
      <c r="S1626" s="564"/>
      <c r="T1626" s="600" t="s">
        <v>79</v>
      </c>
      <c r="U1626" s="564"/>
      <c r="V1626" s="564" t="s">
        <v>80</v>
      </c>
      <c r="W1626" s="564"/>
      <c r="X1626" s="601" t="s">
        <v>79</v>
      </c>
      <c r="Y1626" s="555"/>
      <c r="Z1626" s="602" t="s">
        <v>30</v>
      </c>
      <c r="AA1626" s="603"/>
      <c r="AB1626" s="604"/>
      <c r="AC1626" s="605"/>
      <c r="AD1626" s="555"/>
      <c r="AE1626" s="555"/>
      <c r="AF1626" s="555"/>
      <c r="AG1626" s="606"/>
      <c r="AJ1626" s="1" t="s">
        <v>121</v>
      </c>
      <c r="AK1626" s="922" t="s">
        <v>120</v>
      </c>
      <c r="AL1626" s="922"/>
    </row>
    <row r="1627" spans="1:51" ht="13.5" customHeight="1">
      <c r="B1627" s="607" t="s">
        <v>104</v>
      </c>
      <c r="C1627" s="608" t="s">
        <v>105</v>
      </c>
      <c r="D1627" s="568" t="s">
        <v>4</v>
      </c>
      <c r="E1627" s="563"/>
      <c r="F1627" s="609" t="s">
        <v>15</v>
      </c>
      <c r="G1627" s="610"/>
      <c r="H1627" s="609" t="s">
        <v>16</v>
      </c>
      <c r="I1627" s="566"/>
      <c r="J1627" s="567" t="s">
        <v>17</v>
      </c>
      <c r="K1627" s="611"/>
      <c r="L1627" s="609" t="s">
        <v>18</v>
      </c>
      <c r="M1627" s="562"/>
      <c r="N1627" s="612" t="s">
        <v>19</v>
      </c>
      <c r="O1627" s="613" t="s">
        <v>6</v>
      </c>
      <c r="P1627" s="613" t="s">
        <v>20</v>
      </c>
      <c r="Q1627" s="595">
        <v>415</v>
      </c>
      <c r="R1627" s="614" t="str">
        <f>IF(ISERROR(VLOOKUP(Q1627,参照!A:B,2,FALSE)),"",VLOOKUP(Q1627,参照!A:B,2,FALSE))</f>
        <v>クラブツーリズム</v>
      </c>
      <c r="S1627" s="604"/>
      <c r="T1627" s="615">
        <v>152000</v>
      </c>
      <c r="U1627" s="604">
        <v>500</v>
      </c>
      <c r="V1627" s="604" t="str">
        <f>IF(ISERROR(VLOOKUP(U1627,参照!D:E,2,FALSE)),"",VLOOKUP(U1627,参照!D:E,2,FALSE))</f>
        <v>じゃらん</v>
      </c>
      <c r="W1627" s="604"/>
      <c r="X1627" s="616">
        <v>23750</v>
      </c>
      <c r="Y1627" s="555"/>
      <c r="Z1627" s="558"/>
      <c r="AA1627" s="617"/>
      <c r="AB1627" s="618"/>
      <c r="AC1627" s="619"/>
      <c r="AD1627" s="555"/>
      <c r="AE1627" s="555"/>
      <c r="AF1627" s="555" t="s">
        <v>346</v>
      </c>
      <c r="AG1627" s="606"/>
      <c r="AJ1627" s="853" t="s">
        <v>635</v>
      </c>
      <c r="AK1627" s="277" t="s">
        <v>104</v>
      </c>
      <c r="AL1627" s="277" t="s">
        <v>4</v>
      </c>
      <c r="AM1627" s="278"/>
      <c r="AN1627" s="279" t="s">
        <v>15</v>
      </c>
      <c r="AO1627" s="279" t="s">
        <v>16</v>
      </c>
      <c r="AP1627" s="277" t="s">
        <v>17</v>
      </c>
      <c r="AQ1627" s="279" t="s">
        <v>18</v>
      </c>
      <c r="AR1627" s="279" t="s">
        <v>19</v>
      </c>
      <c r="AS1627" s="279"/>
      <c r="AT1627" s="278" t="s">
        <v>117</v>
      </c>
      <c r="AU1627" s="278" t="s">
        <v>118</v>
      </c>
      <c r="AV1627" s="278" t="s">
        <v>123</v>
      </c>
      <c r="AW1627" s="278" t="s">
        <v>124</v>
      </c>
      <c r="AX1627" s="280" t="s">
        <v>122</v>
      </c>
      <c r="AY1627" s="853" t="s">
        <v>100</v>
      </c>
    </row>
    <row r="1628" spans="1:51" ht="13.5" customHeight="1">
      <c r="A1628" s="43"/>
      <c r="B1628" s="620" t="s">
        <v>83</v>
      </c>
      <c r="C1628" s="621">
        <v>1</v>
      </c>
      <c r="D1628" s="621">
        <v>1</v>
      </c>
      <c r="E1628" s="604">
        <f>IF(B1628="","",VLOOKUP(B1628,参照!$U$1:$Z$25,2,FALSE))</f>
        <v>5000</v>
      </c>
      <c r="F1628" s="622">
        <v>8</v>
      </c>
      <c r="G1628" s="623">
        <f>IF(B1628="","",VLOOKUP(B1628,参照!$U$1:$Z$25,3,FALSE))</f>
        <v>4750</v>
      </c>
      <c r="H1628" s="622">
        <v>67</v>
      </c>
      <c r="I1628" s="624">
        <f>IF(B1628="","",VLOOKUP(B1628,参照!$U$1:$Z$25,4,FALSE))</f>
        <v>3500</v>
      </c>
      <c r="J1628" s="622"/>
      <c r="K1628" s="625">
        <f>IF(B1628="","",VLOOKUP(B1628,参照!$U$1:$Z$25,5,FALSE))</f>
        <v>2500</v>
      </c>
      <c r="L1628" s="622"/>
      <c r="M1628" s="626">
        <f>IF(B1628="","",VLOOKUP(B1628,参照!$U$1:$Z$25,6,FALSE))</f>
        <v>2380</v>
      </c>
      <c r="N1628" s="605">
        <v>2</v>
      </c>
      <c r="O1628" s="616">
        <f t="shared" ref="O1628:O1640" si="1509">IF(SUM(F1628+H1628+J1628+L1628+N1628)=0,"",SUM(F1628+H1628+J1628+L1628+N1628))</f>
        <v>77</v>
      </c>
      <c r="P1628" s="605">
        <f>IF(ISERROR(SUM(E1628*F1628+G1628*H1628+I1628*J1628+K1628*L1628+M1628*N1628)),"",SUM(E1628*F1628+G1628*H1628+I1628*J1628+K1628*L1628+M1628*N1628))</f>
        <v>363010</v>
      </c>
      <c r="Q1628" s="595">
        <v>474</v>
      </c>
      <c r="R1628" s="627" t="str">
        <f>IF(ISERROR(VLOOKUP(Q1628,参照!A:B,2,FALSE)),"",VLOOKUP(Q1628,参照!A:B,2,FALSE))</f>
        <v>阪急交通社</v>
      </c>
      <c r="S1628" s="628"/>
      <c r="T1628" s="629">
        <v>280250</v>
      </c>
      <c r="U1628" s="628">
        <v>800</v>
      </c>
      <c r="V1628" s="628" t="str">
        <f>IF(ISERROR(VLOOKUP(U1628,参照!D:E,2,FALSE)),"",VLOOKUP(U1628,参照!D:E,2,FALSE))</f>
        <v>ANA Digital Gate</v>
      </c>
      <c r="W1628" s="628"/>
      <c r="X1628" s="630">
        <v>213500</v>
      </c>
      <c r="Y1628" s="555"/>
      <c r="Z1628" s="631"/>
      <c r="AA1628" s="632"/>
      <c r="AB1628" s="618"/>
      <c r="AC1628" s="619"/>
      <c r="AD1628" s="555"/>
      <c r="AE1628" s="555"/>
      <c r="AF1628" s="633" t="s">
        <v>164</v>
      </c>
      <c r="AG1628" s="634">
        <f>AG1574+S1661</f>
        <v>271910</v>
      </c>
      <c r="AJ1628" s="854"/>
      <c r="AK1628" s="281" t="s">
        <v>83</v>
      </c>
      <c r="AL1628" s="281">
        <v>1</v>
      </c>
      <c r="AM1628" s="225"/>
      <c r="AN1628" s="225">
        <f>DSUM($B1627:$N1641,F1627,$AK1627:$AL1628)</f>
        <v>53</v>
      </c>
      <c r="AO1628" s="225">
        <f>DSUM($B1627:$N1641,H1627,$AK1627:$AL1628)</f>
        <v>125</v>
      </c>
      <c r="AP1628" s="225">
        <f>DSUM($B1627:$N1641,J1627,$AK1627:$AL1628)</f>
        <v>0</v>
      </c>
      <c r="AQ1628" s="225">
        <f>DSUM($B1627:$N1641,L1627,$AK1627:$AL1628)</f>
        <v>6</v>
      </c>
      <c r="AR1628" s="225">
        <f>DSUM($B1627:$N1641,N1627,$AK1627:$AL1628)</f>
        <v>2</v>
      </c>
      <c r="AS1628" s="225"/>
      <c r="AT1628" s="225">
        <f>AN1628+AO1628+AP1628</f>
        <v>178</v>
      </c>
      <c r="AU1628" s="225">
        <f>AQ1628+AR1628</f>
        <v>8</v>
      </c>
      <c r="AV1628" s="225">
        <f>AT1628+AU1628</f>
        <v>186</v>
      </c>
      <c r="AW1628" s="287">
        <f>(AT1628*1)+(AU1628*0.5)</f>
        <v>182</v>
      </c>
      <c r="AX1628" s="284">
        <f>DCOUNT(B1627:E1641,D1627,AK1627:AL1628)-AM1672</f>
        <v>3</v>
      </c>
      <c r="AY1628" s="854"/>
    </row>
    <row r="1629" spans="1:51" ht="13.5" customHeight="1">
      <c r="A1629" s="43"/>
      <c r="B1629" s="635" t="s">
        <v>83</v>
      </c>
      <c r="C1629" s="636">
        <v>2</v>
      </c>
      <c r="D1629" s="636">
        <v>1</v>
      </c>
      <c r="E1629" s="628">
        <f>IF(B1629="","",VLOOKUP(B1629,参照!$U$1:$Z$25,2,FALSE))</f>
        <v>5000</v>
      </c>
      <c r="F1629" s="637">
        <v>18</v>
      </c>
      <c r="G1629" s="638">
        <f>IF(B1629="","",VLOOKUP(B1629,参照!$U$1:$Z$25,3,FALSE))</f>
        <v>4750</v>
      </c>
      <c r="H1629" s="637">
        <v>4</v>
      </c>
      <c r="I1629" s="639">
        <f>IF(B1629="","",VLOOKUP(B1629,参照!$U$1:$Z$25,4,FALSE))</f>
        <v>3500</v>
      </c>
      <c r="J1629" s="637"/>
      <c r="K1629" s="640">
        <f>IF(B1629="","",VLOOKUP(B1629,参照!$U$1:$Z$25,5,FALSE))</f>
        <v>2500</v>
      </c>
      <c r="L1629" s="637">
        <v>4</v>
      </c>
      <c r="M1629" s="641">
        <f>IF(B1629="","",VLOOKUP(B1629,参照!$U$1:$Z$25,6,FALSE))</f>
        <v>2380</v>
      </c>
      <c r="N1629" s="642"/>
      <c r="O1629" s="642">
        <f t="shared" si="1509"/>
        <v>26</v>
      </c>
      <c r="P1629" s="642">
        <f t="shared" ref="P1629:P1640" si="1510">IF(ISERROR(SUM(E1629*F1629+G1629*H1629+I1629*J1629+K1629*L1629+M1629*N1629)),"",SUM(E1629*F1629+G1629*H1629+I1629*J1629+K1629*L1629+M1629*N1629))</f>
        <v>119000</v>
      </c>
      <c r="Q1629" s="595"/>
      <c r="R1629" s="627" t="str">
        <f>IF(ISERROR(VLOOKUP(Q1629,参照!A:B,2,FALSE)),"",VLOOKUP(Q1629,参照!A:B,2,FALSE))</f>
        <v/>
      </c>
      <c r="S1629" s="628"/>
      <c r="T1629" s="629"/>
      <c r="U1629" s="628"/>
      <c r="V1629" s="628" t="str">
        <f>IF(ISERROR(VLOOKUP(U1629,参照!D:E,2,FALSE)),"",VLOOKUP(U1629,参照!D:E,2,FALSE))</f>
        <v/>
      </c>
      <c r="W1629" s="628"/>
      <c r="X1629" s="630"/>
      <c r="Y1629" s="555"/>
      <c r="Z1629" s="631"/>
      <c r="AA1629" s="632"/>
      <c r="AB1629" s="618"/>
      <c r="AC1629" s="619"/>
      <c r="AD1629" s="555"/>
      <c r="AE1629" s="555"/>
      <c r="AF1629" s="643" t="s">
        <v>680</v>
      </c>
      <c r="AG1629" s="644">
        <f>AG1575+S1662</f>
        <v>0</v>
      </c>
      <c r="AJ1629" s="854"/>
      <c r="AK1629" s="281" t="s">
        <v>104</v>
      </c>
      <c r="AL1629" s="281" t="s">
        <v>4</v>
      </c>
      <c r="AM1629" s="225"/>
      <c r="AN1629" s="225"/>
      <c r="AO1629" s="225"/>
      <c r="AP1629" s="225"/>
      <c r="AQ1629" s="225"/>
      <c r="AR1629" s="225"/>
      <c r="AS1629" s="225"/>
      <c r="AT1629" s="225"/>
      <c r="AU1629" s="225"/>
      <c r="AV1629" s="225"/>
      <c r="AW1629" s="225"/>
      <c r="AX1629" s="282"/>
      <c r="AY1629" s="854"/>
    </row>
    <row r="1630" spans="1:51" ht="13.5" customHeight="1" thickBot="1">
      <c r="A1630" s="43"/>
      <c r="B1630" s="635" t="s">
        <v>83</v>
      </c>
      <c r="C1630" s="636">
        <v>4</v>
      </c>
      <c r="D1630" s="636">
        <v>1</v>
      </c>
      <c r="E1630" s="628">
        <f>IF(B1630="","",VLOOKUP(B1630,参照!$U$1:$Z$25,2,FALSE))</f>
        <v>5000</v>
      </c>
      <c r="F1630" s="637">
        <v>27</v>
      </c>
      <c r="G1630" s="638">
        <f>IF(B1630="","",VLOOKUP(B1630,参照!$U$1:$Z$25,3,FALSE))</f>
        <v>4750</v>
      </c>
      <c r="H1630" s="637">
        <v>54</v>
      </c>
      <c r="I1630" s="639">
        <f>IF(B1630="","",VLOOKUP(B1630,参照!$U$1:$Z$25,4,FALSE))</f>
        <v>3500</v>
      </c>
      <c r="J1630" s="637"/>
      <c r="K1630" s="640">
        <f>IF(B1630="","",VLOOKUP(B1630,参照!$U$1:$Z$25,5,FALSE))</f>
        <v>2500</v>
      </c>
      <c r="L1630" s="637">
        <v>2</v>
      </c>
      <c r="M1630" s="641">
        <f>IF(B1630="","",VLOOKUP(B1630,参照!$U$1:$Z$25,6,FALSE))</f>
        <v>2380</v>
      </c>
      <c r="N1630" s="642"/>
      <c r="O1630" s="630">
        <f t="shared" si="1509"/>
        <v>83</v>
      </c>
      <c r="P1630" s="642">
        <f t="shared" si="1510"/>
        <v>396500</v>
      </c>
      <c r="Q1630" s="595"/>
      <c r="R1630" s="627" t="str">
        <f>IF(ISERROR(VLOOKUP(Q1630,参照!A:B,2,FALSE)),"",VLOOKUP(Q1630,参照!A:B,2,FALSE))</f>
        <v/>
      </c>
      <c r="S1630" s="628"/>
      <c r="T1630" s="629"/>
      <c r="U1630" s="628"/>
      <c r="V1630" s="628" t="str">
        <f>IF(ISERROR(VLOOKUP(U1630,参照!D:E,2,FALSE)),"",VLOOKUP(U1630,参照!D:E,2,FALSE))</f>
        <v/>
      </c>
      <c r="W1630" s="628"/>
      <c r="X1630" s="630"/>
      <c r="Y1630" s="555"/>
      <c r="Z1630" s="645"/>
      <c r="AA1630" s="590"/>
      <c r="AB1630" s="646"/>
      <c r="AC1630" s="647"/>
      <c r="AD1630" s="555"/>
      <c r="AE1630" s="555"/>
      <c r="AF1630" s="555"/>
      <c r="AG1630" s="606"/>
      <c r="AJ1630" s="855"/>
      <c r="AK1630" s="9" t="s">
        <v>83</v>
      </c>
      <c r="AL1630" s="9">
        <v>3</v>
      </c>
      <c r="AM1630" s="283"/>
      <c r="AN1630" s="283">
        <f>DSUM($B1627:$N1641,F1627,$AK1629:$AL1630)</f>
        <v>0</v>
      </c>
      <c r="AO1630" s="283">
        <f>DSUM($B1627:$N1641,H1627,$AK1629:$AL1630)</f>
        <v>0</v>
      </c>
      <c r="AP1630" s="283">
        <f>DSUM($B1627:$N1641,J1627,$AK1629:$AL1630)</f>
        <v>0</v>
      </c>
      <c r="AQ1630" s="283">
        <f>DSUM($B1627:$N1641,L1627,$AK1629:$AL1630)</f>
        <v>0</v>
      </c>
      <c r="AR1630" s="283">
        <f>DSUM($B1627:$N1641,N1627,$AK1629:$AL1630)</f>
        <v>0</v>
      </c>
      <c r="AS1630" s="283"/>
      <c r="AT1630" s="283">
        <f>AN1630+AO1630+AP1630</f>
        <v>0</v>
      </c>
      <c r="AU1630" s="283">
        <f>AQ1630+AR1630</f>
        <v>0</v>
      </c>
      <c r="AV1630" s="283">
        <f>AT1630+AU1630</f>
        <v>0</v>
      </c>
      <c r="AW1630" s="286">
        <f>(AT1630*1)+(AU1630*0.5)</f>
        <v>0</v>
      </c>
      <c r="AX1630" s="285">
        <f>DCOUNT(B1627:E1641,D1627,AK1629:AL1630)-AM1673</f>
        <v>0</v>
      </c>
      <c r="AY1630" s="855"/>
    </row>
    <row r="1631" spans="1:51" ht="13.5" customHeight="1" thickBot="1">
      <c r="A1631" s="43"/>
      <c r="B1631" s="635"/>
      <c r="C1631" s="636"/>
      <c r="D1631" s="636"/>
      <c r="E1631" s="628" t="str">
        <f>IF(B1631="","",VLOOKUP(B1631,参照!$U$1:$Z$25,2,FALSE))</f>
        <v/>
      </c>
      <c r="F1631" s="637"/>
      <c r="G1631" s="638" t="str">
        <f>IF(B1631="","",VLOOKUP(B1631,参照!$U$1:$Z$25,3,FALSE))</f>
        <v/>
      </c>
      <c r="H1631" s="637"/>
      <c r="I1631" s="639" t="str">
        <f>IF(B1631="","",VLOOKUP(B1631,参照!$U$1:$Z$25,4,FALSE))</f>
        <v/>
      </c>
      <c r="J1631" s="637"/>
      <c r="K1631" s="640" t="str">
        <f>IF(B1631="","",VLOOKUP(B1631,参照!$U$1:$Z$25,5,FALSE))</f>
        <v/>
      </c>
      <c r="L1631" s="637"/>
      <c r="M1631" s="641" t="str">
        <f>IF(B1631="","",VLOOKUP(B1631,参照!$U$1:$Z$25,6,FALSE))</f>
        <v/>
      </c>
      <c r="N1631" s="642"/>
      <c r="O1631" s="642" t="str">
        <f t="shared" si="1509"/>
        <v/>
      </c>
      <c r="P1631" s="642" t="str">
        <f t="shared" si="1510"/>
        <v/>
      </c>
      <c r="Q1631" s="595"/>
      <c r="R1631" s="627" t="str">
        <f>IF(ISERROR(VLOOKUP(Q1631,参照!A:B,2,FALSE)),"",VLOOKUP(Q1631,参照!A:B,2,FALSE))</f>
        <v/>
      </c>
      <c r="S1631" s="628"/>
      <c r="T1631" s="629"/>
      <c r="U1631" s="628"/>
      <c r="V1631" s="628" t="str">
        <f>IF(ISERROR(VLOOKUP(U1631,参照!D:E,2,FALSE)),"",VLOOKUP(U1631,参照!D:E,2,FALSE))</f>
        <v/>
      </c>
      <c r="W1631" s="628"/>
      <c r="X1631" s="630"/>
      <c r="Y1631" s="555"/>
      <c r="Z1631" s="648" t="s">
        <v>35</v>
      </c>
      <c r="AA1631" s="649"/>
      <c r="AB1631" s="650"/>
      <c r="AC1631" s="651">
        <f>SUM(AC1627:AC1629)</f>
        <v>0</v>
      </c>
      <c r="AD1631" s="555"/>
      <c r="AE1631" s="555"/>
      <c r="AF1631" s="555" t="s">
        <v>345</v>
      </c>
      <c r="AG1631" s="606"/>
    </row>
    <row r="1632" spans="1:51" ht="13.5" customHeight="1">
      <c r="A1632" s="43"/>
      <c r="B1632" s="635"/>
      <c r="C1632" s="636"/>
      <c r="D1632" s="636"/>
      <c r="E1632" s="628" t="str">
        <f>IF(B1632="","",VLOOKUP(B1632,参照!$U$1:$Z$25,2,FALSE))</f>
        <v/>
      </c>
      <c r="F1632" s="637"/>
      <c r="G1632" s="638" t="str">
        <f>IF(B1632="","",VLOOKUP(B1632,参照!$U$1:$Z$25,3,FALSE))</f>
        <v/>
      </c>
      <c r="H1632" s="637"/>
      <c r="I1632" s="639" t="str">
        <f>IF(B1632="","",VLOOKUP(B1632,参照!$U$1:$Z$25,4,FALSE))</f>
        <v/>
      </c>
      <c r="J1632" s="637"/>
      <c r="K1632" s="640" t="str">
        <f>IF(B1632="","",VLOOKUP(B1632,参照!$U$1:$Z$25,5,FALSE))</f>
        <v/>
      </c>
      <c r="L1632" s="637"/>
      <c r="M1632" s="641" t="str">
        <f>IF(B1632="","",VLOOKUP(B1632,参照!$U$1:$Z$25,6,FALSE))</f>
        <v/>
      </c>
      <c r="N1632" s="642"/>
      <c r="O1632" s="630" t="str">
        <f t="shared" si="1509"/>
        <v/>
      </c>
      <c r="P1632" s="642" t="str">
        <f t="shared" si="1510"/>
        <v/>
      </c>
      <c r="Q1632" s="595"/>
      <c r="R1632" s="627" t="str">
        <f>IF(ISERROR(VLOOKUP(Q1632,参照!A:B,2,FALSE)),"",VLOOKUP(Q1632,参照!A:B,2,FALSE))</f>
        <v/>
      </c>
      <c r="S1632" s="628"/>
      <c r="T1632" s="629"/>
      <c r="U1632" s="628"/>
      <c r="V1632" s="628" t="str">
        <f>IF(ISERROR(VLOOKUP(U1632,参照!D:E,2,FALSE)),"",VLOOKUP(U1632,参照!D:E,2,FALSE))</f>
        <v/>
      </c>
      <c r="W1632" s="628"/>
      <c r="X1632" s="630"/>
      <c r="Y1632" s="555"/>
      <c r="Z1632" s="555"/>
      <c r="AA1632" s="555"/>
      <c r="AB1632" s="555"/>
      <c r="AC1632" s="555"/>
      <c r="AD1632" s="555"/>
      <c r="AE1632" s="555"/>
      <c r="AF1632" s="633" t="s">
        <v>164</v>
      </c>
      <c r="AG1632" s="634">
        <f>AG1578+S1663</f>
        <v>282200</v>
      </c>
      <c r="AJ1632" s="853" t="s">
        <v>107</v>
      </c>
      <c r="AK1632" s="277" t="s">
        <v>104</v>
      </c>
      <c r="AL1632" s="277" t="s">
        <v>4</v>
      </c>
      <c r="AM1632" s="278"/>
      <c r="AN1632" s="279" t="s">
        <v>15</v>
      </c>
      <c r="AO1632" s="279" t="s">
        <v>16</v>
      </c>
      <c r="AP1632" s="277" t="s">
        <v>17</v>
      </c>
      <c r="AQ1632" s="279" t="s">
        <v>18</v>
      </c>
      <c r="AR1632" s="279" t="s">
        <v>19</v>
      </c>
      <c r="AS1632" s="277"/>
      <c r="AT1632" s="277" t="s">
        <v>117</v>
      </c>
      <c r="AU1632" s="277" t="s">
        <v>118</v>
      </c>
      <c r="AV1632" s="277" t="s">
        <v>123</v>
      </c>
      <c r="AW1632" s="277" t="s">
        <v>124</v>
      </c>
      <c r="AX1632" s="288" t="s">
        <v>122</v>
      </c>
      <c r="AY1632" s="853" t="s">
        <v>107</v>
      </c>
    </row>
    <row r="1633" spans="1:51" ht="13.5" customHeight="1">
      <c r="A1633" s="43"/>
      <c r="B1633" s="635"/>
      <c r="C1633" s="636"/>
      <c r="D1633" s="636"/>
      <c r="E1633" s="628" t="str">
        <f>IF(B1633="","",VLOOKUP(B1633,参照!$U$1:$Z$25,2,FALSE))</f>
        <v/>
      </c>
      <c r="F1633" s="637"/>
      <c r="G1633" s="638" t="str">
        <f>IF(B1633="","",VLOOKUP(B1633,参照!$U$1:$Z$25,3,FALSE))</f>
        <v/>
      </c>
      <c r="H1633" s="637"/>
      <c r="I1633" s="639" t="str">
        <f>IF(B1633="","",VLOOKUP(B1633,参照!$U$1:$Z$25,4,FALSE))</f>
        <v/>
      </c>
      <c r="J1633" s="637"/>
      <c r="K1633" s="640" t="str">
        <f>IF(B1633="","",VLOOKUP(B1633,参照!$U$1:$Z$25,5,FALSE))</f>
        <v/>
      </c>
      <c r="L1633" s="637"/>
      <c r="M1633" s="641" t="str">
        <f>IF(B1633="","",VLOOKUP(B1633,参照!$U$1:$Z$25,6,FALSE))</f>
        <v/>
      </c>
      <c r="N1633" s="642"/>
      <c r="O1633" s="642" t="str">
        <f t="shared" si="1509"/>
        <v/>
      </c>
      <c r="P1633" s="642" t="str">
        <f t="shared" si="1510"/>
        <v/>
      </c>
      <c r="Q1633" s="595"/>
      <c r="R1633" s="627" t="str">
        <f>IF(ISERROR(VLOOKUP(Q1633,参照!A:B,2,FALSE)),"",VLOOKUP(Q1633,参照!A:B,2,FALSE))</f>
        <v/>
      </c>
      <c r="S1633" s="628"/>
      <c r="T1633" s="629"/>
      <c r="U1633" s="628"/>
      <c r="V1633" s="628" t="str">
        <f>IF(ISERROR(VLOOKUP(U1633,参照!D:E,2,FALSE)),"",VLOOKUP(U1633,参照!D:E,2,FALSE))</f>
        <v/>
      </c>
      <c r="W1633" s="628"/>
      <c r="X1633" s="630"/>
      <c r="Y1633" s="555"/>
      <c r="Z1633" s="602" t="s">
        <v>33</v>
      </c>
      <c r="AA1633" s="603"/>
      <c r="AB1633" s="652"/>
      <c r="AC1633" s="653"/>
      <c r="AD1633" s="555"/>
      <c r="AE1633" s="555"/>
      <c r="AF1633" s="643" t="s">
        <v>681</v>
      </c>
      <c r="AG1633" s="644">
        <f>AG1579+S1664</f>
        <v>0</v>
      </c>
      <c r="AJ1633" s="854"/>
      <c r="AK1633" s="281" t="s">
        <v>84</v>
      </c>
      <c r="AL1633" s="281">
        <v>1</v>
      </c>
      <c r="AM1633" s="225"/>
      <c r="AN1633" s="225">
        <f>DSUM($B1627:$N1641,F1627,$AK1632:$AL1633)</f>
        <v>0</v>
      </c>
      <c r="AO1633" s="225">
        <f>DSUM($B1627:$N1641,H1627,$AK1632:$AL1633)</f>
        <v>0</v>
      </c>
      <c r="AP1633" s="225">
        <f>DSUM($B1627:$N1641,J1627,$AK1632:$AL1633)</f>
        <v>0</v>
      </c>
      <c r="AQ1633" s="225">
        <f>DSUM($B1627:$N1641,L1627,$AK1632:$AL1633)</f>
        <v>0</v>
      </c>
      <c r="AR1633" s="225">
        <f>DSUM($B1627:$N1641,N1627,$AK1632:$AL1633)</f>
        <v>0</v>
      </c>
      <c r="AS1633" s="225"/>
      <c r="AT1633" s="225">
        <f>AN1633+AO1633+AP1633</f>
        <v>0</v>
      </c>
      <c r="AU1633" s="225">
        <f>AQ1633+AR1633</f>
        <v>0</v>
      </c>
      <c r="AV1633" s="225">
        <f>AT1633+AU1633</f>
        <v>0</v>
      </c>
      <c r="AW1633" s="287">
        <f>(AT1633*1)+(AU1633*0.5)</f>
        <v>0</v>
      </c>
      <c r="AX1633" s="284">
        <f>DCOUNT(B1627:E1641,D1627,AK1632:AL1633)-AN1672</f>
        <v>0</v>
      </c>
      <c r="AY1633" s="854"/>
    </row>
    <row r="1634" spans="1:51" ht="13.5" customHeight="1">
      <c r="A1634" s="43"/>
      <c r="B1634" s="635"/>
      <c r="C1634" s="636"/>
      <c r="D1634" s="636"/>
      <c r="E1634" s="628" t="str">
        <f>IF(B1634="","",VLOOKUP(B1634,参照!$U$1:$Z$25,2,FALSE))</f>
        <v/>
      </c>
      <c r="F1634" s="637"/>
      <c r="G1634" s="638" t="str">
        <f>IF(B1634="","",VLOOKUP(B1634,参照!$U$1:$Z$25,3,FALSE))</f>
        <v/>
      </c>
      <c r="H1634" s="637"/>
      <c r="I1634" s="639" t="str">
        <f>IF(B1634="","",VLOOKUP(B1634,参照!$U$1:$Z$25,4,FALSE))</f>
        <v/>
      </c>
      <c r="J1634" s="637"/>
      <c r="K1634" s="640" t="str">
        <f>IF(B1634="","",VLOOKUP(B1634,参照!$U$1:$Z$25,5,FALSE))</f>
        <v/>
      </c>
      <c r="L1634" s="637"/>
      <c r="M1634" s="641" t="str">
        <f>IF(B1634="","",VLOOKUP(B1634,参照!$U$1:$Z$25,6,FALSE))</f>
        <v/>
      </c>
      <c r="N1634" s="642"/>
      <c r="O1634" s="630" t="str">
        <f t="shared" si="1509"/>
        <v/>
      </c>
      <c r="P1634" s="642" t="str">
        <f t="shared" si="1510"/>
        <v/>
      </c>
      <c r="Q1634" s="595"/>
      <c r="R1634" s="627" t="str">
        <f>IF(ISERROR(VLOOKUP(Q1634,参照!A:B,2,FALSE)),"",VLOOKUP(Q1634,参照!A:B,2,FALSE))</f>
        <v/>
      </c>
      <c r="S1634" s="628"/>
      <c r="T1634" s="629"/>
      <c r="U1634" s="628"/>
      <c r="V1634" s="628" t="str">
        <f>IF(ISERROR(VLOOKUP(U1634,参照!D:E,2,FALSE)),"",VLOOKUP(U1634,参照!D:E,2,FALSE))</f>
        <v/>
      </c>
      <c r="W1634" s="628"/>
      <c r="X1634" s="630"/>
      <c r="Y1634" s="555"/>
      <c r="Z1634" s="627"/>
      <c r="AA1634" s="654"/>
      <c r="AB1634" s="655"/>
      <c r="AC1634" s="656"/>
      <c r="AD1634" s="555"/>
      <c r="AE1634" s="555"/>
      <c r="AF1634" s="596"/>
      <c r="AG1634" s="606"/>
      <c r="AJ1634" s="854"/>
      <c r="AK1634" s="281" t="s">
        <v>104</v>
      </c>
      <c r="AL1634" s="281" t="s">
        <v>4</v>
      </c>
      <c r="AM1634" s="225"/>
      <c r="AN1634" s="225"/>
      <c r="AO1634" s="225"/>
      <c r="AP1634" s="225"/>
      <c r="AQ1634" s="225"/>
      <c r="AR1634" s="225"/>
      <c r="AS1634" s="225"/>
      <c r="AT1634" s="225"/>
      <c r="AU1634" s="225"/>
      <c r="AV1634" s="225"/>
      <c r="AW1634" s="225"/>
      <c r="AX1634" s="282"/>
      <c r="AY1634" s="854"/>
    </row>
    <row r="1635" spans="1:51" ht="13.5" customHeight="1" thickBot="1">
      <c r="A1635" s="43"/>
      <c r="B1635" s="635"/>
      <c r="C1635" s="636"/>
      <c r="D1635" s="636"/>
      <c r="E1635" s="628" t="str">
        <f>IF(B1635="","",VLOOKUP(B1635,参照!$U$1:$Z$25,2,FALSE))</f>
        <v/>
      </c>
      <c r="F1635" s="637"/>
      <c r="G1635" s="638" t="str">
        <f>IF(B1635="","",VLOOKUP(B1635,参照!$U$1:$Z$25,3,FALSE))</f>
        <v/>
      </c>
      <c r="H1635" s="637"/>
      <c r="I1635" s="639" t="str">
        <f>IF(B1635="","",VLOOKUP(B1635,参照!$U$1:$Z$25,4,FALSE))</f>
        <v/>
      </c>
      <c r="J1635" s="637"/>
      <c r="K1635" s="640" t="str">
        <f>IF(B1635="","",VLOOKUP(B1635,参照!$U$1:$Z$25,5,FALSE))</f>
        <v/>
      </c>
      <c r="L1635" s="637"/>
      <c r="M1635" s="641" t="str">
        <f>IF(B1635="","",VLOOKUP(B1635,参照!$U$1:$Z$25,6,FALSE))</f>
        <v/>
      </c>
      <c r="N1635" s="642"/>
      <c r="O1635" s="642" t="str">
        <f t="shared" si="1509"/>
        <v/>
      </c>
      <c r="P1635" s="642" t="str">
        <f t="shared" si="1510"/>
        <v/>
      </c>
      <c r="Q1635" s="595"/>
      <c r="R1635" s="627" t="str">
        <f>IF(ISERROR(VLOOKUP(Q1635,参照!A:B,2,FALSE)),"",VLOOKUP(Q1635,参照!A:B,2,FALSE))</f>
        <v/>
      </c>
      <c r="S1635" s="628"/>
      <c r="T1635" s="629"/>
      <c r="U1635" s="628"/>
      <c r="V1635" s="628" t="str">
        <f>IF(ISERROR(VLOOKUP(U1635,参照!D:E,2,FALSE)),"",VLOOKUP(U1635,参照!D:E,2,FALSE))</f>
        <v/>
      </c>
      <c r="W1635" s="628"/>
      <c r="X1635" s="630"/>
      <c r="Y1635" s="555"/>
      <c r="Z1635" s="627"/>
      <c r="AA1635" s="654"/>
      <c r="AB1635" s="655"/>
      <c r="AC1635" s="642"/>
      <c r="AD1635" s="555"/>
      <c r="AE1635" s="555"/>
      <c r="AF1635" s="555" t="s">
        <v>163</v>
      </c>
      <c r="AG1635" s="606"/>
      <c r="AJ1635" s="855"/>
      <c r="AK1635" s="9" t="s">
        <v>84</v>
      </c>
      <c r="AL1635" s="9">
        <v>3</v>
      </c>
      <c r="AM1635" s="283"/>
      <c r="AN1635" s="283">
        <f>DSUM($B1627:$N1641,F1627,$AK1634:$AL1635)</f>
        <v>0</v>
      </c>
      <c r="AO1635" s="283">
        <f>DSUM($B1627:$N1641,H1627,$AK1634:$AL1635)</f>
        <v>0</v>
      </c>
      <c r="AP1635" s="283">
        <f>DSUM($B1627:$N1641,J1627,$AK1634:$AL1635)</f>
        <v>0</v>
      </c>
      <c r="AQ1635" s="283">
        <f>DSUM($B1627:$N1641,L1627,$AK1634:$AL1635)</f>
        <v>0</v>
      </c>
      <c r="AR1635" s="283">
        <f>DSUM($B1627:$N1641,N1627,$AK1634:$AL1635)</f>
        <v>0</v>
      </c>
      <c r="AS1635" s="283"/>
      <c r="AT1635" s="283">
        <f>AN1635+AO1635+AP1635</f>
        <v>0</v>
      </c>
      <c r="AU1635" s="283">
        <f>AQ1635+AR1635</f>
        <v>0</v>
      </c>
      <c r="AV1635" s="283">
        <f>AT1635+AU1635</f>
        <v>0</v>
      </c>
      <c r="AW1635" s="286">
        <f>(AT1635*1)+(AU1635*0.5)</f>
        <v>0</v>
      </c>
      <c r="AX1635" s="285">
        <f>DCOUNT(B1627:E1641,D1627,AK1634:AL1635)-AN1673</f>
        <v>0</v>
      </c>
      <c r="AY1635" s="855"/>
    </row>
    <row r="1636" spans="1:51" ht="13.5" customHeight="1" thickBot="1">
      <c r="A1636" s="43"/>
      <c r="B1636" s="635"/>
      <c r="C1636" s="636"/>
      <c r="D1636" s="636"/>
      <c r="E1636" s="628" t="str">
        <f>IF(B1636="","",VLOOKUP(B1636,参照!$U$1:$Z$25,2,FALSE))</f>
        <v/>
      </c>
      <c r="F1636" s="637"/>
      <c r="G1636" s="638" t="str">
        <f>IF(B1636="","",VLOOKUP(B1636,参照!$U$1:$Z$25,3,FALSE))</f>
        <v/>
      </c>
      <c r="H1636" s="637"/>
      <c r="I1636" s="639" t="str">
        <f>IF(B1636="","",VLOOKUP(B1636,参照!$U$1:$Z$25,4,FALSE))</f>
        <v/>
      </c>
      <c r="J1636" s="637"/>
      <c r="K1636" s="640" t="str">
        <f>IF(B1636="","",VLOOKUP(B1636,参照!$U$1:$Z$25,5,FALSE))</f>
        <v/>
      </c>
      <c r="L1636" s="637"/>
      <c r="M1636" s="641" t="str">
        <f>IF(B1636="","",VLOOKUP(B1636,参照!$U$1:$Z$25,6,FALSE))</f>
        <v/>
      </c>
      <c r="N1636" s="642"/>
      <c r="O1636" s="630" t="str">
        <f t="shared" si="1509"/>
        <v/>
      </c>
      <c r="P1636" s="642" t="str">
        <f t="shared" si="1510"/>
        <v/>
      </c>
      <c r="Q1636" s="595"/>
      <c r="R1636" s="627" t="str">
        <f>IF(ISERROR(VLOOKUP(Q1636,参照!A:B,2,FALSE)),"",VLOOKUP(Q1636,参照!A:B,2,FALSE))</f>
        <v/>
      </c>
      <c r="S1636" s="628"/>
      <c r="T1636" s="629"/>
      <c r="U1636" s="628"/>
      <c r="V1636" s="628" t="str">
        <f>IF(ISERROR(VLOOKUP(U1636,参照!D:E,2,FALSE)),"",VLOOKUP(U1636,参照!D:E,2,FALSE))</f>
        <v/>
      </c>
      <c r="W1636" s="628"/>
      <c r="X1636" s="630"/>
      <c r="Y1636" s="555"/>
      <c r="Z1636" s="627"/>
      <c r="AA1636" s="654"/>
      <c r="AB1636" s="655"/>
      <c r="AC1636" s="642"/>
      <c r="AD1636" s="555"/>
      <c r="AE1636" s="555"/>
      <c r="AF1636" s="633" t="s">
        <v>164</v>
      </c>
      <c r="AG1636" s="634">
        <f>AG1582+S1667</f>
        <v>42000</v>
      </c>
      <c r="AJ1636" s="4"/>
      <c r="AY1636" s="4"/>
    </row>
    <row r="1637" spans="1:51" ht="13.5" customHeight="1">
      <c r="A1637" s="43"/>
      <c r="B1637" s="635"/>
      <c r="C1637" s="636"/>
      <c r="D1637" s="636"/>
      <c r="E1637" s="628" t="str">
        <f>IF(B1637="","",VLOOKUP(B1637,参照!$U$1:$Z$25,2,FALSE))</f>
        <v/>
      </c>
      <c r="F1637" s="637"/>
      <c r="G1637" s="638" t="str">
        <f>IF(B1637="","",VLOOKUP(B1637,参照!$U$1:$Z$25,3,FALSE))</f>
        <v/>
      </c>
      <c r="H1637" s="637"/>
      <c r="I1637" s="639" t="str">
        <f>IF(B1637="","",VLOOKUP(B1637,参照!$U$1:$Z$25,4,FALSE))</f>
        <v/>
      </c>
      <c r="J1637" s="637"/>
      <c r="K1637" s="640" t="str">
        <f>IF(B1637="","",VLOOKUP(B1637,参照!$U$1:$Z$25,5,FALSE))</f>
        <v/>
      </c>
      <c r="L1637" s="637"/>
      <c r="M1637" s="641" t="str">
        <f>IF(B1637="","",VLOOKUP(B1637,参照!$U$1:$Z$25,6,FALSE))</f>
        <v/>
      </c>
      <c r="N1637" s="642"/>
      <c r="O1637" s="642" t="str">
        <f t="shared" si="1509"/>
        <v/>
      </c>
      <c r="P1637" s="642" t="str">
        <f t="shared" si="1510"/>
        <v/>
      </c>
      <c r="Q1637" s="595"/>
      <c r="R1637" s="627" t="str">
        <f>IF(ISERROR(VLOOKUP(Q1637,参照!A:B,2,FALSE)),"",VLOOKUP(Q1637,参照!A:B,2,FALSE))</f>
        <v/>
      </c>
      <c r="S1637" s="628"/>
      <c r="T1637" s="629"/>
      <c r="U1637" s="628"/>
      <c r="V1637" s="628" t="str">
        <f>IF(ISERROR(VLOOKUP(U1637,参照!D:E,2,FALSE)),"",VLOOKUP(U1637,参照!D:E,2,FALSE))</f>
        <v/>
      </c>
      <c r="W1637" s="628"/>
      <c r="X1637" s="630"/>
      <c r="Y1637" s="555"/>
      <c r="Z1637" s="627"/>
      <c r="AA1637" s="654"/>
      <c r="AB1637" s="655"/>
      <c r="AC1637" s="642"/>
      <c r="AD1637" s="555"/>
      <c r="AE1637" s="555"/>
      <c r="AF1637" s="643" t="s">
        <v>681</v>
      </c>
      <c r="AG1637" s="644">
        <f>AG1583+S1668</f>
        <v>0</v>
      </c>
      <c r="AJ1637" s="853" t="s">
        <v>102</v>
      </c>
      <c r="AK1637" s="277" t="s">
        <v>104</v>
      </c>
      <c r="AL1637" s="277" t="s">
        <v>4</v>
      </c>
      <c r="AM1637" s="278"/>
      <c r="AN1637" s="279" t="s">
        <v>15</v>
      </c>
      <c r="AO1637" s="279" t="s">
        <v>16</v>
      </c>
      <c r="AP1637" s="277" t="s">
        <v>17</v>
      </c>
      <c r="AQ1637" s="279" t="s">
        <v>18</v>
      </c>
      <c r="AR1637" s="279" t="s">
        <v>19</v>
      </c>
      <c r="AS1637" s="277"/>
      <c r="AT1637" s="277" t="s">
        <v>117</v>
      </c>
      <c r="AU1637" s="277" t="s">
        <v>118</v>
      </c>
      <c r="AV1637" s="277" t="s">
        <v>123</v>
      </c>
      <c r="AW1637" s="277" t="s">
        <v>124</v>
      </c>
      <c r="AX1637" s="288" t="s">
        <v>122</v>
      </c>
      <c r="AY1637" s="853" t="s">
        <v>102</v>
      </c>
    </row>
    <row r="1638" spans="1:51" ht="13.5" customHeight="1">
      <c r="A1638" s="43"/>
      <c r="B1638" s="635"/>
      <c r="C1638" s="636"/>
      <c r="D1638" s="636"/>
      <c r="E1638" s="628" t="str">
        <f>IF(B1638="","",VLOOKUP(B1638,参照!$U$1:$Z$25,2,FALSE))</f>
        <v/>
      </c>
      <c r="F1638" s="637"/>
      <c r="G1638" s="638" t="str">
        <f>IF(B1638="","",VLOOKUP(B1638,参照!$U$1:$Z$25,3,FALSE))</f>
        <v/>
      </c>
      <c r="H1638" s="637"/>
      <c r="I1638" s="639" t="str">
        <f>IF(B1638="","",VLOOKUP(B1638,参照!$U$1:$Z$25,4,FALSE))</f>
        <v/>
      </c>
      <c r="J1638" s="637"/>
      <c r="K1638" s="640" t="str">
        <f>IF(B1638="","",VLOOKUP(B1638,参照!$U$1:$Z$25,5,FALSE))</f>
        <v/>
      </c>
      <c r="L1638" s="637"/>
      <c r="M1638" s="641" t="str">
        <f>IF(B1638="","",VLOOKUP(B1638,参照!$U$1:$Z$25,6,FALSE))</f>
        <v/>
      </c>
      <c r="N1638" s="642"/>
      <c r="O1638" s="630" t="str">
        <f t="shared" si="1509"/>
        <v/>
      </c>
      <c r="P1638" s="642" t="str">
        <f t="shared" si="1510"/>
        <v/>
      </c>
      <c r="Q1638" s="595"/>
      <c r="R1638" s="627" t="str">
        <f>IF(ISERROR(VLOOKUP(Q1638,参照!A:B,2,FALSE)),"",VLOOKUP(Q1638,参照!A:B,2,FALSE))</f>
        <v/>
      </c>
      <c r="S1638" s="628"/>
      <c r="T1638" s="629"/>
      <c r="U1638" s="628"/>
      <c r="V1638" s="628" t="str">
        <f>IF(ISERROR(VLOOKUP(U1638,参照!D:E,2,FALSE)),"",VLOOKUP(U1638,参照!D:E,2,FALSE))</f>
        <v/>
      </c>
      <c r="W1638" s="628"/>
      <c r="X1638" s="630"/>
      <c r="Y1638" s="555"/>
      <c r="Z1638" s="627"/>
      <c r="AA1638" s="654"/>
      <c r="AB1638" s="657"/>
      <c r="AC1638" s="642"/>
      <c r="AD1638" s="555"/>
      <c r="AE1638" s="555"/>
      <c r="AF1638" s="555"/>
      <c r="AG1638" s="606"/>
      <c r="AJ1638" s="854"/>
      <c r="AK1638" s="281" t="s">
        <v>88</v>
      </c>
      <c r="AL1638" s="281">
        <v>1</v>
      </c>
      <c r="AM1638" s="225"/>
      <c r="AN1638" s="225">
        <f>DSUM($B1627:$N1641,F1627,$AK1637:$AL1638)</f>
        <v>0</v>
      </c>
      <c r="AO1638" s="225">
        <f>DSUM($B1627:$N1641,H1627,$AK1637:$AL1638)</f>
        <v>0</v>
      </c>
      <c r="AP1638" s="225">
        <f>DSUM($B1627:$N1641,J1627,$AK1637:$AL1638)</f>
        <v>0</v>
      </c>
      <c r="AQ1638" s="225">
        <f>DSUM($B1627:$N1641,L1627,$AK1637:$AL1638)</f>
        <v>0</v>
      </c>
      <c r="AR1638" s="225">
        <f>DSUM($B1627:$N1641,N1627,$AK1637:$AL1638)</f>
        <v>0</v>
      </c>
      <c r="AS1638" s="225"/>
      <c r="AT1638" s="225">
        <f>AN1638+AO1638+AP1638</f>
        <v>0</v>
      </c>
      <c r="AU1638" s="225">
        <f>AQ1638+AR1638</f>
        <v>0</v>
      </c>
      <c r="AV1638" s="225">
        <f>AT1638+AU1638</f>
        <v>0</v>
      </c>
      <c r="AW1638" s="287">
        <f>(AT1638*1)+(AU1638*0.5)</f>
        <v>0</v>
      </c>
      <c r="AX1638" s="284">
        <f>DCOUNT(B1627:E1641,D1627,AK1637:AL1638)-AO1672</f>
        <v>0</v>
      </c>
      <c r="AY1638" s="854"/>
    </row>
    <row r="1639" spans="1:51" ht="13.5" customHeight="1">
      <c r="A1639" s="43"/>
      <c r="B1639" s="635"/>
      <c r="C1639" s="658"/>
      <c r="D1639" s="636"/>
      <c r="E1639" s="628" t="str">
        <f>IF(B1639="","",VLOOKUP(B1639,参照!$U$1:$Z$25,2,FALSE))</f>
        <v/>
      </c>
      <c r="F1639" s="637"/>
      <c r="G1639" s="638" t="str">
        <f>IF(B1639="","",VLOOKUP(B1639,参照!$U$1:$Z$25,3,FALSE))</f>
        <v/>
      </c>
      <c r="H1639" s="637"/>
      <c r="I1639" s="639" t="str">
        <f>IF(B1639="","",VLOOKUP(B1639,参照!$U$1:$Z$25,4,FALSE))</f>
        <v/>
      </c>
      <c r="J1639" s="637"/>
      <c r="K1639" s="640" t="str">
        <f>IF(B1639="","",VLOOKUP(B1639,参照!$U$1:$Z$25,5,FALSE))</f>
        <v/>
      </c>
      <c r="L1639" s="637"/>
      <c r="M1639" s="641" t="str">
        <f>IF(B1639="","",VLOOKUP(B1639,参照!$U$1:$Z$25,6,FALSE))</f>
        <v/>
      </c>
      <c r="N1639" s="642"/>
      <c r="O1639" s="642" t="str">
        <f t="shared" si="1509"/>
        <v/>
      </c>
      <c r="P1639" s="642" t="str">
        <f t="shared" si="1510"/>
        <v/>
      </c>
      <c r="Q1639" s="595"/>
      <c r="R1639" s="627" t="str">
        <f>IF(ISERROR(VLOOKUP(Q1639,参照!A:B,2,FALSE)),"",VLOOKUP(Q1639,参照!A:B,2,FALSE))</f>
        <v/>
      </c>
      <c r="S1639" s="628"/>
      <c r="T1639" s="629"/>
      <c r="U1639" s="628"/>
      <c r="V1639" s="628" t="str">
        <f>IF(ISERROR(VLOOKUP(U1639,参照!D:E,2,FALSE)),"",VLOOKUP(U1639,参照!D:E,2,FALSE))</f>
        <v/>
      </c>
      <c r="W1639" s="628"/>
      <c r="X1639" s="630"/>
      <c r="Y1639" s="555"/>
      <c r="Z1639" s="627"/>
      <c r="AA1639" s="654"/>
      <c r="AB1639" s="657"/>
      <c r="AC1639" s="642"/>
      <c r="AD1639" s="555"/>
      <c r="AE1639" s="555"/>
      <c r="AF1639" s="596" t="s">
        <v>344</v>
      </c>
      <c r="AG1639" s="597"/>
      <c r="AJ1639" s="854"/>
      <c r="AK1639" s="281" t="s">
        <v>104</v>
      </c>
      <c r="AL1639" s="281" t="s">
        <v>4</v>
      </c>
      <c r="AM1639" s="225"/>
      <c r="AN1639" s="225"/>
      <c r="AO1639" s="225"/>
      <c r="AP1639" s="225"/>
      <c r="AQ1639" s="225"/>
      <c r="AR1639" s="225"/>
      <c r="AS1639" s="225"/>
      <c r="AT1639" s="225"/>
      <c r="AU1639" s="225"/>
      <c r="AV1639" s="225"/>
      <c r="AW1639" s="225"/>
      <c r="AX1639" s="282"/>
      <c r="AY1639" s="854"/>
    </row>
    <row r="1640" spans="1:51" ht="13.5" customHeight="1" thickBot="1">
      <c r="A1640" s="43"/>
      <c r="B1640" s="635"/>
      <c r="C1640" s="658"/>
      <c r="D1640" s="636"/>
      <c r="E1640" s="628" t="str">
        <f>IF(B1640="","",VLOOKUP(B1640,参照!$U$1:$Z$25,2,FALSE))</f>
        <v/>
      </c>
      <c r="F1640" s="637"/>
      <c r="G1640" s="638" t="str">
        <f>IF(B1640="","",VLOOKUP(B1640,参照!$U$1:$Z$25,3,FALSE))</f>
        <v/>
      </c>
      <c r="H1640" s="637"/>
      <c r="I1640" s="639" t="str">
        <f>IF(B1640="","",VLOOKUP(B1640,参照!$U$1:$Z$25,4,FALSE))</f>
        <v/>
      </c>
      <c r="J1640" s="637"/>
      <c r="K1640" s="640" t="str">
        <f>IF(B1640="","",VLOOKUP(B1640,参照!$U$1:$Z$25,5,FALSE))</f>
        <v/>
      </c>
      <c r="L1640" s="637"/>
      <c r="M1640" s="641" t="str">
        <f>IF(B1640="","",VLOOKUP(B1640,参照!$U$1:$Z$25,6,FALSE))</f>
        <v/>
      </c>
      <c r="N1640" s="642"/>
      <c r="O1640" s="630" t="str">
        <f t="shared" si="1509"/>
        <v/>
      </c>
      <c r="P1640" s="642" t="str">
        <f t="shared" si="1510"/>
        <v/>
      </c>
      <c r="Q1640" s="595"/>
      <c r="R1640" s="627" t="str">
        <f>IF(ISERROR(VLOOKUP(Q1640,参照!A:B,2,FALSE)),"",VLOOKUP(Q1640,参照!A:B,2,FALSE))</f>
        <v/>
      </c>
      <c r="S1640" s="628"/>
      <c r="T1640" s="629"/>
      <c r="U1640" s="628"/>
      <c r="V1640" s="628" t="str">
        <f>IF(ISERROR(VLOOKUP(U1640,参照!D:E,2,FALSE)),"",VLOOKUP(U1640,参照!D:E,2,FALSE))</f>
        <v/>
      </c>
      <c r="W1640" s="628"/>
      <c r="X1640" s="630"/>
      <c r="Y1640" s="555"/>
      <c r="Z1640" s="627"/>
      <c r="AA1640" s="654"/>
      <c r="AB1640" s="655"/>
      <c r="AC1640" s="656"/>
      <c r="AD1640" s="555"/>
      <c r="AE1640" s="555"/>
      <c r="AF1640" s="659"/>
      <c r="AG1640" s="647"/>
      <c r="AJ1640" s="855"/>
      <c r="AK1640" s="9" t="s">
        <v>88</v>
      </c>
      <c r="AL1640" s="9">
        <v>3</v>
      </c>
      <c r="AM1640" s="283"/>
      <c r="AN1640" s="283">
        <f>DSUM($B1627:$N1641,F1627,$AK1639:$AL1640)</f>
        <v>0</v>
      </c>
      <c r="AO1640" s="283">
        <f>DSUM($B1627:$N1641,H1627,$AK1639:$AL1640)</f>
        <v>0</v>
      </c>
      <c r="AP1640" s="283">
        <f>DSUM($B1627:$N1641,J1627,$AK1639:$AL1640)</f>
        <v>0</v>
      </c>
      <c r="AQ1640" s="283">
        <f>DSUM($B1627:$N1641,L1627,$AK1639:$AL1640)</f>
        <v>0</v>
      </c>
      <c r="AR1640" s="283">
        <f>DSUM($B1627:$N1641,N1627,$AK1639:$AL1640)</f>
        <v>0</v>
      </c>
      <c r="AS1640" s="283"/>
      <c r="AT1640" s="283">
        <f>AN1640+AO1640+AP1640</f>
        <v>0</v>
      </c>
      <c r="AU1640" s="283">
        <f>AQ1640+AR1640</f>
        <v>0</v>
      </c>
      <c r="AV1640" s="283">
        <f>AT1640+AU1640</f>
        <v>0</v>
      </c>
      <c r="AW1640" s="286">
        <f>(AT1640*1)+(AU1640*0.5)</f>
        <v>0</v>
      </c>
      <c r="AX1640" s="285">
        <f>DCOUNT(B1627:E1641,D1627,AK1639:AL1640)-AO1673</f>
        <v>0</v>
      </c>
      <c r="AY1640" s="855"/>
    </row>
    <row r="1641" spans="1:51" ht="13.5" customHeight="1" thickBot="1">
      <c r="A1641" s="43"/>
      <c r="B1641" s="635"/>
      <c r="C1641" s="658"/>
      <c r="D1641" s="636"/>
      <c r="E1641" s="628" t="str">
        <f>IF(B1641="","",VLOOKUP(B1641,参照!$U$1:$Z$25,2,FALSE))</f>
        <v/>
      </c>
      <c r="F1641" s="637"/>
      <c r="G1641" s="638" t="str">
        <f>IF(B1641="","",VLOOKUP(B1641,参照!$U$1:$Z$25,3,FALSE))</f>
        <v/>
      </c>
      <c r="H1641" s="637"/>
      <c r="I1641" s="639" t="str">
        <f>IF(B1641="","",VLOOKUP(B1641,参照!$U$1:$Z$25,4,FALSE))</f>
        <v/>
      </c>
      <c r="J1641" s="637"/>
      <c r="K1641" s="640" t="str">
        <f>IF(B1641="","",VLOOKUP(B1641,参照!$U$1:$Z$25,5,FALSE))</f>
        <v/>
      </c>
      <c r="L1641" s="637"/>
      <c r="M1641" s="641" t="str">
        <f>IF(B1641="","",VLOOKUP(B1641,参照!$U$1:$Z$25,6,FALSE))</f>
        <v/>
      </c>
      <c r="N1641" s="642"/>
      <c r="O1641" s="642" t="str">
        <f>IF(SUM(F1641+H1641+J1641+L1641+N1641)=0,"",SUM(F1641+H1641+J1641+L1641+N1641))</f>
        <v/>
      </c>
      <c r="P1641" s="642" t="str">
        <f>IF(ISERROR(SUM(E1641*F1641+G1641*H1641+I1641*J1641+K1641*L1641+M1641*N1641)),"",SUM(E1641*F1641+G1641*H1641+I1641*J1641+K1641*L1641+M1641*N1641))</f>
        <v/>
      </c>
      <c r="Q1641" s="595"/>
      <c r="R1641" s="627" t="str">
        <f>IF(ISERROR(VLOOKUP(Q1641,参照!A:B,2,FALSE)),"",VLOOKUP(Q1641,参照!A:B,2,FALSE))</f>
        <v/>
      </c>
      <c r="S1641" s="628"/>
      <c r="T1641" s="629"/>
      <c r="U1641" s="628"/>
      <c r="V1641" s="628" t="str">
        <f>IF(ISERROR(VLOOKUP(U1641,参照!D:E,2,FALSE)),"",VLOOKUP(U1641,参照!D:E,2,FALSE))</f>
        <v/>
      </c>
      <c r="W1641" s="628"/>
      <c r="X1641" s="630"/>
      <c r="Y1641" s="555"/>
      <c r="Z1641" s="627"/>
      <c r="AA1641" s="654"/>
      <c r="AB1641" s="655"/>
      <c r="AC1641" s="642"/>
      <c r="AD1641" s="555"/>
      <c r="AE1641" s="555"/>
      <c r="AF1641" s="660" t="s">
        <v>31</v>
      </c>
      <c r="AG1641" s="661">
        <f>+T1670-T1647-AC1651-T1651</f>
        <v>241860</v>
      </c>
      <c r="AJ1641" s="289"/>
      <c r="AY1641" s="289"/>
    </row>
    <row r="1642" spans="1:51" ht="13.5" customHeight="1">
      <c r="B1642" s="662"/>
      <c r="C1642" s="663"/>
      <c r="D1642" s="664"/>
      <c r="E1642" s="590" t="str">
        <f>IF(B1642="","",VLOOKUP(B1642,参照!$U$1:$Z$25,2,FALSE))</f>
        <v/>
      </c>
      <c r="F1642" s="665"/>
      <c r="G1642" s="666"/>
      <c r="H1642" s="665"/>
      <c r="I1642" s="667"/>
      <c r="J1642" s="665"/>
      <c r="K1642" s="667"/>
      <c r="L1642" s="665"/>
      <c r="M1642" s="666"/>
      <c r="N1642" s="647"/>
      <c r="O1642" s="668"/>
      <c r="P1642" s="647"/>
      <c r="Q1642" s="595"/>
      <c r="R1642" s="627" t="str">
        <f>IF(ISERROR(VLOOKUP(Q1642,参照!A:B,2,FALSE)),"",VLOOKUP(Q1642,参照!A:B,2,FALSE))</f>
        <v/>
      </c>
      <c r="S1642" s="628"/>
      <c r="T1642" s="629"/>
      <c r="U1642" s="628"/>
      <c r="V1642" s="628" t="str">
        <f>IF(ISERROR(VLOOKUP(U1642,参照!D:E,2,FALSE)),"",VLOOKUP(U1642,参照!D:E,2,FALSE))</f>
        <v/>
      </c>
      <c r="W1642" s="628"/>
      <c r="X1642" s="630"/>
      <c r="Y1642" s="555"/>
      <c r="Z1642" s="627"/>
      <c r="AA1642" s="654"/>
      <c r="AB1642" s="655"/>
      <c r="AC1642" s="642"/>
      <c r="AD1642" s="555"/>
      <c r="AE1642" s="555"/>
      <c r="AF1642" s="669"/>
      <c r="AG1642" s="619"/>
      <c r="AJ1642" s="853" t="s">
        <v>103</v>
      </c>
      <c r="AK1642" s="277" t="s">
        <v>104</v>
      </c>
      <c r="AL1642" s="277" t="s">
        <v>4</v>
      </c>
      <c r="AM1642" s="278"/>
      <c r="AN1642" s="279" t="s">
        <v>15</v>
      </c>
      <c r="AO1642" s="279" t="s">
        <v>16</v>
      </c>
      <c r="AP1642" s="277" t="s">
        <v>17</v>
      </c>
      <c r="AQ1642" s="279" t="s">
        <v>18</v>
      </c>
      <c r="AR1642" s="279" t="s">
        <v>19</v>
      </c>
      <c r="AS1642" s="277"/>
      <c r="AT1642" s="277" t="s">
        <v>117</v>
      </c>
      <c r="AU1642" s="277" t="s">
        <v>118</v>
      </c>
      <c r="AV1642" s="277" t="s">
        <v>123</v>
      </c>
      <c r="AW1642" s="277" t="s">
        <v>124</v>
      </c>
      <c r="AX1642" s="288" t="s">
        <v>122</v>
      </c>
      <c r="AY1642" s="853" t="s">
        <v>103</v>
      </c>
    </row>
    <row r="1643" spans="1:51" ht="13.5" customHeight="1">
      <c r="B1643" s="928" t="s">
        <v>500</v>
      </c>
      <c r="C1643" s="929"/>
      <c r="D1643" s="930"/>
      <c r="E1643" s="670"/>
      <c r="F1643" s="671">
        <f t="shared" ref="F1643:O1643" si="1511">SUM(F1628:F1641)</f>
        <v>53</v>
      </c>
      <c r="G1643" s="672">
        <f t="shared" si="1511"/>
        <v>14250</v>
      </c>
      <c r="H1643" s="671">
        <f t="shared" si="1511"/>
        <v>125</v>
      </c>
      <c r="I1643" s="673">
        <f t="shared" si="1511"/>
        <v>10500</v>
      </c>
      <c r="J1643" s="671">
        <f t="shared" si="1511"/>
        <v>0</v>
      </c>
      <c r="K1643" s="673">
        <f t="shared" si="1511"/>
        <v>7500</v>
      </c>
      <c r="L1643" s="671">
        <f t="shared" si="1511"/>
        <v>6</v>
      </c>
      <c r="M1643" s="672">
        <f t="shared" si="1511"/>
        <v>7140</v>
      </c>
      <c r="N1643" s="672">
        <f t="shared" si="1511"/>
        <v>2</v>
      </c>
      <c r="O1643" s="674">
        <f t="shared" si="1511"/>
        <v>186</v>
      </c>
      <c r="P1643" s="674">
        <f>SUM(P1628:P1641)</f>
        <v>878510</v>
      </c>
      <c r="Q1643" s="595"/>
      <c r="R1643" s="675" t="str">
        <f>IF(ISERROR(VLOOKUP(Q1643,参照!A:B,2,FALSE)),"",VLOOKUP(Q1643,参照!A:B,2,FALSE))</f>
        <v/>
      </c>
      <c r="S1643" s="676"/>
      <c r="T1643" s="677"/>
      <c r="U1643" s="628"/>
      <c r="V1643" s="628" t="str">
        <f>IF(ISERROR(VLOOKUP(U1643,参照!D:E,2,FALSE)),"",VLOOKUP(U1643,参照!D:E,2,FALSE))</f>
        <v/>
      </c>
      <c r="W1643" s="628"/>
      <c r="X1643" s="630"/>
      <c r="Y1643" s="555"/>
      <c r="Z1643" s="627"/>
      <c r="AA1643" s="654"/>
      <c r="AB1643" s="655"/>
      <c r="AC1643" s="642"/>
      <c r="AD1643" s="555"/>
      <c r="AE1643" s="555"/>
      <c r="AF1643" s="660" t="s">
        <v>32</v>
      </c>
      <c r="AG1643" s="678"/>
      <c r="AJ1643" s="854"/>
      <c r="AK1643" s="281" t="s">
        <v>125</v>
      </c>
      <c r="AL1643" s="281">
        <v>1</v>
      </c>
      <c r="AM1643" s="225"/>
      <c r="AN1643" s="225">
        <f>DSUM($B1627:$N1641,F1627,$AK1642:$AL1643)</f>
        <v>0</v>
      </c>
      <c r="AO1643" s="225">
        <f>DSUM($B1627:$N1641,H1627,$AK1642:$AL1643)</f>
        <v>0</v>
      </c>
      <c r="AP1643" s="225">
        <f>DSUM($B1627:$N1641,J1627,$AK1642:$AL1643)</f>
        <v>0</v>
      </c>
      <c r="AQ1643" s="225">
        <f>DSUM($B1627:$N1641,L1627,$AK1642:$AL1643)</f>
        <v>0</v>
      </c>
      <c r="AR1643" s="225">
        <f>DSUM($B1627:$N1641,N1627,$AK1642:$AL1643)</f>
        <v>0</v>
      </c>
      <c r="AS1643" s="225"/>
      <c r="AT1643" s="225">
        <f>AN1643+AO1643+AP1643</f>
        <v>0</v>
      </c>
      <c r="AU1643" s="225">
        <f>AQ1643+AR1643</f>
        <v>0</v>
      </c>
      <c r="AV1643" s="225">
        <f>AT1643+AU1643</f>
        <v>0</v>
      </c>
      <c r="AW1643" s="287">
        <f>(AT1643*1)+(AU1643*0.5)</f>
        <v>0</v>
      </c>
      <c r="AX1643" s="284">
        <f>DCOUNT(B1627:E1641,D1627,AK1642:AL1643)-AP1672</f>
        <v>0</v>
      </c>
      <c r="AY1643" s="854"/>
    </row>
    <row r="1644" spans="1:51" ht="13.5" customHeight="1">
      <c r="B1644" s="554"/>
      <c r="C1644" s="590"/>
      <c r="D1644" s="554"/>
      <c r="E1644" s="590"/>
      <c r="F1644" s="666"/>
      <c r="G1644" s="666"/>
      <c r="H1644" s="666"/>
      <c r="I1644" s="666"/>
      <c r="J1644" s="666"/>
      <c r="K1644" s="666"/>
      <c r="L1644" s="666"/>
      <c r="M1644" s="666"/>
      <c r="N1644" s="666"/>
      <c r="O1644" s="666"/>
      <c r="P1644" s="666"/>
      <c r="Q1644" s="595"/>
      <c r="R1644" s="598" t="s">
        <v>89</v>
      </c>
      <c r="S1644" s="679"/>
      <c r="T1644" s="680">
        <f>SUM(T1627:T1643)</f>
        <v>432250</v>
      </c>
      <c r="U1644" s="628"/>
      <c r="V1644" s="628" t="str">
        <f>IF(ISERROR(VLOOKUP(U1644,参照!D:E,2,FALSE)),"",VLOOKUP(U1644,参照!D:E,2,FALSE))</f>
        <v/>
      </c>
      <c r="W1644" s="628"/>
      <c r="X1644" s="630"/>
      <c r="Y1644" s="555"/>
      <c r="Z1644" s="627"/>
      <c r="AA1644" s="654"/>
      <c r="AB1644" s="657"/>
      <c r="AC1644" s="642"/>
      <c r="AD1644" s="555"/>
      <c r="AE1644" s="555"/>
      <c r="AF1644" s="669"/>
      <c r="AG1644" s="619"/>
      <c r="AJ1644" s="854"/>
      <c r="AK1644" s="281" t="s">
        <v>104</v>
      </c>
      <c r="AL1644" s="281" t="s">
        <v>4</v>
      </c>
      <c r="AM1644" s="225"/>
      <c r="AN1644" s="225"/>
      <c r="AO1644" s="225"/>
      <c r="AP1644" s="225"/>
      <c r="AQ1644" s="225"/>
      <c r="AR1644" s="225"/>
      <c r="AS1644" s="225"/>
      <c r="AT1644" s="225"/>
      <c r="AU1644" s="225"/>
      <c r="AV1644" s="225"/>
      <c r="AW1644" s="225"/>
      <c r="AX1644" s="282"/>
      <c r="AY1644" s="854"/>
    </row>
    <row r="1645" spans="1:51" ht="13.5" customHeight="1" thickBot="1">
      <c r="B1645" s="881" t="s">
        <v>601</v>
      </c>
      <c r="C1645" s="882"/>
      <c r="D1645" s="882"/>
      <c r="E1645" s="564" t="e">
        <f>IF(B1645="","",VLOOKUP(B1645,参照!$U$1:$Z$25,2,FALSE))</f>
        <v>#N/A</v>
      </c>
      <c r="F1645" s="883" t="s">
        <v>603</v>
      </c>
      <c r="G1645" s="884"/>
      <c r="H1645" s="884"/>
      <c r="I1645" s="884"/>
      <c r="J1645" s="884"/>
      <c r="K1645" s="884"/>
      <c r="L1645" s="884"/>
      <c r="M1645" s="884"/>
      <c r="N1645" s="884"/>
      <c r="O1645" s="884"/>
      <c r="P1645" s="885"/>
      <c r="Q1645" s="555"/>
      <c r="R1645" s="598" t="s">
        <v>90</v>
      </c>
      <c r="S1645" s="564"/>
      <c r="T1645" s="681"/>
      <c r="U1645" s="682"/>
      <c r="V1645" s="682" t="str">
        <f>IF(ISERROR(VLOOKUP(U1645,参照!D:E,2,FALSE)),"",VLOOKUP(U1645,参照!D:E,2,FALSE))</f>
        <v/>
      </c>
      <c r="W1645" s="682"/>
      <c r="X1645" s="683"/>
      <c r="Y1645" s="555"/>
      <c r="Z1645" s="675"/>
      <c r="AA1645" s="684"/>
      <c r="AB1645" s="685"/>
      <c r="AC1645" s="686"/>
      <c r="AD1645" s="555"/>
      <c r="AE1645" s="555"/>
      <c r="AF1645" s="660" t="s">
        <v>343</v>
      </c>
      <c r="AG1645" s="678"/>
      <c r="AJ1645" s="855"/>
      <c r="AK1645" s="9" t="s">
        <v>125</v>
      </c>
      <c r="AL1645" s="9">
        <v>3</v>
      </c>
      <c r="AM1645" s="283"/>
      <c r="AN1645" s="283">
        <f>DSUM($B1627:$N1641,F1627,$AK1644:$AL1645)</f>
        <v>0</v>
      </c>
      <c r="AO1645" s="283">
        <f>DSUM($B1627:$N1641,H1627,$AK1644:$AL1645)</f>
        <v>0</v>
      </c>
      <c r="AP1645" s="283">
        <f>DSUM($B1627:$N1641,J1627,$AK1644:$AL1645)</f>
        <v>0</v>
      </c>
      <c r="AQ1645" s="283">
        <f>DSUM($B1627:$N1641,L1627,$AK1644:$AL1645)</f>
        <v>0</v>
      </c>
      <c r="AR1645" s="283">
        <f>DSUM($B1627:$N1641,N1627,$AK1644:$AL1645)</f>
        <v>0</v>
      </c>
      <c r="AS1645" s="283"/>
      <c r="AT1645" s="283">
        <f>AN1645+AO1645+AP1645</f>
        <v>0</v>
      </c>
      <c r="AU1645" s="283">
        <f>AQ1645+AR1645</f>
        <v>0</v>
      </c>
      <c r="AV1645" s="283">
        <f>AT1645+AU1645</f>
        <v>0</v>
      </c>
      <c r="AW1645" s="286">
        <f>(AT1645*1)+(AU1645*0.5)</f>
        <v>0</v>
      </c>
      <c r="AX1645" s="285">
        <f>DCOUNT(B1627:E1641,D1627,AK1644:AL1645)-AP1673</f>
        <v>0</v>
      </c>
      <c r="AY1645" s="855"/>
    </row>
    <row r="1646" spans="1:51" ht="13.5" customHeight="1" thickBot="1">
      <c r="B1646" s="894" t="s">
        <v>602</v>
      </c>
      <c r="C1646" s="894"/>
      <c r="D1646" s="894"/>
      <c r="E1646" s="555" t="e">
        <v>#N/A</v>
      </c>
      <c r="F1646" s="687" t="s">
        <v>15</v>
      </c>
      <c r="G1646" s="688"/>
      <c r="H1646" s="687" t="s">
        <v>16</v>
      </c>
      <c r="I1646" s="689"/>
      <c r="J1646" s="559" t="s">
        <v>17</v>
      </c>
      <c r="K1646" s="690"/>
      <c r="L1646" s="687" t="s">
        <v>18</v>
      </c>
      <c r="M1646" s="670"/>
      <c r="N1646" s="670" t="s">
        <v>19</v>
      </c>
      <c r="O1646" s="691" t="s">
        <v>6</v>
      </c>
      <c r="P1646" s="613" t="s">
        <v>20</v>
      </c>
      <c r="Q1646" s="555"/>
      <c r="R1646" s="692" t="str">
        <f>IF(ISERROR(VLOOKUP(Q1646,参照!A:B,2,FALSE)),"",VLOOKUP(Q1646,参照!A:B,2,FALSE))</f>
        <v/>
      </c>
      <c r="S1646" s="560"/>
      <c r="T1646" s="693"/>
      <c r="U1646" s="694"/>
      <c r="V1646" s="695" t="str">
        <f>IF(ISERROR(VLOOKUP(U1646,参照!D:E,2,FALSE)),"",VLOOKUP(U1646,参照!D:E,2,FALSE))</f>
        <v/>
      </c>
      <c r="W1646" s="695"/>
      <c r="X1646" s="630"/>
      <c r="Y1646" s="555"/>
      <c r="Z1646" s="645"/>
      <c r="AA1646" s="590"/>
      <c r="AB1646" s="646"/>
      <c r="AC1646" s="647"/>
      <c r="AD1646" s="555"/>
      <c r="AE1646" s="555"/>
      <c r="AF1646" s="669"/>
      <c r="AG1646" s="619"/>
      <c r="AJ1646" s="289"/>
      <c r="AY1646" s="289"/>
    </row>
    <row r="1647" spans="1:51" ht="13.5" customHeight="1">
      <c r="A1647" s="548" t="s">
        <v>498</v>
      </c>
      <c r="B1647" s="873" t="s">
        <v>637</v>
      </c>
      <c r="C1647" s="874"/>
      <c r="D1647" s="875"/>
      <c r="E1647" s="670"/>
      <c r="F1647" s="765">
        <f ca="1">SUMIF($B1628:$P1641,$A1647,F1628:F1641)</f>
        <v>53</v>
      </c>
      <c r="G1647" s="757">
        <f t="shared" ref="G1647:P1647" ca="1" si="1512">SUMIF($B1628:$P1641,$A1647,G1628:G1641)</f>
        <v>14250</v>
      </c>
      <c r="H1647" s="758">
        <f t="shared" ca="1" si="1512"/>
        <v>125</v>
      </c>
      <c r="I1647" s="758">
        <f t="shared" ca="1" si="1512"/>
        <v>10500</v>
      </c>
      <c r="J1647" s="758">
        <f t="shared" ca="1" si="1512"/>
        <v>0</v>
      </c>
      <c r="K1647" s="758">
        <f t="shared" ca="1" si="1512"/>
        <v>7500</v>
      </c>
      <c r="L1647" s="758">
        <f t="shared" ca="1" si="1512"/>
        <v>6</v>
      </c>
      <c r="M1647" s="758">
        <f t="shared" ca="1" si="1512"/>
        <v>7140</v>
      </c>
      <c r="N1647" s="758">
        <f t="shared" ca="1" si="1512"/>
        <v>2</v>
      </c>
      <c r="O1647" s="758">
        <f t="shared" ca="1" si="1512"/>
        <v>186</v>
      </c>
      <c r="P1647" s="759">
        <f t="shared" ca="1" si="1512"/>
        <v>878510</v>
      </c>
      <c r="Q1647" s="555"/>
      <c r="R1647" s="857" t="s">
        <v>91</v>
      </c>
      <c r="S1647" s="858"/>
      <c r="T1647" s="680">
        <f>SUM(T1644+T1646)</f>
        <v>432250</v>
      </c>
      <c r="U1647" s="696"/>
      <c r="V1647" s="697" t="str">
        <f>IF(ISERROR(VLOOKUP(U1647,参照!D:E,2,FALSE)),"",VLOOKUP(U1647,参照!D:E,2,FALSE))</f>
        <v/>
      </c>
      <c r="W1647" s="696"/>
      <c r="X1647" s="630"/>
      <c r="Y1647" s="555"/>
      <c r="Z1647" s="648" t="s">
        <v>35</v>
      </c>
      <c r="AA1647" s="649"/>
      <c r="AB1647" s="650"/>
      <c r="AC1647" s="651">
        <f>SUM(AC1634:AC1645)</f>
        <v>0</v>
      </c>
      <c r="AD1647" s="555"/>
      <c r="AE1647" s="555"/>
      <c r="AF1647" s="698" t="s">
        <v>81</v>
      </c>
      <c r="AG1647" s="699">
        <v>-10451</v>
      </c>
      <c r="AJ1647" s="853" t="s">
        <v>686</v>
      </c>
      <c r="AK1647" s="277" t="s">
        <v>104</v>
      </c>
      <c r="AL1647" s="277" t="s">
        <v>4</v>
      </c>
      <c r="AM1647" s="278"/>
      <c r="AN1647" s="279" t="s">
        <v>15</v>
      </c>
      <c r="AO1647" s="279" t="s">
        <v>16</v>
      </c>
      <c r="AP1647" s="277" t="s">
        <v>17</v>
      </c>
      <c r="AQ1647" s="279" t="s">
        <v>18</v>
      </c>
      <c r="AR1647" s="279" t="s">
        <v>19</v>
      </c>
      <c r="AS1647" s="277"/>
      <c r="AT1647" s="277" t="s">
        <v>117</v>
      </c>
      <c r="AU1647" s="277" t="s">
        <v>118</v>
      </c>
      <c r="AV1647" s="277" t="s">
        <v>123</v>
      </c>
      <c r="AW1647" s="277" t="s">
        <v>124</v>
      </c>
      <c r="AX1647" s="288" t="s">
        <v>122</v>
      </c>
      <c r="AY1647" s="853" t="s">
        <v>127</v>
      </c>
    </row>
    <row r="1648" spans="1:51" ht="13.5" customHeight="1">
      <c r="A1648" s="548"/>
      <c r="B1648" s="870" t="s">
        <v>623</v>
      </c>
      <c r="C1648" s="871"/>
      <c r="D1648" s="872"/>
      <c r="E1648" s="555" t="e">
        <v>#N/A</v>
      </c>
      <c r="F1648" s="700">
        <f ca="1">SUM(F1647)+F1594</f>
        <v>1082</v>
      </c>
      <c r="G1648" s="701">
        <f t="shared" ref="G1648:P1648" ca="1" si="1513">SUM(G1647)+G1594</f>
        <v>289750</v>
      </c>
      <c r="H1648" s="702">
        <f t="shared" ca="1" si="1513"/>
        <v>2021</v>
      </c>
      <c r="I1648" s="702">
        <f t="shared" ca="1" si="1513"/>
        <v>213500</v>
      </c>
      <c r="J1648" s="702">
        <f t="shared" ca="1" si="1513"/>
        <v>58</v>
      </c>
      <c r="K1648" s="702">
        <f t="shared" ca="1" si="1513"/>
        <v>152500</v>
      </c>
      <c r="L1648" s="702">
        <f t="shared" ca="1" si="1513"/>
        <v>38</v>
      </c>
      <c r="M1648" s="702">
        <f t="shared" ca="1" si="1513"/>
        <v>145180</v>
      </c>
      <c r="N1648" s="702">
        <f t="shared" ca="1" si="1513"/>
        <v>12</v>
      </c>
      <c r="O1648" s="702">
        <f t="shared" ca="1" si="1513"/>
        <v>3211</v>
      </c>
      <c r="P1648" s="703">
        <f t="shared" ca="1" si="1513"/>
        <v>15336310</v>
      </c>
      <c r="Q1648" s="555"/>
      <c r="R1648" s="560"/>
      <c r="S1648" s="560"/>
      <c r="T1648" s="704"/>
      <c r="U1648" s="628"/>
      <c r="V1648" s="628" t="str">
        <f>IF(ISERROR(VLOOKUP(U1648,参照!D:E,2,FALSE)),"",VLOOKUP(U1648,参照!D:E,2,FALSE))</f>
        <v/>
      </c>
      <c r="W1648" s="628"/>
      <c r="X1648" s="630"/>
      <c r="Y1648" s="555"/>
      <c r="Z1648" s="596" t="s">
        <v>36</v>
      </c>
      <c r="AA1648" s="555"/>
      <c r="AB1648" s="555"/>
      <c r="AC1648" s="555"/>
      <c r="AD1648" s="555"/>
      <c r="AE1648" s="555"/>
      <c r="AF1648" s="669"/>
      <c r="AG1648" s="619"/>
      <c r="AJ1648" s="854"/>
      <c r="AK1648" s="281" t="s">
        <v>126</v>
      </c>
      <c r="AL1648" s="281">
        <v>1</v>
      </c>
      <c r="AM1648" s="225"/>
      <c r="AN1648" s="225">
        <f>DSUM($B1627:$N1641,F1627,$AK1647:$AL1648)</f>
        <v>0</v>
      </c>
      <c r="AO1648" s="225">
        <f>DSUM($B1627:$N1641,H1627,$AK1647:$AL1648)</f>
        <v>0</v>
      </c>
      <c r="AP1648" s="225">
        <f>DSUM($B1627:$N1641,J1627,$AK1647:$AL1648)</f>
        <v>0</v>
      </c>
      <c r="AQ1648" s="225">
        <f>DSUM($B1627:$N1641,L1627,$AK1647:$AL1648)</f>
        <v>0</v>
      </c>
      <c r="AR1648" s="225">
        <f>DSUM($B1627:$N1641,N1627,$AK1647:$AL1648)</f>
        <v>0</v>
      </c>
      <c r="AS1648" s="225"/>
      <c r="AT1648" s="225">
        <f>AN1648+AO1648+AP1648</f>
        <v>0</v>
      </c>
      <c r="AU1648" s="225">
        <f>AQ1648+AR1648</f>
        <v>0</v>
      </c>
      <c r="AV1648" s="225">
        <f>AT1648+AU1648</f>
        <v>0</v>
      </c>
      <c r="AW1648" s="287">
        <f>(AT1648*1)+(AU1648*0.5)</f>
        <v>0</v>
      </c>
      <c r="AX1648" s="284">
        <f>DCOUNT(B1627:E1641,D1627,AK1647:AL1648)-AQ1672</f>
        <v>0</v>
      </c>
      <c r="AY1648" s="854"/>
    </row>
    <row r="1649" spans="1:51" ht="13.5" customHeight="1">
      <c r="A1649" s="548" t="s">
        <v>607</v>
      </c>
      <c r="B1649" s="873" t="s">
        <v>107</v>
      </c>
      <c r="C1649" s="874"/>
      <c r="D1649" s="875"/>
      <c r="E1649" s="670"/>
      <c r="F1649" s="757">
        <f ca="1">SUMIF($B1628:$P1641,$A1649,F1628:F1641)</f>
        <v>0</v>
      </c>
      <c r="G1649" s="758">
        <f t="shared" ref="G1649:P1649" ca="1" si="1514">SUMIF($B1628:$P1641,$A1649,G1628:G1641)</f>
        <v>0</v>
      </c>
      <c r="H1649" s="758">
        <f t="shared" ca="1" si="1514"/>
        <v>0</v>
      </c>
      <c r="I1649" s="758">
        <f t="shared" ca="1" si="1514"/>
        <v>0</v>
      </c>
      <c r="J1649" s="758">
        <f t="shared" ca="1" si="1514"/>
        <v>0</v>
      </c>
      <c r="K1649" s="758">
        <f t="shared" ca="1" si="1514"/>
        <v>0</v>
      </c>
      <c r="L1649" s="758">
        <f t="shared" ca="1" si="1514"/>
        <v>0</v>
      </c>
      <c r="M1649" s="758">
        <f t="shared" ca="1" si="1514"/>
        <v>0</v>
      </c>
      <c r="N1649" s="758">
        <f t="shared" ca="1" si="1514"/>
        <v>0</v>
      </c>
      <c r="O1649" s="758">
        <f t="shared" ca="1" si="1514"/>
        <v>0</v>
      </c>
      <c r="P1649" s="759">
        <f t="shared" ca="1" si="1514"/>
        <v>0</v>
      </c>
      <c r="Q1649" s="555"/>
      <c r="R1649" s="857" t="s">
        <v>92</v>
      </c>
      <c r="S1649" s="863"/>
      <c r="T1649" s="864"/>
      <c r="U1649" s="682"/>
      <c r="V1649" s="682" t="str">
        <f>IF(ISERROR(VLOOKUP(U1649,参照!D:E,2,FALSE)),"",VLOOKUP(U1649,参照!D:E,2,FALSE))</f>
        <v/>
      </c>
      <c r="W1649" s="682"/>
      <c r="X1649" s="683"/>
      <c r="Y1649" s="555"/>
      <c r="Z1649" s="555"/>
      <c r="AA1649" s="555"/>
      <c r="AB1649" s="555"/>
      <c r="AC1649" s="555"/>
      <c r="AD1649" s="555"/>
      <c r="AE1649" s="555"/>
      <c r="AF1649" s="705" t="s">
        <v>34</v>
      </c>
      <c r="AG1649" s="706"/>
      <c r="AJ1649" s="854"/>
      <c r="AK1649" s="281" t="s">
        <v>104</v>
      </c>
      <c r="AL1649" s="281" t="s">
        <v>4</v>
      </c>
      <c r="AM1649" s="225"/>
      <c r="AN1649" s="225"/>
      <c r="AO1649" s="225"/>
      <c r="AP1649" s="225"/>
      <c r="AQ1649" s="225"/>
      <c r="AR1649" s="225"/>
      <c r="AS1649" s="225"/>
      <c r="AT1649" s="225"/>
      <c r="AU1649" s="225"/>
      <c r="AV1649" s="225"/>
      <c r="AW1649" s="225"/>
      <c r="AX1649" s="282"/>
      <c r="AY1649" s="854"/>
    </row>
    <row r="1650" spans="1:51" ht="13.5" customHeight="1" thickBot="1">
      <c r="A1650" s="548"/>
      <c r="B1650" s="870" t="s">
        <v>623</v>
      </c>
      <c r="C1650" s="871"/>
      <c r="D1650" s="872"/>
      <c r="E1650" s="555" t="e">
        <v>#N/A</v>
      </c>
      <c r="F1650" s="701">
        <f ca="1">SUM(F1649)+F1596</f>
        <v>0</v>
      </c>
      <c r="G1650" s="702">
        <f t="shared" ref="G1650:P1650" ca="1" si="1515">SUM(G1649)+G1596</f>
        <v>0</v>
      </c>
      <c r="H1650" s="702">
        <f t="shared" ca="1" si="1515"/>
        <v>0</v>
      </c>
      <c r="I1650" s="702">
        <f t="shared" ca="1" si="1515"/>
        <v>0</v>
      </c>
      <c r="J1650" s="702">
        <f t="shared" ca="1" si="1515"/>
        <v>0</v>
      </c>
      <c r="K1650" s="702">
        <f t="shared" ca="1" si="1515"/>
        <v>0</v>
      </c>
      <c r="L1650" s="702">
        <f t="shared" ca="1" si="1515"/>
        <v>0</v>
      </c>
      <c r="M1650" s="702">
        <f t="shared" ca="1" si="1515"/>
        <v>0</v>
      </c>
      <c r="N1650" s="702">
        <f t="shared" ca="1" si="1515"/>
        <v>0</v>
      </c>
      <c r="O1650" s="702">
        <f t="shared" ca="1" si="1515"/>
        <v>0</v>
      </c>
      <c r="P1650" s="703">
        <f t="shared" ca="1" si="1515"/>
        <v>0</v>
      </c>
      <c r="Q1650" s="555"/>
      <c r="R1650" s="692" t="str">
        <f>IF(ISERROR(VLOOKUP(Q1650,参照!#REF!,2,FALSE)),"",VLOOKUP(Q1650,参照!#REF!,2,FALSE))</f>
        <v/>
      </c>
      <c r="S1650" s="560"/>
      <c r="T1650" s="693"/>
      <c r="U1650" s="707"/>
      <c r="V1650" s="708" t="str">
        <f>IF(ISERROR(VLOOKUP(U1650,参照!D:E,2,FALSE)),"",VLOOKUP(U1650,参照!D:E,2,FALSE))</f>
        <v/>
      </c>
      <c r="W1650" s="676"/>
      <c r="X1650" s="709"/>
      <c r="Y1650" s="555"/>
      <c r="Z1650" s="645"/>
      <c r="AA1650" s="590"/>
      <c r="AB1650" s="646"/>
      <c r="AC1650" s="647"/>
      <c r="AD1650" s="555"/>
      <c r="AE1650" s="555"/>
      <c r="AF1650" s="669"/>
      <c r="AG1650" s="619"/>
      <c r="AJ1650" s="855"/>
      <c r="AK1650" s="9" t="s">
        <v>126</v>
      </c>
      <c r="AL1650" s="9">
        <v>3</v>
      </c>
      <c r="AM1650" s="283"/>
      <c r="AN1650" s="283">
        <f>DSUM($B1627:$N1641,F1627,$AK1649:$AL1650)</f>
        <v>0</v>
      </c>
      <c r="AO1650" s="283">
        <f>DSUM($B1627:$N1641,H1627,$AK1649:$AL1650)</f>
        <v>0</v>
      </c>
      <c r="AP1650" s="283">
        <f>DSUM($B1627:$N1641,J1627,$AK1649:$AL1650)</f>
        <v>0</v>
      </c>
      <c r="AQ1650" s="283">
        <f>DSUM($B1627:$N1641,L1627,$AK1649:$AL1650)</f>
        <v>0</v>
      </c>
      <c r="AR1650" s="283">
        <f>DSUM($B1627:$N1641,N1627,$AK1649:$AL1650)</f>
        <v>0</v>
      </c>
      <c r="AS1650" s="283"/>
      <c r="AT1650" s="283">
        <f>AN1650+AO1650+AP1650</f>
        <v>0</v>
      </c>
      <c r="AU1650" s="283">
        <f>AQ1650+AR1650</f>
        <v>0</v>
      </c>
      <c r="AV1650" s="283">
        <f>AT1650+AU1650</f>
        <v>0</v>
      </c>
      <c r="AW1650" s="286">
        <f>(AT1650*1)+(AU1650*0.5)</f>
        <v>0</v>
      </c>
      <c r="AX1650" s="285">
        <f>DCOUNT(B1627:E1641,D1627,AK1649:AL1650)-AQ1673</f>
        <v>0</v>
      </c>
      <c r="AY1650" s="855"/>
    </row>
    <row r="1651" spans="1:51" ht="13.5" customHeight="1" thickBot="1">
      <c r="A1651" s="548" t="s">
        <v>608</v>
      </c>
      <c r="B1651" s="873" t="s">
        <v>605</v>
      </c>
      <c r="C1651" s="874"/>
      <c r="D1651" s="875"/>
      <c r="E1651" s="670"/>
      <c r="F1651" s="757">
        <f ca="1">SUMIF($B1628:$P1641,$A1651,F1628:F1641)</f>
        <v>0</v>
      </c>
      <c r="G1651" s="758">
        <f t="shared" ref="G1651:P1651" ca="1" si="1516">SUMIF($B1628:$P1641,$A1651,G1628:G1641)</f>
        <v>0</v>
      </c>
      <c r="H1651" s="758">
        <f t="shared" ca="1" si="1516"/>
        <v>0</v>
      </c>
      <c r="I1651" s="758">
        <f t="shared" ca="1" si="1516"/>
        <v>0</v>
      </c>
      <c r="J1651" s="758">
        <f t="shared" ca="1" si="1516"/>
        <v>0</v>
      </c>
      <c r="K1651" s="758">
        <f t="shared" ca="1" si="1516"/>
        <v>0</v>
      </c>
      <c r="L1651" s="758">
        <f t="shared" ca="1" si="1516"/>
        <v>0</v>
      </c>
      <c r="M1651" s="758">
        <f t="shared" ca="1" si="1516"/>
        <v>0</v>
      </c>
      <c r="N1651" s="758">
        <f t="shared" ca="1" si="1516"/>
        <v>0</v>
      </c>
      <c r="O1651" s="758">
        <f t="shared" ca="1" si="1516"/>
        <v>0</v>
      </c>
      <c r="P1651" s="759">
        <f t="shared" ca="1" si="1516"/>
        <v>0</v>
      </c>
      <c r="Q1651" s="555"/>
      <c r="R1651" s="857" t="s">
        <v>93</v>
      </c>
      <c r="S1651" s="858"/>
      <c r="T1651" s="680">
        <f>SUM(X1651+T1650)</f>
        <v>237250</v>
      </c>
      <c r="U1651" s="710"/>
      <c r="V1651" s="564" t="s">
        <v>82</v>
      </c>
      <c r="W1651" s="564"/>
      <c r="X1651" s="711">
        <f>SUM(X1627:X1650)</f>
        <v>237250</v>
      </c>
      <c r="Y1651" s="555"/>
      <c r="Z1651" s="692" t="s">
        <v>76</v>
      </c>
      <c r="AA1651" s="649"/>
      <c r="AB1651" s="650"/>
      <c r="AC1651" s="651">
        <f>+AB1627*AC1627+AB1628*AC1628+AB1629*AC1629+AB1634*AC1634+AB1635*AC1635+AB1636*AC1636+AB1637*AC1637+AB1638*AC1638+AB1639*AC1639+AB1640*AC1640+AB1641*AC1641+AB1642*AC1642+AB1643*AC1643+AB1644*AC1644+AB1645*AC1645</f>
        <v>0</v>
      </c>
      <c r="AD1651" s="555"/>
      <c r="AE1651" s="555"/>
      <c r="AF1651" s="705" t="s">
        <v>5</v>
      </c>
      <c r="AG1651" s="651">
        <f>SUM(AG1641:AG1650)</f>
        <v>231409</v>
      </c>
      <c r="AJ1651" s="289"/>
      <c r="AK1651" s="4"/>
      <c r="AL1651" s="4"/>
      <c r="AW1651" s="340"/>
      <c r="AX1651" s="340"/>
      <c r="AY1651" s="289"/>
    </row>
    <row r="1652" spans="1:51" ht="13.5" customHeight="1">
      <c r="A1652" s="548"/>
      <c r="B1652" s="870" t="s">
        <v>623</v>
      </c>
      <c r="C1652" s="871"/>
      <c r="D1652" s="872"/>
      <c r="E1652" s="712"/>
      <c r="F1652" s="701">
        <f ca="1">SUM(F1651)+F1598</f>
        <v>70</v>
      </c>
      <c r="G1652" s="702">
        <f t="shared" ref="G1652" ca="1" si="1517">SUM(G1651)+G1598</f>
        <v>14250</v>
      </c>
      <c r="H1652" s="702">
        <f t="shared" ref="H1652" ca="1" si="1518">SUM(H1651)+H1598</f>
        <v>217</v>
      </c>
      <c r="I1652" s="702">
        <f t="shared" ref="I1652:P1652" ca="1" si="1519">SUM(I1651)+I1598</f>
        <v>10500</v>
      </c>
      <c r="J1652" s="702">
        <f t="shared" ca="1" si="1519"/>
        <v>0</v>
      </c>
      <c r="K1652" s="702">
        <f t="shared" ca="1" si="1519"/>
        <v>7500</v>
      </c>
      <c r="L1652" s="702">
        <f t="shared" ca="1" si="1519"/>
        <v>2</v>
      </c>
      <c r="M1652" s="702">
        <f t="shared" ca="1" si="1519"/>
        <v>7150</v>
      </c>
      <c r="N1652" s="702">
        <f t="shared" ca="1" si="1519"/>
        <v>0</v>
      </c>
      <c r="O1652" s="702">
        <f t="shared" ca="1" si="1519"/>
        <v>289</v>
      </c>
      <c r="P1652" s="703">
        <f t="shared" ca="1" si="1519"/>
        <v>831450</v>
      </c>
      <c r="Q1652" s="555"/>
      <c r="R1652" s="596"/>
      <c r="S1652" s="555"/>
      <c r="T1652" s="713"/>
      <c r="U1652" s="555"/>
      <c r="V1652" s="714"/>
      <c r="W1652" s="555"/>
      <c r="X1652" s="713"/>
      <c r="Y1652" s="555"/>
      <c r="Z1652" s="555"/>
      <c r="AA1652" s="555"/>
      <c r="AB1652" s="555"/>
      <c r="AC1652" s="555"/>
      <c r="AD1652" s="555"/>
      <c r="AE1652" s="555"/>
      <c r="AF1652" s="555"/>
      <c r="AG1652" s="555"/>
      <c r="AJ1652" s="853" t="s">
        <v>336</v>
      </c>
      <c r="AK1652" s="277" t="s">
        <v>104</v>
      </c>
      <c r="AL1652" s="277" t="s">
        <v>4</v>
      </c>
      <c r="AM1652" s="278"/>
      <c r="AN1652" s="279" t="s">
        <v>15</v>
      </c>
      <c r="AO1652" s="279" t="s">
        <v>16</v>
      </c>
      <c r="AP1652" s="277" t="s">
        <v>17</v>
      </c>
      <c r="AQ1652" s="279" t="s">
        <v>18</v>
      </c>
      <c r="AR1652" s="279" t="s">
        <v>19</v>
      </c>
      <c r="AS1652" s="277"/>
      <c r="AT1652" s="277" t="s">
        <v>117</v>
      </c>
      <c r="AU1652" s="277" t="s">
        <v>118</v>
      </c>
      <c r="AV1652" s="277" t="s">
        <v>123</v>
      </c>
      <c r="AW1652" s="277" t="s">
        <v>124</v>
      </c>
      <c r="AX1652" s="288" t="s">
        <v>122</v>
      </c>
      <c r="AY1652" s="853" t="s">
        <v>336</v>
      </c>
    </row>
    <row r="1653" spans="1:51" ht="13.5" customHeight="1">
      <c r="A1653" s="548" t="s">
        <v>609</v>
      </c>
      <c r="B1653" s="873" t="s">
        <v>103</v>
      </c>
      <c r="C1653" s="874"/>
      <c r="D1653" s="875"/>
      <c r="E1653" s="560" t="e">
        <v>#N/A</v>
      </c>
      <c r="F1653" s="757">
        <f ca="1">SUMIF($B1628:$P1641,$A1653,F1628:F1641)</f>
        <v>0</v>
      </c>
      <c r="G1653" s="758">
        <f t="shared" ref="G1653:P1653" ca="1" si="1520">SUMIF($B1628:$P1641,$A1653,G1628:G1641)</f>
        <v>0</v>
      </c>
      <c r="H1653" s="758">
        <f t="shared" ca="1" si="1520"/>
        <v>0</v>
      </c>
      <c r="I1653" s="758">
        <f t="shared" ca="1" si="1520"/>
        <v>0</v>
      </c>
      <c r="J1653" s="758">
        <f t="shared" ca="1" si="1520"/>
        <v>0</v>
      </c>
      <c r="K1653" s="758">
        <f t="shared" ca="1" si="1520"/>
        <v>0</v>
      </c>
      <c r="L1653" s="758">
        <f t="shared" ca="1" si="1520"/>
        <v>0</v>
      </c>
      <c r="M1653" s="758">
        <f t="shared" ca="1" si="1520"/>
        <v>0</v>
      </c>
      <c r="N1653" s="758">
        <f t="shared" ca="1" si="1520"/>
        <v>0</v>
      </c>
      <c r="O1653" s="758">
        <f t="shared" ca="1" si="1520"/>
        <v>0</v>
      </c>
      <c r="P1653" s="759">
        <f t="shared" ca="1" si="1520"/>
        <v>0</v>
      </c>
      <c r="Q1653" s="555"/>
      <c r="R1653" s="649" t="s">
        <v>425</v>
      </c>
      <c r="S1653" s="555"/>
      <c r="T1653" s="555"/>
      <c r="U1653" s="555"/>
      <c r="V1653" s="555"/>
      <c r="W1653" s="555"/>
      <c r="X1653" s="555"/>
      <c r="Y1653" s="555"/>
      <c r="Z1653" s="555"/>
      <c r="AA1653" s="555"/>
      <c r="AB1653" s="555"/>
      <c r="AC1653" s="555"/>
      <c r="AD1653" s="555"/>
      <c r="AE1653" s="555"/>
      <c r="AF1653" s="714" t="s">
        <v>342</v>
      </c>
      <c r="AG1653" s="555"/>
      <c r="AJ1653" s="854"/>
      <c r="AK1653" s="281" t="s">
        <v>334</v>
      </c>
      <c r="AL1653" s="281">
        <v>1</v>
      </c>
      <c r="AM1653" s="225"/>
      <c r="AN1653" s="225">
        <f>DSUM($B1627:$N1641,F1627,$AK1652:$AL1653)</f>
        <v>0</v>
      </c>
      <c r="AO1653" s="225">
        <f>DSUM($B1627:$N1641,H1627,$AK1652:$AL1653)</f>
        <v>0</v>
      </c>
      <c r="AP1653" s="225">
        <f>DSUM($B1627:$N1641,J1627,$AK1652:$AL1653)</f>
        <v>0</v>
      </c>
      <c r="AQ1653" s="225">
        <f>DSUM($B1627:$N1641,L1627,$AK1652:$AL1653)</f>
        <v>0</v>
      </c>
      <c r="AR1653" s="225">
        <f>DSUM($B1627:$N1641,N1627,$AK1652:$AL1653)</f>
        <v>0</v>
      </c>
      <c r="AS1653" s="225"/>
      <c r="AT1653" s="225">
        <f>AN1653+AO1653+AP1653</f>
        <v>0</v>
      </c>
      <c r="AU1653" s="225">
        <f>AQ1653+AR1653</f>
        <v>0</v>
      </c>
      <c r="AV1653" s="225">
        <f>AT1653+AU1653</f>
        <v>0</v>
      </c>
      <c r="AW1653" s="287">
        <f>(AT1653*1)+(AU1653*0.5)</f>
        <v>0</v>
      </c>
      <c r="AX1653" s="284">
        <f>DCOUNT(B1627:E1641,D1627,AK1652:AL1653)-AR1672</f>
        <v>0</v>
      </c>
      <c r="AY1653" s="854"/>
    </row>
    <row r="1654" spans="1:51" ht="13.5" customHeight="1">
      <c r="A1654" s="548"/>
      <c r="B1654" s="870" t="s">
        <v>623</v>
      </c>
      <c r="C1654" s="871"/>
      <c r="D1654" s="872"/>
      <c r="E1654" s="555" t="e">
        <v>#N/A</v>
      </c>
      <c r="F1654" s="701">
        <f ca="1">SUM(F1653)+F1600</f>
        <v>60</v>
      </c>
      <c r="G1654" s="702">
        <f t="shared" ref="G1654" ca="1" si="1521">SUM(G1653)+G1600</f>
        <v>9500</v>
      </c>
      <c r="H1654" s="702">
        <f t="shared" ref="H1654" ca="1" si="1522">SUM(H1653)+H1600</f>
        <v>9</v>
      </c>
      <c r="I1654" s="702">
        <f t="shared" ref="I1654:P1654" ca="1" si="1523">SUM(I1653)+I1600</f>
        <v>7000</v>
      </c>
      <c r="J1654" s="702">
        <f t="shared" ca="1" si="1523"/>
        <v>0</v>
      </c>
      <c r="K1654" s="702">
        <f t="shared" ca="1" si="1523"/>
        <v>5000</v>
      </c>
      <c r="L1654" s="702">
        <f t="shared" ca="1" si="1523"/>
        <v>2</v>
      </c>
      <c r="M1654" s="702">
        <f t="shared" ca="1" si="1523"/>
        <v>4750</v>
      </c>
      <c r="N1654" s="702">
        <f t="shared" ca="1" si="1523"/>
        <v>0</v>
      </c>
      <c r="O1654" s="702">
        <f t="shared" ca="1" si="1523"/>
        <v>71</v>
      </c>
      <c r="P1654" s="703">
        <f t="shared" ca="1" si="1523"/>
        <v>695500</v>
      </c>
      <c r="Q1654" s="555"/>
      <c r="R1654" s="774"/>
      <c r="S1654" s="604"/>
      <c r="T1654" s="603" t="s">
        <v>39</v>
      </c>
      <c r="U1654" s="604"/>
      <c r="V1654" s="715"/>
      <c r="W1654" s="604"/>
      <c r="X1654" s="603" t="s">
        <v>455</v>
      </c>
      <c r="Y1654" s="604"/>
      <c r="Z1654" s="715"/>
      <c r="AA1654" s="604"/>
      <c r="AB1654" s="604"/>
      <c r="AC1654" s="603" t="s">
        <v>41</v>
      </c>
      <c r="AD1654" s="715"/>
      <c r="AE1654" s="555"/>
      <c r="AF1654" s="645" t="s">
        <v>841</v>
      </c>
      <c r="AG1654" s="716"/>
      <c r="AJ1654" s="854"/>
      <c r="AK1654" s="281" t="s">
        <v>104</v>
      </c>
      <c r="AL1654" s="281" t="s">
        <v>4</v>
      </c>
      <c r="AM1654" s="225"/>
      <c r="AN1654" s="225"/>
      <c r="AO1654" s="225"/>
      <c r="AP1654" s="225"/>
      <c r="AQ1654" s="225"/>
      <c r="AR1654" s="225"/>
      <c r="AS1654" s="225"/>
      <c r="AT1654" s="225"/>
      <c r="AU1654" s="225"/>
      <c r="AV1654" s="225"/>
      <c r="AW1654" s="225"/>
      <c r="AX1654" s="282"/>
      <c r="AY1654" s="854"/>
    </row>
    <row r="1655" spans="1:51" ht="13.5" customHeight="1" thickBot="1">
      <c r="A1655" s="548" t="s">
        <v>610</v>
      </c>
      <c r="B1655" s="878" t="s">
        <v>661</v>
      </c>
      <c r="C1655" s="879"/>
      <c r="D1655" s="880"/>
      <c r="E1655" s="670"/>
      <c r="F1655" s="757">
        <f ca="1">SUMIF($B1628:$P1641,$A1655,F1628:F1641)+SUMIF($B1628:$P1641,$A1656,F1628:F1641)</f>
        <v>0</v>
      </c>
      <c r="G1655" s="758">
        <f t="shared" ref="G1655" ca="1" si="1524">SUMIF($B1630:$P1643,$A1655,G1630:G1643)</f>
        <v>0</v>
      </c>
      <c r="H1655" s="758">
        <f ca="1">SUMIF($B1628:$P1641,$A1655,H1628:H1641)+SUMIF($B1628:$P1641,$A1656,H1628:H1641)</f>
        <v>0</v>
      </c>
      <c r="I1655" s="758">
        <f t="shared" ref="I1655" ca="1" si="1525">SUMIF($B1630:$P1643,$A1655,I1630:I1643)</f>
        <v>0</v>
      </c>
      <c r="J1655" s="758">
        <f ca="1">SUMIF($B1628:$P1641,$A1655,J1628:J1641)+SUMIF($B1628:$P1641,$A1656,J1628:J1641)</f>
        <v>0</v>
      </c>
      <c r="K1655" s="758">
        <f t="shared" ref="K1655" ca="1" si="1526">SUMIF($B1630:$P1643,$A1655,K1630:K1643)</f>
        <v>0</v>
      </c>
      <c r="L1655" s="758">
        <f ca="1">SUMIF($B1628:$P1641,$A1655,L1628:L1641)+SUMIF($B1628:$P1641,$A1656,L1628:L1641)</f>
        <v>0</v>
      </c>
      <c r="M1655" s="758">
        <f t="shared" ref="M1655" ca="1" si="1527">SUMIF($B1630:$P1643,$A1655,M1630:M1643)</f>
        <v>0</v>
      </c>
      <c r="N1655" s="758">
        <f ca="1">SUMIF($B1628:$P1641,$A1655,N1628:N1641)+SUMIF($B1628:$P1641,$A1656,N1628:N1641)</f>
        <v>0</v>
      </c>
      <c r="O1655" s="758">
        <f ca="1">SUMIF($B1628:$P1641,$A1655,O1628:O1641)+SUMIF($B1628:$P1641,$A1656,O1628:O1641)</f>
        <v>0</v>
      </c>
      <c r="P1655" s="759">
        <f ca="1">SUMIF($B1628:$P1641,$A1655,P1628:P1641)+SUMIF($B1628:$P1641,$A1656,P1628:P1641)</f>
        <v>0</v>
      </c>
      <c r="Q1655" s="555"/>
      <c r="R1655" s="775"/>
      <c r="S1655" s="596" t="s">
        <v>2</v>
      </c>
      <c r="T1655" s="717">
        <f>SUM(昨年日報!T1656)</f>
        <v>170</v>
      </c>
      <c r="U1655" s="555"/>
      <c r="V1655" s="718"/>
      <c r="W1655" s="596" t="s">
        <v>42</v>
      </c>
      <c r="X1655" s="719">
        <f>+X1601+T1655</f>
        <v>4635</v>
      </c>
      <c r="Y1655" s="555"/>
      <c r="Z1655" s="720"/>
      <c r="AA1655" s="555" t="s">
        <v>2</v>
      </c>
      <c r="AB1655" s="596"/>
      <c r="AC1655" s="721">
        <f>+AC1601+T1655</f>
        <v>4913</v>
      </c>
      <c r="AD1655" s="720"/>
      <c r="AE1655" s="555"/>
      <c r="AF1655" s="631" t="s">
        <v>842</v>
      </c>
      <c r="AG1655" s="561"/>
      <c r="AJ1655" s="855"/>
      <c r="AK1655" s="9" t="s">
        <v>335</v>
      </c>
      <c r="AL1655" s="9">
        <v>3</v>
      </c>
      <c r="AM1655" s="283"/>
      <c r="AN1655" s="283">
        <f>DSUM($B1627:$N1641,F1627,$AK1654:$AL1655)</f>
        <v>0</v>
      </c>
      <c r="AO1655" s="283">
        <f>DSUM($B1627:$N1641,H1627,$AK1654:$AL1655)</f>
        <v>0</v>
      </c>
      <c r="AP1655" s="283">
        <f>DSUM($B1627:$N1641,J1627,$AK1654:$AL1655)</f>
        <v>0</v>
      </c>
      <c r="AQ1655" s="283">
        <f>DSUM($B1627:$N1641,L1627,$AK1654:$AL1655)</f>
        <v>0</v>
      </c>
      <c r="AR1655" s="283">
        <f>DSUM($B1627:$N1641,N1627,$AK1654:$AL1655)</f>
        <v>0</v>
      </c>
      <c r="AS1655" s="283"/>
      <c r="AT1655" s="283">
        <f>AN1655+AO1655+AP1655</f>
        <v>0</v>
      </c>
      <c r="AU1655" s="283">
        <f>AQ1655+AR1655</f>
        <v>0</v>
      </c>
      <c r="AV1655" s="283">
        <f>AT1655+AU1655</f>
        <v>0</v>
      </c>
      <c r="AW1655" s="286">
        <f>(AT1655*1)+(AU1655*0.5)</f>
        <v>0</v>
      </c>
      <c r="AX1655" s="285">
        <f>DCOUNT(B1627:E1641,D1627,AK1654:AL1655)-AR1673</f>
        <v>0</v>
      </c>
      <c r="AY1655" s="855"/>
    </row>
    <row r="1656" spans="1:51" ht="13.5" customHeight="1" thickBot="1">
      <c r="A1656" s="548" t="s">
        <v>663</v>
      </c>
      <c r="B1656" s="870" t="s">
        <v>623</v>
      </c>
      <c r="C1656" s="871"/>
      <c r="D1656" s="872"/>
      <c r="E1656" s="555" t="e">
        <v>#N/A</v>
      </c>
      <c r="F1656" s="701">
        <f ca="1">SUM(F1655)+F1602</f>
        <v>461</v>
      </c>
      <c r="G1656" s="702">
        <f t="shared" ref="G1656" ca="1" si="1528">SUM(G1655)+G1602</f>
        <v>68400</v>
      </c>
      <c r="H1656" s="702">
        <f t="shared" ref="H1656" ca="1" si="1529">SUM(H1655)+H1602</f>
        <v>120</v>
      </c>
      <c r="I1656" s="702">
        <f t="shared" ref="I1656:P1656" ca="1" si="1530">SUM(I1655)+I1602</f>
        <v>50400</v>
      </c>
      <c r="J1656" s="702">
        <f t="shared" ca="1" si="1530"/>
        <v>0</v>
      </c>
      <c r="K1656" s="702">
        <f t="shared" ca="1" si="1530"/>
        <v>36000</v>
      </c>
      <c r="L1656" s="702">
        <f t="shared" ca="1" si="1530"/>
        <v>26</v>
      </c>
      <c r="M1656" s="702">
        <f t="shared" ca="1" si="1530"/>
        <v>34200</v>
      </c>
      <c r="N1656" s="702">
        <f t="shared" ca="1" si="1530"/>
        <v>54</v>
      </c>
      <c r="O1656" s="702">
        <f t="shared" ca="1" si="1530"/>
        <v>661</v>
      </c>
      <c r="P1656" s="703">
        <f t="shared" ca="1" si="1530"/>
        <v>4909200</v>
      </c>
      <c r="Q1656" s="555"/>
      <c r="R1656" s="776" t="s">
        <v>43</v>
      </c>
      <c r="S1656" s="697" t="s">
        <v>3</v>
      </c>
      <c r="T1656" s="722">
        <f>SUM(O1643)</f>
        <v>186</v>
      </c>
      <c r="U1656" s="696"/>
      <c r="V1656" s="723">
        <f t="shared" ref="V1656" si="1531">+IF(ISERROR(T1656/T1655*100),"",(T1656/T1655*100))</f>
        <v>109.41176470588236</v>
      </c>
      <c r="W1656" s="697" t="s">
        <v>44</v>
      </c>
      <c r="X1656" s="724">
        <f t="shared" ref="X1656:X1658" si="1532">+X1602+T1656</f>
        <v>4232</v>
      </c>
      <c r="Y1656" s="696"/>
      <c r="Z1656" s="725">
        <f t="shared" ref="Z1656" si="1533">+IF(ISERROR(X1656/X1655*100),"",(X1656/X1655*100))</f>
        <v>91.305285868392659</v>
      </c>
      <c r="AA1656" s="696" t="s">
        <v>3</v>
      </c>
      <c r="AB1656" s="697"/>
      <c r="AC1656" s="726">
        <f t="shared" ref="AC1656:AC1668" si="1534">+AC1602+T1656</f>
        <v>4370</v>
      </c>
      <c r="AD1656" s="723">
        <f>+IF(ISERROR(AC1656/AC1655*100),"",(AC1656/AC1655*100))</f>
        <v>88.947689802564625</v>
      </c>
      <c r="AE1656" s="555"/>
      <c r="AF1656" s="558"/>
      <c r="AG1656" s="561"/>
    </row>
    <row r="1657" spans="1:51" ht="13.5" customHeight="1" thickBot="1">
      <c r="A1657" s="43"/>
      <c r="B1657" s="662"/>
      <c r="C1657" s="663"/>
      <c r="D1657" s="664"/>
      <c r="E1657" s="590" t="str">
        <f>IF(B1657="","",VLOOKUP(B1657,参照!$U$1:$Z$25,2,FALSE))</f>
        <v/>
      </c>
      <c r="F1657" s="760"/>
      <c r="G1657" s="761"/>
      <c r="H1657" s="760"/>
      <c r="I1657" s="762"/>
      <c r="J1657" s="760"/>
      <c r="K1657" s="762"/>
      <c r="L1657" s="760"/>
      <c r="M1657" s="761"/>
      <c r="N1657" s="761"/>
      <c r="O1657" s="763"/>
      <c r="P1657" s="764"/>
      <c r="Q1657" s="555"/>
      <c r="R1657" s="777"/>
      <c r="S1657" s="728"/>
      <c r="T1657" s="606">
        <f>SUM(昨年日報!T1658)</f>
        <v>761700</v>
      </c>
      <c r="U1657" s="555"/>
      <c r="V1657" s="729"/>
      <c r="W1657" s="555"/>
      <c r="X1657" s="719">
        <f t="shared" si="1532"/>
        <v>22026680</v>
      </c>
      <c r="Y1657" s="555"/>
      <c r="Z1657" s="720"/>
      <c r="AA1657" s="555"/>
      <c r="AB1657" s="555"/>
      <c r="AC1657" s="713">
        <f t="shared" si="1534"/>
        <v>23210640</v>
      </c>
      <c r="AD1657" s="720"/>
      <c r="AE1657" s="555"/>
      <c r="AF1657" s="730"/>
      <c r="AG1657" s="561"/>
      <c r="AJ1657" s="290" t="s">
        <v>128</v>
      </c>
      <c r="AK1657" s="256"/>
      <c r="AL1657" s="256"/>
      <c r="AM1657" s="256"/>
      <c r="AN1657" s="256">
        <f>AN1628+AN1630+AN1633+AN1635+AN1638+AN1640+AN1643+AN1645+AN1648+AN1650</f>
        <v>53</v>
      </c>
      <c r="AO1657" s="256">
        <f>AO1628+AO1630+AO1633+AO1635+AO1638+AO1640+AO1643+AO1645+AO1648+AO1650</f>
        <v>125</v>
      </c>
      <c r="AP1657" s="256">
        <f>AP1628+AP1630+AP1633+AP1635+AP1638+AP1640+AP1643+AP1645+AP1648+AP1650</f>
        <v>0</v>
      </c>
      <c r="AQ1657" s="256">
        <f>AQ1628+AQ1630+AQ1633+AQ1635+AQ1638+AQ1640+AQ1643+AQ1645+AQ1648+AQ1650</f>
        <v>6</v>
      </c>
      <c r="AR1657" s="256">
        <f>AR1628+AR1630+AR1633+AR1635+AR1638+AR1640+AR1643+AR1645+AR1648+AR1650</f>
        <v>2</v>
      </c>
      <c r="AS1657" s="256"/>
      <c r="AT1657" s="256">
        <f>AT1628+AT1630+AT1633+AT1635+AT1638+AT1640+AT1643+AT1645+AT1648+AT1650</f>
        <v>178</v>
      </c>
      <c r="AU1657" s="256">
        <f>AU1628+AU1630+AU1633+AU1635+AU1638+AU1640+AU1643+AU1645+AU1648+AU1650</f>
        <v>8</v>
      </c>
      <c r="AV1657" s="256">
        <f>AV1628+AV1630+AV1633+AV1635+AV1638+AV1640+AV1643+AV1645+AV1648+AV1650</f>
        <v>186</v>
      </c>
      <c r="AW1657" s="256">
        <f>AW1628+AW1630+AW1633+AW1635+AW1638+AW1640+AW1643+AW1645+AW1648+AW1650</f>
        <v>182</v>
      </c>
      <c r="AX1657" s="256">
        <f>AX1628+AX1630+AX1633+AX1635+AX1638+AX1640+AX1643+AX1645+AX1648+AX1650</f>
        <v>3</v>
      </c>
    </row>
    <row r="1658" spans="1:51" ht="13.5" customHeight="1">
      <c r="A1658" s="43"/>
      <c r="B1658" s="870" t="s">
        <v>611</v>
      </c>
      <c r="C1658" s="871"/>
      <c r="D1658" s="872"/>
      <c r="E1658" s="670"/>
      <c r="F1658" s="731">
        <f ca="1">SUM(F1648+F1650+F1652+F1654+F1656)</f>
        <v>1673</v>
      </c>
      <c r="G1658" s="732">
        <f t="shared" ref="G1658:P1658" ca="1" si="1535">SUM(G1648+G1650+G1652+G1654+G1656)</f>
        <v>381900</v>
      </c>
      <c r="H1658" s="731">
        <f t="shared" ca="1" si="1535"/>
        <v>2367</v>
      </c>
      <c r="I1658" s="733">
        <f t="shared" ca="1" si="1535"/>
        <v>281400</v>
      </c>
      <c r="J1658" s="731">
        <f t="shared" ca="1" si="1535"/>
        <v>58</v>
      </c>
      <c r="K1658" s="733">
        <f t="shared" ca="1" si="1535"/>
        <v>201000</v>
      </c>
      <c r="L1658" s="731">
        <f t="shared" ca="1" si="1535"/>
        <v>68</v>
      </c>
      <c r="M1658" s="732">
        <f t="shared" ca="1" si="1535"/>
        <v>191280</v>
      </c>
      <c r="N1658" s="732">
        <f t="shared" ca="1" si="1535"/>
        <v>66</v>
      </c>
      <c r="O1658" s="734">
        <f t="shared" ca="1" si="1535"/>
        <v>4232</v>
      </c>
      <c r="P1658" s="735">
        <f t="shared" ca="1" si="1535"/>
        <v>21772460</v>
      </c>
      <c r="Q1658" s="555"/>
      <c r="R1658" s="778" t="s">
        <v>45</v>
      </c>
      <c r="S1658" s="660"/>
      <c r="T1658" s="736">
        <f>SUM(P1643)</f>
        <v>878510</v>
      </c>
      <c r="U1658" s="696"/>
      <c r="V1658" s="723">
        <f t="shared" ref="V1658" si="1536">+IF(ISERROR(T1658/T1657*100),"",(T1658/T1657*100))</f>
        <v>115.33543389786006</v>
      </c>
      <c r="W1658" s="696"/>
      <c r="X1658" s="724">
        <f t="shared" si="1532"/>
        <v>21772460</v>
      </c>
      <c r="Y1658" s="696"/>
      <c r="Z1658" s="723">
        <f t="shared" ref="Z1658" si="1537">+IF(ISERROR(X1658/X1657*100),"",(X1658/X1657*100))</f>
        <v>98.845854209531353</v>
      </c>
      <c r="AA1658" s="696"/>
      <c r="AB1658" s="696"/>
      <c r="AC1658" s="736">
        <f t="shared" si="1534"/>
        <v>22448220</v>
      </c>
      <c r="AD1658" s="723">
        <f>+IF(ISERROR(AC1658/AC1657*100),"",(AC1658/AC1657*100))</f>
        <v>96.715213367662415</v>
      </c>
      <c r="AE1658" s="555"/>
      <c r="AF1658" s="558"/>
      <c r="AG1658" s="561"/>
    </row>
    <row r="1659" spans="1:51" ht="13.5" customHeight="1">
      <c r="A1659" s="43"/>
      <c r="B1659" s="895"/>
      <c r="C1659" s="895"/>
      <c r="D1659" s="895"/>
      <c r="E1659" s="562"/>
      <c r="F1659" s="666"/>
      <c r="G1659" s="737"/>
      <c r="H1659" s="666"/>
      <c r="I1659" s="737"/>
      <c r="J1659" s="666"/>
      <c r="K1659" s="737"/>
      <c r="L1659" s="666"/>
      <c r="M1659" s="737"/>
      <c r="N1659" s="666"/>
      <c r="O1659" s="737"/>
      <c r="P1659" s="737"/>
      <c r="Q1659" s="555"/>
      <c r="R1659" s="777" t="s">
        <v>46</v>
      </c>
      <c r="S1659" s="738">
        <f>SUM(AC1628:AC1629)</f>
        <v>0</v>
      </c>
      <c r="T1659" s="606">
        <f>SUM(昨年日報!T1660)</f>
        <v>0</v>
      </c>
      <c r="U1659" s="555"/>
      <c r="V1659" s="729"/>
      <c r="W1659" s="555"/>
      <c r="X1659" s="719">
        <f>+X1605+T1659</f>
        <v>0</v>
      </c>
      <c r="Y1659" s="555"/>
      <c r="Z1659" s="739"/>
      <c r="AA1659" s="555"/>
      <c r="AB1659" s="555"/>
      <c r="AC1659" s="713">
        <f t="shared" si="1534"/>
        <v>0</v>
      </c>
      <c r="AD1659" s="720"/>
      <c r="AE1659" s="555"/>
      <c r="AF1659" s="558"/>
      <c r="AG1659" s="561"/>
      <c r="AJ1659" s="856" t="s">
        <v>323</v>
      </c>
      <c r="AK1659" s="856"/>
      <c r="AL1659" s="856" t="s">
        <v>324</v>
      </c>
      <c r="AM1659" s="856"/>
      <c r="AN1659" s="859" t="s">
        <v>331</v>
      </c>
      <c r="AO1659" s="859"/>
      <c r="AP1659" s="856" t="s">
        <v>325</v>
      </c>
      <c r="AQ1659" s="856"/>
    </row>
    <row r="1660" spans="1:51" ht="13.5" customHeight="1">
      <c r="A1660" s="43"/>
      <c r="B1660" s="881" t="s">
        <v>618</v>
      </c>
      <c r="C1660" s="882"/>
      <c r="D1660" s="882"/>
      <c r="E1660" s="564" t="e">
        <f>IF(B1660="","",VLOOKUP(B1660,参照!$U$1:$Z$25,2,FALSE))</f>
        <v>#N/A</v>
      </c>
      <c r="F1660" s="883" t="s">
        <v>616</v>
      </c>
      <c r="G1660" s="884"/>
      <c r="H1660" s="884"/>
      <c r="I1660" s="884"/>
      <c r="J1660" s="884"/>
      <c r="K1660" s="884"/>
      <c r="L1660" s="884"/>
      <c r="M1660" s="884"/>
      <c r="N1660" s="884"/>
      <c r="O1660" s="884"/>
      <c r="P1660" s="885"/>
      <c r="Q1660" s="555"/>
      <c r="R1660" s="776" t="s">
        <v>47</v>
      </c>
      <c r="S1660" s="740"/>
      <c r="T1660" s="736">
        <f>SUM(T1646+T1650+S1659+S1660)</f>
        <v>0</v>
      </c>
      <c r="U1660" s="696"/>
      <c r="V1660" s="723" t="str">
        <f t="shared" ref="V1660" si="1538">+IF(ISERROR(T1660/T1659*100),"",(T1660/T1659*100))</f>
        <v/>
      </c>
      <c r="W1660" s="696"/>
      <c r="X1660" s="724">
        <f t="shared" ref="X1660:X1669" si="1539">+X1606+T1660</f>
        <v>10404</v>
      </c>
      <c r="Y1660" s="696"/>
      <c r="Z1660" s="725" t="str">
        <f t="shared" ref="Z1660" si="1540">+IF(ISERROR(X1660/X1659*100),"",(X1660/X1659*100))</f>
        <v/>
      </c>
      <c r="AA1660" s="696"/>
      <c r="AB1660" s="696"/>
      <c r="AC1660" s="736">
        <f t="shared" si="1534"/>
        <v>41620</v>
      </c>
      <c r="AD1660" s="723" t="str">
        <f>+IF(ISERROR(AC1660/AC1659*100),"",(AC1660/AC1659*100))</f>
        <v/>
      </c>
      <c r="AE1660" s="555"/>
      <c r="AF1660" s="558"/>
      <c r="AG1660" s="561"/>
      <c r="AJ1660" s="931">
        <v>198559</v>
      </c>
      <c r="AK1660" s="931"/>
      <c r="AL1660" s="869">
        <f>AJ1660-AG1651</f>
        <v>-32850</v>
      </c>
      <c r="AM1660" s="856"/>
      <c r="AN1660" s="869">
        <f>T1662+T1664+T1666+T1668</f>
        <v>32850</v>
      </c>
      <c r="AO1660" s="856"/>
      <c r="AP1660" s="869">
        <f>(AJ1660+AN1660)-(AG1651)</f>
        <v>0</v>
      </c>
      <c r="AQ1660" s="856"/>
    </row>
    <row r="1661" spans="1:51" ht="13.5" customHeight="1">
      <c r="A1661" s="43"/>
      <c r="B1661" s="894" t="s">
        <v>602</v>
      </c>
      <c r="C1661" s="894"/>
      <c r="D1661" s="894"/>
      <c r="E1661" s="555" t="e">
        <v>#N/A</v>
      </c>
      <c r="F1661" s="687" t="s">
        <v>15</v>
      </c>
      <c r="G1661" s="688"/>
      <c r="H1661" s="687" t="s">
        <v>16</v>
      </c>
      <c r="I1661" s="689"/>
      <c r="J1661" s="559" t="s">
        <v>17</v>
      </c>
      <c r="K1661" s="690"/>
      <c r="L1661" s="687" t="s">
        <v>18</v>
      </c>
      <c r="M1661" s="670"/>
      <c r="N1661" s="670" t="s">
        <v>19</v>
      </c>
      <c r="O1661" s="691" t="s">
        <v>6</v>
      </c>
      <c r="P1661" s="613" t="s">
        <v>20</v>
      </c>
      <c r="Q1661" s="555"/>
      <c r="R1661" s="773" t="s">
        <v>639</v>
      </c>
      <c r="S1661" s="824">
        <f>AF1666+AF1668</f>
        <v>4350</v>
      </c>
      <c r="T1661" s="606">
        <f>SUM(昨年日報!T1662)</f>
        <v>8380</v>
      </c>
      <c r="U1661" s="555"/>
      <c r="V1661" s="729"/>
      <c r="W1661" s="555"/>
      <c r="X1661" s="719">
        <f t="shared" si="1539"/>
        <v>336730</v>
      </c>
      <c r="Y1661" s="555"/>
      <c r="Z1661" s="720"/>
      <c r="AA1661" s="555"/>
      <c r="AB1661" s="555"/>
      <c r="AC1661" s="713">
        <f t="shared" si="1534"/>
        <v>354130</v>
      </c>
      <c r="AD1661" s="720"/>
      <c r="AE1661" s="555"/>
      <c r="AF1661" s="558"/>
      <c r="AG1661" s="561"/>
    </row>
    <row r="1662" spans="1:51" ht="13.5" customHeight="1" thickBot="1">
      <c r="A1662" s="43"/>
      <c r="B1662" s="873" t="s">
        <v>637</v>
      </c>
      <c r="C1662" s="874"/>
      <c r="D1662" s="875"/>
      <c r="E1662" s="670"/>
      <c r="F1662" s="665"/>
      <c r="G1662" s="727"/>
      <c r="H1662" s="727"/>
      <c r="I1662" s="727"/>
      <c r="J1662" s="727"/>
      <c r="K1662" s="727"/>
      <c r="L1662" s="727"/>
      <c r="M1662" s="727"/>
      <c r="N1662" s="727"/>
      <c r="O1662" s="727"/>
      <c r="P1662" s="742"/>
      <c r="Q1662" s="555"/>
      <c r="R1662" s="771" t="s">
        <v>682</v>
      </c>
      <c r="S1662" s="825">
        <f>AF1671+AF1673</f>
        <v>0</v>
      </c>
      <c r="T1662" s="736">
        <f>SUM(S1661:S1662)</f>
        <v>4350</v>
      </c>
      <c r="U1662" s="696"/>
      <c r="V1662" s="723">
        <f t="shared" ref="V1662" si="1541">+IF(ISERROR(T1662/T1661*100),"",(T1662/T1661*100))</f>
        <v>51.909307875894982</v>
      </c>
      <c r="W1662" s="696"/>
      <c r="X1662" s="724">
        <f t="shared" si="1539"/>
        <v>271910</v>
      </c>
      <c r="Y1662" s="696"/>
      <c r="Z1662" s="723">
        <f t="shared" ref="Z1662" si="1542">+IF(ISERROR(X1662/X1661*100),"",(X1662/X1661*100))</f>
        <v>80.750155911264216</v>
      </c>
      <c r="AA1662" s="696"/>
      <c r="AB1662" s="696"/>
      <c r="AC1662" s="736">
        <f t="shared" si="1534"/>
        <v>276920</v>
      </c>
      <c r="AD1662" s="723">
        <f>+IF(ISERROR(AC1662/AC1661*100),"",(AC1662/AC1661*100))</f>
        <v>78.197272188179483</v>
      </c>
      <c r="AE1662" s="555"/>
      <c r="AF1662" s="558"/>
      <c r="AG1662" s="561"/>
      <c r="AJ1662" s="856" t="s">
        <v>326</v>
      </c>
      <c r="AK1662" s="856"/>
      <c r="AL1662" s="856"/>
      <c r="AM1662" s="856"/>
    </row>
    <row r="1663" spans="1:51" ht="13.5" customHeight="1" thickBot="1">
      <c r="A1663" s="43"/>
      <c r="B1663" s="870" t="s">
        <v>624</v>
      </c>
      <c r="C1663" s="871"/>
      <c r="D1663" s="872"/>
      <c r="E1663" s="555" t="e">
        <v>#N/A</v>
      </c>
      <c r="F1663" s="700">
        <f ca="1">SUM(F1648)+F$43</f>
        <v>1200</v>
      </c>
      <c r="G1663" s="701">
        <f t="shared" ref="G1663:P1663" ca="1" si="1543">SUM(G1648)+G$43</f>
        <v>308750</v>
      </c>
      <c r="H1663" s="702">
        <f t="shared" ca="1" si="1543"/>
        <v>2037</v>
      </c>
      <c r="I1663" s="702">
        <f t="shared" ca="1" si="1543"/>
        <v>227500</v>
      </c>
      <c r="J1663" s="702">
        <f t="shared" ca="1" si="1543"/>
        <v>58</v>
      </c>
      <c r="K1663" s="702">
        <f t="shared" ca="1" si="1543"/>
        <v>162500</v>
      </c>
      <c r="L1663" s="702">
        <f t="shared" ca="1" si="1543"/>
        <v>40</v>
      </c>
      <c r="M1663" s="702">
        <f t="shared" ca="1" si="1543"/>
        <v>154700</v>
      </c>
      <c r="N1663" s="702">
        <f t="shared" ca="1" si="1543"/>
        <v>14</v>
      </c>
      <c r="O1663" s="702">
        <f t="shared" ca="1" si="1543"/>
        <v>3349</v>
      </c>
      <c r="P1663" s="703">
        <f t="shared" ca="1" si="1543"/>
        <v>16012070</v>
      </c>
      <c r="Q1663" s="555"/>
      <c r="R1663" s="773" t="s">
        <v>640</v>
      </c>
      <c r="S1663" s="741">
        <v>28000</v>
      </c>
      <c r="T1663" s="606">
        <f>SUM(昨年日報!T1664)</f>
        <v>10500</v>
      </c>
      <c r="U1663" s="555"/>
      <c r="V1663" s="729"/>
      <c r="W1663" s="555"/>
      <c r="X1663" s="719">
        <f t="shared" si="1539"/>
        <v>276800</v>
      </c>
      <c r="Y1663" s="555"/>
      <c r="Z1663" s="739"/>
      <c r="AA1663" s="555"/>
      <c r="AB1663" s="555"/>
      <c r="AC1663" s="713">
        <f t="shared" si="1534"/>
        <v>309800</v>
      </c>
      <c r="AD1663" s="720"/>
      <c r="AE1663" s="555"/>
      <c r="AF1663" s="934" t="s">
        <v>664</v>
      </c>
      <c r="AG1663" s="935"/>
      <c r="AJ1663" s="886" t="s">
        <v>327</v>
      </c>
      <c r="AK1663" s="887"/>
      <c r="AL1663" s="856" t="s">
        <v>328</v>
      </c>
      <c r="AM1663" s="856"/>
    </row>
    <row r="1664" spans="1:51" ht="13.5" customHeight="1">
      <c r="B1664" s="873" t="s">
        <v>107</v>
      </c>
      <c r="C1664" s="874"/>
      <c r="D1664" s="875"/>
      <c r="E1664" s="670"/>
      <c r="F1664" s="665"/>
      <c r="G1664" s="727"/>
      <c r="H1664" s="727"/>
      <c r="I1664" s="727"/>
      <c r="J1664" s="727"/>
      <c r="K1664" s="727"/>
      <c r="L1664" s="727"/>
      <c r="M1664" s="727"/>
      <c r="N1664" s="727"/>
      <c r="O1664" s="727"/>
      <c r="P1664" s="742"/>
      <c r="Q1664" s="555"/>
      <c r="R1664" s="772" t="s">
        <v>683</v>
      </c>
      <c r="S1664" s="740"/>
      <c r="T1664" s="736">
        <f>SUM(S1663:S1664)</f>
        <v>28000</v>
      </c>
      <c r="U1664" s="696"/>
      <c r="V1664" s="723">
        <f t="shared" ref="V1664" si="1544">+IF(ISERROR(T1664/T1663*100),"",(T1664/T1663*100))</f>
        <v>266.66666666666663</v>
      </c>
      <c r="W1664" s="696"/>
      <c r="X1664" s="724">
        <f t="shared" si="1539"/>
        <v>282200</v>
      </c>
      <c r="Y1664" s="696"/>
      <c r="Z1664" s="725">
        <f t="shared" ref="Z1664" si="1545">+IF(ISERROR(X1664/X1663*100),"",(X1664/X1663*100))</f>
        <v>101.95086705202311</v>
      </c>
      <c r="AA1664" s="696"/>
      <c r="AB1664" s="696"/>
      <c r="AC1664" s="736">
        <f t="shared" si="1534"/>
        <v>291200</v>
      </c>
      <c r="AD1664" s="723">
        <f>+IF(ISERROR(AC1664/AC1663*100),"",(AC1664/AC1663*100))</f>
        <v>93.996126533247264</v>
      </c>
      <c r="AE1664" s="555"/>
      <c r="AF1664" s="936" t="s">
        <v>665</v>
      </c>
      <c r="AG1664" s="937"/>
      <c r="AJ1664" s="886" t="s">
        <v>329</v>
      </c>
      <c r="AK1664" s="887"/>
      <c r="AL1664" s="887"/>
      <c r="AM1664" s="888"/>
    </row>
    <row r="1665" spans="1:46" ht="13.5" customHeight="1">
      <c r="B1665" s="870" t="s">
        <v>624</v>
      </c>
      <c r="C1665" s="871"/>
      <c r="D1665" s="872"/>
      <c r="E1665" s="555" t="e">
        <v>#N/A</v>
      </c>
      <c r="F1665" s="701">
        <f ca="1">SUM(F1650)+F$45</f>
        <v>0</v>
      </c>
      <c r="G1665" s="702">
        <f t="shared" ref="G1665:P1665" ca="1" si="1546">SUM(G1650)+G$45</f>
        <v>0</v>
      </c>
      <c r="H1665" s="702">
        <f t="shared" ca="1" si="1546"/>
        <v>0</v>
      </c>
      <c r="I1665" s="702">
        <f t="shared" ca="1" si="1546"/>
        <v>0</v>
      </c>
      <c r="J1665" s="702">
        <f t="shared" ca="1" si="1546"/>
        <v>0</v>
      </c>
      <c r="K1665" s="702">
        <f t="shared" ca="1" si="1546"/>
        <v>0</v>
      </c>
      <c r="L1665" s="702">
        <f t="shared" ca="1" si="1546"/>
        <v>0</v>
      </c>
      <c r="M1665" s="702">
        <f t="shared" ca="1" si="1546"/>
        <v>0</v>
      </c>
      <c r="N1665" s="702">
        <f t="shared" ca="1" si="1546"/>
        <v>0</v>
      </c>
      <c r="O1665" s="702">
        <f t="shared" ca="1" si="1546"/>
        <v>0</v>
      </c>
      <c r="P1665" s="703">
        <f t="shared" ca="1" si="1546"/>
        <v>0</v>
      </c>
      <c r="Q1665" s="555"/>
      <c r="R1665" s="777"/>
      <c r="S1665" s="669"/>
      <c r="T1665" s="606">
        <f>SUM(昨年日報!T1666)</f>
        <v>0</v>
      </c>
      <c r="U1665" s="555"/>
      <c r="V1665" s="729"/>
      <c r="W1665" s="555"/>
      <c r="X1665" s="719">
        <f t="shared" si="1539"/>
        <v>0</v>
      </c>
      <c r="Y1665" s="555"/>
      <c r="Z1665" s="720"/>
      <c r="AA1665" s="555"/>
      <c r="AB1665" s="555"/>
      <c r="AC1665" s="713">
        <f t="shared" si="1534"/>
        <v>0</v>
      </c>
      <c r="AD1665" s="720"/>
      <c r="AE1665" s="555"/>
      <c r="AF1665" s="826" t="str">
        <f>$AF$99</f>
        <v>8%対象額</v>
      </c>
      <c r="AG1665" s="827" t="str">
        <f>$AG$99</f>
        <v>税額</v>
      </c>
      <c r="AJ1665" s="869">
        <f ca="1">SUM(INDIRECT(AS1665))</f>
        <v>186</v>
      </c>
      <c r="AK1665" s="856"/>
      <c r="AL1665" s="869">
        <f ca="1">SUM(INDIRECT(AT1665))</f>
        <v>4370</v>
      </c>
      <c r="AM1665" s="856"/>
      <c r="AN1665" s="345" t="s">
        <v>619</v>
      </c>
      <c r="AO1665" s="345" t="s">
        <v>621</v>
      </c>
      <c r="AP1665" s="346">
        <f>SUM(AP1611)+72</f>
        <v>2217</v>
      </c>
      <c r="AQ1665" s="347">
        <v>18</v>
      </c>
      <c r="AR1665" s="347">
        <f>AP1665+AQ1665</f>
        <v>2235</v>
      </c>
      <c r="AS1665" s="345" t="str">
        <f>CONCATENATE(AN1665,AR1665)</f>
        <v>受払表!G2235</v>
      </c>
      <c r="AT1665" s="345" t="str">
        <f>CONCATENATE(AO1665,AR1665)</f>
        <v>受払表!K2235</v>
      </c>
    </row>
    <row r="1666" spans="1:46" ht="13.5" customHeight="1">
      <c r="B1666" s="873" t="s">
        <v>605</v>
      </c>
      <c r="C1666" s="874"/>
      <c r="D1666" s="875"/>
      <c r="E1666" s="670"/>
      <c r="F1666" s="665"/>
      <c r="G1666" s="727"/>
      <c r="H1666" s="727"/>
      <c r="I1666" s="727"/>
      <c r="J1666" s="727"/>
      <c r="K1666" s="727"/>
      <c r="L1666" s="727"/>
      <c r="M1666" s="727"/>
      <c r="N1666" s="727"/>
      <c r="O1666" s="727"/>
      <c r="P1666" s="742"/>
      <c r="Q1666" s="555"/>
      <c r="R1666" s="776" t="s">
        <v>52</v>
      </c>
      <c r="S1666" s="660"/>
      <c r="T1666" s="736">
        <f>+AC1647</f>
        <v>0</v>
      </c>
      <c r="U1666" s="696"/>
      <c r="V1666" s="723" t="str">
        <f t="shared" ref="V1666" si="1547">+IF(ISERROR(T1666/T1665*100),"",(T1666/T1665*100))</f>
        <v/>
      </c>
      <c r="W1666" s="696"/>
      <c r="X1666" s="724">
        <f t="shared" si="1539"/>
        <v>0</v>
      </c>
      <c r="Y1666" s="696"/>
      <c r="Z1666" s="723" t="str">
        <f t="shared" ref="Z1666" si="1548">+IF(ISERROR(X1666/X1665*100),"",(X1666/X1665*100))</f>
        <v/>
      </c>
      <c r="AA1666" s="696"/>
      <c r="AB1666" s="696"/>
      <c r="AC1666" s="736">
        <f t="shared" si="1534"/>
        <v>0</v>
      </c>
      <c r="AD1666" s="723" t="str">
        <f>+IF(ISERROR(AC1666/AC1665*100),"",(AC1666/AC1665*100))</f>
        <v/>
      </c>
      <c r="AE1666" s="555"/>
      <c r="AF1666" s="817">
        <v>2700</v>
      </c>
      <c r="AG1666" s="818">
        <f>IF(AF1666="","0",AF1666-(AF1666/(参照!$V$13)))</f>
        <v>200</v>
      </c>
      <c r="AJ1666" s="886" t="s">
        <v>330</v>
      </c>
      <c r="AK1666" s="887"/>
      <c r="AL1666" s="887"/>
      <c r="AM1666" s="888"/>
      <c r="AN1666" s="345"/>
      <c r="AO1666" s="345"/>
      <c r="AP1666" s="345"/>
      <c r="AQ1666" s="345"/>
      <c r="AR1666" s="345"/>
      <c r="AS1666" s="345"/>
      <c r="AT1666" s="345"/>
    </row>
    <row r="1667" spans="1:46" ht="13.5" customHeight="1">
      <c r="B1667" s="870" t="s">
        <v>624</v>
      </c>
      <c r="C1667" s="871"/>
      <c r="D1667" s="872"/>
      <c r="E1667" s="712"/>
      <c r="F1667" s="701">
        <f ca="1">SUM(F1652)+F$47</f>
        <v>70</v>
      </c>
      <c r="G1667" s="702">
        <f t="shared" ref="G1667:P1667" ca="1" si="1549">SUM(G1652)+G$47</f>
        <v>14250</v>
      </c>
      <c r="H1667" s="702">
        <f t="shared" ca="1" si="1549"/>
        <v>217</v>
      </c>
      <c r="I1667" s="702">
        <f t="shared" ca="1" si="1549"/>
        <v>10500</v>
      </c>
      <c r="J1667" s="702">
        <f t="shared" ca="1" si="1549"/>
        <v>0</v>
      </c>
      <c r="K1667" s="702">
        <f t="shared" ca="1" si="1549"/>
        <v>7500</v>
      </c>
      <c r="L1667" s="702">
        <f t="shared" ca="1" si="1549"/>
        <v>2</v>
      </c>
      <c r="M1667" s="702">
        <f t="shared" ca="1" si="1549"/>
        <v>7150</v>
      </c>
      <c r="N1667" s="702">
        <f t="shared" ca="1" si="1549"/>
        <v>0</v>
      </c>
      <c r="O1667" s="702">
        <f t="shared" ca="1" si="1549"/>
        <v>289</v>
      </c>
      <c r="P1667" s="703">
        <f t="shared" ca="1" si="1549"/>
        <v>831450</v>
      </c>
      <c r="Q1667" s="555"/>
      <c r="R1667" s="773" t="s">
        <v>641</v>
      </c>
      <c r="S1667" s="728">
        <v>500</v>
      </c>
      <c r="T1667" s="743">
        <f>SUM(昨年日報!T1668)</f>
        <v>1000</v>
      </c>
      <c r="U1667" s="682"/>
      <c r="V1667" s="744"/>
      <c r="W1667" s="682"/>
      <c r="X1667" s="719">
        <f t="shared" si="1539"/>
        <v>79000</v>
      </c>
      <c r="Y1667" s="682"/>
      <c r="Z1667" s="744"/>
      <c r="AA1667" s="682"/>
      <c r="AB1667" s="682"/>
      <c r="AC1667" s="745">
        <f t="shared" si="1534"/>
        <v>86500</v>
      </c>
      <c r="AD1667" s="744"/>
      <c r="AE1667" s="555"/>
      <c r="AF1667" s="828" t="str">
        <f>$AF$101</f>
        <v>10%対象額</v>
      </c>
      <c r="AG1667" s="829" t="str">
        <f>$AG$101</f>
        <v>税額</v>
      </c>
      <c r="AJ1667" s="869">
        <f ca="1">SUM(INDIRECT(AS1667))</f>
        <v>878510</v>
      </c>
      <c r="AK1667" s="856"/>
      <c r="AL1667" s="869">
        <f ca="1">SUM(INDIRECT(AT1667))</f>
        <v>22448220</v>
      </c>
      <c r="AM1667" s="856"/>
      <c r="AN1667" s="345" t="s">
        <v>620</v>
      </c>
      <c r="AO1667" s="345" t="s">
        <v>622</v>
      </c>
      <c r="AP1667" s="345">
        <f>SUM(AP1613)+72</f>
        <v>2217</v>
      </c>
      <c r="AQ1667" s="347">
        <v>18</v>
      </c>
      <c r="AR1667" s="345">
        <f>AP1667+AQ1667</f>
        <v>2235</v>
      </c>
      <c r="AS1667" s="345" t="str">
        <f>CONCATENATE(AN1667,AR1667)</f>
        <v>受払表!H2235</v>
      </c>
      <c r="AT1667" s="345" t="str">
        <f>CONCATENATE(AO1667,AR1667)</f>
        <v>受払表!L2235</v>
      </c>
    </row>
    <row r="1668" spans="1:46" ht="13.5" customHeight="1" thickBot="1">
      <c r="B1668" s="873" t="s">
        <v>103</v>
      </c>
      <c r="C1668" s="874"/>
      <c r="D1668" s="875"/>
      <c r="E1668" s="560" t="e">
        <v>#N/A</v>
      </c>
      <c r="F1668" s="665"/>
      <c r="G1668" s="727"/>
      <c r="H1668" s="727"/>
      <c r="I1668" s="727"/>
      <c r="J1668" s="727"/>
      <c r="K1668" s="727"/>
      <c r="L1668" s="727"/>
      <c r="M1668" s="727"/>
      <c r="N1668" s="727"/>
      <c r="O1668" s="727"/>
      <c r="P1668" s="742"/>
      <c r="Q1668" s="555"/>
      <c r="R1668" s="779" t="s">
        <v>684</v>
      </c>
      <c r="S1668" s="746"/>
      <c r="T1668" s="747">
        <f>S1667+S1668</f>
        <v>500</v>
      </c>
      <c r="U1668" s="748"/>
      <c r="V1668" s="749">
        <f t="shared" ref="V1668" si="1550">+IF(ISERROR(T1668/T1667*100),"",(T1668/T1667*100))</f>
        <v>50</v>
      </c>
      <c r="W1668" s="748"/>
      <c r="X1668" s="719">
        <f t="shared" si="1539"/>
        <v>42000</v>
      </c>
      <c r="Y1668" s="748"/>
      <c r="Z1668" s="749">
        <f t="shared" ref="Z1668" si="1551">+IF(ISERROR(X1668/X1667*100),"",(X1668/X1667*100))</f>
        <v>53.164556962025308</v>
      </c>
      <c r="AA1668" s="748"/>
      <c r="AB1668" s="748"/>
      <c r="AC1668" s="747">
        <f t="shared" si="1534"/>
        <v>48500</v>
      </c>
      <c r="AD1668" s="749">
        <f>+IF(ISERROR(AC1668/AC1667*100),"",(AC1668/AC1667*100))</f>
        <v>56.069364161849713</v>
      </c>
      <c r="AE1668" s="555"/>
      <c r="AF1668" s="821">
        <v>1650</v>
      </c>
      <c r="AG1668" s="822">
        <f>IF(AF1668="","0",AF1668-(AF1668/(参照!$V$14)))</f>
        <v>150.00000000000023</v>
      </c>
    </row>
    <row r="1669" spans="1:46" ht="13.5" customHeight="1">
      <c r="B1669" s="870" t="s">
        <v>624</v>
      </c>
      <c r="C1669" s="871"/>
      <c r="D1669" s="872"/>
      <c r="E1669" s="555" t="e">
        <v>#N/A</v>
      </c>
      <c r="F1669" s="701">
        <f ca="1">SUM(F1654)+F$49</f>
        <v>60</v>
      </c>
      <c r="G1669" s="702">
        <f t="shared" ref="G1669:P1669" ca="1" si="1552">SUM(G1654)+G$49</f>
        <v>9500</v>
      </c>
      <c r="H1669" s="702">
        <f t="shared" ca="1" si="1552"/>
        <v>9</v>
      </c>
      <c r="I1669" s="702">
        <f t="shared" ca="1" si="1552"/>
        <v>7000</v>
      </c>
      <c r="J1669" s="702">
        <f t="shared" ca="1" si="1552"/>
        <v>0</v>
      </c>
      <c r="K1669" s="702">
        <f t="shared" ca="1" si="1552"/>
        <v>5000</v>
      </c>
      <c r="L1669" s="702">
        <f t="shared" ca="1" si="1552"/>
        <v>2</v>
      </c>
      <c r="M1669" s="702">
        <f t="shared" ca="1" si="1552"/>
        <v>4750</v>
      </c>
      <c r="N1669" s="702">
        <f t="shared" ca="1" si="1552"/>
        <v>0</v>
      </c>
      <c r="O1669" s="702">
        <f t="shared" ca="1" si="1552"/>
        <v>71</v>
      </c>
      <c r="P1669" s="703">
        <f t="shared" ca="1" si="1552"/>
        <v>695500</v>
      </c>
      <c r="Q1669" s="555"/>
      <c r="R1669" s="777"/>
      <c r="S1669" s="669"/>
      <c r="T1669" s="713">
        <f>SUM(昨年日報!T1670)</f>
        <v>781580</v>
      </c>
      <c r="U1669" s="555"/>
      <c r="V1669" s="729"/>
      <c r="W1669" s="555"/>
      <c r="X1669" s="750">
        <f t="shared" si="1539"/>
        <v>22719210</v>
      </c>
      <c r="Y1669" s="555"/>
      <c r="Z1669" s="739"/>
      <c r="AA1669" s="555"/>
      <c r="AB1669" s="555"/>
      <c r="AC1669" s="713">
        <f>+AC1615+T1669</f>
        <v>23961070</v>
      </c>
      <c r="AD1669" s="739"/>
      <c r="AE1669" s="555"/>
      <c r="AF1669" s="932" t="s">
        <v>685</v>
      </c>
      <c r="AG1669" s="933"/>
      <c r="AK1669" s="225" t="s">
        <v>148</v>
      </c>
      <c r="AL1669" s="225" t="s">
        <v>148</v>
      </c>
      <c r="AM1669" s="225" t="s">
        <v>148</v>
      </c>
      <c r="AN1669" s="225" t="s">
        <v>148</v>
      </c>
      <c r="AO1669" s="225" t="s">
        <v>148</v>
      </c>
      <c r="AP1669" s="225" t="s">
        <v>148</v>
      </c>
    </row>
    <row r="1670" spans="1:46" ht="13.5" customHeight="1">
      <c r="B1670" s="878" t="s">
        <v>661</v>
      </c>
      <c r="C1670" s="879"/>
      <c r="D1670" s="880"/>
      <c r="E1670" s="670"/>
      <c r="F1670" s="665"/>
      <c r="G1670" s="727"/>
      <c r="H1670" s="727"/>
      <c r="I1670" s="727"/>
      <c r="J1670" s="727"/>
      <c r="K1670" s="727"/>
      <c r="L1670" s="727"/>
      <c r="M1670" s="727"/>
      <c r="N1670" s="727"/>
      <c r="O1670" s="727"/>
      <c r="P1670" s="742"/>
      <c r="Q1670" s="555"/>
      <c r="R1670" s="780" t="s">
        <v>53</v>
      </c>
      <c r="S1670" s="705"/>
      <c r="T1670" s="751">
        <f>+T1658+T1660+T1662+T1664+T1666+T1668</f>
        <v>911360</v>
      </c>
      <c r="U1670" s="560"/>
      <c r="V1670" s="752">
        <f t="shared" ref="V1670" si="1553">+IF(ISERROR(T1670/T1669*100),"",(T1670/T1669*100))</f>
        <v>116.60482612144629</v>
      </c>
      <c r="W1670" s="560"/>
      <c r="X1670" s="751">
        <f>+X1658+X1660+X1662+X1664+X1666+X1668</f>
        <v>22378974</v>
      </c>
      <c r="Y1670" s="560"/>
      <c r="Z1670" s="752">
        <f t="shared" ref="Z1670" si="1554">+IF(ISERROR(X1670/X1669*100),"",(X1670/X1669*100))</f>
        <v>98.502430322181098</v>
      </c>
      <c r="AA1670" s="560"/>
      <c r="AB1670" s="560"/>
      <c r="AC1670" s="751">
        <f t="shared" ref="AC1670" si="1555">+AC1616+T1670</f>
        <v>23106460</v>
      </c>
      <c r="AD1670" s="752">
        <f>+IF(ISERROR(AC1670/AC1669*100),"",(AC1670/AC1669*100))</f>
        <v>96.433339579576369</v>
      </c>
      <c r="AE1670" s="555"/>
      <c r="AF1670" s="826" t="str">
        <f>$AF$104</f>
        <v>8%対象額</v>
      </c>
      <c r="AG1670" s="827" t="str">
        <f>$AG$104</f>
        <v>税額</v>
      </c>
      <c r="AK1670" s="225" t="s">
        <v>152</v>
      </c>
      <c r="AL1670" s="225" t="s">
        <v>153</v>
      </c>
      <c r="AM1670" s="225" t="s">
        <v>154</v>
      </c>
      <c r="AN1670" s="225" t="s">
        <v>155</v>
      </c>
      <c r="AO1670" s="225" t="s">
        <v>156</v>
      </c>
      <c r="AP1670" s="225" t="s">
        <v>332</v>
      </c>
    </row>
    <row r="1671" spans="1:46" ht="13.5" customHeight="1">
      <c r="B1671" s="870" t="s">
        <v>624</v>
      </c>
      <c r="C1671" s="871"/>
      <c r="D1671" s="872"/>
      <c r="E1671" s="555" t="e">
        <v>#N/A</v>
      </c>
      <c r="F1671" s="701">
        <f ca="1">SUM(F1656)+F$51</f>
        <v>461</v>
      </c>
      <c r="G1671" s="702">
        <f t="shared" ref="G1671:P1671" ca="1" si="1556">SUM(G1656)+G$51</f>
        <v>68400</v>
      </c>
      <c r="H1671" s="702">
        <f t="shared" ca="1" si="1556"/>
        <v>120</v>
      </c>
      <c r="I1671" s="702">
        <f t="shared" ca="1" si="1556"/>
        <v>50400</v>
      </c>
      <c r="J1671" s="702">
        <f t="shared" ca="1" si="1556"/>
        <v>0</v>
      </c>
      <c r="K1671" s="702">
        <f t="shared" ca="1" si="1556"/>
        <v>36000</v>
      </c>
      <c r="L1671" s="702">
        <f t="shared" ca="1" si="1556"/>
        <v>26</v>
      </c>
      <c r="M1671" s="702">
        <f t="shared" ca="1" si="1556"/>
        <v>34200</v>
      </c>
      <c r="N1671" s="702">
        <f t="shared" ca="1" si="1556"/>
        <v>54</v>
      </c>
      <c r="O1671" s="702">
        <f t="shared" ca="1" si="1556"/>
        <v>661</v>
      </c>
      <c r="P1671" s="703">
        <f t="shared" ca="1" si="1556"/>
        <v>4909200</v>
      </c>
      <c r="Q1671" s="555"/>
      <c r="R1671" s="775"/>
      <c r="S1671" s="669"/>
      <c r="T1671" s="713">
        <f>SUM(昨年日報!T1672)</f>
        <v>710649.83164983161</v>
      </c>
      <c r="U1671" s="555"/>
      <c r="V1671" s="729"/>
      <c r="W1671" s="555"/>
      <c r="X1671" s="713">
        <f t="shared" ref="X1671:X1672" si="1557">+X1617+T1671</f>
        <v>20656515.319865316</v>
      </c>
      <c r="Y1671" s="555"/>
      <c r="Z1671" s="739"/>
      <c r="AA1671" s="555"/>
      <c r="AB1671" s="555"/>
      <c r="AC1671" s="713">
        <f>+AC1617+T1671</f>
        <v>21785569.360269353</v>
      </c>
      <c r="AD1671" s="739"/>
      <c r="AE1671" s="555"/>
      <c r="AF1671" s="817"/>
      <c r="AG1671" s="818" t="str">
        <f>IF(AF1671="","0",AF1671-(AF1671/(参照!$V$13)))</f>
        <v>0</v>
      </c>
      <c r="AK1671" s="856" t="s">
        <v>632</v>
      </c>
      <c r="AL1671" s="856"/>
      <c r="AM1671" s="281" t="s">
        <v>625</v>
      </c>
      <c r="AN1671" s="281" t="s">
        <v>626</v>
      </c>
      <c r="AO1671" s="281" t="s">
        <v>627</v>
      </c>
      <c r="AP1671" s="281" t="s">
        <v>628</v>
      </c>
      <c r="AQ1671" s="281" t="s">
        <v>630</v>
      </c>
      <c r="AR1671" s="281" t="s">
        <v>631</v>
      </c>
    </row>
    <row r="1672" spans="1:46" ht="13.5" customHeight="1">
      <c r="B1672" s="662"/>
      <c r="C1672" s="663"/>
      <c r="D1672" s="664"/>
      <c r="E1672" s="590" t="str">
        <f>IF(B1672="","",VLOOKUP(B1672,参照!$U$1:$Z$25,2,FALSE))</f>
        <v/>
      </c>
      <c r="F1672" s="665"/>
      <c r="G1672" s="666"/>
      <c r="H1672" s="665"/>
      <c r="I1672" s="667"/>
      <c r="J1672" s="665"/>
      <c r="K1672" s="667"/>
      <c r="L1672" s="665"/>
      <c r="M1672" s="666"/>
      <c r="N1672" s="666"/>
      <c r="O1672" s="727"/>
      <c r="P1672" s="647"/>
      <c r="Q1672" s="555"/>
      <c r="R1672" s="777" t="s">
        <v>54</v>
      </c>
      <c r="S1672" s="669"/>
      <c r="T1672" s="713">
        <f>((+T1658+T1660+T1664+T1666+T1668)/(参照!$V$14))+(AF1666+AF1668+AF1671+AF1673-AG1666-AG1668-AG1671-AG1673)</f>
        <v>828554.54545454541</v>
      </c>
      <c r="U1672" s="555"/>
      <c r="V1672" s="725"/>
      <c r="W1672" s="555"/>
      <c r="X1672" s="713">
        <f t="shared" si="1557"/>
        <v>20346621.986531984</v>
      </c>
      <c r="Y1672" s="555"/>
      <c r="Z1672" s="725">
        <f>+IF(ISERROR(X1672/X1671*100),"",(X1672/X1671*100))</f>
        <v>98.49977922929088</v>
      </c>
      <c r="AA1672" s="555"/>
      <c r="AB1672" s="555"/>
      <c r="AC1672" s="713">
        <f t="shared" ref="AC1672" si="1558">+AC1618+T1672</f>
        <v>21008018.518518519</v>
      </c>
      <c r="AD1672" s="753">
        <f>+IF(ISERROR(AC1672/AC1671*100),"",(AC1672/AC1671*100))</f>
        <v>96.430890426169597</v>
      </c>
      <c r="AE1672" s="555"/>
      <c r="AF1672" s="828" t="str">
        <f>$AF$106</f>
        <v>10%対象額</v>
      </c>
      <c r="AG1672" s="829" t="str">
        <f>$AG$106</f>
        <v>税額</v>
      </c>
      <c r="AK1672" s="856" t="s">
        <v>176</v>
      </c>
      <c r="AL1672" s="856"/>
      <c r="AM1672" s="225"/>
      <c r="AN1672" s="225"/>
      <c r="AO1672" s="225"/>
      <c r="AP1672" s="225"/>
      <c r="AQ1672" s="225"/>
      <c r="AR1672" s="225"/>
    </row>
    <row r="1673" spans="1:46" ht="13.5" customHeight="1" thickBot="1">
      <c r="B1673" s="870" t="s">
        <v>617</v>
      </c>
      <c r="C1673" s="871"/>
      <c r="D1673" s="872"/>
      <c r="E1673" s="670"/>
      <c r="F1673" s="731">
        <f ca="1">SUM(F1663+F1665+F1667+F1669+F1671)</f>
        <v>1791</v>
      </c>
      <c r="G1673" s="732">
        <f t="shared" ref="G1673:P1673" ca="1" si="1559">SUM(G1663+G1665+G1667+G1669+G1671)</f>
        <v>400900</v>
      </c>
      <c r="H1673" s="731">
        <f t="shared" ca="1" si="1559"/>
        <v>2383</v>
      </c>
      <c r="I1673" s="733">
        <f t="shared" ca="1" si="1559"/>
        <v>295400</v>
      </c>
      <c r="J1673" s="731">
        <f t="shared" ca="1" si="1559"/>
        <v>58</v>
      </c>
      <c r="K1673" s="733">
        <f t="shared" ca="1" si="1559"/>
        <v>211000</v>
      </c>
      <c r="L1673" s="731">
        <f t="shared" ca="1" si="1559"/>
        <v>70</v>
      </c>
      <c r="M1673" s="732">
        <f t="shared" ca="1" si="1559"/>
        <v>200800</v>
      </c>
      <c r="N1673" s="732">
        <f t="shared" ca="1" si="1559"/>
        <v>68</v>
      </c>
      <c r="O1673" s="734">
        <f t="shared" ca="1" si="1559"/>
        <v>4370</v>
      </c>
      <c r="P1673" s="735">
        <f t="shared" ca="1" si="1559"/>
        <v>22448220</v>
      </c>
      <c r="Q1673" s="555"/>
      <c r="R1673" s="781"/>
      <c r="S1673" s="754" t="s">
        <v>0</v>
      </c>
      <c r="T1673" s="751">
        <f>T1670-T1672</f>
        <v>82805.454545454588</v>
      </c>
      <c r="U1673" s="560"/>
      <c r="V1673" s="755"/>
      <c r="W1673" s="649" t="s">
        <v>0</v>
      </c>
      <c r="X1673" s="751">
        <f>X1670-X1672</f>
        <v>2032352.0134680159</v>
      </c>
      <c r="Y1673" s="560"/>
      <c r="Z1673" s="756"/>
      <c r="AA1673" s="560" t="s">
        <v>0</v>
      </c>
      <c r="AB1673" s="649"/>
      <c r="AC1673" s="751">
        <f>AC1670-AC1672</f>
        <v>2098441.4814814813</v>
      </c>
      <c r="AD1673" s="756"/>
      <c r="AE1673" s="555"/>
      <c r="AF1673" s="823"/>
      <c r="AG1673" s="822" t="str">
        <f>IF(AF1673="","0",AF1673-(AF1673/(参照!$V$14)))</f>
        <v>0</v>
      </c>
      <c r="AK1673" s="856" t="s">
        <v>177</v>
      </c>
      <c r="AL1673" s="856"/>
      <c r="AM1673" s="225"/>
      <c r="AN1673" s="225"/>
      <c r="AO1673" s="225"/>
      <c r="AP1673" s="225"/>
      <c r="AQ1673" s="225"/>
      <c r="AR1673" s="225"/>
    </row>
    <row r="1674" spans="1:46" ht="9" customHeight="1">
      <c r="A1674" s="22"/>
    </row>
    <row r="1675" spans="1:46" ht="5.25" customHeight="1">
      <c r="A1675" s="22"/>
    </row>
    <row r="1676" spans="1:46" ht="16.5" customHeight="1">
      <c r="A1676" s="1">
        <f>A1622+1</f>
        <v>31</v>
      </c>
      <c r="B1676" s="555"/>
      <c r="C1676" s="555"/>
      <c r="D1676" s="561"/>
      <c r="E1676" s="564"/>
      <c r="F1676" s="567" t="str">
        <f>F$56</f>
        <v>社　長</v>
      </c>
      <c r="G1676" s="562">
        <f t="shared" ref="G1676:O1676" si="1560">G$56</f>
        <v>0</v>
      </c>
      <c r="H1676" s="563" t="str">
        <f t="shared" si="1560"/>
        <v>常　務</v>
      </c>
      <c r="I1676" s="564">
        <f t="shared" si="1560"/>
        <v>0</v>
      </c>
      <c r="J1676" s="565" t="str">
        <f t="shared" si="1560"/>
        <v>部　長</v>
      </c>
      <c r="K1676" s="566">
        <f t="shared" si="1560"/>
        <v>0</v>
      </c>
      <c r="L1676" s="567" t="str">
        <f t="shared" si="1560"/>
        <v>次　長</v>
      </c>
      <c r="M1676" s="566">
        <f t="shared" si="1560"/>
        <v>0</v>
      </c>
      <c r="N1676" s="567" t="str">
        <f t="shared" si="1560"/>
        <v>課　長</v>
      </c>
      <c r="O1676" s="568" t="str">
        <f t="shared" si="1560"/>
        <v>係</v>
      </c>
      <c r="P1676" s="557"/>
      <c r="Q1676" s="24"/>
      <c r="R1676" s="919" t="s">
        <v>99</v>
      </c>
      <c r="S1676" s="919"/>
      <c r="T1676" s="919"/>
      <c r="U1676" s="919"/>
      <c r="V1676" s="919"/>
      <c r="W1676" s="919"/>
      <c r="X1676" s="919"/>
      <c r="AD1676" s="866" t="s">
        <v>116</v>
      </c>
      <c r="AE1676" s="25"/>
      <c r="AF1676" s="183" t="s">
        <v>8</v>
      </c>
      <c r="AG1676" s="556" t="s">
        <v>9</v>
      </c>
    </row>
    <row r="1677" spans="1:46" ht="15.75" customHeight="1">
      <c r="D1677" s="561"/>
      <c r="E1677" s="555"/>
      <c r="F1677" s="920"/>
      <c r="H1677" s="922"/>
      <c r="J1677" s="924"/>
      <c r="K1677" s="186"/>
      <c r="L1677" s="926"/>
      <c r="M1677" s="186"/>
      <c r="N1677" s="926"/>
      <c r="O1677" s="876" t="str">
        <f>IF(ISERROR(VLOOKUP(O1679,参照!AB:AC,2,FALSE)),"",VLOOKUP(O1679,参照!AB:AC,2,FALSE))</f>
        <v>小森</v>
      </c>
      <c r="P1677" s="770">
        <v>2</v>
      </c>
      <c r="Q1677" s="4"/>
      <c r="R1677" s="269"/>
      <c r="S1677" s="865">
        <f>SUM(S1623)+1</f>
        <v>46173</v>
      </c>
      <c r="T1677" s="865"/>
      <c r="U1677" s="865"/>
      <c r="V1677" s="865"/>
      <c r="W1677" s="862" t="str">
        <f>TEXT(S1677,"aaaa")</f>
        <v>日曜日</v>
      </c>
      <c r="X1677" s="862"/>
      <c r="Y1677" s="268"/>
      <c r="Z1677" s="4"/>
      <c r="AA1677" s="4"/>
      <c r="AB1677" s="4"/>
      <c r="AC1677" s="29"/>
      <c r="AD1677" s="867"/>
      <c r="AE1677" s="263"/>
      <c r="AF1677" s="889" t="str">
        <f>IF(ISERROR(VLOOKUP(P1677,参照!M:N,2,FALSE)),"",VLOOKUP(P1677,参照!M:N,2,FALSE))</f>
        <v>くもり</v>
      </c>
      <c r="AG1677" s="860" t="str">
        <f>IF(ISERROR(VLOOKUP(P1678,参照!M:N,2,FALSE)),"",VLOOKUP(P1678,参照!M:N,2,FALSE))</f>
        <v>くもり</v>
      </c>
    </row>
    <row r="1678" spans="1:46" ht="15.75" customHeight="1">
      <c r="D1678" s="561"/>
      <c r="E1678" s="560"/>
      <c r="F1678" s="921"/>
      <c r="G1678" s="31"/>
      <c r="H1678" s="923"/>
      <c r="I1678" s="31"/>
      <c r="J1678" s="925"/>
      <c r="K1678" s="187"/>
      <c r="L1678" s="927"/>
      <c r="M1678" s="187"/>
      <c r="N1678" s="927"/>
      <c r="O1678" s="877" t="str">
        <f>IF(ISERROR(VLOOKUP(N1678,参照!#REF!,2,FALSE)),"",VLOOKUP(N1678,参照!#REF!,2,FALSE))</f>
        <v/>
      </c>
      <c r="P1678" s="770">
        <v>2</v>
      </c>
      <c r="Q1678" s="4"/>
      <c r="R1678" s="269"/>
      <c r="S1678" s="865"/>
      <c r="T1678" s="865"/>
      <c r="U1678" s="865"/>
      <c r="V1678" s="865"/>
      <c r="W1678" s="862"/>
      <c r="X1678" s="862"/>
      <c r="Y1678" s="268"/>
      <c r="Z1678" s="4"/>
      <c r="AA1678" s="4"/>
      <c r="AB1678" s="4"/>
      <c r="AC1678" s="29"/>
      <c r="AD1678" s="868"/>
      <c r="AE1678" s="187"/>
      <c r="AF1678" s="890" t="str">
        <f>IF(ISERROR(VLOOKUP(AE1678,参照!O:P,2,FALSE)),"",VLOOKUP(AE1678,参照!O:P,2,FALSE))</f>
        <v/>
      </c>
      <c r="AG1678" s="861" t="str">
        <f>IF(ISERROR(VLOOKUP(AF1678,参照!P:Q,2,FALSE)),"",VLOOKUP(AF1678,参照!P:Q,2,FALSE))</f>
        <v/>
      </c>
    </row>
    <row r="1679" spans="1:46" ht="13.5" customHeight="1">
      <c r="B1679" s="555" t="s">
        <v>447</v>
      </c>
      <c r="C1679" s="555"/>
      <c r="D1679" s="555"/>
      <c r="E1679" s="555"/>
      <c r="F1679" s="555"/>
      <c r="G1679" s="555"/>
      <c r="H1679" s="555"/>
      <c r="I1679" s="555"/>
      <c r="J1679" s="555"/>
      <c r="K1679" s="555"/>
      <c r="L1679" s="555"/>
      <c r="M1679" s="555"/>
      <c r="N1679" s="555"/>
      <c r="O1679" s="595">
        <v>4</v>
      </c>
      <c r="P1679" s="555"/>
      <c r="Q1679" s="555"/>
      <c r="R1679" s="596" t="s">
        <v>446</v>
      </c>
      <c r="S1679" s="555"/>
      <c r="T1679" s="555"/>
      <c r="U1679" s="555"/>
      <c r="V1679" s="596" t="s">
        <v>445</v>
      </c>
      <c r="W1679" s="555"/>
      <c r="X1679" s="555"/>
      <c r="Y1679" s="555"/>
      <c r="Z1679" s="596" t="s">
        <v>444</v>
      </c>
      <c r="AA1679" s="596"/>
      <c r="AB1679" s="555"/>
      <c r="AC1679" s="597"/>
      <c r="AD1679" s="555"/>
      <c r="AE1679" s="555"/>
      <c r="AF1679" s="596"/>
      <c r="AG1679" s="597"/>
    </row>
    <row r="1680" spans="1:46" ht="13.5" customHeight="1" thickBot="1">
      <c r="B1680" s="908"/>
      <c r="C1680" s="909"/>
      <c r="D1680" s="598"/>
      <c r="E1680" s="598"/>
      <c r="F1680" s="891" t="s">
        <v>679</v>
      </c>
      <c r="G1680" s="892"/>
      <c r="H1680" s="892"/>
      <c r="I1680" s="892"/>
      <c r="J1680" s="892"/>
      <c r="K1680" s="892"/>
      <c r="L1680" s="892"/>
      <c r="M1680" s="892"/>
      <c r="N1680" s="892"/>
      <c r="O1680" s="892"/>
      <c r="P1680" s="893"/>
      <c r="Q1680" s="555"/>
      <c r="R1680" s="599" t="s">
        <v>78</v>
      </c>
      <c r="S1680" s="564"/>
      <c r="T1680" s="600" t="s">
        <v>79</v>
      </c>
      <c r="U1680" s="564"/>
      <c r="V1680" s="564" t="s">
        <v>80</v>
      </c>
      <c r="W1680" s="564"/>
      <c r="X1680" s="601" t="s">
        <v>79</v>
      </c>
      <c r="Y1680" s="555"/>
      <c r="Z1680" s="602" t="s">
        <v>30</v>
      </c>
      <c r="AA1680" s="603"/>
      <c r="AB1680" s="604"/>
      <c r="AC1680" s="605"/>
      <c r="AD1680" s="555"/>
      <c r="AE1680" s="555"/>
      <c r="AF1680" s="555"/>
      <c r="AG1680" s="606"/>
      <c r="AJ1680" s="1" t="s">
        <v>121</v>
      </c>
      <c r="AK1680" s="922" t="s">
        <v>120</v>
      </c>
      <c r="AL1680" s="922"/>
    </row>
    <row r="1681" spans="1:51" ht="13.5" customHeight="1">
      <c r="B1681" s="607" t="s">
        <v>104</v>
      </c>
      <c r="C1681" s="608" t="s">
        <v>105</v>
      </c>
      <c r="D1681" s="568" t="s">
        <v>4</v>
      </c>
      <c r="E1681" s="563"/>
      <c r="F1681" s="609" t="s">
        <v>15</v>
      </c>
      <c r="G1681" s="610"/>
      <c r="H1681" s="609" t="s">
        <v>16</v>
      </c>
      <c r="I1681" s="566"/>
      <c r="J1681" s="567" t="s">
        <v>17</v>
      </c>
      <c r="K1681" s="611"/>
      <c r="L1681" s="609" t="s">
        <v>18</v>
      </c>
      <c r="M1681" s="562"/>
      <c r="N1681" s="612" t="s">
        <v>19</v>
      </c>
      <c r="O1681" s="613" t="s">
        <v>6</v>
      </c>
      <c r="P1681" s="613" t="s">
        <v>20</v>
      </c>
      <c r="Q1681" s="595">
        <v>474</v>
      </c>
      <c r="R1681" s="614" t="str">
        <f>IF(ISERROR(VLOOKUP(Q1681,参照!A:B,2,FALSE)),"",VLOOKUP(Q1681,参照!A:B,2,FALSE))</f>
        <v>阪急交通社</v>
      </c>
      <c r="S1681" s="604"/>
      <c r="T1681" s="615">
        <v>123500</v>
      </c>
      <c r="U1681" s="604">
        <v>500</v>
      </c>
      <c r="V1681" s="604" t="str">
        <f>IF(ISERROR(VLOOKUP(U1681,参照!D:E,2,FALSE)),"",VLOOKUP(U1681,参照!D:E,2,FALSE))</f>
        <v>じゃらん</v>
      </c>
      <c r="W1681" s="604"/>
      <c r="X1681" s="616">
        <v>57950</v>
      </c>
      <c r="Y1681" s="555"/>
      <c r="Z1681" s="558"/>
      <c r="AA1681" s="617"/>
      <c r="AB1681" s="618"/>
      <c r="AC1681" s="619"/>
      <c r="AD1681" s="555"/>
      <c r="AE1681" s="555"/>
      <c r="AF1681" s="555" t="s">
        <v>346</v>
      </c>
      <c r="AG1681" s="606"/>
      <c r="AJ1681" s="853" t="s">
        <v>635</v>
      </c>
      <c r="AK1681" s="277" t="s">
        <v>104</v>
      </c>
      <c r="AL1681" s="277" t="s">
        <v>4</v>
      </c>
      <c r="AM1681" s="278"/>
      <c r="AN1681" s="279" t="s">
        <v>15</v>
      </c>
      <c r="AO1681" s="279" t="s">
        <v>16</v>
      </c>
      <c r="AP1681" s="277" t="s">
        <v>17</v>
      </c>
      <c r="AQ1681" s="279" t="s">
        <v>18</v>
      </c>
      <c r="AR1681" s="279" t="s">
        <v>19</v>
      </c>
      <c r="AS1681" s="279"/>
      <c r="AT1681" s="278" t="s">
        <v>117</v>
      </c>
      <c r="AU1681" s="278" t="s">
        <v>118</v>
      </c>
      <c r="AV1681" s="278" t="s">
        <v>123</v>
      </c>
      <c r="AW1681" s="278" t="s">
        <v>124</v>
      </c>
      <c r="AX1681" s="280" t="s">
        <v>122</v>
      </c>
      <c r="AY1681" s="853" t="s">
        <v>100</v>
      </c>
    </row>
    <row r="1682" spans="1:51" ht="13.5" customHeight="1">
      <c r="A1682" s="43"/>
      <c r="B1682" s="620" t="s">
        <v>83</v>
      </c>
      <c r="C1682" s="621">
        <v>1</v>
      </c>
      <c r="D1682" s="621">
        <v>1</v>
      </c>
      <c r="E1682" s="604">
        <f>IF(B1682="","",VLOOKUP(B1682,参照!$U$1:$Z$25,2,FALSE))</f>
        <v>5000</v>
      </c>
      <c r="F1682" s="622">
        <v>17</v>
      </c>
      <c r="G1682" s="623">
        <f>IF(B1682="","",VLOOKUP(B1682,参照!$U$1:$Z$25,3,FALSE))</f>
        <v>4750</v>
      </c>
      <c r="H1682" s="622">
        <v>33</v>
      </c>
      <c r="I1682" s="624">
        <f>IF(B1682="","",VLOOKUP(B1682,参照!$U$1:$Z$25,4,FALSE))</f>
        <v>3500</v>
      </c>
      <c r="J1682" s="622"/>
      <c r="K1682" s="625">
        <f>IF(B1682="","",VLOOKUP(B1682,参照!$U$1:$Z$25,5,FALSE))</f>
        <v>2500</v>
      </c>
      <c r="L1682" s="622"/>
      <c r="M1682" s="626">
        <f>IF(B1682="","",VLOOKUP(B1682,参照!$U$1:$Z$25,6,FALSE))</f>
        <v>2380</v>
      </c>
      <c r="N1682" s="605"/>
      <c r="O1682" s="616">
        <f t="shared" ref="O1682:O1694" si="1561">IF(SUM(F1682+H1682+J1682+L1682+N1682)=0,"",SUM(F1682+H1682+J1682+L1682+N1682))</f>
        <v>50</v>
      </c>
      <c r="P1682" s="605">
        <f>IF(ISERROR(SUM(E1682*F1682+G1682*H1682+I1682*J1682+K1682*L1682+M1682*N1682)),"",SUM(E1682*F1682+G1682*H1682+I1682*J1682+K1682*L1682+M1682*N1682))</f>
        <v>241750</v>
      </c>
      <c r="Q1682" s="595"/>
      <c r="R1682" s="627" t="str">
        <f>IF(ISERROR(VLOOKUP(Q1682,参照!A:B,2,FALSE)),"",VLOOKUP(Q1682,参照!A:B,2,FALSE))</f>
        <v/>
      </c>
      <c r="S1682" s="628"/>
      <c r="T1682" s="629"/>
      <c r="U1682" s="628"/>
      <c r="V1682" s="628" t="s">
        <v>845</v>
      </c>
      <c r="W1682" s="628"/>
      <c r="X1682" s="630">
        <v>10000</v>
      </c>
      <c r="Y1682" s="555"/>
      <c r="Z1682" s="631"/>
      <c r="AA1682" s="632"/>
      <c r="AB1682" s="618"/>
      <c r="AC1682" s="619"/>
      <c r="AD1682" s="555"/>
      <c r="AE1682" s="555"/>
      <c r="AF1682" s="633" t="s">
        <v>164</v>
      </c>
      <c r="AG1682" s="634">
        <f>AG1628+S1715</f>
        <v>280940</v>
      </c>
      <c r="AJ1682" s="854"/>
      <c r="AK1682" s="281" t="s">
        <v>83</v>
      </c>
      <c r="AL1682" s="281">
        <v>1</v>
      </c>
      <c r="AM1682" s="225"/>
      <c r="AN1682" s="225">
        <f>DSUM($B1681:$N1695,F1681,$AK1681:$AL1682)</f>
        <v>76</v>
      </c>
      <c r="AO1682" s="225">
        <f>DSUM($B1681:$N1695,H1681,$AK1681:$AL1682)</f>
        <v>79</v>
      </c>
      <c r="AP1682" s="225">
        <f>DSUM($B1681:$N1695,J1681,$AK1681:$AL1682)</f>
        <v>0</v>
      </c>
      <c r="AQ1682" s="225">
        <f>DSUM($B1681:$N1695,L1681,$AK1681:$AL1682)</f>
        <v>0</v>
      </c>
      <c r="AR1682" s="225">
        <f>DSUM($B1681:$N1695,N1681,$AK1681:$AL1682)</f>
        <v>0</v>
      </c>
      <c r="AS1682" s="225"/>
      <c r="AT1682" s="225">
        <f>AN1682+AO1682+AP1682</f>
        <v>155</v>
      </c>
      <c r="AU1682" s="225">
        <f>AQ1682+AR1682</f>
        <v>0</v>
      </c>
      <c r="AV1682" s="225">
        <f>AT1682+AU1682</f>
        <v>155</v>
      </c>
      <c r="AW1682" s="287">
        <f>(AT1682*1)+(AU1682*0.5)</f>
        <v>155</v>
      </c>
      <c r="AX1682" s="284">
        <f>DCOUNT(B1681:E1695,D1681,AK1681:AL1682)-AM1726</f>
        <v>3</v>
      </c>
      <c r="AY1682" s="854"/>
    </row>
    <row r="1683" spans="1:51" ht="13.5" customHeight="1">
      <c r="A1683" s="43"/>
      <c r="B1683" s="635" t="s">
        <v>83</v>
      </c>
      <c r="C1683" s="636">
        <v>2</v>
      </c>
      <c r="D1683" s="636">
        <v>1</v>
      </c>
      <c r="E1683" s="628">
        <f>IF(B1683="","",VLOOKUP(B1683,参照!$U$1:$Z$25,2,FALSE))</f>
        <v>5000</v>
      </c>
      <c r="F1683" s="637">
        <v>42</v>
      </c>
      <c r="G1683" s="638">
        <f>IF(B1683="","",VLOOKUP(B1683,参照!$U$1:$Z$25,3,FALSE))</f>
        <v>4750</v>
      </c>
      <c r="H1683" s="637">
        <v>16</v>
      </c>
      <c r="I1683" s="639">
        <f>IF(B1683="","",VLOOKUP(B1683,参照!$U$1:$Z$25,4,FALSE))</f>
        <v>3500</v>
      </c>
      <c r="J1683" s="637"/>
      <c r="K1683" s="640">
        <f>IF(B1683="","",VLOOKUP(B1683,参照!$U$1:$Z$25,5,FALSE))</f>
        <v>2500</v>
      </c>
      <c r="L1683" s="637"/>
      <c r="M1683" s="641">
        <f>IF(B1683="","",VLOOKUP(B1683,参照!$U$1:$Z$25,6,FALSE))</f>
        <v>2380</v>
      </c>
      <c r="N1683" s="642"/>
      <c r="O1683" s="642">
        <f t="shared" si="1561"/>
        <v>58</v>
      </c>
      <c r="P1683" s="642">
        <f t="shared" ref="P1683:P1694" si="1562">IF(ISERROR(SUM(E1683*F1683+G1683*H1683+I1683*J1683+K1683*L1683+M1683*N1683)),"",SUM(E1683*F1683+G1683*H1683+I1683*J1683+K1683*L1683+M1683*N1683))</f>
        <v>286000</v>
      </c>
      <c r="Q1683" s="595"/>
      <c r="R1683" s="627" t="str">
        <f>IF(ISERROR(VLOOKUP(Q1683,参照!A:B,2,FALSE)),"",VLOOKUP(Q1683,参照!A:B,2,FALSE))</f>
        <v/>
      </c>
      <c r="S1683" s="628"/>
      <c r="T1683" s="629"/>
      <c r="U1683" s="628">
        <v>726</v>
      </c>
      <c r="V1683" s="628" t="str">
        <f>IF(ISERROR(VLOOKUP(U1683,参照!D:E,2,FALSE)),"",VLOOKUP(U1683,参照!D:E,2,FALSE))</f>
        <v>ベルトラ</v>
      </c>
      <c r="W1683" s="628"/>
      <c r="X1683" s="630">
        <v>14250</v>
      </c>
      <c r="Y1683" s="555"/>
      <c r="Z1683" s="631"/>
      <c r="AA1683" s="632"/>
      <c r="AB1683" s="618"/>
      <c r="AC1683" s="619"/>
      <c r="AD1683" s="555"/>
      <c r="AE1683" s="555"/>
      <c r="AF1683" s="643" t="s">
        <v>680</v>
      </c>
      <c r="AG1683" s="644">
        <f>AG1629+S1716</f>
        <v>0</v>
      </c>
      <c r="AJ1683" s="854"/>
      <c r="AK1683" s="281" t="s">
        <v>104</v>
      </c>
      <c r="AL1683" s="281" t="s">
        <v>4</v>
      </c>
      <c r="AM1683" s="225"/>
      <c r="AN1683" s="225"/>
      <c r="AO1683" s="225"/>
      <c r="AP1683" s="225"/>
      <c r="AQ1683" s="225"/>
      <c r="AR1683" s="225"/>
      <c r="AS1683" s="225"/>
      <c r="AT1683" s="225"/>
      <c r="AU1683" s="225"/>
      <c r="AV1683" s="225"/>
      <c r="AW1683" s="225"/>
      <c r="AX1683" s="282"/>
      <c r="AY1683" s="854"/>
    </row>
    <row r="1684" spans="1:51" ht="13.5" customHeight="1" thickBot="1">
      <c r="A1684" s="43"/>
      <c r="B1684" s="635" t="s">
        <v>126</v>
      </c>
      <c r="C1684" s="636">
        <v>2</v>
      </c>
      <c r="D1684" s="636">
        <v>3</v>
      </c>
      <c r="E1684" s="628">
        <f>IF(B1684="","",VLOOKUP(B1684,参照!$U$1:$Z$25,2,FALSE))</f>
        <v>8000</v>
      </c>
      <c r="F1684" s="637">
        <v>17</v>
      </c>
      <c r="G1684" s="638">
        <f>IF(B1684="","",VLOOKUP(B1684,参照!$U$1:$Z$25,3,FALSE))</f>
        <v>7600</v>
      </c>
      <c r="H1684" s="637">
        <v>2</v>
      </c>
      <c r="I1684" s="639">
        <f>IF(B1684="","",VLOOKUP(B1684,参照!$U$1:$Z$25,4,FALSE))</f>
        <v>5600</v>
      </c>
      <c r="J1684" s="637"/>
      <c r="K1684" s="640">
        <f>IF(B1684="","",VLOOKUP(B1684,参照!$U$1:$Z$25,5,FALSE))</f>
        <v>4000</v>
      </c>
      <c r="L1684" s="637">
        <v>3</v>
      </c>
      <c r="M1684" s="641">
        <f>IF(B1684="","",VLOOKUP(B1684,参照!$U$1:$Z$25,6,FALSE))</f>
        <v>3800</v>
      </c>
      <c r="N1684" s="642"/>
      <c r="O1684" s="630">
        <f t="shared" si="1561"/>
        <v>22</v>
      </c>
      <c r="P1684" s="642">
        <f t="shared" si="1562"/>
        <v>163200</v>
      </c>
      <c r="Q1684" s="595"/>
      <c r="R1684" s="627" t="str">
        <f>IF(ISERROR(VLOOKUP(Q1684,参照!A:B,2,FALSE)),"",VLOOKUP(Q1684,参照!A:B,2,FALSE))</f>
        <v/>
      </c>
      <c r="S1684" s="628"/>
      <c r="T1684" s="629"/>
      <c r="U1684" s="628">
        <v>800</v>
      </c>
      <c r="V1684" s="628" t="str">
        <f>IF(ISERROR(VLOOKUP(U1684,参照!D:E,2,FALSE)),"",VLOOKUP(U1684,参照!D:E,2,FALSE))</f>
        <v>ANA Digital Gate</v>
      </c>
      <c r="W1684" s="628"/>
      <c r="X1684" s="630">
        <v>371000</v>
      </c>
      <c r="Y1684" s="555"/>
      <c r="Z1684" s="645"/>
      <c r="AA1684" s="590"/>
      <c r="AB1684" s="646"/>
      <c r="AC1684" s="647"/>
      <c r="AD1684" s="555"/>
      <c r="AE1684" s="555"/>
      <c r="AF1684" s="555"/>
      <c r="AG1684" s="606"/>
      <c r="AJ1684" s="855"/>
      <c r="AK1684" s="9" t="s">
        <v>83</v>
      </c>
      <c r="AL1684" s="9">
        <v>3</v>
      </c>
      <c r="AM1684" s="283"/>
      <c r="AN1684" s="283">
        <f>DSUM($B1681:$N1695,F1681,$AK1683:$AL1684)</f>
        <v>0</v>
      </c>
      <c r="AO1684" s="283">
        <f>DSUM($B1681:$N1695,H1681,$AK1683:$AL1684)</f>
        <v>0</v>
      </c>
      <c r="AP1684" s="283">
        <f>DSUM($B1681:$N1695,J1681,$AK1683:$AL1684)</f>
        <v>0</v>
      </c>
      <c r="AQ1684" s="283">
        <f>DSUM($B1681:$N1695,L1681,$AK1683:$AL1684)</f>
        <v>0</v>
      </c>
      <c r="AR1684" s="283">
        <f>DSUM($B1681:$N1695,N1681,$AK1683:$AL1684)</f>
        <v>0</v>
      </c>
      <c r="AS1684" s="283"/>
      <c r="AT1684" s="283">
        <f>AN1684+AO1684+AP1684</f>
        <v>0</v>
      </c>
      <c r="AU1684" s="283">
        <f>AQ1684+AR1684</f>
        <v>0</v>
      </c>
      <c r="AV1684" s="283">
        <f>AT1684+AU1684</f>
        <v>0</v>
      </c>
      <c r="AW1684" s="286">
        <f>(AT1684*1)+(AU1684*0.5)</f>
        <v>0</v>
      </c>
      <c r="AX1684" s="285">
        <f>DCOUNT(B1681:E1695,D1681,AK1683:AL1684)-AM1727</f>
        <v>0</v>
      </c>
      <c r="AY1684" s="855"/>
    </row>
    <row r="1685" spans="1:51" ht="13.5" customHeight="1" thickBot="1">
      <c r="A1685" s="43"/>
      <c r="B1685" s="635" t="s">
        <v>83</v>
      </c>
      <c r="C1685" s="636">
        <v>4</v>
      </c>
      <c r="D1685" s="636">
        <v>1</v>
      </c>
      <c r="E1685" s="628">
        <f>IF(B1685="","",VLOOKUP(B1685,参照!$U$1:$Z$25,2,FALSE))</f>
        <v>5000</v>
      </c>
      <c r="F1685" s="637">
        <v>17</v>
      </c>
      <c r="G1685" s="638">
        <f>IF(B1685="","",VLOOKUP(B1685,参照!$U$1:$Z$25,3,FALSE))</f>
        <v>4750</v>
      </c>
      <c r="H1685" s="637">
        <v>30</v>
      </c>
      <c r="I1685" s="639">
        <f>IF(B1685="","",VLOOKUP(B1685,参照!$U$1:$Z$25,4,FALSE))</f>
        <v>3500</v>
      </c>
      <c r="J1685" s="637"/>
      <c r="K1685" s="640">
        <f>IF(B1685="","",VLOOKUP(B1685,参照!$U$1:$Z$25,5,FALSE))</f>
        <v>2500</v>
      </c>
      <c r="L1685" s="637"/>
      <c r="M1685" s="641">
        <f>IF(B1685="","",VLOOKUP(B1685,参照!$U$1:$Z$25,6,FALSE))</f>
        <v>2380</v>
      </c>
      <c r="N1685" s="642"/>
      <c r="O1685" s="642">
        <f t="shared" si="1561"/>
        <v>47</v>
      </c>
      <c r="P1685" s="642">
        <f t="shared" si="1562"/>
        <v>227500</v>
      </c>
      <c r="Q1685" s="595"/>
      <c r="R1685" s="627" t="str">
        <f>IF(ISERROR(VLOOKUP(Q1685,参照!A:B,2,FALSE)),"",VLOOKUP(Q1685,参照!A:B,2,FALSE))</f>
        <v/>
      </c>
      <c r="S1685" s="628"/>
      <c r="T1685" s="629"/>
      <c r="U1685" s="628"/>
      <c r="V1685" s="628" t="str">
        <f>IF(ISERROR(VLOOKUP(U1685,参照!D:E,2,FALSE)),"",VLOOKUP(U1685,参照!D:E,2,FALSE))</f>
        <v/>
      </c>
      <c r="W1685" s="628"/>
      <c r="X1685" s="630"/>
      <c r="Y1685" s="555"/>
      <c r="Z1685" s="840" t="s">
        <v>35</v>
      </c>
      <c r="AA1685" s="649"/>
      <c r="AB1685" s="650"/>
      <c r="AC1685" s="651">
        <f>SUM(AC1681:AC1683)</f>
        <v>0</v>
      </c>
      <c r="AD1685" s="555"/>
      <c r="AE1685" s="555"/>
      <c r="AF1685" s="555" t="s">
        <v>345</v>
      </c>
      <c r="AG1685" s="606"/>
    </row>
    <row r="1686" spans="1:51" ht="13.5" customHeight="1">
      <c r="A1686" s="43"/>
      <c r="B1686" s="635"/>
      <c r="C1686" s="636"/>
      <c r="D1686" s="636"/>
      <c r="E1686" s="628" t="str">
        <f>IF(B1686="","",VLOOKUP(B1686,参照!$U$1:$Z$25,2,FALSE))</f>
        <v/>
      </c>
      <c r="F1686" s="637"/>
      <c r="G1686" s="638" t="str">
        <f>IF(B1686="","",VLOOKUP(B1686,参照!$U$1:$Z$25,3,FALSE))</f>
        <v/>
      </c>
      <c r="H1686" s="637"/>
      <c r="I1686" s="639" t="str">
        <f>IF(B1686="","",VLOOKUP(B1686,参照!$U$1:$Z$25,4,FALSE))</f>
        <v/>
      </c>
      <c r="J1686" s="637"/>
      <c r="K1686" s="640" t="str">
        <f>IF(B1686="","",VLOOKUP(B1686,参照!$U$1:$Z$25,5,FALSE))</f>
        <v/>
      </c>
      <c r="L1686" s="637"/>
      <c r="M1686" s="641" t="str">
        <f>IF(B1686="","",VLOOKUP(B1686,参照!$U$1:$Z$25,6,FALSE))</f>
        <v/>
      </c>
      <c r="N1686" s="642"/>
      <c r="O1686" s="630" t="str">
        <f t="shared" si="1561"/>
        <v/>
      </c>
      <c r="P1686" s="642" t="str">
        <f t="shared" si="1562"/>
        <v/>
      </c>
      <c r="Q1686" s="595"/>
      <c r="R1686" s="627" t="str">
        <f>IF(ISERROR(VLOOKUP(Q1686,参照!A:B,2,FALSE)),"",VLOOKUP(Q1686,参照!A:B,2,FALSE))</f>
        <v/>
      </c>
      <c r="S1686" s="628"/>
      <c r="T1686" s="629"/>
      <c r="U1686" s="628"/>
      <c r="V1686" s="628" t="str">
        <f>IF(ISERROR(VLOOKUP(U1686,参照!D:E,2,FALSE)),"",VLOOKUP(U1686,参照!D:E,2,FALSE))</f>
        <v/>
      </c>
      <c r="W1686" s="628"/>
      <c r="X1686" s="630"/>
      <c r="Y1686" s="555"/>
      <c r="Z1686" s="555"/>
      <c r="AA1686" s="555"/>
      <c r="AB1686" s="555"/>
      <c r="AC1686" s="555"/>
      <c r="AD1686" s="555"/>
      <c r="AE1686" s="555"/>
      <c r="AF1686" s="633" t="s">
        <v>164</v>
      </c>
      <c r="AG1686" s="634">
        <f>AG1632+S1717</f>
        <v>304700</v>
      </c>
      <c r="AJ1686" s="853" t="s">
        <v>107</v>
      </c>
      <c r="AK1686" s="277" t="s">
        <v>104</v>
      </c>
      <c r="AL1686" s="277" t="s">
        <v>4</v>
      </c>
      <c r="AM1686" s="278"/>
      <c r="AN1686" s="279" t="s">
        <v>15</v>
      </c>
      <c r="AO1686" s="279" t="s">
        <v>16</v>
      </c>
      <c r="AP1686" s="277" t="s">
        <v>17</v>
      </c>
      <c r="AQ1686" s="279" t="s">
        <v>18</v>
      </c>
      <c r="AR1686" s="279" t="s">
        <v>19</v>
      </c>
      <c r="AS1686" s="277"/>
      <c r="AT1686" s="277" t="s">
        <v>117</v>
      </c>
      <c r="AU1686" s="277" t="s">
        <v>118</v>
      </c>
      <c r="AV1686" s="277" t="s">
        <v>123</v>
      </c>
      <c r="AW1686" s="277" t="s">
        <v>124</v>
      </c>
      <c r="AX1686" s="288" t="s">
        <v>122</v>
      </c>
      <c r="AY1686" s="853" t="s">
        <v>107</v>
      </c>
    </row>
    <row r="1687" spans="1:51" ht="13.5" customHeight="1">
      <c r="A1687" s="43"/>
      <c r="B1687" s="635"/>
      <c r="C1687" s="636"/>
      <c r="D1687" s="636"/>
      <c r="E1687" s="628" t="str">
        <f>IF(B1687="","",VLOOKUP(B1687,参照!$U$1:$Z$25,2,FALSE))</f>
        <v/>
      </c>
      <c r="F1687" s="637"/>
      <c r="G1687" s="638" t="str">
        <f>IF(B1687="","",VLOOKUP(B1687,参照!$U$1:$Z$25,3,FALSE))</f>
        <v/>
      </c>
      <c r="H1687" s="637"/>
      <c r="I1687" s="639" t="str">
        <f>IF(B1687="","",VLOOKUP(B1687,参照!$U$1:$Z$25,4,FALSE))</f>
        <v/>
      </c>
      <c r="J1687" s="637"/>
      <c r="K1687" s="640" t="str">
        <f>IF(B1687="","",VLOOKUP(B1687,参照!$U$1:$Z$25,5,FALSE))</f>
        <v/>
      </c>
      <c r="L1687" s="637"/>
      <c r="M1687" s="641" t="str">
        <f>IF(B1687="","",VLOOKUP(B1687,参照!$U$1:$Z$25,6,FALSE))</f>
        <v/>
      </c>
      <c r="N1687" s="642"/>
      <c r="O1687" s="642" t="str">
        <f t="shared" si="1561"/>
        <v/>
      </c>
      <c r="P1687" s="642" t="str">
        <f t="shared" si="1562"/>
        <v/>
      </c>
      <c r="Q1687" s="595"/>
      <c r="R1687" s="627" t="str">
        <f>IF(ISERROR(VLOOKUP(Q1687,参照!A:B,2,FALSE)),"",VLOOKUP(Q1687,参照!A:B,2,FALSE))</f>
        <v/>
      </c>
      <c r="S1687" s="628"/>
      <c r="T1687" s="629"/>
      <c r="U1687" s="628"/>
      <c r="V1687" s="628" t="str">
        <f>IF(ISERROR(VLOOKUP(U1687,参照!D:E,2,FALSE)),"",VLOOKUP(U1687,参照!D:E,2,FALSE))</f>
        <v/>
      </c>
      <c r="W1687" s="628"/>
      <c r="X1687" s="630"/>
      <c r="Y1687" s="555"/>
      <c r="Z1687" s="602" t="s">
        <v>33</v>
      </c>
      <c r="AA1687" s="603"/>
      <c r="AB1687" s="652"/>
      <c r="AC1687" s="653"/>
      <c r="AD1687" s="555"/>
      <c r="AE1687" s="555"/>
      <c r="AF1687" s="643" t="s">
        <v>681</v>
      </c>
      <c r="AG1687" s="644">
        <f>AG1633+S1718</f>
        <v>0</v>
      </c>
      <c r="AJ1687" s="854"/>
      <c r="AK1687" s="281" t="s">
        <v>84</v>
      </c>
      <c r="AL1687" s="281">
        <v>1</v>
      </c>
      <c r="AM1687" s="225"/>
      <c r="AN1687" s="225">
        <f>DSUM($B1681:$N1695,F1681,$AK1686:$AL1687)</f>
        <v>0</v>
      </c>
      <c r="AO1687" s="225">
        <f>DSUM($B1681:$N1695,H1681,$AK1686:$AL1687)</f>
        <v>0</v>
      </c>
      <c r="AP1687" s="225">
        <f>DSUM($B1681:$N1695,J1681,$AK1686:$AL1687)</f>
        <v>0</v>
      </c>
      <c r="AQ1687" s="225">
        <f>DSUM($B1681:$N1695,L1681,$AK1686:$AL1687)</f>
        <v>0</v>
      </c>
      <c r="AR1687" s="225">
        <f>DSUM($B1681:$N1695,N1681,$AK1686:$AL1687)</f>
        <v>0</v>
      </c>
      <c r="AS1687" s="225"/>
      <c r="AT1687" s="225">
        <f>AN1687+AO1687+AP1687</f>
        <v>0</v>
      </c>
      <c r="AU1687" s="225">
        <f>AQ1687+AR1687</f>
        <v>0</v>
      </c>
      <c r="AV1687" s="225">
        <f>AT1687+AU1687</f>
        <v>0</v>
      </c>
      <c r="AW1687" s="287">
        <f>(AT1687*1)+(AU1687*0.5)</f>
        <v>0</v>
      </c>
      <c r="AX1687" s="284">
        <f>DCOUNT(B1681:E1695,D1681,AK1686:AL1687)-AN1726</f>
        <v>0</v>
      </c>
      <c r="AY1687" s="854"/>
    </row>
    <row r="1688" spans="1:51" ht="13.5" customHeight="1">
      <c r="A1688" s="43"/>
      <c r="B1688" s="635"/>
      <c r="C1688" s="636"/>
      <c r="D1688" s="636"/>
      <c r="E1688" s="628" t="str">
        <f>IF(B1688="","",VLOOKUP(B1688,参照!$U$1:$Z$25,2,FALSE))</f>
        <v/>
      </c>
      <c r="F1688" s="637"/>
      <c r="G1688" s="638" t="str">
        <f>IF(B1688="","",VLOOKUP(B1688,参照!$U$1:$Z$25,3,FALSE))</f>
        <v/>
      </c>
      <c r="H1688" s="637"/>
      <c r="I1688" s="639" t="str">
        <f>IF(B1688="","",VLOOKUP(B1688,参照!$U$1:$Z$25,4,FALSE))</f>
        <v/>
      </c>
      <c r="J1688" s="637"/>
      <c r="K1688" s="640" t="str">
        <f>IF(B1688="","",VLOOKUP(B1688,参照!$U$1:$Z$25,5,FALSE))</f>
        <v/>
      </c>
      <c r="L1688" s="637"/>
      <c r="M1688" s="641" t="str">
        <f>IF(B1688="","",VLOOKUP(B1688,参照!$U$1:$Z$25,6,FALSE))</f>
        <v/>
      </c>
      <c r="N1688" s="642"/>
      <c r="O1688" s="630" t="str">
        <f t="shared" si="1561"/>
        <v/>
      </c>
      <c r="P1688" s="642" t="str">
        <f t="shared" si="1562"/>
        <v/>
      </c>
      <c r="Q1688" s="595"/>
      <c r="R1688" s="627" t="str">
        <f>IF(ISERROR(VLOOKUP(Q1688,参照!A:B,2,FALSE)),"",VLOOKUP(Q1688,参照!A:B,2,FALSE))</f>
        <v/>
      </c>
      <c r="S1688" s="628"/>
      <c r="T1688" s="629"/>
      <c r="U1688" s="628"/>
      <c r="V1688" s="628" t="str">
        <f>IF(ISERROR(VLOOKUP(U1688,参照!D:E,2,FALSE)),"",VLOOKUP(U1688,参照!D:E,2,FALSE))</f>
        <v/>
      </c>
      <c r="W1688" s="628"/>
      <c r="X1688" s="630"/>
      <c r="Y1688" s="555"/>
      <c r="Z1688" s="627" t="s">
        <v>64</v>
      </c>
      <c r="AA1688" s="654"/>
      <c r="AB1688" s="655">
        <v>0</v>
      </c>
      <c r="AC1688" s="656">
        <v>3200</v>
      </c>
      <c r="AD1688" s="555"/>
      <c r="AE1688" s="555"/>
      <c r="AF1688" s="596"/>
      <c r="AG1688" s="606"/>
      <c r="AJ1688" s="854"/>
      <c r="AK1688" s="281" t="s">
        <v>104</v>
      </c>
      <c r="AL1688" s="281" t="s">
        <v>4</v>
      </c>
      <c r="AM1688" s="225"/>
      <c r="AN1688" s="225"/>
      <c r="AO1688" s="225"/>
      <c r="AP1688" s="225"/>
      <c r="AQ1688" s="225"/>
      <c r="AR1688" s="225"/>
      <c r="AS1688" s="225"/>
      <c r="AT1688" s="225"/>
      <c r="AU1688" s="225"/>
      <c r="AV1688" s="225"/>
      <c r="AW1688" s="225"/>
      <c r="AX1688" s="282"/>
      <c r="AY1688" s="854"/>
    </row>
    <row r="1689" spans="1:51" ht="13.5" customHeight="1" thickBot="1">
      <c r="A1689" s="43"/>
      <c r="B1689" s="635"/>
      <c r="C1689" s="636"/>
      <c r="D1689" s="636"/>
      <c r="E1689" s="628" t="str">
        <f>IF(B1689="","",VLOOKUP(B1689,参照!$U$1:$Z$25,2,FALSE))</f>
        <v/>
      </c>
      <c r="F1689" s="637"/>
      <c r="G1689" s="638" t="str">
        <f>IF(B1689="","",VLOOKUP(B1689,参照!$U$1:$Z$25,3,FALSE))</f>
        <v/>
      </c>
      <c r="H1689" s="637"/>
      <c r="I1689" s="639" t="str">
        <f>IF(B1689="","",VLOOKUP(B1689,参照!$U$1:$Z$25,4,FALSE))</f>
        <v/>
      </c>
      <c r="J1689" s="637"/>
      <c r="K1689" s="640" t="str">
        <f>IF(B1689="","",VLOOKUP(B1689,参照!$U$1:$Z$25,5,FALSE))</f>
        <v/>
      </c>
      <c r="L1689" s="637"/>
      <c r="M1689" s="641" t="str">
        <f>IF(B1689="","",VLOOKUP(B1689,参照!$U$1:$Z$25,6,FALSE))</f>
        <v/>
      </c>
      <c r="N1689" s="642"/>
      <c r="O1689" s="642" t="str">
        <f t="shared" si="1561"/>
        <v/>
      </c>
      <c r="P1689" s="642" t="str">
        <f t="shared" si="1562"/>
        <v/>
      </c>
      <c r="Q1689" s="595"/>
      <c r="R1689" s="627" t="str">
        <f>IF(ISERROR(VLOOKUP(Q1689,参照!A:B,2,FALSE)),"",VLOOKUP(Q1689,参照!A:B,2,FALSE))</f>
        <v/>
      </c>
      <c r="S1689" s="628"/>
      <c r="T1689" s="629"/>
      <c r="U1689" s="628"/>
      <c r="V1689" s="628" t="str">
        <f>IF(ISERROR(VLOOKUP(U1689,参照!D:E,2,FALSE)),"",VLOOKUP(U1689,参照!D:E,2,FALSE))</f>
        <v/>
      </c>
      <c r="W1689" s="628"/>
      <c r="X1689" s="630"/>
      <c r="Y1689" s="555"/>
      <c r="Z1689" s="627"/>
      <c r="AA1689" s="654"/>
      <c r="AB1689" s="655"/>
      <c r="AC1689" s="642"/>
      <c r="AD1689" s="555"/>
      <c r="AE1689" s="555"/>
      <c r="AF1689" s="555" t="s">
        <v>163</v>
      </c>
      <c r="AG1689" s="606"/>
      <c r="AJ1689" s="855"/>
      <c r="AK1689" s="9" t="s">
        <v>84</v>
      </c>
      <c r="AL1689" s="9">
        <v>3</v>
      </c>
      <c r="AM1689" s="283"/>
      <c r="AN1689" s="283">
        <f>DSUM($B1681:$N1695,F1681,$AK1688:$AL1689)</f>
        <v>0</v>
      </c>
      <c r="AO1689" s="283">
        <f>DSUM($B1681:$N1695,H1681,$AK1688:$AL1689)</f>
        <v>0</v>
      </c>
      <c r="AP1689" s="283">
        <f>DSUM($B1681:$N1695,J1681,$AK1688:$AL1689)</f>
        <v>0</v>
      </c>
      <c r="AQ1689" s="283">
        <f>DSUM($B1681:$N1695,L1681,$AK1688:$AL1689)</f>
        <v>0</v>
      </c>
      <c r="AR1689" s="283">
        <f>DSUM($B1681:$N1695,N1681,$AK1688:$AL1689)</f>
        <v>0</v>
      </c>
      <c r="AS1689" s="283"/>
      <c r="AT1689" s="283">
        <f>AN1689+AO1689+AP1689</f>
        <v>0</v>
      </c>
      <c r="AU1689" s="283">
        <f>AQ1689+AR1689</f>
        <v>0</v>
      </c>
      <c r="AV1689" s="283">
        <f>AT1689+AU1689</f>
        <v>0</v>
      </c>
      <c r="AW1689" s="286">
        <f>(AT1689*1)+(AU1689*0.5)</f>
        <v>0</v>
      </c>
      <c r="AX1689" s="285">
        <f>DCOUNT(B1681:E1695,D1681,AK1688:AL1689)-AN1727</f>
        <v>0</v>
      </c>
      <c r="AY1689" s="855"/>
    </row>
    <row r="1690" spans="1:51" ht="13.5" customHeight="1" thickBot="1">
      <c r="A1690" s="43"/>
      <c r="B1690" s="635"/>
      <c r="C1690" s="636"/>
      <c r="D1690" s="636"/>
      <c r="E1690" s="628" t="str">
        <f>IF(B1690="","",VLOOKUP(B1690,参照!$U$1:$Z$25,2,FALSE))</f>
        <v/>
      </c>
      <c r="F1690" s="637"/>
      <c r="G1690" s="638" t="str">
        <f>IF(B1690="","",VLOOKUP(B1690,参照!$U$1:$Z$25,3,FALSE))</f>
        <v/>
      </c>
      <c r="H1690" s="637"/>
      <c r="I1690" s="639" t="str">
        <f>IF(B1690="","",VLOOKUP(B1690,参照!$U$1:$Z$25,4,FALSE))</f>
        <v/>
      </c>
      <c r="J1690" s="637"/>
      <c r="K1690" s="640" t="str">
        <f>IF(B1690="","",VLOOKUP(B1690,参照!$U$1:$Z$25,5,FALSE))</f>
        <v/>
      </c>
      <c r="L1690" s="637"/>
      <c r="M1690" s="641" t="str">
        <f>IF(B1690="","",VLOOKUP(B1690,参照!$U$1:$Z$25,6,FALSE))</f>
        <v/>
      </c>
      <c r="N1690" s="642"/>
      <c r="O1690" s="630" t="str">
        <f t="shared" si="1561"/>
        <v/>
      </c>
      <c r="P1690" s="642" t="str">
        <f t="shared" si="1562"/>
        <v/>
      </c>
      <c r="Q1690" s="595"/>
      <c r="R1690" s="627" t="str">
        <f>IF(ISERROR(VLOOKUP(Q1690,参照!A:B,2,FALSE)),"",VLOOKUP(Q1690,参照!A:B,2,FALSE))</f>
        <v/>
      </c>
      <c r="S1690" s="628"/>
      <c r="T1690" s="629"/>
      <c r="U1690" s="628"/>
      <c r="V1690" s="628" t="str">
        <f>IF(ISERROR(VLOOKUP(U1690,参照!D:E,2,FALSE)),"",VLOOKUP(U1690,参照!D:E,2,FALSE))</f>
        <v/>
      </c>
      <c r="W1690" s="628"/>
      <c r="X1690" s="630"/>
      <c r="Y1690" s="555"/>
      <c r="Z1690" s="627"/>
      <c r="AA1690" s="654"/>
      <c r="AB1690" s="655"/>
      <c r="AC1690" s="642"/>
      <c r="AD1690" s="555"/>
      <c r="AE1690" s="555"/>
      <c r="AF1690" s="633" t="s">
        <v>164</v>
      </c>
      <c r="AG1690" s="634">
        <f>AG1636+S1721</f>
        <v>48500</v>
      </c>
      <c r="AJ1690" s="4"/>
      <c r="AY1690" s="4"/>
    </row>
    <row r="1691" spans="1:51" ht="13.5" customHeight="1">
      <c r="A1691" s="43"/>
      <c r="B1691" s="635"/>
      <c r="C1691" s="636"/>
      <c r="D1691" s="636"/>
      <c r="E1691" s="628" t="str">
        <f>IF(B1691="","",VLOOKUP(B1691,参照!$U$1:$Z$25,2,FALSE))</f>
        <v/>
      </c>
      <c r="F1691" s="637"/>
      <c r="G1691" s="638" t="str">
        <f>IF(B1691="","",VLOOKUP(B1691,参照!$U$1:$Z$25,3,FALSE))</f>
        <v/>
      </c>
      <c r="H1691" s="637"/>
      <c r="I1691" s="639" t="str">
        <f>IF(B1691="","",VLOOKUP(B1691,参照!$U$1:$Z$25,4,FALSE))</f>
        <v/>
      </c>
      <c r="J1691" s="637"/>
      <c r="K1691" s="640" t="str">
        <f>IF(B1691="","",VLOOKUP(B1691,参照!$U$1:$Z$25,5,FALSE))</f>
        <v/>
      </c>
      <c r="L1691" s="637"/>
      <c r="M1691" s="641" t="str">
        <f>IF(B1691="","",VLOOKUP(B1691,参照!$U$1:$Z$25,6,FALSE))</f>
        <v/>
      </c>
      <c r="N1691" s="642"/>
      <c r="O1691" s="642" t="str">
        <f t="shared" si="1561"/>
        <v/>
      </c>
      <c r="P1691" s="642" t="str">
        <f t="shared" si="1562"/>
        <v/>
      </c>
      <c r="Q1691" s="595"/>
      <c r="R1691" s="627" t="str">
        <f>IF(ISERROR(VLOOKUP(Q1691,参照!A:B,2,FALSE)),"",VLOOKUP(Q1691,参照!A:B,2,FALSE))</f>
        <v/>
      </c>
      <c r="S1691" s="628"/>
      <c r="T1691" s="629"/>
      <c r="U1691" s="628"/>
      <c r="V1691" s="628" t="str">
        <f>IF(ISERROR(VLOOKUP(U1691,参照!D:E,2,FALSE)),"",VLOOKUP(U1691,参照!D:E,2,FALSE))</f>
        <v/>
      </c>
      <c r="W1691" s="628"/>
      <c r="X1691" s="630"/>
      <c r="Y1691" s="555"/>
      <c r="Z1691" s="627"/>
      <c r="AA1691" s="654"/>
      <c r="AB1691" s="655"/>
      <c r="AC1691" s="642"/>
      <c r="AD1691" s="555"/>
      <c r="AE1691" s="555"/>
      <c r="AF1691" s="643" t="s">
        <v>681</v>
      </c>
      <c r="AG1691" s="644">
        <f>AG1637+S1722</f>
        <v>0</v>
      </c>
      <c r="AJ1691" s="853" t="s">
        <v>102</v>
      </c>
      <c r="AK1691" s="277" t="s">
        <v>104</v>
      </c>
      <c r="AL1691" s="277" t="s">
        <v>4</v>
      </c>
      <c r="AM1691" s="278"/>
      <c r="AN1691" s="279" t="s">
        <v>15</v>
      </c>
      <c r="AO1691" s="279" t="s">
        <v>16</v>
      </c>
      <c r="AP1691" s="277" t="s">
        <v>17</v>
      </c>
      <c r="AQ1691" s="279" t="s">
        <v>18</v>
      </c>
      <c r="AR1691" s="279" t="s">
        <v>19</v>
      </c>
      <c r="AS1691" s="277"/>
      <c r="AT1691" s="277" t="s">
        <v>117</v>
      </c>
      <c r="AU1691" s="277" t="s">
        <v>118</v>
      </c>
      <c r="AV1691" s="277" t="s">
        <v>123</v>
      </c>
      <c r="AW1691" s="277" t="s">
        <v>124</v>
      </c>
      <c r="AX1691" s="288" t="s">
        <v>122</v>
      </c>
      <c r="AY1691" s="853" t="s">
        <v>102</v>
      </c>
    </row>
    <row r="1692" spans="1:51" ht="13.5" customHeight="1">
      <c r="A1692" s="43"/>
      <c r="B1692" s="635"/>
      <c r="C1692" s="636"/>
      <c r="D1692" s="636"/>
      <c r="E1692" s="628" t="str">
        <f>IF(B1692="","",VLOOKUP(B1692,参照!$U$1:$Z$25,2,FALSE))</f>
        <v/>
      </c>
      <c r="F1692" s="637"/>
      <c r="G1692" s="638" t="str">
        <f>IF(B1692="","",VLOOKUP(B1692,参照!$U$1:$Z$25,3,FALSE))</f>
        <v/>
      </c>
      <c r="H1692" s="637"/>
      <c r="I1692" s="639" t="str">
        <f>IF(B1692="","",VLOOKUP(B1692,参照!$U$1:$Z$25,4,FALSE))</f>
        <v/>
      </c>
      <c r="J1692" s="637"/>
      <c r="K1692" s="640" t="str">
        <f>IF(B1692="","",VLOOKUP(B1692,参照!$U$1:$Z$25,5,FALSE))</f>
        <v/>
      </c>
      <c r="L1692" s="637"/>
      <c r="M1692" s="641" t="str">
        <f>IF(B1692="","",VLOOKUP(B1692,参照!$U$1:$Z$25,6,FALSE))</f>
        <v/>
      </c>
      <c r="N1692" s="642"/>
      <c r="O1692" s="630" t="str">
        <f t="shared" si="1561"/>
        <v/>
      </c>
      <c r="P1692" s="642" t="str">
        <f t="shared" si="1562"/>
        <v/>
      </c>
      <c r="Q1692" s="595"/>
      <c r="R1692" s="627" t="str">
        <f>IF(ISERROR(VLOOKUP(Q1692,参照!A:B,2,FALSE)),"",VLOOKUP(Q1692,参照!A:B,2,FALSE))</f>
        <v/>
      </c>
      <c r="S1692" s="628"/>
      <c r="T1692" s="629"/>
      <c r="U1692" s="628"/>
      <c r="V1692" s="628" t="str">
        <f>IF(ISERROR(VLOOKUP(U1692,参照!D:E,2,FALSE)),"",VLOOKUP(U1692,参照!D:E,2,FALSE))</f>
        <v/>
      </c>
      <c r="W1692" s="628"/>
      <c r="X1692" s="630"/>
      <c r="Y1692" s="555"/>
      <c r="Z1692" s="627"/>
      <c r="AA1692" s="654"/>
      <c r="AB1692" s="657"/>
      <c r="AC1692" s="642"/>
      <c r="AD1692" s="555"/>
      <c r="AE1692" s="555"/>
      <c r="AF1692" s="555"/>
      <c r="AG1692" s="606"/>
      <c r="AJ1692" s="854"/>
      <c r="AK1692" s="281" t="s">
        <v>88</v>
      </c>
      <c r="AL1692" s="281">
        <v>1</v>
      </c>
      <c r="AM1692" s="225"/>
      <c r="AN1692" s="225">
        <f>DSUM($B1681:$N1695,F1681,$AK1691:$AL1692)</f>
        <v>0</v>
      </c>
      <c r="AO1692" s="225">
        <f>DSUM($B1681:$N1695,H1681,$AK1691:$AL1692)</f>
        <v>0</v>
      </c>
      <c r="AP1692" s="225">
        <f>DSUM($B1681:$N1695,J1681,$AK1691:$AL1692)</f>
        <v>0</v>
      </c>
      <c r="AQ1692" s="225">
        <f>DSUM($B1681:$N1695,L1681,$AK1691:$AL1692)</f>
        <v>0</v>
      </c>
      <c r="AR1692" s="225">
        <f>DSUM($B1681:$N1695,N1681,$AK1691:$AL1692)</f>
        <v>0</v>
      </c>
      <c r="AS1692" s="225"/>
      <c r="AT1692" s="225">
        <f>AN1692+AO1692+AP1692</f>
        <v>0</v>
      </c>
      <c r="AU1692" s="225">
        <f>AQ1692+AR1692</f>
        <v>0</v>
      </c>
      <c r="AV1692" s="225">
        <f>AT1692+AU1692</f>
        <v>0</v>
      </c>
      <c r="AW1692" s="287">
        <f>(AT1692*1)+(AU1692*0.5)</f>
        <v>0</v>
      </c>
      <c r="AX1692" s="284">
        <f>DCOUNT(B1681:E1695,D1681,AK1691:AL1692)-AO1726</f>
        <v>0</v>
      </c>
      <c r="AY1692" s="854"/>
    </row>
    <row r="1693" spans="1:51" ht="13.5" customHeight="1">
      <c r="A1693" s="43"/>
      <c r="B1693" s="635"/>
      <c r="C1693" s="658"/>
      <c r="D1693" s="636"/>
      <c r="E1693" s="628" t="str">
        <f>IF(B1693="","",VLOOKUP(B1693,参照!$U$1:$Z$25,2,FALSE))</f>
        <v/>
      </c>
      <c r="F1693" s="637"/>
      <c r="G1693" s="638" t="str">
        <f>IF(B1693="","",VLOOKUP(B1693,参照!$U$1:$Z$25,3,FALSE))</f>
        <v/>
      </c>
      <c r="H1693" s="637"/>
      <c r="I1693" s="639" t="str">
        <f>IF(B1693="","",VLOOKUP(B1693,参照!$U$1:$Z$25,4,FALSE))</f>
        <v/>
      </c>
      <c r="J1693" s="637"/>
      <c r="K1693" s="640" t="str">
        <f>IF(B1693="","",VLOOKUP(B1693,参照!$U$1:$Z$25,5,FALSE))</f>
        <v/>
      </c>
      <c r="L1693" s="637"/>
      <c r="M1693" s="641" t="str">
        <f>IF(B1693="","",VLOOKUP(B1693,参照!$U$1:$Z$25,6,FALSE))</f>
        <v/>
      </c>
      <c r="N1693" s="642"/>
      <c r="O1693" s="642" t="str">
        <f t="shared" si="1561"/>
        <v/>
      </c>
      <c r="P1693" s="642" t="str">
        <f t="shared" si="1562"/>
        <v/>
      </c>
      <c r="Q1693" s="595"/>
      <c r="R1693" s="627" t="str">
        <f>IF(ISERROR(VLOOKUP(Q1693,参照!A:B,2,FALSE)),"",VLOOKUP(Q1693,参照!A:B,2,FALSE))</f>
        <v/>
      </c>
      <c r="S1693" s="628"/>
      <c r="T1693" s="629"/>
      <c r="U1693" s="628"/>
      <c r="V1693" s="628" t="str">
        <f>IF(ISERROR(VLOOKUP(U1693,参照!D:E,2,FALSE)),"",VLOOKUP(U1693,参照!D:E,2,FALSE))</f>
        <v/>
      </c>
      <c r="W1693" s="628"/>
      <c r="X1693" s="630"/>
      <c r="Y1693" s="555"/>
      <c r="Z1693" s="627"/>
      <c r="AA1693" s="654"/>
      <c r="AB1693" s="657"/>
      <c r="AC1693" s="642"/>
      <c r="AD1693" s="555"/>
      <c r="AE1693" s="555"/>
      <c r="AF1693" s="596" t="s">
        <v>344</v>
      </c>
      <c r="AG1693" s="597"/>
      <c r="AJ1693" s="854"/>
      <c r="AK1693" s="281" t="s">
        <v>104</v>
      </c>
      <c r="AL1693" s="281" t="s">
        <v>4</v>
      </c>
      <c r="AM1693" s="225"/>
      <c r="AN1693" s="225"/>
      <c r="AO1693" s="225"/>
      <c r="AP1693" s="225"/>
      <c r="AQ1693" s="225"/>
      <c r="AR1693" s="225"/>
      <c r="AS1693" s="225"/>
      <c r="AT1693" s="225"/>
      <c r="AU1693" s="225"/>
      <c r="AV1693" s="225"/>
      <c r="AW1693" s="225"/>
      <c r="AX1693" s="282"/>
      <c r="AY1693" s="854"/>
    </row>
    <row r="1694" spans="1:51" ht="13.5" customHeight="1" thickBot="1">
      <c r="A1694" s="43"/>
      <c r="B1694" s="635"/>
      <c r="C1694" s="658"/>
      <c r="D1694" s="636"/>
      <c r="E1694" s="628" t="str">
        <f>IF(B1694="","",VLOOKUP(B1694,参照!$U$1:$Z$25,2,FALSE))</f>
        <v/>
      </c>
      <c r="F1694" s="637"/>
      <c r="G1694" s="638" t="str">
        <f>IF(B1694="","",VLOOKUP(B1694,参照!$U$1:$Z$25,3,FALSE))</f>
        <v/>
      </c>
      <c r="H1694" s="637"/>
      <c r="I1694" s="639" t="str">
        <f>IF(B1694="","",VLOOKUP(B1694,参照!$U$1:$Z$25,4,FALSE))</f>
        <v/>
      </c>
      <c r="J1694" s="637"/>
      <c r="K1694" s="640" t="str">
        <f>IF(B1694="","",VLOOKUP(B1694,参照!$U$1:$Z$25,5,FALSE))</f>
        <v/>
      </c>
      <c r="L1694" s="637"/>
      <c r="M1694" s="641" t="str">
        <f>IF(B1694="","",VLOOKUP(B1694,参照!$U$1:$Z$25,6,FALSE))</f>
        <v/>
      </c>
      <c r="N1694" s="642"/>
      <c r="O1694" s="630" t="str">
        <f t="shared" si="1561"/>
        <v/>
      </c>
      <c r="P1694" s="642" t="str">
        <f t="shared" si="1562"/>
        <v/>
      </c>
      <c r="Q1694" s="595"/>
      <c r="R1694" s="627" t="str">
        <f>IF(ISERROR(VLOOKUP(Q1694,参照!A:B,2,FALSE)),"",VLOOKUP(Q1694,参照!A:B,2,FALSE))</f>
        <v/>
      </c>
      <c r="S1694" s="628"/>
      <c r="T1694" s="629"/>
      <c r="U1694" s="628"/>
      <c r="V1694" s="628" t="str">
        <f>IF(ISERROR(VLOOKUP(U1694,参照!D:E,2,FALSE)),"",VLOOKUP(U1694,参照!D:E,2,FALSE))</f>
        <v/>
      </c>
      <c r="W1694" s="628"/>
      <c r="X1694" s="630"/>
      <c r="Y1694" s="555"/>
      <c r="Z1694" s="627"/>
      <c r="AA1694" s="654"/>
      <c r="AB1694" s="655"/>
      <c r="AC1694" s="656"/>
      <c r="AD1694" s="555"/>
      <c r="AE1694" s="555"/>
      <c r="AF1694" s="659"/>
      <c r="AG1694" s="647"/>
      <c r="AJ1694" s="855"/>
      <c r="AK1694" s="9" t="s">
        <v>88</v>
      </c>
      <c r="AL1694" s="9">
        <v>3</v>
      </c>
      <c r="AM1694" s="283"/>
      <c r="AN1694" s="283">
        <f>DSUM($B1681:$N1695,F1681,$AK1693:$AL1694)</f>
        <v>0</v>
      </c>
      <c r="AO1694" s="283">
        <f>DSUM($B1681:$N1695,H1681,$AK1693:$AL1694)</f>
        <v>0</v>
      </c>
      <c r="AP1694" s="283">
        <f>DSUM($B1681:$N1695,J1681,$AK1693:$AL1694)</f>
        <v>0</v>
      </c>
      <c r="AQ1694" s="283">
        <f>DSUM($B1681:$N1695,L1681,$AK1693:$AL1694)</f>
        <v>0</v>
      </c>
      <c r="AR1694" s="283">
        <f>DSUM($B1681:$N1695,N1681,$AK1693:$AL1694)</f>
        <v>0</v>
      </c>
      <c r="AS1694" s="283"/>
      <c r="AT1694" s="283">
        <f>AN1694+AO1694+AP1694</f>
        <v>0</v>
      </c>
      <c r="AU1694" s="283">
        <f>AQ1694+AR1694</f>
        <v>0</v>
      </c>
      <c r="AV1694" s="283">
        <f>AT1694+AU1694</f>
        <v>0</v>
      </c>
      <c r="AW1694" s="286">
        <f>(AT1694*1)+(AU1694*0.5)</f>
        <v>0</v>
      </c>
      <c r="AX1694" s="285">
        <f>DCOUNT(B1681:E1695,D1681,AK1693:AL1694)-AO1727</f>
        <v>0</v>
      </c>
      <c r="AY1694" s="855"/>
    </row>
    <row r="1695" spans="1:51" ht="13.5" customHeight="1" thickBot="1">
      <c r="A1695" s="43"/>
      <c r="B1695" s="635"/>
      <c r="C1695" s="658"/>
      <c r="D1695" s="636"/>
      <c r="E1695" s="628" t="str">
        <f>IF(B1695="","",VLOOKUP(B1695,参照!$U$1:$Z$25,2,FALSE))</f>
        <v/>
      </c>
      <c r="F1695" s="637"/>
      <c r="G1695" s="638" t="str">
        <f>IF(B1695="","",VLOOKUP(B1695,参照!$U$1:$Z$25,3,FALSE))</f>
        <v/>
      </c>
      <c r="H1695" s="637"/>
      <c r="I1695" s="639" t="str">
        <f>IF(B1695="","",VLOOKUP(B1695,参照!$U$1:$Z$25,4,FALSE))</f>
        <v/>
      </c>
      <c r="J1695" s="637"/>
      <c r="K1695" s="640" t="str">
        <f>IF(B1695="","",VLOOKUP(B1695,参照!$U$1:$Z$25,5,FALSE))</f>
        <v/>
      </c>
      <c r="L1695" s="637"/>
      <c r="M1695" s="641" t="str">
        <f>IF(B1695="","",VLOOKUP(B1695,参照!$U$1:$Z$25,6,FALSE))</f>
        <v/>
      </c>
      <c r="N1695" s="642"/>
      <c r="O1695" s="642" t="str">
        <f>IF(SUM(F1695+H1695+J1695+L1695+N1695)=0,"",SUM(F1695+H1695+J1695+L1695+N1695))</f>
        <v/>
      </c>
      <c r="P1695" s="642" t="str">
        <f>IF(ISERROR(SUM(E1695*F1695+G1695*H1695+I1695*J1695+K1695*L1695+M1695*N1695)),"",SUM(E1695*F1695+G1695*H1695+I1695*J1695+K1695*L1695+M1695*N1695))</f>
        <v/>
      </c>
      <c r="Q1695" s="595"/>
      <c r="R1695" s="627" t="str">
        <f>IF(ISERROR(VLOOKUP(Q1695,参照!A:B,2,FALSE)),"",VLOOKUP(Q1695,参照!A:B,2,FALSE))</f>
        <v/>
      </c>
      <c r="S1695" s="628"/>
      <c r="T1695" s="629"/>
      <c r="U1695" s="628"/>
      <c r="V1695" s="628" t="str">
        <f>IF(ISERROR(VLOOKUP(U1695,参照!D:E,2,FALSE)),"",VLOOKUP(U1695,参照!D:E,2,FALSE))</f>
        <v/>
      </c>
      <c r="W1695" s="628"/>
      <c r="X1695" s="630"/>
      <c r="Y1695" s="555"/>
      <c r="Z1695" s="627"/>
      <c r="AA1695" s="654"/>
      <c r="AB1695" s="655"/>
      <c r="AC1695" s="642"/>
      <c r="AD1695" s="555"/>
      <c r="AE1695" s="555"/>
      <c r="AF1695" s="660" t="s">
        <v>31</v>
      </c>
      <c r="AG1695" s="661">
        <f>+T1724-T1701-AC1705-T1705</f>
        <v>408780</v>
      </c>
      <c r="AJ1695" s="289"/>
      <c r="AY1695" s="289"/>
    </row>
    <row r="1696" spans="1:51" ht="13.5" customHeight="1">
      <c r="B1696" s="662"/>
      <c r="C1696" s="663"/>
      <c r="D1696" s="664"/>
      <c r="E1696" s="590" t="str">
        <f>IF(B1696="","",VLOOKUP(B1696,参照!$U$1:$Z$25,2,FALSE))</f>
        <v/>
      </c>
      <c r="F1696" s="665"/>
      <c r="G1696" s="666"/>
      <c r="H1696" s="665"/>
      <c r="I1696" s="667"/>
      <c r="J1696" s="665"/>
      <c r="K1696" s="667"/>
      <c r="L1696" s="665"/>
      <c r="M1696" s="666"/>
      <c r="N1696" s="647"/>
      <c r="O1696" s="668"/>
      <c r="P1696" s="647"/>
      <c r="Q1696" s="595"/>
      <c r="R1696" s="627" t="str">
        <f>IF(ISERROR(VLOOKUP(Q1696,参照!A:B,2,FALSE)),"",VLOOKUP(Q1696,参照!A:B,2,FALSE))</f>
        <v/>
      </c>
      <c r="S1696" s="628"/>
      <c r="T1696" s="629"/>
      <c r="U1696" s="628"/>
      <c r="V1696" s="628" t="str">
        <f>IF(ISERROR(VLOOKUP(U1696,参照!D:E,2,FALSE)),"",VLOOKUP(U1696,参照!D:E,2,FALSE))</f>
        <v/>
      </c>
      <c r="W1696" s="628"/>
      <c r="X1696" s="630"/>
      <c r="Y1696" s="555"/>
      <c r="Z1696" s="627"/>
      <c r="AA1696" s="654"/>
      <c r="AB1696" s="655"/>
      <c r="AC1696" s="642"/>
      <c r="AD1696" s="555"/>
      <c r="AE1696" s="555"/>
      <c r="AF1696" s="669"/>
      <c r="AG1696" s="619"/>
      <c r="AJ1696" s="853" t="s">
        <v>103</v>
      </c>
      <c r="AK1696" s="277" t="s">
        <v>104</v>
      </c>
      <c r="AL1696" s="277" t="s">
        <v>4</v>
      </c>
      <c r="AM1696" s="278"/>
      <c r="AN1696" s="279" t="s">
        <v>15</v>
      </c>
      <c r="AO1696" s="279" t="s">
        <v>16</v>
      </c>
      <c r="AP1696" s="277" t="s">
        <v>17</v>
      </c>
      <c r="AQ1696" s="279" t="s">
        <v>18</v>
      </c>
      <c r="AR1696" s="279" t="s">
        <v>19</v>
      </c>
      <c r="AS1696" s="277"/>
      <c r="AT1696" s="277" t="s">
        <v>117</v>
      </c>
      <c r="AU1696" s="277" t="s">
        <v>118</v>
      </c>
      <c r="AV1696" s="277" t="s">
        <v>123</v>
      </c>
      <c r="AW1696" s="277" t="s">
        <v>124</v>
      </c>
      <c r="AX1696" s="288" t="s">
        <v>122</v>
      </c>
      <c r="AY1696" s="853" t="s">
        <v>103</v>
      </c>
    </row>
    <row r="1697" spans="1:51" ht="13.5" customHeight="1">
      <c r="B1697" s="928" t="s">
        <v>500</v>
      </c>
      <c r="C1697" s="929"/>
      <c r="D1697" s="930"/>
      <c r="E1697" s="670"/>
      <c r="F1697" s="671">
        <f t="shared" ref="F1697:O1697" si="1563">SUM(F1682:F1695)</f>
        <v>93</v>
      </c>
      <c r="G1697" s="672">
        <f t="shared" si="1563"/>
        <v>21850</v>
      </c>
      <c r="H1697" s="671">
        <f t="shared" si="1563"/>
        <v>81</v>
      </c>
      <c r="I1697" s="673">
        <f t="shared" si="1563"/>
        <v>16100</v>
      </c>
      <c r="J1697" s="671">
        <f t="shared" si="1563"/>
        <v>0</v>
      </c>
      <c r="K1697" s="673">
        <f t="shared" si="1563"/>
        <v>11500</v>
      </c>
      <c r="L1697" s="671">
        <f t="shared" si="1563"/>
        <v>3</v>
      </c>
      <c r="M1697" s="672">
        <f t="shared" si="1563"/>
        <v>10940</v>
      </c>
      <c r="N1697" s="672">
        <f t="shared" si="1563"/>
        <v>0</v>
      </c>
      <c r="O1697" s="674">
        <f t="shared" si="1563"/>
        <v>177</v>
      </c>
      <c r="P1697" s="674">
        <f>SUM(P1682:P1695)</f>
        <v>918450</v>
      </c>
      <c r="Q1697" s="595"/>
      <c r="R1697" s="675" t="str">
        <f>IF(ISERROR(VLOOKUP(Q1697,参照!A:B,2,FALSE)),"",VLOOKUP(Q1697,参照!A:B,2,FALSE))</f>
        <v/>
      </c>
      <c r="S1697" s="676"/>
      <c r="T1697" s="677"/>
      <c r="U1697" s="628"/>
      <c r="V1697" s="628" t="str">
        <f>IF(ISERROR(VLOOKUP(U1697,参照!D:E,2,FALSE)),"",VLOOKUP(U1697,参照!D:E,2,FALSE))</f>
        <v/>
      </c>
      <c r="W1697" s="628"/>
      <c r="X1697" s="630"/>
      <c r="Y1697" s="555"/>
      <c r="Z1697" s="627"/>
      <c r="AA1697" s="654"/>
      <c r="AB1697" s="655"/>
      <c r="AC1697" s="642"/>
      <c r="AD1697" s="555"/>
      <c r="AE1697" s="555"/>
      <c r="AF1697" s="660" t="s">
        <v>32</v>
      </c>
      <c r="AG1697" s="678"/>
      <c r="AJ1697" s="854"/>
      <c r="AK1697" s="281" t="s">
        <v>125</v>
      </c>
      <c r="AL1697" s="281">
        <v>1</v>
      </c>
      <c r="AM1697" s="225"/>
      <c r="AN1697" s="225">
        <f>DSUM($B1681:$N1695,F1681,$AK1696:$AL1697)</f>
        <v>0</v>
      </c>
      <c r="AO1697" s="225">
        <f>DSUM($B1681:$N1695,H1681,$AK1696:$AL1697)</f>
        <v>0</v>
      </c>
      <c r="AP1697" s="225">
        <f>DSUM($B1681:$N1695,J1681,$AK1696:$AL1697)</f>
        <v>0</v>
      </c>
      <c r="AQ1697" s="225">
        <f>DSUM($B1681:$N1695,L1681,$AK1696:$AL1697)</f>
        <v>0</v>
      </c>
      <c r="AR1697" s="225">
        <f>DSUM($B1681:$N1695,N1681,$AK1696:$AL1697)</f>
        <v>0</v>
      </c>
      <c r="AS1697" s="225"/>
      <c r="AT1697" s="225">
        <f>AN1697+AO1697+AP1697</f>
        <v>0</v>
      </c>
      <c r="AU1697" s="225">
        <f>AQ1697+AR1697</f>
        <v>0</v>
      </c>
      <c r="AV1697" s="225">
        <f>AT1697+AU1697</f>
        <v>0</v>
      </c>
      <c r="AW1697" s="287">
        <f>(AT1697*1)+(AU1697*0.5)</f>
        <v>0</v>
      </c>
      <c r="AX1697" s="284">
        <f>DCOUNT(B1681:E1695,D1681,AK1696:AL1697)-AP1726</f>
        <v>0</v>
      </c>
      <c r="AY1697" s="854"/>
    </row>
    <row r="1698" spans="1:51" ht="13.5" customHeight="1">
      <c r="B1698" s="554"/>
      <c r="C1698" s="590"/>
      <c r="D1698" s="554"/>
      <c r="E1698" s="590"/>
      <c r="F1698" s="666"/>
      <c r="G1698" s="666"/>
      <c r="H1698" s="666"/>
      <c r="I1698" s="666"/>
      <c r="J1698" s="666"/>
      <c r="K1698" s="666"/>
      <c r="L1698" s="666"/>
      <c r="M1698" s="666"/>
      <c r="N1698" s="666"/>
      <c r="O1698" s="666"/>
      <c r="P1698" s="666"/>
      <c r="Q1698" s="595"/>
      <c r="R1698" s="598" t="s">
        <v>89</v>
      </c>
      <c r="S1698" s="679"/>
      <c r="T1698" s="680">
        <f>SUM(T1681:T1697)</f>
        <v>123500</v>
      </c>
      <c r="U1698" s="628"/>
      <c r="V1698" s="628" t="str">
        <f>IF(ISERROR(VLOOKUP(U1698,参照!D:E,2,FALSE)),"",VLOOKUP(U1698,参照!D:E,2,FALSE))</f>
        <v/>
      </c>
      <c r="W1698" s="628"/>
      <c r="X1698" s="630"/>
      <c r="Y1698" s="555"/>
      <c r="Z1698" s="627"/>
      <c r="AA1698" s="654"/>
      <c r="AB1698" s="657"/>
      <c r="AC1698" s="642"/>
      <c r="AD1698" s="555"/>
      <c r="AE1698" s="555"/>
      <c r="AF1698" s="669"/>
      <c r="AG1698" s="619"/>
      <c r="AJ1698" s="854"/>
      <c r="AK1698" s="281" t="s">
        <v>104</v>
      </c>
      <c r="AL1698" s="281" t="s">
        <v>4</v>
      </c>
      <c r="AM1698" s="225"/>
      <c r="AN1698" s="225"/>
      <c r="AO1698" s="225"/>
      <c r="AP1698" s="225"/>
      <c r="AQ1698" s="225"/>
      <c r="AR1698" s="225"/>
      <c r="AS1698" s="225"/>
      <c r="AT1698" s="225"/>
      <c r="AU1698" s="225"/>
      <c r="AV1698" s="225"/>
      <c r="AW1698" s="225"/>
      <c r="AX1698" s="282"/>
      <c r="AY1698" s="854"/>
    </row>
    <row r="1699" spans="1:51" ht="13.5" customHeight="1" thickBot="1">
      <c r="B1699" s="881" t="s">
        <v>601</v>
      </c>
      <c r="C1699" s="882"/>
      <c r="D1699" s="882"/>
      <c r="E1699" s="564" t="e">
        <f>IF(B1699="","",VLOOKUP(B1699,参照!$U$1:$Z$25,2,FALSE))</f>
        <v>#N/A</v>
      </c>
      <c r="F1699" s="883" t="s">
        <v>603</v>
      </c>
      <c r="G1699" s="884"/>
      <c r="H1699" s="884"/>
      <c r="I1699" s="884"/>
      <c r="J1699" s="884"/>
      <c r="K1699" s="884"/>
      <c r="L1699" s="884"/>
      <c r="M1699" s="884"/>
      <c r="N1699" s="884"/>
      <c r="O1699" s="884"/>
      <c r="P1699" s="885"/>
      <c r="Q1699" s="555"/>
      <c r="R1699" s="598" t="s">
        <v>90</v>
      </c>
      <c r="S1699" s="564"/>
      <c r="T1699" s="681"/>
      <c r="U1699" s="682"/>
      <c r="V1699" s="682" t="str">
        <f>IF(ISERROR(VLOOKUP(U1699,参照!D:E,2,FALSE)),"",VLOOKUP(U1699,参照!D:E,2,FALSE))</f>
        <v/>
      </c>
      <c r="W1699" s="682"/>
      <c r="X1699" s="683"/>
      <c r="Y1699" s="555"/>
      <c r="Z1699" s="675"/>
      <c r="AA1699" s="684"/>
      <c r="AB1699" s="685"/>
      <c r="AC1699" s="686"/>
      <c r="AD1699" s="555"/>
      <c r="AE1699" s="555"/>
      <c r="AF1699" s="660" t="s">
        <v>343</v>
      </c>
      <c r="AG1699" s="678"/>
      <c r="AJ1699" s="855"/>
      <c r="AK1699" s="9" t="s">
        <v>125</v>
      </c>
      <c r="AL1699" s="9">
        <v>3</v>
      </c>
      <c r="AM1699" s="283"/>
      <c r="AN1699" s="283">
        <f>DSUM($B1681:$N1695,F1681,$AK1698:$AL1699)</f>
        <v>0</v>
      </c>
      <c r="AO1699" s="283">
        <f>DSUM($B1681:$N1695,H1681,$AK1698:$AL1699)</f>
        <v>0</v>
      </c>
      <c r="AP1699" s="283">
        <f>DSUM($B1681:$N1695,J1681,$AK1698:$AL1699)</f>
        <v>0</v>
      </c>
      <c r="AQ1699" s="283">
        <f>DSUM($B1681:$N1695,L1681,$AK1698:$AL1699)</f>
        <v>0</v>
      </c>
      <c r="AR1699" s="283">
        <f>DSUM($B1681:$N1695,N1681,$AK1698:$AL1699)</f>
        <v>0</v>
      </c>
      <c r="AS1699" s="283"/>
      <c r="AT1699" s="283">
        <f>AN1699+AO1699+AP1699</f>
        <v>0</v>
      </c>
      <c r="AU1699" s="283">
        <f>AQ1699+AR1699</f>
        <v>0</v>
      </c>
      <c r="AV1699" s="283">
        <f>AT1699+AU1699</f>
        <v>0</v>
      </c>
      <c r="AW1699" s="286">
        <f>(AT1699*1)+(AU1699*0.5)</f>
        <v>0</v>
      </c>
      <c r="AX1699" s="285">
        <f>DCOUNT(B1681:E1695,D1681,AK1698:AL1699)-AP1727</f>
        <v>0</v>
      </c>
      <c r="AY1699" s="855"/>
    </row>
    <row r="1700" spans="1:51" ht="13.5" customHeight="1" thickBot="1">
      <c r="B1700" s="894" t="s">
        <v>602</v>
      </c>
      <c r="C1700" s="894"/>
      <c r="D1700" s="894"/>
      <c r="E1700" s="555" t="e">
        <v>#N/A</v>
      </c>
      <c r="F1700" s="687" t="s">
        <v>15</v>
      </c>
      <c r="G1700" s="688"/>
      <c r="H1700" s="687" t="s">
        <v>16</v>
      </c>
      <c r="I1700" s="689"/>
      <c r="J1700" s="559" t="s">
        <v>17</v>
      </c>
      <c r="K1700" s="690"/>
      <c r="L1700" s="687" t="s">
        <v>18</v>
      </c>
      <c r="M1700" s="670"/>
      <c r="N1700" s="670" t="s">
        <v>19</v>
      </c>
      <c r="O1700" s="691" t="s">
        <v>6</v>
      </c>
      <c r="P1700" s="613" t="s">
        <v>20</v>
      </c>
      <c r="Q1700" s="555"/>
      <c r="R1700" s="692" t="str">
        <f>IF(ISERROR(VLOOKUP(Q1700,参照!A:B,2,FALSE)),"",VLOOKUP(Q1700,参照!A:B,2,FALSE))</f>
        <v/>
      </c>
      <c r="S1700" s="560"/>
      <c r="T1700" s="693"/>
      <c r="U1700" s="694"/>
      <c r="V1700" s="695" t="str">
        <f>IF(ISERROR(VLOOKUP(U1700,参照!D:E,2,FALSE)),"",VLOOKUP(U1700,参照!D:E,2,FALSE))</f>
        <v/>
      </c>
      <c r="W1700" s="695"/>
      <c r="X1700" s="630"/>
      <c r="Y1700" s="555"/>
      <c r="Z1700" s="645"/>
      <c r="AA1700" s="590"/>
      <c r="AB1700" s="646"/>
      <c r="AC1700" s="647"/>
      <c r="AD1700" s="555"/>
      <c r="AE1700" s="555"/>
      <c r="AF1700" s="669"/>
      <c r="AG1700" s="619"/>
      <c r="AJ1700" s="289"/>
      <c r="AY1700" s="289"/>
    </row>
    <row r="1701" spans="1:51" ht="13.5" customHeight="1">
      <c r="A1701" s="548" t="s">
        <v>498</v>
      </c>
      <c r="B1701" s="873" t="s">
        <v>637</v>
      </c>
      <c r="C1701" s="874"/>
      <c r="D1701" s="875"/>
      <c r="E1701" s="670"/>
      <c r="F1701" s="765">
        <f ca="1">SUMIF($B1682:$P1695,$A1701,F1682:F1695)</f>
        <v>76</v>
      </c>
      <c r="G1701" s="757">
        <f t="shared" ref="G1701:P1701" ca="1" si="1564">SUMIF($B1682:$P1695,$A1701,G1682:G1695)</f>
        <v>14250</v>
      </c>
      <c r="H1701" s="758">
        <f t="shared" ca="1" si="1564"/>
        <v>79</v>
      </c>
      <c r="I1701" s="758">
        <f t="shared" ca="1" si="1564"/>
        <v>10500</v>
      </c>
      <c r="J1701" s="758">
        <f t="shared" ca="1" si="1564"/>
        <v>0</v>
      </c>
      <c r="K1701" s="758">
        <f t="shared" ca="1" si="1564"/>
        <v>7500</v>
      </c>
      <c r="L1701" s="758">
        <f t="shared" ca="1" si="1564"/>
        <v>0</v>
      </c>
      <c r="M1701" s="758">
        <f t="shared" ca="1" si="1564"/>
        <v>7140</v>
      </c>
      <c r="N1701" s="758">
        <f t="shared" ca="1" si="1564"/>
        <v>0</v>
      </c>
      <c r="O1701" s="758">
        <f t="shared" ca="1" si="1564"/>
        <v>155</v>
      </c>
      <c r="P1701" s="759">
        <f t="shared" ca="1" si="1564"/>
        <v>755250</v>
      </c>
      <c r="Q1701" s="555"/>
      <c r="R1701" s="857" t="s">
        <v>91</v>
      </c>
      <c r="S1701" s="858"/>
      <c r="T1701" s="680">
        <f>SUM(T1698+T1700)</f>
        <v>123500</v>
      </c>
      <c r="U1701" s="696"/>
      <c r="V1701" s="697" t="str">
        <f>IF(ISERROR(VLOOKUP(U1701,参照!D:E,2,FALSE)),"",VLOOKUP(U1701,参照!D:E,2,FALSE))</f>
        <v/>
      </c>
      <c r="W1701" s="696"/>
      <c r="X1701" s="630"/>
      <c r="Y1701" s="555"/>
      <c r="Z1701" s="648" t="s">
        <v>35</v>
      </c>
      <c r="AA1701" s="649"/>
      <c r="AB1701" s="650"/>
      <c r="AC1701" s="651">
        <f>SUM(AC1688:AC1699)</f>
        <v>3200</v>
      </c>
      <c r="AD1701" s="555"/>
      <c r="AE1701" s="555"/>
      <c r="AF1701" s="698" t="s">
        <v>81</v>
      </c>
      <c r="AG1701" s="699">
        <v>-17575</v>
      </c>
      <c r="AJ1701" s="853" t="s">
        <v>686</v>
      </c>
      <c r="AK1701" s="277" t="s">
        <v>104</v>
      </c>
      <c r="AL1701" s="277" t="s">
        <v>4</v>
      </c>
      <c r="AM1701" s="278"/>
      <c r="AN1701" s="279" t="s">
        <v>15</v>
      </c>
      <c r="AO1701" s="279" t="s">
        <v>16</v>
      </c>
      <c r="AP1701" s="277" t="s">
        <v>17</v>
      </c>
      <c r="AQ1701" s="279" t="s">
        <v>18</v>
      </c>
      <c r="AR1701" s="279" t="s">
        <v>19</v>
      </c>
      <c r="AS1701" s="277"/>
      <c r="AT1701" s="277" t="s">
        <v>117</v>
      </c>
      <c r="AU1701" s="277" t="s">
        <v>118</v>
      </c>
      <c r="AV1701" s="277" t="s">
        <v>123</v>
      </c>
      <c r="AW1701" s="277" t="s">
        <v>124</v>
      </c>
      <c r="AX1701" s="288" t="s">
        <v>122</v>
      </c>
      <c r="AY1701" s="853" t="s">
        <v>127</v>
      </c>
    </row>
    <row r="1702" spans="1:51" ht="13.5" customHeight="1">
      <c r="A1702" s="548"/>
      <c r="B1702" s="870" t="s">
        <v>623</v>
      </c>
      <c r="C1702" s="871"/>
      <c r="D1702" s="872"/>
      <c r="E1702" s="555" t="e">
        <v>#N/A</v>
      </c>
      <c r="F1702" s="700">
        <f ca="1">SUM(F1701)+F1648</f>
        <v>1158</v>
      </c>
      <c r="G1702" s="701">
        <f t="shared" ref="G1702:P1702" ca="1" si="1565">SUM(G1701)+G1648</f>
        <v>304000</v>
      </c>
      <c r="H1702" s="702">
        <f t="shared" ca="1" si="1565"/>
        <v>2100</v>
      </c>
      <c r="I1702" s="702">
        <f t="shared" ca="1" si="1565"/>
        <v>224000</v>
      </c>
      <c r="J1702" s="702">
        <f t="shared" ca="1" si="1565"/>
        <v>58</v>
      </c>
      <c r="K1702" s="702">
        <f t="shared" ca="1" si="1565"/>
        <v>160000</v>
      </c>
      <c r="L1702" s="702">
        <f t="shared" ca="1" si="1565"/>
        <v>38</v>
      </c>
      <c r="M1702" s="702">
        <f t="shared" ca="1" si="1565"/>
        <v>152320</v>
      </c>
      <c r="N1702" s="702">
        <f t="shared" ca="1" si="1565"/>
        <v>12</v>
      </c>
      <c r="O1702" s="702">
        <f t="shared" ca="1" si="1565"/>
        <v>3366</v>
      </c>
      <c r="P1702" s="703">
        <f t="shared" ca="1" si="1565"/>
        <v>16091560</v>
      </c>
      <c r="Q1702" s="555"/>
      <c r="R1702" s="560"/>
      <c r="S1702" s="560"/>
      <c r="T1702" s="704"/>
      <c r="U1702" s="628"/>
      <c r="V1702" s="628" t="str">
        <f>IF(ISERROR(VLOOKUP(U1702,参照!D:E,2,FALSE)),"",VLOOKUP(U1702,参照!D:E,2,FALSE))</f>
        <v/>
      </c>
      <c r="W1702" s="628"/>
      <c r="X1702" s="630"/>
      <c r="Y1702" s="555"/>
      <c r="Z1702" s="596" t="s">
        <v>36</v>
      </c>
      <c r="AA1702" s="555"/>
      <c r="AB1702" s="555"/>
      <c r="AC1702" s="555"/>
      <c r="AD1702" s="555"/>
      <c r="AE1702" s="555"/>
      <c r="AF1702" s="669"/>
      <c r="AG1702" s="619"/>
      <c r="AJ1702" s="854"/>
      <c r="AK1702" s="281" t="s">
        <v>126</v>
      </c>
      <c r="AL1702" s="281">
        <v>1</v>
      </c>
      <c r="AM1702" s="225"/>
      <c r="AN1702" s="225">
        <f>DSUM($B1681:$N1695,F1681,$AK1701:$AL1702)</f>
        <v>0</v>
      </c>
      <c r="AO1702" s="225">
        <f>DSUM($B1681:$N1695,H1681,$AK1701:$AL1702)</f>
        <v>0</v>
      </c>
      <c r="AP1702" s="225">
        <f>DSUM($B1681:$N1695,J1681,$AK1701:$AL1702)</f>
        <v>0</v>
      </c>
      <c r="AQ1702" s="225">
        <f>DSUM($B1681:$N1695,L1681,$AK1701:$AL1702)</f>
        <v>0</v>
      </c>
      <c r="AR1702" s="225">
        <f>DSUM($B1681:$N1695,N1681,$AK1701:$AL1702)</f>
        <v>0</v>
      </c>
      <c r="AS1702" s="225"/>
      <c r="AT1702" s="225">
        <f>AN1702+AO1702+AP1702</f>
        <v>0</v>
      </c>
      <c r="AU1702" s="225">
        <f>AQ1702+AR1702</f>
        <v>0</v>
      </c>
      <c r="AV1702" s="225">
        <f>AT1702+AU1702</f>
        <v>0</v>
      </c>
      <c r="AW1702" s="287">
        <f>(AT1702*1)+(AU1702*0.5)</f>
        <v>0</v>
      </c>
      <c r="AX1702" s="284">
        <f>DCOUNT(B1681:E1695,D1681,AK1701:AL1702)-AQ1726</f>
        <v>0</v>
      </c>
      <c r="AY1702" s="854"/>
    </row>
    <row r="1703" spans="1:51" ht="13.5" customHeight="1">
      <c r="A1703" s="548" t="s">
        <v>607</v>
      </c>
      <c r="B1703" s="873" t="s">
        <v>107</v>
      </c>
      <c r="C1703" s="874"/>
      <c r="D1703" s="875"/>
      <c r="E1703" s="670"/>
      <c r="F1703" s="757">
        <f ca="1">SUMIF($B1682:$P1695,$A1703,F1682:F1695)</f>
        <v>0</v>
      </c>
      <c r="G1703" s="758">
        <f t="shared" ref="G1703:P1703" ca="1" si="1566">SUMIF($B1682:$P1695,$A1703,G1682:G1695)</f>
        <v>0</v>
      </c>
      <c r="H1703" s="758">
        <f t="shared" ca="1" si="1566"/>
        <v>0</v>
      </c>
      <c r="I1703" s="758">
        <f t="shared" ca="1" si="1566"/>
        <v>0</v>
      </c>
      <c r="J1703" s="758">
        <f t="shared" ca="1" si="1566"/>
        <v>0</v>
      </c>
      <c r="K1703" s="758">
        <f t="shared" ca="1" si="1566"/>
        <v>0</v>
      </c>
      <c r="L1703" s="758">
        <f t="shared" ca="1" si="1566"/>
        <v>0</v>
      </c>
      <c r="M1703" s="758">
        <f t="shared" ca="1" si="1566"/>
        <v>0</v>
      </c>
      <c r="N1703" s="758">
        <f t="shared" ca="1" si="1566"/>
        <v>0</v>
      </c>
      <c r="O1703" s="758">
        <f t="shared" ca="1" si="1566"/>
        <v>0</v>
      </c>
      <c r="P1703" s="759">
        <f t="shared" ca="1" si="1566"/>
        <v>0</v>
      </c>
      <c r="Q1703" s="555"/>
      <c r="R1703" s="857" t="s">
        <v>92</v>
      </c>
      <c r="S1703" s="863"/>
      <c r="T1703" s="864"/>
      <c r="U1703" s="682"/>
      <c r="V1703" s="682" t="str">
        <f>IF(ISERROR(VLOOKUP(U1703,参照!D:E,2,FALSE)),"",VLOOKUP(U1703,参照!D:E,2,FALSE))</f>
        <v/>
      </c>
      <c r="W1703" s="682"/>
      <c r="X1703" s="683"/>
      <c r="Y1703" s="555"/>
      <c r="Z1703" s="555"/>
      <c r="AA1703" s="555"/>
      <c r="AB1703" s="555"/>
      <c r="AC1703" s="555"/>
      <c r="AD1703" s="555"/>
      <c r="AE1703" s="555"/>
      <c r="AF1703" s="705" t="s">
        <v>34</v>
      </c>
      <c r="AG1703" s="706"/>
      <c r="AJ1703" s="854"/>
      <c r="AK1703" s="281" t="s">
        <v>104</v>
      </c>
      <c r="AL1703" s="281" t="s">
        <v>4</v>
      </c>
      <c r="AM1703" s="225"/>
      <c r="AN1703" s="225"/>
      <c r="AO1703" s="225"/>
      <c r="AP1703" s="225"/>
      <c r="AQ1703" s="225"/>
      <c r="AR1703" s="225"/>
      <c r="AS1703" s="225"/>
      <c r="AT1703" s="225"/>
      <c r="AU1703" s="225"/>
      <c r="AV1703" s="225"/>
      <c r="AW1703" s="225"/>
      <c r="AX1703" s="282"/>
      <c r="AY1703" s="854"/>
    </row>
    <row r="1704" spans="1:51" ht="13.5" customHeight="1" thickBot="1">
      <c r="A1704" s="548"/>
      <c r="B1704" s="870" t="s">
        <v>623</v>
      </c>
      <c r="C1704" s="871"/>
      <c r="D1704" s="872"/>
      <c r="E1704" s="555" t="e">
        <v>#N/A</v>
      </c>
      <c r="F1704" s="701">
        <f ca="1">SUM(F1703)+F1650</f>
        <v>0</v>
      </c>
      <c r="G1704" s="702">
        <f t="shared" ref="G1704:P1704" ca="1" si="1567">SUM(G1703)+G1650</f>
        <v>0</v>
      </c>
      <c r="H1704" s="702">
        <f t="shared" ca="1" si="1567"/>
        <v>0</v>
      </c>
      <c r="I1704" s="702">
        <f t="shared" ca="1" si="1567"/>
        <v>0</v>
      </c>
      <c r="J1704" s="702">
        <f t="shared" ca="1" si="1567"/>
        <v>0</v>
      </c>
      <c r="K1704" s="702">
        <f t="shared" ca="1" si="1567"/>
        <v>0</v>
      </c>
      <c r="L1704" s="702">
        <f t="shared" ca="1" si="1567"/>
        <v>0</v>
      </c>
      <c r="M1704" s="702">
        <f t="shared" ca="1" si="1567"/>
        <v>0</v>
      </c>
      <c r="N1704" s="702">
        <f t="shared" ca="1" si="1567"/>
        <v>0</v>
      </c>
      <c r="O1704" s="702">
        <f t="shared" ca="1" si="1567"/>
        <v>0</v>
      </c>
      <c r="P1704" s="703">
        <f t="shared" ca="1" si="1567"/>
        <v>0</v>
      </c>
      <c r="Q1704" s="555"/>
      <c r="R1704" s="692" t="str">
        <f>IF(ISERROR(VLOOKUP(Q1704,参照!#REF!,2,FALSE)),"",VLOOKUP(Q1704,参照!#REF!,2,FALSE))</f>
        <v/>
      </c>
      <c r="S1704" s="560"/>
      <c r="T1704" s="693"/>
      <c r="U1704" s="707"/>
      <c r="V1704" s="708" t="str">
        <f>IF(ISERROR(VLOOKUP(U1704,参照!D:E,2,FALSE)),"",VLOOKUP(U1704,参照!D:E,2,FALSE))</f>
        <v/>
      </c>
      <c r="W1704" s="676"/>
      <c r="X1704" s="709"/>
      <c r="Y1704" s="555"/>
      <c r="Z1704" s="645"/>
      <c r="AA1704" s="590"/>
      <c r="AB1704" s="646"/>
      <c r="AC1704" s="647"/>
      <c r="AD1704" s="555"/>
      <c r="AE1704" s="555"/>
      <c r="AF1704" s="669"/>
      <c r="AG1704" s="619"/>
      <c r="AJ1704" s="855"/>
      <c r="AK1704" s="9" t="s">
        <v>126</v>
      </c>
      <c r="AL1704" s="9">
        <v>3</v>
      </c>
      <c r="AM1704" s="283"/>
      <c r="AN1704" s="283">
        <f>DSUM($B1681:$N1695,F1681,$AK1703:$AL1704)</f>
        <v>17</v>
      </c>
      <c r="AO1704" s="283">
        <f>DSUM($B1681:$N1695,H1681,$AK1703:$AL1704)</f>
        <v>2</v>
      </c>
      <c r="AP1704" s="283">
        <f>DSUM($B1681:$N1695,J1681,$AK1703:$AL1704)</f>
        <v>0</v>
      </c>
      <c r="AQ1704" s="283">
        <f>DSUM($B1681:$N1695,L1681,$AK1703:$AL1704)</f>
        <v>3</v>
      </c>
      <c r="AR1704" s="283">
        <f>DSUM($B1681:$N1695,N1681,$AK1703:$AL1704)</f>
        <v>0</v>
      </c>
      <c r="AS1704" s="283"/>
      <c r="AT1704" s="283">
        <f>AN1704+AO1704+AP1704</f>
        <v>19</v>
      </c>
      <c r="AU1704" s="283">
        <f>AQ1704+AR1704</f>
        <v>3</v>
      </c>
      <c r="AV1704" s="283">
        <f>AT1704+AU1704</f>
        <v>22</v>
      </c>
      <c r="AW1704" s="286">
        <f>(AT1704*1)+(AU1704*0.5)</f>
        <v>20.5</v>
      </c>
      <c r="AX1704" s="285">
        <f>DCOUNT(B1681:E1695,D1681,AK1703:AL1704)-AQ1727</f>
        <v>1</v>
      </c>
      <c r="AY1704" s="855"/>
    </row>
    <row r="1705" spans="1:51" ht="13.5" customHeight="1" thickBot="1">
      <c r="A1705" s="548" t="s">
        <v>608</v>
      </c>
      <c r="B1705" s="873" t="s">
        <v>605</v>
      </c>
      <c r="C1705" s="874"/>
      <c r="D1705" s="875"/>
      <c r="E1705" s="670"/>
      <c r="F1705" s="757">
        <f ca="1">SUMIF($B1682:$P1695,$A1705,F1682:F1695)</f>
        <v>0</v>
      </c>
      <c r="G1705" s="758">
        <f t="shared" ref="G1705:P1705" ca="1" si="1568">SUMIF($B1682:$P1695,$A1705,G1682:G1695)</f>
        <v>0</v>
      </c>
      <c r="H1705" s="758">
        <f t="shared" ca="1" si="1568"/>
        <v>0</v>
      </c>
      <c r="I1705" s="758">
        <f t="shared" ca="1" si="1568"/>
        <v>0</v>
      </c>
      <c r="J1705" s="758">
        <f t="shared" ca="1" si="1568"/>
        <v>0</v>
      </c>
      <c r="K1705" s="758">
        <f t="shared" ca="1" si="1568"/>
        <v>0</v>
      </c>
      <c r="L1705" s="758">
        <f t="shared" ca="1" si="1568"/>
        <v>0</v>
      </c>
      <c r="M1705" s="758">
        <f t="shared" ca="1" si="1568"/>
        <v>0</v>
      </c>
      <c r="N1705" s="758">
        <f t="shared" ca="1" si="1568"/>
        <v>0</v>
      </c>
      <c r="O1705" s="758">
        <f t="shared" ca="1" si="1568"/>
        <v>0</v>
      </c>
      <c r="P1705" s="759">
        <f t="shared" ca="1" si="1568"/>
        <v>0</v>
      </c>
      <c r="Q1705" s="555"/>
      <c r="R1705" s="857" t="s">
        <v>93</v>
      </c>
      <c r="S1705" s="858"/>
      <c r="T1705" s="680">
        <f>SUM(X1705+T1704)</f>
        <v>453200</v>
      </c>
      <c r="U1705" s="710"/>
      <c r="V1705" s="564" t="s">
        <v>82</v>
      </c>
      <c r="W1705" s="564"/>
      <c r="X1705" s="711">
        <f>SUM(X1681:X1704)</f>
        <v>453200</v>
      </c>
      <c r="Y1705" s="555"/>
      <c r="Z1705" s="852" t="s">
        <v>76</v>
      </c>
      <c r="AA1705" s="649"/>
      <c r="AB1705" s="650"/>
      <c r="AC1705" s="651">
        <f>+AB1681*AC1681+AB1682*AC1682+AB1683*AC1683+AB1688*AC1688+AB1689*AC1689+AB1690*AC1690+AB1691*AC1691+AB1692*AC1692+AB1693*AC1693+AB1694*AC1694+AB1695*AC1695+AB1696*AC1696+AB1697*AC1697+AB1698*AC1698+AB1699*AC1699</f>
        <v>0</v>
      </c>
      <c r="AD1705" s="555"/>
      <c r="AE1705" s="555"/>
      <c r="AF1705" s="705" t="s">
        <v>5</v>
      </c>
      <c r="AG1705" s="651">
        <f>SUM(AG1695:AG1704)</f>
        <v>391205</v>
      </c>
      <c r="AJ1705" s="289"/>
      <c r="AK1705" s="4"/>
      <c r="AL1705" s="4"/>
      <c r="AW1705" s="340"/>
      <c r="AX1705" s="340"/>
      <c r="AY1705" s="289"/>
    </row>
    <row r="1706" spans="1:51" ht="13.5" customHeight="1">
      <c r="A1706" s="548"/>
      <c r="B1706" s="870" t="s">
        <v>623</v>
      </c>
      <c r="C1706" s="871"/>
      <c r="D1706" s="872"/>
      <c r="E1706" s="712"/>
      <c r="F1706" s="701">
        <f ca="1">SUM(F1705)+F1652</f>
        <v>70</v>
      </c>
      <c r="G1706" s="702">
        <f t="shared" ref="G1706" ca="1" si="1569">SUM(G1705)+G1652</f>
        <v>14250</v>
      </c>
      <c r="H1706" s="702">
        <f t="shared" ref="H1706" ca="1" si="1570">SUM(H1705)+H1652</f>
        <v>217</v>
      </c>
      <c r="I1706" s="702">
        <f t="shared" ref="I1706:P1706" ca="1" si="1571">SUM(I1705)+I1652</f>
        <v>10500</v>
      </c>
      <c r="J1706" s="702">
        <f t="shared" ca="1" si="1571"/>
        <v>0</v>
      </c>
      <c r="K1706" s="702">
        <f t="shared" ca="1" si="1571"/>
        <v>7500</v>
      </c>
      <c r="L1706" s="702">
        <f t="shared" ca="1" si="1571"/>
        <v>2</v>
      </c>
      <c r="M1706" s="702">
        <f t="shared" ca="1" si="1571"/>
        <v>7150</v>
      </c>
      <c r="N1706" s="702">
        <f t="shared" ca="1" si="1571"/>
        <v>0</v>
      </c>
      <c r="O1706" s="702">
        <f t="shared" ca="1" si="1571"/>
        <v>289</v>
      </c>
      <c r="P1706" s="703">
        <f t="shared" ca="1" si="1571"/>
        <v>831450</v>
      </c>
      <c r="Q1706" s="555"/>
      <c r="R1706" s="596"/>
      <c r="S1706" s="555"/>
      <c r="T1706" s="713"/>
      <c r="U1706" s="555"/>
      <c r="V1706" s="714"/>
      <c r="W1706" s="555"/>
      <c r="X1706" s="713"/>
      <c r="Y1706" s="555"/>
      <c r="Z1706" s="555"/>
      <c r="AA1706" s="555"/>
      <c r="AB1706" s="555"/>
      <c r="AC1706" s="555"/>
      <c r="AD1706" s="555"/>
      <c r="AE1706" s="555"/>
      <c r="AF1706" s="555"/>
      <c r="AG1706" s="555"/>
      <c r="AJ1706" s="853" t="s">
        <v>336</v>
      </c>
      <c r="AK1706" s="277" t="s">
        <v>104</v>
      </c>
      <c r="AL1706" s="277" t="s">
        <v>4</v>
      </c>
      <c r="AM1706" s="278"/>
      <c r="AN1706" s="279" t="s">
        <v>15</v>
      </c>
      <c r="AO1706" s="279" t="s">
        <v>16</v>
      </c>
      <c r="AP1706" s="277" t="s">
        <v>17</v>
      </c>
      <c r="AQ1706" s="279" t="s">
        <v>18</v>
      </c>
      <c r="AR1706" s="279" t="s">
        <v>19</v>
      </c>
      <c r="AS1706" s="277"/>
      <c r="AT1706" s="277" t="s">
        <v>117</v>
      </c>
      <c r="AU1706" s="277" t="s">
        <v>118</v>
      </c>
      <c r="AV1706" s="277" t="s">
        <v>123</v>
      </c>
      <c r="AW1706" s="277" t="s">
        <v>124</v>
      </c>
      <c r="AX1706" s="288" t="s">
        <v>122</v>
      </c>
      <c r="AY1706" s="853" t="s">
        <v>336</v>
      </c>
    </row>
    <row r="1707" spans="1:51" ht="13.5" customHeight="1">
      <c r="A1707" s="548" t="s">
        <v>609</v>
      </c>
      <c r="B1707" s="873" t="s">
        <v>103</v>
      </c>
      <c r="C1707" s="874"/>
      <c r="D1707" s="875"/>
      <c r="E1707" s="560" t="e">
        <v>#N/A</v>
      </c>
      <c r="F1707" s="757">
        <f ca="1">SUMIF($B1682:$P1695,$A1707,F1682:F1695)</f>
        <v>0</v>
      </c>
      <c r="G1707" s="758">
        <f t="shared" ref="G1707:P1707" ca="1" si="1572">SUMIF($B1682:$P1695,$A1707,G1682:G1695)</f>
        <v>0</v>
      </c>
      <c r="H1707" s="758">
        <f t="shared" ca="1" si="1572"/>
        <v>0</v>
      </c>
      <c r="I1707" s="758">
        <f t="shared" ca="1" si="1572"/>
        <v>0</v>
      </c>
      <c r="J1707" s="758">
        <f t="shared" ca="1" si="1572"/>
        <v>0</v>
      </c>
      <c r="K1707" s="758">
        <f t="shared" ca="1" si="1572"/>
        <v>0</v>
      </c>
      <c r="L1707" s="758">
        <f t="shared" ca="1" si="1572"/>
        <v>0</v>
      </c>
      <c r="M1707" s="758">
        <f t="shared" ca="1" si="1572"/>
        <v>0</v>
      </c>
      <c r="N1707" s="758">
        <f t="shared" ca="1" si="1572"/>
        <v>0</v>
      </c>
      <c r="O1707" s="758">
        <f t="shared" ca="1" si="1572"/>
        <v>0</v>
      </c>
      <c r="P1707" s="759">
        <f t="shared" ca="1" si="1572"/>
        <v>0</v>
      </c>
      <c r="Q1707" s="555"/>
      <c r="R1707" s="649" t="s">
        <v>425</v>
      </c>
      <c r="S1707" s="555"/>
      <c r="T1707" s="555"/>
      <c r="U1707" s="555"/>
      <c r="V1707" s="555"/>
      <c r="W1707" s="555"/>
      <c r="X1707" s="555"/>
      <c r="Y1707" s="555"/>
      <c r="Z1707" s="555"/>
      <c r="AA1707" s="555"/>
      <c r="AB1707" s="555"/>
      <c r="AC1707" s="555"/>
      <c r="AD1707" s="555"/>
      <c r="AE1707" s="555"/>
      <c r="AF1707" s="714" t="s">
        <v>342</v>
      </c>
      <c r="AG1707" s="555"/>
      <c r="AJ1707" s="854"/>
      <c r="AK1707" s="281" t="s">
        <v>334</v>
      </c>
      <c r="AL1707" s="281">
        <v>1</v>
      </c>
      <c r="AM1707" s="225"/>
      <c r="AN1707" s="225">
        <f>DSUM($B1681:$N1695,F1681,$AK1706:$AL1707)</f>
        <v>0</v>
      </c>
      <c r="AO1707" s="225">
        <f>DSUM($B1681:$N1695,H1681,$AK1706:$AL1707)</f>
        <v>0</v>
      </c>
      <c r="AP1707" s="225">
        <f>DSUM($B1681:$N1695,J1681,$AK1706:$AL1707)</f>
        <v>0</v>
      </c>
      <c r="AQ1707" s="225">
        <f>DSUM($B1681:$N1695,L1681,$AK1706:$AL1707)</f>
        <v>0</v>
      </c>
      <c r="AR1707" s="225">
        <f>DSUM($B1681:$N1695,N1681,$AK1706:$AL1707)</f>
        <v>0</v>
      </c>
      <c r="AS1707" s="225"/>
      <c r="AT1707" s="225">
        <f>AN1707+AO1707+AP1707</f>
        <v>0</v>
      </c>
      <c r="AU1707" s="225">
        <f>AQ1707+AR1707</f>
        <v>0</v>
      </c>
      <c r="AV1707" s="225">
        <f>AT1707+AU1707</f>
        <v>0</v>
      </c>
      <c r="AW1707" s="287">
        <f>(AT1707*1)+(AU1707*0.5)</f>
        <v>0</v>
      </c>
      <c r="AX1707" s="284">
        <f>DCOUNT(B1681:E1695,D1681,AK1706:AL1707)-AR1726</f>
        <v>0</v>
      </c>
      <c r="AY1707" s="854"/>
    </row>
    <row r="1708" spans="1:51" ht="13.5" customHeight="1">
      <c r="A1708" s="548"/>
      <c r="B1708" s="870" t="s">
        <v>623</v>
      </c>
      <c r="C1708" s="871"/>
      <c r="D1708" s="872"/>
      <c r="E1708" s="555" t="e">
        <v>#N/A</v>
      </c>
      <c r="F1708" s="701">
        <f ca="1">SUM(F1707)+F1654</f>
        <v>60</v>
      </c>
      <c r="G1708" s="702">
        <f t="shared" ref="G1708" ca="1" si="1573">SUM(G1707)+G1654</f>
        <v>9500</v>
      </c>
      <c r="H1708" s="702">
        <f t="shared" ref="H1708" ca="1" si="1574">SUM(H1707)+H1654</f>
        <v>9</v>
      </c>
      <c r="I1708" s="702">
        <f t="shared" ref="I1708:P1708" ca="1" si="1575">SUM(I1707)+I1654</f>
        <v>7000</v>
      </c>
      <c r="J1708" s="702">
        <f t="shared" ca="1" si="1575"/>
        <v>0</v>
      </c>
      <c r="K1708" s="702">
        <f t="shared" ca="1" si="1575"/>
        <v>5000</v>
      </c>
      <c r="L1708" s="702">
        <f t="shared" ca="1" si="1575"/>
        <v>2</v>
      </c>
      <c r="M1708" s="702">
        <f t="shared" ca="1" si="1575"/>
        <v>4750</v>
      </c>
      <c r="N1708" s="702">
        <f t="shared" ca="1" si="1575"/>
        <v>0</v>
      </c>
      <c r="O1708" s="702">
        <f t="shared" ca="1" si="1575"/>
        <v>71</v>
      </c>
      <c r="P1708" s="703">
        <f t="shared" ca="1" si="1575"/>
        <v>695500</v>
      </c>
      <c r="Q1708" s="555"/>
      <c r="R1708" s="774"/>
      <c r="S1708" s="604"/>
      <c r="T1708" s="603" t="s">
        <v>39</v>
      </c>
      <c r="U1708" s="604"/>
      <c r="V1708" s="715"/>
      <c r="W1708" s="604"/>
      <c r="X1708" s="603" t="s">
        <v>455</v>
      </c>
      <c r="Y1708" s="604"/>
      <c r="Z1708" s="715"/>
      <c r="AA1708" s="604"/>
      <c r="AB1708" s="604"/>
      <c r="AC1708" s="603" t="s">
        <v>41</v>
      </c>
      <c r="AD1708" s="715"/>
      <c r="AE1708" s="555"/>
      <c r="AF1708" s="645" t="s">
        <v>843</v>
      </c>
      <c r="AG1708" s="716"/>
      <c r="AJ1708" s="854"/>
      <c r="AK1708" s="281" t="s">
        <v>104</v>
      </c>
      <c r="AL1708" s="281" t="s">
        <v>4</v>
      </c>
      <c r="AM1708" s="225"/>
      <c r="AN1708" s="225"/>
      <c r="AO1708" s="225"/>
      <c r="AP1708" s="225"/>
      <c r="AQ1708" s="225"/>
      <c r="AR1708" s="225"/>
      <c r="AS1708" s="225"/>
      <c r="AT1708" s="225"/>
      <c r="AU1708" s="225"/>
      <c r="AV1708" s="225"/>
      <c r="AW1708" s="225"/>
      <c r="AX1708" s="282"/>
      <c r="AY1708" s="854"/>
    </row>
    <row r="1709" spans="1:51" ht="13.5" customHeight="1" thickBot="1">
      <c r="A1709" s="548" t="s">
        <v>610</v>
      </c>
      <c r="B1709" s="878" t="s">
        <v>661</v>
      </c>
      <c r="C1709" s="879"/>
      <c r="D1709" s="880"/>
      <c r="E1709" s="670"/>
      <c r="F1709" s="757">
        <f ca="1">SUMIF($B1682:$P1695,$A1709,F1682:F1695)+SUMIF($B1682:$P1695,$A1710,F1682:F1695)</f>
        <v>17</v>
      </c>
      <c r="G1709" s="758">
        <f t="shared" ref="G1709" ca="1" si="1576">SUMIF($B1684:$P1697,$A1709,G1684:G1697)</f>
        <v>7600</v>
      </c>
      <c r="H1709" s="758">
        <f ca="1">SUMIF($B1682:$P1695,$A1709,H1682:H1695)+SUMIF($B1682:$P1695,$A1710,H1682:H1695)</f>
        <v>2</v>
      </c>
      <c r="I1709" s="758">
        <f t="shared" ref="I1709" ca="1" si="1577">SUMIF($B1684:$P1697,$A1709,I1684:I1697)</f>
        <v>5600</v>
      </c>
      <c r="J1709" s="758">
        <f ca="1">SUMIF($B1682:$P1695,$A1709,J1682:J1695)+SUMIF($B1682:$P1695,$A1710,J1682:J1695)</f>
        <v>0</v>
      </c>
      <c r="K1709" s="758">
        <f t="shared" ref="K1709" ca="1" si="1578">SUMIF($B1684:$P1697,$A1709,K1684:K1697)</f>
        <v>4000</v>
      </c>
      <c r="L1709" s="758">
        <f ca="1">SUMIF($B1682:$P1695,$A1709,L1682:L1695)+SUMIF($B1682:$P1695,$A1710,L1682:L1695)</f>
        <v>3</v>
      </c>
      <c r="M1709" s="758">
        <f t="shared" ref="M1709" ca="1" si="1579">SUMIF($B1684:$P1697,$A1709,M1684:M1697)</f>
        <v>3800</v>
      </c>
      <c r="N1709" s="758">
        <f ca="1">SUMIF($B1682:$P1695,$A1709,N1682:N1695)+SUMIF($B1682:$P1695,$A1710,N1682:N1695)</f>
        <v>0</v>
      </c>
      <c r="O1709" s="758">
        <f ca="1">SUMIF($B1682:$P1695,$A1709,O1682:O1695)+SUMIF($B1682:$P1695,$A1710,O1682:O1695)</f>
        <v>22</v>
      </c>
      <c r="P1709" s="759">
        <f ca="1">SUMIF($B1682:$P1695,$A1709,P1682:P1695)+SUMIF($B1682:$P1695,$A1710,P1682:P1695)</f>
        <v>163200</v>
      </c>
      <c r="Q1709" s="555"/>
      <c r="R1709" s="775"/>
      <c r="S1709" s="596" t="s">
        <v>2</v>
      </c>
      <c r="T1709" s="717">
        <f>SUM(昨年日報!T1710)</f>
        <v>182</v>
      </c>
      <c r="U1709" s="555"/>
      <c r="V1709" s="718"/>
      <c r="W1709" s="596" t="s">
        <v>42</v>
      </c>
      <c r="X1709" s="719">
        <f>+X1655+T1709</f>
        <v>4817</v>
      </c>
      <c r="Y1709" s="555"/>
      <c r="Z1709" s="720"/>
      <c r="AA1709" s="555" t="s">
        <v>2</v>
      </c>
      <c r="AB1709" s="596"/>
      <c r="AC1709" s="721">
        <f>+AC1655+T1709</f>
        <v>5095</v>
      </c>
      <c r="AD1709" s="720"/>
      <c r="AE1709" s="555"/>
      <c r="AF1709" s="631" t="s">
        <v>844</v>
      </c>
      <c r="AG1709" s="561"/>
      <c r="AJ1709" s="855"/>
      <c r="AK1709" s="9" t="s">
        <v>335</v>
      </c>
      <c r="AL1709" s="9">
        <v>3</v>
      </c>
      <c r="AM1709" s="283"/>
      <c r="AN1709" s="283">
        <f>DSUM($B1681:$N1695,F1681,$AK1708:$AL1709)</f>
        <v>0</v>
      </c>
      <c r="AO1709" s="283">
        <f>DSUM($B1681:$N1695,H1681,$AK1708:$AL1709)</f>
        <v>0</v>
      </c>
      <c r="AP1709" s="283">
        <f>DSUM($B1681:$N1695,J1681,$AK1708:$AL1709)</f>
        <v>0</v>
      </c>
      <c r="AQ1709" s="283">
        <f>DSUM($B1681:$N1695,L1681,$AK1708:$AL1709)</f>
        <v>0</v>
      </c>
      <c r="AR1709" s="283">
        <f>DSUM($B1681:$N1695,N1681,$AK1708:$AL1709)</f>
        <v>0</v>
      </c>
      <c r="AS1709" s="283"/>
      <c r="AT1709" s="283">
        <f>AN1709+AO1709+AP1709</f>
        <v>0</v>
      </c>
      <c r="AU1709" s="283">
        <f>AQ1709+AR1709</f>
        <v>0</v>
      </c>
      <c r="AV1709" s="283">
        <f>AT1709+AU1709</f>
        <v>0</v>
      </c>
      <c r="AW1709" s="286">
        <f>(AT1709*1)+(AU1709*0.5)</f>
        <v>0</v>
      </c>
      <c r="AX1709" s="285">
        <f>DCOUNT(B1681:E1695,D1681,AK1708:AL1709)-AR1727</f>
        <v>0</v>
      </c>
      <c r="AY1709" s="855"/>
    </row>
    <row r="1710" spans="1:51" ht="13.5" customHeight="1" thickBot="1">
      <c r="A1710" s="548" t="s">
        <v>663</v>
      </c>
      <c r="B1710" s="870" t="s">
        <v>623</v>
      </c>
      <c r="C1710" s="871"/>
      <c r="D1710" s="872"/>
      <c r="E1710" s="555" t="e">
        <v>#N/A</v>
      </c>
      <c r="F1710" s="701">
        <f ca="1">SUM(F1709)+F1656</f>
        <v>478</v>
      </c>
      <c r="G1710" s="702">
        <f t="shared" ref="G1710" ca="1" si="1580">SUM(G1709)+G1656</f>
        <v>76000</v>
      </c>
      <c r="H1710" s="702">
        <f t="shared" ref="H1710" ca="1" si="1581">SUM(H1709)+H1656</f>
        <v>122</v>
      </c>
      <c r="I1710" s="702">
        <f t="shared" ref="I1710:P1710" ca="1" si="1582">SUM(I1709)+I1656</f>
        <v>56000</v>
      </c>
      <c r="J1710" s="702">
        <f t="shared" ca="1" si="1582"/>
        <v>0</v>
      </c>
      <c r="K1710" s="702">
        <f t="shared" ca="1" si="1582"/>
        <v>40000</v>
      </c>
      <c r="L1710" s="702">
        <f t="shared" ca="1" si="1582"/>
        <v>29</v>
      </c>
      <c r="M1710" s="702">
        <f t="shared" ca="1" si="1582"/>
        <v>38000</v>
      </c>
      <c r="N1710" s="702">
        <f t="shared" ca="1" si="1582"/>
        <v>54</v>
      </c>
      <c r="O1710" s="702">
        <f t="shared" ca="1" si="1582"/>
        <v>683</v>
      </c>
      <c r="P1710" s="703">
        <f t="shared" ca="1" si="1582"/>
        <v>5072400</v>
      </c>
      <c r="Q1710" s="555"/>
      <c r="R1710" s="776" t="s">
        <v>43</v>
      </c>
      <c r="S1710" s="697" t="s">
        <v>3</v>
      </c>
      <c r="T1710" s="722">
        <f>SUM(O1697)</f>
        <v>177</v>
      </c>
      <c r="U1710" s="696"/>
      <c r="V1710" s="723">
        <f t="shared" ref="V1710" si="1583">+IF(ISERROR(T1710/T1709*100),"",(T1710/T1709*100))</f>
        <v>97.252747252747255</v>
      </c>
      <c r="W1710" s="697" t="s">
        <v>44</v>
      </c>
      <c r="X1710" s="724">
        <f t="shared" ref="X1710:X1712" si="1584">+X1656+T1710</f>
        <v>4409</v>
      </c>
      <c r="Y1710" s="696"/>
      <c r="Z1710" s="725">
        <f t="shared" ref="Z1710" si="1585">+IF(ISERROR(X1710/X1709*100),"",(X1710/X1709*100))</f>
        <v>91.529997924019099</v>
      </c>
      <c r="AA1710" s="696" t="s">
        <v>3</v>
      </c>
      <c r="AB1710" s="697"/>
      <c r="AC1710" s="726">
        <f t="shared" ref="AC1710:AC1722" si="1586">+AC1656+T1710</f>
        <v>4547</v>
      </c>
      <c r="AD1710" s="723">
        <f>+IF(ISERROR(AC1710/AC1709*100),"",(AC1710/AC1709*100))</f>
        <v>89.244357212953872</v>
      </c>
      <c r="AE1710" s="555"/>
      <c r="AF1710" s="558"/>
      <c r="AG1710" s="561"/>
    </row>
    <row r="1711" spans="1:51" ht="13.5" customHeight="1" thickBot="1">
      <c r="A1711" s="43"/>
      <c r="B1711" s="662"/>
      <c r="C1711" s="663"/>
      <c r="D1711" s="664"/>
      <c r="E1711" s="590" t="str">
        <f>IF(B1711="","",VLOOKUP(B1711,参照!$U$1:$Z$25,2,FALSE))</f>
        <v/>
      </c>
      <c r="F1711" s="760"/>
      <c r="G1711" s="761"/>
      <c r="H1711" s="760"/>
      <c r="I1711" s="762"/>
      <c r="J1711" s="760"/>
      <c r="K1711" s="762"/>
      <c r="L1711" s="760"/>
      <c r="M1711" s="761"/>
      <c r="N1711" s="761"/>
      <c r="O1711" s="763"/>
      <c r="P1711" s="764"/>
      <c r="Q1711" s="555"/>
      <c r="R1711" s="777"/>
      <c r="S1711" s="728"/>
      <c r="T1711" s="606">
        <f>SUM(昨年日報!T1712)</f>
        <v>762300</v>
      </c>
      <c r="U1711" s="555"/>
      <c r="V1711" s="729"/>
      <c r="W1711" s="555"/>
      <c r="X1711" s="719">
        <f t="shared" si="1584"/>
        <v>22788980</v>
      </c>
      <c r="Y1711" s="555"/>
      <c r="Z1711" s="720"/>
      <c r="AA1711" s="555"/>
      <c r="AB1711" s="555"/>
      <c r="AC1711" s="713">
        <f t="shared" si="1586"/>
        <v>23972940</v>
      </c>
      <c r="AD1711" s="720"/>
      <c r="AE1711" s="555"/>
      <c r="AF1711" s="730"/>
      <c r="AG1711" s="561"/>
      <c r="AJ1711" s="290" t="s">
        <v>128</v>
      </c>
      <c r="AK1711" s="256"/>
      <c r="AL1711" s="256"/>
      <c r="AM1711" s="256"/>
      <c r="AN1711" s="256">
        <f>AN1682+AN1684+AN1687+AN1689+AN1692+AN1694+AN1697+AN1699+AN1702+AN1704</f>
        <v>93</v>
      </c>
      <c r="AO1711" s="256">
        <f>AO1682+AO1684+AO1687+AO1689+AO1692+AO1694+AO1697+AO1699+AO1702+AO1704</f>
        <v>81</v>
      </c>
      <c r="AP1711" s="256">
        <f>AP1682+AP1684+AP1687+AP1689+AP1692+AP1694+AP1697+AP1699+AP1702+AP1704</f>
        <v>0</v>
      </c>
      <c r="AQ1711" s="256">
        <f>AQ1682+AQ1684+AQ1687+AQ1689+AQ1692+AQ1694+AQ1697+AQ1699+AQ1702+AQ1704</f>
        <v>3</v>
      </c>
      <c r="AR1711" s="256">
        <f>AR1682+AR1684+AR1687+AR1689+AR1692+AR1694+AR1697+AR1699+AR1702+AR1704</f>
        <v>0</v>
      </c>
      <c r="AS1711" s="256"/>
      <c r="AT1711" s="256">
        <f>AT1682+AT1684+AT1687+AT1689+AT1692+AT1694+AT1697+AT1699+AT1702+AT1704</f>
        <v>174</v>
      </c>
      <c r="AU1711" s="256">
        <f>AU1682+AU1684+AU1687+AU1689+AU1692+AU1694+AU1697+AU1699+AU1702+AU1704</f>
        <v>3</v>
      </c>
      <c r="AV1711" s="256">
        <f>AV1682+AV1684+AV1687+AV1689+AV1692+AV1694+AV1697+AV1699+AV1702+AV1704</f>
        <v>177</v>
      </c>
      <c r="AW1711" s="256">
        <f>AW1682+AW1684+AW1687+AW1689+AW1692+AW1694+AW1697+AW1699+AW1702+AW1704</f>
        <v>175.5</v>
      </c>
      <c r="AX1711" s="256">
        <f>AX1682+AX1684+AX1687+AX1689+AX1692+AX1694+AX1697+AX1699+AX1702+AX1704</f>
        <v>4</v>
      </c>
    </row>
    <row r="1712" spans="1:51" ht="13.5" customHeight="1">
      <c r="A1712" s="43"/>
      <c r="B1712" s="870" t="s">
        <v>611</v>
      </c>
      <c r="C1712" s="871"/>
      <c r="D1712" s="872"/>
      <c r="E1712" s="670"/>
      <c r="F1712" s="731">
        <f ca="1">SUM(F1702+F1704+F1706+F1708+F1710)</f>
        <v>1766</v>
      </c>
      <c r="G1712" s="732">
        <f t="shared" ref="G1712:P1712" ca="1" si="1587">SUM(G1702+G1704+G1706+G1708+G1710)</f>
        <v>403750</v>
      </c>
      <c r="H1712" s="731">
        <f t="shared" ca="1" si="1587"/>
        <v>2448</v>
      </c>
      <c r="I1712" s="733">
        <f t="shared" ca="1" si="1587"/>
        <v>297500</v>
      </c>
      <c r="J1712" s="731">
        <f t="shared" ca="1" si="1587"/>
        <v>58</v>
      </c>
      <c r="K1712" s="733">
        <f t="shared" ca="1" si="1587"/>
        <v>212500</v>
      </c>
      <c r="L1712" s="731">
        <f t="shared" ca="1" si="1587"/>
        <v>71</v>
      </c>
      <c r="M1712" s="732">
        <f t="shared" ca="1" si="1587"/>
        <v>202220</v>
      </c>
      <c r="N1712" s="732">
        <f t="shared" ca="1" si="1587"/>
        <v>66</v>
      </c>
      <c r="O1712" s="734">
        <f t="shared" ca="1" si="1587"/>
        <v>4409</v>
      </c>
      <c r="P1712" s="735">
        <f t="shared" ca="1" si="1587"/>
        <v>22690910</v>
      </c>
      <c r="Q1712" s="555"/>
      <c r="R1712" s="778" t="s">
        <v>45</v>
      </c>
      <c r="S1712" s="660"/>
      <c r="T1712" s="736">
        <f>SUM(P1697)</f>
        <v>918450</v>
      </c>
      <c r="U1712" s="696"/>
      <c r="V1712" s="723">
        <f t="shared" ref="V1712" si="1588">+IF(ISERROR(T1712/T1711*100),"",(T1712/T1711*100))</f>
        <v>120.4840613931523</v>
      </c>
      <c r="W1712" s="696"/>
      <c r="X1712" s="724">
        <f t="shared" si="1584"/>
        <v>22690910</v>
      </c>
      <c r="Y1712" s="696"/>
      <c r="Z1712" s="723">
        <f t="shared" ref="Z1712" si="1589">+IF(ISERROR(X1712/X1711*100),"",(X1712/X1711*100))</f>
        <v>99.569660423590705</v>
      </c>
      <c r="AA1712" s="696"/>
      <c r="AB1712" s="696"/>
      <c r="AC1712" s="736">
        <f t="shared" si="1586"/>
        <v>23366670</v>
      </c>
      <c r="AD1712" s="723">
        <f>+IF(ISERROR(AC1712/AC1711*100),"",(AC1712/AC1711*100))</f>
        <v>97.471023579085411</v>
      </c>
      <c r="AE1712" s="555"/>
      <c r="AF1712" s="558"/>
      <c r="AG1712" s="561"/>
    </row>
    <row r="1713" spans="1:46" ht="13.5" customHeight="1">
      <c r="A1713" s="43"/>
      <c r="B1713" s="895"/>
      <c r="C1713" s="895"/>
      <c r="D1713" s="895"/>
      <c r="E1713" s="562"/>
      <c r="F1713" s="666"/>
      <c r="G1713" s="737"/>
      <c r="H1713" s="666"/>
      <c r="I1713" s="737"/>
      <c r="J1713" s="666"/>
      <c r="K1713" s="737"/>
      <c r="L1713" s="666"/>
      <c r="M1713" s="737"/>
      <c r="N1713" s="666"/>
      <c r="O1713" s="737"/>
      <c r="P1713" s="737"/>
      <c r="Q1713" s="555"/>
      <c r="R1713" s="777" t="s">
        <v>46</v>
      </c>
      <c r="S1713" s="738">
        <f>SUM(AC1682:AC1683)</f>
        <v>0</v>
      </c>
      <c r="T1713" s="606">
        <f>SUM(昨年日報!T1714)</f>
        <v>10000</v>
      </c>
      <c r="U1713" s="555"/>
      <c r="V1713" s="729"/>
      <c r="W1713" s="555"/>
      <c r="X1713" s="719">
        <f>+X1659+T1713</f>
        <v>10000</v>
      </c>
      <c r="Y1713" s="555"/>
      <c r="Z1713" s="739"/>
      <c r="AA1713" s="555"/>
      <c r="AB1713" s="555"/>
      <c r="AC1713" s="713">
        <f t="shared" si="1586"/>
        <v>10000</v>
      </c>
      <c r="AD1713" s="720"/>
      <c r="AE1713" s="555"/>
      <c r="AF1713" s="558"/>
      <c r="AG1713" s="561"/>
      <c r="AJ1713" s="856" t="s">
        <v>323</v>
      </c>
      <c r="AK1713" s="856"/>
      <c r="AL1713" s="856" t="s">
        <v>324</v>
      </c>
      <c r="AM1713" s="856"/>
      <c r="AN1713" s="859" t="s">
        <v>331</v>
      </c>
      <c r="AO1713" s="859"/>
      <c r="AP1713" s="856" t="s">
        <v>325</v>
      </c>
      <c r="AQ1713" s="856"/>
    </row>
    <row r="1714" spans="1:46" ht="13.5" customHeight="1">
      <c r="A1714" s="43"/>
      <c r="B1714" s="881" t="s">
        <v>618</v>
      </c>
      <c r="C1714" s="882"/>
      <c r="D1714" s="882"/>
      <c r="E1714" s="564" t="e">
        <f>IF(B1714="","",VLOOKUP(B1714,参照!$U$1:$Z$25,2,FALSE))</f>
        <v>#N/A</v>
      </c>
      <c r="F1714" s="883" t="s">
        <v>616</v>
      </c>
      <c r="G1714" s="884"/>
      <c r="H1714" s="884"/>
      <c r="I1714" s="884"/>
      <c r="J1714" s="884"/>
      <c r="K1714" s="884"/>
      <c r="L1714" s="884"/>
      <c r="M1714" s="884"/>
      <c r="N1714" s="884"/>
      <c r="O1714" s="884"/>
      <c r="P1714" s="885"/>
      <c r="Q1714" s="555"/>
      <c r="R1714" s="776" t="s">
        <v>47</v>
      </c>
      <c r="S1714" s="740">
        <v>25800</v>
      </c>
      <c r="T1714" s="736">
        <f>SUM(T1700+T1704+S1713+S1714)</f>
        <v>25800</v>
      </c>
      <c r="U1714" s="696"/>
      <c r="V1714" s="723">
        <f t="shared" ref="V1714" si="1590">+IF(ISERROR(T1714/T1713*100),"",(T1714/T1713*100))</f>
        <v>258</v>
      </c>
      <c r="W1714" s="696"/>
      <c r="X1714" s="724">
        <f t="shared" ref="X1714:X1723" si="1591">+X1660+T1714</f>
        <v>36204</v>
      </c>
      <c r="Y1714" s="696"/>
      <c r="Z1714" s="725">
        <f t="shared" ref="Z1714" si="1592">+IF(ISERROR(X1714/X1713*100),"",(X1714/X1713*100))</f>
        <v>362.04</v>
      </c>
      <c r="AA1714" s="696"/>
      <c r="AB1714" s="696"/>
      <c r="AC1714" s="736">
        <f t="shared" si="1586"/>
        <v>67420</v>
      </c>
      <c r="AD1714" s="723">
        <f>+IF(ISERROR(AC1714/AC1713*100),"",(AC1714/AC1713*100))</f>
        <v>674.2</v>
      </c>
      <c r="AE1714" s="555"/>
      <c r="AF1714" s="558"/>
      <c r="AG1714" s="561"/>
      <c r="AJ1714" s="931">
        <v>324175</v>
      </c>
      <c r="AK1714" s="931"/>
      <c r="AL1714" s="869">
        <f>AJ1714-AG1705</f>
        <v>-67030</v>
      </c>
      <c r="AM1714" s="856"/>
      <c r="AN1714" s="869">
        <f>T1716+T1718+T1720+T1722</f>
        <v>41230</v>
      </c>
      <c r="AO1714" s="856"/>
      <c r="AP1714" s="869">
        <f>(AJ1714+AN1714)-(AG1705)</f>
        <v>-25800</v>
      </c>
      <c r="AQ1714" s="856"/>
    </row>
    <row r="1715" spans="1:46" ht="13.5" customHeight="1">
      <c r="A1715" s="43"/>
      <c r="B1715" s="894" t="s">
        <v>602</v>
      </c>
      <c r="C1715" s="894"/>
      <c r="D1715" s="894"/>
      <c r="E1715" s="555" t="e">
        <v>#N/A</v>
      </c>
      <c r="F1715" s="687" t="s">
        <v>15</v>
      </c>
      <c r="G1715" s="688"/>
      <c r="H1715" s="687" t="s">
        <v>16</v>
      </c>
      <c r="I1715" s="689"/>
      <c r="J1715" s="559" t="s">
        <v>17</v>
      </c>
      <c r="K1715" s="690"/>
      <c r="L1715" s="687" t="s">
        <v>18</v>
      </c>
      <c r="M1715" s="670"/>
      <c r="N1715" s="670" t="s">
        <v>19</v>
      </c>
      <c r="O1715" s="691" t="s">
        <v>6</v>
      </c>
      <c r="P1715" s="613" t="s">
        <v>20</v>
      </c>
      <c r="Q1715" s="555"/>
      <c r="R1715" s="773" t="s">
        <v>639</v>
      </c>
      <c r="S1715" s="824">
        <f>AF1720+AF1722</f>
        <v>9030</v>
      </c>
      <c r="T1715" s="606">
        <f>SUM(昨年日報!T1716)</f>
        <v>6210</v>
      </c>
      <c r="U1715" s="555"/>
      <c r="V1715" s="729"/>
      <c r="W1715" s="555"/>
      <c r="X1715" s="719">
        <f t="shared" si="1591"/>
        <v>342940</v>
      </c>
      <c r="Y1715" s="555"/>
      <c r="Z1715" s="720"/>
      <c r="AA1715" s="555"/>
      <c r="AB1715" s="555"/>
      <c r="AC1715" s="713">
        <f t="shared" si="1586"/>
        <v>360340</v>
      </c>
      <c r="AD1715" s="720"/>
      <c r="AE1715" s="555"/>
      <c r="AF1715" s="558"/>
      <c r="AG1715" s="561"/>
    </row>
    <row r="1716" spans="1:46" ht="13.5" customHeight="1" thickBot="1">
      <c r="A1716" s="43"/>
      <c r="B1716" s="873" t="s">
        <v>637</v>
      </c>
      <c r="C1716" s="874"/>
      <c r="D1716" s="875"/>
      <c r="E1716" s="670"/>
      <c r="F1716" s="665"/>
      <c r="G1716" s="727"/>
      <c r="H1716" s="727"/>
      <c r="I1716" s="727"/>
      <c r="J1716" s="727"/>
      <c r="K1716" s="727"/>
      <c r="L1716" s="727"/>
      <c r="M1716" s="727"/>
      <c r="N1716" s="727"/>
      <c r="O1716" s="727"/>
      <c r="P1716" s="742"/>
      <c r="Q1716" s="555"/>
      <c r="R1716" s="771" t="s">
        <v>682</v>
      </c>
      <c r="S1716" s="825">
        <f>AF1725+AF1727</f>
        <v>0</v>
      </c>
      <c r="T1716" s="736">
        <f>SUM(S1715:S1716)</f>
        <v>9030</v>
      </c>
      <c r="U1716" s="696"/>
      <c r="V1716" s="723">
        <f t="shared" ref="V1716" si="1593">+IF(ISERROR(T1716/T1715*100),"",(T1716/T1715*100))</f>
        <v>145.41062801932367</v>
      </c>
      <c r="W1716" s="696"/>
      <c r="X1716" s="724">
        <f t="shared" si="1591"/>
        <v>280940</v>
      </c>
      <c r="Y1716" s="696"/>
      <c r="Z1716" s="723">
        <f t="shared" ref="Z1716" si="1594">+IF(ISERROR(X1716/X1715*100),"",(X1716/X1715*100))</f>
        <v>81.921035749693829</v>
      </c>
      <c r="AA1716" s="696"/>
      <c r="AB1716" s="696"/>
      <c r="AC1716" s="736">
        <f t="shared" si="1586"/>
        <v>285950</v>
      </c>
      <c r="AD1716" s="723">
        <f>+IF(ISERROR(AC1716/AC1715*100),"",(AC1716/AC1715*100))</f>
        <v>79.355608591885442</v>
      </c>
      <c r="AE1716" s="555"/>
      <c r="AF1716" s="558"/>
      <c r="AG1716" s="561"/>
      <c r="AJ1716" s="856" t="s">
        <v>326</v>
      </c>
      <c r="AK1716" s="856"/>
      <c r="AL1716" s="856"/>
      <c r="AM1716" s="856"/>
    </row>
    <row r="1717" spans="1:46" ht="13.5" customHeight="1" thickBot="1">
      <c r="A1717" s="43"/>
      <c r="B1717" s="870" t="s">
        <v>624</v>
      </c>
      <c r="C1717" s="871"/>
      <c r="D1717" s="872"/>
      <c r="E1717" s="555" t="e">
        <v>#N/A</v>
      </c>
      <c r="F1717" s="700">
        <f ca="1">SUM(F1702)+F$43</f>
        <v>1276</v>
      </c>
      <c r="G1717" s="701">
        <f t="shared" ref="G1717:P1717" ca="1" si="1595">SUM(G1702)+G$43</f>
        <v>323000</v>
      </c>
      <c r="H1717" s="702">
        <f t="shared" ca="1" si="1595"/>
        <v>2116</v>
      </c>
      <c r="I1717" s="702">
        <f t="shared" ca="1" si="1595"/>
        <v>238000</v>
      </c>
      <c r="J1717" s="702">
        <f t="shared" ca="1" si="1595"/>
        <v>58</v>
      </c>
      <c r="K1717" s="702">
        <f t="shared" ca="1" si="1595"/>
        <v>170000</v>
      </c>
      <c r="L1717" s="702">
        <f t="shared" ca="1" si="1595"/>
        <v>40</v>
      </c>
      <c r="M1717" s="702">
        <f t="shared" ca="1" si="1595"/>
        <v>161840</v>
      </c>
      <c r="N1717" s="702">
        <f t="shared" ca="1" si="1595"/>
        <v>14</v>
      </c>
      <c r="O1717" s="702">
        <f t="shared" ca="1" si="1595"/>
        <v>3504</v>
      </c>
      <c r="P1717" s="703">
        <f t="shared" ca="1" si="1595"/>
        <v>16767320</v>
      </c>
      <c r="Q1717" s="555"/>
      <c r="R1717" s="773" t="s">
        <v>640</v>
      </c>
      <c r="S1717" s="741">
        <v>22500</v>
      </c>
      <c r="T1717" s="606">
        <f>SUM(昨年日報!T1718)</f>
        <v>15000</v>
      </c>
      <c r="U1717" s="555"/>
      <c r="V1717" s="729"/>
      <c r="W1717" s="555"/>
      <c r="X1717" s="719">
        <f t="shared" si="1591"/>
        <v>291800</v>
      </c>
      <c r="Y1717" s="555"/>
      <c r="Z1717" s="739"/>
      <c r="AA1717" s="555"/>
      <c r="AB1717" s="555"/>
      <c r="AC1717" s="713">
        <f t="shared" si="1586"/>
        <v>324800</v>
      </c>
      <c r="AD1717" s="720"/>
      <c r="AE1717" s="555"/>
      <c r="AF1717" s="934" t="s">
        <v>664</v>
      </c>
      <c r="AG1717" s="935"/>
      <c r="AJ1717" s="886" t="s">
        <v>327</v>
      </c>
      <c r="AK1717" s="887"/>
      <c r="AL1717" s="856" t="s">
        <v>328</v>
      </c>
      <c r="AM1717" s="856"/>
    </row>
    <row r="1718" spans="1:46" ht="13.5" customHeight="1">
      <c r="B1718" s="873" t="s">
        <v>107</v>
      </c>
      <c r="C1718" s="874"/>
      <c r="D1718" s="875"/>
      <c r="E1718" s="670"/>
      <c r="F1718" s="665"/>
      <c r="G1718" s="727"/>
      <c r="H1718" s="727"/>
      <c r="I1718" s="727"/>
      <c r="J1718" s="727"/>
      <c r="K1718" s="727"/>
      <c r="L1718" s="727"/>
      <c r="M1718" s="727"/>
      <c r="N1718" s="727"/>
      <c r="O1718" s="727"/>
      <c r="P1718" s="742"/>
      <c r="Q1718" s="555"/>
      <c r="R1718" s="772" t="s">
        <v>683</v>
      </c>
      <c r="S1718" s="740"/>
      <c r="T1718" s="736">
        <f>SUM(S1717:S1718)</f>
        <v>22500</v>
      </c>
      <c r="U1718" s="696"/>
      <c r="V1718" s="723">
        <f t="shared" ref="V1718" si="1596">+IF(ISERROR(T1718/T1717*100),"",(T1718/T1717*100))</f>
        <v>150</v>
      </c>
      <c r="W1718" s="696"/>
      <c r="X1718" s="724">
        <f t="shared" si="1591"/>
        <v>304700</v>
      </c>
      <c r="Y1718" s="696"/>
      <c r="Z1718" s="725">
        <f t="shared" ref="Z1718" si="1597">+IF(ISERROR(X1718/X1717*100),"",(X1718/X1717*100))</f>
        <v>104.42083618917066</v>
      </c>
      <c r="AA1718" s="696"/>
      <c r="AB1718" s="696"/>
      <c r="AC1718" s="736">
        <f t="shared" si="1586"/>
        <v>313700</v>
      </c>
      <c r="AD1718" s="723">
        <f>+IF(ISERROR(AC1718/AC1717*100),"",(AC1718/AC1717*100))</f>
        <v>96.582512315270947</v>
      </c>
      <c r="AE1718" s="555"/>
      <c r="AF1718" s="936" t="s">
        <v>665</v>
      </c>
      <c r="AG1718" s="937"/>
      <c r="AJ1718" s="886" t="s">
        <v>329</v>
      </c>
      <c r="AK1718" s="887"/>
      <c r="AL1718" s="887"/>
      <c r="AM1718" s="888"/>
    </row>
    <row r="1719" spans="1:46" ht="13.5" customHeight="1">
      <c r="B1719" s="870" t="s">
        <v>624</v>
      </c>
      <c r="C1719" s="871"/>
      <c r="D1719" s="872"/>
      <c r="E1719" s="555" t="e">
        <v>#N/A</v>
      </c>
      <c r="F1719" s="701">
        <f ca="1">SUM(F1704)+F$45</f>
        <v>0</v>
      </c>
      <c r="G1719" s="702">
        <f t="shared" ref="G1719:P1719" ca="1" si="1598">SUM(G1704)+G$45</f>
        <v>0</v>
      </c>
      <c r="H1719" s="702">
        <f t="shared" ca="1" si="1598"/>
        <v>0</v>
      </c>
      <c r="I1719" s="702">
        <f t="shared" ca="1" si="1598"/>
        <v>0</v>
      </c>
      <c r="J1719" s="702">
        <f t="shared" ca="1" si="1598"/>
        <v>0</v>
      </c>
      <c r="K1719" s="702">
        <f t="shared" ca="1" si="1598"/>
        <v>0</v>
      </c>
      <c r="L1719" s="702">
        <f t="shared" ca="1" si="1598"/>
        <v>0</v>
      </c>
      <c r="M1719" s="702">
        <f t="shared" ca="1" si="1598"/>
        <v>0</v>
      </c>
      <c r="N1719" s="702">
        <f t="shared" ca="1" si="1598"/>
        <v>0</v>
      </c>
      <c r="O1719" s="702">
        <f t="shared" ca="1" si="1598"/>
        <v>0</v>
      </c>
      <c r="P1719" s="703">
        <f t="shared" ca="1" si="1598"/>
        <v>0</v>
      </c>
      <c r="Q1719" s="555"/>
      <c r="R1719" s="777"/>
      <c r="S1719" s="669"/>
      <c r="T1719" s="606">
        <f>SUM(昨年日報!T1720)</f>
        <v>2800</v>
      </c>
      <c r="U1719" s="555"/>
      <c r="V1719" s="729"/>
      <c r="W1719" s="555"/>
      <c r="X1719" s="719">
        <f t="shared" si="1591"/>
        <v>2800</v>
      </c>
      <c r="Y1719" s="555"/>
      <c r="Z1719" s="720"/>
      <c r="AA1719" s="555"/>
      <c r="AB1719" s="555"/>
      <c r="AC1719" s="713">
        <f t="shared" si="1586"/>
        <v>2800</v>
      </c>
      <c r="AD1719" s="720"/>
      <c r="AE1719" s="555"/>
      <c r="AF1719" s="826" t="str">
        <f>$AF$99</f>
        <v>8%対象額</v>
      </c>
      <c r="AG1719" s="827" t="str">
        <f>$AG$99</f>
        <v>税額</v>
      </c>
      <c r="AJ1719" s="869">
        <f ca="1">SUM(INDIRECT(AS1719))</f>
        <v>177</v>
      </c>
      <c r="AK1719" s="856"/>
      <c r="AL1719" s="869">
        <f ca="1">SUM(INDIRECT(AT1719))</f>
        <v>4547</v>
      </c>
      <c r="AM1719" s="856"/>
      <c r="AN1719" s="345" t="s">
        <v>619</v>
      </c>
      <c r="AO1719" s="345" t="s">
        <v>621</v>
      </c>
      <c r="AP1719" s="346">
        <f>SUM(AP1665)+72</f>
        <v>2289</v>
      </c>
      <c r="AQ1719" s="347">
        <v>18</v>
      </c>
      <c r="AR1719" s="347">
        <f>AP1719+AQ1719</f>
        <v>2307</v>
      </c>
      <c r="AS1719" s="345" t="str">
        <f>CONCATENATE(AN1719,AR1719)</f>
        <v>受払表!G2307</v>
      </c>
      <c r="AT1719" s="345" t="str">
        <f>CONCATENATE(AO1719,AR1719)</f>
        <v>受払表!K2307</v>
      </c>
    </row>
    <row r="1720" spans="1:46" ht="13.5" customHeight="1">
      <c r="B1720" s="873" t="s">
        <v>605</v>
      </c>
      <c r="C1720" s="874"/>
      <c r="D1720" s="875"/>
      <c r="E1720" s="670"/>
      <c r="F1720" s="665"/>
      <c r="G1720" s="727"/>
      <c r="H1720" s="727"/>
      <c r="I1720" s="727"/>
      <c r="J1720" s="727"/>
      <c r="K1720" s="727"/>
      <c r="L1720" s="727"/>
      <c r="M1720" s="727"/>
      <c r="N1720" s="727"/>
      <c r="O1720" s="727"/>
      <c r="P1720" s="742"/>
      <c r="Q1720" s="555"/>
      <c r="R1720" s="776" t="s">
        <v>52</v>
      </c>
      <c r="S1720" s="660"/>
      <c r="T1720" s="736">
        <f>+AC1701</f>
        <v>3200</v>
      </c>
      <c r="U1720" s="696"/>
      <c r="V1720" s="723">
        <f t="shared" ref="V1720" si="1599">+IF(ISERROR(T1720/T1719*100),"",(T1720/T1719*100))</f>
        <v>114.28571428571428</v>
      </c>
      <c r="W1720" s="696"/>
      <c r="X1720" s="724">
        <f t="shared" si="1591"/>
        <v>3200</v>
      </c>
      <c r="Y1720" s="696"/>
      <c r="Z1720" s="723">
        <f t="shared" ref="Z1720" si="1600">+IF(ISERROR(X1720/X1719*100),"",(X1720/X1719*100))</f>
        <v>114.28571428571428</v>
      </c>
      <c r="AA1720" s="696"/>
      <c r="AB1720" s="696"/>
      <c r="AC1720" s="736">
        <f t="shared" si="1586"/>
        <v>3200</v>
      </c>
      <c r="AD1720" s="723">
        <f>+IF(ISERROR(AC1720/AC1719*100),"",(AC1720/AC1719*100))</f>
        <v>114.28571428571428</v>
      </c>
      <c r="AE1720" s="555"/>
      <c r="AF1720" s="817">
        <v>5230</v>
      </c>
      <c r="AG1720" s="818">
        <f>IF(AF1720="","0",AF1720-(AF1720/(参照!$V$13)))</f>
        <v>387.40740740740785</v>
      </c>
      <c r="AJ1720" s="886" t="s">
        <v>330</v>
      </c>
      <c r="AK1720" s="887"/>
      <c r="AL1720" s="887"/>
      <c r="AM1720" s="888"/>
      <c r="AN1720" s="345"/>
      <c r="AO1720" s="345"/>
      <c r="AP1720" s="345"/>
      <c r="AQ1720" s="345"/>
      <c r="AR1720" s="345"/>
      <c r="AS1720" s="345"/>
      <c r="AT1720" s="345"/>
    </row>
    <row r="1721" spans="1:46" ht="13.5" customHeight="1">
      <c r="B1721" s="870" t="s">
        <v>624</v>
      </c>
      <c r="C1721" s="871"/>
      <c r="D1721" s="872"/>
      <c r="E1721" s="712"/>
      <c r="F1721" s="701">
        <f ca="1">SUM(F1706)+F$47</f>
        <v>70</v>
      </c>
      <c r="G1721" s="702">
        <f t="shared" ref="G1721:P1721" ca="1" si="1601">SUM(G1706)+G$47</f>
        <v>14250</v>
      </c>
      <c r="H1721" s="702">
        <f t="shared" ca="1" si="1601"/>
        <v>217</v>
      </c>
      <c r="I1721" s="702">
        <f t="shared" ca="1" si="1601"/>
        <v>10500</v>
      </c>
      <c r="J1721" s="702">
        <f t="shared" ca="1" si="1601"/>
        <v>0</v>
      </c>
      <c r="K1721" s="702">
        <f t="shared" ca="1" si="1601"/>
        <v>7500</v>
      </c>
      <c r="L1721" s="702">
        <f t="shared" ca="1" si="1601"/>
        <v>2</v>
      </c>
      <c r="M1721" s="702">
        <f t="shared" ca="1" si="1601"/>
        <v>7150</v>
      </c>
      <c r="N1721" s="702">
        <f t="shared" ca="1" si="1601"/>
        <v>0</v>
      </c>
      <c r="O1721" s="702">
        <f t="shared" ca="1" si="1601"/>
        <v>289</v>
      </c>
      <c r="P1721" s="703">
        <f t="shared" ca="1" si="1601"/>
        <v>831450</v>
      </c>
      <c r="Q1721" s="555"/>
      <c r="R1721" s="773" t="s">
        <v>641</v>
      </c>
      <c r="S1721" s="728">
        <v>6500</v>
      </c>
      <c r="T1721" s="743">
        <f>SUM(昨年日報!T1722)</f>
        <v>2500</v>
      </c>
      <c r="U1721" s="682"/>
      <c r="V1721" s="744"/>
      <c r="W1721" s="682"/>
      <c r="X1721" s="719">
        <f t="shared" si="1591"/>
        <v>81500</v>
      </c>
      <c r="Y1721" s="682"/>
      <c r="Z1721" s="744"/>
      <c r="AA1721" s="682"/>
      <c r="AB1721" s="682"/>
      <c r="AC1721" s="745">
        <f t="shared" si="1586"/>
        <v>89000</v>
      </c>
      <c r="AD1721" s="744"/>
      <c r="AE1721" s="555"/>
      <c r="AF1721" s="828" t="str">
        <f>$AF$101</f>
        <v>10%対象額</v>
      </c>
      <c r="AG1721" s="829" t="str">
        <f>$AG$101</f>
        <v>税額</v>
      </c>
      <c r="AJ1721" s="869">
        <f ca="1">SUM(INDIRECT(AS1721))</f>
        <v>918450</v>
      </c>
      <c r="AK1721" s="856"/>
      <c r="AL1721" s="869">
        <f ca="1">SUM(INDIRECT(AT1721))</f>
        <v>23366670</v>
      </c>
      <c r="AM1721" s="856"/>
      <c r="AN1721" s="345" t="s">
        <v>620</v>
      </c>
      <c r="AO1721" s="345" t="s">
        <v>622</v>
      </c>
      <c r="AP1721" s="345">
        <f>SUM(AP1667)+72</f>
        <v>2289</v>
      </c>
      <c r="AQ1721" s="347">
        <v>18</v>
      </c>
      <c r="AR1721" s="345">
        <f>AP1721+AQ1721</f>
        <v>2307</v>
      </c>
      <c r="AS1721" s="345" t="str">
        <f>CONCATENATE(AN1721,AR1721)</f>
        <v>受払表!H2307</v>
      </c>
      <c r="AT1721" s="345" t="str">
        <f>CONCATENATE(AO1721,AR1721)</f>
        <v>受払表!L2307</v>
      </c>
    </row>
    <row r="1722" spans="1:46" ht="13.5" customHeight="1" thickBot="1">
      <c r="B1722" s="873" t="s">
        <v>103</v>
      </c>
      <c r="C1722" s="874"/>
      <c r="D1722" s="875"/>
      <c r="E1722" s="560" t="e">
        <v>#N/A</v>
      </c>
      <c r="F1722" s="665"/>
      <c r="G1722" s="727"/>
      <c r="H1722" s="727"/>
      <c r="I1722" s="727"/>
      <c r="J1722" s="727"/>
      <c r="K1722" s="727"/>
      <c r="L1722" s="727"/>
      <c r="M1722" s="727"/>
      <c r="N1722" s="727"/>
      <c r="O1722" s="727"/>
      <c r="P1722" s="742"/>
      <c r="Q1722" s="555"/>
      <c r="R1722" s="779" t="s">
        <v>684</v>
      </c>
      <c r="S1722" s="746"/>
      <c r="T1722" s="747">
        <f>S1721+S1722</f>
        <v>6500</v>
      </c>
      <c r="U1722" s="748"/>
      <c r="V1722" s="749">
        <f t="shared" ref="V1722" si="1602">+IF(ISERROR(T1722/T1721*100),"",(T1722/T1721*100))</f>
        <v>260</v>
      </c>
      <c r="W1722" s="748"/>
      <c r="X1722" s="719">
        <f t="shared" si="1591"/>
        <v>48500</v>
      </c>
      <c r="Y1722" s="748"/>
      <c r="Z1722" s="749">
        <f t="shared" ref="Z1722" si="1603">+IF(ISERROR(X1722/X1721*100),"",(X1722/X1721*100))</f>
        <v>59.509202453987733</v>
      </c>
      <c r="AA1722" s="748"/>
      <c r="AB1722" s="748"/>
      <c r="AC1722" s="747">
        <f t="shared" si="1586"/>
        <v>55000</v>
      </c>
      <c r="AD1722" s="749">
        <f>+IF(ISERROR(AC1722/AC1721*100),"",(AC1722/AC1721*100))</f>
        <v>61.797752808988761</v>
      </c>
      <c r="AE1722" s="555"/>
      <c r="AF1722" s="821">
        <v>3800</v>
      </c>
      <c r="AG1722" s="822">
        <f>IF(AF1722="","0",AF1722-(AF1722/(参照!$V$14)))</f>
        <v>345.45454545454595</v>
      </c>
    </row>
    <row r="1723" spans="1:46" ht="13.5" customHeight="1">
      <c r="B1723" s="870" t="s">
        <v>624</v>
      </c>
      <c r="C1723" s="871"/>
      <c r="D1723" s="872"/>
      <c r="E1723" s="555" t="e">
        <v>#N/A</v>
      </c>
      <c r="F1723" s="701">
        <f ca="1">SUM(F1708)+F$49</f>
        <v>60</v>
      </c>
      <c r="G1723" s="702">
        <f t="shared" ref="G1723:P1723" ca="1" si="1604">SUM(G1708)+G$49</f>
        <v>9500</v>
      </c>
      <c r="H1723" s="702">
        <f t="shared" ca="1" si="1604"/>
        <v>9</v>
      </c>
      <c r="I1723" s="702">
        <f t="shared" ca="1" si="1604"/>
        <v>7000</v>
      </c>
      <c r="J1723" s="702">
        <f t="shared" ca="1" si="1604"/>
        <v>0</v>
      </c>
      <c r="K1723" s="702">
        <f t="shared" ca="1" si="1604"/>
        <v>5000</v>
      </c>
      <c r="L1723" s="702">
        <f t="shared" ca="1" si="1604"/>
        <v>2</v>
      </c>
      <c r="M1723" s="702">
        <f t="shared" ca="1" si="1604"/>
        <v>4750</v>
      </c>
      <c r="N1723" s="702">
        <f t="shared" ca="1" si="1604"/>
        <v>0</v>
      </c>
      <c r="O1723" s="702">
        <f t="shared" ca="1" si="1604"/>
        <v>71</v>
      </c>
      <c r="P1723" s="703">
        <f t="shared" ca="1" si="1604"/>
        <v>695500</v>
      </c>
      <c r="Q1723" s="555"/>
      <c r="R1723" s="777"/>
      <c r="S1723" s="669"/>
      <c r="T1723" s="713">
        <f>SUM(昨年日報!T1724)</f>
        <v>798810</v>
      </c>
      <c r="U1723" s="555"/>
      <c r="V1723" s="729"/>
      <c r="W1723" s="555"/>
      <c r="X1723" s="750">
        <f t="shared" si="1591"/>
        <v>23518020</v>
      </c>
      <c r="Y1723" s="555"/>
      <c r="Z1723" s="739"/>
      <c r="AA1723" s="555"/>
      <c r="AB1723" s="555"/>
      <c r="AC1723" s="713">
        <f>+AC1669+T1723</f>
        <v>24759880</v>
      </c>
      <c r="AD1723" s="739"/>
      <c r="AE1723" s="555"/>
      <c r="AF1723" s="932" t="s">
        <v>685</v>
      </c>
      <c r="AG1723" s="933"/>
      <c r="AK1723" s="225" t="s">
        <v>148</v>
      </c>
      <c r="AL1723" s="225" t="s">
        <v>148</v>
      </c>
      <c r="AM1723" s="225" t="s">
        <v>148</v>
      </c>
      <c r="AN1723" s="225" t="s">
        <v>148</v>
      </c>
      <c r="AO1723" s="225" t="s">
        <v>148</v>
      </c>
      <c r="AP1723" s="225" t="s">
        <v>148</v>
      </c>
    </row>
    <row r="1724" spans="1:46" ht="13.5" customHeight="1">
      <c r="B1724" s="878" t="s">
        <v>661</v>
      </c>
      <c r="C1724" s="879"/>
      <c r="D1724" s="880"/>
      <c r="E1724" s="670"/>
      <c r="F1724" s="665"/>
      <c r="G1724" s="727"/>
      <c r="H1724" s="727"/>
      <c r="I1724" s="727"/>
      <c r="J1724" s="727"/>
      <c r="K1724" s="727"/>
      <c r="L1724" s="727"/>
      <c r="M1724" s="727"/>
      <c r="N1724" s="727"/>
      <c r="O1724" s="727"/>
      <c r="P1724" s="742"/>
      <c r="Q1724" s="555"/>
      <c r="R1724" s="780" t="s">
        <v>53</v>
      </c>
      <c r="S1724" s="705"/>
      <c r="T1724" s="751">
        <f>+T1712+T1714+T1716+T1718+T1720+T1722</f>
        <v>985480</v>
      </c>
      <c r="U1724" s="560"/>
      <c r="V1724" s="752">
        <f t="shared" ref="V1724" si="1605">+IF(ISERROR(T1724/T1723*100),"",(T1724/T1723*100))</f>
        <v>123.36851065960617</v>
      </c>
      <c r="W1724" s="560"/>
      <c r="X1724" s="751">
        <f>+X1712+X1714+X1716+X1718+X1720+X1722</f>
        <v>23364454</v>
      </c>
      <c r="Y1724" s="560"/>
      <c r="Z1724" s="752">
        <f t="shared" ref="Z1724" si="1606">+IF(ISERROR(X1724/X1723*100),"",(X1724/X1723*100))</f>
        <v>99.347028363782329</v>
      </c>
      <c r="AA1724" s="560"/>
      <c r="AB1724" s="560"/>
      <c r="AC1724" s="751">
        <f t="shared" ref="AC1724" si="1607">+AC1670+T1724</f>
        <v>24091940</v>
      </c>
      <c r="AD1724" s="752">
        <f>+IF(ISERROR(AC1724/AC1723*100),"",(AC1724/AC1723*100))</f>
        <v>97.302329413551277</v>
      </c>
      <c r="AE1724" s="555"/>
      <c r="AF1724" s="826" t="str">
        <f>$AF$104</f>
        <v>8%対象額</v>
      </c>
      <c r="AG1724" s="827" t="str">
        <f>$AG$104</f>
        <v>税額</v>
      </c>
      <c r="AK1724" s="225" t="s">
        <v>152</v>
      </c>
      <c r="AL1724" s="225" t="s">
        <v>153</v>
      </c>
      <c r="AM1724" s="225" t="s">
        <v>154</v>
      </c>
      <c r="AN1724" s="225" t="s">
        <v>155</v>
      </c>
      <c r="AO1724" s="225" t="s">
        <v>156</v>
      </c>
      <c r="AP1724" s="225" t="s">
        <v>332</v>
      </c>
    </row>
    <row r="1725" spans="1:46" ht="13.5" customHeight="1">
      <c r="B1725" s="870" t="s">
        <v>624</v>
      </c>
      <c r="C1725" s="871"/>
      <c r="D1725" s="872"/>
      <c r="E1725" s="555" t="e">
        <v>#N/A</v>
      </c>
      <c r="F1725" s="701">
        <f ca="1">SUM(F1710)+F$51</f>
        <v>478</v>
      </c>
      <c r="G1725" s="702">
        <f t="shared" ref="G1725:P1725" ca="1" si="1608">SUM(G1710)+G$51</f>
        <v>76000</v>
      </c>
      <c r="H1725" s="702">
        <f t="shared" ca="1" si="1608"/>
        <v>122</v>
      </c>
      <c r="I1725" s="702">
        <f t="shared" ca="1" si="1608"/>
        <v>56000</v>
      </c>
      <c r="J1725" s="702">
        <f t="shared" ca="1" si="1608"/>
        <v>0</v>
      </c>
      <c r="K1725" s="702">
        <f t="shared" ca="1" si="1608"/>
        <v>40000</v>
      </c>
      <c r="L1725" s="702">
        <f t="shared" ca="1" si="1608"/>
        <v>29</v>
      </c>
      <c r="M1725" s="702">
        <f t="shared" ca="1" si="1608"/>
        <v>38000</v>
      </c>
      <c r="N1725" s="702">
        <f t="shared" ca="1" si="1608"/>
        <v>54</v>
      </c>
      <c r="O1725" s="702">
        <f t="shared" ca="1" si="1608"/>
        <v>683</v>
      </c>
      <c r="P1725" s="703">
        <f t="shared" ca="1" si="1608"/>
        <v>5072400</v>
      </c>
      <c r="Q1725" s="555"/>
      <c r="R1725" s="775"/>
      <c r="S1725" s="669"/>
      <c r="T1725" s="713">
        <f>SUM(昨年日報!T1726)</f>
        <v>726270.20202020195</v>
      </c>
      <c r="U1725" s="555"/>
      <c r="V1725" s="729"/>
      <c r="W1725" s="555"/>
      <c r="X1725" s="713">
        <f t="shared" ref="X1725:X1726" si="1609">+X1671+T1725</f>
        <v>21382785.521885518</v>
      </c>
      <c r="Y1725" s="555"/>
      <c r="Z1725" s="739"/>
      <c r="AA1725" s="555"/>
      <c r="AB1725" s="555"/>
      <c r="AC1725" s="713">
        <f>+AC1671+T1725</f>
        <v>22511839.562289555</v>
      </c>
      <c r="AD1725" s="739"/>
      <c r="AE1725" s="555"/>
      <c r="AF1725" s="817"/>
      <c r="AG1725" s="818" t="str">
        <f>IF(AF1725="","0",AF1725-(AF1725/(参照!$V$13)))</f>
        <v>0</v>
      </c>
      <c r="AK1725" s="856" t="s">
        <v>632</v>
      </c>
      <c r="AL1725" s="856"/>
      <c r="AM1725" s="281" t="s">
        <v>625</v>
      </c>
      <c r="AN1725" s="281" t="s">
        <v>626</v>
      </c>
      <c r="AO1725" s="281" t="s">
        <v>627</v>
      </c>
      <c r="AP1725" s="281" t="s">
        <v>628</v>
      </c>
      <c r="AQ1725" s="281" t="s">
        <v>630</v>
      </c>
      <c r="AR1725" s="281" t="s">
        <v>631</v>
      </c>
    </row>
    <row r="1726" spans="1:46" ht="13.5" customHeight="1">
      <c r="B1726" s="662"/>
      <c r="C1726" s="663"/>
      <c r="D1726" s="664"/>
      <c r="E1726" s="590" t="str">
        <f>IF(B1726="","",VLOOKUP(B1726,参照!$U$1:$Z$25,2,FALSE))</f>
        <v/>
      </c>
      <c r="F1726" s="665"/>
      <c r="G1726" s="666"/>
      <c r="H1726" s="665"/>
      <c r="I1726" s="667"/>
      <c r="J1726" s="665"/>
      <c r="K1726" s="667"/>
      <c r="L1726" s="665"/>
      <c r="M1726" s="666"/>
      <c r="N1726" s="666"/>
      <c r="O1726" s="727"/>
      <c r="P1726" s="647"/>
      <c r="Q1726" s="555"/>
      <c r="R1726" s="777" t="s">
        <v>54</v>
      </c>
      <c r="S1726" s="669"/>
      <c r="T1726" s="713">
        <f>((+T1712+T1714+T1718+T1720+T1722)/(参照!$V$14))+(AF1720+AF1722+AF1725+AF1727-AG1720-AG1722-AG1725-AG1727)</f>
        <v>895978.95622895611</v>
      </c>
      <c r="U1726" s="555"/>
      <c r="V1726" s="725"/>
      <c r="W1726" s="555"/>
      <c r="X1726" s="713">
        <f t="shared" si="1609"/>
        <v>21242600.942760941</v>
      </c>
      <c r="Y1726" s="555"/>
      <c r="Z1726" s="725">
        <f>+IF(ISERROR(X1726/X1725*100),"",(X1726/X1725*100))</f>
        <v>99.344404502485901</v>
      </c>
      <c r="AA1726" s="555"/>
      <c r="AB1726" s="555"/>
      <c r="AC1726" s="713">
        <f t="shared" ref="AC1726" si="1610">+AC1672+T1726</f>
        <v>21903997.474747475</v>
      </c>
      <c r="AD1726" s="753">
        <f>+IF(ISERROR(AC1726/AC1725*100),"",(AC1726/AC1725*100))</f>
        <v>97.299900410802948</v>
      </c>
      <c r="AE1726" s="555"/>
      <c r="AF1726" s="828" t="str">
        <f>$AF$106</f>
        <v>10%対象額</v>
      </c>
      <c r="AG1726" s="829" t="str">
        <f>$AG$106</f>
        <v>税額</v>
      </c>
      <c r="AK1726" s="856" t="s">
        <v>176</v>
      </c>
      <c r="AL1726" s="856"/>
      <c r="AM1726" s="225"/>
      <c r="AN1726" s="225"/>
      <c r="AO1726" s="225"/>
      <c r="AP1726" s="225"/>
      <c r="AQ1726" s="225"/>
      <c r="AR1726" s="225"/>
    </row>
    <row r="1727" spans="1:46" ht="13.5" customHeight="1" thickBot="1">
      <c r="B1727" s="870" t="s">
        <v>617</v>
      </c>
      <c r="C1727" s="871"/>
      <c r="D1727" s="872"/>
      <c r="E1727" s="670"/>
      <c r="F1727" s="731">
        <f ca="1">SUM(F1717+F1719+F1721+F1723+F1725)</f>
        <v>1884</v>
      </c>
      <c r="G1727" s="732">
        <f t="shared" ref="G1727:P1727" ca="1" si="1611">SUM(G1717+G1719+G1721+G1723+G1725)</f>
        <v>422750</v>
      </c>
      <c r="H1727" s="731">
        <f t="shared" ca="1" si="1611"/>
        <v>2464</v>
      </c>
      <c r="I1727" s="733">
        <f t="shared" ca="1" si="1611"/>
        <v>311500</v>
      </c>
      <c r="J1727" s="731">
        <f t="shared" ca="1" si="1611"/>
        <v>58</v>
      </c>
      <c r="K1727" s="733">
        <f t="shared" ca="1" si="1611"/>
        <v>222500</v>
      </c>
      <c r="L1727" s="731">
        <f t="shared" ca="1" si="1611"/>
        <v>73</v>
      </c>
      <c r="M1727" s="732">
        <f t="shared" ca="1" si="1611"/>
        <v>211740</v>
      </c>
      <c r="N1727" s="732">
        <f t="shared" ca="1" si="1611"/>
        <v>68</v>
      </c>
      <c r="O1727" s="734">
        <f t="shared" ca="1" si="1611"/>
        <v>4547</v>
      </c>
      <c r="P1727" s="735">
        <f t="shared" ca="1" si="1611"/>
        <v>23366670</v>
      </c>
      <c r="Q1727" s="555"/>
      <c r="R1727" s="781"/>
      <c r="S1727" s="754" t="s">
        <v>0</v>
      </c>
      <c r="T1727" s="751">
        <f>T1724-T1726</f>
        <v>89501.043771043885</v>
      </c>
      <c r="U1727" s="560"/>
      <c r="V1727" s="755"/>
      <c r="W1727" s="649" t="s">
        <v>0</v>
      </c>
      <c r="X1727" s="751">
        <f>X1724-X1726</f>
        <v>2121853.0572390594</v>
      </c>
      <c r="Y1727" s="560"/>
      <c r="Z1727" s="756"/>
      <c r="AA1727" s="560" t="s">
        <v>0</v>
      </c>
      <c r="AB1727" s="649"/>
      <c r="AC1727" s="751">
        <f>AC1724-AC1726</f>
        <v>2187942.5252525248</v>
      </c>
      <c r="AD1727" s="756"/>
      <c r="AE1727" s="555"/>
      <c r="AF1727" s="823"/>
      <c r="AG1727" s="822" t="str">
        <f>IF(AF1727="","0",AF1727-(AF1727/(参照!$V$14)))</f>
        <v>0</v>
      </c>
      <c r="AK1727" s="856" t="s">
        <v>177</v>
      </c>
      <c r="AL1727" s="856"/>
      <c r="AM1727" s="225"/>
      <c r="AN1727" s="225"/>
      <c r="AO1727" s="225"/>
      <c r="AP1727" s="225"/>
      <c r="AQ1727" s="225"/>
      <c r="AR1727" s="225"/>
    </row>
    <row r="1728" spans="1:46" ht="9" customHeight="1">
      <c r="A1728" s="22"/>
    </row>
  </sheetData>
  <mergeCells count="2618">
    <mergeCell ref="AF1717:AG1717"/>
    <mergeCell ref="AF1718:AG1718"/>
    <mergeCell ref="AF1723:AG1723"/>
    <mergeCell ref="AF1291:AG1291"/>
    <mergeCell ref="AF1339:AG1339"/>
    <mergeCell ref="AF1340:AG1340"/>
    <mergeCell ref="AF1345:AG1345"/>
    <mergeCell ref="AF1393:AG1393"/>
    <mergeCell ref="AF1394:AG1394"/>
    <mergeCell ref="AF1399:AG1399"/>
    <mergeCell ref="AF1447:AG1447"/>
    <mergeCell ref="AF1448:AG1448"/>
    <mergeCell ref="AF1453:AG1453"/>
    <mergeCell ref="AF1501:AG1501"/>
    <mergeCell ref="AF1502:AG1502"/>
    <mergeCell ref="AF1507:AG1507"/>
    <mergeCell ref="AF1555:AG1555"/>
    <mergeCell ref="AF1556:AG1556"/>
    <mergeCell ref="AF1561:AG1561"/>
    <mergeCell ref="AF1609:AG1609"/>
    <mergeCell ref="AF1299:AF1300"/>
    <mergeCell ref="AG1299:AG1300"/>
    <mergeCell ref="AG1461:AG1462"/>
    <mergeCell ref="AF1515:AF1516"/>
    <mergeCell ref="AG1515:AG1516"/>
    <mergeCell ref="AG1569:AG1570"/>
    <mergeCell ref="AF1569:AF1570"/>
    <mergeCell ref="AF1623:AF1624"/>
    <mergeCell ref="AF1677:AF1678"/>
    <mergeCell ref="AG1407:AG1408"/>
    <mergeCell ref="AG1623:AG1624"/>
    <mergeCell ref="AF1407:AF1408"/>
    <mergeCell ref="AF1123:AG1123"/>
    <mergeCell ref="AF1124:AG1124"/>
    <mergeCell ref="AF1129:AG1129"/>
    <mergeCell ref="AF1177:AG1177"/>
    <mergeCell ref="AF1178:AG1178"/>
    <mergeCell ref="AF1183:AG1183"/>
    <mergeCell ref="AF1231:AG1231"/>
    <mergeCell ref="AF1232:AG1232"/>
    <mergeCell ref="AF1237:AG1237"/>
    <mergeCell ref="AF1285:AG1285"/>
    <mergeCell ref="AF1286:AG1286"/>
    <mergeCell ref="AF1137:AF1138"/>
    <mergeCell ref="AG1137:AG1138"/>
    <mergeCell ref="AF1245:AF1246"/>
    <mergeCell ref="AG1245:AG1246"/>
    <mergeCell ref="AF1083:AF1084"/>
    <mergeCell ref="AG1083:AG1084"/>
    <mergeCell ref="AF1191:AF1192"/>
    <mergeCell ref="AG1191:AG1192"/>
    <mergeCell ref="AF692:AG692"/>
    <mergeCell ref="AF697:AG697"/>
    <mergeCell ref="AF745:AG745"/>
    <mergeCell ref="AF746:AG746"/>
    <mergeCell ref="AF751:AG751"/>
    <mergeCell ref="AF799:AG799"/>
    <mergeCell ref="AF800:AG800"/>
    <mergeCell ref="AF805:AG805"/>
    <mergeCell ref="AF853:AG853"/>
    <mergeCell ref="AF854:AG854"/>
    <mergeCell ref="AF859:AG859"/>
    <mergeCell ref="AF907:AG907"/>
    <mergeCell ref="AF908:AG908"/>
    <mergeCell ref="AF913:AG913"/>
    <mergeCell ref="AF961:AG961"/>
    <mergeCell ref="AF962:AG962"/>
    <mergeCell ref="AF967:AG967"/>
    <mergeCell ref="AF921:AF922"/>
    <mergeCell ref="AG867:AG868"/>
    <mergeCell ref="AG813:AG814"/>
    <mergeCell ref="AG759:AG760"/>
    <mergeCell ref="AF421:AG421"/>
    <mergeCell ref="AF422:AG422"/>
    <mergeCell ref="AF427:AG427"/>
    <mergeCell ref="AF475:AG475"/>
    <mergeCell ref="AF476:AG476"/>
    <mergeCell ref="AF481:AG481"/>
    <mergeCell ref="AF529:AG529"/>
    <mergeCell ref="AF530:AG530"/>
    <mergeCell ref="AF535:AG535"/>
    <mergeCell ref="AF583:AG583"/>
    <mergeCell ref="AF584:AG584"/>
    <mergeCell ref="AF589:AG589"/>
    <mergeCell ref="AF637:AG637"/>
    <mergeCell ref="AF638:AG638"/>
    <mergeCell ref="AF643:AG643"/>
    <mergeCell ref="AF691:AG691"/>
    <mergeCell ref="AG543:AG544"/>
    <mergeCell ref="AF435:AF436"/>
    <mergeCell ref="AG435:AG436"/>
    <mergeCell ref="AF597:AF598"/>
    <mergeCell ref="AF97:AG97"/>
    <mergeCell ref="AF98:AG98"/>
    <mergeCell ref="AF103:AG103"/>
    <mergeCell ref="AF151:AG151"/>
    <mergeCell ref="AF152:AG152"/>
    <mergeCell ref="AF157:AG157"/>
    <mergeCell ref="AF205:AG205"/>
    <mergeCell ref="AF206:AG206"/>
    <mergeCell ref="AF211:AG211"/>
    <mergeCell ref="AF259:AG259"/>
    <mergeCell ref="AF260:AG260"/>
    <mergeCell ref="AF265:AG265"/>
    <mergeCell ref="AF313:AG313"/>
    <mergeCell ref="AF314:AG314"/>
    <mergeCell ref="AF319:AG319"/>
    <mergeCell ref="AF367:AG367"/>
    <mergeCell ref="AF368:AG368"/>
    <mergeCell ref="AF111:AF112"/>
    <mergeCell ref="AG165:AG166"/>
    <mergeCell ref="AF327:AF328"/>
    <mergeCell ref="AG273:AG274"/>
    <mergeCell ref="B1706:D1706"/>
    <mergeCell ref="B1707:D1707"/>
    <mergeCell ref="B1708:D1708"/>
    <mergeCell ref="B1709:D1709"/>
    <mergeCell ref="B1710:D1710"/>
    <mergeCell ref="B1712:D1712"/>
    <mergeCell ref="B1714:D1714"/>
    <mergeCell ref="F1714:P1714"/>
    <mergeCell ref="B1717:D1717"/>
    <mergeCell ref="B1720:D1720"/>
    <mergeCell ref="B1663:D1663"/>
    <mergeCell ref="B1666:D1666"/>
    <mergeCell ref="R1676:X1676"/>
    <mergeCell ref="F1677:F1678"/>
    <mergeCell ref="H1677:H1678"/>
    <mergeCell ref="J1677:J1678"/>
    <mergeCell ref="L1677:L1678"/>
    <mergeCell ref="N1677:N1678"/>
    <mergeCell ref="B1697:D1697"/>
    <mergeCell ref="B1699:D1699"/>
    <mergeCell ref="F1699:P1699"/>
    <mergeCell ref="B1700:D1700"/>
    <mergeCell ref="B1701:D1701"/>
    <mergeCell ref="B1702:D1702"/>
    <mergeCell ref="B1703:D1703"/>
    <mergeCell ref="B1704:D1704"/>
    <mergeCell ref="B1705:D1705"/>
    <mergeCell ref="B1719:D1719"/>
    <mergeCell ref="W1677:X1678"/>
    <mergeCell ref="B1593:D1593"/>
    <mergeCell ref="B1594:D1594"/>
    <mergeCell ref="B1595:D1595"/>
    <mergeCell ref="B1596:D1596"/>
    <mergeCell ref="B1597:D1597"/>
    <mergeCell ref="B1598:D1598"/>
    <mergeCell ref="B1599:D1599"/>
    <mergeCell ref="B1600:D1600"/>
    <mergeCell ref="B1601:D1601"/>
    <mergeCell ref="B1602:D1602"/>
    <mergeCell ref="B1604:D1604"/>
    <mergeCell ref="B1606:D1606"/>
    <mergeCell ref="F1606:P1606"/>
    <mergeCell ref="B1609:D1609"/>
    <mergeCell ref="B1612:D1612"/>
    <mergeCell ref="R1622:X1622"/>
    <mergeCell ref="F1623:F1624"/>
    <mergeCell ref="H1623:H1624"/>
    <mergeCell ref="J1623:J1624"/>
    <mergeCell ref="L1623:L1624"/>
    <mergeCell ref="N1623:N1624"/>
    <mergeCell ref="O1623:O1624"/>
    <mergeCell ref="B1605:D1605"/>
    <mergeCell ref="B1608:D1608"/>
    <mergeCell ref="B1607:D1607"/>
    <mergeCell ref="R1597:S1597"/>
    <mergeCell ref="B1555:D1555"/>
    <mergeCell ref="B1558:D1558"/>
    <mergeCell ref="R1568:X1568"/>
    <mergeCell ref="F1569:F1570"/>
    <mergeCell ref="H1569:H1570"/>
    <mergeCell ref="J1569:J1570"/>
    <mergeCell ref="L1569:L1570"/>
    <mergeCell ref="N1569:N1570"/>
    <mergeCell ref="B1589:D1589"/>
    <mergeCell ref="B1591:D1591"/>
    <mergeCell ref="F1591:P1591"/>
    <mergeCell ref="B1592:D1592"/>
    <mergeCell ref="B1553:D1553"/>
    <mergeCell ref="B1554:D1554"/>
    <mergeCell ref="B1557:D1557"/>
    <mergeCell ref="B1560:D1560"/>
    <mergeCell ref="B1562:D1562"/>
    <mergeCell ref="B1561:D1561"/>
    <mergeCell ref="B1559:D1559"/>
    <mergeCell ref="B1556:D1556"/>
    <mergeCell ref="B1565:D1565"/>
    <mergeCell ref="S1569:V1570"/>
    <mergeCell ref="W1569:X1570"/>
    <mergeCell ref="B1537:D1537"/>
    <mergeCell ref="F1537:P1537"/>
    <mergeCell ref="B1538:D1538"/>
    <mergeCell ref="B1539:D1539"/>
    <mergeCell ref="B1540:D1540"/>
    <mergeCell ref="B1541:D1541"/>
    <mergeCell ref="B1542:D1542"/>
    <mergeCell ref="B1543:D1543"/>
    <mergeCell ref="B1544:D1544"/>
    <mergeCell ref="B1545:D1545"/>
    <mergeCell ref="B1546:D1546"/>
    <mergeCell ref="B1518:C1518"/>
    <mergeCell ref="O1515:O1516"/>
    <mergeCell ref="F1518:P1518"/>
    <mergeCell ref="B1550:D1550"/>
    <mergeCell ref="B1552:D1552"/>
    <mergeCell ref="F1552:P1552"/>
    <mergeCell ref="B1551:D1551"/>
    <mergeCell ref="B1492:D1492"/>
    <mergeCell ref="B1493:D1493"/>
    <mergeCell ref="B1494:D1494"/>
    <mergeCell ref="B1496:D1496"/>
    <mergeCell ref="B1498:D1498"/>
    <mergeCell ref="F1498:P1498"/>
    <mergeCell ref="B1501:D1501"/>
    <mergeCell ref="B1504:D1504"/>
    <mergeCell ref="R1514:X1514"/>
    <mergeCell ref="B1499:D1499"/>
    <mergeCell ref="B1502:D1502"/>
    <mergeCell ref="B1497:D1497"/>
    <mergeCell ref="B1500:D1500"/>
    <mergeCell ref="B1506:D1506"/>
    <mergeCell ref="B1511:D1511"/>
    <mergeCell ref="B1503:D1503"/>
    <mergeCell ref="B1505:D1505"/>
    <mergeCell ref="B1507:D1507"/>
    <mergeCell ref="B1508:D1508"/>
    <mergeCell ref="B1509:D1509"/>
    <mergeCell ref="B1457:D1457"/>
    <mergeCell ref="B1449:D1449"/>
    <mergeCell ref="S1461:V1462"/>
    <mergeCell ref="B1452:D1452"/>
    <mergeCell ref="B1451:D1451"/>
    <mergeCell ref="B1454:D1454"/>
    <mergeCell ref="B1455:D1455"/>
    <mergeCell ref="B1484:D1484"/>
    <mergeCell ref="B1485:D1485"/>
    <mergeCell ref="B1486:D1486"/>
    <mergeCell ref="B1487:D1487"/>
    <mergeCell ref="B1488:D1488"/>
    <mergeCell ref="B1489:D1489"/>
    <mergeCell ref="B1490:D1490"/>
    <mergeCell ref="B1491:D1491"/>
    <mergeCell ref="R1487:T1487"/>
    <mergeCell ref="B1483:D1483"/>
    <mergeCell ref="F1483:P1483"/>
    <mergeCell ref="B1388:D1388"/>
    <mergeCell ref="B1390:D1390"/>
    <mergeCell ref="F1390:P1390"/>
    <mergeCell ref="B1393:D1393"/>
    <mergeCell ref="B1396:D1396"/>
    <mergeCell ref="R1406:X1406"/>
    <mergeCell ref="F1407:F1408"/>
    <mergeCell ref="H1407:H1408"/>
    <mergeCell ref="J1407:J1408"/>
    <mergeCell ref="L1407:L1408"/>
    <mergeCell ref="N1407:N1408"/>
    <mergeCell ref="B1427:D1427"/>
    <mergeCell ref="B1429:D1429"/>
    <mergeCell ref="F1429:P1429"/>
    <mergeCell ref="B1430:D1430"/>
    <mergeCell ref="B1431:D1431"/>
    <mergeCell ref="B1432:D1432"/>
    <mergeCell ref="B1391:D1391"/>
    <mergeCell ref="W1407:X1408"/>
    <mergeCell ref="B1410:C1410"/>
    <mergeCell ref="F1410:P1410"/>
    <mergeCell ref="R1431:S1431"/>
    <mergeCell ref="B1394:D1394"/>
    <mergeCell ref="B1397:D1397"/>
    <mergeCell ref="B1399:D1399"/>
    <mergeCell ref="B1395:D1395"/>
    <mergeCell ref="B1398:D1398"/>
    <mergeCell ref="B1400:D1400"/>
    <mergeCell ref="B1401:D1401"/>
    <mergeCell ref="O1407:O1408"/>
    <mergeCell ref="B1403:D1403"/>
    <mergeCell ref="B1373:D1373"/>
    <mergeCell ref="B1375:D1375"/>
    <mergeCell ref="F1375:P1375"/>
    <mergeCell ref="B1376:D1376"/>
    <mergeCell ref="B1377:D1377"/>
    <mergeCell ref="B1378:D1378"/>
    <mergeCell ref="B1379:D1379"/>
    <mergeCell ref="B1380:D1380"/>
    <mergeCell ref="B1381:D1381"/>
    <mergeCell ref="B1382:D1382"/>
    <mergeCell ref="B1335:D1335"/>
    <mergeCell ref="B1338:D1338"/>
    <mergeCell ref="B1337:D1337"/>
    <mergeCell ref="B1383:D1383"/>
    <mergeCell ref="B1384:D1384"/>
    <mergeCell ref="B1385:D1385"/>
    <mergeCell ref="B1386:D1386"/>
    <mergeCell ref="B1343:D1343"/>
    <mergeCell ref="B1356:C1356"/>
    <mergeCell ref="F1356:P1356"/>
    <mergeCell ref="B1275:D1275"/>
    <mergeCell ref="B1276:D1276"/>
    <mergeCell ref="B1277:D1277"/>
    <mergeCell ref="B1278:D1278"/>
    <mergeCell ref="B1280:D1280"/>
    <mergeCell ref="B1282:D1282"/>
    <mergeCell ref="F1282:P1282"/>
    <mergeCell ref="B1285:D1285"/>
    <mergeCell ref="B1288:D1288"/>
    <mergeCell ref="R1298:X1298"/>
    <mergeCell ref="F1299:F1300"/>
    <mergeCell ref="H1299:H1300"/>
    <mergeCell ref="J1299:J1300"/>
    <mergeCell ref="L1299:L1300"/>
    <mergeCell ref="N1299:N1300"/>
    <mergeCell ref="B1319:D1319"/>
    <mergeCell ref="B1286:D1286"/>
    <mergeCell ref="B1289:D1289"/>
    <mergeCell ref="W1299:X1300"/>
    <mergeCell ref="B1281:D1281"/>
    <mergeCell ref="B1284:D1284"/>
    <mergeCell ref="B1287:D1287"/>
    <mergeCell ref="B1290:D1290"/>
    <mergeCell ref="B1283:D1283"/>
    <mergeCell ref="O1299:O1300"/>
    <mergeCell ref="F1302:P1302"/>
    <mergeCell ref="S1299:V1300"/>
    <mergeCell ref="B1291:D1291"/>
    <mergeCell ref="B1292:D1292"/>
    <mergeCell ref="B1293:D1293"/>
    <mergeCell ref="B1295:D1295"/>
    <mergeCell ref="B1302:C1302"/>
    <mergeCell ref="B1265:D1265"/>
    <mergeCell ref="B1267:D1267"/>
    <mergeCell ref="F1267:P1267"/>
    <mergeCell ref="B1268:D1268"/>
    <mergeCell ref="B1269:D1269"/>
    <mergeCell ref="B1270:D1270"/>
    <mergeCell ref="B1271:D1271"/>
    <mergeCell ref="B1272:D1272"/>
    <mergeCell ref="B1273:D1273"/>
    <mergeCell ref="B1241:D1241"/>
    <mergeCell ref="B1248:C1248"/>
    <mergeCell ref="F1248:P1248"/>
    <mergeCell ref="B1237:D1237"/>
    <mergeCell ref="B1238:D1238"/>
    <mergeCell ref="B1239:D1239"/>
    <mergeCell ref="R1271:T1271"/>
    <mergeCell ref="B1274:D1274"/>
    <mergeCell ref="R1273:S1273"/>
    <mergeCell ref="B1216:D1216"/>
    <mergeCell ref="B1217:D1217"/>
    <mergeCell ref="B1218:D1218"/>
    <mergeCell ref="B1219:D1219"/>
    <mergeCell ref="B1220:D1220"/>
    <mergeCell ref="B1221:D1221"/>
    <mergeCell ref="B1222:D1222"/>
    <mergeCell ref="B1223:D1223"/>
    <mergeCell ref="B1224:D1224"/>
    <mergeCell ref="B1226:D1226"/>
    <mergeCell ref="B1228:D1228"/>
    <mergeCell ref="F1228:P1228"/>
    <mergeCell ref="B1227:D1227"/>
    <mergeCell ref="B1231:D1231"/>
    <mergeCell ref="B1234:D1234"/>
    <mergeCell ref="R1244:X1244"/>
    <mergeCell ref="F1245:F1246"/>
    <mergeCell ref="H1245:H1246"/>
    <mergeCell ref="J1245:J1246"/>
    <mergeCell ref="L1245:L1246"/>
    <mergeCell ref="N1245:N1246"/>
    <mergeCell ref="B1229:D1229"/>
    <mergeCell ref="B1232:D1232"/>
    <mergeCell ref="R1219:S1219"/>
    <mergeCell ref="B1230:D1230"/>
    <mergeCell ref="O1245:O1246"/>
    <mergeCell ref="S1245:V1246"/>
    <mergeCell ref="W1245:X1246"/>
    <mergeCell ref="B1233:D1233"/>
    <mergeCell ref="B1236:D1236"/>
    <mergeCell ref="R1217:T1217"/>
    <mergeCell ref="B1174:D1174"/>
    <mergeCell ref="F1174:P1174"/>
    <mergeCell ref="B1177:D1177"/>
    <mergeCell ref="B1180:D1180"/>
    <mergeCell ref="R1190:X1190"/>
    <mergeCell ref="F1191:F1192"/>
    <mergeCell ref="H1191:H1192"/>
    <mergeCell ref="J1191:J1192"/>
    <mergeCell ref="L1191:L1192"/>
    <mergeCell ref="N1191:N1192"/>
    <mergeCell ref="O1191:O1192"/>
    <mergeCell ref="B1211:D1211"/>
    <mergeCell ref="B1213:D1213"/>
    <mergeCell ref="F1213:P1213"/>
    <mergeCell ref="B1214:D1214"/>
    <mergeCell ref="B1215:D1215"/>
    <mergeCell ref="B1183:D1183"/>
    <mergeCell ref="B1184:D1184"/>
    <mergeCell ref="B1181:D1181"/>
    <mergeCell ref="B1185:D1185"/>
    <mergeCell ref="B1187:D1187"/>
    <mergeCell ref="R1215:S1215"/>
    <mergeCell ref="B1178:D1178"/>
    <mergeCell ref="B1194:C1194"/>
    <mergeCell ref="F1194:P1194"/>
    <mergeCell ref="B1103:D1103"/>
    <mergeCell ref="B1105:D1105"/>
    <mergeCell ref="F1105:P1105"/>
    <mergeCell ref="B1106:D1106"/>
    <mergeCell ref="B1107:D1107"/>
    <mergeCell ref="B1108:D1108"/>
    <mergeCell ref="B1109:D1109"/>
    <mergeCell ref="B1110:D1110"/>
    <mergeCell ref="B1111:D1111"/>
    <mergeCell ref="B1112:D1112"/>
    <mergeCell ref="F1120:P1120"/>
    <mergeCell ref="B1123:D1123"/>
    <mergeCell ref="B1126:D1126"/>
    <mergeCell ref="R1136:X1136"/>
    <mergeCell ref="F1137:F1138"/>
    <mergeCell ref="H1137:H1138"/>
    <mergeCell ref="J1137:J1138"/>
    <mergeCell ref="L1137:L1138"/>
    <mergeCell ref="N1137:N1138"/>
    <mergeCell ref="B1131:D1131"/>
    <mergeCell ref="B1119:D1119"/>
    <mergeCell ref="B1120:D1120"/>
    <mergeCell ref="S1137:V1138"/>
    <mergeCell ref="W1137:X1138"/>
    <mergeCell ref="R1107:S1107"/>
    <mergeCell ref="R1109:T1109"/>
    <mergeCell ref="B1121:D1121"/>
    <mergeCell ref="B1122:D1122"/>
    <mergeCell ref="B1124:D1124"/>
    <mergeCell ref="B1125:D1125"/>
    <mergeCell ref="B1133:D1133"/>
    <mergeCell ref="B1130:D1130"/>
    <mergeCell ref="B1058:D1058"/>
    <mergeCell ref="B1059:D1059"/>
    <mergeCell ref="B1060:D1060"/>
    <mergeCell ref="B1061:D1061"/>
    <mergeCell ref="B1062:D1062"/>
    <mergeCell ref="B1064:D1064"/>
    <mergeCell ref="B1066:D1066"/>
    <mergeCell ref="F1066:P1066"/>
    <mergeCell ref="B1069:D1069"/>
    <mergeCell ref="B1072:D1072"/>
    <mergeCell ref="R1082:X1082"/>
    <mergeCell ref="F1083:F1084"/>
    <mergeCell ref="H1083:H1084"/>
    <mergeCell ref="J1083:J1084"/>
    <mergeCell ref="L1083:L1084"/>
    <mergeCell ref="N1083:N1084"/>
    <mergeCell ref="B1067:D1067"/>
    <mergeCell ref="B1070:D1070"/>
    <mergeCell ref="B1068:D1068"/>
    <mergeCell ref="B1071:D1071"/>
    <mergeCell ref="B1077:D1077"/>
    <mergeCell ref="B1079:D1079"/>
    <mergeCell ref="B1065:D1065"/>
    <mergeCell ref="B1074:D1074"/>
    <mergeCell ref="B1073:D1073"/>
    <mergeCell ref="O1083:O1084"/>
    <mergeCell ref="B1049:D1049"/>
    <mergeCell ref="B1051:D1051"/>
    <mergeCell ref="F1051:P1051"/>
    <mergeCell ref="B1052:D1052"/>
    <mergeCell ref="B1017:D1017"/>
    <mergeCell ref="B1020:D1020"/>
    <mergeCell ref="B1019:D1019"/>
    <mergeCell ref="B1013:D1013"/>
    <mergeCell ref="B1021:D1021"/>
    <mergeCell ref="B1014:D1014"/>
    <mergeCell ref="O1029:O1030"/>
    <mergeCell ref="B1016:D1016"/>
    <mergeCell ref="B1053:D1053"/>
    <mergeCell ref="B1054:D1054"/>
    <mergeCell ref="B1055:D1055"/>
    <mergeCell ref="B1056:D1056"/>
    <mergeCell ref="B1057:D1057"/>
    <mergeCell ref="F1032:P1032"/>
    <mergeCell ref="B1032:C1032"/>
    <mergeCell ref="B951:D951"/>
    <mergeCell ref="B952:D952"/>
    <mergeCell ref="B958:D958"/>
    <mergeCell ref="F958:P958"/>
    <mergeCell ref="B1007:D1007"/>
    <mergeCell ref="B1008:D1008"/>
    <mergeCell ref="B1010:D1010"/>
    <mergeCell ref="B1012:D1012"/>
    <mergeCell ref="F1012:P1012"/>
    <mergeCell ref="B1011:D1011"/>
    <mergeCell ref="B1004:D1004"/>
    <mergeCell ref="B1005:D1005"/>
    <mergeCell ref="B1006:D1006"/>
    <mergeCell ref="B1015:D1015"/>
    <mergeCell ref="B1018:D1018"/>
    <mergeCell ref="R1028:X1028"/>
    <mergeCell ref="F1029:F1030"/>
    <mergeCell ref="H1029:H1030"/>
    <mergeCell ref="J1029:J1030"/>
    <mergeCell ref="L1029:L1030"/>
    <mergeCell ref="N1029:N1030"/>
    <mergeCell ref="S1029:V1030"/>
    <mergeCell ref="W1029:X1030"/>
    <mergeCell ref="B1022:D1022"/>
    <mergeCell ref="B1023:D1023"/>
    <mergeCell ref="B1025:D1025"/>
    <mergeCell ref="B892:D892"/>
    <mergeCell ref="B897:D897"/>
    <mergeCell ref="B898:D898"/>
    <mergeCell ref="R891:S891"/>
    <mergeCell ref="B903:D903"/>
    <mergeCell ref="B899:D899"/>
    <mergeCell ref="B900:D900"/>
    <mergeCell ref="H921:H922"/>
    <mergeCell ref="J921:J922"/>
    <mergeCell ref="L921:L922"/>
    <mergeCell ref="N921:N922"/>
    <mergeCell ref="B917:D917"/>
    <mergeCell ref="B913:D913"/>
    <mergeCell ref="B995:D995"/>
    <mergeCell ref="B997:D997"/>
    <mergeCell ref="F997:P997"/>
    <mergeCell ref="B998:D998"/>
    <mergeCell ref="B902:D902"/>
    <mergeCell ref="B914:D914"/>
    <mergeCell ref="B915:D915"/>
    <mergeCell ref="B908:D908"/>
    <mergeCell ref="B909:D909"/>
    <mergeCell ref="B969:D969"/>
    <mergeCell ref="B971:D971"/>
    <mergeCell ref="B978:C978"/>
    <mergeCell ref="B941:D941"/>
    <mergeCell ref="B943:D943"/>
    <mergeCell ref="F943:P943"/>
    <mergeCell ref="B944:D944"/>
    <mergeCell ref="B945:D945"/>
    <mergeCell ref="B946:D946"/>
    <mergeCell ref="B947:D947"/>
    <mergeCell ref="R839:T839"/>
    <mergeCell ref="B842:D842"/>
    <mergeCell ref="B843:D843"/>
    <mergeCell ref="B844:D844"/>
    <mergeCell ref="B845:D845"/>
    <mergeCell ref="B846:D846"/>
    <mergeCell ref="B848:D848"/>
    <mergeCell ref="B850:D850"/>
    <mergeCell ref="F850:P850"/>
    <mergeCell ref="B904:D904"/>
    <mergeCell ref="F904:P904"/>
    <mergeCell ref="B907:D907"/>
    <mergeCell ref="B910:D910"/>
    <mergeCell ref="B853:D853"/>
    <mergeCell ref="B856:D856"/>
    <mergeCell ref="R866:X866"/>
    <mergeCell ref="F867:F868"/>
    <mergeCell ref="H867:H868"/>
    <mergeCell ref="J867:J868"/>
    <mergeCell ref="L867:L868"/>
    <mergeCell ref="N867:N868"/>
    <mergeCell ref="R893:T893"/>
    <mergeCell ref="R895:S895"/>
    <mergeCell ref="B905:D905"/>
    <mergeCell ref="B887:D887"/>
    <mergeCell ref="B889:D889"/>
    <mergeCell ref="F889:P889"/>
    <mergeCell ref="B890:D890"/>
    <mergeCell ref="B861:D861"/>
    <mergeCell ref="B863:D863"/>
    <mergeCell ref="O867:O868"/>
    <mergeCell ref="B870:C870"/>
    <mergeCell ref="B789:D789"/>
    <mergeCell ref="B790:D790"/>
    <mergeCell ref="B791:D791"/>
    <mergeCell ref="B792:D792"/>
    <mergeCell ref="B794:D794"/>
    <mergeCell ref="B796:D796"/>
    <mergeCell ref="F796:P796"/>
    <mergeCell ref="B799:D799"/>
    <mergeCell ref="B802:D802"/>
    <mergeCell ref="O813:O814"/>
    <mergeCell ref="B747:D747"/>
    <mergeCell ref="B833:D833"/>
    <mergeCell ref="B816:C816"/>
    <mergeCell ref="B893:D893"/>
    <mergeCell ref="B894:D894"/>
    <mergeCell ref="B895:D895"/>
    <mergeCell ref="B896:D896"/>
    <mergeCell ref="F816:P816"/>
    <mergeCell ref="L759:L760"/>
    <mergeCell ref="N759:N760"/>
    <mergeCell ref="B753:D753"/>
    <mergeCell ref="B835:D835"/>
    <mergeCell ref="F835:P835"/>
    <mergeCell ref="B836:D836"/>
    <mergeCell ref="B837:D837"/>
    <mergeCell ref="B838:D838"/>
    <mergeCell ref="B839:D839"/>
    <mergeCell ref="B840:D840"/>
    <mergeCell ref="B841:D841"/>
    <mergeCell ref="F870:P870"/>
    <mergeCell ref="B891:D891"/>
    <mergeCell ref="B779:D779"/>
    <mergeCell ref="B781:D781"/>
    <mergeCell ref="F781:P781"/>
    <mergeCell ref="B782:D782"/>
    <mergeCell ref="B783:D783"/>
    <mergeCell ref="B751:D751"/>
    <mergeCell ref="B785:D785"/>
    <mergeCell ref="B786:D786"/>
    <mergeCell ref="B787:D787"/>
    <mergeCell ref="S759:V760"/>
    <mergeCell ref="F762:P762"/>
    <mergeCell ref="B752:D752"/>
    <mergeCell ref="R758:X758"/>
    <mergeCell ref="F759:F760"/>
    <mergeCell ref="H759:H760"/>
    <mergeCell ref="J759:J760"/>
    <mergeCell ref="B762:C762"/>
    <mergeCell ref="B671:D671"/>
    <mergeCell ref="B731:D731"/>
    <mergeCell ref="B750:D750"/>
    <mergeCell ref="B688:D688"/>
    <mergeCell ref="F688:P688"/>
    <mergeCell ref="B691:D691"/>
    <mergeCell ref="B689:D689"/>
    <mergeCell ref="B687:D687"/>
    <mergeCell ref="B732:D732"/>
    <mergeCell ref="B733:D733"/>
    <mergeCell ref="B734:D734"/>
    <mergeCell ref="B735:D735"/>
    <mergeCell ref="B736:D736"/>
    <mergeCell ref="B737:D737"/>
    <mergeCell ref="B738:D738"/>
    <mergeCell ref="B740:D740"/>
    <mergeCell ref="B673:D673"/>
    <mergeCell ref="F673:P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6:D686"/>
    <mergeCell ref="B628:D628"/>
    <mergeCell ref="B629:D629"/>
    <mergeCell ref="B630:D630"/>
    <mergeCell ref="B632:D632"/>
    <mergeCell ref="B634:D634"/>
    <mergeCell ref="F634:P634"/>
    <mergeCell ref="B637:D637"/>
    <mergeCell ref="B640:D640"/>
    <mergeCell ref="R650:X650"/>
    <mergeCell ref="F651:F652"/>
    <mergeCell ref="H651:H652"/>
    <mergeCell ref="J651:J652"/>
    <mergeCell ref="L651:L652"/>
    <mergeCell ref="N651:N652"/>
    <mergeCell ref="F597:F598"/>
    <mergeCell ref="H597:H598"/>
    <mergeCell ref="J597:J598"/>
    <mergeCell ref="L597:L598"/>
    <mergeCell ref="N597:N598"/>
    <mergeCell ref="B617:D617"/>
    <mergeCell ref="B619:D619"/>
    <mergeCell ref="F619:P619"/>
    <mergeCell ref="R625:S625"/>
    <mergeCell ref="S651:V652"/>
    <mergeCell ref="W651:X652"/>
    <mergeCell ref="O597:O598"/>
    <mergeCell ref="B644:D644"/>
    <mergeCell ref="B620:D620"/>
    <mergeCell ref="B621:D621"/>
    <mergeCell ref="B622:D622"/>
    <mergeCell ref="B623:D623"/>
    <mergeCell ref="B624:D624"/>
    <mergeCell ref="B625:D625"/>
    <mergeCell ref="B645:D645"/>
    <mergeCell ref="B635:D635"/>
    <mergeCell ref="B569:D569"/>
    <mergeCell ref="B570:D570"/>
    <mergeCell ref="B571:D571"/>
    <mergeCell ref="B572:D572"/>
    <mergeCell ref="B546:C546"/>
    <mergeCell ref="B573:D573"/>
    <mergeCell ref="B574:D574"/>
    <mergeCell ref="B575:D575"/>
    <mergeCell ref="B576:D576"/>
    <mergeCell ref="B578:D578"/>
    <mergeCell ref="B580:D580"/>
    <mergeCell ref="S597:V598"/>
    <mergeCell ref="W597:X598"/>
    <mergeCell ref="B626:D626"/>
    <mergeCell ref="B627:D627"/>
    <mergeCell ref="F580:P580"/>
    <mergeCell ref="B583:D583"/>
    <mergeCell ref="B586:D586"/>
    <mergeCell ref="R596:X596"/>
    <mergeCell ref="B593:D593"/>
    <mergeCell ref="B579:D579"/>
    <mergeCell ref="B585:D585"/>
    <mergeCell ref="B584:D584"/>
    <mergeCell ref="B587:D587"/>
    <mergeCell ref="B589:D589"/>
    <mergeCell ref="B590:D590"/>
    <mergeCell ref="B591:D591"/>
    <mergeCell ref="B582:D582"/>
    <mergeCell ref="B581:D581"/>
    <mergeCell ref="R569:T569"/>
    <mergeCell ref="F543:F544"/>
    <mergeCell ref="H543:H544"/>
    <mergeCell ref="J543:J544"/>
    <mergeCell ref="L543:L544"/>
    <mergeCell ref="N543:N544"/>
    <mergeCell ref="B531:D531"/>
    <mergeCell ref="B534:D534"/>
    <mergeCell ref="B537:D537"/>
    <mergeCell ref="F565:P565"/>
    <mergeCell ref="B566:D566"/>
    <mergeCell ref="W543:X544"/>
    <mergeCell ref="B563:D563"/>
    <mergeCell ref="B565:D565"/>
    <mergeCell ref="B525:D525"/>
    <mergeCell ref="F546:P546"/>
    <mergeCell ref="B567:D567"/>
    <mergeCell ref="B568:D568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492:C492"/>
    <mergeCell ref="L489:L490"/>
    <mergeCell ref="B522:D522"/>
    <mergeCell ref="B524:D524"/>
    <mergeCell ref="B526:D526"/>
    <mergeCell ref="F526:P526"/>
    <mergeCell ref="B529:D529"/>
    <mergeCell ref="B532:D532"/>
    <mergeCell ref="R542:X542"/>
    <mergeCell ref="B412:D412"/>
    <mergeCell ref="B413:D413"/>
    <mergeCell ref="B414:D414"/>
    <mergeCell ref="B416:D416"/>
    <mergeCell ref="B407:D407"/>
    <mergeCell ref="B408:D408"/>
    <mergeCell ref="B409:D409"/>
    <mergeCell ref="B425:D425"/>
    <mergeCell ref="B427:D427"/>
    <mergeCell ref="B509:D509"/>
    <mergeCell ref="B477:D477"/>
    <mergeCell ref="B480:D480"/>
    <mergeCell ref="B476:D476"/>
    <mergeCell ref="B511:D511"/>
    <mergeCell ref="F511:P511"/>
    <mergeCell ref="B512:D512"/>
    <mergeCell ref="B513:D513"/>
    <mergeCell ref="R434:X434"/>
    <mergeCell ref="F435:F436"/>
    <mergeCell ref="H435:H436"/>
    <mergeCell ref="J435:J436"/>
    <mergeCell ref="L435:L436"/>
    <mergeCell ref="N435:N436"/>
    <mergeCell ref="B455:D455"/>
    <mergeCell ref="B464:D464"/>
    <mergeCell ref="B465:D465"/>
    <mergeCell ref="B466:D466"/>
    <mergeCell ref="B467:D467"/>
    <mergeCell ref="B426:D426"/>
    <mergeCell ref="B468:D468"/>
    <mergeCell ref="B470:D470"/>
    <mergeCell ref="B460:D460"/>
    <mergeCell ref="B461:D461"/>
    <mergeCell ref="B462:D462"/>
    <mergeCell ref="B463:D463"/>
    <mergeCell ref="B438:C438"/>
    <mergeCell ref="S435:V436"/>
    <mergeCell ref="W435:X436"/>
    <mergeCell ref="F438:P438"/>
    <mergeCell ref="R326:X326"/>
    <mergeCell ref="F327:F328"/>
    <mergeCell ref="H327:H328"/>
    <mergeCell ref="J327:J328"/>
    <mergeCell ref="L327:L328"/>
    <mergeCell ref="N327:N328"/>
    <mergeCell ref="B309:D309"/>
    <mergeCell ref="B312:D312"/>
    <mergeCell ref="B317:D317"/>
    <mergeCell ref="B314:D314"/>
    <mergeCell ref="B315:D315"/>
    <mergeCell ref="B318:D318"/>
    <mergeCell ref="B320:D320"/>
    <mergeCell ref="B321:D321"/>
    <mergeCell ref="F364:P364"/>
    <mergeCell ref="O327:O328"/>
    <mergeCell ref="B310:D310"/>
    <mergeCell ref="F310:P310"/>
    <mergeCell ref="B330:C330"/>
    <mergeCell ref="B293:D293"/>
    <mergeCell ref="B295:D295"/>
    <mergeCell ref="F295:P295"/>
    <mergeCell ref="B296:D296"/>
    <mergeCell ref="B257:D257"/>
    <mergeCell ref="B267:D267"/>
    <mergeCell ref="B266:D266"/>
    <mergeCell ref="B297:D297"/>
    <mergeCell ref="B298:D298"/>
    <mergeCell ref="B263:D263"/>
    <mergeCell ref="B258:D258"/>
    <mergeCell ref="B265:D265"/>
    <mergeCell ref="B269:D269"/>
    <mergeCell ref="O273:O274"/>
    <mergeCell ref="S273:V274"/>
    <mergeCell ref="B313:D313"/>
    <mergeCell ref="B316:D316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8:D308"/>
    <mergeCell ref="B246:D246"/>
    <mergeCell ref="B247:D247"/>
    <mergeCell ref="B248:D248"/>
    <mergeCell ref="B249:D249"/>
    <mergeCell ref="B250:D250"/>
    <mergeCell ref="B251:D251"/>
    <mergeCell ref="B252:D252"/>
    <mergeCell ref="B254:D254"/>
    <mergeCell ref="B256:D256"/>
    <mergeCell ref="F256:P256"/>
    <mergeCell ref="B259:D259"/>
    <mergeCell ref="B262:D262"/>
    <mergeCell ref="R272:X272"/>
    <mergeCell ref="F273:F274"/>
    <mergeCell ref="H273:H274"/>
    <mergeCell ref="J273:J274"/>
    <mergeCell ref="L273:L274"/>
    <mergeCell ref="N273:N274"/>
    <mergeCell ref="F219:F220"/>
    <mergeCell ref="H219:H220"/>
    <mergeCell ref="J219:J220"/>
    <mergeCell ref="L219:L220"/>
    <mergeCell ref="N219:N220"/>
    <mergeCell ref="B201:D201"/>
    <mergeCell ref="B204:D204"/>
    <mergeCell ref="B203:D203"/>
    <mergeCell ref="B207:D207"/>
    <mergeCell ref="B239:D239"/>
    <mergeCell ref="R193:S193"/>
    <mergeCell ref="B241:D241"/>
    <mergeCell ref="F241:P241"/>
    <mergeCell ref="B242:D242"/>
    <mergeCell ref="B243:D243"/>
    <mergeCell ref="B244:D244"/>
    <mergeCell ref="B245:D245"/>
    <mergeCell ref="B192:D192"/>
    <mergeCell ref="B193:D193"/>
    <mergeCell ref="B194:D194"/>
    <mergeCell ref="B195:D195"/>
    <mergeCell ref="F168:P168"/>
    <mergeCell ref="B168:C168"/>
    <mergeCell ref="B196:D196"/>
    <mergeCell ref="B197:D197"/>
    <mergeCell ref="B198:D198"/>
    <mergeCell ref="B200:D200"/>
    <mergeCell ref="B202:D202"/>
    <mergeCell ref="F202:P202"/>
    <mergeCell ref="B205:D205"/>
    <mergeCell ref="B208:D208"/>
    <mergeCell ref="R218:X218"/>
    <mergeCell ref="B210:D210"/>
    <mergeCell ref="R189:S189"/>
    <mergeCell ref="B212:D212"/>
    <mergeCell ref="B213:D213"/>
    <mergeCell ref="B206:D206"/>
    <mergeCell ref="B151:D151"/>
    <mergeCell ref="B154:D154"/>
    <mergeCell ref="R164:X164"/>
    <mergeCell ref="F165:F166"/>
    <mergeCell ref="H165:H166"/>
    <mergeCell ref="J165:J166"/>
    <mergeCell ref="L165:L166"/>
    <mergeCell ref="N165:N166"/>
    <mergeCell ref="O165:O166"/>
    <mergeCell ref="B147:D147"/>
    <mergeCell ref="B150:D150"/>
    <mergeCell ref="B149:D149"/>
    <mergeCell ref="B185:D185"/>
    <mergeCell ref="B187:D187"/>
    <mergeCell ref="F187:P187"/>
    <mergeCell ref="B155:D155"/>
    <mergeCell ref="B158:D158"/>
    <mergeCell ref="B161:D161"/>
    <mergeCell ref="B159:D159"/>
    <mergeCell ref="B153:D153"/>
    <mergeCell ref="B156:D156"/>
    <mergeCell ref="F111:F112"/>
    <mergeCell ref="H111:H112"/>
    <mergeCell ref="J111:J112"/>
    <mergeCell ref="L111:L112"/>
    <mergeCell ref="N111:N112"/>
    <mergeCell ref="B131:D131"/>
    <mergeCell ref="B133:D133"/>
    <mergeCell ref="F133:P133"/>
    <mergeCell ref="B134:D134"/>
    <mergeCell ref="B135:D135"/>
    <mergeCell ref="B102:D102"/>
    <mergeCell ref="O57:O58"/>
    <mergeCell ref="B60:C60"/>
    <mergeCell ref="B97:D97"/>
    <mergeCell ref="L57:L58"/>
    <mergeCell ref="N57:N58"/>
    <mergeCell ref="R56:X56"/>
    <mergeCell ref="B77:D77"/>
    <mergeCell ref="B83:D83"/>
    <mergeCell ref="B85:D85"/>
    <mergeCell ref="B87:D87"/>
    <mergeCell ref="B86:D86"/>
    <mergeCell ref="B89:D89"/>
    <mergeCell ref="B92:D92"/>
    <mergeCell ref="B96:D96"/>
    <mergeCell ref="B79:D79"/>
    <mergeCell ref="B80:D80"/>
    <mergeCell ref="F79:P79"/>
    <mergeCell ref="B94:D94"/>
    <mergeCell ref="F94:P94"/>
    <mergeCell ref="B82:D82"/>
    <mergeCell ref="B84:D84"/>
    <mergeCell ref="AY1681:AY1684"/>
    <mergeCell ref="AJ1686:AJ1689"/>
    <mergeCell ref="AY1686:AY1689"/>
    <mergeCell ref="AY1691:AY1694"/>
    <mergeCell ref="AJ1696:AJ1699"/>
    <mergeCell ref="AY1696:AY1699"/>
    <mergeCell ref="AJ1717:AK1717"/>
    <mergeCell ref="B23:D23"/>
    <mergeCell ref="B25:D25"/>
    <mergeCell ref="F25:P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8:D38"/>
    <mergeCell ref="B39:D39"/>
    <mergeCell ref="B40:D40"/>
    <mergeCell ref="F40:P40"/>
    <mergeCell ref="B42:D42"/>
    <mergeCell ref="B43:D43"/>
    <mergeCell ref="B45:D45"/>
    <mergeCell ref="B46:D46"/>
    <mergeCell ref="B48:D48"/>
    <mergeCell ref="F57:F58"/>
    <mergeCell ref="R110:X110"/>
    <mergeCell ref="AJ1470:AJ1473"/>
    <mergeCell ref="AY1470:AY1473"/>
    <mergeCell ref="AJ1475:AJ1478"/>
    <mergeCell ref="AY1475:AY1478"/>
    <mergeCell ref="AK1457:AL1457"/>
    <mergeCell ref="AJ1637:AJ1640"/>
    <mergeCell ref="AK1510:AL1510"/>
    <mergeCell ref="AK1511:AL1511"/>
    <mergeCell ref="AK1455:AL1455"/>
    <mergeCell ref="AK1456:AL1456"/>
    <mergeCell ref="AJ1720:AM1720"/>
    <mergeCell ref="AJ1721:AK1721"/>
    <mergeCell ref="AL1721:AM1721"/>
    <mergeCell ref="AL1714:AM1714"/>
    <mergeCell ref="AN1714:AO1714"/>
    <mergeCell ref="AP1714:AQ1714"/>
    <mergeCell ref="AJ1718:AM1718"/>
    <mergeCell ref="AJ1719:AK1719"/>
    <mergeCell ref="AL1719:AM1719"/>
    <mergeCell ref="AJ1716:AM1716"/>
    <mergeCell ref="AL1667:AM1667"/>
    <mergeCell ref="AJ1706:AJ1709"/>
    <mergeCell ref="AY1706:AY1709"/>
    <mergeCell ref="AN1713:AO1713"/>
    <mergeCell ref="AP1713:AQ1713"/>
    <mergeCell ref="AY1701:AY1704"/>
    <mergeCell ref="AJ1681:AJ1684"/>
    <mergeCell ref="AL1717:AM1717"/>
    <mergeCell ref="AJ1713:AK1713"/>
    <mergeCell ref="AL1713:AM1713"/>
    <mergeCell ref="AJ1714:AK1714"/>
    <mergeCell ref="AJ1667:AK1667"/>
    <mergeCell ref="AJ1436:AJ1439"/>
    <mergeCell ref="AJ1393:AK1393"/>
    <mergeCell ref="AL1393:AM1393"/>
    <mergeCell ref="AJ1397:AK1397"/>
    <mergeCell ref="AK1410:AL1410"/>
    <mergeCell ref="AJ1411:AJ1414"/>
    <mergeCell ref="AJ1443:AK1443"/>
    <mergeCell ref="AY1377:AY1380"/>
    <mergeCell ref="AY1357:AY1360"/>
    <mergeCell ref="AY1362:AY1365"/>
    <mergeCell ref="AL1660:AM1660"/>
    <mergeCell ref="AN1660:AO1660"/>
    <mergeCell ref="AP1660:AQ1660"/>
    <mergeCell ref="AN1606:AO1606"/>
    <mergeCell ref="AP1606:AQ1606"/>
    <mergeCell ref="AJ1610:AM1610"/>
    <mergeCell ref="AJ1611:AK1611"/>
    <mergeCell ref="AL1611:AM1611"/>
    <mergeCell ref="AJ1612:AM1612"/>
    <mergeCell ref="AJ1608:AM1608"/>
    <mergeCell ref="AJ1606:AK1606"/>
    <mergeCell ref="AL1606:AM1606"/>
    <mergeCell ref="AY1627:AY1630"/>
    <mergeCell ref="AY1632:AY1635"/>
    <mergeCell ref="AY1637:AY1640"/>
    <mergeCell ref="AJ1451:AK1451"/>
    <mergeCell ref="AL1451:AM1451"/>
    <mergeCell ref="AJ1490:AJ1493"/>
    <mergeCell ref="AY1490:AY1493"/>
    <mergeCell ref="AN1497:AO1497"/>
    <mergeCell ref="AP1497:AQ1497"/>
    <mergeCell ref="AY1465:AY1468"/>
    <mergeCell ref="AJ1281:AK1281"/>
    <mergeCell ref="AL1281:AM1281"/>
    <mergeCell ref="AJ1230:AM1230"/>
    <mergeCell ref="AJ1231:AK1231"/>
    <mergeCell ref="AL1231:AM1231"/>
    <mergeCell ref="AK1248:AL1248"/>
    <mergeCell ref="AJ1254:AJ1257"/>
    <mergeCell ref="AJ1173:AK1173"/>
    <mergeCell ref="AJ1178:AM1178"/>
    <mergeCell ref="AY1215:AY1218"/>
    <mergeCell ref="AY1431:AY1434"/>
    <mergeCell ref="AY1308:AY1311"/>
    <mergeCell ref="AY1313:AY1316"/>
    <mergeCell ref="AY1436:AY1439"/>
    <mergeCell ref="AN1443:AO1443"/>
    <mergeCell ref="AP1443:AQ1443"/>
    <mergeCell ref="AJ1444:AK1444"/>
    <mergeCell ref="AL1444:AM1444"/>
    <mergeCell ref="AN1444:AO1444"/>
    <mergeCell ref="AP1444:AQ1444"/>
    <mergeCell ref="AN1390:AO1390"/>
    <mergeCell ref="AP1390:AQ1390"/>
    <mergeCell ref="AJ1394:AM1394"/>
    <mergeCell ref="AJ1395:AK1395"/>
    <mergeCell ref="AL1395:AM1395"/>
    <mergeCell ref="AJ1396:AM1396"/>
    <mergeCell ref="AJ1392:AM1392"/>
    <mergeCell ref="AJ1390:AK1390"/>
    <mergeCell ref="AL1390:AM1390"/>
    <mergeCell ref="AJ1343:AK1343"/>
    <mergeCell ref="AL1343:AM1343"/>
    <mergeCell ref="AJ1382:AJ1385"/>
    <mergeCell ref="AY1421:AY1424"/>
    <mergeCell ref="AY1220:AY1223"/>
    <mergeCell ref="AN1227:AO1227"/>
    <mergeCell ref="AJ1215:AJ1218"/>
    <mergeCell ref="AJ1127:AK1127"/>
    <mergeCell ref="AL1127:AM1127"/>
    <mergeCell ref="AY1166:AY1169"/>
    <mergeCell ref="AN1173:AO1173"/>
    <mergeCell ref="AP1173:AQ1173"/>
    <mergeCell ref="AJ1174:AK1174"/>
    <mergeCell ref="AL1174:AM1174"/>
    <mergeCell ref="AN1174:AO1174"/>
    <mergeCell ref="AP1174:AQ1174"/>
    <mergeCell ref="AL1173:AM1173"/>
    <mergeCell ref="AY1195:AY1198"/>
    <mergeCell ref="AK1131:AL1131"/>
    <mergeCell ref="AK1132:AL1132"/>
    <mergeCell ref="AK1133:AL1133"/>
    <mergeCell ref="AK1185:AL1185"/>
    <mergeCell ref="AJ1151:AJ1154"/>
    <mergeCell ref="AY1151:AY1154"/>
    <mergeCell ref="AJ1156:AJ1159"/>
    <mergeCell ref="AY1156:AY1159"/>
    <mergeCell ref="AJ1161:AJ1164"/>
    <mergeCell ref="AY1200:AY1203"/>
    <mergeCell ref="AY1205:AY1208"/>
    <mergeCell ref="AY1210:AY1213"/>
    <mergeCell ref="AJ1274:AJ1277"/>
    <mergeCell ref="AY1274:AY1277"/>
    <mergeCell ref="AN1281:AO1281"/>
    <mergeCell ref="AP1281:AQ1281"/>
    <mergeCell ref="AJ1282:AK1282"/>
    <mergeCell ref="AY1112:AY1115"/>
    <mergeCell ref="AN1119:AO1119"/>
    <mergeCell ref="AP1119:AQ1119"/>
    <mergeCell ref="AJ1119:AK1119"/>
    <mergeCell ref="AL1119:AM1119"/>
    <mergeCell ref="AJ1112:AJ1115"/>
    <mergeCell ref="AJ1107:AJ1110"/>
    <mergeCell ref="AL1120:AM1120"/>
    <mergeCell ref="AK1077:AL1077"/>
    <mergeCell ref="AK1078:AL1078"/>
    <mergeCell ref="AK1079:AL1079"/>
    <mergeCell ref="AY1107:AY1110"/>
    <mergeCell ref="AJ1092:AJ1095"/>
    <mergeCell ref="AY1092:AY1095"/>
    <mergeCell ref="AJ1097:AJ1100"/>
    <mergeCell ref="AY1411:AY1414"/>
    <mergeCell ref="AJ1416:AJ1419"/>
    <mergeCell ref="AY1416:AY1419"/>
    <mergeCell ref="AL1282:AM1282"/>
    <mergeCell ref="AN1282:AO1282"/>
    <mergeCell ref="AP1282:AQ1282"/>
    <mergeCell ref="AJ1232:AM1232"/>
    <mergeCell ref="AJ1233:AK1233"/>
    <mergeCell ref="AL1233:AM1233"/>
    <mergeCell ref="AJ1234:AM1234"/>
    <mergeCell ref="AJ1235:AK1235"/>
    <mergeCell ref="AL1235:AM1235"/>
    <mergeCell ref="AL1228:AM1228"/>
    <mergeCell ref="AN1228:AO1228"/>
    <mergeCell ref="AP1228:AQ1228"/>
    <mergeCell ref="AY1269:AY1272"/>
    <mergeCell ref="AJ1166:AJ1169"/>
    <mergeCell ref="AY935:AY938"/>
    <mergeCell ref="AY940:AY943"/>
    <mergeCell ref="AJ958:AK958"/>
    <mergeCell ref="AL958:AM958"/>
    <mergeCell ref="AK1023:AL1023"/>
    <mergeCell ref="AK1024:AL1024"/>
    <mergeCell ref="AK1025:AL1025"/>
    <mergeCell ref="AY1053:AY1056"/>
    <mergeCell ref="AK1032:AL1032"/>
    <mergeCell ref="AJ1004:AJ1007"/>
    <mergeCell ref="AY1004:AY1007"/>
    <mergeCell ref="AN1011:AO1011"/>
    <mergeCell ref="AP1011:AQ1011"/>
    <mergeCell ref="AJ1012:AK1012"/>
    <mergeCell ref="AL1012:AM1012"/>
    <mergeCell ref="AN1012:AO1012"/>
    <mergeCell ref="AP1012:AQ1012"/>
    <mergeCell ref="AJ1011:AK1011"/>
    <mergeCell ref="AL1011:AM1011"/>
    <mergeCell ref="AJ1053:AJ1056"/>
    <mergeCell ref="AJ1033:AJ1036"/>
    <mergeCell ref="AY1033:AY1036"/>
    <mergeCell ref="AJ1043:AJ1046"/>
    <mergeCell ref="AY1043:AY1046"/>
    <mergeCell ref="AJ1048:AJ1051"/>
    <mergeCell ref="AY1048:AY1051"/>
    <mergeCell ref="AJ994:AJ997"/>
    <mergeCell ref="AY994:AY997"/>
    <mergeCell ref="AJ999:AJ1002"/>
    <mergeCell ref="AY999:AY1002"/>
    <mergeCell ref="AL1015:AM1015"/>
    <mergeCell ref="AJ1038:AJ1041"/>
    <mergeCell ref="AJ856:AM856"/>
    <mergeCell ref="AJ857:AK857"/>
    <mergeCell ref="AL857:AM857"/>
    <mergeCell ref="AJ896:AJ899"/>
    <mergeCell ref="AY896:AY899"/>
    <mergeCell ref="AN903:AO903"/>
    <mergeCell ref="AP903:AQ903"/>
    <mergeCell ref="AJ903:AK903"/>
    <mergeCell ref="AL903:AM903"/>
    <mergeCell ref="AK863:AL863"/>
    <mergeCell ref="AK816:AL816"/>
    <mergeCell ref="AN958:AO958"/>
    <mergeCell ref="AP958:AQ958"/>
    <mergeCell ref="AJ962:AM962"/>
    <mergeCell ref="AJ963:AK963"/>
    <mergeCell ref="AL963:AM963"/>
    <mergeCell ref="AJ960:AM960"/>
    <mergeCell ref="AJ961:AK961"/>
    <mergeCell ref="AL961:AM961"/>
    <mergeCell ref="AJ910:AM910"/>
    <mergeCell ref="AJ911:AK911"/>
    <mergeCell ref="AL911:AM911"/>
    <mergeCell ref="AJ950:AJ953"/>
    <mergeCell ref="AY950:AY953"/>
    <mergeCell ref="AN957:AO957"/>
    <mergeCell ref="AP957:AQ957"/>
    <mergeCell ref="AJ957:AK957"/>
    <mergeCell ref="AL957:AM957"/>
    <mergeCell ref="AK915:AL915"/>
    <mergeCell ref="AY925:AY928"/>
    <mergeCell ref="AJ940:AJ943"/>
    <mergeCell ref="AJ930:AJ933"/>
    <mergeCell ref="AL853:AM853"/>
    <mergeCell ref="AJ803:AK803"/>
    <mergeCell ref="AL803:AM803"/>
    <mergeCell ref="AJ842:AJ845"/>
    <mergeCell ref="AL799:AM799"/>
    <mergeCell ref="AK807:AL807"/>
    <mergeCell ref="AK808:AL808"/>
    <mergeCell ref="AK809:AL809"/>
    <mergeCell ref="AJ719:AJ722"/>
    <mergeCell ref="AN849:AO849"/>
    <mergeCell ref="AP849:AQ849"/>
    <mergeCell ref="AJ849:AK849"/>
    <mergeCell ref="AL849:AM849"/>
    <mergeCell ref="AJ822:AJ825"/>
    <mergeCell ref="AY822:AY825"/>
    <mergeCell ref="AJ817:AJ820"/>
    <mergeCell ref="AY817:AY820"/>
    <mergeCell ref="AY763:AY766"/>
    <mergeCell ref="AJ768:AJ771"/>
    <mergeCell ref="AY768:AY771"/>
    <mergeCell ref="AY773:AY776"/>
    <mergeCell ref="AJ796:AK796"/>
    <mergeCell ref="AL796:AM796"/>
    <mergeCell ref="AN796:AO796"/>
    <mergeCell ref="AP796:AQ796"/>
    <mergeCell ref="AN795:AO795"/>
    <mergeCell ref="AP795:AQ795"/>
    <mergeCell ref="AJ741:AK741"/>
    <mergeCell ref="AN742:AO742"/>
    <mergeCell ref="AP742:AQ742"/>
    <mergeCell ref="AP741:AQ741"/>
    <mergeCell ref="AY660:AY663"/>
    <mergeCell ref="AJ665:AJ668"/>
    <mergeCell ref="AY665:AY668"/>
    <mergeCell ref="AJ670:AJ673"/>
    <mergeCell ref="AY670:AY673"/>
    <mergeCell ref="AJ655:AJ658"/>
    <mergeCell ref="AY675:AY678"/>
    <mergeCell ref="AJ583:AK583"/>
    <mergeCell ref="AJ508:AJ511"/>
    <mergeCell ref="AJ513:AJ516"/>
    <mergeCell ref="AK539:AL539"/>
    <mergeCell ref="AY724:AY727"/>
    <mergeCell ref="AY719:AY722"/>
    <mergeCell ref="AP688:AQ688"/>
    <mergeCell ref="AJ693:AK693"/>
    <mergeCell ref="AL693:AM693"/>
    <mergeCell ref="AJ744:AM744"/>
    <mergeCell ref="AK708:AL708"/>
    <mergeCell ref="AJ709:AJ712"/>
    <mergeCell ref="AY680:AY683"/>
    <mergeCell ref="AN687:AO687"/>
    <mergeCell ref="AP687:AQ687"/>
    <mergeCell ref="AY655:AY658"/>
    <mergeCell ref="AJ634:AK634"/>
    <mergeCell ref="AL634:AM634"/>
    <mergeCell ref="AN634:AO634"/>
    <mergeCell ref="AP634:AQ634"/>
    <mergeCell ref="AJ638:AM638"/>
    <mergeCell ref="AJ639:AK639"/>
    <mergeCell ref="AL639:AM639"/>
    <mergeCell ref="AJ692:AM692"/>
    <mergeCell ref="AJ690:AM690"/>
    <mergeCell ref="AJ687:AK687"/>
    <mergeCell ref="AL687:AM687"/>
    <mergeCell ref="AJ636:AM636"/>
    <mergeCell ref="AJ637:AK637"/>
    <mergeCell ref="AL637:AM637"/>
    <mergeCell ref="AK647:AL647"/>
    <mergeCell ref="AK645:AL645"/>
    <mergeCell ref="AK646:AL646"/>
    <mergeCell ref="AJ691:AK691"/>
    <mergeCell ref="AL691:AM691"/>
    <mergeCell ref="AJ660:AJ663"/>
    <mergeCell ref="AY331:AY334"/>
    <mergeCell ref="AY336:AY339"/>
    <mergeCell ref="AY341:AY344"/>
    <mergeCell ref="AL425:AM425"/>
    <mergeCell ref="AJ464:AJ467"/>
    <mergeCell ref="AP471:AQ471"/>
    <mergeCell ref="AJ472:AK472"/>
    <mergeCell ref="AL472:AM472"/>
    <mergeCell ref="AN472:AO472"/>
    <mergeCell ref="AP472:AQ472"/>
    <mergeCell ref="AJ454:AJ457"/>
    <mergeCell ref="AK376:AL376"/>
    <mergeCell ref="AK377:AL377"/>
    <mergeCell ref="AJ400:AJ403"/>
    <mergeCell ref="AJ385:AJ388"/>
    <mergeCell ref="AN417:AO417"/>
    <mergeCell ref="AP417:AQ417"/>
    <mergeCell ref="AJ417:AK417"/>
    <mergeCell ref="AL417:AM417"/>
    <mergeCell ref="AJ369:AK369"/>
    <mergeCell ref="AL369:AM369"/>
    <mergeCell ref="AJ410:AJ413"/>
    <mergeCell ref="AK375:AL375"/>
    <mergeCell ref="AJ471:AK471"/>
    <mergeCell ref="AY385:AY388"/>
    <mergeCell ref="AN309:AO309"/>
    <mergeCell ref="AL313:AM313"/>
    <mergeCell ref="AP364:AQ364"/>
    <mergeCell ref="AJ346:AJ349"/>
    <mergeCell ref="AJ263:AK263"/>
    <mergeCell ref="AL263:AM263"/>
    <mergeCell ref="AJ302:AJ305"/>
    <mergeCell ref="AJ297:AJ300"/>
    <mergeCell ref="AJ282:AJ285"/>
    <mergeCell ref="AK268:AL268"/>
    <mergeCell ref="AJ316:AM316"/>
    <mergeCell ref="AJ317:AK317"/>
    <mergeCell ref="AJ331:AJ334"/>
    <mergeCell ref="AL317:AM317"/>
    <mergeCell ref="AJ315:AK315"/>
    <mergeCell ref="AK276:AL276"/>
    <mergeCell ref="AJ309:AK309"/>
    <mergeCell ref="AL309:AM309"/>
    <mergeCell ref="AN310:AO310"/>
    <mergeCell ref="AP310:AQ310"/>
    <mergeCell ref="AJ439:AJ442"/>
    <mergeCell ref="AY454:AY457"/>
    <mergeCell ref="AY302:AY305"/>
    <mergeCell ref="AY292:AY295"/>
    <mergeCell ref="AY297:AY300"/>
    <mergeCell ref="AY277:AY280"/>
    <mergeCell ref="AY390:AY393"/>
    <mergeCell ref="AJ395:AJ398"/>
    <mergeCell ref="AJ94:AK94"/>
    <mergeCell ref="AL94:AM94"/>
    <mergeCell ref="AN94:AO94"/>
    <mergeCell ref="AP94:AQ94"/>
    <mergeCell ref="AL97:AM97"/>
    <mergeCell ref="AY179:AY182"/>
    <mergeCell ref="AJ184:AJ187"/>
    <mergeCell ref="AY184:AY187"/>
    <mergeCell ref="AK114:AL114"/>
    <mergeCell ref="AL255:AM255"/>
    <mergeCell ref="AJ248:AJ251"/>
    <mergeCell ref="AN201:AO201"/>
    <mergeCell ref="AP201:AQ201"/>
    <mergeCell ref="AJ202:AK202"/>
    <mergeCell ref="AL202:AM202"/>
    <mergeCell ref="AN202:AO202"/>
    <mergeCell ref="AP202:AQ202"/>
    <mergeCell ref="AJ201:AK201"/>
    <mergeCell ref="AL201:AM201"/>
    <mergeCell ref="AK222:AL222"/>
    <mergeCell ref="AJ223:AJ226"/>
    <mergeCell ref="AJ206:AM206"/>
    <mergeCell ref="AJ207:AK207"/>
    <mergeCell ref="AL207:AM207"/>
    <mergeCell ref="AK215:AL215"/>
    <mergeCell ref="AJ205:AK205"/>
    <mergeCell ref="AL205:AM205"/>
    <mergeCell ref="AY174:AY177"/>
    <mergeCell ref="AY248:AY251"/>
    <mergeCell ref="AN255:AO255"/>
    <mergeCell ref="AP255:AQ255"/>
    <mergeCell ref="AJ208:AM208"/>
    <mergeCell ref="AJ1357:AJ1360"/>
    <mergeCell ref="AJ1362:AJ1365"/>
    <mergeCell ref="AJ1367:AJ1370"/>
    <mergeCell ref="AJ1652:AJ1655"/>
    <mergeCell ref="AJ1498:AK1498"/>
    <mergeCell ref="AK1572:AL1572"/>
    <mergeCell ref="AJ1544:AJ1547"/>
    <mergeCell ref="AJ86:AJ89"/>
    <mergeCell ref="AY86:AY89"/>
    <mergeCell ref="AJ140:AJ143"/>
    <mergeCell ref="AY140:AY143"/>
    <mergeCell ref="AN147:AO147"/>
    <mergeCell ref="AP147:AQ147"/>
    <mergeCell ref="AJ98:AM98"/>
    <mergeCell ref="AJ99:AK99"/>
    <mergeCell ref="AL99:AM99"/>
    <mergeCell ref="AJ100:AM100"/>
    <mergeCell ref="AJ189:AJ192"/>
    <mergeCell ref="AK168:AL168"/>
    <mergeCell ref="AJ155:AK155"/>
    <mergeCell ref="AL155:AM155"/>
    <mergeCell ref="AJ147:AK147"/>
    <mergeCell ref="AL147:AM147"/>
    <mergeCell ref="AJ148:AK148"/>
    <mergeCell ref="AL148:AM148"/>
    <mergeCell ref="AJ174:AJ177"/>
    <mergeCell ref="AJ101:AK101"/>
    <mergeCell ref="AL101:AM101"/>
    <mergeCell ref="AN93:AO93"/>
    <mergeCell ref="AP93:AQ93"/>
    <mergeCell ref="AJ1609:AK1609"/>
    <mergeCell ref="AL1609:AM1609"/>
    <mergeCell ref="AJ1500:AM1500"/>
    <mergeCell ref="AJ1501:AK1501"/>
    <mergeCell ref="AL1501:AM1501"/>
    <mergeCell ref="AJ1539:AJ1542"/>
    <mergeCell ref="AJ1450:AM1450"/>
    <mergeCell ref="AJ1632:AJ1635"/>
    <mergeCell ref="AK1464:AL1464"/>
    <mergeCell ref="AJ1465:AJ1468"/>
    <mergeCell ref="AJ1284:AM1284"/>
    <mergeCell ref="AJ1285:AK1285"/>
    <mergeCell ref="AL1285:AM1285"/>
    <mergeCell ref="AJ1318:AJ1321"/>
    <mergeCell ref="AK1302:AL1302"/>
    <mergeCell ref="AJ1286:AM1286"/>
    <mergeCell ref="AJ1287:AK1287"/>
    <mergeCell ref="AL1447:AM1447"/>
    <mergeCell ref="AL1498:AM1498"/>
    <mergeCell ref="AJ1573:AJ1576"/>
    <mergeCell ref="AL1551:AM1551"/>
    <mergeCell ref="AL1443:AM1443"/>
    <mergeCell ref="AJ1421:AJ1424"/>
    <mergeCell ref="AJ1446:AM1446"/>
    <mergeCell ref="AJ1558:AM1558"/>
    <mergeCell ref="AJ1559:AK1559"/>
    <mergeCell ref="AL1559:AM1559"/>
    <mergeCell ref="AJ1598:AJ1601"/>
    <mergeCell ref="AJ1323:AJ1326"/>
    <mergeCell ref="AJ1431:AJ1434"/>
    <mergeCell ref="AJ1447:AK1447"/>
    <mergeCell ref="AJ1448:AM1448"/>
    <mergeCell ref="AJ1449:AK1449"/>
    <mergeCell ref="AK1356:AL1356"/>
    <mergeCell ref="AK591:AL591"/>
    <mergeCell ref="AJ580:AK580"/>
    <mergeCell ref="AL580:AM580"/>
    <mergeCell ref="AJ584:AM584"/>
    <mergeCell ref="AJ694:AM694"/>
    <mergeCell ref="AK762:AL762"/>
    <mergeCell ref="AJ640:AM640"/>
    <mergeCell ref="AJ641:AK641"/>
    <mergeCell ref="AJ1179:AK1179"/>
    <mergeCell ref="AL1179:AM1179"/>
    <mergeCell ref="AJ1180:AM1180"/>
    <mergeCell ref="AJ1181:AK1181"/>
    <mergeCell ref="AL1181:AM1181"/>
    <mergeCell ref="AJ1313:AJ1316"/>
    <mergeCell ref="AJ1269:AJ1272"/>
    <mergeCell ref="AK1186:AL1186"/>
    <mergeCell ref="AK1187:AL1187"/>
    <mergeCell ref="AJ1176:AM1176"/>
    <mergeCell ref="AJ1177:AK1177"/>
    <mergeCell ref="AL1177:AM1177"/>
    <mergeCell ref="AK1194:AL1194"/>
    <mergeCell ref="AJ1195:AJ1198"/>
    <mergeCell ref="AJ1141:AJ1144"/>
    <mergeCell ref="AJ745:AK745"/>
    <mergeCell ref="AL745:AM745"/>
    <mergeCell ref="AJ746:AM746"/>
    <mergeCell ref="AJ742:AK742"/>
    <mergeCell ref="AL742:AM742"/>
    <mergeCell ref="AK699:AL699"/>
    <mergeCell ref="AJ773:AJ776"/>
    <mergeCell ref="AK1140:AL1140"/>
    <mergeCell ref="AK1086:AL1086"/>
    <mergeCell ref="AJ567:AJ570"/>
    <mergeCell ref="AK600:AL600"/>
    <mergeCell ref="AJ601:AJ604"/>
    <mergeCell ref="AJ606:AJ609"/>
    <mergeCell ref="AJ552:AJ555"/>
    <mergeCell ref="AJ557:AJ560"/>
    <mergeCell ref="AJ562:AJ565"/>
    <mergeCell ref="AJ582:AM582"/>
    <mergeCell ref="AJ747:AK747"/>
    <mergeCell ref="AL747:AM747"/>
    <mergeCell ref="AJ748:AM748"/>
    <mergeCell ref="AJ749:AK749"/>
    <mergeCell ref="AL749:AM749"/>
    <mergeCell ref="AJ788:AJ791"/>
    <mergeCell ref="AK755:AL755"/>
    <mergeCell ref="AJ778:AJ781"/>
    <mergeCell ref="AJ763:AJ766"/>
    <mergeCell ref="AK753:AL753"/>
    <mergeCell ref="AK592:AL592"/>
    <mergeCell ref="AJ586:AM586"/>
    <mergeCell ref="AJ587:AK587"/>
    <mergeCell ref="AL587:AM587"/>
    <mergeCell ref="AJ626:AJ629"/>
    <mergeCell ref="AJ688:AK688"/>
    <mergeCell ref="AL688:AM688"/>
    <mergeCell ref="AJ695:AK695"/>
    <mergeCell ref="AL695:AM695"/>
    <mergeCell ref="AJ734:AJ737"/>
    <mergeCell ref="AK700:AL700"/>
    <mergeCell ref="AK701:AL701"/>
    <mergeCell ref="AJ724:AJ727"/>
    <mergeCell ref="AK754:AL754"/>
    <mergeCell ref="AJ526:AK526"/>
    <mergeCell ref="AL526:AM526"/>
    <mergeCell ref="AJ423:AK423"/>
    <mergeCell ref="AL423:AM423"/>
    <mergeCell ref="AK269:AL269"/>
    <mergeCell ref="AJ498:AJ501"/>
    <mergeCell ref="AJ532:AM532"/>
    <mergeCell ref="AJ533:AK533"/>
    <mergeCell ref="AL533:AM533"/>
    <mergeCell ref="AJ525:AK525"/>
    <mergeCell ref="AL525:AM525"/>
    <mergeCell ref="AK321:AL321"/>
    <mergeCell ref="AK322:AL322"/>
    <mergeCell ref="AK323:AL323"/>
    <mergeCell ref="AK438:AL438"/>
    <mergeCell ref="AK384:AL384"/>
    <mergeCell ref="AK330:AL330"/>
    <mergeCell ref="AJ528:AM528"/>
    <mergeCell ref="AJ529:AK529"/>
    <mergeCell ref="AL529:AM529"/>
    <mergeCell ref="AK485:AL485"/>
    <mergeCell ref="AK492:AL492"/>
    <mergeCell ref="AJ424:AM424"/>
    <mergeCell ref="AJ449:AJ452"/>
    <mergeCell ref="AJ493:AJ496"/>
    <mergeCell ref="AJ476:AM476"/>
    <mergeCell ref="AL531:AM531"/>
    <mergeCell ref="AJ531:AK531"/>
    <mergeCell ref="AJ477:AK477"/>
    <mergeCell ref="AL477:AM477"/>
    <mergeCell ref="AK483:AL483"/>
    <mergeCell ref="AJ459:AJ462"/>
    <mergeCell ref="AK1725:AL1725"/>
    <mergeCell ref="AK1726:AL1726"/>
    <mergeCell ref="AK1727:AL1727"/>
    <mergeCell ref="AK1563:AL1563"/>
    <mergeCell ref="AK1564:AL1564"/>
    <mergeCell ref="AK1565:AL1565"/>
    <mergeCell ref="AK1617:AL1617"/>
    <mergeCell ref="AK1618:AL1618"/>
    <mergeCell ref="AK1619:AL1619"/>
    <mergeCell ref="AK1680:AL1680"/>
    <mergeCell ref="AK1349:AL1349"/>
    <mergeCell ref="AK1401:AL1401"/>
    <mergeCell ref="AK1402:AL1402"/>
    <mergeCell ref="AK1403:AL1403"/>
    <mergeCell ref="AK1239:AL1239"/>
    <mergeCell ref="AK1240:AL1240"/>
    <mergeCell ref="AK1241:AL1241"/>
    <mergeCell ref="AK1293:AL1293"/>
    <mergeCell ref="AK1294:AL1294"/>
    <mergeCell ref="AK1295:AL1295"/>
    <mergeCell ref="AK1673:AL1673"/>
    <mergeCell ref="AJ1662:AM1662"/>
    <mergeCell ref="AK1671:AL1671"/>
    <mergeCell ref="AK1672:AL1672"/>
    <mergeCell ref="AJ1583:AJ1586"/>
    <mergeCell ref="AJ1426:AJ1429"/>
    <mergeCell ref="AJ1377:AJ1380"/>
    <mergeCell ref="AJ1663:AK1663"/>
    <mergeCell ref="AL1663:AM1663"/>
    <mergeCell ref="AJ1701:AJ1704"/>
    <mergeCell ref="AJ1691:AJ1694"/>
    <mergeCell ref="AJ1664:AM1664"/>
    <mergeCell ref="AK52:AL52"/>
    <mergeCell ref="AK51:AL51"/>
    <mergeCell ref="AK105:AL105"/>
    <mergeCell ref="AK106:AL106"/>
    <mergeCell ref="AK107:AL107"/>
    <mergeCell ref="AJ93:AK93"/>
    <mergeCell ref="AL93:AM93"/>
    <mergeCell ref="AJ96:AM96"/>
    <mergeCell ref="AJ97:AK97"/>
    <mergeCell ref="B2:D2"/>
    <mergeCell ref="B906:D906"/>
    <mergeCell ref="B911:D911"/>
    <mergeCell ref="B859:D859"/>
    <mergeCell ref="B533:D533"/>
    <mergeCell ref="AK53:AL53"/>
    <mergeCell ref="AJ341:AJ344"/>
    <mergeCell ref="AJ233:AJ236"/>
    <mergeCell ref="AJ258:AM258"/>
    <mergeCell ref="AJ259:AK259"/>
    <mergeCell ref="AJ390:AJ393"/>
    <mergeCell ref="AK60:AL60"/>
    <mergeCell ref="AJ61:AJ64"/>
    <mergeCell ref="AJ81:AJ84"/>
    <mergeCell ref="AL315:AM315"/>
    <mergeCell ref="AL261:AM261"/>
    <mergeCell ref="AJ262:AM262"/>
    <mergeCell ref="AJ204:AM204"/>
    <mergeCell ref="AJ256:AK256"/>
    <mergeCell ref="AL256:AM256"/>
    <mergeCell ref="AK537:AL537"/>
    <mergeCell ref="AK538:AL538"/>
    <mergeCell ref="AJ530:AM530"/>
    <mergeCell ref="AD1676:AD1678"/>
    <mergeCell ref="R1647:S1647"/>
    <mergeCell ref="AG1677:AG1678"/>
    <mergeCell ref="B1661:D1661"/>
    <mergeCell ref="B1643:D1643"/>
    <mergeCell ref="B1645:D1645"/>
    <mergeCell ref="AJ1665:AK1665"/>
    <mergeCell ref="AL1665:AM1665"/>
    <mergeCell ref="AJ1666:AM1666"/>
    <mergeCell ref="AY1652:AY1655"/>
    <mergeCell ref="AN1659:AO1659"/>
    <mergeCell ref="AP1659:AQ1659"/>
    <mergeCell ref="AJ1660:AK1660"/>
    <mergeCell ref="B1648:D1648"/>
    <mergeCell ref="B1649:D1649"/>
    <mergeCell ref="B1650:D1650"/>
    <mergeCell ref="B1651:D1651"/>
    <mergeCell ref="B1654:D1654"/>
    <mergeCell ref="B1655:D1655"/>
    <mergeCell ref="B1656:D1656"/>
    <mergeCell ref="B1660:D1660"/>
    <mergeCell ref="F1660:P1660"/>
    <mergeCell ref="AF1663:AG1663"/>
    <mergeCell ref="AF1664:AG1664"/>
    <mergeCell ref="AF1669:AG1669"/>
    <mergeCell ref="B1658:D1658"/>
    <mergeCell ref="AL1613:AM1613"/>
    <mergeCell ref="AF1610:AG1610"/>
    <mergeCell ref="AF1615:AG1615"/>
    <mergeCell ref="AY1544:AY1547"/>
    <mergeCell ref="AN1551:AO1551"/>
    <mergeCell ref="AP1551:AQ1551"/>
    <mergeCell ref="AL1505:AM1505"/>
    <mergeCell ref="AJ1551:AK1551"/>
    <mergeCell ref="AY1539:AY1542"/>
    <mergeCell ref="AY1519:AY1522"/>
    <mergeCell ref="AN1552:AO1552"/>
    <mergeCell ref="AY1642:AY1645"/>
    <mergeCell ref="AJ1647:AJ1650"/>
    <mergeCell ref="AY1647:AY1650"/>
    <mergeCell ref="B1659:D1659"/>
    <mergeCell ref="B1662:D1662"/>
    <mergeCell ref="R1649:T1649"/>
    <mergeCell ref="R1651:S1651"/>
    <mergeCell ref="AJ1659:AK1659"/>
    <mergeCell ref="AL1659:AM1659"/>
    <mergeCell ref="AJ1642:AJ1645"/>
    <mergeCell ref="AJ1552:AK1552"/>
    <mergeCell ref="AL1552:AM1552"/>
    <mergeCell ref="AK1626:AL1626"/>
    <mergeCell ref="AJ1627:AJ1630"/>
    <mergeCell ref="AJ1613:AK1613"/>
    <mergeCell ref="F1515:F1516"/>
    <mergeCell ref="H1515:H1516"/>
    <mergeCell ref="J1515:J1516"/>
    <mergeCell ref="L1515:L1516"/>
    <mergeCell ref="N1515:N1516"/>
    <mergeCell ref="B1535:D1535"/>
    <mergeCell ref="AY1583:AY1586"/>
    <mergeCell ref="AJ1588:AJ1591"/>
    <mergeCell ref="AY1588:AY1591"/>
    <mergeCell ref="AJ1593:AJ1596"/>
    <mergeCell ref="AY1593:AY1596"/>
    <mergeCell ref="AJ1578:AJ1581"/>
    <mergeCell ref="AY1578:AY1581"/>
    <mergeCell ref="AJ1529:AJ1532"/>
    <mergeCell ref="AY1529:AY1532"/>
    <mergeCell ref="AJ1534:AJ1537"/>
    <mergeCell ref="AY1534:AY1537"/>
    <mergeCell ref="AP1552:AQ1552"/>
    <mergeCell ref="AJ1554:AM1554"/>
    <mergeCell ref="AJ1555:AK1555"/>
    <mergeCell ref="AL1555:AM1555"/>
    <mergeCell ref="AY1598:AY1601"/>
    <mergeCell ref="AN1605:AO1605"/>
    <mergeCell ref="AP1605:AQ1605"/>
    <mergeCell ref="AJ1605:AK1605"/>
    <mergeCell ref="AL1605:AM1605"/>
    <mergeCell ref="AL1557:AM1557"/>
    <mergeCell ref="AJ1372:AJ1375"/>
    <mergeCell ref="AL1397:AM1397"/>
    <mergeCell ref="AY1382:AY1385"/>
    <mergeCell ref="AN1389:AO1389"/>
    <mergeCell ref="AP1389:AQ1389"/>
    <mergeCell ref="AJ1389:AK1389"/>
    <mergeCell ref="AL1389:AM1389"/>
    <mergeCell ref="AK1347:AL1347"/>
    <mergeCell ref="AK1348:AL1348"/>
    <mergeCell ref="AY1573:AY1576"/>
    <mergeCell ref="AJ1524:AJ1527"/>
    <mergeCell ref="AJ1504:AM1504"/>
    <mergeCell ref="AJ1556:AM1556"/>
    <mergeCell ref="AJ1557:AK1557"/>
    <mergeCell ref="AY1524:AY1527"/>
    <mergeCell ref="AJ1497:AK1497"/>
    <mergeCell ref="AL1497:AM1497"/>
    <mergeCell ref="AJ1480:AJ1483"/>
    <mergeCell ref="AY1480:AY1483"/>
    <mergeCell ref="AJ1485:AJ1488"/>
    <mergeCell ref="AY1485:AY1488"/>
    <mergeCell ref="AK1518:AL1518"/>
    <mergeCell ref="AJ1519:AJ1522"/>
    <mergeCell ref="AK1509:AL1509"/>
    <mergeCell ref="AJ1505:AK1505"/>
    <mergeCell ref="AY1426:AY1429"/>
    <mergeCell ref="AN1498:AO1498"/>
    <mergeCell ref="AP1498:AQ1498"/>
    <mergeCell ref="AJ1502:AM1502"/>
    <mergeCell ref="AJ1503:AK1503"/>
    <mergeCell ref="AL1503:AM1503"/>
    <mergeCell ref="AL1449:AM1449"/>
    <mergeCell ref="R1323:S1323"/>
    <mergeCell ref="AF1353:AF1354"/>
    <mergeCell ref="B1345:D1345"/>
    <mergeCell ref="B1341:D1341"/>
    <mergeCell ref="B1344:D1344"/>
    <mergeCell ref="B1346:D1346"/>
    <mergeCell ref="B1347:D1347"/>
    <mergeCell ref="B1349:D1349"/>
    <mergeCell ref="R1325:T1325"/>
    <mergeCell ref="AN1336:AO1336"/>
    <mergeCell ref="AP1336:AQ1336"/>
    <mergeCell ref="AJ1340:AM1340"/>
    <mergeCell ref="AJ1341:AK1341"/>
    <mergeCell ref="AL1341:AM1341"/>
    <mergeCell ref="AJ1342:AM1342"/>
    <mergeCell ref="AJ1338:AM1338"/>
    <mergeCell ref="AJ1339:AK1339"/>
    <mergeCell ref="B1325:D1325"/>
    <mergeCell ref="B1326:D1326"/>
    <mergeCell ref="B1327:D1327"/>
    <mergeCell ref="B1328:D1328"/>
    <mergeCell ref="B1329:D1329"/>
    <mergeCell ref="B1330:D1330"/>
    <mergeCell ref="B1331:D1331"/>
    <mergeCell ref="B1332:D1332"/>
    <mergeCell ref="B1334:D1334"/>
    <mergeCell ref="B1336:D1336"/>
    <mergeCell ref="F1336:P1336"/>
    <mergeCell ref="B1339:D1339"/>
    <mergeCell ref="B1342:D1342"/>
    <mergeCell ref="O1353:O1354"/>
    <mergeCell ref="R1327:S1327"/>
    <mergeCell ref="AY1372:AY1375"/>
    <mergeCell ref="AJ1227:AK1227"/>
    <mergeCell ref="AL1227:AM1227"/>
    <mergeCell ref="AJ1220:AJ1223"/>
    <mergeCell ref="AP1227:AQ1227"/>
    <mergeCell ref="AJ1228:AK1228"/>
    <mergeCell ref="AL1339:AM1339"/>
    <mergeCell ref="AJ1336:AK1336"/>
    <mergeCell ref="AL1287:AM1287"/>
    <mergeCell ref="AJ1288:AM1288"/>
    <mergeCell ref="AJ1289:AK1289"/>
    <mergeCell ref="AL1289:AM1289"/>
    <mergeCell ref="AJ1328:AJ1331"/>
    <mergeCell ref="AY1328:AY1331"/>
    <mergeCell ref="AJ1303:AJ1306"/>
    <mergeCell ref="AY1303:AY1306"/>
    <mergeCell ref="AJ1308:AJ1311"/>
    <mergeCell ref="AY1367:AY1370"/>
    <mergeCell ref="AY1318:AY1321"/>
    <mergeCell ref="AY1254:AY1257"/>
    <mergeCell ref="AJ1259:AJ1262"/>
    <mergeCell ref="AY1259:AY1262"/>
    <mergeCell ref="AJ1264:AJ1267"/>
    <mergeCell ref="AY1264:AY1267"/>
    <mergeCell ref="AY1249:AY1252"/>
    <mergeCell ref="AJ1249:AJ1252"/>
    <mergeCell ref="AY1323:AY1326"/>
    <mergeCell ref="AL1336:AM1336"/>
    <mergeCell ref="AJ1335:AK1335"/>
    <mergeCell ref="AL1335:AM1335"/>
    <mergeCell ref="AN1335:AO1335"/>
    <mergeCell ref="AP1335:AQ1335"/>
    <mergeCell ref="R1163:T1163"/>
    <mergeCell ref="R1165:S1165"/>
    <mergeCell ref="B1235:D1235"/>
    <mergeCell ref="B1176:D1176"/>
    <mergeCell ref="R1161:S1161"/>
    <mergeCell ref="B1175:D1175"/>
    <mergeCell ref="AJ1200:AJ1203"/>
    <mergeCell ref="AJ1205:AJ1208"/>
    <mergeCell ref="AJ1210:AJ1213"/>
    <mergeCell ref="S1191:V1192"/>
    <mergeCell ref="W1191:X1192"/>
    <mergeCell ref="AD1190:AD1192"/>
    <mergeCell ref="B1179:D1179"/>
    <mergeCell ref="B1182:D1182"/>
    <mergeCell ref="AJ1102:AJ1105"/>
    <mergeCell ref="AY1102:AY1105"/>
    <mergeCell ref="AJ1087:AJ1090"/>
    <mergeCell ref="AY1087:AY1090"/>
    <mergeCell ref="AY1161:AY1164"/>
    <mergeCell ref="AY1141:AY1144"/>
    <mergeCell ref="AJ1146:AJ1149"/>
    <mergeCell ref="AY1146:AY1149"/>
    <mergeCell ref="AN1120:AO1120"/>
    <mergeCell ref="AP1120:AQ1120"/>
    <mergeCell ref="AJ1124:AM1124"/>
    <mergeCell ref="AJ1125:AK1125"/>
    <mergeCell ref="AL1125:AM1125"/>
    <mergeCell ref="AJ1126:AM1126"/>
    <mergeCell ref="AJ1122:AM1122"/>
    <mergeCell ref="AJ1123:AK1123"/>
    <mergeCell ref="AL1123:AM1123"/>
    <mergeCell ref="AJ1120:AK1120"/>
    <mergeCell ref="AN1066:AO1066"/>
    <mergeCell ref="AP1066:AQ1066"/>
    <mergeCell ref="AJ1058:AJ1061"/>
    <mergeCell ref="AJ1070:AM1070"/>
    <mergeCell ref="AY1097:AY1100"/>
    <mergeCell ref="AJ1071:AK1071"/>
    <mergeCell ref="AL1071:AM1071"/>
    <mergeCell ref="AL1066:AM1066"/>
    <mergeCell ref="R1057:S1057"/>
    <mergeCell ref="AY1058:AY1061"/>
    <mergeCell ref="AN1065:AO1065"/>
    <mergeCell ref="AP1065:AQ1065"/>
    <mergeCell ref="AL1069:AM1069"/>
    <mergeCell ref="AJ1065:AK1065"/>
    <mergeCell ref="AL1065:AM1065"/>
    <mergeCell ref="AJ1068:AM1068"/>
    <mergeCell ref="AJ1069:AK1069"/>
    <mergeCell ref="AJ1066:AK1066"/>
    <mergeCell ref="AJ1072:AM1072"/>
    <mergeCell ref="AJ1073:AK1073"/>
    <mergeCell ref="AL1073:AM1073"/>
    <mergeCell ref="AF1069:AG1069"/>
    <mergeCell ref="AF1070:AG1070"/>
    <mergeCell ref="AF1075:AG1075"/>
    <mergeCell ref="AJ1016:AM1016"/>
    <mergeCell ref="AJ1017:AK1017"/>
    <mergeCell ref="AL1017:AM1017"/>
    <mergeCell ref="AJ1018:AM1018"/>
    <mergeCell ref="AJ1019:AK1019"/>
    <mergeCell ref="AL1019:AM1019"/>
    <mergeCell ref="R999:S999"/>
    <mergeCell ref="R1001:T1001"/>
    <mergeCell ref="R1003:S1003"/>
    <mergeCell ref="AJ1014:AM1014"/>
    <mergeCell ref="AJ979:AJ982"/>
    <mergeCell ref="AY979:AY982"/>
    <mergeCell ref="AJ984:AJ987"/>
    <mergeCell ref="AY984:AY987"/>
    <mergeCell ref="AJ989:AJ992"/>
    <mergeCell ref="AY989:AY992"/>
    <mergeCell ref="AY1038:AY1041"/>
    <mergeCell ref="AJ1015:AK1015"/>
    <mergeCell ref="AG1029:AG1030"/>
    <mergeCell ref="AF1015:AG1015"/>
    <mergeCell ref="AF1016:AG1016"/>
    <mergeCell ref="AF1021:AG1021"/>
    <mergeCell ref="AJ935:AJ938"/>
    <mergeCell ref="AJ925:AJ928"/>
    <mergeCell ref="AY930:AY933"/>
    <mergeCell ref="R974:X974"/>
    <mergeCell ref="AJ945:AJ948"/>
    <mergeCell ref="AY945:AY948"/>
    <mergeCell ref="AF1029:AF1030"/>
    <mergeCell ref="S975:V976"/>
    <mergeCell ref="AK978:AL978"/>
    <mergeCell ref="O975:O976"/>
    <mergeCell ref="R949:S949"/>
    <mergeCell ref="B959:D959"/>
    <mergeCell ref="AK971:AL971"/>
    <mergeCell ref="AD974:AD976"/>
    <mergeCell ref="AG975:AG976"/>
    <mergeCell ref="AJ964:AM964"/>
    <mergeCell ref="AJ965:AK965"/>
    <mergeCell ref="AL965:AM965"/>
    <mergeCell ref="F978:P978"/>
    <mergeCell ref="R945:S945"/>
    <mergeCell ref="R947:T947"/>
    <mergeCell ref="W975:X976"/>
    <mergeCell ref="AK969:AL969"/>
    <mergeCell ref="AK970:AL970"/>
    <mergeCell ref="B962:D962"/>
    <mergeCell ref="B965:D965"/>
    <mergeCell ref="B967:D967"/>
    <mergeCell ref="B968:D968"/>
    <mergeCell ref="B961:D961"/>
    <mergeCell ref="B964:D964"/>
    <mergeCell ref="F975:F976"/>
    <mergeCell ref="H975:H976"/>
    <mergeCell ref="AY886:AY889"/>
    <mergeCell ref="AJ891:AJ894"/>
    <mergeCell ref="AY891:AY894"/>
    <mergeCell ref="AJ876:AJ879"/>
    <mergeCell ref="AY876:AY879"/>
    <mergeCell ref="AJ881:AJ884"/>
    <mergeCell ref="AY881:AY884"/>
    <mergeCell ref="AJ886:AJ889"/>
    <mergeCell ref="AJ871:AJ874"/>
    <mergeCell ref="AY871:AY874"/>
    <mergeCell ref="AK870:AL870"/>
    <mergeCell ref="O921:O922"/>
    <mergeCell ref="S921:V922"/>
    <mergeCell ref="W921:X922"/>
    <mergeCell ref="AK916:AL916"/>
    <mergeCell ref="AK917:AL917"/>
    <mergeCell ref="AK924:AL924"/>
    <mergeCell ref="AL904:AM904"/>
    <mergeCell ref="AN904:AO904"/>
    <mergeCell ref="AP904:AQ904"/>
    <mergeCell ref="AJ908:AM908"/>
    <mergeCell ref="AJ909:AK909"/>
    <mergeCell ref="AL909:AM909"/>
    <mergeCell ref="AL907:AM907"/>
    <mergeCell ref="AJ906:AM906"/>
    <mergeCell ref="AJ907:AK907"/>
    <mergeCell ref="AJ904:AK904"/>
    <mergeCell ref="R920:X920"/>
    <mergeCell ref="AD866:AD868"/>
    <mergeCell ref="W867:X868"/>
    <mergeCell ref="AJ827:AJ830"/>
    <mergeCell ref="AY827:AY830"/>
    <mergeCell ref="B860:D860"/>
    <mergeCell ref="AJ832:AJ835"/>
    <mergeCell ref="AY832:AY835"/>
    <mergeCell ref="AJ837:AJ840"/>
    <mergeCell ref="AY837:AY840"/>
    <mergeCell ref="R837:S837"/>
    <mergeCell ref="B851:D851"/>
    <mergeCell ref="B849:D849"/>
    <mergeCell ref="B858:D858"/>
    <mergeCell ref="B854:D854"/>
    <mergeCell ref="B857:D857"/>
    <mergeCell ref="B855:D855"/>
    <mergeCell ref="B852:D852"/>
    <mergeCell ref="AK861:AL861"/>
    <mergeCell ref="AK862:AL862"/>
    <mergeCell ref="AJ850:AK850"/>
    <mergeCell ref="AL850:AM850"/>
    <mergeCell ref="AN850:AO850"/>
    <mergeCell ref="AP850:AQ850"/>
    <mergeCell ref="AJ854:AM854"/>
    <mergeCell ref="AJ855:AK855"/>
    <mergeCell ref="R841:S841"/>
    <mergeCell ref="AL855:AM855"/>
    <mergeCell ref="AJ852:AM852"/>
    <mergeCell ref="AF867:AF868"/>
    <mergeCell ref="S867:V868"/>
    <mergeCell ref="AY842:AY845"/>
    <mergeCell ref="AJ853:AK853"/>
    <mergeCell ref="AD812:AD814"/>
    <mergeCell ref="S813:V814"/>
    <mergeCell ref="AY778:AY781"/>
    <mergeCell ref="AJ783:AJ786"/>
    <mergeCell ref="AY783:AY786"/>
    <mergeCell ref="B795:D795"/>
    <mergeCell ref="B798:D798"/>
    <mergeCell ref="R785:T785"/>
    <mergeCell ref="R787:S787"/>
    <mergeCell ref="R783:S783"/>
    <mergeCell ref="B797:D797"/>
    <mergeCell ref="AY788:AY791"/>
    <mergeCell ref="B803:D803"/>
    <mergeCell ref="B800:D800"/>
    <mergeCell ref="B801:D801"/>
    <mergeCell ref="AJ800:AM800"/>
    <mergeCell ref="AJ801:AK801"/>
    <mergeCell ref="AL801:AM801"/>
    <mergeCell ref="AJ802:AM802"/>
    <mergeCell ref="AJ795:AK795"/>
    <mergeCell ref="AL795:AM795"/>
    <mergeCell ref="AJ798:AM798"/>
    <mergeCell ref="AJ799:AK799"/>
    <mergeCell ref="AF813:AF814"/>
    <mergeCell ref="R812:X812"/>
    <mergeCell ref="F813:F814"/>
    <mergeCell ref="H813:H814"/>
    <mergeCell ref="J813:J814"/>
    <mergeCell ref="L813:L814"/>
    <mergeCell ref="N813:N814"/>
    <mergeCell ref="B784:D784"/>
    <mergeCell ref="B788:D788"/>
    <mergeCell ref="B742:D742"/>
    <mergeCell ref="F742:P742"/>
    <mergeCell ref="B745:D745"/>
    <mergeCell ref="B748:D748"/>
    <mergeCell ref="B694:D694"/>
    <mergeCell ref="B692:D692"/>
    <mergeCell ref="B697:D697"/>
    <mergeCell ref="B743:D743"/>
    <mergeCell ref="B746:D746"/>
    <mergeCell ref="B741:D741"/>
    <mergeCell ref="B744:D744"/>
    <mergeCell ref="AN526:AO526"/>
    <mergeCell ref="AN525:AO525"/>
    <mergeCell ref="AP525:AQ525"/>
    <mergeCell ref="W813:X814"/>
    <mergeCell ref="B804:D804"/>
    <mergeCell ref="B805:D805"/>
    <mergeCell ref="B806:D806"/>
    <mergeCell ref="B807:D807"/>
    <mergeCell ref="B809:D809"/>
    <mergeCell ref="R729:S729"/>
    <mergeCell ref="R731:T731"/>
    <mergeCell ref="W705:X706"/>
    <mergeCell ref="AF705:AF706"/>
    <mergeCell ref="S705:V706"/>
    <mergeCell ref="R675:S675"/>
    <mergeCell ref="B654:C654"/>
    <mergeCell ref="F654:P654"/>
    <mergeCell ref="O651:O652"/>
    <mergeCell ref="AF651:AF652"/>
    <mergeCell ref="B636:D636"/>
    <mergeCell ref="B641:D641"/>
    <mergeCell ref="AJ675:AJ678"/>
    <mergeCell ref="AD596:AD598"/>
    <mergeCell ref="O759:O760"/>
    <mergeCell ref="W759:X760"/>
    <mergeCell ref="AY626:AY629"/>
    <mergeCell ref="AN633:AO633"/>
    <mergeCell ref="AP633:AQ633"/>
    <mergeCell ref="AN580:AO580"/>
    <mergeCell ref="AP580:AQ580"/>
    <mergeCell ref="AJ585:AK585"/>
    <mergeCell ref="AL585:AM585"/>
    <mergeCell ref="AJ572:AJ575"/>
    <mergeCell ref="AY572:AY575"/>
    <mergeCell ref="AK546:AL546"/>
    <mergeCell ref="AJ547:AJ550"/>
    <mergeCell ref="AN579:AO579"/>
    <mergeCell ref="AP579:AQ579"/>
    <mergeCell ref="AJ633:AK633"/>
    <mergeCell ref="AL633:AM633"/>
    <mergeCell ref="AD650:AD652"/>
    <mergeCell ref="AD704:AD706"/>
    <mergeCell ref="AL583:AM583"/>
    <mergeCell ref="AJ579:AK579"/>
    <mergeCell ref="AL579:AM579"/>
    <mergeCell ref="AY567:AY570"/>
    <mergeCell ref="AY601:AY604"/>
    <mergeCell ref="AY606:AY609"/>
    <mergeCell ref="AY552:AY555"/>
    <mergeCell ref="AY557:AY560"/>
    <mergeCell ref="AY562:AY565"/>
    <mergeCell ref="AK593:AL593"/>
    <mergeCell ref="AN688:AO688"/>
    <mergeCell ref="AY547:AY550"/>
    <mergeCell ref="AL641:AM641"/>
    <mergeCell ref="AJ680:AJ683"/>
    <mergeCell ref="AY518:AY521"/>
    <mergeCell ref="B479:D479"/>
    <mergeCell ref="B481:D481"/>
    <mergeCell ref="B482:D482"/>
    <mergeCell ref="B485:D485"/>
    <mergeCell ref="O489:O490"/>
    <mergeCell ref="AY508:AY511"/>
    <mergeCell ref="AY513:AY516"/>
    <mergeCell ref="AF543:AF544"/>
    <mergeCell ref="F600:P600"/>
    <mergeCell ref="B690:D690"/>
    <mergeCell ref="B693:D693"/>
    <mergeCell ref="B696:D696"/>
    <mergeCell ref="B633:D633"/>
    <mergeCell ref="B643:D643"/>
    <mergeCell ref="B600:C600"/>
    <mergeCell ref="B695:D695"/>
    <mergeCell ref="B638:D638"/>
    <mergeCell ref="B647:D647"/>
    <mergeCell ref="B639:D639"/>
    <mergeCell ref="B642:D642"/>
    <mergeCell ref="R571:S571"/>
    <mergeCell ref="R567:S567"/>
    <mergeCell ref="AG651:AG652"/>
    <mergeCell ref="AJ611:AJ614"/>
    <mergeCell ref="AY611:AY614"/>
    <mergeCell ref="AJ616:AJ619"/>
    <mergeCell ref="AY616:AY619"/>
    <mergeCell ref="AJ621:AJ624"/>
    <mergeCell ref="AY621:AY624"/>
    <mergeCell ref="AK654:AL654"/>
    <mergeCell ref="AP526:AQ526"/>
    <mergeCell ref="AY459:AY462"/>
    <mergeCell ref="B471:D471"/>
    <mergeCell ref="B474:D474"/>
    <mergeCell ref="B473:D473"/>
    <mergeCell ref="R459:S459"/>
    <mergeCell ref="AJ474:AM474"/>
    <mergeCell ref="AY464:AY467"/>
    <mergeCell ref="AN471:AO471"/>
    <mergeCell ref="AY493:AY496"/>
    <mergeCell ref="AY498:AY501"/>
    <mergeCell ref="AY503:AY506"/>
    <mergeCell ref="AJ479:AK479"/>
    <mergeCell ref="AL479:AM479"/>
    <mergeCell ref="B457:D457"/>
    <mergeCell ref="F457:P457"/>
    <mergeCell ref="B458:D458"/>
    <mergeCell ref="B459:D459"/>
    <mergeCell ref="AG489:AG490"/>
    <mergeCell ref="B472:D472"/>
    <mergeCell ref="F472:P472"/>
    <mergeCell ref="B475:D475"/>
    <mergeCell ref="B478:D478"/>
    <mergeCell ref="AJ475:AK475"/>
    <mergeCell ref="AL475:AM475"/>
    <mergeCell ref="AL471:AM471"/>
    <mergeCell ref="R488:X488"/>
    <mergeCell ref="F489:F490"/>
    <mergeCell ref="H489:H490"/>
    <mergeCell ref="J489:J490"/>
    <mergeCell ref="AJ478:AM478"/>
    <mergeCell ref="N489:N490"/>
    <mergeCell ref="AY449:AY452"/>
    <mergeCell ref="AY400:AY403"/>
    <mergeCell ref="AJ405:AJ408"/>
    <mergeCell ref="AY405:AY408"/>
    <mergeCell ref="AY410:AY413"/>
    <mergeCell ref="AK431:AL431"/>
    <mergeCell ref="AJ418:AK418"/>
    <mergeCell ref="AL418:AM418"/>
    <mergeCell ref="AN418:AO418"/>
    <mergeCell ref="AJ422:AM422"/>
    <mergeCell ref="AK429:AL429"/>
    <mergeCell ref="R405:S405"/>
    <mergeCell ref="R407:T407"/>
    <mergeCell ref="R409:S409"/>
    <mergeCell ref="B419:D419"/>
    <mergeCell ref="AY439:AY442"/>
    <mergeCell ref="AJ444:AJ447"/>
    <mergeCell ref="AY444:AY447"/>
    <mergeCell ref="AP418:AQ418"/>
    <mergeCell ref="AJ425:AK425"/>
    <mergeCell ref="B417:D417"/>
    <mergeCell ref="B420:D420"/>
    <mergeCell ref="B401:D401"/>
    <mergeCell ref="B403:D403"/>
    <mergeCell ref="F403:P403"/>
    <mergeCell ref="B404:D404"/>
    <mergeCell ref="B405:D405"/>
    <mergeCell ref="B406:D406"/>
    <mergeCell ref="B418:D418"/>
    <mergeCell ref="F418:P418"/>
    <mergeCell ref="AY395:AY398"/>
    <mergeCell ref="AY346:AY349"/>
    <mergeCell ref="AJ351:AJ354"/>
    <mergeCell ref="AY351:AY354"/>
    <mergeCell ref="AJ363:AK363"/>
    <mergeCell ref="AL363:AM363"/>
    <mergeCell ref="B363:D363"/>
    <mergeCell ref="B366:D366"/>
    <mergeCell ref="B365:D365"/>
    <mergeCell ref="AJ356:AJ359"/>
    <mergeCell ref="AY356:AY359"/>
    <mergeCell ref="AN363:AO363"/>
    <mergeCell ref="AP363:AQ363"/>
    <mergeCell ref="AJ364:AK364"/>
    <mergeCell ref="AL364:AM364"/>
    <mergeCell ref="AJ370:AM370"/>
    <mergeCell ref="AJ371:AK371"/>
    <mergeCell ref="AN364:AO364"/>
    <mergeCell ref="B372:D372"/>
    <mergeCell ref="AL371:AM371"/>
    <mergeCell ref="B377:D377"/>
    <mergeCell ref="AF373:AG373"/>
    <mergeCell ref="AN256:AO256"/>
    <mergeCell ref="AP256:AQ256"/>
    <mergeCell ref="F1645:P1645"/>
    <mergeCell ref="B1646:D1646"/>
    <mergeCell ref="B1647:D1647"/>
    <mergeCell ref="AY125:AY128"/>
    <mergeCell ref="AJ130:AJ133"/>
    <mergeCell ref="AY130:AY133"/>
    <mergeCell ref="AD164:AD166"/>
    <mergeCell ref="AF165:AF166"/>
    <mergeCell ref="AK159:AL159"/>
    <mergeCell ref="AN148:AO148"/>
    <mergeCell ref="AP148:AQ148"/>
    <mergeCell ref="AJ153:AK153"/>
    <mergeCell ref="AL153:AM153"/>
    <mergeCell ref="R135:S135"/>
    <mergeCell ref="R137:T137"/>
    <mergeCell ref="AY233:AY236"/>
    <mergeCell ref="AJ238:AJ241"/>
    <mergeCell ref="AY238:AY241"/>
    <mergeCell ref="AJ243:AJ246"/>
    <mergeCell ref="AY243:AY246"/>
    <mergeCell ref="AY223:AY226"/>
    <mergeCell ref="AJ228:AJ231"/>
    <mergeCell ref="AY228:AY231"/>
    <mergeCell ref="AY189:AY192"/>
    <mergeCell ref="R191:T191"/>
    <mergeCell ref="AY282:AY285"/>
    <mergeCell ref="AJ287:AJ290"/>
    <mergeCell ref="AY287:AY290"/>
    <mergeCell ref="AP309:AQ309"/>
    <mergeCell ref="AJ310:AK310"/>
    <mergeCell ref="AY194:AY197"/>
    <mergeCell ref="B1725:D1725"/>
    <mergeCell ref="O1677:O1678"/>
    <mergeCell ref="B1727:D1727"/>
    <mergeCell ref="B1718:D1718"/>
    <mergeCell ref="B1721:D1721"/>
    <mergeCell ref="B1723:D1723"/>
    <mergeCell ref="B1724:D1724"/>
    <mergeCell ref="B1713:D1713"/>
    <mergeCell ref="B1680:C1680"/>
    <mergeCell ref="F1680:P1680"/>
    <mergeCell ref="B1716:D1716"/>
    <mergeCell ref="R1701:S1701"/>
    <mergeCell ref="R1703:T1703"/>
    <mergeCell ref="B1664:D1664"/>
    <mergeCell ref="R1705:S1705"/>
    <mergeCell ref="B1673:D1673"/>
    <mergeCell ref="B1665:D1665"/>
    <mergeCell ref="B1668:D1668"/>
    <mergeCell ref="B1667:D1667"/>
    <mergeCell ref="S1677:V1678"/>
    <mergeCell ref="B1669:D1669"/>
    <mergeCell ref="B1670:D1670"/>
    <mergeCell ref="B1671:D1671"/>
    <mergeCell ref="B1722:D1722"/>
    <mergeCell ref="B1715:D1715"/>
    <mergeCell ref="B1652:D1652"/>
    <mergeCell ref="B1653:D1653"/>
    <mergeCell ref="AL259:AM259"/>
    <mergeCell ref="AJ292:AJ295"/>
    <mergeCell ref="B725:D725"/>
    <mergeCell ref="B727:D727"/>
    <mergeCell ref="AJ152:AM152"/>
    <mergeCell ref="R245:T245"/>
    <mergeCell ref="AJ261:AK261"/>
    <mergeCell ref="AL310:AM310"/>
    <mergeCell ref="AD542:AD544"/>
    <mergeCell ref="AD758:AD760"/>
    <mergeCell ref="AF759:AF760"/>
    <mergeCell ref="F708:P708"/>
    <mergeCell ref="B699:D699"/>
    <mergeCell ref="B701:D701"/>
    <mergeCell ref="O705:O706"/>
    <mergeCell ref="B708:C708"/>
    <mergeCell ref="R677:T677"/>
    <mergeCell ref="B698:D698"/>
    <mergeCell ref="B755:D755"/>
    <mergeCell ref="B749:D749"/>
    <mergeCell ref="R299:T299"/>
    <mergeCell ref="AF273:AF274"/>
    <mergeCell ref="AD272:AD274"/>
    <mergeCell ref="W273:X274"/>
    <mergeCell ref="F384:P384"/>
    <mergeCell ref="B384:C384"/>
    <mergeCell ref="O381:O382"/>
    <mergeCell ref="B347:D347"/>
    <mergeCell ref="B349:D349"/>
    <mergeCell ref="F349:P349"/>
    <mergeCell ref="B350:D350"/>
    <mergeCell ref="B351:D351"/>
    <mergeCell ref="B352:D352"/>
    <mergeCell ref="B353:D353"/>
    <mergeCell ref="B421:D421"/>
    <mergeCell ref="B424:D424"/>
    <mergeCell ref="AD1406:AD1408"/>
    <mergeCell ref="B1626:C1626"/>
    <mergeCell ref="F1626:P1626"/>
    <mergeCell ref="S1623:V1624"/>
    <mergeCell ref="W1623:X1624"/>
    <mergeCell ref="B1613:D1613"/>
    <mergeCell ref="B1616:D1616"/>
    <mergeCell ref="B1619:D1619"/>
    <mergeCell ref="B1617:D1617"/>
    <mergeCell ref="B1615:D1615"/>
    <mergeCell ref="B1611:D1611"/>
    <mergeCell ref="B1614:D1614"/>
    <mergeCell ref="B1563:D1563"/>
    <mergeCell ref="R1539:S1539"/>
    <mergeCell ref="R1543:S1543"/>
    <mergeCell ref="O1461:O1462"/>
    <mergeCell ref="B1464:C1464"/>
    <mergeCell ref="F1464:P1464"/>
    <mergeCell ref="AD1568:AD1570"/>
    <mergeCell ref="B1572:C1572"/>
    <mergeCell ref="F1572:P1572"/>
    <mergeCell ref="O1569:O1570"/>
    <mergeCell ref="AD1622:AD1624"/>
    <mergeCell ref="B1610:D1610"/>
    <mergeCell ref="R1593:S1593"/>
    <mergeCell ref="R1595:T1595"/>
    <mergeCell ref="B1437:D1437"/>
    <mergeCell ref="S1407:V1408"/>
    <mergeCell ref="N1461:N1462"/>
    <mergeCell ref="B1481:D1481"/>
    <mergeCell ref="B1445:D1445"/>
    <mergeCell ref="B1448:D1448"/>
    <mergeCell ref="AF1461:AF1462"/>
    <mergeCell ref="R1489:S1489"/>
    <mergeCell ref="S1515:V1516"/>
    <mergeCell ref="B1547:D1547"/>
    <mergeCell ref="B1548:D1548"/>
    <mergeCell ref="B1433:D1433"/>
    <mergeCell ref="B1434:D1434"/>
    <mergeCell ref="B1435:D1435"/>
    <mergeCell ref="R1433:T1433"/>
    <mergeCell ref="R1435:S1435"/>
    <mergeCell ref="B1438:D1438"/>
    <mergeCell ref="B1439:D1439"/>
    <mergeCell ref="B1440:D1440"/>
    <mergeCell ref="B1442:D1442"/>
    <mergeCell ref="B1444:D1444"/>
    <mergeCell ref="F1444:P1444"/>
    <mergeCell ref="B1447:D1447"/>
    <mergeCell ref="B1450:D1450"/>
    <mergeCell ref="AD1460:AD1462"/>
    <mergeCell ref="W1461:X1462"/>
    <mergeCell ref="R1485:S1485"/>
    <mergeCell ref="W1515:X1516"/>
    <mergeCell ref="AD1514:AD1516"/>
    <mergeCell ref="R1541:T1541"/>
    <mergeCell ref="R1460:X1460"/>
    <mergeCell ref="F1461:F1462"/>
    <mergeCell ref="H1461:H1462"/>
    <mergeCell ref="J1461:J1462"/>
    <mergeCell ref="L1461:L1462"/>
    <mergeCell ref="B1443:D1443"/>
    <mergeCell ref="B1446:D1446"/>
    <mergeCell ref="B1453:D1453"/>
    <mergeCell ref="AD1298:AD1300"/>
    <mergeCell ref="B1157:D1157"/>
    <mergeCell ref="B1159:D1159"/>
    <mergeCell ref="F1159:P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B1168:D1168"/>
    <mergeCell ref="B1169:D1169"/>
    <mergeCell ref="B1170:D1170"/>
    <mergeCell ref="B1172:D1172"/>
    <mergeCell ref="B1436:D1436"/>
    <mergeCell ref="R1352:X1352"/>
    <mergeCell ref="F1353:F1354"/>
    <mergeCell ref="H1353:H1354"/>
    <mergeCell ref="J1353:J1354"/>
    <mergeCell ref="L1353:L1354"/>
    <mergeCell ref="N1353:N1354"/>
    <mergeCell ref="R1381:S1381"/>
    <mergeCell ref="B1340:D1340"/>
    <mergeCell ref="R1377:S1377"/>
    <mergeCell ref="B1389:D1389"/>
    <mergeCell ref="B1392:D1392"/>
    <mergeCell ref="F1321:P1321"/>
    <mergeCell ref="AD1352:AD1354"/>
    <mergeCell ref="S1353:V1354"/>
    <mergeCell ref="B1321:D1321"/>
    <mergeCell ref="O1137:O1138"/>
    <mergeCell ref="B1128:D1128"/>
    <mergeCell ref="R1269:S1269"/>
    <mergeCell ref="B1129:D1129"/>
    <mergeCell ref="B1140:C1140"/>
    <mergeCell ref="F1140:P1140"/>
    <mergeCell ref="B1173:D1173"/>
    <mergeCell ref="B1113:D1113"/>
    <mergeCell ref="B1114:D1114"/>
    <mergeCell ref="B1115:D1115"/>
    <mergeCell ref="B1116:D1116"/>
    <mergeCell ref="B1118:D1118"/>
    <mergeCell ref="B354:D354"/>
    <mergeCell ref="B355:D355"/>
    <mergeCell ref="B356:D356"/>
    <mergeCell ref="R679:S679"/>
    <mergeCell ref="R704:X704"/>
    <mergeCell ref="F705:F706"/>
    <mergeCell ref="H705:H706"/>
    <mergeCell ref="O543:O544"/>
    <mergeCell ref="R1111:S1111"/>
    <mergeCell ref="B954:D954"/>
    <mergeCell ref="B956:D956"/>
    <mergeCell ref="F921:F922"/>
    <mergeCell ref="J705:J706"/>
    <mergeCell ref="L705:L706"/>
    <mergeCell ref="N705:N706"/>
    <mergeCell ref="F727:P727"/>
    <mergeCell ref="B728:D728"/>
    <mergeCell ref="B729:D729"/>
    <mergeCell ref="B730:D730"/>
    <mergeCell ref="B957:D957"/>
    <mergeCell ref="AK214:AL214"/>
    <mergeCell ref="B211:D211"/>
    <mergeCell ref="B431:D431"/>
    <mergeCell ref="O435:O436"/>
    <mergeCell ref="B264:D264"/>
    <mergeCell ref="B319:D319"/>
    <mergeCell ref="F276:P276"/>
    <mergeCell ref="B261:D261"/>
    <mergeCell ref="B276:C276"/>
    <mergeCell ref="R301:S301"/>
    <mergeCell ref="AJ194:AJ197"/>
    <mergeCell ref="AJ169:AJ172"/>
    <mergeCell ref="AJ255:AK255"/>
    <mergeCell ref="AJ336:AJ339"/>
    <mergeCell ref="AD434:AD436"/>
    <mergeCell ref="B428:D428"/>
    <mergeCell ref="B429:D429"/>
    <mergeCell ref="AJ368:AM368"/>
    <mergeCell ref="AJ366:AM366"/>
    <mergeCell ref="AJ367:AK367"/>
    <mergeCell ref="AL367:AM367"/>
    <mergeCell ref="AJ314:AM314"/>
    <mergeCell ref="AJ312:AM312"/>
    <mergeCell ref="AJ313:AK313"/>
    <mergeCell ref="B188:D188"/>
    <mergeCell ref="B189:D189"/>
    <mergeCell ref="B190:D190"/>
    <mergeCell ref="AJ277:AJ280"/>
    <mergeCell ref="AJ260:AM260"/>
    <mergeCell ref="AJ420:AM420"/>
    <mergeCell ref="AJ421:AK421"/>
    <mergeCell ref="AL421:AM421"/>
    <mergeCell ref="AF975:AF976"/>
    <mergeCell ref="R1053:S1053"/>
    <mergeCell ref="B1075:D1075"/>
    <mergeCell ref="B1076:D1076"/>
    <mergeCell ref="B1086:C1086"/>
    <mergeCell ref="B924:C924"/>
    <mergeCell ref="F924:P924"/>
    <mergeCell ref="AG921:AG922"/>
    <mergeCell ref="AD920:AD922"/>
    <mergeCell ref="B912:D912"/>
    <mergeCell ref="B960:D960"/>
    <mergeCell ref="B963:D963"/>
    <mergeCell ref="B966:D966"/>
    <mergeCell ref="AD1028:AD1030"/>
    <mergeCell ref="B1127:D1127"/>
    <mergeCell ref="B953:D953"/>
    <mergeCell ref="J975:J976"/>
    <mergeCell ref="L975:L976"/>
    <mergeCell ref="N975:N976"/>
    <mergeCell ref="F1086:P1086"/>
    <mergeCell ref="S1083:V1084"/>
    <mergeCell ref="W1083:X1084"/>
    <mergeCell ref="AD1082:AD1084"/>
    <mergeCell ref="R1055:T1055"/>
    <mergeCell ref="B999:D999"/>
    <mergeCell ref="B1000:D1000"/>
    <mergeCell ref="B1001:D1001"/>
    <mergeCell ref="B1002:D1002"/>
    <mergeCell ref="B1003:D1003"/>
    <mergeCell ref="B948:D948"/>
    <mergeCell ref="B949:D949"/>
    <mergeCell ref="B950:D950"/>
    <mergeCell ref="F60:P60"/>
    <mergeCell ref="R1379:T1379"/>
    <mergeCell ref="AG1353:AG1354"/>
    <mergeCell ref="W1353:X1354"/>
    <mergeCell ref="AD1244:AD1246"/>
    <mergeCell ref="B1322:D1322"/>
    <mergeCell ref="B1323:D1323"/>
    <mergeCell ref="B1324:D1324"/>
    <mergeCell ref="AD1136:AD1138"/>
    <mergeCell ref="F492:P492"/>
    <mergeCell ref="R515:T515"/>
    <mergeCell ref="B528:D528"/>
    <mergeCell ref="B535:D535"/>
    <mergeCell ref="B530:D530"/>
    <mergeCell ref="B539:D539"/>
    <mergeCell ref="B527:D527"/>
    <mergeCell ref="B536:D536"/>
    <mergeCell ref="B357:D357"/>
    <mergeCell ref="B358:D358"/>
    <mergeCell ref="B359:D359"/>
    <mergeCell ref="B360:D360"/>
    <mergeCell ref="B362:D362"/>
    <mergeCell ref="B364:D364"/>
    <mergeCell ref="B367:D367"/>
    <mergeCell ref="B370:D370"/>
    <mergeCell ref="R380:X380"/>
    <mergeCell ref="F381:F382"/>
    <mergeCell ref="H381:H382"/>
    <mergeCell ref="J381:J382"/>
    <mergeCell ref="L381:L382"/>
    <mergeCell ref="N381:N382"/>
    <mergeCell ref="B410:D410"/>
    <mergeCell ref="B101:D101"/>
    <mergeCell ref="B98:D98"/>
    <mergeCell ref="B114:C114"/>
    <mergeCell ref="B104:D104"/>
    <mergeCell ref="AG3:AG4"/>
    <mergeCell ref="AF3:AF4"/>
    <mergeCell ref="R27:S27"/>
    <mergeCell ref="R31:S31"/>
    <mergeCell ref="S381:V382"/>
    <mergeCell ref="W381:X382"/>
    <mergeCell ref="AG57:AG58"/>
    <mergeCell ref="W57:X58"/>
    <mergeCell ref="S57:V58"/>
    <mergeCell ref="R81:S81"/>
    <mergeCell ref="W489:X490"/>
    <mergeCell ref="S111:V112"/>
    <mergeCell ref="B588:D588"/>
    <mergeCell ref="F6:P6"/>
    <mergeCell ref="B41:D41"/>
    <mergeCell ref="B44:D44"/>
    <mergeCell ref="B47:D47"/>
    <mergeCell ref="B49:D49"/>
    <mergeCell ref="B50:D50"/>
    <mergeCell ref="B6:C6"/>
    <mergeCell ref="B215:D215"/>
    <mergeCell ref="B157:D157"/>
    <mergeCell ref="B152:D152"/>
    <mergeCell ref="AF219:AF220"/>
    <mergeCell ref="R243:S243"/>
    <mergeCell ref="AG219:AG220"/>
    <mergeCell ref="B260:D260"/>
    <mergeCell ref="B222:C222"/>
    <mergeCell ref="B88:D88"/>
    <mergeCell ref="B90:D90"/>
    <mergeCell ref="H57:H58"/>
    <mergeCell ref="J57:J58"/>
    <mergeCell ref="O3:O4"/>
    <mergeCell ref="R517:S517"/>
    <mergeCell ref="R513:S513"/>
    <mergeCell ref="R461:T461"/>
    <mergeCell ref="R463:S463"/>
    <mergeCell ref="B483:D483"/>
    <mergeCell ref="B371:D371"/>
    <mergeCell ref="R29:T29"/>
    <mergeCell ref="R85:S85"/>
    <mergeCell ref="B53:D53"/>
    <mergeCell ref="AD2:AD4"/>
    <mergeCell ref="S165:V166"/>
    <mergeCell ref="R83:T83"/>
    <mergeCell ref="S3:V4"/>
    <mergeCell ref="W3:X4"/>
    <mergeCell ref="B369:D369"/>
    <mergeCell ref="B423:D423"/>
    <mergeCell ref="B99:D99"/>
    <mergeCell ref="B103:D103"/>
    <mergeCell ref="B209:D209"/>
    <mergeCell ref="AD218:AD220"/>
    <mergeCell ref="W219:X220"/>
    <mergeCell ref="B105:D105"/>
    <mergeCell ref="B81:D81"/>
    <mergeCell ref="B375:D375"/>
    <mergeCell ref="B93:D93"/>
    <mergeCell ref="B51:D51"/>
    <mergeCell ref="F114:P114"/>
    <mergeCell ref="AY709:AY712"/>
    <mergeCell ref="AJ714:AJ717"/>
    <mergeCell ref="AY714:AY717"/>
    <mergeCell ref="AY729:AY732"/>
    <mergeCell ref="B191:D191"/>
    <mergeCell ref="B373:D373"/>
    <mergeCell ref="AJ151:AK151"/>
    <mergeCell ref="AL151:AM151"/>
    <mergeCell ref="AG597:AG598"/>
    <mergeCell ref="AG705:AG706"/>
    <mergeCell ref="AJ154:AM154"/>
    <mergeCell ref="AJ150:AM150"/>
    <mergeCell ref="AJ135:AJ138"/>
    <mergeCell ref="S489:V490"/>
    <mergeCell ref="S543:V544"/>
    <mergeCell ref="W327:X328"/>
    <mergeCell ref="AD56:AD58"/>
    <mergeCell ref="AF57:AF58"/>
    <mergeCell ref="B368:D368"/>
    <mergeCell ref="AF381:AF382"/>
    <mergeCell ref="AF489:AF490"/>
    <mergeCell ref="B107:D107"/>
    <mergeCell ref="S219:V220"/>
    <mergeCell ref="O219:O220"/>
    <mergeCell ref="F222:P222"/>
    <mergeCell ref="B100:D100"/>
    <mergeCell ref="B95:D95"/>
    <mergeCell ref="F330:P330"/>
    <mergeCell ref="B323:D323"/>
    <mergeCell ref="B311:D311"/>
    <mergeCell ref="R297:S297"/>
    <mergeCell ref="B255:D255"/>
    <mergeCell ref="AJ209:AK209"/>
    <mergeCell ref="AL209:AM209"/>
    <mergeCell ref="AJ120:AJ123"/>
    <mergeCell ref="B138:D138"/>
    <mergeCell ref="B139:D139"/>
    <mergeCell ref="B140:D140"/>
    <mergeCell ref="B141:D141"/>
    <mergeCell ref="O111:O112"/>
    <mergeCell ref="B142:D142"/>
    <mergeCell ref="B143:D143"/>
    <mergeCell ref="B144:D144"/>
    <mergeCell ref="B146:D146"/>
    <mergeCell ref="B148:D148"/>
    <mergeCell ref="F148:P148"/>
    <mergeCell ref="AD110:AD112"/>
    <mergeCell ref="R621:S621"/>
    <mergeCell ref="R623:T623"/>
    <mergeCell ref="AK484:AL484"/>
    <mergeCell ref="B136:D136"/>
    <mergeCell ref="B137:D137"/>
    <mergeCell ref="AD488:AD490"/>
    <mergeCell ref="AJ518:AJ521"/>
    <mergeCell ref="AJ503:AJ506"/>
    <mergeCell ref="AK430:AL430"/>
    <mergeCell ref="AD326:AD328"/>
    <mergeCell ref="B374:D374"/>
    <mergeCell ref="B422:D422"/>
    <mergeCell ref="B411:D411"/>
    <mergeCell ref="AK160:AL160"/>
    <mergeCell ref="AK161:AL161"/>
    <mergeCell ref="AK213:AL213"/>
    <mergeCell ref="AK267:AL267"/>
    <mergeCell ref="AY120:AY123"/>
    <mergeCell ref="AJ125:AJ128"/>
    <mergeCell ref="AL741:AM741"/>
    <mergeCell ref="AY734:AY737"/>
    <mergeCell ref="R733:S733"/>
    <mergeCell ref="AN741:AO741"/>
    <mergeCell ref="AY61:AY64"/>
    <mergeCell ref="AJ66:AJ69"/>
    <mergeCell ref="AY66:AY69"/>
    <mergeCell ref="AY71:AY74"/>
    <mergeCell ref="AY76:AY79"/>
    <mergeCell ref="AJ71:AJ74"/>
    <mergeCell ref="AJ76:AJ79"/>
    <mergeCell ref="AG111:AG112"/>
    <mergeCell ref="AY81:AY84"/>
    <mergeCell ref="W111:X112"/>
    <mergeCell ref="R139:S139"/>
    <mergeCell ref="AG381:AG382"/>
    <mergeCell ref="AG327:AG328"/>
    <mergeCell ref="R247:S247"/>
    <mergeCell ref="W165:X166"/>
    <mergeCell ref="R351:S351"/>
    <mergeCell ref="R353:T353"/>
    <mergeCell ref="R355:S355"/>
    <mergeCell ref="S327:V328"/>
    <mergeCell ref="AJ179:AJ182"/>
    <mergeCell ref="AJ115:AJ118"/>
    <mergeCell ref="AD380:AD382"/>
    <mergeCell ref="AY135:AY138"/>
    <mergeCell ref="AY169:AY172"/>
    <mergeCell ref="AY115:AY118"/>
    <mergeCell ref="AJ729:AJ732"/>
  </mergeCells>
  <phoneticPr fontId="3"/>
  <printOptions verticalCentered="1"/>
  <pageMargins left="0.59055118110236227" right="0" top="0.27559055118110237" bottom="0.19685039370078741" header="0.51181102362204722" footer="0.51181102362204722"/>
  <pageSetup paperSize="12" scale="10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O1728"/>
  <sheetViews>
    <sheetView topLeftCell="A1440" zoomScale="70" zoomScaleNormal="70" workbookViewId="0">
      <selection activeCell="AC1710" sqref="AC1710"/>
    </sheetView>
  </sheetViews>
  <sheetFormatPr baseColWidth="10" defaultColWidth="9" defaultRowHeight="14"/>
  <cols>
    <col min="1" max="1" width="2" style="1" customWidth="1"/>
    <col min="2" max="3" width="2.1640625" style="1" customWidth="1"/>
    <col min="4" max="4" width="2.6640625" style="1" customWidth="1"/>
    <col min="5" max="5" width="0.33203125" style="1" hidden="1" customWidth="1"/>
    <col min="6" max="6" width="7.6640625" style="1" customWidth="1"/>
    <col min="7" max="7" width="0.33203125" style="1" hidden="1" customWidth="1"/>
    <col min="8" max="8" width="7.6640625" style="1" customWidth="1"/>
    <col min="9" max="9" width="0.33203125" style="1" hidden="1" customWidth="1"/>
    <col min="10" max="10" width="7.1640625" style="1" customWidth="1"/>
    <col min="11" max="11" width="0.33203125" style="1" hidden="1" customWidth="1"/>
    <col min="12" max="12" width="7.1640625" style="1" customWidth="1"/>
    <col min="13" max="13" width="0.33203125" style="1" hidden="1" customWidth="1"/>
    <col min="14" max="14" width="7.1640625" style="1" customWidth="1"/>
    <col min="15" max="15" width="7.6640625" style="1" customWidth="1"/>
    <col min="16" max="16" width="11.1640625" style="1" customWidth="1"/>
    <col min="17" max="17" width="0.6640625" style="1" customWidth="1"/>
    <col min="18" max="19" width="8.6640625" style="1" customWidth="1"/>
    <col min="20" max="20" width="10.6640625" style="1" customWidth="1"/>
    <col min="21" max="21" width="0.6640625" style="1" customWidth="1"/>
    <col min="22" max="22" width="5.1640625" style="1" customWidth="1"/>
    <col min="23" max="23" width="7.6640625" style="1" customWidth="1"/>
    <col min="24" max="24" width="11.6640625" style="1" customWidth="1"/>
    <col min="25" max="25" width="0.33203125" style="1" customWidth="1"/>
    <col min="26" max="27" width="5.1640625" style="1" customWidth="1"/>
    <col min="28" max="28" width="1.6640625" style="1" customWidth="1"/>
    <col min="29" max="29" width="11.33203125" style="1" customWidth="1"/>
    <col min="30" max="30" width="5.1640625" style="1" customWidth="1"/>
    <col min="31" max="31" width="0.33203125" style="1" customWidth="1"/>
    <col min="32" max="32" width="10" style="1" customWidth="1"/>
    <col min="33" max="33" width="10.1640625" style="1" customWidth="1"/>
    <col min="34" max="16384" width="9" style="1"/>
  </cols>
  <sheetData>
    <row r="1" spans="1:41" ht="9" customHeight="1">
      <c r="A1" s="22"/>
    </row>
    <row r="2" spans="1:41" ht="19.25" customHeight="1">
      <c r="A2" s="1">
        <v>0</v>
      </c>
      <c r="B2" s="938" t="s">
        <v>159</v>
      </c>
      <c r="C2" s="939"/>
      <c r="D2" s="920"/>
      <c r="E2" s="25"/>
      <c r="F2" s="177" t="s">
        <v>311</v>
      </c>
      <c r="G2" s="183"/>
      <c r="H2" s="184" t="s">
        <v>178</v>
      </c>
      <c r="I2" s="185"/>
      <c r="J2" s="177" t="s">
        <v>168</v>
      </c>
      <c r="K2" s="188"/>
      <c r="L2" s="184" t="s">
        <v>160</v>
      </c>
      <c r="M2" s="188"/>
      <c r="N2" s="184" t="s">
        <v>161</v>
      </c>
      <c r="O2" s="23" t="s">
        <v>162</v>
      </c>
      <c r="Q2" s="24"/>
      <c r="R2" s="230" t="s">
        <v>99</v>
      </c>
      <c r="AD2" s="866" t="s">
        <v>116</v>
      </c>
      <c r="AE2" s="25"/>
      <c r="AF2" s="26" t="s">
        <v>8</v>
      </c>
      <c r="AG2" s="27" t="s">
        <v>9</v>
      </c>
    </row>
    <row r="3" spans="1:41" ht="9" customHeight="1">
      <c r="B3" s="72"/>
      <c r="D3" s="86"/>
      <c r="F3" s="86"/>
      <c r="H3" s="86"/>
      <c r="I3" s="186"/>
      <c r="J3" s="86"/>
      <c r="K3" s="186"/>
      <c r="L3" s="86"/>
      <c r="M3" s="186"/>
      <c r="N3" s="86"/>
      <c r="O3" s="900" t="s">
        <v>704</v>
      </c>
      <c r="P3" s="262"/>
      <c r="Q3" s="4"/>
      <c r="R3" s="269"/>
      <c r="S3" s="906" t="s">
        <v>108</v>
      </c>
      <c r="T3" s="906"/>
      <c r="U3" s="906"/>
      <c r="V3" s="906"/>
      <c r="W3" s="907" t="s">
        <v>722</v>
      </c>
      <c r="X3" s="907"/>
      <c r="Y3" s="268"/>
      <c r="Z3" s="4"/>
      <c r="AA3" s="4"/>
      <c r="AB3" s="4"/>
      <c r="AC3" s="29"/>
      <c r="AD3" s="867"/>
      <c r="AE3" s="263"/>
      <c r="AF3" s="889" t="s">
        <v>492</v>
      </c>
      <c r="AG3" s="900" t="s">
        <v>492</v>
      </c>
    </row>
    <row r="4" spans="1:41" ht="9" customHeight="1">
      <c r="B4" s="250"/>
      <c r="C4" s="31"/>
      <c r="D4" s="65"/>
      <c r="E4" s="31"/>
      <c r="F4" s="65"/>
      <c r="G4" s="31"/>
      <c r="H4" s="65"/>
      <c r="I4" s="187"/>
      <c r="J4" s="65"/>
      <c r="K4" s="187"/>
      <c r="L4" s="65"/>
      <c r="M4" s="187"/>
      <c r="N4" s="65"/>
      <c r="O4" s="901" t="s">
        <v>492</v>
      </c>
      <c r="P4" s="262"/>
      <c r="Q4" s="4"/>
      <c r="R4" s="269"/>
      <c r="S4" s="906"/>
      <c r="T4" s="906"/>
      <c r="U4" s="906"/>
      <c r="V4" s="906"/>
      <c r="W4" s="907"/>
      <c r="X4" s="907"/>
      <c r="Y4" s="268"/>
      <c r="Z4" s="4"/>
      <c r="AA4" s="4"/>
      <c r="AB4" s="4"/>
      <c r="AC4" s="29"/>
      <c r="AD4" s="868"/>
      <c r="AE4" s="187"/>
      <c r="AF4" s="890" t="s">
        <v>492</v>
      </c>
      <c r="AG4" s="901" t="s">
        <v>492</v>
      </c>
    </row>
    <row r="5" spans="1:41">
      <c r="B5" s="1" t="s">
        <v>447</v>
      </c>
      <c r="O5" s="43">
        <v>5</v>
      </c>
      <c r="R5" s="2" t="s">
        <v>10</v>
      </c>
      <c r="V5" s="2" t="s">
        <v>11</v>
      </c>
      <c r="Z5" s="2" t="s">
        <v>12</v>
      </c>
      <c r="AA5" s="2"/>
      <c r="AF5" s="2" t="s">
        <v>13</v>
      </c>
    </row>
    <row r="6" spans="1:41">
      <c r="B6" s="917"/>
      <c r="C6" s="918"/>
      <c r="D6" s="32"/>
      <c r="E6" s="32"/>
      <c r="F6" s="911" t="s">
        <v>106</v>
      </c>
      <c r="G6" s="911"/>
      <c r="H6" s="911"/>
      <c r="I6" s="911"/>
      <c r="J6" s="911"/>
      <c r="K6" s="911"/>
      <c r="L6" s="911"/>
      <c r="M6" s="911"/>
      <c r="N6" s="911"/>
      <c r="O6" s="911"/>
      <c r="P6" s="912"/>
      <c r="R6" s="35" t="s">
        <v>78</v>
      </c>
      <c r="S6" s="33"/>
      <c r="T6" s="164" t="s">
        <v>79</v>
      </c>
      <c r="U6" s="33"/>
      <c r="V6" s="33" t="s">
        <v>80</v>
      </c>
      <c r="W6" s="33"/>
      <c r="X6" s="129" t="s">
        <v>79</v>
      </c>
      <c r="Z6" s="35" t="s">
        <v>14</v>
      </c>
      <c r="AA6" s="34"/>
      <c r="AB6" s="36"/>
      <c r="AC6" s="38" t="s">
        <v>1</v>
      </c>
      <c r="AF6" s="39"/>
      <c r="AG6" s="40"/>
    </row>
    <row r="7" spans="1:41">
      <c r="B7" s="250" t="s">
        <v>104</v>
      </c>
      <c r="C7" s="251" t="s">
        <v>105</v>
      </c>
      <c r="D7" s="38" t="s">
        <v>4</v>
      </c>
      <c r="E7" s="348"/>
      <c r="F7" s="178" t="s">
        <v>15</v>
      </c>
      <c r="G7" s="270"/>
      <c r="H7" s="178" t="s">
        <v>16</v>
      </c>
      <c r="I7" s="181"/>
      <c r="J7" s="155" t="s">
        <v>17</v>
      </c>
      <c r="K7" s="272"/>
      <c r="L7" s="178" t="s">
        <v>18</v>
      </c>
      <c r="M7" s="413"/>
      <c r="N7" s="37" t="s">
        <v>19</v>
      </c>
      <c r="O7" s="42" t="s">
        <v>6</v>
      </c>
      <c r="P7" s="42" t="s">
        <v>20</v>
      </c>
      <c r="Q7" s="136"/>
      <c r="R7" s="44" t="s">
        <v>492</v>
      </c>
      <c r="S7" s="45"/>
      <c r="T7" s="165"/>
      <c r="U7" s="141"/>
      <c r="V7" s="45" t="s">
        <v>492</v>
      </c>
      <c r="W7" s="45"/>
      <c r="X7" s="168"/>
      <c r="Z7" s="47" t="s">
        <v>21</v>
      </c>
      <c r="AA7" s="48"/>
      <c r="AB7" s="49"/>
      <c r="AC7" s="50">
        <v>0</v>
      </c>
      <c r="AF7" s="51" t="s">
        <v>22</v>
      </c>
      <c r="AG7" s="50">
        <v>0</v>
      </c>
    </row>
    <row r="8" spans="1:41">
      <c r="A8" s="43"/>
      <c r="B8" s="215"/>
      <c r="C8" s="275"/>
      <c r="D8" s="275"/>
      <c r="E8" s="45" t="s">
        <v>492</v>
      </c>
      <c r="F8" s="235"/>
      <c r="G8" s="271" t="s">
        <v>492</v>
      </c>
      <c r="H8" s="235"/>
      <c r="I8" s="236" t="s">
        <v>492</v>
      </c>
      <c r="J8" s="235"/>
      <c r="K8" s="273" t="s">
        <v>492</v>
      </c>
      <c r="L8" s="235"/>
      <c r="M8" s="179" t="s">
        <v>492</v>
      </c>
      <c r="N8" s="46"/>
      <c r="O8" s="146" t="s">
        <v>492</v>
      </c>
      <c r="P8" s="46" t="s">
        <v>492</v>
      </c>
      <c r="Q8" s="136"/>
      <c r="R8" s="55" t="s">
        <v>492</v>
      </c>
      <c r="S8" s="57"/>
      <c r="T8" s="166"/>
      <c r="U8" s="142"/>
      <c r="V8" s="57" t="s">
        <v>492</v>
      </c>
      <c r="W8" s="57"/>
      <c r="X8" s="169"/>
      <c r="Z8" s="59" t="s">
        <v>7</v>
      </c>
      <c r="AA8" s="60"/>
      <c r="AB8" s="56"/>
      <c r="AC8" s="144"/>
      <c r="AF8" s="28"/>
      <c r="AG8" s="54"/>
    </row>
    <row r="9" spans="1:41">
      <c r="A9" s="43"/>
      <c r="B9" s="214"/>
      <c r="C9" s="276"/>
      <c r="D9" s="276"/>
      <c r="E9" s="57" t="s">
        <v>492</v>
      </c>
      <c r="F9" s="237"/>
      <c r="G9" s="206" t="s">
        <v>492</v>
      </c>
      <c r="H9" s="237"/>
      <c r="I9" s="238" t="s">
        <v>492</v>
      </c>
      <c r="J9" s="237"/>
      <c r="K9" s="274" t="s">
        <v>492</v>
      </c>
      <c r="L9" s="237"/>
      <c r="M9" s="180" t="s">
        <v>492</v>
      </c>
      <c r="N9" s="58"/>
      <c r="O9" s="58" t="s">
        <v>492</v>
      </c>
      <c r="P9" s="58" t="s">
        <v>492</v>
      </c>
      <c r="Q9" s="136"/>
      <c r="R9" s="55" t="s">
        <v>492</v>
      </c>
      <c r="S9" s="57"/>
      <c r="T9" s="166"/>
      <c r="U9" s="142"/>
      <c r="V9" s="57" t="s">
        <v>492</v>
      </c>
      <c r="W9" s="57"/>
      <c r="X9" s="169"/>
      <c r="Z9" s="47" t="s">
        <v>23</v>
      </c>
      <c r="AA9" s="48"/>
      <c r="AB9" s="49"/>
      <c r="AC9" s="139"/>
      <c r="AF9" s="62" t="s">
        <v>24</v>
      </c>
      <c r="AG9" s="139"/>
      <c r="AI9" s="542"/>
      <c r="AJ9" s="542"/>
      <c r="AK9" s="951" t="s">
        <v>497</v>
      </c>
      <c r="AL9" s="951"/>
      <c r="AM9" s="951"/>
      <c r="AN9" s="951"/>
      <c r="AO9" s="951"/>
    </row>
    <row r="10" spans="1:41">
      <c r="A10" s="43"/>
      <c r="B10" s="214"/>
      <c r="C10" s="276"/>
      <c r="D10" s="276"/>
      <c r="E10" s="57" t="s">
        <v>492</v>
      </c>
      <c r="F10" s="237"/>
      <c r="G10" s="206" t="s">
        <v>492</v>
      </c>
      <c r="H10" s="237"/>
      <c r="I10" s="238" t="s">
        <v>492</v>
      </c>
      <c r="J10" s="237"/>
      <c r="K10" s="274" t="s">
        <v>492</v>
      </c>
      <c r="L10" s="237"/>
      <c r="M10" s="180" t="s">
        <v>492</v>
      </c>
      <c r="N10" s="58"/>
      <c r="O10" s="147" t="s">
        <v>492</v>
      </c>
      <c r="P10" s="58" t="s">
        <v>492</v>
      </c>
      <c r="Q10" s="136"/>
      <c r="R10" s="55" t="s">
        <v>492</v>
      </c>
      <c r="S10" s="57"/>
      <c r="T10" s="166"/>
      <c r="U10" s="142"/>
      <c r="V10" s="57" t="s">
        <v>492</v>
      </c>
      <c r="W10" s="57"/>
      <c r="X10" s="169"/>
      <c r="Z10" s="47" t="s">
        <v>25</v>
      </c>
      <c r="AA10" s="48"/>
      <c r="AB10" s="49"/>
      <c r="AC10" s="50">
        <v>0</v>
      </c>
      <c r="AF10" s="28"/>
      <c r="AG10" s="54"/>
      <c r="AI10" s="542"/>
      <c r="AJ10" s="542"/>
      <c r="AK10" s="951"/>
      <c r="AL10" s="951"/>
      <c r="AM10" s="951"/>
      <c r="AN10" s="951"/>
      <c r="AO10" s="951"/>
    </row>
    <row r="11" spans="1:41">
      <c r="A11" s="43"/>
      <c r="B11" s="214"/>
      <c r="C11" s="276"/>
      <c r="D11" s="276"/>
      <c r="E11" s="57" t="s">
        <v>492</v>
      </c>
      <c r="F11" s="237"/>
      <c r="G11" s="206" t="s">
        <v>492</v>
      </c>
      <c r="H11" s="237"/>
      <c r="I11" s="238" t="s">
        <v>492</v>
      </c>
      <c r="J11" s="237"/>
      <c r="K11" s="274" t="s">
        <v>492</v>
      </c>
      <c r="L11" s="237"/>
      <c r="M11" s="180" t="s">
        <v>492</v>
      </c>
      <c r="N11" s="58"/>
      <c r="O11" s="58" t="s">
        <v>492</v>
      </c>
      <c r="P11" s="58" t="s">
        <v>492</v>
      </c>
      <c r="Q11" s="136"/>
      <c r="R11" s="55" t="s">
        <v>492</v>
      </c>
      <c r="S11" s="57"/>
      <c r="T11" s="166"/>
      <c r="U11" s="142"/>
      <c r="V11" s="57" t="s">
        <v>492</v>
      </c>
      <c r="W11" s="57"/>
      <c r="X11" s="169"/>
      <c r="Z11" s="63" t="s">
        <v>26</v>
      </c>
      <c r="AA11" s="64"/>
      <c r="AB11" s="65"/>
      <c r="AC11" s="66">
        <v>0</v>
      </c>
      <c r="AF11" s="67" t="s">
        <v>27</v>
      </c>
      <c r="AG11" s="66">
        <v>0</v>
      </c>
    </row>
    <row r="12" spans="1:41">
      <c r="A12" s="43"/>
      <c r="B12" s="214"/>
      <c r="C12" s="276"/>
      <c r="D12" s="276"/>
      <c r="E12" s="57" t="s">
        <v>492</v>
      </c>
      <c r="F12" s="237"/>
      <c r="G12" s="206" t="s">
        <v>492</v>
      </c>
      <c r="H12" s="237"/>
      <c r="I12" s="238" t="s">
        <v>492</v>
      </c>
      <c r="J12" s="237"/>
      <c r="K12" s="274" t="s">
        <v>492</v>
      </c>
      <c r="L12" s="237"/>
      <c r="M12" s="180" t="s">
        <v>492</v>
      </c>
      <c r="N12" s="58"/>
      <c r="O12" s="147" t="s">
        <v>492</v>
      </c>
      <c r="P12" s="58" t="s">
        <v>492</v>
      </c>
      <c r="Q12" s="136"/>
      <c r="R12" s="55" t="s">
        <v>492</v>
      </c>
      <c r="S12" s="57"/>
      <c r="T12" s="166"/>
      <c r="U12" s="142"/>
      <c r="V12" s="57" t="s">
        <v>492</v>
      </c>
      <c r="W12" s="57"/>
      <c r="X12" s="169"/>
    </row>
    <row r="13" spans="1:41">
      <c r="A13" s="43"/>
      <c r="B13" s="214"/>
      <c r="C13" s="276"/>
      <c r="D13" s="276"/>
      <c r="E13" s="57" t="s">
        <v>492</v>
      </c>
      <c r="F13" s="237"/>
      <c r="G13" s="206" t="s">
        <v>492</v>
      </c>
      <c r="H13" s="237"/>
      <c r="I13" s="238" t="s">
        <v>492</v>
      </c>
      <c r="J13" s="237"/>
      <c r="K13" s="274" t="s">
        <v>492</v>
      </c>
      <c r="L13" s="237"/>
      <c r="M13" s="180" t="s">
        <v>492</v>
      </c>
      <c r="N13" s="58"/>
      <c r="O13" s="58" t="s">
        <v>492</v>
      </c>
      <c r="P13" s="58" t="s">
        <v>492</v>
      </c>
      <c r="Q13" s="136"/>
      <c r="R13" s="55" t="s">
        <v>492</v>
      </c>
      <c r="S13" s="57"/>
      <c r="T13" s="166"/>
      <c r="U13" s="142"/>
      <c r="V13" s="57" t="s">
        <v>492</v>
      </c>
      <c r="W13" s="57"/>
      <c r="X13" s="169"/>
      <c r="Z13" s="2"/>
      <c r="AA13" s="2"/>
      <c r="AC13" s="68"/>
    </row>
    <row r="14" spans="1:41">
      <c r="A14" s="43"/>
      <c r="B14" s="214"/>
      <c r="C14" s="276"/>
      <c r="D14" s="276"/>
      <c r="E14" s="57" t="s">
        <v>492</v>
      </c>
      <c r="F14" s="237"/>
      <c r="G14" s="206" t="s">
        <v>492</v>
      </c>
      <c r="H14" s="237"/>
      <c r="I14" s="238" t="s">
        <v>492</v>
      </c>
      <c r="J14" s="237"/>
      <c r="K14" s="274" t="s">
        <v>492</v>
      </c>
      <c r="L14" s="237"/>
      <c r="M14" s="180" t="s">
        <v>492</v>
      </c>
      <c r="N14" s="58"/>
      <c r="O14" s="147" t="s">
        <v>492</v>
      </c>
      <c r="P14" s="58" t="s">
        <v>492</v>
      </c>
      <c r="Q14" s="136"/>
      <c r="R14" s="55" t="s">
        <v>492</v>
      </c>
      <c r="S14" s="57"/>
      <c r="T14" s="166"/>
      <c r="U14" s="142"/>
      <c r="V14" s="57" t="s">
        <v>492</v>
      </c>
      <c r="W14" s="57"/>
      <c r="X14" s="169"/>
      <c r="Z14" s="2" t="s">
        <v>28</v>
      </c>
      <c r="AA14" s="2"/>
      <c r="AC14" s="69"/>
      <c r="AF14" s="2" t="s">
        <v>29</v>
      </c>
    </row>
    <row r="15" spans="1:41">
      <c r="A15" s="43"/>
      <c r="B15" s="214"/>
      <c r="C15" s="276"/>
      <c r="D15" s="276"/>
      <c r="E15" s="57" t="s">
        <v>492</v>
      </c>
      <c r="F15" s="237"/>
      <c r="G15" s="206" t="s">
        <v>492</v>
      </c>
      <c r="H15" s="237"/>
      <c r="I15" s="238" t="s">
        <v>492</v>
      </c>
      <c r="J15" s="237"/>
      <c r="K15" s="274" t="s">
        <v>492</v>
      </c>
      <c r="L15" s="237"/>
      <c r="M15" s="180" t="s">
        <v>492</v>
      </c>
      <c r="N15" s="58"/>
      <c r="O15" s="58" t="s">
        <v>492</v>
      </c>
      <c r="P15" s="58" t="s">
        <v>492</v>
      </c>
      <c r="Q15" s="136"/>
      <c r="R15" s="55" t="s">
        <v>492</v>
      </c>
      <c r="S15" s="57"/>
      <c r="T15" s="166"/>
      <c r="U15" s="142"/>
      <c r="V15" s="57" t="s">
        <v>492</v>
      </c>
      <c r="W15" s="57"/>
      <c r="X15" s="169"/>
      <c r="Z15" s="70" t="s">
        <v>30</v>
      </c>
      <c r="AA15" s="71"/>
      <c r="AB15" s="45"/>
      <c r="AC15" s="46"/>
      <c r="AF15" s="39"/>
      <c r="AG15" s="40"/>
    </row>
    <row r="16" spans="1:41">
      <c r="A16" s="43"/>
      <c r="B16" s="214"/>
      <c r="C16" s="276"/>
      <c r="D16" s="276"/>
      <c r="E16" s="57" t="s">
        <v>492</v>
      </c>
      <c r="F16" s="237"/>
      <c r="G16" s="206" t="s">
        <v>492</v>
      </c>
      <c r="H16" s="237"/>
      <c r="I16" s="238" t="s">
        <v>492</v>
      </c>
      <c r="J16" s="237"/>
      <c r="K16" s="274" t="s">
        <v>492</v>
      </c>
      <c r="L16" s="237"/>
      <c r="M16" s="180" t="s">
        <v>492</v>
      </c>
      <c r="N16" s="58"/>
      <c r="O16" s="147" t="s">
        <v>492</v>
      </c>
      <c r="P16" s="58" t="s">
        <v>492</v>
      </c>
      <c r="Q16" s="136"/>
      <c r="R16" s="55" t="s">
        <v>492</v>
      </c>
      <c r="S16" s="57"/>
      <c r="T16" s="166"/>
      <c r="U16" s="142"/>
      <c r="V16" s="57" t="s">
        <v>492</v>
      </c>
      <c r="W16" s="57"/>
      <c r="X16" s="169"/>
      <c r="Z16" s="72"/>
      <c r="AA16" s="73"/>
      <c r="AB16" s="74"/>
      <c r="AC16" s="54"/>
      <c r="AF16" s="51" t="s">
        <v>31</v>
      </c>
      <c r="AG16" s="50" t="e">
        <v>#VALUE!</v>
      </c>
    </row>
    <row r="17" spans="1:33">
      <c r="A17" s="43"/>
      <c r="B17" s="214"/>
      <c r="C17" s="276"/>
      <c r="D17" s="276"/>
      <c r="E17" s="57" t="s">
        <v>492</v>
      </c>
      <c r="F17" s="237"/>
      <c r="G17" s="206" t="s">
        <v>492</v>
      </c>
      <c r="H17" s="237"/>
      <c r="I17" s="238" t="s">
        <v>492</v>
      </c>
      <c r="J17" s="237"/>
      <c r="K17" s="274" t="s">
        <v>492</v>
      </c>
      <c r="L17" s="237"/>
      <c r="M17" s="180" t="s">
        <v>492</v>
      </c>
      <c r="N17" s="58"/>
      <c r="O17" s="58" t="s">
        <v>492</v>
      </c>
      <c r="P17" s="58" t="s">
        <v>492</v>
      </c>
      <c r="Q17" s="136"/>
      <c r="R17" s="55" t="s">
        <v>492</v>
      </c>
      <c r="S17" s="57"/>
      <c r="T17" s="166"/>
      <c r="U17" s="142"/>
      <c r="V17" s="57" t="s">
        <v>492</v>
      </c>
      <c r="W17" s="57"/>
      <c r="X17" s="169"/>
      <c r="Z17" s="63"/>
      <c r="AA17" s="75"/>
      <c r="AB17" s="76"/>
      <c r="AC17" s="77"/>
      <c r="AF17" s="28"/>
      <c r="AG17" s="54"/>
    </row>
    <row r="18" spans="1:33">
      <c r="A18" s="43"/>
      <c r="B18" s="214"/>
      <c r="C18" s="276"/>
      <c r="D18" s="276"/>
      <c r="E18" s="57" t="s">
        <v>492</v>
      </c>
      <c r="F18" s="237"/>
      <c r="G18" s="206" t="s">
        <v>492</v>
      </c>
      <c r="H18" s="237"/>
      <c r="I18" s="238" t="s">
        <v>492</v>
      </c>
      <c r="J18" s="237"/>
      <c r="K18" s="274" t="s">
        <v>492</v>
      </c>
      <c r="L18" s="237"/>
      <c r="M18" s="180" t="s">
        <v>492</v>
      </c>
      <c r="N18" s="58"/>
      <c r="O18" s="147" t="s">
        <v>492</v>
      </c>
      <c r="P18" s="58" t="s">
        <v>492</v>
      </c>
      <c r="Q18" s="136"/>
      <c r="R18" s="55" t="s">
        <v>492</v>
      </c>
      <c r="S18" s="57"/>
      <c r="T18" s="166"/>
      <c r="U18" s="142"/>
      <c r="V18" s="57" t="s">
        <v>492</v>
      </c>
      <c r="W18" s="57"/>
      <c r="X18" s="169"/>
      <c r="Z18" s="78"/>
      <c r="AA18" s="31"/>
      <c r="AB18" s="79"/>
      <c r="AC18" s="80"/>
      <c r="AF18" s="51" t="s">
        <v>32</v>
      </c>
      <c r="AG18" s="139"/>
    </row>
    <row r="19" spans="1:33">
      <c r="A19" s="43"/>
      <c r="B19" s="214"/>
      <c r="C19" s="148"/>
      <c r="D19" s="276"/>
      <c r="E19" s="57" t="s">
        <v>492</v>
      </c>
      <c r="F19" s="237"/>
      <c r="G19" s="206" t="s">
        <v>492</v>
      </c>
      <c r="H19" s="237"/>
      <c r="I19" s="238" t="s">
        <v>492</v>
      </c>
      <c r="J19" s="237"/>
      <c r="K19" s="274" t="s">
        <v>492</v>
      </c>
      <c r="L19" s="237"/>
      <c r="M19" s="180" t="s">
        <v>492</v>
      </c>
      <c r="N19" s="58"/>
      <c r="O19" s="58" t="s">
        <v>492</v>
      </c>
      <c r="P19" s="58" t="s">
        <v>492</v>
      </c>
      <c r="Q19" s="136"/>
      <c r="R19" s="55" t="s">
        <v>492</v>
      </c>
      <c r="S19" s="57"/>
      <c r="T19" s="166"/>
      <c r="U19" s="142"/>
      <c r="V19" s="57" t="s">
        <v>492</v>
      </c>
      <c r="W19" s="57"/>
      <c r="X19" s="169"/>
      <c r="Z19" s="70" t="s">
        <v>33</v>
      </c>
      <c r="AA19" s="71"/>
      <c r="AB19" s="81"/>
      <c r="AC19" s="82"/>
      <c r="AF19" s="28"/>
      <c r="AG19" s="54"/>
    </row>
    <row r="20" spans="1:33">
      <c r="A20" s="43"/>
      <c r="B20" s="214" t="s">
        <v>108</v>
      </c>
      <c r="C20" s="148"/>
      <c r="D20" s="276"/>
      <c r="E20" s="57">
        <v>4500</v>
      </c>
      <c r="F20" s="237"/>
      <c r="G20" s="206">
        <v>4050</v>
      </c>
      <c r="H20" s="237"/>
      <c r="I20" s="238">
        <v>3150</v>
      </c>
      <c r="J20" s="237"/>
      <c r="K20" s="274">
        <v>2250</v>
      </c>
      <c r="L20" s="237"/>
      <c r="M20" s="180">
        <v>2030</v>
      </c>
      <c r="N20" s="58"/>
      <c r="O20" s="147" t="s">
        <v>492</v>
      </c>
      <c r="P20" s="58">
        <v>0</v>
      </c>
      <c r="Q20" s="136"/>
      <c r="R20" s="55" t="s">
        <v>492</v>
      </c>
      <c r="S20" s="57"/>
      <c r="T20" s="166"/>
      <c r="U20" s="142"/>
      <c r="V20" s="57" t="s">
        <v>492</v>
      </c>
      <c r="W20" s="57"/>
      <c r="X20" s="169"/>
      <c r="Z20" s="72"/>
      <c r="AA20" s="73"/>
      <c r="AB20" s="74"/>
      <c r="AC20" s="83"/>
      <c r="AF20" s="51"/>
      <c r="AG20" s="61"/>
    </row>
    <row r="21" spans="1:33">
      <c r="A21" s="43"/>
      <c r="B21" s="214" t="s">
        <v>108</v>
      </c>
      <c r="C21" s="148"/>
      <c r="D21" s="276"/>
      <c r="E21" s="57">
        <v>4500</v>
      </c>
      <c r="F21" s="237"/>
      <c r="G21" s="206">
        <v>4050</v>
      </c>
      <c r="H21" s="237"/>
      <c r="I21" s="238">
        <v>3150</v>
      </c>
      <c r="J21" s="237"/>
      <c r="K21" s="274">
        <v>2250</v>
      </c>
      <c r="L21" s="237"/>
      <c r="M21" s="180">
        <v>2030</v>
      </c>
      <c r="N21" s="58"/>
      <c r="O21" s="58" t="s">
        <v>492</v>
      </c>
      <c r="P21" s="58">
        <v>0</v>
      </c>
      <c r="Q21" s="136"/>
      <c r="R21" s="55" t="s">
        <v>492</v>
      </c>
      <c r="S21" s="57"/>
      <c r="T21" s="166"/>
      <c r="U21" s="142"/>
      <c r="V21" s="57" t="s">
        <v>492</v>
      </c>
      <c r="W21" s="57"/>
      <c r="X21" s="169"/>
      <c r="Z21" s="84"/>
      <c r="AA21" s="49"/>
      <c r="AB21" s="85"/>
      <c r="AC21" s="61"/>
      <c r="AF21" s="28"/>
      <c r="AG21" s="54"/>
    </row>
    <row r="22" spans="1:33">
      <c r="B22" s="252"/>
      <c r="C22" s="253"/>
      <c r="D22" s="254"/>
      <c r="E22" s="25" t="s">
        <v>492</v>
      </c>
      <c r="F22" s="152"/>
      <c r="G22" s="191"/>
      <c r="H22" s="152"/>
      <c r="I22" s="153"/>
      <c r="J22" s="152"/>
      <c r="K22" s="153"/>
      <c r="L22" s="152"/>
      <c r="M22" s="191"/>
      <c r="N22" s="100"/>
      <c r="O22" s="125"/>
      <c r="P22" s="100"/>
      <c r="Q22" s="136"/>
      <c r="R22" s="55" t="s">
        <v>492</v>
      </c>
      <c r="S22" s="57"/>
      <c r="T22" s="166"/>
      <c r="U22" s="142"/>
      <c r="V22" s="57" t="s">
        <v>492</v>
      </c>
      <c r="W22" s="57"/>
      <c r="X22" s="169"/>
      <c r="Z22" s="72"/>
      <c r="AA22" s="86"/>
      <c r="AB22" s="74"/>
      <c r="AC22" s="54"/>
      <c r="AF22" s="131" t="s">
        <v>81</v>
      </c>
      <c r="AG22" s="139"/>
    </row>
    <row r="23" spans="1:33">
      <c r="B23" s="941" t="s">
        <v>500</v>
      </c>
      <c r="C23" s="942"/>
      <c r="D23" s="943"/>
      <c r="E23" s="156"/>
      <c r="F23" s="150">
        <v>0</v>
      </c>
      <c r="G23" s="96">
        <v>8100</v>
      </c>
      <c r="H23" s="150">
        <v>0</v>
      </c>
      <c r="I23" s="151">
        <v>6300</v>
      </c>
      <c r="J23" s="150">
        <v>0</v>
      </c>
      <c r="K23" s="151">
        <v>4500</v>
      </c>
      <c r="L23" s="150">
        <v>0</v>
      </c>
      <c r="M23" s="96">
        <v>4060</v>
      </c>
      <c r="N23" s="96">
        <v>0</v>
      </c>
      <c r="O23" s="127">
        <v>0</v>
      </c>
      <c r="P23" s="127">
        <v>0</v>
      </c>
      <c r="Q23" s="136"/>
      <c r="R23" s="88" t="s">
        <v>492</v>
      </c>
      <c r="S23" s="89"/>
      <c r="T23" s="172"/>
      <c r="U23" s="142"/>
      <c r="V23" s="57" t="s">
        <v>492</v>
      </c>
      <c r="W23" s="57"/>
      <c r="X23" s="169"/>
      <c r="Z23" s="84"/>
      <c r="AA23" s="49"/>
      <c r="AB23" s="85"/>
      <c r="AC23" s="61"/>
      <c r="AF23" s="28"/>
      <c r="AG23" s="54"/>
    </row>
    <row r="24" spans="1:33">
      <c r="B24" s="543"/>
      <c r="C24" s="25"/>
      <c r="D24" s="543"/>
      <c r="E24" s="25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43"/>
      <c r="R24" s="32" t="s">
        <v>89</v>
      </c>
      <c r="S24" s="212"/>
      <c r="T24" s="190">
        <v>0</v>
      </c>
      <c r="U24" s="142"/>
      <c r="V24" s="57" t="s">
        <v>492</v>
      </c>
      <c r="W24" s="57"/>
      <c r="X24" s="169"/>
      <c r="Z24" s="90"/>
      <c r="AA24" s="73"/>
      <c r="AB24" s="91"/>
      <c r="AC24" s="92"/>
      <c r="AF24" s="30" t="s">
        <v>34</v>
      </c>
      <c r="AG24" s="140"/>
    </row>
    <row r="25" spans="1:33">
      <c r="B25" s="944" t="s">
        <v>601</v>
      </c>
      <c r="C25" s="945"/>
      <c r="D25" s="945"/>
      <c r="E25" s="33" t="e">
        <v>#N/A</v>
      </c>
      <c r="F25" s="946" t="s">
        <v>603</v>
      </c>
      <c r="G25" s="947"/>
      <c r="H25" s="947"/>
      <c r="I25" s="947"/>
      <c r="J25" s="947"/>
      <c r="K25" s="947"/>
      <c r="L25" s="947"/>
      <c r="M25" s="947"/>
      <c r="N25" s="947"/>
      <c r="O25" s="947"/>
      <c r="P25" s="948"/>
      <c r="R25" s="32" t="s">
        <v>90</v>
      </c>
      <c r="S25" s="33"/>
      <c r="T25" s="213"/>
      <c r="U25" s="157"/>
      <c r="V25" s="94" t="s">
        <v>492</v>
      </c>
      <c r="W25" s="94"/>
      <c r="X25" s="170"/>
      <c r="Z25" s="84"/>
      <c r="AA25" s="49"/>
      <c r="AB25" s="239"/>
      <c r="AC25" s="61"/>
      <c r="AF25" s="28"/>
      <c r="AG25" s="54"/>
    </row>
    <row r="26" spans="1:33">
      <c r="B26" s="913" t="s">
        <v>602</v>
      </c>
      <c r="C26" s="913"/>
      <c r="D26" s="913"/>
      <c r="E26" s="1" t="e">
        <v>#N/A</v>
      </c>
      <c r="F26" s="76" t="s">
        <v>15</v>
      </c>
      <c r="G26" s="549"/>
      <c r="H26" s="76" t="s">
        <v>16</v>
      </c>
      <c r="I26" s="550"/>
      <c r="J26" s="551" t="s">
        <v>17</v>
      </c>
      <c r="K26" s="552"/>
      <c r="L26" s="76" t="s">
        <v>18</v>
      </c>
      <c r="M26" s="156"/>
      <c r="N26" s="42" t="s">
        <v>19</v>
      </c>
      <c r="O26" s="42" t="s">
        <v>6</v>
      </c>
      <c r="P26" s="42" t="s">
        <v>20</v>
      </c>
      <c r="R26" s="102" t="s">
        <v>492</v>
      </c>
      <c r="S26" s="31"/>
      <c r="T26" s="167"/>
      <c r="U26" s="159"/>
      <c r="V26" s="160" t="s">
        <v>492</v>
      </c>
      <c r="W26" s="160"/>
      <c r="X26" s="169"/>
      <c r="Z26" s="72"/>
      <c r="AA26" s="94"/>
      <c r="AB26" s="86"/>
      <c r="AC26" s="54"/>
      <c r="AF26" s="30" t="s">
        <v>5</v>
      </c>
      <c r="AG26" s="66" t="e">
        <v>#VALUE!</v>
      </c>
    </row>
    <row r="27" spans="1:33">
      <c r="B27" s="914" t="s">
        <v>100</v>
      </c>
      <c r="C27" s="915"/>
      <c r="D27" s="916"/>
      <c r="E27" s="156"/>
      <c r="F27" s="569">
        <v>0</v>
      </c>
      <c r="G27" s="545">
        <v>0</v>
      </c>
      <c r="H27" s="545"/>
      <c r="I27" s="545"/>
      <c r="J27" s="545"/>
      <c r="K27" s="545"/>
      <c r="L27" s="545"/>
      <c r="M27" s="545"/>
      <c r="N27" s="545"/>
      <c r="O27" s="545"/>
      <c r="P27" s="546"/>
      <c r="R27" s="886" t="s">
        <v>91</v>
      </c>
      <c r="S27" s="888"/>
      <c r="T27" s="190">
        <v>0</v>
      </c>
      <c r="U27" s="143"/>
      <c r="V27" s="48" t="s">
        <v>492</v>
      </c>
      <c r="W27" s="93"/>
      <c r="X27" s="169"/>
      <c r="Z27" s="63" t="s">
        <v>35</v>
      </c>
      <c r="AA27" s="64"/>
      <c r="AB27" s="65"/>
      <c r="AC27" s="66">
        <v>0</v>
      </c>
    </row>
    <row r="28" spans="1:33">
      <c r="B28" s="903" t="s">
        <v>604</v>
      </c>
      <c r="C28" s="904"/>
      <c r="D28" s="905"/>
      <c r="E28" s="1" t="e">
        <v>#N/A</v>
      </c>
      <c r="F28" s="570"/>
      <c r="G28" s="547"/>
      <c r="H28" s="547"/>
      <c r="I28" s="547"/>
      <c r="J28" s="547"/>
      <c r="K28" s="547"/>
      <c r="L28" s="547"/>
      <c r="M28" s="547"/>
      <c r="N28" s="547"/>
      <c r="O28" s="547"/>
      <c r="P28" s="123"/>
      <c r="R28" s="31"/>
      <c r="S28" s="31"/>
      <c r="T28" s="154"/>
      <c r="U28" s="142"/>
      <c r="V28" s="57" t="s">
        <v>492</v>
      </c>
      <c r="W28" s="57"/>
      <c r="X28" s="169"/>
      <c r="Z28" s="2" t="s">
        <v>36</v>
      </c>
      <c r="AG28" s="68"/>
    </row>
    <row r="29" spans="1:33">
      <c r="B29" s="914" t="s">
        <v>107</v>
      </c>
      <c r="C29" s="915"/>
      <c r="D29" s="916"/>
      <c r="E29" s="156"/>
      <c r="F29" s="152"/>
      <c r="G29" s="545"/>
      <c r="H29" s="545"/>
      <c r="I29" s="545"/>
      <c r="J29" s="545"/>
      <c r="K29" s="545"/>
      <c r="L29" s="545"/>
      <c r="M29" s="545"/>
      <c r="N29" s="545"/>
      <c r="O29" s="545"/>
      <c r="P29" s="546"/>
      <c r="R29" s="886" t="s">
        <v>92</v>
      </c>
      <c r="S29" s="887"/>
      <c r="T29" s="902"/>
      <c r="U29" s="157"/>
      <c r="V29" s="94" t="s">
        <v>492</v>
      </c>
      <c r="W29" s="94"/>
      <c r="X29" s="170"/>
      <c r="AF29" s="1" t="s">
        <v>163</v>
      </c>
      <c r="AG29" s="68"/>
    </row>
    <row r="30" spans="1:33">
      <c r="A30" s="43"/>
      <c r="B30" s="903" t="s">
        <v>604</v>
      </c>
      <c r="C30" s="904"/>
      <c r="D30" s="905"/>
      <c r="E30" s="1" t="e">
        <v>#N/A</v>
      </c>
      <c r="F30" s="150"/>
      <c r="G30" s="547"/>
      <c r="H30" s="547"/>
      <c r="I30" s="547"/>
      <c r="J30" s="547"/>
      <c r="K30" s="547"/>
      <c r="L30" s="547"/>
      <c r="M30" s="547"/>
      <c r="N30" s="547"/>
      <c r="O30" s="547"/>
      <c r="P30" s="123"/>
      <c r="R30" s="102" t="s">
        <v>492</v>
      </c>
      <c r="S30" s="31"/>
      <c r="T30" s="167"/>
      <c r="U30" s="163"/>
      <c r="V30" s="161" t="s">
        <v>492</v>
      </c>
      <c r="W30" s="89"/>
      <c r="X30" s="171"/>
      <c r="Z30" s="98"/>
      <c r="AA30" s="25"/>
      <c r="AB30" s="99"/>
      <c r="AC30" s="100"/>
      <c r="AF30" s="296" t="s">
        <v>164</v>
      </c>
      <c r="AG30" s="297">
        <v>0</v>
      </c>
    </row>
    <row r="31" spans="1:33">
      <c r="A31" s="43"/>
      <c r="B31" s="914" t="s">
        <v>605</v>
      </c>
      <c r="C31" s="915"/>
      <c r="D31" s="916"/>
      <c r="E31" s="156"/>
      <c r="F31" s="152"/>
      <c r="G31" s="545"/>
      <c r="H31" s="545"/>
      <c r="I31" s="545"/>
      <c r="J31" s="545"/>
      <c r="K31" s="545"/>
      <c r="L31" s="545"/>
      <c r="M31" s="545"/>
      <c r="N31" s="545"/>
      <c r="O31" s="545"/>
      <c r="P31" s="546"/>
      <c r="R31" s="886" t="s">
        <v>93</v>
      </c>
      <c r="S31" s="888"/>
      <c r="T31" s="190">
        <v>0</v>
      </c>
      <c r="U31" s="130"/>
      <c r="V31" s="33" t="s">
        <v>82</v>
      </c>
      <c r="W31" s="33"/>
      <c r="X31" s="216">
        <v>0</v>
      </c>
      <c r="Z31" s="102" t="s">
        <v>76</v>
      </c>
      <c r="AA31" s="64"/>
      <c r="AB31" s="65"/>
      <c r="AC31" s="66">
        <v>0</v>
      </c>
      <c r="AF31" s="298" t="s">
        <v>165</v>
      </c>
      <c r="AG31" s="299">
        <v>0</v>
      </c>
    </row>
    <row r="32" spans="1:33">
      <c r="A32" s="43"/>
      <c r="B32" s="903" t="s">
        <v>604</v>
      </c>
      <c r="C32" s="904"/>
      <c r="D32" s="905"/>
      <c r="E32" s="189"/>
      <c r="F32" s="150"/>
      <c r="G32" s="547"/>
      <c r="H32" s="547"/>
      <c r="I32" s="547"/>
      <c r="J32" s="547"/>
      <c r="K32" s="547"/>
      <c r="L32" s="547"/>
      <c r="M32" s="547"/>
      <c r="N32" s="547"/>
      <c r="O32" s="547"/>
      <c r="P32" s="123"/>
      <c r="R32" s="2"/>
      <c r="T32" s="101"/>
      <c r="V32" s="95"/>
      <c r="X32" s="101"/>
    </row>
    <row r="33" spans="1:33">
      <c r="A33" s="43"/>
      <c r="B33" s="914" t="s">
        <v>103</v>
      </c>
      <c r="C33" s="915"/>
      <c r="D33" s="916"/>
      <c r="E33" s="31" t="e">
        <v>#N/A</v>
      </c>
      <c r="F33" s="152"/>
      <c r="G33" s="545"/>
      <c r="H33" s="545"/>
      <c r="I33" s="545"/>
      <c r="J33" s="545"/>
      <c r="K33" s="545"/>
      <c r="L33" s="545"/>
      <c r="M33" s="545"/>
      <c r="N33" s="545"/>
      <c r="O33" s="545"/>
      <c r="P33" s="546"/>
      <c r="R33" s="64" t="s">
        <v>37</v>
      </c>
      <c r="AF33" s="95" t="s">
        <v>38</v>
      </c>
    </row>
    <row r="34" spans="1:33">
      <c r="A34" s="43"/>
      <c r="B34" s="903" t="s">
        <v>604</v>
      </c>
      <c r="C34" s="904"/>
      <c r="D34" s="905"/>
      <c r="E34" s="1" t="e">
        <v>#N/A</v>
      </c>
      <c r="F34" s="150"/>
      <c r="G34" s="547"/>
      <c r="H34" s="547"/>
      <c r="I34" s="547"/>
      <c r="J34" s="547"/>
      <c r="K34" s="547"/>
      <c r="L34" s="547"/>
      <c r="M34" s="547"/>
      <c r="N34" s="547"/>
      <c r="O34" s="547"/>
      <c r="P34" s="123"/>
      <c r="R34" s="104"/>
      <c r="S34" s="45"/>
      <c r="T34" s="71" t="s">
        <v>39</v>
      </c>
      <c r="U34" s="45"/>
      <c r="V34" s="105"/>
      <c r="W34" s="45"/>
      <c r="X34" s="71" t="s">
        <v>40</v>
      </c>
      <c r="Y34" s="45"/>
      <c r="Z34" s="105"/>
      <c r="AA34" s="45"/>
      <c r="AB34" s="45"/>
      <c r="AC34" s="71" t="s">
        <v>41</v>
      </c>
      <c r="AD34" s="105"/>
      <c r="AF34" s="98"/>
      <c r="AG34" s="40"/>
    </row>
    <row r="35" spans="1:33">
      <c r="A35" s="43"/>
      <c r="B35" s="914" t="s">
        <v>127</v>
      </c>
      <c r="C35" s="915"/>
      <c r="D35" s="916"/>
      <c r="E35" s="156"/>
      <c r="F35" s="152"/>
      <c r="G35" s="545"/>
      <c r="H35" s="545"/>
      <c r="I35" s="545"/>
      <c r="J35" s="545"/>
      <c r="K35" s="545"/>
      <c r="L35" s="545"/>
      <c r="M35" s="545"/>
      <c r="N35" s="545"/>
      <c r="O35" s="545"/>
      <c r="P35" s="546"/>
      <c r="R35" s="52"/>
      <c r="S35" s="2" t="s">
        <v>2</v>
      </c>
      <c r="T35" s="192"/>
      <c r="V35" s="83"/>
      <c r="W35" s="2" t="s">
        <v>42</v>
      </c>
      <c r="X35" s="68"/>
      <c r="Z35" s="106"/>
      <c r="AA35" s="1" t="s">
        <v>2</v>
      </c>
      <c r="AB35" s="2"/>
      <c r="AC35" s="132">
        <v>319</v>
      </c>
      <c r="AD35" s="106"/>
      <c r="AF35" s="97"/>
      <c r="AG35" s="53"/>
    </row>
    <row r="36" spans="1:33">
      <c r="A36" s="43"/>
      <c r="B36" s="903" t="s">
        <v>604</v>
      </c>
      <c r="C36" s="904"/>
      <c r="D36" s="905"/>
      <c r="E36" s="1" t="e">
        <v>#N/A</v>
      </c>
      <c r="F36" s="150"/>
      <c r="G36" s="547"/>
      <c r="H36" s="547"/>
      <c r="I36" s="547"/>
      <c r="J36" s="547"/>
      <c r="K36" s="547"/>
      <c r="L36" s="547"/>
      <c r="M36" s="547"/>
      <c r="N36" s="547"/>
      <c r="O36" s="547"/>
      <c r="P36" s="123"/>
      <c r="R36" s="107" t="s">
        <v>43</v>
      </c>
      <c r="S36" s="48" t="s">
        <v>3</v>
      </c>
      <c r="T36" s="182">
        <v>278</v>
      </c>
      <c r="U36" s="93"/>
      <c r="V36" s="109"/>
      <c r="W36" s="48" t="s">
        <v>44</v>
      </c>
      <c r="X36" s="103"/>
      <c r="Y36" s="93"/>
      <c r="Z36" s="121" t="s">
        <v>492</v>
      </c>
      <c r="AA36" s="93" t="s">
        <v>3</v>
      </c>
      <c r="AB36" s="48"/>
      <c r="AC36" s="133">
        <v>278</v>
      </c>
      <c r="AD36" s="109">
        <v>87.147335423197489</v>
      </c>
      <c r="AF36" s="72"/>
      <c r="AG36" s="53"/>
    </row>
    <row r="37" spans="1:33">
      <c r="A37" s="43"/>
      <c r="B37" s="252"/>
      <c r="C37" s="253"/>
      <c r="D37" s="254"/>
      <c r="E37" s="25" t="s">
        <v>492</v>
      </c>
      <c r="F37" s="152"/>
      <c r="G37" s="191"/>
      <c r="H37" s="152"/>
      <c r="I37" s="153"/>
      <c r="J37" s="152"/>
      <c r="K37" s="153"/>
      <c r="L37" s="152"/>
      <c r="M37" s="191"/>
      <c r="N37" s="191"/>
      <c r="O37" s="545"/>
      <c r="P37" s="100"/>
      <c r="R37" s="110"/>
      <c r="S37" s="111"/>
      <c r="T37" s="145"/>
      <c r="V37" s="112"/>
      <c r="X37" s="68"/>
      <c r="Z37" s="106"/>
      <c r="AC37" s="134">
        <v>1044610</v>
      </c>
      <c r="AD37" s="106"/>
      <c r="AF37" s="224"/>
      <c r="AG37" s="53"/>
    </row>
    <row r="38" spans="1:33">
      <c r="A38" s="43"/>
      <c r="B38" s="903" t="s">
        <v>611</v>
      </c>
      <c r="C38" s="904"/>
      <c r="D38" s="905"/>
      <c r="E38" s="156"/>
      <c r="F38" s="150"/>
      <c r="G38" s="96"/>
      <c r="H38" s="150"/>
      <c r="I38" s="151"/>
      <c r="J38" s="150"/>
      <c r="K38" s="151"/>
      <c r="L38" s="150"/>
      <c r="M38" s="96"/>
      <c r="N38" s="96"/>
      <c r="O38" s="547"/>
      <c r="P38" s="77"/>
      <c r="R38" s="113" t="s">
        <v>45</v>
      </c>
      <c r="S38" s="51"/>
      <c r="T38" s="108" t="e">
        <v>#VALUE!</v>
      </c>
      <c r="U38" s="93"/>
      <c r="V38" s="109"/>
      <c r="W38" s="93"/>
      <c r="X38" s="103"/>
      <c r="Y38" s="93"/>
      <c r="Z38" s="109" t="s">
        <v>492</v>
      </c>
      <c r="AA38" s="93"/>
      <c r="AB38" s="93"/>
      <c r="AC38" s="135">
        <v>1183960</v>
      </c>
      <c r="AD38" s="109">
        <v>113.33990675946046</v>
      </c>
      <c r="AF38" s="72"/>
      <c r="AG38" s="53"/>
    </row>
    <row r="39" spans="1:33">
      <c r="A39" s="43"/>
      <c r="B39" s="949"/>
      <c r="C39" s="949"/>
      <c r="D39" s="949"/>
      <c r="E39" s="413"/>
      <c r="F39" s="191"/>
      <c r="G39" s="544"/>
      <c r="H39" s="191"/>
      <c r="I39" s="544"/>
      <c r="J39" s="191"/>
      <c r="K39" s="544"/>
      <c r="L39" s="191"/>
      <c r="M39" s="544"/>
      <c r="N39" s="191"/>
      <c r="O39" s="544"/>
      <c r="P39" s="544"/>
      <c r="R39" s="110" t="s">
        <v>46</v>
      </c>
      <c r="S39" s="114">
        <v>0</v>
      </c>
      <c r="T39" s="145"/>
      <c r="V39" s="112"/>
      <c r="X39" s="68"/>
      <c r="Z39" s="120"/>
      <c r="AC39" s="134">
        <v>0</v>
      </c>
      <c r="AD39" s="106"/>
      <c r="AF39" s="72"/>
      <c r="AG39" s="53"/>
    </row>
    <row r="40" spans="1:33">
      <c r="A40" s="43"/>
      <c r="B40" s="944" t="s">
        <v>618</v>
      </c>
      <c r="C40" s="945"/>
      <c r="D40" s="945"/>
      <c r="E40" s="33" t="e">
        <v>#N/A</v>
      </c>
      <c r="F40" s="946" t="s">
        <v>616</v>
      </c>
      <c r="G40" s="947"/>
      <c r="H40" s="947"/>
      <c r="I40" s="947"/>
      <c r="J40" s="947"/>
      <c r="K40" s="947"/>
      <c r="L40" s="947"/>
      <c r="M40" s="947"/>
      <c r="N40" s="947"/>
      <c r="O40" s="947"/>
      <c r="P40" s="948"/>
      <c r="R40" s="107" t="s">
        <v>47</v>
      </c>
      <c r="S40" s="138"/>
      <c r="T40" s="108">
        <v>0</v>
      </c>
      <c r="U40" s="93"/>
      <c r="V40" s="109"/>
      <c r="W40" s="93"/>
      <c r="X40" s="103"/>
      <c r="Y40" s="93"/>
      <c r="Z40" s="121" t="s">
        <v>492</v>
      </c>
      <c r="AA40" s="93"/>
      <c r="AB40" s="93"/>
      <c r="AC40" s="135">
        <v>0</v>
      </c>
      <c r="AD40" s="109" t="s">
        <v>492</v>
      </c>
      <c r="AF40" s="72"/>
      <c r="AG40" s="53"/>
    </row>
    <row r="41" spans="1:33">
      <c r="A41" s="43"/>
      <c r="B41" s="913" t="s">
        <v>602</v>
      </c>
      <c r="C41" s="913"/>
      <c r="D41" s="913"/>
      <c r="E41" s="1" t="e">
        <v>#N/A</v>
      </c>
      <c r="F41" s="76" t="s">
        <v>15</v>
      </c>
      <c r="G41" s="549"/>
      <c r="H41" s="76" t="s">
        <v>16</v>
      </c>
      <c r="I41" s="550"/>
      <c r="J41" s="551" t="s">
        <v>17</v>
      </c>
      <c r="K41" s="552"/>
      <c r="L41" s="76" t="s">
        <v>18</v>
      </c>
      <c r="M41" s="156"/>
      <c r="N41" s="42" t="s">
        <v>19</v>
      </c>
      <c r="O41" s="42" t="s">
        <v>6</v>
      </c>
      <c r="P41" s="42" t="s">
        <v>20</v>
      </c>
      <c r="R41" s="115" t="s">
        <v>48</v>
      </c>
      <c r="S41" s="137"/>
      <c r="T41" s="145"/>
      <c r="V41" s="112"/>
      <c r="X41" s="68"/>
      <c r="Z41" s="106"/>
      <c r="AC41" s="134">
        <v>20020</v>
      </c>
      <c r="AD41" s="106"/>
      <c r="AF41" s="72"/>
      <c r="AG41" s="53"/>
    </row>
    <row r="42" spans="1:33">
      <c r="A42" s="43"/>
      <c r="B42" s="914" t="s">
        <v>100</v>
      </c>
      <c r="C42" s="915"/>
      <c r="D42" s="916"/>
      <c r="E42" s="156"/>
      <c r="F42" s="152"/>
      <c r="G42" s="545"/>
      <c r="H42" s="545"/>
      <c r="I42" s="545"/>
      <c r="J42" s="545"/>
      <c r="K42" s="545"/>
      <c r="L42" s="545"/>
      <c r="M42" s="545"/>
      <c r="N42" s="545"/>
      <c r="O42" s="545"/>
      <c r="P42" s="546"/>
      <c r="R42" s="116" t="s">
        <v>49</v>
      </c>
      <c r="S42" s="138"/>
      <c r="T42" s="108">
        <v>0</v>
      </c>
      <c r="U42" s="93"/>
      <c r="V42" s="109"/>
      <c r="W42" s="93"/>
      <c r="X42" s="103"/>
      <c r="Y42" s="93"/>
      <c r="Z42" s="109" t="s">
        <v>492</v>
      </c>
      <c r="AA42" s="93"/>
      <c r="AB42" s="93"/>
      <c r="AC42" s="135">
        <v>17400</v>
      </c>
      <c r="AD42" s="109">
        <v>86.913086913086914</v>
      </c>
      <c r="AF42" s="72"/>
      <c r="AG42" s="53"/>
    </row>
    <row r="43" spans="1:33">
      <c r="A43" s="43"/>
      <c r="B43" s="903" t="s">
        <v>624</v>
      </c>
      <c r="C43" s="904"/>
      <c r="D43" s="905"/>
      <c r="E43" s="1" t="e">
        <v>#N/A</v>
      </c>
      <c r="F43" s="573">
        <v>186</v>
      </c>
      <c r="G43" s="574">
        <v>12150</v>
      </c>
      <c r="H43" s="574">
        <v>78</v>
      </c>
      <c r="I43" s="574">
        <v>9450</v>
      </c>
      <c r="J43" s="574">
        <v>0</v>
      </c>
      <c r="K43" s="574">
        <v>6750</v>
      </c>
      <c r="L43" s="574">
        <v>12</v>
      </c>
      <c r="M43" s="574">
        <v>6090</v>
      </c>
      <c r="N43" s="574">
        <v>2</v>
      </c>
      <c r="O43" s="574">
        <v>278</v>
      </c>
      <c r="P43" s="575">
        <v>1183960</v>
      </c>
      <c r="R43" s="115" t="s">
        <v>50</v>
      </c>
      <c r="S43" s="137"/>
      <c r="T43" s="145"/>
      <c r="V43" s="112"/>
      <c r="X43" s="68"/>
      <c r="Z43" s="120"/>
      <c r="AC43" s="134">
        <v>22800</v>
      </c>
      <c r="AD43" s="106"/>
      <c r="AF43" s="72"/>
      <c r="AG43" s="53"/>
    </row>
    <row r="44" spans="1:33">
      <c r="B44" s="914" t="s">
        <v>107</v>
      </c>
      <c r="C44" s="915"/>
      <c r="D44" s="916"/>
      <c r="E44" s="156"/>
      <c r="F44" s="152"/>
      <c r="G44" s="545"/>
      <c r="H44" s="545"/>
      <c r="I44" s="545"/>
      <c r="J44" s="545"/>
      <c r="K44" s="545"/>
      <c r="L44" s="545"/>
      <c r="M44" s="545"/>
      <c r="N44" s="545"/>
      <c r="O44" s="545"/>
      <c r="P44" s="546"/>
      <c r="R44" s="117" t="s">
        <v>51</v>
      </c>
      <c r="S44" s="138"/>
      <c r="T44" s="108">
        <v>0</v>
      </c>
      <c r="U44" s="93"/>
      <c r="V44" s="109"/>
      <c r="W44" s="93"/>
      <c r="X44" s="103"/>
      <c r="Y44" s="93"/>
      <c r="Z44" s="121" t="s">
        <v>492</v>
      </c>
      <c r="AA44" s="93"/>
      <c r="AB44" s="93"/>
      <c r="AC44" s="135">
        <v>33000</v>
      </c>
      <c r="AD44" s="109">
        <v>144.73684210526315</v>
      </c>
      <c r="AF44" s="72"/>
      <c r="AG44" s="53"/>
    </row>
    <row r="45" spans="1:33">
      <c r="B45" s="903" t="s">
        <v>624</v>
      </c>
      <c r="C45" s="904"/>
      <c r="D45" s="905"/>
      <c r="E45" s="1" t="e">
        <v>#N/A</v>
      </c>
      <c r="F45" s="576">
        <v>0</v>
      </c>
      <c r="G45" s="571">
        <v>0</v>
      </c>
      <c r="H45" s="571">
        <v>0</v>
      </c>
      <c r="I45" s="571">
        <v>0</v>
      </c>
      <c r="J45" s="571">
        <v>0</v>
      </c>
      <c r="K45" s="571">
        <v>0</v>
      </c>
      <c r="L45" s="571">
        <v>0</v>
      </c>
      <c r="M45" s="571">
        <v>0</v>
      </c>
      <c r="N45" s="571">
        <v>0</v>
      </c>
      <c r="O45" s="571">
        <v>0</v>
      </c>
      <c r="P45" s="572">
        <v>0</v>
      </c>
      <c r="R45" s="110"/>
      <c r="S45" s="259"/>
      <c r="T45" s="145"/>
      <c r="V45" s="112"/>
      <c r="X45" s="68"/>
      <c r="Z45" s="106"/>
      <c r="AC45" s="261">
        <v>0</v>
      </c>
      <c r="AD45" s="106"/>
      <c r="AF45" s="72"/>
      <c r="AG45" s="53"/>
    </row>
    <row r="46" spans="1:33">
      <c r="B46" s="914" t="s">
        <v>605</v>
      </c>
      <c r="C46" s="915"/>
      <c r="D46" s="916"/>
      <c r="E46" s="156"/>
      <c r="F46" s="152"/>
      <c r="G46" s="545"/>
      <c r="H46" s="545"/>
      <c r="I46" s="545"/>
      <c r="J46" s="545"/>
      <c r="K46" s="545"/>
      <c r="L46" s="545"/>
      <c r="M46" s="545"/>
      <c r="N46" s="545"/>
      <c r="O46" s="545"/>
      <c r="P46" s="546"/>
      <c r="R46" s="107" t="s">
        <v>52</v>
      </c>
      <c r="S46" s="260"/>
      <c r="T46" s="108">
        <v>0</v>
      </c>
      <c r="U46" s="93"/>
      <c r="V46" s="109"/>
      <c r="W46" s="93"/>
      <c r="X46" s="103"/>
      <c r="Y46" s="93"/>
      <c r="Z46" s="109" t="s">
        <v>492</v>
      </c>
      <c r="AA46" s="93"/>
      <c r="AB46" s="93"/>
      <c r="AC46" s="135">
        <v>0</v>
      </c>
      <c r="AD46" s="109" t="s">
        <v>492</v>
      </c>
      <c r="AF46" s="72"/>
      <c r="AG46" s="53"/>
    </row>
    <row r="47" spans="1:33">
      <c r="B47" s="903" t="s">
        <v>624</v>
      </c>
      <c r="C47" s="904"/>
      <c r="D47" s="905"/>
      <c r="E47" s="189"/>
      <c r="F47" s="576">
        <v>0</v>
      </c>
      <c r="G47" s="571">
        <v>0</v>
      </c>
      <c r="H47" s="571">
        <v>0</v>
      </c>
      <c r="I47" s="571">
        <v>0</v>
      </c>
      <c r="J47" s="571">
        <v>0</v>
      </c>
      <c r="K47" s="571">
        <v>0</v>
      </c>
      <c r="L47" s="571">
        <v>0</v>
      </c>
      <c r="M47" s="571">
        <v>0</v>
      </c>
      <c r="N47" s="571">
        <v>0</v>
      </c>
      <c r="O47" s="571">
        <v>0</v>
      </c>
      <c r="P47" s="572">
        <v>0</v>
      </c>
      <c r="R47" s="115" t="s">
        <v>166</v>
      </c>
      <c r="S47" s="111"/>
      <c r="T47" s="211"/>
      <c r="U47" s="94"/>
      <c r="V47" s="217"/>
      <c r="W47" s="94"/>
      <c r="X47" s="211"/>
      <c r="Y47" s="94"/>
      <c r="Z47" s="217"/>
      <c r="AA47" s="94"/>
      <c r="AB47" s="94"/>
      <c r="AC47" s="240">
        <v>13500</v>
      </c>
      <c r="AD47" s="217"/>
      <c r="AF47" s="72"/>
      <c r="AG47" s="53"/>
    </row>
    <row r="48" spans="1:33">
      <c r="B48" s="914" t="s">
        <v>103</v>
      </c>
      <c r="C48" s="915"/>
      <c r="D48" s="916"/>
      <c r="E48" s="31" t="e">
        <v>#N/A</v>
      </c>
      <c r="F48" s="152"/>
      <c r="G48" s="545"/>
      <c r="H48" s="545"/>
      <c r="I48" s="545"/>
      <c r="J48" s="545"/>
      <c r="K48" s="545"/>
      <c r="L48" s="545"/>
      <c r="M48" s="545"/>
      <c r="N48" s="545"/>
      <c r="O48" s="545"/>
      <c r="P48" s="546"/>
      <c r="R48" s="223" t="s">
        <v>167</v>
      </c>
      <c r="S48" s="218"/>
      <c r="T48" s="219">
        <v>0</v>
      </c>
      <c r="U48" s="220"/>
      <c r="V48" s="221"/>
      <c r="W48" s="220"/>
      <c r="X48" s="222"/>
      <c r="Y48" s="220"/>
      <c r="Z48" s="221"/>
      <c r="AA48" s="220"/>
      <c r="AB48" s="220"/>
      <c r="AC48" s="241">
        <v>7500</v>
      </c>
      <c r="AD48" s="221"/>
      <c r="AF48" s="72"/>
      <c r="AG48" s="53"/>
    </row>
    <row r="49" spans="1:33">
      <c r="B49" s="903" t="s">
        <v>624</v>
      </c>
      <c r="C49" s="904"/>
      <c r="D49" s="905"/>
      <c r="E49" s="1" t="e">
        <v>#N/A</v>
      </c>
      <c r="F49" s="576">
        <v>0</v>
      </c>
      <c r="G49" s="571">
        <v>0</v>
      </c>
      <c r="H49" s="571">
        <v>0</v>
      </c>
      <c r="I49" s="571">
        <v>0</v>
      </c>
      <c r="J49" s="571">
        <v>0</v>
      </c>
      <c r="K49" s="571">
        <v>0</v>
      </c>
      <c r="L49" s="571">
        <v>0</v>
      </c>
      <c r="M49" s="571">
        <v>0</v>
      </c>
      <c r="N49" s="571">
        <v>0</v>
      </c>
      <c r="O49" s="571">
        <v>0</v>
      </c>
      <c r="P49" s="572">
        <v>0</v>
      </c>
      <c r="R49" s="110"/>
      <c r="S49" s="28"/>
      <c r="T49" s="101">
        <v>0</v>
      </c>
      <c r="V49" s="112"/>
      <c r="X49" s="101">
        <v>0</v>
      </c>
      <c r="Z49" s="120"/>
      <c r="AC49" s="101">
        <v>1100930</v>
      </c>
      <c r="AD49" s="120"/>
      <c r="AF49" s="72"/>
      <c r="AG49" s="53"/>
    </row>
    <row r="50" spans="1:33">
      <c r="B50" s="914" t="s">
        <v>127</v>
      </c>
      <c r="C50" s="915"/>
      <c r="D50" s="916"/>
      <c r="E50" s="156"/>
      <c r="F50" s="152"/>
      <c r="G50" s="545"/>
      <c r="H50" s="545"/>
      <c r="I50" s="545"/>
      <c r="J50" s="545"/>
      <c r="K50" s="545"/>
      <c r="L50" s="545"/>
      <c r="M50" s="545"/>
      <c r="N50" s="545"/>
      <c r="O50" s="545"/>
      <c r="P50" s="546"/>
      <c r="R50" s="41" t="s">
        <v>53</v>
      </c>
      <c r="S50" s="30"/>
      <c r="T50" s="118" t="e">
        <v>#VALUE!</v>
      </c>
      <c r="U50" s="31"/>
      <c r="V50" s="119"/>
      <c r="W50" s="31"/>
      <c r="X50" s="118">
        <v>0</v>
      </c>
      <c r="Y50" s="31"/>
      <c r="Z50" s="119" t="s">
        <v>492</v>
      </c>
      <c r="AA50" s="31"/>
      <c r="AB50" s="31"/>
      <c r="AC50" s="118">
        <v>1241860</v>
      </c>
      <c r="AD50" s="119">
        <v>112.80099552196778</v>
      </c>
      <c r="AF50" s="97"/>
      <c r="AG50" s="53"/>
    </row>
    <row r="51" spans="1:33">
      <c r="B51" s="903" t="s">
        <v>624</v>
      </c>
      <c r="C51" s="904"/>
      <c r="D51" s="905"/>
      <c r="E51" s="1" t="e">
        <v>#N/A</v>
      </c>
      <c r="F51" s="576">
        <v>0</v>
      </c>
      <c r="G51" s="571">
        <v>0</v>
      </c>
      <c r="H51" s="571">
        <v>0</v>
      </c>
      <c r="I51" s="571">
        <v>0</v>
      </c>
      <c r="J51" s="571">
        <v>0</v>
      </c>
      <c r="K51" s="571">
        <v>0</v>
      </c>
      <c r="L51" s="571">
        <v>0</v>
      </c>
      <c r="M51" s="571">
        <v>0</v>
      </c>
      <c r="N51" s="571">
        <v>0</v>
      </c>
      <c r="O51" s="571">
        <v>0</v>
      </c>
      <c r="P51" s="572">
        <v>0</v>
      </c>
      <c r="R51" s="52"/>
      <c r="S51" s="28"/>
      <c r="T51" s="101">
        <v>0</v>
      </c>
      <c r="V51" s="112"/>
      <c r="X51" s="101">
        <v>0</v>
      </c>
      <c r="Z51" s="120"/>
      <c r="AC51" s="101">
        <v>1001011.111111111</v>
      </c>
      <c r="AD51" s="120"/>
      <c r="AF51" s="97"/>
      <c r="AG51" s="53"/>
    </row>
    <row r="52" spans="1:33">
      <c r="B52" s="252"/>
      <c r="C52" s="253"/>
      <c r="D52" s="254"/>
      <c r="E52" s="25" t="s">
        <v>492</v>
      </c>
      <c r="F52" s="152"/>
      <c r="G52" s="191"/>
      <c r="H52" s="152"/>
      <c r="I52" s="153"/>
      <c r="J52" s="152"/>
      <c r="K52" s="153"/>
      <c r="L52" s="152"/>
      <c r="M52" s="191"/>
      <c r="N52" s="191"/>
      <c r="O52" s="545"/>
      <c r="P52" s="100"/>
      <c r="R52" s="110" t="s">
        <v>54</v>
      </c>
      <c r="S52" s="28"/>
      <c r="T52" s="101" t="e">
        <v>#VALUE!</v>
      </c>
      <c r="V52" s="121"/>
      <c r="X52" s="101">
        <v>0</v>
      </c>
      <c r="Z52" s="121" t="s">
        <v>492</v>
      </c>
      <c r="AC52" s="101">
        <v>1129054.0404040401</v>
      </c>
      <c r="AD52" s="300">
        <v>112.79135944363323</v>
      </c>
      <c r="AF52" s="72"/>
      <c r="AG52" s="53"/>
    </row>
    <row r="53" spans="1:33">
      <c r="B53" s="903" t="s">
        <v>617</v>
      </c>
      <c r="C53" s="904"/>
      <c r="D53" s="905"/>
      <c r="E53" s="156"/>
      <c r="F53" s="577">
        <v>186</v>
      </c>
      <c r="G53" s="578">
        <v>12150</v>
      </c>
      <c r="H53" s="577">
        <v>78</v>
      </c>
      <c r="I53" s="579">
        <v>9450</v>
      </c>
      <c r="J53" s="577">
        <v>0</v>
      </c>
      <c r="K53" s="579">
        <v>6750</v>
      </c>
      <c r="L53" s="577">
        <v>12</v>
      </c>
      <c r="M53" s="578">
        <v>6090</v>
      </c>
      <c r="N53" s="578">
        <v>2</v>
      </c>
      <c r="O53" s="580">
        <v>278</v>
      </c>
      <c r="P53" s="581">
        <v>1183960</v>
      </c>
      <c r="R53" s="87"/>
      <c r="S53" s="122" t="s">
        <v>0</v>
      </c>
      <c r="T53" s="118" t="e">
        <v>#VALUE!</v>
      </c>
      <c r="U53" s="31"/>
      <c r="V53" s="123"/>
      <c r="W53" s="64" t="s">
        <v>0</v>
      </c>
      <c r="X53" s="118">
        <v>0</v>
      </c>
      <c r="Y53" s="31"/>
      <c r="Z53" s="124"/>
      <c r="AA53" s="31" t="s">
        <v>0</v>
      </c>
      <c r="AB53" s="64"/>
      <c r="AC53" s="118">
        <v>112805.95959595987</v>
      </c>
      <c r="AD53" s="124"/>
      <c r="AF53" s="63"/>
      <c r="AG53" s="77"/>
    </row>
    <row r="54" spans="1:33" ht="3" customHeight="1">
      <c r="A54" s="22"/>
    </row>
    <row r="55" spans="1:33" ht="17.25" customHeight="1">
      <c r="A55" s="22"/>
    </row>
    <row r="56" spans="1:33" ht="17.25" customHeight="1">
      <c r="A56" s="1">
        <v>1</v>
      </c>
      <c r="B56" s="555"/>
      <c r="C56" s="555"/>
      <c r="D56" s="561"/>
      <c r="E56" s="564"/>
      <c r="F56" s="582" t="s">
        <v>615</v>
      </c>
      <c r="G56" s="583"/>
      <c r="H56" s="584" t="s">
        <v>678</v>
      </c>
      <c r="I56" s="585"/>
      <c r="J56" s="586" t="s">
        <v>614</v>
      </c>
      <c r="K56" s="587"/>
      <c r="L56" s="586" t="s">
        <v>612</v>
      </c>
      <c r="M56" s="587"/>
      <c r="N56" s="582" t="s">
        <v>613</v>
      </c>
      <c r="O56" s="588" t="s">
        <v>162</v>
      </c>
      <c r="P56" s="557"/>
      <c r="Q56" s="589"/>
      <c r="R56" s="919" t="s">
        <v>99</v>
      </c>
      <c r="S56" s="919"/>
      <c r="T56" s="919"/>
      <c r="U56" s="919"/>
      <c r="V56" s="919"/>
      <c r="W56" s="919"/>
      <c r="X56" s="919"/>
      <c r="Y56" s="555"/>
      <c r="Z56" s="555"/>
      <c r="AA56" s="555"/>
      <c r="AB56" s="555"/>
      <c r="AC56" s="555"/>
      <c r="AD56" s="866" t="s">
        <v>116</v>
      </c>
      <c r="AE56" s="590"/>
      <c r="AF56" s="183" t="s">
        <v>8</v>
      </c>
      <c r="AG56" s="556" t="s">
        <v>9</v>
      </c>
    </row>
    <row r="57" spans="1:33" ht="16.5" customHeight="1">
      <c r="B57" s="555"/>
      <c r="C57" s="555"/>
      <c r="D57" s="561"/>
      <c r="E57" s="555"/>
      <c r="F57" s="920"/>
      <c r="G57" s="555"/>
      <c r="H57" s="896"/>
      <c r="I57" s="555"/>
      <c r="J57" s="898"/>
      <c r="K57" s="591"/>
      <c r="L57" s="950"/>
      <c r="M57" s="591"/>
      <c r="N57" s="950"/>
      <c r="O57" s="876" t="s">
        <v>704</v>
      </c>
      <c r="P57" s="770">
        <v>1</v>
      </c>
      <c r="Q57" s="289"/>
      <c r="R57" s="592"/>
      <c r="S57" s="910">
        <v>45778</v>
      </c>
      <c r="T57" s="910"/>
      <c r="U57" s="910"/>
      <c r="V57" s="910"/>
      <c r="W57" s="862" t="s">
        <v>113</v>
      </c>
      <c r="X57" s="862"/>
      <c r="Y57" s="524"/>
      <c r="Z57" s="289"/>
      <c r="AA57" s="289"/>
      <c r="AB57" s="289"/>
      <c r="AC57" s="553"/>
      <c r="AD57" s="867"/>
      <c r="AE57" s="593"/>
      <c r="AF57" s="889" t="s">
        <v>723</v>
      </c>
      <c r="AG57" s="860" t="s">
        <v>723</v>
      </c>
    </row>
    <row r="58" spans="1:33" ht="11.25" customHeight="1">
      <c r="B58" s="555"/>
      <c r="C58" s="555"/>
      <c r="D58" s="561"/>
      <c r="E58" s="560"/>
      <c r="F58" s="921"/>
      <c r="G58" s="560"/>
      <c r="H58" s="897"/>
      <c r="I58" s="560"/>
      <c r="J58" s="899"/>
      <c r="K58" s="594"/>
      <c r="L58" s="921"/>
      <c r="M58" s="594"/>
      <c r="N58" s="921"/>
      <c r="O58" s="877" t="s">
        <v>492</v>
      </c>
      <c r="P58" s="770">
        <v>1</v>
      </c>
      <c r="Q58" s="289"/>
      <c r="R58" s="592"/>
      <c r="S58" s="910"/>
      <c r="T58" s="910"/>
      <c r="U58" s="910"/>
      <c r="V58" s="910"/>
      <c r="W58" s="862"/>
      <c r="X58" s="862"/>
      <c r="Y58" s="524"/>
      <c r="Z58" s="289"/>
      <c r="AA58" s="289"/>
      <c r="AB58" s="289"/>
      <c r="AC58" s="553"/>
      <c r="AD58" s="868"/>
      <c r="AE58" s="594"/>
      <c r="AF58" s="890" t="s">
        <v>492</v>
      </c>
      <c r="AG58" s="861" t="s">
        <v>492</v>
      </c>
    </row>
    <row r="59" spans="1:33">
      <c r="B59" s="555" t="s">
        <v>447</v>
      </c>
      <c r="C59" s="555"/>
      <c r="D59" s="555"/>
      <c r="E59" s="555"/>
      <c r="F59" s="555"/>
      <c r="G59" s="555"/>
      <c r="H59" s="555"/>
      <c r="I59" s="555"/>
      <c r="J59" s="555"/>
      <c r="K59" s="555"/>
      <c r="L59" s="555"/>
      <c r="M59" s="555"/>
      <c r="N59" s="555"/>
      <c r="O59" s="595">
        <v>5</v>
      </c>
      <c r="P59" s="555"/>
      <c r="Q59" s="555"/>
      <c r="R59" s="596" t="s">
        <v>446</v>
      </c>
      <c r="S59" s="555"/>
      <c r="T59" s="555"/>
      <c r="U59" s="555"/>
      <c r="V59" s="596" t="s">
        <v>445</v>
      </c>
      <c r="W59" s="555"/>
      <c r="X59" s="555"/>
      <c r="Y59" s="555"/>
      <c r="Z59" s="596" t="s">
        <v>444</v>
      </c>
      <c r="AA59" s="596"/>
      <c r="AB59" s="555"/>
      <c r="AC59" s="597"/>
      <c r="AD59" s="555"/>
      <c r="AE59" s="555"/>
      <c r="AF59" s="596"/>
      <c r="AG59" s="597"/>
    </row>
    <row r="60" spans="1:33">
      <c r="B60" s="908"/>
      <c r="C60" s="909"/>
      <c r="D60" s="598"/>
      <c r="E60" s="598"/>
      <c r="F60" s="891" t="s">
        <v>679</v>
      </c>
      <c r="G60" s="892"/>
      <c r="H60" s="892"/>
      <c r="I60" s="892"/>
      <c r="J60" s="892"/>
      <c r="K60" s="892"/>
      <c r="L60" s="892"/>
      <c r="M60" s="892"/>
      <c r="N60" s="892"/>
      <c r="O60" s="892"/>
      <c r="P60" s="893"/>
      <c r="Q60" s="555"/>
      <c r="R60" s="599" t="s">
        <v>78</v>
      </c>
      <c r="S60" s="564"/>
      <c r="T60" s="600" t="s">
        <v>79</v>
      </c>
      <c r="U60" s="564"/>
      <c r="V60" s="564" t="s">
        <v>80</v>
      </c>
      <c r="W60" s="564"/>
      <c r="X60" s="601" t="s">
        <v>79</v>
      </c>
      <c r="Y60" s="555"/>
      <c r="Z60" s="602" t="s">
        <v>30</v>
      </c>
      <c r="AA60" s="603"/>
      <c r="AB60" s="604"/>
      <c r="AC60" s="605"/>
      <c r="AD60" s="555"/>
      <c r="AE60" s="555"/>
      <c r="AF60" s="555"/>
      <c r="AG60" s="606"/>
    </row>
    <row r="61" spans="1:33">
      <c r="B61" s="607" t="s">
        <v>104</v>
      </c>
      <c r="C61" s="608" t="s">
        <v>105</v>
      </c>
      <c r="D61" s="568" t="s">
        <v>4</v>
      </c>
      <c r="E61" s="563"/>
      <c r="F61" s="609" t="s">
        <v>15</v>
      </c>
      <c r="G61" s="610"/>
      <c r="H61" s="609" t="s">
        <v>16</v>
      </c>
      <c r="I61" s="566"/>
      <c r="J61" s="567" t="s">
        <v>17</v>
      </c>
      <c r="K61" s="611"/>
      <c r="L61" s="609" t="s">
        <v>18</v>
      </c>
      <c r="M61" s="562"/>
      <c r="N61" s="612" t="s">
        <v>19</v>
      </c>
      <c r="O61" s="613" t="s">
        <v>6</v>
      </c>
      <c r="P61" s="613" t="s">
        <v>20</v>
      </c>
      <c r="Q61" s="614" t="s">
        <v>492</v>
      </c>
      <c r="S61" s="604"/>
      <c r="T61" s="615"/>
      <c r="U61" s="604"/>
      <c r="V61" s="604" t="s">
        <v>492</v>
      </c>
      <c r="W61" s="604"/>
      <c r="X61" s="616"/>
      <c r="Y61" s="555"/>
      <c r="Z61" s="558"/>
      <c r="AA61" s="617"/>
      <c r="AB61" s="618"/>
      <c r="AC61" s="619"/>
      <c r="AD61" s="555"/>
      <c r="AE61" s="555"/>
      <c r="AF61" s="555" t="s">
        <v>346</v>
      </c>
      <c r="AG61" s="606"/>
    </row>
    <row r="62" spans="1:33">
      <c r="A62" s="43"/>
      <c r="B62" s="620"/>
      <c r="C62" s="621"/>
      <c r="D62" s="621"/>
      <c r="E62" s="604" t="s">
        <v>492</v>
      </c>
      <c r="F62" s="622"/>
      <c r="G62" s="623" t="s">
        <v>492</v>
      </c>
      <c r="H62" s="622"/>
      <c r="I62" s="624" t="s">
        <v>492</v>
      </c>
      <c r="J62" s="622"/>
      <c r="K62" s="625" t="s">
        <v>492</v>
      </c>
      <c r="L62" s="622"/>
      <c r="M62" s="626" t="s">
        <v>492</v>
      </c>
      <c r="N62" s="605"/>
      <c r="O62" s="616" t="s">
        <v>492</v>
      </c>
      <c r="P62" s="605" t="s">
        <v>492</v>
      </c>
      <c r="Q62" s="595"/>
      <c r="R62" s="627" t="s">
        <v>492</v>
      </c>
      <c r="S62" s="628"/>
      <c r="T62" s="629"/>
      <c r="U62" s="628"/>
      <c r="V62" s="628" t="s">
        <v>492</v>
      </c>
      <c r="W62" s="628"/>
      <c r="X62" s="630"/>
      <c r="Y62" s="555"/>
      <c r="Z62" s="631"/>
      <c r="AA62" s="632"/>
      <c r="AB62" s="618"/>
      <c r="AC62" s="619"/>
      <c r="AD62" s="555"/>
      <c r="AE62" s="555"/>
      <c r="AF62" s="633" t="s">
        <v>164</v>
      </c>
      <c r="AG62" s="634">
        <v>0</v>
      </c>
    </row>
    <row r="63" spans="1:33">
      <c r="A63" s="43"/>
      <c r="B63" s="635"/>
      <c r="C63" s="636"/>
      <c r="D63" s="636"/>
      <c r="E63" s="628" t="s">
        <v>492</v>
      </c>
      <c r="F63" s="637"/>
      <c r="G63" s="638" t="s">
        <v>492</v>
      </c>
      <c r="H63" s="637"/>
      <c r="I63" s="639" t="s">
        <v>492</v>
      </c>
      <c r="J63" s="637"/>
      <c r="K63" s="640" t="s">
        <v>492</v>
      </c>
      <c r="L63" s="637"/>
      <c r="M63" s="641" t="s">
        <v>492</v>
      </c>
      <c r="N63" s="642"/>
      <c r="O63" s="642" t="s">
        <v>492</v>
      </c>
      <c r="P63" s="642" t="s">
        <v>492</v>
      </c>
      <c r="Q63" s="595"/>
      <c r="R63" s="627" t="s">
        <v>492</v>
      </c>
      <c r="S63" s="628"/>
      <c r="T63" s="629"/>
      <c r="U63" s="628"/>
      <c r="V63" s="628" t="s">
        <v>492</v>
      </c>
      <c r="W63" s="628"/>
      <c r="X63" s="630"/>
      <c r="Y63" s="555"/>
      <c r="Z63" s="631"/>
      <c r="AA63" s="632"/>
      <c r="AB63" s="618"/>
      <c r="AC63" s="619"/>
      <c r="AD63" s="555"/>
      <c r="AE63" s="555"/>
      <c r="AF63" s="643" t="s">
        <v>680</v>
      </c>
      <c r="AG63" s="644">
        <v>0</v>
      </c>
    </row>
    <row r="64" spans="1:33">
      <c r="A64" s="43"/>
      <c r="B64" s="635"/>
      <c r="C64" s="636"/>
      <c r="D64" s="636"/>
      <c r="E64" s="628" t="s">
        <v>492</v>
      </c>
      <c r="F64" s="637"/>
      <c r="G64" s="638" t="s">
        <v>492</v>
      </c>
      <c r="H64" s="637"/>
      <c r="I64" s="639" t="s">
        <v>492</v>
      </c>
      <c r="J64" s="637"/>
      <c r="K64" s="640" t="s">
        <v>492</v>
      </c>
      <c r="L64" s="637"/>
      <c r="M64" s="641" t="s">
        <v>492</v>
      </c>
      <c r="N64" s="642"/>
      <c r="O64" s="630" t="s">
        <v>492</v>
      </c>
      <c r="P64" s="642" t="s">
        <v>492</v>
      </c>
      <c r="Q64" s="595"/>
      <c r="R64" s="627" t="s">
        <v>492</v>
      </c>
      <c r="S64" s="628"/>
      <c r="T64" s="629"/>
      <c r="U64" s="628"/>
      <c r="V64" s="628" t="s">
        <v>492</v>
      </c>
      <c r="W64" s="628"/>
      <c r="X64" s="630"/>
      <c r="Y64" s="555"/>
      <c r="Z64" s="645"/>
      <c r="AA64" s="590"/>
      <c r="AB64" s="646"/>
      <c r="AC64" s="647"/>
      <c r="AD64" s="555"/>
      <c r="AE64" s="555"/>
      <c r="AF64" s="555"/>
      <c r="AG64" s="606"/>
    </row>
    <row r="65" spans="1:33">
      <c r="A65" s="43"/>
      <c r="B65" s="635"/>
      <c r="C65" s="636"/>
      <c r="D65" s="636"/>
      <c r="E65" s="628" t="s">
        <v>492</v>
      </c>
      <c r="F65" s="637"/>
      <c r="G65" s="638" t="s">
        <v>492</v>
      </c>
      <c r="H65" s="637"/>
      <c r="I65" s="639" t="s">
        <v>492</v>
      </c>
      <c r="J65" s="637"/>
      <c r="K65" s="640" t="s">
        <v>492</v>
      </c>
      <c r="L65" s="637"/>
      <c r="M65" s="641" t="s">
        <v>492</v>
      </c>
      <c r="N65" s="642"/>
      <c r="O65" s="642" t="s">
        <v>492</v>
      </c>
      <c r="P65" s="642" t="s">
        <v>492</v>
      </c>
      <c r="Q65" s="595"/>
      <c r="R65" s="627" t="s">
        <v>492</v>
      </c>
      <c r="S65" s="628"/>
      <c r="T65" s="629"/>
      <c r="U65" s="628"/>
      <c r="V65" s="628" t="s">
        <v>492</v>
      </c>
      <c r="W65" s="628"/>
      <c r="X65" s="630"/>
      <c r="Y65" s="555"/>
      <c r="Z65" s="648" t="s">
        <v>35</v>
      </c>
      <c r="AA65" s="649"/>
      <c r="AB65" s="650"/>
      <c r="AC65" s="651">
        <v>0</v>
      </c>
      <c r="AD65" s="555"/>
      <c r="AE65" s="555"/>
      <c r="AF65" s="555" t="s">
        <v>345</v>
      </c>
      <c r="AG65" s="606"/>
    </row>
    <row r="66" spans="1:33">
      <c r="A66" s="43"/>
      <c r="B66" s="635"/>
      <c r="C66" s="636"/>
      <c r="D66" s="636"/>
      <c r="E66" s="628" t="s">
        <v>492</v>
      </c>
      <c r="F66" s="637"/>
      <c r="G66" s="638" t="s">
        <v>492</v>
      </c>
      <c r="H66" s="637"/>
      <c r="I66" s="639" t="s">
        <v>492</v>
      </c>
      <c r="J66" s="637"/>
      <c r="K66" s="640" t="s">
        <v>492</v>
      </c>
      <c r="L66" s="637"/>
      <c r="M66" s="641" t="s">
        <v>492</v>
      </c>
      <c r="N66" s="642"/>
      <c r="O66" s="630" t="s">
        <v>492</v>
      </c>
      <c r="P66" s="642" t="s">
        <v>492</v>
      </c>
      <c r="Q66" s="595"/>
      <c r="R66" s="627" t="s">
        <v>492</v>
      </c>
      <c r="S66" s="628"/>
      <c r="T66" s="629"/>
      <c r="U66" s="628"/>
      <c r="V66" s="628" t="s">
        <v>492</v>
      </c>
      <c r="W66" s="628"/>
      <c r="X66" s="630"/>
      <c r="Y66" s="555"/>
      <c r="Z66" s="555"/>
      <c r="AA66" s="555"/>
      <c r="AB66" s="555"/>
      <c r="AC66" s="555"/>
      <c r="AD66" s="555"/>
      <c r="AE66" s="555"/>
      <c r="AF66" s="633" t="s">
        <v>164</v>
      </c>
      <c r="AG66" s="634">
        <v>0</v>
      </c>
    </row>
    <row r="67" spans="1:33">
      <c r="A67" s="43"/>
      <c r="B67" s="635"/>
      <c r="C67" s="636"/>
      <c r="D67" s="636"/>
      <c r="E67" s="628" t="s">
        <v>492</v>
      </c>
      <c r="F67" s="637"/>
      <c r="G67" s="638" t="s">
        <v>492</v>
      </c>
      <c r="H67" s="637"/>
      <c r="I67" s="639" t="s">
        <v>492</v>
      </c>
      <c r="J67" s="637"/>
      <c r="K67" s="640" t="s">
        <v>492</v>
      </c>
      <c r="L67" s="637"/>
      <c r="M67" s="641" t="s">
        <v>492</v>
      </c>
      <c r="N67" s="642"/>
      <c r="O67" s="642" t="s">
        <v>492</v>
      </c>
      <c r="P67" s="642" t="s">
        <v>492</v>
      </c>
      <c r="Q67" s="595"/>
      <c r="R67" s="627" t="s">
        <v>492</v>
      </c>
      <c r="S67" s="628"/>
      <c r="T67" s="629"/>
      <c r="U67" s="628"/>
      <c r="V67" s="628" t="s">
        <v>492</v>
      </c>
      <c r="W67" s="628"/>
      <c r="X67" s="630"/>
      <c r="Y67" s="555"/>
      <c r="Z67" s="602" t="s">
        <v>33</v>
      </c>
      <c r="AA67" s="603"/>
      <c r="AB67" s="652"/>
      <c r="AC67" s="653"/>
      <c r="AD67" s="555"/>
      <c r="AE67" s="555"/>
      <c r="AF67" s="643" t="s">
        <v>680</v>
      </c>
      <c r="AG67" s="644">
        <v>0</v>
      </c>
    </row>
    <row r="68" spans="1:33">
      <c r="A68" s="43"/>
      <c r="B68" s="635"/>
      <c r="C68" s="636"/>
      <c r="D68" s="636"/>
      <c r="E68" s="628" t="s">
        <v>492</v>
      </c>
      <c r="F68" s="637"/>
      <c r="G68" s="638" t="s">
        <v>492</v>
      </c>
      <c r="H68" s="637"/>
      <c r="I68" s="639" t="s">
        <v>492</v>
      </c>
      <c r="J68" s="637"/>
      <c r="K68" s="640" t="s">
        <v>492</v>
      </c>
      <c r="L68" s="637"/>
      <c r="M68" s="641" t="s">
        <v>492</v>
      </c>
      <c r="N68" s="642"/>
      <c r="O68" s="630" t="s">
        <v>492</v>
      </c>
      <c r="P68" s="642" t="s">
        <v>492</v>
      </c>
      <c r="Q68" s="595"/>
      <c r="R68" s="627" t="s">
        <v>492</v>
      </c>
      <c r="S68" s="628"/>
      <c r="T68" s="629"/>
      <c r="U68" s="628"/>
      <c r="V68" s="628" t="s">
        <v>492</v>
      </c>
      <c r="W68" s="628"/>
      <c r="X68" s="630"/>
      <c r="Y68" s="555"/>
      <c r="Z68" s="627"/>
      <c r="AA68" s="654"/>
      <c r="AB68" s="655"/>
      <c r="AC68" s="656"/>
      <c r="AD68" s="555"/>
      <c r="AE68" s="555"/>
      <c r="AF68" s="596"/>
      <c r="AG68" s="606"/>
    </row>
    <row r="69" spans="1:33">
      <c r="A69" s="43"/>
      <c r="B69" s="635"/>
      <c r="C69" s="636"/>
      <c r="D69" s="636"/>
      <c r="E69" s="628" t="s">
        <v>492</v>
      </c>
      <c r="F69" s="637"/>
      <c r="G69" s="638" t="s">
        <v>492</v>
      </c>
      <c r="H69" s="637"/>
      <c r="I69" s="639" t="s">
        <v>492</v>
      </c>
      <c r="J69" s="637"/>
      <c r="K69" s="640" t="s">
        <v>492</v>
      </c>
      <c r="L69" s="637"/>
      <c r="M69" s="641" t="s">
        <v>492</v>
      </c>
      <c r="N69" s="642"/>
      <c r="O69" s="642" t="s">
        <v>492</v>
      </c>
      <c r="P69" s="642" t="s">
        <v>492</v>
      </c>
      <c r="Q69" s="595"/>
      <c r="R69" s="627" t="s">
        <v>492</v>
      </c>
      <c r="S69" s="628"/>
      <c r="T69" s="629"/>
      <c r="U69" s="628"/>
      <c r="V69" s="628" t="s">
        <v>492</v>
      </c>
      <c r="W69" s="628"/>
      <c r="X69" s="630"/>
      <c r="Y69" s="555"/>
      <c r="Z69" s="627"/>
      <c r="AA69" s="654"/>
      <c r="AB69" s="655"/>
      <c r="AC69" s="642"/>
      <c r="AD69" s="555"/>
      <c r="AE69" s="555"/>
      <c r="AF69" s="555" t="s">
        <v>163</v>
      </c>
      <c r="AG69" s="606"/>
    </row>
    <row r="70" spans="1:33">
      <c r="A70" s="43"/>
      <c r="B70" s="635"/>
      <c r="C70" s="636"/>
      <c r="D70" s="636"/>
      <c r="E70" s="628" t="s">
        <v>492</v>
      </c>
      <c r="F70" s="637"/>
      <c r="G70" s="638" t="s">
        <v>492</v>
      </c>
      <c r="H70" s="637"/>
      <c r="I70" s="639" t="s">
        <v>492</v>
      </c>
      <c r="J70" s="637"/>
      <c r="K70" s="640" t="s">
        <v>492</v>
      </c>
      <c r="L70" s="637"/>
      <c r="M70" s="641" t="s">
        <v>492</v>
      </c>
      <c r="N70" s="642"/>
      <c r="O70" s="630" t="s">
        <v>492</v>
      </c>
      <c r="P70" s="642" t="s">
        <v>492</v>
      </c>
      <c r="Q70" s="595"/>
      <c r="R70" s="627" t="s">
        <v>492</v>
      </c>
      <c r="S70" s="628"/>
      <c r="T70" s="629"/>
      <c r="U70" s="628"/>
      <c r="V70" s="628" t="s">
        <v>492</v>
      </c>
      <c r="W70" s="628"/>
      <c r="X70" s="630"/>
      <c r="Y70" s="555"/>
      <c r="Z70" s="627"/>
      <c r="AA70" s="654"/>
      <c r="AB70" s="655"/>
      <c r="AC70" s="642"/>
      <c r="AD70" s="555"/>
      <c r="AE70" s="555"/>
      <c r="AF70" s="633" t="s">
        <v>164</v>
      </c>
      <c r="AG70" s="634">
        <v>0</v>
      </c>
    </row>
    <row r="71" spans="1:33">
      <c r="A71" s="43"/>
      <c r="B71" s="635"/>
      <c r="C71" s="636"/>
      <c r="D71" s="636"/>
      <c r="E71" s="628" t="s">
        <v>492</v>
      </c>
      <c r="F71" s="637"/>
      <c r="G71" s="638" t="s">
        <v>492</v>
      </c>
      <c r="H71" s="637"/>
      <c r="I71" s="639" t="s">
        <v>492</v>
      </c>
      <c r="J71" s="637"/>
      <c r="K71" s="640" t="s">
        <v>492</v>
      </c>
      <c r="L71" s="637"/>
      <c r="M71" s="641" t="s">
        <v>492</v>
      </c>
      <c r="N71" s="642"/>
      <c r="O71" s="642" t="s">
        <v>492</v>
      </c>
      <c r="P71" s="642" t="s">
        <v>492</v>
      </c>
      <c r="Q71" s="595"/>
      <c r="R71" s="627" t="s">
        <v>492</v>
      </c>
      <c r="S71" s="628"/>
      <c r="T71" s="629"/>
      <c r="U71" s="628"/>
      <c r="V71" s="628" t="s">
        <v>492</v>
      </c>
      <c r="W71" s="628"/>
      <c r="X71" s="630"/>
      <c r="Y71" s="555"/>
      <c r="Z71" s="627"/>
      <c r="AA71" s="654"/>
      <c r="AB71" s="655"/>
      <c r="AC71" s="642"/>
      <c r="AD71" s="555"/>
      <c r="AE71" s="555"/>
      <c r="AF71" s="643" t="s">
        <v>680</v>
      </c>
      <c r="AG71" s="644">
        <v>0</v>
      </c>
    </row>
    <row r="72" spans="1:33">
      <c r="A72" s="43"/>
      <c r="B72" s="635"/>
      <c r="C72" s="636"/>
      <c r="D72" s="636"/>
      <c r="E72" s="628" t="s">
        <v>492</v>
      </c>
      <c r="F72" s="637"/>
      <c r="G72" s="638" t="s">
        <v>492</v>
      </c>
      <c r="H72" s="637"/>
      <c r="I72" s="639" t="s">
        <v>492</v>
      </c>
      <c r="J72" s="637"/>
      <c r="K72" s="640" t="s">
        <v>492</v>
      </c>
      <c r="L72" s="637"/>
      <c r="M72" s="641" t="s">
        <v>492</v>
      </c>
      <c r="N72" s="642"/>
      <c r="O72" s="630" t="s">
        <v>492</v>
      </c>
      <c r="P72" s="642" t="s">
        <v>492</v>
      </c>
      <c r="Q72" s="595"/>
      <c r="R72" s="627" t="s">
        <v>492</v>
      </c>
      <c r="S72" s="628"/>
      <c r="T72" s="629"/>
      <c r="U72" s="628"/>
      <c r="V72" s="628" t="s">
        <v>492</v>
      </c>
      <c r="W72" s="628"/>
      <c r="X72" s="630"/>
      <c r="Y72" s="555"/>
      <c r="Z72" s="627"/>
      <c r="AA72" s="654"/>
      <c r="AB72" s="657"/>
      <c r="AC72" s="642"/>
      <c r="AD72" s="555"/>
      <c r="AE72" s="555"/>
      <c r="AF72" s="555"/>
      <c r="AG72" s="606"/>
    </row>
    <row r="73" spans="1:33">
      <c r="A73" s="43"/>
      <c r="B73" s="635"/>
      <c r="C73" s="658"/>
      <c r="D73" s="636"/>
      <c r="E73" s="628" t="s">
        <v>492</v>
      </c>
      <c r="F73" s="637"/>
      <c r="G73" s="638" t="s">
        <v>492</v>
      </c>
      <c r="H73" s="637"/>
      <c r="I73" s="639" t="s">
        <v>492</v>
      </c>
      <c r="J73" s="637"/>
      <c r="K73" s="640" t="s">
        <v>492</v>
      </c>
      <c r="L73" s="637"/>
      <c r="M73" s="641" t="s">
        <v>492</v>
      </c>
      <c r="N73" s="642"/>
      <c r="O73" s="642" t="s">
        <v>492</v>
      </c>
      <c r="P73" s="642" t="s">
        <v>492</v>
      </c>
      <c r="Q73" s="595"/>
      <c r="R73" s="627" t="s">
        <v>492</v>
      </c>
      <c r="S73" s="628"/>
      <c r="T73" s="629"/>
      <c r="U73" s="628"/>
      <c r="V73" s="628" t="s">
        <v>492</v>
      </c>
      <c r="W73" s="628"/>
      <c r="X73" s="630"/>
      <c r="Y73" s="555"/>
      <c r="Z73" s="627"/>
      <c r="AA73" s="654"/>
      <c r="AB73" s="657"/>
      <c r="AC73" s="642"/>
      <c r="AD73" s="555"/>
      <c r="AE73" s="555"/>
      <c r="AF73" s="596" t="s">
        <v>344</v>
      </c>
      <c r="AG73" s="597"/>
    </row>
    <row r="74" spans="1:33">
      <c r="A74" s="43"/>
      <c r="B74" s="635"/>
      <c r="C74" s="658"/>
      <c r="D74" s="636"/>
      <c r="E74" s="628" t="s">
        <v>492</v>
      </c>
      <c r="F74" s="637"/>
      <c r="G74" s="638" t="s">
        <v>492</v>
      </c>
      <c r="H74" s="637"/>
      <c r="I74" s="639" t="s">
        <v>492</v>
      </c>
      <c r="J74" s="637"/>
      <c r="K74" s="640" t="s">
        <v>492</v>
      </c>
      <c r="L74" s="637"/>
      <c r="M74" s="641" t="s">
        <v>492</v>
      </c>
      <c r="N74" s="642"/>
      <c r="O74" s="630" t="s">
        <v>492</v>
      </c>
      <c r="P74" s="642" t="s">
        <v>492</v>
      </c>
      <c r="Q74" s="595"/>
      <c r="R74" s="627" t="s">
        <v>492</v>
      </c>
      <c r="S74" s="628"/>
      <c r="T74" s="629"/>
      <c r="U74" s="628"/>
      <c r="V74" s="628" t="s">
        <v>492</v>
      </c>
      <c r="W74" s="628"/>
      <c r="X74" s="630"/>
      <c r="Y74" s="555"/>
      <c r="Z74" s="627"/>
      <c r="AA74" s="654"/>
      <c r="AB74" s="655"/>
      <c r="AC74" s="656"/>
      <c r="AD74" s="555"/>
      <c r="AE74" s="555"/>
      <c r="AF74" s="659"/>
      <c r="AG74" s="647"/>
    </row>
    <row r="75" spans="1:33">
      <c r="A75" s="43"/>
      <c r="B75" s="635"/>
      <c r="C75" s="658"/>
      <c r="D75" s="636"/>
      <c r="E75" s="628" t="s">
        <v>492</v>
      </c>
      <c r="F75" s="637"/>
      <c r="G75" s="638" t="s">
        <v>492</v>
      </c>
      <c r="H75" s="637"/>
      <c r="I75" s="639" t="s">
        <v>492</v>
      </c>
      <c r="J75" s="637"/>
      <c r="K75" s="640" t="s">
        <v>492</v>
      </c>
      <c r="L75" s="637"/>
      <c r="M75" s="641" t="s">
        <v>492</v>
      </c>
      <c r="N75" s="642"/>
      <c r="O75" s="642" t="s">
        <v>492</v>
      </c>
      <c r="P75" s="642" t="s">
        <v>492</v>
      </c>
      <c r="Q75" s="595"/>
      <c r="R75" s="627" t="s">
        <v>492</v>
      </c>
      <c r="S75" s="628"/>
      <c r="T75" s="629"/>
      <c r="U75" s="628"/>
      <c r="V75" s="628" t="s">
        <v>492</v>
      </c>
      <c r="W75" s="628"/>
      <c r="X75" s="630"/>
      <c r="Y75" s="555"/>
      <c r="Z75" s="627"/>
      <c r="AA75" s="654"/>
      <c r="AB75" s="655"/>
      <c r="AC75" s="642"/>
      <c r="AD75" s="555"/>
      <c r="AE75" s="555"/>
      <c r="AF75" s="660" t="s">
        <v>31</v>
      </c>
      <c r="AG75" s="661">
        <v>0</v>
      </c>
    </row>
    <row r="76" spans="1:33">
      <c r="B76" s="662"/>
      <c r="C76" s="663"/>
      <c r="D76" s="664"/>
      <c r="E76" s="590" t="s">
        <v>492</v>
      </c>
      <c r="F76" s="665"/>
      <c r="G76" s="666"/>
      <c r="H76" s="665"/>
      <c r="I76" s="667"/>
      <c r="J76" s="665"/>
      <c r="K76" s="667"/>
      <c r="L76" s="665"/>
      <c r="M76" s="666"/>
      <c r="N76" s="647"/>
      <c r="O76" s="668"/>
      <c r="P76" s="647"/>
      <c r="Q76" s="595"/>
      <c r="R76" s="627" t="s">
        <v>492</v>
      </c>
      <c r="S76" s="628"/>
      <c r="T76" s="629"/>
      <c r="U76" s="628"/>
      <c r="V76" s="628" t="s">
        <v>492</v>
      </c>
      <c r="W76" s="628"/>
      <c r="X76" s="630"/>
      <c r="Y76" s="555"/>
      <c r="Z76" s="627"/>
      <c r="AA76" s="654"/>
      <c r="AB76" s="655"/>
      <c r="AC76" s="642"/>
      <c r="AD76" s="555"/>
      <c r="AE76" s="555"/>
      <c r="AF76" s="669"/>
      <c r="AG76" s="619"/>
    </row>
    <row r="77" spans="1:33">
      <c r="B77" s="928" t="s">
        <v>500</v>
      </c>
      <c r="C77" s="929"/>
      <c r="D77" s="930"/>
      <c r="E77" s="670"/>
      <c r="F77" s="671">
        <v>0</v>
      </c>
      <c r="G77" s="672">
        <v>0</v>
      </c>
      <c r="H77" s="671">
        <v>0</v>
      </c>
      <c r="I77" s="673">
        <v>0</v>
      </c>
      <c r="J77" s="671">
        <v>0</v>
      </c>
      <c r="K77" s="673">
        <v>0</v>
      </c>
      <c r="L77" s="671">
        <v>0</v>
      </c>
      <c r="M77" s="672">
        <v>0</v>
      </c>
      <c r="N77" s="672">
        <v>0</v>
      </c>
      <c r="O77" s="674">
        <v>0</v>
      </c>
      <c r="P77" s="674">
        <v>0</v>
      </c>
      <c r="Q77" s="595"/>
      <c r="R77" s="675" t="s">
        <v>492</v>
      </c>
      <c r="S77" s="676"/>
      <c r="T77" s="677"/>
      <c r="U77" s="628"/>
      <c r="V77" s="628" t="s">
        <v>492</v>
      </c>
      <c r="W77" s="628"/>
      <c r="X77" s="630"/>
      <c r="Y77" s="555"/>
      <c r="Z77" s="627"/>
      <c r="AA77" s="654"/>
      <c r="AB77" s="655"/>
      <c r="AC77" s="642"/>
      <c r="AD77" s="555"/>
      <c r="AE77" s="555"/>
      <c r="AF77" s="660" t="s">
        <v>32</v>
      </c>
      <c r="AG77" s="678"/>
    </row>
    <row r="78" spans="1:33">
      <c r="B78" s="554"/>
      <c r="C78" s="590"/>
      <c r="D78" s="554"/>
      <c r="E78" s="590"/>
      <c r="F78" s="666"/>
      <c r="G78" s="666"/>
      <c r="H78" s="666"/>
      <c r="I78" s="666"/>
      <c r="J78" s="666"/>
      <c r="K78" s="666"/>
      <c r="L78" s="666"/>
      <c r="M78" s="666"/>
      <c r="N78" s="666"/>
      <c r="O78" s="666"/>
      <c r="P78" s="666"/>
      <c r="Q78" s="595"/>
      <c r="R78" s="598" t="s">
        <v>89</v>
      </c>
      <c r="S78" s="679"/>
      <c r="T78" s="680">
        <v>0</v>
      </c>
      <c r="U78" s="628"/>
      <c r="V78" s="628" t="s">
        <v>492</v>
      </c>
      <c r="W78" s="628"/>
      <c r="X78" s="630"/>
      <c r="Y78" s="555"/>
      <c r="Z78" s="627"/>
      <c r="AA78" s="654"/>
      <c r="AB78" s="657"/>
      <c r="AC78" s="642"/>
      <c r="AD78" s="555"/>
      <c r="AE78" s="555"/>
      <c r="AF78" s="669"/>
      <c r="AG78" s="619"/>
    </row>
    <row r="79" spans="1:33">
      <c r="B79" s="881" t="s">
        <v>601</v>
      </c>
      <c r="C79" s="882"/>
      <c r="D79" s="882"/>
      <c r="E79" s="564" t="e">
        <v>#N/A</v>
      </c>
      <c r="F79" s="883" t="s">
        <v>603</v>
      </c>
      <c r="G79" s="884"/>
      <c r="H79" s="884"/>
      <c r="I79" s="884"/>
      <c r="J79" s="884"/>
      <c r="K79" s="884"/>
      <c r="L79" s="884"/>
      <c r="M79" s="884"/>
      <c r="N79" s="884"/>
      <c r="O79" s="884"/>
      <c r="P79" s="885"/>
      <c r="Q79" s="555"/>
      <c r="R79" s="598" t="s">
        <v>90</v>
      </c>
      <c r="S79" s="564"/>
      <c r="T79" s="681"/>
      <c r="U79" s="682"/>
      <c r="V79" s="682" t="s">
        <v>492</v>
      </c>
      <c r="W79" s="682"/>
      <c r="X79" s="683"/>
      <c r="Y79" s="555"/>
      <c r="Z79" s="675"/>
      <c r="AA79" s="684"/>
      <c r="AB79" s="685"/>
      <c r="AC79" s="686"/>
      <c r="AD79" s="555"/>
      <c r="AE79" s="555"/>
      <c r="AF79" s="660" t="s">
        <v>343</v>
      </c>
      <c r="AG79" s="678"/>
    </row>
    <row r="80" spans="1:33">
      <c r="B80" s="894" t="s">
        <v>602</v>
      </c>
      <c r="C80" s="894"/>
      <c r="D80" s="894"/>
      <c r="E80" s="555" t="e">
        <v>#N/A</v>
      </c>
      <c r="F80" s="687" t="s">
        <v>15</v>
      </c>
      <c r="G80" s="688"/>
      <c r="H80" s="687" t="s">
        <v>16</v>
      </c>
      <c r="I80" s="689"/>
      <c r="J80" s="559" t="s">
        <v>17</v>
      </c>
      <c r="K80" s="690"/>
      <c r="L80" s="687" t="s">
        <v>18</v>
      </c>
      <c r="M80" s="670"/>
      <c r="N80" s="670" t="s">
        <v>19</v>
      </c>
      <c r="O80" s="691" t="s">
        <v>6</v>
      </c>
      <c r="P80" s="613" t="s">
        <v>20</v>
      </c>
      <c r="Q80" s="555"/>
      <c r="R80" s="692" t="s">
        <v>492</v>
      </c>
      <c r="S80" s="560"/>
      <c r="T80" s="693"/>
      <c r="U80" s="694"/>
      <c r="V80" s="695" t="s">
        <v>492</v>
      </c>
      <c r="W80" s="695"/>
      <c r="X80" s="630"/>
      <c r="Y80" s="555"/>
      <c r="Z80" s="645"/>
      <c r="AA80" s="590"/>
      <c r="AB80" s="646"/>
      <c r="AC80" s="647"/>
      <c r="AD80" s="555"/>
      <c r="AE80" s="555"/>
      <c r="AF80" s="669"/>
      <c r="AG80" s="619"/>
    </row>
    <row r="81" spans="1:33">
      <c r="A81" s="548" t="s">
        <v>498</v>
      </c>
      <c r="B81" s="873" t="s">
        <v>635</v>
      </c>
      <c r="C81" s="874"/>
      <c r="D81" s="875"/>
      <c r="E81" s="670"/>
      <c r="F81" s="765">
        <v>0</v>
      </c>
      <c r="G81" s="757">
        <v>0</v>
      </c>
      <c r="H81" s="758">
        <v>0</v>
      </c>
      <c r="I81" s="758">
        <v>0</v>
      </c>
      <c r="J81" s="758">
        <v>0</v>
      </c>
      <c r="K81" s="758">
        <v>0</v>
      </c>
      <c r="L81" s="758">
        <v>0</v>
      </c>
      <c r="M81" s="758">
        <v>0</v>
      </c>
      <c r="N81" s="758">
        <v>0</v>
      </c>
      <c r="O81" s="758">
        <v>0</v>
      </c>
      <c r="P81" s="759">
        <v>0</v>
      </c>
      <c r="Q81" s="555"/>
      <c r="R81" s="857" t="s">
        <v>91</v>
      </c>
      <c r="S81" s="858"/>
      <c r="T81" s="680">
        <v>0</v>
      </c>
      <c r="U81" s="696"/>
      <c r="V81" s="697" t="s">
        <v>492</v>
      </c>
      <c r="W81" s="696"/>
      <c r="X81" s="630"/>
      <c r="Y81" s="555"/>
      <c r="Z81" s="648" t="s">
        <v>35</v>
      </c>
      <c r="AA81" s="649"/>
      <c r="AB81" s="650"/>
      <c r="AC81" s="651">
        <v>0</v>
      </c>
      <c r="AD81" s="555"/>
      <c r="AE81" s="555"/>
      <c r="AF81" s="698" t="s">
        <v>81</v>
      </c>
      <c r="AG81" s="699"/>
    </row>
    <row r="82" spans="1:33">
      <c r="A82" s="548"/>
      <c r="B82" s="870" t="s">
        <v>623</v>
      </c>
      <c r="C82" s="871"/>
      <c r="D82" s="872"/>
      <c r="E82" s="555" t="e">
        <v>#N/A</v>
      </c>
      <c r="F82" s="700">
        <v>0</v>
      </c>
      <c r="G82" s="701">
        <v>0</v>
      </c>
      <c r="H82" s="702">
        <v>0</v>
      </c>
      <c r="I82" s="702">
        <v>0</v>
      </c>
      <c r="J82" s="702">
        <v>0</v>
      </c>
      <c r="K82" s="702">
        <v>0</v>
      </c>
      <c r="L82" s="702">
        <v>0</v>
      </c>
      <c r="M82" s="702">
        <v>0</v>
      </c>
      <c r="N82" s="702">
        <v>0</v>
      </c>
      <c r="O82" s="702">
        <v>0</v>
      </c>
      <c r="P82" s="703">
        <v>0</v>
      </c>
      <c r="Q82" s="555"/>
      <c r="R82" s="560"/>
      <c r="S82" s="560"/>
      <c r="T82" s="704"/>
      <c r="U82" s="628"/>
      <c r="V82" s="628" t="s">
        <v>492</v>
      </c>
      <c r="W82" s="628"/>
      <c r="X82" s="630"/>
      <c r="Y82" s="555"/>
      <c r="Z82" s="596" t="s">
        <v>36</v>
      </c>
      <c r="AA82" s="555"/>
      <c r="AB82" s="555"/>
      <c r="AC82" s="555"/>
      <c r="AD82" s="555"/>
      <c r="AE82" s="555"/>
      <c r="AF82" s="669"/>
      <c r="AG82" s="619"/>
    </row>
    <row r="83" spans="1:33">
      <c r="A83" s="548" t="s">
        <v>607</v>
      </c>
      <c r="B83" s="873" t="s">
        <v>107</v>
      </c>
      <c r="C83" s="874"/>
      <c r="D83" s="875"/>
      <c r="E83" s="670"/>
      <c r="F83" s="757">
        <v>0</v>
      </c>
      <c r="G83" s="758">
        <v>0</v>
      </c>
      <c r="H83" s="758">
        <v>0</v>
      </c>
      <c r="I83" s="758">
        <v>0</v>
      </c>
      <c r="J83" s="758">
        <v>0</v>
      </c>
      <c r="K83" s="758">
        <v>0</v>
      </c>
      <c r="L83" s="758">
        <v>0</v>
      </c>
      <c r="M83" s="758">
        <v>0</v>
      </c>
      <c r="N83" s="758">
        <v>0</v>
      </c>
      <c r="O83" s="758">
        <v>0</v>
      </c>
      <c r="P83" s="759">
        <v>0</v>
      </c>
      <c r="Q83" s="555"/>
      <c r="R83" s="857" t="s">
        <v>92</v>
      </c>
      <c r="S83" s="863"/>
      <c r="T83" s="864"/>
      <c r="U83" s="682"/>
      <c r="V83" s="682" t="s">
        <v>492</v>
      </c>
      <c r="W83" s="682"/>
      <c r="X83" s="683"/>
      <c r="Y83" s="555"/>
      <c r="Z83" s="555"/>
      <c r="AA83" s="555"/>
      <c r="AB83" s="555"/>
      <c r="AC83" s="555"/>
      <c r="AD83" s="555"/>
      <c r="AE83" s="555"/>
      <c r="AF83" s="705" t="s">
        <v>34</v>
      </c>
      <c r="AG83" s="706"/>
    </row>
    <row r="84" spans="1:33">
      <c r="A84" s="548"/>
      <c r="B84" s="870" t="s">
        <v>623</v>
      </c>
      <c r="C84" s="871"/>
      <c r="D84" s="872"/>
      <c r="E84" s="555" t="e">
        <v>#N/A</v>
      </c>
      <c r="F84" s="701">
        <v>0</v>
      </c>
      <c r="G84" s="702">
        <v>0</v>
      </c>
      <c r="H84" s="702">
        <v>0</v>
      </c>
      <c r="I84" s="702">
        <v>0</v>
      </c>
      <c r="J84" s="702">
        <v>0</v>
      </c>
      <c r="K84" s="702">
        <v>0</v>
      </c>
      <c r="L84" s="702">
        <v>0</v>
      </c>
      <c r="M84" s="702">
        <v>0</v>
      </c>
      <c r="N84" s="702">
        <v>0</v>
      </c>
      <c r="O84" s="702">
        <v>0</v>
      </c>
      <c r="P84" s="703">
        <v>0</v>
      </c>
      <c r="Q84" s="555"/>
      <c r="R84" s="692" t="s">
        <v>492</v>
      </c>
      <c r="S84" s="560"/>
      <c r="T84" s="693"/>
      <c r="U84" s="707"/>
      <c r="V84" s="708" t="s">
        <v>492</v>
      </c>
      <c r="W84" s="676"/>
      <c r="X84" s="709"/>
      <c r="Y84" s="555"/>
      <c r="Z84" s="645"/>
      <c r="AA84" s="590"/>
      <c r="AB84" s="646"/>
      <c r="AC84" s="647"/>
      <c r="AD84" s="555"/>
      <c r="AE84" s="555"/>
      <c r="AF84" s="669"/>
      <c r="AG84" s="619"/>
    </row>
    <row r="85" spans="1:33">
      <c r="A85" s="548" t="s">
        <v>608</v>
      </c>
      <c r="B85" s="873" t="s">
        <v>605</v>
      </c>
      <c r="C85" s="874"/>
      <c r="D85" s="875"/>
      <c r="E85" s="670"/>
      <c r="F85" s="757">
        <v>0</v>
      </c>
      <c r="G85" s="758">
        <v>0</v>
      </c>
      <c r="H85" s="758">
        <v>0</v>
      </c>
      <c r="I85" s="758">
        <v>0</v>
      </c>
      <c r="J85" s="758">
        <v>0</v>
      </c>
      <c r="K85" s="758">
        <v>0</v>
      </c>
      <c r="L85" s="758">
        <v>0</v>
      </c>
      <c r="M85" s="758">
        <v>0</v>
      </c>
      <c r="N85" s="758">
        <v>0</v>
      </c>
      <c r="O85" s="758">
        <v>0</v>
      </c>
      <c r="P85" s="759">
        <v>0</v>
      </c>
      <c r="Q85" s="555"/>
      <c r="R85" s="857" t="s">
        <v>93</v>
      </c>
      <c r="S85" s="858"/>
      <c r="T85" s="680">
        <v>0</v>
      </c>
      <c r="U85" s="710"/>
      <c r="V85" s="564" t="s">
        <v>82</v>
      </c>
      <c r="W85" s="564"/>
      <c r="X85" s="711">
        <v>0</v>
      </c>
      <c r="Y85" s="555"/>
      <c r="Z85" s="692" t="s">
        <v>76</v>
      </c>
      <c r="AA85" s="649"/>
      <c r="AB85" s="650"/>
      <c r="AC85" s="651">
        <v>0</v>
      </c>
      <c r="AD85" s="555"/>
      <c r="AE85" s="555"/>
      <c r="AF85" s="705" t="s">
        <v>5</v>
      </c>
      <c r="AG85" s="651">
        <v>0</v>
      </c>
    </row>
    <row r="86" spans="1:33">
      <c r="A86" s="548"/>
      <c r="B86" s="870" t="s">
        <v>623</v>
      </c>
      <c r="C86" s="871"/>
      <c r="D86" s="872"/>
      <c r="E86" s="712"/>
      <c r="F86" s="701">
        <v>0</v>
      </c>
      <c r="G86" s="702">
        <v>0</v>
      </c>
      <c r="H86" s="702">
        <v>0</v>
      </c>
      <c r="I86" s="702">
        <v>0</v>
      </c>
      <c r="J86" s="702">
        <v>0</v>
      </c>
      <c r="K86" s="702">
        <v>0</v>
      </c>
      <c r="L86" s="702">
        <v>0</v>
      </c>
      <c r="M86" s="702">
        <v>0</v>
      </c>
      <c r="N86" s="702">
        <v>0</v>
      </c>
      <c r="O86" s="702">
        <v>0</v>
      </c>
      <c r="P86" s="703">
        <v>0</v>
      </c>
      <c r="Q86" s="555"/>
      <c r="R86" s="596"/>
      <c r="S86" s="555"/>
      <c r="T86" s="713"/>
      <c r="U86" s="555"/>
      <c r="V86" s="714"/>
      <c r="W86" s="555"/>
      <c r="X86" s="713"/>
      <c r="Y86" s="555"/>
      <c r="Z86" s="555"/>
      <c r="AA86" s="555"/>
      <c r="AB86" s="555"/>
      <c r="AC86" s="555"/>
      <c r="AD86" s="555"/>
      <c r="AE86" s="555"/>
      <c r="AF86" s="555"/>
      <c r="AG86" s="555"/>
    </row>
    <row r="87" spans="1:33">
      <c r="A87" s="548" t="s">
        <v>609</v>
      </c>
      <c r="B87" s="873" t="s">
        <v>103</v>
      </c>
      <c r="C87" s="874"/>
      <c r="D87" s="875"/>
      <c r="E87" s="560" t="e">
        <v>#N/A</v>
      </c>
      <c r="F87" s="757">
        <v>0</v>
      </c>
      <c r="G87" s="758">
        <v>0</v>
      </c>
      <c r="H87" s="758">
        <v>0</v>
      </c>
      <c r="I87" s="758">
        <v>0</v>
      </c>
      <c r="J87" s="758">
        <v>0</v>
      </c>
      <c r="K87" s="758">
        <v>0</v>
      </c>
      <c r="L87" s="758">
        <v>0</v>
      </c>
      <c r="M87" s="758">
        <v>0</v>
      </c>
      <c r="N87" s="758">
        <v>0</v>
      </c>
      <c r="O87" s="758">
        <v>0</v>
      </c>
      <c r="P87" s="759">
        <v>0</v>
      </c>
      <c r="Q87" s="555"/>
      <c r="R87" s="649" t="s">
        <v>425</v>
      </c>
      <c r="S87" s="555"/>
      <c r="T87" s="555"/>
      <c r="U87" s="555"/>
      <c r="V87" s="555"/>
      <c r="W87" s="555"/>
      <c r="X87" s="555"/>
      <c r="Y87" s="555"/>
      <c r="Z87" s="555"/>
      <c r="AA87" s="555"/>
      <c r="AB87" s="555"/>
      <c r="AC87" s="555"/>
      <c r="AD87" s="555"/>
      <c r="AE87" s="555"/>
      <c r="AF87" s="714" t="s">
        <v>342</v>
      </c>
      <c r="AG87" s="555"/>
    </row>
    <row r="88" spans="1:33">
      <c r="A88" s="548"/>
      <c r="B88" s="870" t="s">
        <v>623</v>
      </c>
      <c r="C88" s="871"/>
      <c r="D88" s="872"/>
      <c r="E88" s="555" t="e">
        <v>#N/A</v>
      </c>
      <c r="F88" s="701">
        <v>0</v>
      </c>
      <c r="G88" s="702">
        <v>0</v>
      </c>
      <c r="H88" s="702">
        <v>0</v>
      </c>
      <c r="I88" s="702">
        <v>0</v>
      </c>
      <c r="J88" s="702">
        <v>0</v>
      </c>
      <c r="K88" s="702">
        <v>0</v>
      </c>
      <c r="L88" s="702">
        <v>0</v>
      </c>
      <c r="M88" s="702">
        <v>0</v>
      </c>
      <c r="N88" s="702">
        <v>0</v>
      </c>
      <c r="O88" s="702">
        <v>0</v>
      </c>
      <c r="P88" s="703">
        <v>0</v>
      </c>
      <c r="Q88" s="555"/>
      <c r="R88" s="774"/>
      <c r="S88" s="604"/>
      <c r="T88" s="603" t="s">
        <v>39</v>
      </c>
      <c r="U88" s="604"/>
      <c r="V88" s="715"/>
      <c r="W88" s="604"/>
      <c r="X88" s="603" t="s">
        <v>40</v>
      </c>
      <c r="Y88" s="604"/>
      <c r="Z88" s="715"/>
      <c r="AA88" s="604"/>
      <c r="AB88" s="604"/>
      <c r="AC88" s="603" t="s">
        <v>41</v>
      </c>
      <c r="AD88" s="715"/>
      <c r="AE88" s="555"/>
      <c r="AF88" s="645" t="s">
        <v>724</v>
      </c>
      <c r="AG88" s="716"/>
    </row>
    <row r="89" spans="1:33">
      <c r="A89" s="548" t="s">
        <v>610</v>
      </c>
      <c r="B89" s="878" t="s">
        <v>661</v>
      </c>
      <c r="C89" s="879"/>
      <c r="D89" s="880"/>
      <c r="E89" s="670"/>
      <c r="F89" s="757">
        <v>0</v>
      </c>
      <c r="G89" s="758">
        <v>0</v>
      </c>
      <c r="H89" s="758">
        <v>0</v>
      </c>
      <c r="I89" s="758">
        <v>0</v>
      </c>
      <c r="J89" s="758">
        <v>0</v>
      </c>
      <c r="K89" s="758">
        <v>0</v>
      </c>
      <c r="L89" s="758">
        <v>0</v>
      </c>
      <c r="M89" s="758">
        <v>0</v>
      </c>
      <c r="N89" s="758">
        <v>0</v>
      </c>
      <c r="O89" s="758">
        <v>0</v>
      </c>
      <c r="P89" s="759">
        <v>0</v>
      </c>
      <c r="Q89" s="555"/>
      <c r="R89" s="775"/>
      <c r="S89" s="596" t="s">
        <v>2</v>
      </c>
      <c r="T89" s="717">
        <v>0</v>
      </c>
      <c r="U89" s="555"/>
      <c r="V89" s="718"/>
      <c r="W89" s="596" t="s">
        <v>42</v>
      </c>
      <c r="X89" s="719">
        <v>0</v>
      </c>
      <c r="Y89" s="555"/>
      <c r="Z89" s="720"/>
      <c r="AA89" s="555" t="s">
        <v>2</v>
      </c>
      <c r="AB89" s="596"/>
      <c r="AC89" s="721">
        <v>319</v>
      </c>
      <c r="AD89" s="720"/>
      <c r="AE89" s="555"/>
      <c r="AF89" s="631"/>
      <c r="AG89" s="561"/>
    </row>
    <row r="90" spans="1:33">
      <c r="A90" s="548" t="s">
        <v>332</v>
      </c>
      <c r="B90" s="870" t="s">
        <v>623</v>
      </c>
      <c r="C90" s="871"/>
      <c r="D90" s="872"/>
      <c r="E90" s="555" t="e">
        <v>#N/A</v>
      </c>
      <c r="F90" s="701">
        <v>0</v>
      </c>
      <c r="G90" s="702">
        <v>0</v>
      </c>
      <c r="H90" s="702">
        <v>0</v>
      </c>
      <c r="I90" s="702">
        <v>0</v>
      </c>
      <c r="J90" s="702">
        <v>0</v>
      </c>
      <c r="K90" s="702">
        <v>0</v>
      </c>
      <c r="L90" s="702">
        <v>0</v>
      </c>
      <c r="M90" s="702">
        <v>0</v>
      </c>
      <c r="N90" s="702">
        <v>0</v>
      </c>
      <c r="O90" s="702">
        <v>0</v>
      </c>
      <c r="P90" s="703">
        <v>0</v>
      </c>
      <c r="Q90" s="555"/>
      <c r="R90" s="776" t="s">
        <v>43</v>
      </c>
      <c r="S90" s="697" t="s">
        <v>3</v>
      </c>
      <c r="T90" s="722">
        <v>0</v>
      </c>
      <c r="U90" s="696"/>
      <c r="V90" s="723" t="s">
        <v>492</v>
      </c>
      <c r="W90" s="697" t="s">
        <v>44</v>
      </c>
      <c r="X90" s="724">
        <v>0</v>
      </c>
      <c r="Y90" s="696"/>
      <c r="Z90" s="725" t="s">
        <v>492</v>
      </c>
      <c r="AA90" s="696" t="s">
        <v>3</v>
      </c>
      <c r="AB90" s="697"/>
      <c r="AC90" s="726">
        <v>278</v>
      </c>
      <c r="AD90" s="723">
        <v>87.147335423197489</v>
      </c>
      <c r="AE90" s="555"/>
      <c r="AF90" s="558"/>
      <c r="AG90" s="561"/>
    </row>
    <row r="91" spans="1:33">
      <c r="A91" s="43"/>
      <c r="B91" s="662"/>
      <c r="C91" s="663"/>
      <c r="D91" s="664"/>
      <c r="E91" s="590" t="s">
        <v>492</v>
      </c>
      <c r="F91" s="760"/>
      <c r="G91" s="761"/>
      <c r="H91" s="760"/>
      <c r="I91" s="762"/>
      <c r="J91" s="760"/>
      <c r="K91" s="762"/>
      <c r="L91" s="760"/>
      <c r="M91" s="761"/>
      <c r="N91" s="761"/>
      <c r="O91" s="763"/>
      <c r="P91" s="764"/>
      <c r="Q91" s="555"/>
      <c r="R91" s="777"/>
      <c r="S91" s="728"/>
      <c r="T91" s="606">
        <v>0</v>
      </c>
      <c r="U91" s="555"/>
      <c r="V91" s="729"/>
      <c r="W91" s="555"/>
      <c r="X91" s="719">
        <v>0</v>
      </c>
      <c r="Y91" s="555"/>
      <c r="Z91" s="720"/>
      <c r="AA91" s="555"/>
      <c r="AB91" s="555"/>
      <c r="AC91" s="713">
        <v>1044610</v>
      </c>
      <c r="AD91" s="720"/>
      <c r="AE91" s="555"/>
      <c r="AF91" s="730"/>
      <c r="AG91" s="561"/>
    </row>
    <row r="92" spans="1:33">
      <c r="A92" s="43"/>
      <c r="B92" s="870" t="s">
        <v>611</v>
      </c>
      <c r="C92" s="871"/>
      <c r="D92" s="872"/>
      <c r="E92" s="670"/>
      <c r="F92" s="731">
        <v>0</v>
      </c>
      <c r="G92" s="732">
        <v>0</v>
      </c>
      <c r="H92" s="731">
        <v>0</v>
      </c>
      <c r="I92" s="733">
        <v>0</v>
      </c>
      <c r="J92" s="731">
        <v>0</v>
      </c>
      <c r="K92" s="733">
        <v>0</v>
      </c>
      <c r="L92" s="731">
        <v>0</v>
      </c>
      <c r="M92" s="732">
        <v>0</v>
      </c>
      <c r="N92" s="732">
        <v>0</v>
      </c>
      <c r="O92" s="734">
        <v>0</v>
      </c>
      <c r="P92" s="735">
        <v>0</v>
      </c>
      <c r="Q92" s="555"/>
      <c r="R92" s="778" t="s">
        <v>45</v>
      </c>
      <c r="S92" s="660"/>
      <c r="T92" s="736">
        <v>0</v>
      </c>
      <c r="U92" s="696"/>
      <c r="V92" s="723" t="s">
        <v>492</v>
      </c>
      <c r="W92" s="696"/>
      <c r="X92" s="724">
        <v>0</v>
      </c>
      <c r="Y92" s="696"/>
      <c r="Z92" s="723" t="s">
        <v>492</v>
      </c>
      <c r="AA92" s="696"/>
      <c r="AB92" s="696"/>
      <c r="AC92" s="736">
        <v>1183960</v>
      </c>
      <c r="AD92" s="723">
        <v>113.33990675946046</v>
      </c>
      <c r="AE92" s="555"/>
      <c r="AF92" s="558"/>
      <c r="AG92" s="561"/>
    </row>
    <row r="93" spans="1:33">
      <c r="A93" s="43"/>
      <c r="B93" s="895"/>
      <c r="C93" s="895"/>
      <c r="D93" s="895"/>
      <c r="E93" s="562"/>
      <c r="F93" s="666"/>
      <c r="G93" s="737"/>
      <c r="H93" s="666"/>
      <c r="I93" s="737"/>
      <c r="J93" s="666"/>
      <c r="K93" s="737"/>
      <c r="L93" s="666"/>
      <c r="M93" s="737"/>
      <c r="N93" s="666"/>
      <c r="O93" s="737"/>
      <c r="P93" s="737"/>
      <c r="Q93" s="555"/>
      <c r="R93" s="777" t="s">
        <v>46</v>
      </c>
      <c r="S93" s="738">
        <v>0</v>
      </c>
      <c r="T93" s="606">
        <v>0</v>
      </c>
      <c r="U93" s="555"/>
      <c r="V93" s="729"/>
      <c r="W93" s="555"/>
      <c r="X93" s="719">
        <v>0</v>
      </c>
      <c r="Y93" s="555"/>
      <c r="Z93" s="739"/>
      <c r="AA93" s="555"/>
      <c r="AB93" s="555"/>
      <c r="AC93" s="713">
        <v>0</v>
      </c>
      <c r="AD93" s="720"/>
      <c r="AE93" s="555"/>
      <c r="AF93" s="558"/>
      <c r="AG93" s="561"/>
    </row>
    <row r="94" spans="1:33">
      <c r="A94" s="43"/>
      <c r="B94" s="881" t="s">
        <v>618</v>
      </c>
      <c r="C94" s="882"/>
      <c r="D94" s="882"/>
      <c r="E94" s="564" t="e">
        <v>#N/A</v>
      </c>
      <c r="F94" s="883" t="s">
        <v>616</v>
      </c>
      <c r="G94" s="884"/>
      <c r="H94" s="884"/>
      <c r="I94" s="884"/>
      <c r="J94" s="884"/>
      <c r="K94" s="884"/>
      <c r="L94" s="884"/>
      <c r="M94" s="884"/>
      <c r="N94" s="884"/>
      <c r="O94" s="884"/>
      <c r="P94" s="885"/>
      <c r="Q94" s="555"/>
      <c r="R94" s="776" t="s">
        <v>47</v>
      </c>
      <c r="S94" s="740"/>
      <c r="T94" s="736">
        <v>0</v>
      </c>
      <c r="U94" s="696"/>
      <c r="V94" s="723" t="s">
        <v>492</v>
      </c>
      <c r="W94" s="696"/>
      <c r="X94" s="724">
        <v>0</v>
      </c>
      <c r="Y94" s="696"/>
      <c r="Z94" s="725" t="s">
        <v>492</v>
      </c>
      <c r="AA94" s="696"/>
      <c r="AB94" s="696"/>
      <c r="AC94" s="736">
        <v>0</v>
      </c>
      <c r="AD94" s="723" t="s">
        <v>492</v>
      </c>
      <c r="AE94" s="555"/>
      <c r="AF94" s="558"/>
      <c r="AG94" s="561"/>
    </row>
    <row r="95" spans="1:33">
      <c r="A95" s="43"/>
      <c r="B95" s="894" t="s">
        <v>602</v>
      </c>
      <c r="C95" s="894"/>
      <c r="D95" s="894"/>
      <c r="E95" s="555" t="e">
        <v>#N/A</v>
      </c>
      <c r="F95" s="687" t="s">
        <v>15</v>
      </c>
      <c r="G95" s="688"/>
      <c r="H95" s="687" t="s">
        <v>16</v>
      </c>
      <c r="I95" s="689"/>
      <c r="J95" s="559" t="s">
        <v>17</v>
      </c>
      <c r="K95" s="690"/>
      <c r="L95" s="687" t="s">
        <v>18</v>
      </c>
      <c r="M95" s="670"/>
      <c r="N95" s="670" t="s">
        <v>19</v>
      </c>
      <c r="O95" s="691" t="s">
        <v>6</v>
      </c>
      <c r="P95" s="613" t="s">
        <v>20</v>
      </c>
      <c r="Q95" s="555"/>
      <c r="R95" s="773" t="s">
        <v>639</v>
      </c>
      <c r="S95" s="824">
        <v>0</v>
      </c>
      <c r="T95" s="606">
        <v>0</v>
      </c>
      <c r="U95" s="555"/>
      <c r="V95" s="729"/>
      <c r="W95" s="555"/>
      <c r="X95" s="719">
        <v>0</v>
      </c>
      <c r="Y95" s="555"/>
      <c r="Z95" s="720"/>
      <c r="AA95" s="555"/>
      <c r="AB95" s="555"/>
      <c r="AC95" s="713">
        <v>20020</v>
      </c>
      <c r="AD95" s="720"/>
      <c r="AE95" s="555"/>
      <c r="AF95" s="558"/>
      <c r="AG95" s="561"/>
    </row>
    <row r="96" spans="1:33" ht="15" thickBot="1">
      <c r="A96" s="43"/>
      <c r="B96" s="873" t="s">
        <v>635</v>
      </c>
      <c r="C96" s="874"/>
      <c r="D96" s="875"/>
      <c r="E96" s="670"/>
      <c r="F96" s="665"/>
      <c r="G96" s="727"/>
      <c r="H96" s="727"/>
      <c r="I96" s="727"/>
      <c r="J96" s="727"/>
      <c r="K96" s="727"/>
      <c r="L96" s="727"/>
      <c r="M96" s="727"/>
      <c r="N96" s="727"/>
      <c r="O96" s="727"/>
      <c r="P96" s="742"/>
      <c r="Q96" s="555"/>
      <c r="R96" s="771" t="s">
        <v>682</v>
      </c>
      <c r="S96" s="825">
        <v>0</v>
      </c>
      <c r="T96" s="736">
        <v>0</v>
      </c>
      <c r="U96" s="696"/>
      <c r="V96" s="723" t="s">
        <v>492</v>
      </c>
      <c r="W96" s="696"/>
      <c r="X96" s="724">
        <v>0</v>
      </c>
      <c r="Y96" s="696"/>
      <c r="Z96" s="723" t="s">
        <v>492</v>
      </c>
      <c r="AA96" s="696"/>
      <c r="AB96" s="696"/>
      <c r="AC96" s="736">
        <v>17400</v>
      </c>
      <c r="AD96" s="723">
        <v>86.913086913086914</v>
      </c>
      <c r="AE96" s="555"/>
      <c r="AF96" s="558"/>
      <c r="AG96" s="561"/>
    </row>
    <row r="97" spans="1:33" ht="15" thickBot="1">
      <c r="A97" s="43"/>
      <c r="B97" s="870" t="s">
        <v>624</v>
      </c>
      <c r="C97" s="871"/>
      <c r="D97" s="872"/>
      <c r="E97" s="555" t="e">
        <v>#N/A</v>
      </c>
      <c r="F97" s="700">
        <v>186</v>
      </c>
      <c r="G97" s="701">
        <v>12150</v>
      </c>
      <c r="H97" s="702">
        <v>78</v>
      </c>
      <c r="I97" s="702">
        <v>9450</v>
      </c>
      <c r="J97" s="702">
        <v>0</v>
      </c>
      <c r="K97" s="702">
        <v>6750</v>
      </c>
      <c r="L97" s="702">
        <v>12</v>
      </c>
      <c r="M97" s="702">
        <v>6090</v>
      </c>
      <c r="N97" s="702">
        <v>2</v>
      </c>
      <c r="O97" s="702">
        <v>278</v>
      </c>
      <c r="P97" s="703">
        <v>1183960</v>
      </c>
      <c r="Q97" s="555"/>
      <c r="R97" s="773" t="s">
        <v>640</v>
      </c>
      <c r="S97" s="741"/>
      <c r="T97" s="606">
        <v>0</v>
      </c>
      <c r="U97" s="555"/>
      <c r="V97" s="729"/>
      <c r="W97" s="555"/>
      <c r="X97" s="719">
        <v>0</v>
      </c>
      <c r="Y97" s="555"/>
      <c r="Z97" s="739"/>
      <c r="AA97" s="555"/>
      <c r="AB97" s="555"/>
      <c r="AC97" s="713">
        <v>22800</v>
      </c>
      <c r="AD97" s="720"/>
      <c r="AE97" s="555"/>
      <c r="AF97" s="934" t="s">
        <v>664</v>
      </c>
      <c r="AG97" s="935"/>
    </row>
    <row r="98" spans="1:33">
      <c r="B98" s="873" t="s">
        <v>107</v>
      </c>
      <c r="C98" s="874"/>
      <c r="D98" s="875"/>
      <c r="E98" s="670"/>
      <c r="F98" s="665"/>
      <c r="G98" s="727"/>
      <c r="H98" s="727"/>
      <c r="I98" s="727"/>
      <c r="J98" s="727"/>
      <c r="K98" s="727"/>
      <c r="L98" s="727"/>
      <c r="M98" s="727"/>
      <c r="N98" s="727"/>
      <c r="O98" s="727"/>
      <c r="P98" s="742"/>
      <c r="Q98" s="555"/>
      <c r="R98" s="772" t="s">
        <v>683</v>
      </c>
      <c r="S98" s="740"/>
      <c r="T98" s="736">
        <v>0</v>
      </c>
      <c r="U98" s="696"/>
      <c r="V98" s="723" t="s">
        <v>492</v>
      </c>
      <c r="W98" s="696"/>
      <c r="X98" s="724">
        <v>0</v>
      </c>
      <c r="Y98" s="696"/>
      <c r="Z98" s="725" t="s">
        <v>492</v>
      </c>
      <c r="AA98" s="696"/>
      <c r="AB98" s="696"/>
      <c r="AC98" s="736">
        <v>33000</v>
      </c>
      <c r="AD98" s="723">
        <v>144.73684210526315</v>
      </c>
      <c r="AE98" s="555"/>
      <c r="AF98" s="936" t="s">
        <v>157</v>
      </c>
      <c r="AG98" s="937"/>
    </row>
    <row r="99" spans="1:33">
      <c r="B99" s="870" t="s">
        <v>624</v>
      </c>
      <c r="C99" s="871"/>
      <c r="D99" s="872"/>
      <c r="E99" s="555" t="e">
        <v>#N/A</v>
      </c>
      <c r="F99" s="701">
        <v>0</v>
      </c>
      <c r="G99" s="702">
        <v>0</v>
      </c>
      <c r="H99" s="702">
        <v>0</v>
      </c>
      <c r="I99" s="702">
        <v>0</v>
      </c>
      <c r="J99" s="702">
        <v>0</v>
      </c>
      <c r="K99" s="702">
        <v>0</v>
      </c>
      <c r="L99" s="702">
        <v>0</v>
      </c>
      <c r="M99" s="702">
        <v>0</v>
      </c>
      <c r="N99" s="702">
        <v>0</v>
      </c>
      <c r="O99" s="702">
        <v>0</v>
      </c>
      <c r="P99" s="703">
        <v>0</v>
      </c>
      <c r="Q99" s="555"/>
      <c r="R99" s="777"/>
      <c r="S99" s="669"/>
      <c r="T99" s="606">
        <v>0</v>
      </c>
      <c r="U99" s="555"/>
      <c r="V99" s="729"/>
      <c r="W99" s="555"/>
      <c r="X99" s="719">
        <v>0</v>
      </c>
      <c r="Y99" s="555"/>
      <c r="Z99" s="720"/>
      <c r="AA99" s="555"/>
      <c r="AB99" s="555"/>
      <c r="AC99" s="713">
        <v>0</v>
      </c>
      <c r="AD99" s="720"/>
      <c r="AE99" s="555"/>
      <c r="AF99" s="815" t="s">
        <v>666</v>
      </c>
      <c r="AG99" s="816" t="s">
        <v>667</v>
      </c>
    </row>
    <row r="100" spans="1:33">
      <c r="B100" s="873" t="s">
        <v>605</v>
      </c>
      <c r="C100" s="874"/>
      <c r="D100" s="875"/>
      <c r="E100" s="670"/>
      <c r="F100" s="665"/>
      <c r="G100" s="727"/>
      <c r="H100" s="727"/>
      <c r="I100" s="727"/>
      <c r="J100" s="727"/>
      <c r="K100" s="727"/>
      <c r="L100" s="727"/>
      <c r="M100" s="727"/>
      <c r="N100" s="727"/>
      <c r="O100" s="727"/>
      <c r="P100" s="742"/>
      <c r="Q100" s="555"/>
      <c r="R100" s="776" t="s">
        <v>52</v>
      </c>
      <c r="S100" s="660"/>
      <c r="T100" s="736">
        <v>0</v>
      </c>
      <c r="U100" s="696"/>
      <c r="V100" s="723" t="s">
        <v>492</v>
      </c>
      <c r="W100" s="696"/>
      <c r="X100" s="724">
        <v>0</v>
      </c>
      <c r="Y100" s="696"/>
      <c r="Z100" s="723" t="s">
        <v>492</v>
      </c>
      <c r="AA100" s="696"/>
      <c r="AB100" s="696"/>
      <c r="AC100" s="736">
        <v>0</v>
      </c>
      <c r="AD100" s="723" t="s">
        <v>492</v>
      </c>
      <c r="AE100" s="555"/>
      <c r="AF100" s="817"/>
      <c r="AG100" s="818" t="s">
        <v>725</v>
      </c>
    </row>
    <row r="101" spans="1:33">
      <c r="B101" s="870" t="s">
        <v>624</v>
      </c>
      <c r="C101" s="871"/>
      <c r="D101" s="872"/>
      <c r="E101" s="712"/>
      <c r="F101" s="701">
        <v>0</v>
      </c>
      <c r="G101" s="702">
        <v>0</v>
      </c>
      <c r="H101" s="702">
        <v>0</v>
      </c>
      <c r="I101" s="702">
        <v>0</v>
      </c>
      <c r="J101" s="702">
        <v>0</v>
      </c>
      <c r="K101" s="702">
        <v>0</v>
      </c>
      <c r="L101" s="702">
        <v>0</v>
      </c>
      <c r="M101" s="702">
        <v>0</v>
      </c>
      <c r="N101" s="702">
        <v>0</v>
      </c>
      <c r="O101" s="702">
        <v>0</v>
      </c>
      <c r="P101" s="703">
        <v>0</v>
      </c>
      <c r="Q101" s="555"/>
      <c r="R101" s="773" t="s">
        <v>641</v>
      </c>
      <c r="S101" s="728"/>
      <c r="T101" s="743">
        <v>0</v>
      </c>
      <c r="U101" s="682"/>
      <c r="V101" s="744"/>
      <c r="W101" s="682"/>
      <c r="X101" s="719">
        <v>0</v>
      </c>
      <c r="Y101" s="682"/>
      <c r="Z101" s="744"/>
      <c r="AA101" s="682"/>
      <c r="AB101" s="682"/>
      <c r="AC101" s="745">
        <v>13500</v>
      </c>
      <c r="AD101" s="744"/>
      <c r="AE101" s="555"/>
      <c r="AF101" s="819" t="s">
        <v>668</v>
      </c>
      <c r="AG101" s="820" t="s">
        <v>667</v>
      </c>
    </row>
    <row r="102" spans="1:33" ht="15" thickBot="1">
      <c r="B102" s="873" t="s">
        <v>103</v>
      </c>
      <c r="C102" s="874"/>
      <c r="D102" s="875"/>
      <c r="E102" s="560" t="e">
        <v>#N/A</v>
      </c>
      <c r="F102" s="665"/>
      <c r="G102" s="727"/>
      <c r="H102" s="727"/>
      <c r="I102" s="727"/>
      <c r="J102" s="727"/>
      <c r="K102" s="727"/>
      <c r="L102" s="727"/>
      <c r="M102" s="727"/>
      <c r="N102" s="727"/>
      <c r="O102" s="727"/>
      <c r="P102" s="742"/>
      <c r="Q102" s="555"/>
      <c r="R102" s="779" t="s">
        <v>684</v>
      </c>
      <c r="S102" s="746"/>
      <c r="T102" s="747">
        <v>0</v>
      </c>
      <c r="U102" s="748"/>
      <c r="V102" s="749" t="s">
        <v>492</v>
      </c>
      <c r="W102" s="748"/>
      <c r="X102" s="719">
        <v>0</v>
      </c>
      <c r="Y102" s="748"/>
      <c r="Z102" s="749" t="s">
        <v>492</v>
      </c>
      <c r="AA102" s="748"/>
      <c r="AB102" s="748"/>
      <c r="AC102" s="747">
        <v>7500</v>
      </c>
      <c r="AD102" s="749">
        <v>55.555555555555557</v>
      </c>
      <c r="AE102" s="555"/>
      <c r="AF102" s="821"/>
      <c r="AG102" s="822" t="s">
        <v>725</v>
      </c>
    </row>
    <row r="103" spans="1:33">
      <c r="B103" s="870" t="s">
        <v>624</v>
      </c>
      <c r="C103" s="871"/>
      <c r="D103" s="872"/>
      <c r="E103" s="555" t="e">
        <v>#N/A</v>
      </c>
      <c r="F103" s="701">
        <v>0</v>
      </c>
      <c r="G103" s="702">
        <v>0</v>
      </c>
      <c r="H103" s="702">
        <v>0</v>
      </c>
      <c r="I103" s="702">
        <v>0</v>
      </c>
      <c r="J103" s="702">
        <v>0</v>
      </c>
      <c r="K103" s="702">
        <v>0</v>
      </c>
      <c r="L103" s="702">
        <v>0</v>
      </c>
      <c r="M103" s="702">
        <v>0</v>
      </c>
      <c r="N103" s="702">
        <v>0</v>
      </c>
      <c r="O103" s="702">
        <v>0</v>
      </c>
      <c r="P103" s="703">
        <v>0</v>
      </c>
      <c r="Q103" s="555"/>
      <c r="R103" s="777"/>
      <c r="S103" s="669"/>
      <c r="T103" s="713">
        <v>0</v>
      </c>
      <c r="U103" s="555"/>
      <c r="V103" s="729"/>
      <c r="W103" s="555"/>
      <c r="X103" s="750">
        <v>0</v>
      </c>
      <c r="Y103" s="555"/>
      <c r="Z103" s="739"/>
      <c r="AA103" s="555"/>
      <c r="AB103" s="555"/>
      <c r="AC103" s="713">
        <v>1100930</v>
      </c>
      <c r="AD103" s="739"/>
      <c r="AE103" s="555"/>
      <c r="AF103" s="932" t="s">
        <v>685</v>
      </c>
      <c r="AG103" s="933"/>
    </row>
    <row r="104" spans="1:33">
      <c r="B104" s="878" t="s">
        <v>661</v>
      </c>
      <c r="C104" s="879"/>
      <c r="D104" s="880"/>
      <c r="E104" s="670"/>
      <c r="F104" s="665"/>
      <c r="G104" s="727"/>
      <c r="H104" s="727"/>
      <c r="I104" s="727"/>
      <c r="J104" s="727"/>
      <c r="K104" s="727"/>
      <c r="L104" s="727"/>
      <c r="M104" s="727"/>
      <c r="N104" s="727"/>
      <c r="O104" s="727"/>
      <c r="P104" s="742"/>
      <c r="Q104" s="555"/>
      <c r="R104" s="780" t="s">
        <v>53</v>
      </c>
      <c r="S104" s="705"/>
      <c r="T104" s="751">
        <v>0</v>
      </c>
      <c r="U104" s="560"/>
      <c r="V104" s="752" t="s">
        <v>492</v>
      </c>
      <c r="W104" s="560"/>
      <c r="X104" s="751">
        <v>0</v>
      </c>
      <c r="Y104" s="560"/>
      <c r="Z104" s="752" t="s">
        <v>492</v>
      </c>
      <c r="AA104" s="560"/>
      <c r="AB104" s="560"/>
      <c r="AC104" s="751">
        <v>1241860</v>
      </c>
      <c r="AD104" s="752">
        <v>112.80099552196778</v>
      </c>
      <c r="AE104" s="555"/>
      <c r="AF104" s="815" t="s">
        <v>666</v>
      </c>
      <c r="AG104" s="816" t="s">
        <v>667</v>
      </c>
    </row>
    <row r="105" spans="1:33">
      <c r="B105" s="870" t="s">
        <v>624</v>
      </c>
      <c r="C105" s="871"/>
      <c r="D105" s="872"/>
      <c r="E105" s="555" t="e">
        <v>#N/A</v>
      </c>
      <c r="F105" s="701">
        <v>0</v>
      </c>
      <c r="G105" s="702">
        <v>0</v>
      </c>
      <c r="H105" s="702">
        <v>0</v>
      </c>
      <c r="I105" s="702">
        <v>0</v>
      </c>
      <c r="J105" s="702">
        <v>0</v>
      </c>
      <c r="K105" s="702">
        <v>0</v>
      </c>
      <c r="L105" s="702">
        <v>0</v>
      </c>
      <c r="M105" s="702">
        <v>0</v>
      </c>
      <c r="N105" s="702">
        <v>0</v>
      </c>
      <c r="O105" s="702">
        <v>0</v>
      </c>
      <c r="P105" s="703">
        <v>0</v>
      </c>
      <c r="Q105" s="555"/>
      <c r="R105" s="775"/>
      <c r="S105" s="669"/>
      <c r="T105" s="713">
        <v>0</v>
      </c>
      <c r="U105" s="555"/>
      <c r="V105" s="729"/>
      <c r="W105" s="555"/>
      <c r="X105" s="713">
        <v>0</v>
      </c>
      <c r="Y105" s="555"/>
      <c r="Z105" s="739"/>
      <c r="AA105" s="555"/>
      <c r="AB105" s="555"/>
      <c r="AC105" s="713">
        <v>1001011.111111111</v>
      </c>
      <c r="AD105" s="739"/>
      <c r="AE105" s="555"/>
      <c r="AF105" s="817"/>
      <c r="AG105" s="818" t="s">
        <v>725</v>
      </c>
    </row>
    <row r="106" spans="1:33">
      <c r="B106" s="662"/>
      <c r="C106" s="663"/>
      <c r="D106" s="664"/>
      <c r="E106" s="590" t="s">
        <v>492</v>
      </c>
      <c r="F106" s="665"/>
      <c r="G106" s="666"/>
      <c r="H106" s="665"/>
      <c r="I106" s="667"/>
      <c r="J106" s="665"/>
      <c r="K106" s="667"/>
      <c r="L106" s="665"/>
      <c r="M106" s="666"/>
      <c r="N106" s="666"/>
      <c r="O106" s="727"/>
      <c r="P106" s="647"/>
      <c r="Q106" s="555"/>
      <c r="R106" s="777" t="s">
        <v>54</v>
      </c>
      <c r="S106" s="669"/>
      <c r="T106" s="713">
        <v>0</v>
      </c>
      <c r="U106" s="555"/>
      <c r="V106" s="725"/>
      <c r="W106" s="555"/>
      <c r="X106" s="713">
        <v>0</v>
      </c>
      <c r="Y106" s="555"/>
      <c r="Z106" s="725" t="s">
        <v>492</v>
      </c>
      <c r="AA106" s="555"/>
      <c r="AB106" s="555"/>
      <c r="AC106" s="713">
        <v>1129054.0404040401</v>
      </c>
      <c r="AD106" s="753">
        <v>112.79135944363323</v>
      </c>
      <c r="AE106" s="555"/>
      <c r="AF106" s="819" t="s">
        <v>668</v>
      </c>
      <c r="AG106" s="820" t="s">
        <v>667</v>
      </c>
    </row>
    <row r="107" spans="1:33" ht="3" customHeight="1" thickBot="1">
      <c r="B107" s="870" t="s">
        <v>617</v>
      </c>
      <c r="C107" s="871"/>
      <c r="D107" s="872"/>
      <c r="E107" s="670"/>
      <c r="F107" s="731">
        <v>186</v>
      </c>
      <c r="G107" s="732">
        <v>12150</v>
      </c>
      <c r="H107" s="731">
        <v>78</v>
      </c>
      <c r="I107" s="733">
        <v>9450</v>
      </c>
      <c r="J107" s="731">
        <v>0</v>
      </c>
      <c r="K107" s="733">
        <v>6750</v>
      </c>
      <c r="L107" s="731">
        <v>12</v>
      </c>
      <c r="M107" s="732">
        <v>6090</v>
      </c>
      <c r="N107" s="732">
        <v>2</v>
      </c>
      <c r="O107" s="734">
        <v>278</v>
      </c>
      <c r="P107" s="735">
        <v>1183960</v>
      </c>
      <c r="Q107" s="555"/>
      <c r="R107" s="781"/>
      <c r="S107" s="754" t="s">
        <v>0</v>
      </c>
      <c r="T107" s="751">
        <v>0</v>
      </c>
      <c r="U107" s="560"/>
      <c r="V107" s="755"/>
      <c r="W107" s="649" t="s">
        <v>0</v>
      </c>
      <c r="X107" s="751">
        <v>0</v>
      </c>
      <c r="Y107" s="560"/>
      <c r="Z107" s="756"/>
      <c r="AA107" s="560" t="s">
        <v>0</v>
      </c>
      <c r="AB107" s="649"/>
      <c r="AC107" s="751">
        <v>112805.95959595987</v>
      </c>
      <c r="AD107" s="756"/>
      <c r="AE107" s="555"/>
      <c r="AF107" s="823"/>
      <c r="AG107" s="822" t="s">
        <v>725</v>
      </c>
    </row>
    <row r="108" spans="1:33" ht="17.25" customHeight="1">
      <c r="A108" s="22"/>
    </row>
    <row r="109" spans="1:33" ht="17.25" customHeight="1">
      <c r="A109" s="22"/>
    </row>
    <row r="110" spans="1:33" ht="16.5" customHeight="1">
      <c r="A110" s="1">
        <v>2</v>
      </c>
      <c r="B110" s="555"/>
      <c r="C110" s="555"/>
      <c r="D110" s="561"/>
      <c r="E110" s="564"/>
      <c r="F110" s="567" t="s">
        <v>705</v>
      </c>
      <c r="G110" s="562">
        <v>0</v>
      </c>
      <c r="H110" s="563" t="s">
        <v>706</v>
      </c>
      <c r="I110" s="564">
        <v>0</v>
      </c>
      <c r="J110" s="565" t="s">
        <v>707</v>
      </c>
      <c r="K110" s="566">
        <v>0</v>
      </c>
      <c r="L110" s="567" t="s">
        <v>708</v>
      </c>
      <c r="M110" s="566">
        <v>0</v>
      </c>
      <c r="N110" s="567" t="s">
        <v>709</v>
      </c>
      <c r="O110" s="568" t="s">
        <v>162</v>
      </c>
      <c r="P110" s="557"/>
      <c r="Q110" s="24"/>
      <c r="R110" s="919" t="s">
        <v>99</v>
      </c>
      <c r="S110" s="919"/>
      <c r="T110" s="919"/>
      <c r="U110" s="919"/>
      <c r="V110" s="919"/>
      <c r="W110" s="919"/>
      <c r="X110" s="919"/>
      <c r="AD110" s="866" t="s">
        <v>116</v>
      </c>
      <c r="AE110" s="25"/>
      <c r="AF110" s="183" t="s">
        <v>8</v>
      </c>
      <c r="AG110" s="556" t="s">
        <v>9</v>
      </c>
    </row>
    <row r="111" spans="1:33" ht="11.25" customHeight="1">
      <c r="D111" s="561"/>
      <c r="E111" s="555"/>
      <c r="F111" s="920"/>
      <c r="H111" s="922"/>
      <c r="J111" s="924"/>
      <c r="K111" s="186"/>
      <c r="L111" s="926"/>
      <c r="M111" s="186"/>
      <c r="N111" s="926"/>
      <c r="O111" s="876" t="s">
        <v>704</v>
      </c>
      <c r="P111" s="770">
        <v>1</v>
      </c>
      <c r="Q111" s="4"/>
      <c r="R111" s="269"/>
      <c r="S111" s="865">
        <v>45779</v>
      </c>
      <c r="T111" s="865"/>
      <c r="U111" s="865"/>
      <c r="V111" s="865"/>
      <c r="W111" s="862" t="s">
        <v>114</v>
      </c>
      <c r="X111" s="862"/>
      <c r="Y111" s="268"/>
      <c r="Z111" s="4"/>
      <c r="AA111" s="4"/>
      <c r="AB111" s="4"/>
      <c r="AC111" s="29"/>
      <c r="AD111" s="867"/>
      <c r="AE111" s="263"/>
      <c r="AF111" s="889" t="s">
        <v>723</v>
      </c>
      <c r="AG111" s="860" t="s">
        <v>723</v>
      </c>
    </row>
    <row r="112" spans="1:33" ht="19">
      <c r="D112" s="561"/>
      <c r="E112" s="560"/>
      <c r="F112" s="921"/>
      <c r="G112" s="31"/>
      <c r="H112" s="923"/>
      <c r="I112" s="31"/>
      <c r="J112" s="925"/>
      <c r="K112" s="187"/>
      <c r="L112" s="927"/>
      <c r="M112" s="187"/>
      <c r="N112" s="927"/>
      <c r="O112" s="877" t="s">
        <v>492</v>
      </c>
      <c r="P112" s="770">
        <v>1</v>
      </c>
      <c r="Q112" s="4"/>
      <c r="R112" s="269"/>
      <c r="S112" s="865"/>
      <c r="T112" s="865"/>
      <c r="U112" s="865"/>
      <c r="V112" s="865"/>
      <c r="W112" s="862"/>
      <c r="X112" s="862"/>
      <c r="Y112" s="268"/>
      <c r="Z112" s="4"/>
      <c r="AA112" s="4"/>
      <c r="AB112" s="4"/>
      <c r="AC112" s="29"/>
      <c r="AD112" s="868"/>
      <c r="AE112" s="187"/>
      <c r="AF112" s="890" t="s">
        <v>492</v>
      </c>
      <c r="AG112" s="861" t="s">
        <v>492</v>
      </c>
    </row>
    <row r="113" spans="1:33">
      <c r="B113" s="555" t="s">
        <v>447</v>
      </c>
      <c r="C113" s="555"/>
      <c r="D113" s="555"/>
      <c r="E113" s="555"/>
      <c r="F113" s="555"/>
      <c r="G113" s="555"/>
      <c r="H113" s="555"/>
      <c r="I113" s="555"/>
      <c r="J113" s="555"/>
      <c r="K113" s="555"/>
      <c r="L113" s="555"/>
      <c r="M113" s="555"/>
      <c r="N113" s="555"/>
      <c r="O113" s="595">
        <v>5</v>
      </c>
      <c r="P113" s="555"/>
      <c r="Q113" s="555"/>
      <c r="R113" s="596" t="s">
        <v>446</v>
      </c>
      <c r="S113" s="555"/>
      <c r="T113" s="555"/>
      <c r="U113" s="555"/>
      <c r="V113" s="596" t="s">
        <v>445</v>
      </c>
      <c r="W113" s="555"/>
      <c r="X113" s="555"/>
      <c r="Y113" s="555"/>
      <c r="Z113" s="596" t="s">
        <v>444</v>
      </c>
      <c r="AA113" s="596"/>
      <c r="AB113" s="555"/>
      <c r="AC113" s="597"/>
      <c r="AD113" s="555"/>
      <c r="AE113" s="555"/>
      <c r="AF113" s="596"/>
      <c r="AG113" s="597"/>
    </row>
    <row r="114" spans="1:33">
      <c r="B114" s="908"/>
      <c r="C114" s="909"/>
      <c r="D114" s="598"/>
      <c r="E114" s="598"/>
      <c r="F114" s="891" t="s">
        <v>679</v>
      </c>
      <c r="G114" s="892"/>
      <c r="H114" s="892"/>
      <c r="I114" s="892"/>
      <c r="J114" s="892"/>
      <c r="K114" s="892"/>
      <c r="L114" s="892"/>
      <c r="M114" s="892"/>
      <c r="N114" s="892"/>
      <c r="O114" s="892"/>
      <c r="P114" s="893"/>
      <c r="Q114" s="555"/>
      <c r="R114" s="599" t="s">
        <v>78</v>
      </c>
      <c r="S114" s="564"/>
      <c r="T114" s="600" t="s">
        <v>79</v>
      </c>
      <c r="U114" s="564"/>
      <c r="V114" s="564" t="s">
        <v>80</v>
      </c>
      <c r="W114" s="564"/>
      <c r="X114" s="601" t="s">
        <v>79</v>
      </c>
      <c r="Y114" s="555"/>
      <c r="Z114" s="602" t="s">
        <v>30</v>
      </c>
      <c r="AA114" s="603"/>
      <c r="AB114" s="604"/>
      <c r="AC114" s="605"/>
      <c r="AD114" s="555"/>
      <c r="AE114" s="555"/>
      <c r="AF114" s="555"/>
      <c r="AG114" s="606"/>
    </row>
    <row r="115" spans="1:33">
      <c r="B115" s="607" t="s">
        <v>104</v>
      </c>
      <c r="C115" s="608" t="s">
        <v>105</v>
      </c>
      <c r="D115" s="568" t="s">
        <v>4</v>
      </c>
      <c r="E115" s="563"/>
      <c r="F115" s="609" t="s">
        <v>15</v>
      </c>
      <c r="G115" s="610"/>
      <c r="H115" s="609" t="s">
        <v>16</v>
      </c>
      <c r="I115" s="566"/>
      <c r="J115" s="567" t="s">
        <v>17</v>
      </c>
      <c r="K115" s="611"/>
      <c r="L115" s="609" t="s">
        <v>18</v>
      </c>
      <c r="M115" s="562"/>
      <c r="N115" s="612" t="s">
        <v>19</v>
      </c>
      <c r="O115" s="613" t="s">
        <v>6</v>
      </c>
      <c r="P115" s="613" t="s">
        <v>20</v>
      </c>
      <c r="Q115" s="595"/>
      <c r="R115" s="614" t="s">
        <v>492</v>
      </c>
      <c r="S115" s="604"/>
      <c r="T115" s="615"/>
      <c r="U115" s="604">
        <v>500</v>
      </c>
      <c r="V115" s="604" t="s">
        <v>341</v>
      </c>
      <c r="W115" s="604"/>
      <c r="X115" s="616">
        <v>53510</v>
      </c>
      <c r="Y115" s="555"/>
      <c r="Z115" s="558"/>
      <c r="AA115" s="617"/>
      <c r="AB115" s="618"/>
      <c r="AC115" s="619"/>
      <c r="AD115" s="555"/>
      <c r="AE115" s="555"/>
      <c r="AF115" s="555" t="s">
        <v>346</v>
      </c>
      <c r="AG115" s="606"/>
    </row>
    <row r="116" spans="1:33">
      <c r="A116" s="43"/>
      <c r="B116" s="620" t="s">
        <v>83</v>
      </c>
      <c r="C116" s="621">
        <v>1</v>
      </c>
      <c r="D116" s="621">
        <v>1</v>
      </c>
      <c r="E116" s="604">
        <v>4500</v>
      </c>
      <c r="F116" s="622">
        <v>32</v>
      </c>
      <c r="G116" s="623">
        <v>4050</v>
      </c>
      <c r="H116" s="622">
        <v>13</v>
      </c>
      <c r="I116" s="624">
        <v>3150</v>
      </c>
      <c r="J116" s="622"/>
      <c r="K116" s="625">
        <v>2250</v>
      </c>
      <c r="L116" s="622">
        <v>3</v>
      </c>
      <c r="M116" s="626">
        <v>2030</v>
      </c>
      <c r="N116" s="605">
        <v>1</v>
      </c>
      <c r="O116" s="616">
        <v>49</v>
      </c>
      <c r="P116" s="605">
        <v>205430</v>
      </c>
      <c r="Q116" s="595"/>
      <c r="R116" s="627" t="s">
        <v>492</v>
      </c>
      <c r="S116" s="628"/>
      <c r="T116" s="629"/>
      <c r="U116" s="628"/>
      <c r="V116" s="628" t="s">
        <v>492</v>
      </c>
      <c r="W116" s="628"/>
      <c r="X116" s="630"/>
      <c r="Y116" s="555"/>
      <c r="Z116" s="631"/>
      <c r="AA116" s="632"/>
      <c r="AB116" s="618"/>
      <c r="AC116" s="619"/>
      <c r="AD116" s="555"/>
      <c r="AE116" s="555"/>
      <c r="AF116" s="633" t="s">
        <v>164</v>
      </c>
      <c r="AG116" s="634">
        <v>4530</v>
      </c>
    </row>
    <row r="117" spans="1:33">
      <c r="A117" s="43"/>
      <c r="B117" s="635" t="s">
        <v>84</v>
      </c>
      <c r="C117" s="636">
        <v>1</v>
      </c>
      <c r="D117" s="636">
        <v>3</v>
      </c>
      <c r="E117" s="628">
        <v>3500</v>
      </c>
      <c r="F117" s="637">
        <v>33</v>
      </c>
      <c r="G117" s="638">
        <v>3150</v>
      </c>
      <c r="H117" s="637">
        <v>8</v>
      </c>
      <c r="I117" s="639">
        <v>2450</v>
      </c>
      <c r="J117" s="637"/>
      <c r="K117" s="640">
        <v>1750</v>
      </c>
      <c r="L117" s="637"/>
      <c r="M117" s="641">
        <v>1580</v>
      </c>
      <c r="N117" s="642">
        <v>1</v>
      </c>
      <c r="O117" s="642">
        <v>42</v>
      </c>
      <c r="P117" s="642">
        <v>142280</v>
      </c>
      <c r="Q117" s="595"/>
      <c r="R117" s="627" t="s">
        <v>492</v>
      </c>
      <c r="S117" s="628"/>
      <c r="T117" s="629"/>
      <c r="U117" s="628"/>
      <c r="V117" s="628" t="s">
        <v>492</v>
      </c>
      <c r="W117" s="628"/>
      <c r="X117" s="630"/>
      <c r="Y117" s="555"/>
      <c r="Z117" s="631"/>
      <c r="AA117" s="632"/>
      <c r="AB117" s="618"/>
      <c r="AC117" s="619"/>
      <c r="AD117" s="555"/>
      <c r="AE117" s="555"/>
      <c r="AF117" s="643" t="s">
        <v>680</v>
      </c>
      <c r="AG117" s="644">
        <v>0</v>
      </c>
    </row>
    <row r="118" spans="1:33">
      <c r="A118" s="43"/>
      <c r="B118" s="635"/>
      <c r="C118" s="636"/>
      <c r="D118" s="636"/>
      <c r="E118" s="628" t="s">
        <v>492</v>
      </c>
      <c r="F118" s="637"/>
      <c r="G118" s="638" t="s">
        <v>492</v>
      </c>
      <c r="H118" s="637"/>
      <c r="I118" s="639" t="s">
        <v>492</v>
      </c>
      <c r="J118" s="637"/>
      <c r="K118" s="640" t="s">
        <v>492</v>
      </c>
      <c r="L118" s="637"/>
      <c r="M118" s="641" t="s">
        <v>492</v>
      </c>
      <c r="N118" s="642"/>
      <c r="O118" s="630" t="s">
        <v>492</v>
      </c>
      <c r="P118" s="642" t="s">
        <v>492</v>
      </c>
      <c r="Q118" s="595"/>
      <c r="R118" s="627" t="s">
        <v>492</v>
      </c>
      <c r="S118" s="628"/>
      <c r="T118" s="629"/>
      <c r="U118" s="628"/>
      <c r="V118" s="628" t="s">
        <v>492</v>
      </c>
      <c r="W118" s="628"/>
      <c r="X118" s="630"/>
      <c r="Y118" s="555"/>
      <c r="Z118" s="645"/>
      <c r="AA118" s="590"/>
      <c r="AB118" s="646"/>
      <c r="AC118" s="647"/>
      <c r="AD118" s="555"/>
      <c r="AE118" s="555"/>
      <c r="AF118" s="555"/>
      <c r="AG118" s="606"/>
    </row>
    <row r="119" spans="1:33">
      <c r="A119" s="43"/>
      <c r="B119" s="635"/>
      <c r="C119" s="636"/>
      <c r="D119" s="636"/>
      <c r="E119" s="628" t="s">
        <v>492</v>
      </c>
      <c r="F119" s="637"/>
      <c r="G119" s="638" t="s">
        <v>492</v>
      </c>
      <c r="H119" s="637"/>
      <c r="I119" s="639" t="s">
        <v>492</v>
      </c>
      <c r="J119" s="637"/>
      <c r="K119" s="640" t="s">
        <v>492</v>
      </c>
      <c r="L119" s="637"/>
      <c r="M119" s="641" t="s">
        <v>492</v>
      </c>
      <c r="N119" s="642"/>
      <c r="O119" s="642" t="s">
        <v>492</v>
      </c>
      <c r="P119" s="642" t="s">
        <v>492</v>
      </c>
      <c r="Q119" s="595"/>
      <c r="R119" s="627" t="s">
        <v>492</v>
      </c>
      <c r="S119" s="628"/>
      <c r="T119" s="629"/>
      <c r="U119" s="628"/>
      <c r="V119" s="628" t="s">
        <v>492</v>
      </c>
      <c r="W119" s="628"/>
      <c r="X119" s="630"/>
      <c r="Y119" s="555"/>
      <c r="Z119" s="648" t="s">
        <v>35</v>
      </c>
      <c r="AA119" s="649"/>
      <c r="AB119" s="650"/>
      <c r="AC119" s="651">
        <v>0</v>
      </c>
      <c r="AD119" s="555"/>
      <c r="AE119" s="555"/>
      <c r="AF119" s="555" t="s">
        <v>345</v>
      </c>
      <c r="AG119" s="606"/>
    </row>
    <row r="120" spans="1:33">
      <c r="A120" s="43"/>
      <c r="B120" s="635"/>
      <c r="C120" s="636"/>
      <c r="D120" s="636"/>
      <c r="E120" s="628" t="s">
        <v>492</v>
      </c>
      <c r="F120" s="637"/>
      <c r="G120" s="638" t="s">
        <v>492</v>
      </c>
      <c r="H120" s="637"/>
      <c r="I120" s="639" t="s">
        <v>492</v>
      </c>
      <c r="J120" s="637"/>
      <c r="K120" s="640" t="s">
        <v>492</v>
      </c>
      <c r="L120" s="637"/>
      <c r="M120" s="641" t="s">
        <v>492</v>
      </c>
      <c r="N120" s="642"/>
      <c r="O120" s="630" t="s">
        <v>492</v>
      </c>
      <c r="P120" s="642" t="s">
        <v>492</v>
      </c>
      <c r="Q120" s="595"/>
      <c r="R120" s="627" t="s">
        <v>492</v>
      </c>
      <c r="S120" s="628"/>
      <c r="T120" s="629"/>
      <c r="U120" s="628"/>
      <c r="V120" s="628" t="s">
        <v>492</v>
      </c>
      <c r="W120" s="628"/>
      <c r="X120" s="630"/>
      <c r="Y120" s="555"/>
      <c r="Z120" s="555"/>
      <c r="AA120" s="555"/>
      <c r="AB120" s="555"/>
      <c r="AC120" s="555"/>
      <c r="AD120" s="555"/>
      <c r="AE120" s="555"/>
      <c r="AF120" s="633" t="s">
        <v>164</v>
      </c>
      <c r="AG120" s="634">
        <v>3000</v>
      </c>
    </row>
    <row r="121" spans="1:33">
      <c r="A121" s="43"/>
      <c r="B121" s="635"/>
      <c r="C121" s="636"/>
      <c r="D121" s="636"/>
      <c r="E121" s="628" t="s">
        <v>492</v>
      </c>
      <c r="F121" s="637"/>
      <c r="G121" s="638" t="s">
        <v>492</v>
      </c>
      <c r="H121" s="637"/>
      <c r="I121" s="639" t="s">
        <v>492</v>
      </c>
      <c r="J121" s="637"/>
      <c r="K121" s="640" t="s">
        <v>492</v>
      </c>
      <c r="L121" s="637"/>
      <c r="M121" s="641" t="s">
        <v>492</v>
      </c>
      <c r="N121" s="642"/>
      <c r="O121" s="642" t="s">
        <v>492</v>
      </c>
      <c r="P121" s="642" t="s">
        <v>492</v>
      </c>
      <c r="Q121" s="595"/>
      <c r="R121" s="627" t="s">
        <v>492</v>
      </c>
      <c r="S121" s="628"/>
      <c r="T121" s="629"/>
      <c r="U121" s="628"/>
      <c r="V121" s="628" t="s">
        <v>492</v>
      </c>
      <c r="W121" s="628"/>
      <c r="X121" s="630"/>
      <c r="Y121" s="555"/>
      <c r="Z121" s="602" t="s">
        <v>33</v>
      </c>
      <c r="AA121" s="603"/>
      <c r="AB121" s="652"/>
      <c r="AC121" s="653"/>
      <c r="AD121" s="555"/>
      <c r="AE121" s="555"/>
      <c r="AF121" s="643" t="s">
        <v>680</v>
      </c>
      <c r="AG121" s="644">
        <v>0</v>
      </c>
    </row>
    <row r="122" spans="1:33">
      <c r="A122" s="43"/>
      <c r="B122" s="635"/>
      <c r="C122" s="636"/>
      <c r="D122" s="636"/>
      <c r="E122" s="628" t="s">
        <v>492</v>
      </c>
      <c r="F122" s="637"/>
      <c r="G122" s="638" t="s">
        <v>492</v>
      </c>
      <c r="H122" s="637"/>
      <c r="I122" s="639" t="s">
        <v>492</v>
      </c>
      <c r="J122" s="637"/>
      <c r="K122" s="640" t="s">
        <v>492</v>
      </c>
      <c r="L122" s="637"/>
      <c r="M122" s="641" t="s">
        <v>492</v>
      </c>
      <c r="N122" s="642"/>
      <c r="O122" s="630" t="s">
        <v>492</v>
      </c>
      <c r="P122" s="642" t="s">
        <v>492</v>
      </c>
      <c r="Q122" s="595"/>
      <c r="R122" s="627" t="s">
        <v>492</v>
      </c>
      <c r="S122" s="628"/>
      <c r="T122" s="629"/>
      <c r="U122" s="628"/>
      <c r="V122" s="628" t="s">
        <v>492</v>
      </c>
      <c r="W122" s="628"/>
      <c r="X122" s="630"/>
      <c r="Y122" s="555"/>
      <c r="Z122" s="627"/>
      <c r="AA122" s="654"/>
      <c r="AB122" s="655"/>
      <c r="AC122" s="656"/>
      <c r="AD122" s="555"/>
      <c r="AE122" s="555"/>
      <c r="AF122" s="596"/>
      <c r="AG122" s="606"/>
    </row>
    <row r="123" spans="1:33">
      <c r="A123" s="43"/>
      <c r="B123" s="635"/>
      <c r="C123" s="636"/>
      <c r="D123" s="636"/>
      <c r="E123" s="628" t="s">
        <v>492</v>
      </c>
      <c r="F123" s="637"/>
      <c r="G123" s="638" t="s">
        <v>492</v>
      </c>
      <c r="H123" s="637"/>
      <c r="I123" s="639" t="s">
        <v>492</v>
      </c>
      <c r="J123" s="637"/>
      <c r="K123" s="640" t="s">
        <v>492</v>
      </c>
      <c r="L123" s="637"/>
      <c r="M123" s="641" t="s">
        <v>492</v>
      </c>
      <c r="N123" s="642"/>
      <c r="O123" s="642" t="s">
        <v>492</v>
      </c>
      <c r="P123" s="642" t="s">
        <v>492</v>
      </c>
      <c r="Q123" s="595"/>
      <c r="R123" s="627" t="s">
        <v>492</v>
      </c>
      <c r="S123" s="628"/>
      <c r="T123" s="629"/>
      <c r="U123" s="628"/>
      <c r="V123" s="628" t="s">
        <v>492</v>
      </c>
      <c r="W123" s="628"/>
      <c r="X123" s="630"/>
      <c r="Y123" s="555"/>
      <c r="Z123" s="627"/>
      <c r="AA123" s="654"/>
      <c r="AB123" s="655"/>
      <c r="AC123" s="642"/>
      <c r="AD123" s="555"/>
      <c r="AE123" s="555"/>
      <c r="AF123" s="555" t="s">
        <v>163</v>
      </c>
      <c r="AG123" s="606"/>
    </row>
    <row r="124" spans="1:33">
      <c r="A124" s="43"/>
      <c r="B124" s="635"/>
      <c r="C124" s="636"/>
      <c r="D124" s="636"/>
      <c r="E124" s="628" t="s">
        <v>492</v>
      </c>
      <c r="F124" s="637"/>
      <c r="G124" s="638" t="s">
        <v>492</v>
      </c>
      <c r="H124" s="637"/>
      <c r="I124" s="639" t="s">
        <v>492</v>
      </c>
      <c r="J124" s="637"/>
      <c r="K124" s="640" t="s">
        <v>492</v>
      </c>
      <c r="L124" s="637"/>
      <c r="M124" s="641" t="s">
        <v>492</v>
      </c>
      <c r="N124" s="642"/>
      <c r="O124" s="630" t="s">
        <v>492</v>
      </c>
      <c r="P124" s="642" t="s">
        <v>492</v>
      </c>
      <c r="Q124" s="595"/>
      <c r="R124" s="627" t="s">
        <v>492</v>
      </c>
      <c r="S124" s="628"/>
      <c r="T124" s="629"/>
      <c r="U124" s="628"/>
      <c r="V124" s="628" t="s">
        <v>492</v>
      </c>
      <c r="W124" s="628"/>
      <c r="X124" s="630"/>
      <c r="Y124" s="555"/>
      <c r="Z124" s="627"/>
      <c r="AA124" s="654"/>
      <c r="AB124" s="655"/>
      <c r="AC124" s="642"/>
      <c r="AD124" s="555"/>
      <c r="AE124" s="555"/>
      <c r="AF124" s="633" t="s">
        <v>164</v>
      </c>
      <c r="AG124" s="634">
        <v>1500</v>
      </c>
    </row>
    <row r="125" spans="1:33">
      <c r="A125" s="43"/>
      <c r="B125" s="635"/>
      <c r="C125" s="636"/>
      <c r="D125" s="636"/>
      <c r="E125" s="628" t="s">
        <v>492</v>
      </c>
      <c r="F125" s="637"/>
      <c r="G125" s="638" t="s">
        <v>492</v>
      </c>
      <c r="H125" s="637"/>
      <c r="I125" s="639" t="s">
        <v>492</v>
      </c>
      <c r="J125" s="637"/>
      <c r="K125" s="640" t="s">
        <v>492</v>
      </c>
      <c r="L125" s="637"/>
      <c r="M125" s="641" t="s">
        <v>492</v>
      </c>
      <c r="N125" s="642"/>
      <c r="O125" s="642" t="s">
        <v>492</v>
      </c>
      <c r="P125" s="642" t="s">
        <v>492</v>
      </c>
      <c r="Q125" s="595"/>
      <c r="R125" s="627" t="s">
        <v>492</v>
      </c>
      <c r="S125" s="628"/>
      <c r="T125" s="629"/>
      <c r="U125" s="628"/>
      <c r="V125" s="628" t="s">
        <v>492</v>
      </c>
      <c r="W125" s="628"/>
      <c r="X125" s="630"/>
      <c r="Y125" s="555"/>
      <c r="Z125" s="627"/>
      <c r="AA125" s="654"/>
      <c r="AB125" s="655"/>
      <c r="AC125" s="642"/>
      <c r="AD125" s="555"/>
      <c r="AE125" s="555"/>
      <c r="AF125" s="643" t="s">
        <v>680</v>
      </c>
      <c r="AG125" s="644">
        <v>0</v>
      </c>
    </row>
    <row r="126" spans="1:33">
      <c r="A126" s="43"/>
      <c r="B126" s="635"/>
      <c r="C126" s="636"/>
      <c r="D126" s="636"/>
      <c r="E126" s="628" t="s">
        <v>492</v>
      </c>
      <c r="F126" s="637"/>
      <c r="G126" s="638" t="s">
        <v>492</v>
      </c>
      <c r="H126" s="637"/>
      <c r="I126" s="639" t="s">
        <v>492</v>
      </c>
      <c r="J126" s="637"/>
      <c r="K126" s="640" t="s">
        <v>492</v>
      </c>
      <c r="L126" s="637"/>
      <c r="M126" s="641" t="s">
        <v>492</v>
      </c>
      <c r="N126" s="642"/>
      <c r="O126" s="630" t="s">
        <v>492</v>
      </c>
      <c r="P126" s="642" t="s">
        <v>492</v>
      </c>
      <c r="Q126" s="595"/>
      <c r="R126" s="627" t="s">
        <v>492</v>
      </c>
      <c r="S126" s="628"/>
      <c r="T126" s="629"/>
      <c r="U126" s="628"/>
      <c r="V126" s="628" t="s">
        <v>492</v>
      </c>
      <c r="W126" s="628"/>
      <c r="X126" s="630"/>
      <c r="Y126" s="555"/>
      <c r="Z126" s="627"/>
      <c r="AA126" s="654"/>
      <c r="AB126" s="657"/>
      <c r="AC126" s="642"/>
      <c r="AD126" s="555"/>
      <c r="AE126" s="555"/>
      <c r="AF126" s="555"/>
      <c r="AG126" s="606"/>
    </row>
    <row r="127" spans="1:33">
      <c r="A127" s="43"/>
      <c r="B127" s="635"/>
      <c r="C127" s="658"/>
      <c r="D127" s="636"/>
      <c r="E127" s="628" t="s">
        <v>492</v>
      </c>
      <c r="F127" s="637"/>
      <c r="G127" s="638" t="s">
        <v>492</v>
      </c>
      <c r="H127" s="637"/>
      <c r="I127" s="639" t="s">
        <v>492</v>
      </c>
      <c r="J127" s="637"/>
      <c r="K127" s="640" t="s">
        <v>492</v>
      </c>
      <c r="L127" s="637"/>
      <c r="M127" s="641" t="s">
        <v>492</v>
      </c>
      <c r="N127" s="642"/>
      <c r="O127" s="642" t="s">
        <v>492</v>
      </c>
      <c r="P127" s="642" t="s">
        <v>492</v>
      </c>
      <c r="Q127" s="595"/>
      <c r="R127" s="627" t="s">
        <v>492</v>
      </c>
      <c r="S127" s="628"/>
      <c r="T127" s="629"/>
      <c r="U127" s="628"/>
      <c r="V127" s="628" t="s">
        <v>492</v>
      </c>
      <c r="W127" s="628"/>
      <c r="X127" s="630"/>
      <c r="Y127" s="555"/>
      <c r="Z127" s="627"/>
      <c r="AA127" s="654"/>
      <c r="AB127" s="657"/>
      <c r="AC127" s="642"/>
      <c r="AD127" s="555"/>
      <c r="AE127" s="555"/>
      <c r="AF127" s="596" t="s">
        <v>344</v>
      </c>
      <c r="AG127" s="597"/>
    </row>
    <row r="128" spans="1:33">
      <c r="A128" s="43"/>
      <c r="B128" s="635"/>
      <c r="C128" s="658"/>
      <c r="D128" s="636"/>
      <c r="E128" s="628" t="s">
        <v>492</v>
      </c>
      <c r="F128" s="637"/>
      <c r="G128" s="638" t="s">
        <v>492</v>
      </c>
      <c r="H128" s="637"/>
      <c r="I128" s="639" t="s">
        <v>492</v>
      </c>
      <c r="J128" s="637"/>
      <c r="K128" s="640" t="s">
        <v>492</v>
      </c>
      <c r="L128" s="637"/>
      <c r="M128" s="641" t="s">
        <v>492</v>
      </c>
      <c r="N128" s="642"/>
      <c r="O128" s="630" t="s">
        <v>492</v>
      </c>
      <c r="P128" s="642" t="s">
        <v>492</v>
      </c>
      <c r="Q128" s="595"/>
      <c r="R128" s="627" t="s">
        <v>492</v>
      </c>
      <c r="S128" s="628"/>
      <c r="T128" s="629"/>
      <c r="U128" s="628"/>
      <c r="V128" s="628" t="s">
        <v>492</v>
      </c>
      <c r="W128" s="628"/>
      <c r="X128" s="630"/>
      <c r="Y128" s="555"/>
      <c r="Z128" s="627"/>
      <c r="AA128" s="654"/>
      <c r="AB128" s="655"/>
      <c r="AC128" s="656"/>
      <c r="AD128" s="555"/>
      <c r="AE128" s="555"/>
      <c r="AF128" s="659"/>
      <c r="AG128" s="647"/>
    </row>
    <row r="129" spans="1:33">
      <c r="A129" s="43"/>
      <c r="B129" s="635"/>
      <c r="C129" s="658"/>
      <c r="D129" s="636"/>
      <c r="E129" s="628" t="s">
        <v>492</v>
      </c>
      <c r="F129" s="637"/>
      <c r="G129" s="638" t="s">
        <v>492</v>
      </c>
      <c r="H129" s="637"/>
      <c r="I129" s="639" t="s">
        <v>492</v>
      </c>
      <c r="J129" s="637"/>
      <c r="K129" s="640" t="s">
        <v>492</v>
      </c>
      <c r="L129" s="637"/>
      <c r="M129" s="641" t="s">
        <v>492</v>
      </c>
      <c r="N129" s="642"/>
      <c r="O129" s="642" t="s">
        <v>492</v>
      </c>
      <c r="P129" s="642" t="s">
        <v>492</v>
      </c>
      <c r="Q129" s="595"/>
      <c r="R129" s="627" t="s">
        <v>492</v>
      </c>
      <c r="S129" s="628"/>
      <c r="T129" s="629"/>
      <c r="U129" s="628"/>
      <c r="V129" s="628" t="s">
        <v>492</v>
      </c>
      <c r="W129" s="628"/>
      <c r="X129" s="630"/>
      <c r="Y129" s="555"/>
      <c r="Z129" s="627"/>
      <c r="AA129" s="654"/>
      <c r="AB129" s="655"/>
      <c r="AC129" s="642"/>
      <c r="AD129" s="555"/>
      <c r="AE129" s="555"/>
      <c r="AF129" s="660" t="s">
        <v>31</v>
      </c>
      <c r="AG129" s="661">
        <v>303230</v>
      </c>
    </row>
    <row r="130" spans="1:33">
      <c r="B130" s="662"/>
      <c r="C130" s="663"/>
      <c r="D130" s="664"/>
      <c r="E130" s="590" t="s">
        <v>492</v>
      </c>
      <c r="F130" s="665"/>
      <c r="G130" s="666"/>
      <c r="H130" s="665"/>
      <c r="I130" s="667"/>
      <c r="J130" s="665"/>
      <c r="K130" s="667"/>
      <c r="L130" s="665"/>
      <c r="M130" s="666"/>
      <c r="N130" s="647"/>
      <c r="O130" s="668"/>
      <c r="P130" s="647"/>
      <c r="Q130" s="595"/>
      <c r="R130" s="627" t="s">
        <v>492</v>
      </c>
      <c r="S130" s="628"/>
      <c r="T130" s="629"/>
      <c r="U130" s="628"/>
      <c r="V130" s="628" t="s">
        <v>492</v>
      </c>
      <c r="W130" s="628"/>
      <c r="X130" s="630"/>
      <c r="Y130" s="555"/>
      <c r="Z130" s="627"/>
      <c r="AA130" s="654"/>
      <c r="AB130" s="655"/>
      <c r="AC130" s="642"/>
      <c r="AD130" s="555"/>
      <c r="AE130" s="555"/>
      <c r="AF130" s="669"/>
      <c r="AG130" s="619"/>
    </row>
    <row r="131" spans="1:33">
      <c r="B131" s="928" t="s">
        <v>500</v>
      </c>
      <c r="C131" s="929"/>
      <c r="D131" s="930"/>
      <c r="E131" s="670"/>
      <c r="F131" s="671">
        <v>65</v>
      </c>
      <c r="G131" s="672">
        <v>7200</v>
      </c>
      <c r="H131" s="671">
        <v>21</v>
      </c>
      <c r="I131" s="673">
        <v>5600</v>
      </c>
      <c r="J131" s="671">
        <v>0</v>
      </c>
      <c r="K131" s="673">
        <v>4000</v>
      </c>
      <c r="L131" s="671">
        <v>3</v>
      </c>
      <c r="M131" s="672">
        <v>3610</v>
      </c>
      <c r="N131" s="672">
        <v>2</v>
      </c>
      <c r="O131" s="674">
        <v>91</v>
      </c>
      <c r="P131" s="674">
        <v>347710</v>
      </c>
      <c r="Q131" s="595"/>
      <c r="R131" s="675" t="s">
        <v>492</v>
      </c>
      <c r="S131" s="676"/>
      <c r="T131" s="677"/>
      <c r="U131" s="628"/>
      <c r="V131" s="628" t="s">
        <v>492</v>
      </c>
      <c r="W131" s="628"/>
      <c r="X131" s="630"/>
      <c r="Y131" s="555"/>
      <c r="Z131" s="627"/>
      <c r="AA131" s="654"/>
      <c r="AB131" s="655"/>
      <c r="AC131" s="642"/>
      <c r="AD131" s="555"/>
      <c r="AE131" s="555"/>
      <c r="AF131" s="660" t="s">
        <v>32</v>
      </c>
      <c r="AG131" s="678"/>
    </row>
    <row r="132" spans="1:33">
      <c r="B132" s="554"/>
      <c r="C132" s="590"/>
      <c r="D132" s="554"/>
      <c r="E132" s="590"/>
      <c r="F132" s="666"/>
      <c r="G132" s="666"/>
      <c r="H132" s="666"/>
      <c r="I132" s="666"/>
      <c r="J132" s="666"/>
      <c r="K132" s="666"/>
      <c r="L132" s="666"/>
      <c r="M132" s="666"/>
      <c r="N132" s="666"/>
      <c r="O132" s="666"/>
      <c r="P132" s="666"/>
      <c r="Q132" s="595"/>
      <c r="R132" s="598" t="s">
        <v>89</v>
      </c>
      <c r="S132" s="679"/>
      <c r="T132" s="680">
        <v>0</v>
      </c>
      <c r="U132" s="628"/>
      <c r="V132" s="628" t="s">
        <v>492</v>
      </c>
      <c r="W132" s="628"/>
      <c r="X132" s="630"/>
      <c r="Y132" s="555"/>
      <c r="Z132" s="627"/>
      <c r="AA132" s="654"/>
      <c r="AB132" s="657"/>
      <c r="AC132" s="642"/>
      <c r="AD132" s="555"/>
      <c r="AE132" s="555"/>
      <c r="AF132" s="669"/>
      <c r="AG132" s="619"/>
    </row>
    <row r="133" spans="1:33">
      <c r="B133" s="881" t="s">
        <v>601</v>
      </c>
      <c r="C133" s="882"/>
      <c r="D133" s="882"/>
      <c r="E133" s="564" t="e">
        <v>#N/A</v>
      </c>
      <c r="F133" s="883" t="s">
        <v>603</v>
      </c>
      <c r="G133" s="884"/>
      <c r="H133" s="884"/>
      <c r="I133" s="884"/>
      <c r="J133" s="884"/>
      <c r="K133" s="884"/>
      <c r="L133" s="884"/>
      <c r="M133" s="884"/>
      <c r="N133" s="884"/>
      <c r="O133" s="884"/>
      <c r="P133" s="885"/>
      <c r="Q133" s="555"/>
      <c r="R133" s="598" t="s">
        <v>90</v>
      </c>
      <c r="S133" s="564"/>
      <c r="T133" s="681"/>
      <c r="U133" s="682"/>
      <c r="V133" s="682" t="s">
        <v>492</v>
      </c>
      <c r="W133" s="682"/>
      <c r="X133" s="683"/>
      <c r="Y133" s="555"/>
      <c r="Z133" s="675"/>
      <c r="AA133" s="684"/>
      <c r="AB133" s="685"/>
      <c r="AC133" s="686"/>
      <c r="AD133" s="555"/>
      <c r="AE133" s="555"/>
      <c r="AF133" s="660" t="s">
        <v>343</v>
      </c>
      <c r="AG133" s="678"/>
    </row>
    <row r="134" spans="1:33">
      <c r="B134" s="894" t="s">
        <v>602</v>
      </c>
      <c r="C134" s="894"/>
      <c r="D134" s="894"/>
      <c r="E134" s="555" t="e">
        <v>#N/A</v>
      </c>
      <c r="F134" s="687" t="s">
        <v>15</v>
      </c>
      <c r="G134" s="688"/>
      <c r="H134" s="687" t="s">
        <v>16</v>
      </c>
      <c r="I134" s="689"/>
      <c r="J134" s="559" t="s">
        <v>17</v>
      </c>
      <c r="K134" s="690"/>
      <c r="L134" s="687" t="s">
        <v>18</v>
      </c>
      <c r="M134" s="670"/>
      <c r="N134" s="670" t="s">
        <v>19</v>
      </c>
      <c r="O134" s="691" t="s">
        <v>6</v>
      </c>
      <c r="P134" s="613" t="s">
        <v>20</v>
      </c>
      <c r="Q134" s="555"/>
      <c r="R134" s="692" t="s">
        <v>492</v>
      </c>
      <c r="S134" s="560"/>
      <c r="T134" s="693"/>
      <c r="U134" s="694"/>
      <c r="V134" s="695" t="s">
        <v>492</v>
      </c>
      <c r="W134" s="695"/>
      <c r="X134" s="630"/>
      <c r="Y134" s="555"/>
      <c r="Z134" s="645"/>
      <c r="AA134" s="590"/>
      <c r="AB134" s="646"/>
      <c r="AC134" s="647"/>
      <c r="AD134" s="555"/>
      <c r="AE134" s="555"/>
      <c r="AF134" s="669"/>
      <c r="AG134" s="619"/>
    </row>
    <row r="135" spans="1:33">
      <c r="A135" s="548" t="s">
        <v>498</v>
      </c>
      <c r="B135" s="873" t="s">
        <v>635</v>
      </c>
      <c r="C135" s="874"/>
      <c r="D135" s="875"/>
      <c r="E135" s="670"/>
      <c r="F135" s="765">
        <v>32</v>
      </c>
      <c r="G135" s="757">
        <v>4050</v>
      </c>
      <c r="H135" s="758">
        <v>13</v>
      </c>
      <c r="I135" s="758">
        <v>3150</v>
      </c>
      <c r="J135" s="758">
        <v>0</v>
      </c>
      <c r="K135" s="758">
        <v>2250</v>
      </c>
      <c r="L135" s="758">
        <v>3</v>
      </c>
      <c r="M135" s="758">
        <v>2030</v>
      </c>
      <c r="N135" s="758">
        <v>1</v>
      </c>
      <c r="O135" s="758">
        <v>49</v>
      </c>
      <c r="P135" s="759">
        <v>205430</v>
      </c>
      <c r="Q135" s="555"/>
      <c r="R135" s="857" t="s">
        <v>91</v>
      </c>
      <c r="S135" s="858"/>
      <c r="T135" s="680">
        <v>0</v>
      </c>
      <c r="U135" s="696"/>
      <c r="V135" s="697" t="s">
        <v>492</v>
      </c>
      <c r="W135" s="696"/>
      <c r="X135" s="630"/>
      <c r="Y135" s="555"/>
      <c r="Z135" s="648" t="s">
        <v>35</v>
      </c>
      <c r="AA135" s="649"/>
      <c r="AB135" s="650"/>
      <c r="AC135" s="651">
        <v>0</v>
      </c>
      <c r="AD135" s="555"/>
      <c r="AE135" s="555"/>
      <c r="AF135" s="698" t="s">
        <v>81</v>
      </c>
      <c r="AG135" s="699"/>
    </row>
    <row r="136" spans="1:33">
      <c r="A136" s="548"/>
      <c r="B136" s="870" t="s">
        <v>623</v>
      </c>
      <c r="C136" s="871"/>
      <c r="D136" s="872"/>
      <c r="E136" s="555" t="e">
        <v>#N/A</v>
      </c>
      <c r="F136" s="700">
        <v>32</v>
      </c>
      <c r="G136" s="701">
        <v>4050</v>
      </c>
      <c r="H136" s="702">
        <v>13</v>
      </c>
      <c r="I136" s="702">
        <v>3150</v>
      </c>
      <c r="J136" s="702">
        <v>0</v>
      </c>
      <c r="K136" s="702">
        <v>2250</v>
      </c>
      <c r="L136" s="702">
        <v>3</v>
      </c>
      <c r="M136" s="702">
        <v>2030</v>
      </c>
      <c r="N136" s="702">
        <v>1</v>
      </c>
      <c r="O136" s="702">
        <v>49</v>
      </c>
      <c r="P136" s="703">
        <v>205430</v>
      </c>
      <c r="Q136" s="555"/>
      <c r="R136" s="560"/>
      <c r="S136" s="560"/>
      <c r="T136" s="704"/>
      <c r="U136" s="628"/>
      <c r="V136" s="628" t="s">
        <v>492</v>
      </c>
      <c r="W136" s="628"/>
      <c r="X136" s="630"/>
      <c r="Y136" s="555"/>
      <c r="Z136" s="596" t="s">
        <v>36</v>
      </c>
      <c r="AA136" s="555"/>
      <c r="AB136" s="555"/>
      <c r="AC136" s="555"/>
      <c r="AD136" s="555"/>
      <c r="AE136" s="555"/>
      <c r="AF136" s="669"/>
      <c r="AG136" s="619"/>
    </row>
    <row r="137" spans="1:33">
      <c r="A137" s="548" t="s">
        <v>607</v>
      </c>
      <c r="B137" s="873" t="s">
        <v>107</v>
      </c>
      <c r="C137" s="874"/>
      <c r="D137" s="875"/>
      <c r="E137" s="670"/>
      <c r="F137" s="757">
        <v>33</v>
      </c>
      <c r="G137" s="758">
        <v>3150</v>
      </c>
      <c r="H137" s="758">
        <v>8</v>
      </c>
      <c r="I137" s="758">
        <v>2450</v>
      </c>
      <c r="J137" s="758">
        <v>0</v>
      </c>
      <c r="K137" s="758">
        <v>1750</v>
      </c>
      <c r="L137" s="758">
        <v>0</v>
      </c>
      <c r="M137" s="758">
        <v>1580</v>
      </c>
      <c r="N137" s="758">
        <v>1</v>
      </c>
      <c r="O137" s="758">
        <v>42</v>
      </c>
      <c r="P137" s="759">
        <v>142280</v>
      </c>
      <c r="Q137" s="555"/>
      <c r="R137" s="857" t="s">
        <v>92</v>
      </c>
      <c r="S137" s="863"/>
      <c r="T137" s="864"/>
      <c r="U137" s="682"/>
      <c r="V137" s="682" t="s">
        <v>492</v>
      </c>
      <c r="W137" s="682"/>
      <c r="X137" s="683"/>
      <c r="Y137" s="555"/>
      <c r="Z137" s="555"/>
      <c r="AA137" s="555"/>
      <c r="AB137" s="555"/>
      <c r="AC137" s="555"/>
      <c r="AD137" s="555"/>
      <c r="AE137" s="555"/>
      <c r="AF137" s="705" t="s">
        <v>34</v>
      </c>
      <c r="AG137" s="706"/>
    </row>
    <row r="138" spans="1:33">
      <c r="A138" s="548"/>
      <c r="B138" s="870" t="s">
        <v>623</v>
      </c>
      <c r="C138" s="871"/>
      <c r="D138" s="872"/>
      <c r="E138" s="555" t="e">
        <v>#N/A</v>
      </c>
      <c r="F138" s="701">
        <v>33</v>
      </c>
      <c r="G138" s="702">
        <v>3150</v>
      </c>
      <c r="H138" s="702">
        <v>8</v>
      </c>
      <c r="I138" s="702">
        <v>2450</v>
      </c>
      <c r="J138" s="702">
        <v>0</v>
      </c>
      <c r="K138" s="702">
        <v>1750</v>
      </c>
      <c r="L138" s="702">
        <v>0</v>
      </c>
      <c r="M138" s="702">
        <v>1580</v>
      </c>
      <c r="N138" s="702">
        <v>1</v>
      </c>
      <c r="O138" s="702">
        <v>42</v>
      </c>
      <c r="P138" s="703">
        <v>142280</v>
      </c>
      <c r="Q138" s="555"/>
      <c r="R138" s="692" t="s">
        <v>492</v>
      </c>
      <c r="S138" s="560"/>
      <c r="T138" s="693"/>
      <c r="U138" s="707"/>
      <c r="V138" s="708" t="s">
        <v>492</v>
      </c>
      <c r="W138" s="676"/>
      <c r="X138" s="709"/>
      <c r="Y138" s="555"/>
      <c r="Z138" s="645"/>
      <c r="AA138" s="590"/>
      <c r="AB138" s="646"/>
      <c r="AC138" s="647"/>
      <c r="AD138" s="555"/>
      <c r="AE138" s="555"/>
      <c r="AF138" s="669"/>
      <c r="AG138" s="619"/>
    </row>
    <row r="139" spans="1:33">
      <c r="A139" s="548" t="s">
        <v>608</v>
      </c>
      <c r="B139" s="873" t="s">
        <v>605</v>
      </c>
      <c r="C139" s="874"/>
      <c r="D139" s="875"/>
      <c r="E139" s="670"/>
      <c r="F139" s="757">
        <v>0</v>
      </c>
      <c r="G139" s="758">
        <v>0</v>
      </c>
      <c r="H139" s="758">
        <v>0</v>
      </c>
      <c r="I139" s="758">
        <v>0</v>
      </c>
      <c r="J139" s="758">
        <v>0</v>
      </c>
      <c r="K139" s="758">
        <v>0</v>
      </c>
      <c r="L139" s="758">
        <v>0</v>
      </c>
      <c r="M139" s="758">
        <v>0</v>
      </c>
      <c r="N139" s="758">
        <v>0</v>
      </c>
      <c r="O139" s="758">
        <v>0</v>
      </c>
      <c r="P139" s="759">
        <v>0</v>
      </c>
      <c r="Q139" s="555"/>
      <c r="R139" s="857" t="s">
        <v>93</v>
      </c>
      <c r="S139" s="858"/>
      <c r="T139" s="680">
        <v>53510</v>
      </c>
      <c r="U139" s="710"/>
      <c r="V139" s="564" t="s">
        <v>82</v>
      </c>
      <c r="W139" s="564"/>
      <c r="X139" s="711">
        <v>53510</v>
      </c>
      <c r="Y139" s="555"/>
      <c r="Z139" s="692" t="s">
        <v>76</v>
      </c>
      <c r="AA139" s="649"/>
      <c r="AB139" s="650"/>
      <c r="AC139" s="651">
        <v>0</v>
      </c>
      <c r="AD139" s="555"/>
      <c r="AE139" s="555"/>
      <c r="AF139" s="705" t="s">
        <v>5</v>
      </c>
      <c r="AG139" s="651">
        <v>303230</v>
      </c>
    </row>
    <row r="140" spans="1:33">
      <c r="A140" s="548"/>
      <c r="B140" s="870" t="s">
        <v>623</v>
      </c>
      <c r="C140" s="871"/>
      <c r="D140" s="872"/>
      <c r="E140" s="712"/>
      <c r="F140" s="701">
        <v>0</v>
      </c>
      <c r="G140" s="702">
        <v>0</v>
      </c>
      <c r="H140" s="702">
        <v>0</v>
      </c>
      <c r="I140" s="702">
        <v>0</v>
      </c>
      <c r="J140" s="702">
        <v>0</v>
      </c>
      <c r="K140" s="702">
        <v>0</v>
      </c>
      <c r="L140" s="702">
        <v>0</v>
      </c>
      <c r="M140" s="702">
        <v>0</v>
      </c>
      <c r="N140" s="702">
        <v>0</v>
      </c>
      <c r="O140" s="702">
        <v>0</v>
      </c>
      <c r="P140" s="703">
        <v>0</v>
      </c>
      <c r="Q140" s="555"/>
      <c r="R140" s="596"/>
      <c r="S140" s="555"/>
      <c r="T140" s="713"/>
      <c r="U140" s="555"/>
      <c r="V140" s="714"/>
      <c r="W140" s="555"/>
      <c r="X140" s="713"/>
      <c r="Y140" s="555"/>
      <c r="Z140" s="555"/>
      <c r="AA140" s="555"/>
      <c r="AB140" s="555"/>
      <c r="AC140" s="555"/>
      <c r="AD140" s="555"/>
      <c r="AE140" s="555"/>
      <c r="AF140" s="555"/>
      <c r="AG140" s="555"/>
    </row>
    <row r="141" spans="1:33">
      <c r="A141" s="548" t="s">
        <v>609</v>
      </c>
      <c r="B141" s="873" t="s">
        <v>103</v>
      </c>
      <c r="C141" s="874"/>
      <c r="D141" s="875"/>
      <c r="E141" s="560" t="e">
        <v>#N/A</v>
      </c>
      <c r="F141" s="757">
        <v>0</v>
      </c>
      <c r="G141" s="758">
        <v>0</v>
      </c>
      <c r="H141" s="758">
        <v>0</v>
      </c>
      <c r="I141" s="758">
        <v>0</v>
      </c>
      <c r="J141" s="758">
        <v>0</v>
      </c>
      <c r="K141" s="758">
        <v>0</v>
      </c>
      <c r="L141" s="758">
        <v>0</v>
      </c>
      <c r="M141" s="758">
        <v>0</v>
      </c>
      <c r="N141" s="758">
        <v>0</v>
      </c>
      <c r="O141" s="758">
        <v>0</v>
      </c>
      <c r="P141" s="759">
        <v>0</v>
      </c>
      <c r="Q141" s="555"/>
      <c r="R141" s="649" t="s">
        <v>425</v>
      </c>
      <c r="S141" s="555"/>
      <c r="T141" s="555"/>
      <c r="U141" s="555"/>
      <c r="V141" s="555"/>
      <c r="W141" s="555"/>
      <c r="X141" s="555"/>
      <c r="Y141" s="555"/>
      <c r="Z141" s="555"/>
      <c r="AA141" s="555"/>
      <c r="AB141" s="555"/>
      <c r="AC141" s="555"/>
      <c r="AD141" s="555"/>
      <c r="AE141" s="555"/>
      <c r="AF141" s="714" t="s">
        <v>342</v>
      </c>
      <c r="AG141" s="555"/>
    </row>
    <row r="142" spans="1:33">
      <c r="A142" s="548"/>
      <c r="B142" s="870" t="s">
        <v>623</v>
      </c>
      <c r="C142" s="871"/>
      <c r="D142" s="872"/>
      <c r="E142" s="555" t="e">
        <v>#N/A</v>
      </c>
      <c r="F142" s="701">
        <v>0</v>
      </c>
      <c r="G142" s="702">
        <v>0</v>
      </c>
      <c r="H142" s="702">
        <v>0</v>
      </c>
      <c r="I142" s="702">
        <v>0</v>
      </c>
      <c r="J142" s="702">
        <v>0</v>
      </c>
      <c r="K142" s="702">
        <v>0</v>
      </c>
      <c r="L142" s="702">
        <v>0</v>
      </c>
      <c r="M142" s="702">
        <v>0</v>
      </c>
      <c r="N142" s="702">
        <v>0</v>
      </c>
      <c r="O142" s="702">
        <v>0</v>
      </c>
      <c r="P142" s="703">
        <v>0</v>
      </c>
      <c r="Q142" s="555"/>
      <c r="R142" s="774"/>
      <c r="S142" s="604"/>
      <c r="T142" s="603" t="s">
        <v>39</v>
      </c>
      <c r="U142" s="604"/>
      <c r="V142" s="715"/>
      <c r="W142" s="604"/>
      <c r="X142" s="603" t="s">
        <v>40</v>
      </c>
      <c r="Y142" s="604"/>
      <c r="Z142" s="715"/>
      <c r="AA142" s="604"/>
      <c r="AB142" s="604"/>
      <c r="AC142" s="603" t="s">
        <v>41</v>
      </c>
      <c r="AD142" s="715"/>
      <c r="AE142" s="555"/>
      <c r="AF142" s="645" t="s">
        <v>726</v>
      </c>
      <c r="AG142" s="716" t="s">
        <v>727</v>
      </c>
    </row>
    <row r="143" spans="1:33">
      <c r="A143" s="548" t="s">
        <v>610</v>
      </c>
      <c r="B143" s="878" t="s">
        <v>661</v>
      </c>
      <c r="C143" s="879"/>
      <c r="D143" s="880"/>
      <c r="E143" s="670"/>
      <c r="F143" s="757">
        <v>0</v>
      </c>
      <c r="G143" s="758">
        <v>0</v>
      </c>
      <c r="H143" s="758">
        <v>0</v>
      </c>
      <c r="I143" s="758">
        <v>0</v>
      </c>
      <c r="J143" s="758">
        <v>0</v>
      </c>
      <c r="K143" s="758">
        <v>0</v>
      </c>
      <c r="L143" s="758">
        <v>0</v>
      </c>
      <c r="M143" s="758">
        <v>0</v>
      </c>
      <c r="N143" s="758">
        <v>0</v>
      </c>
      <c r="O143" s="758">
        <v>0</v>
      </c>
      <c r="P143" s="759">
        <v>0</v>
      </c>
      <c r="Q143" s="555"/>
      <c r="R143" s="775"/>
      <c r="S143" s="596" t="s">
        <v>2</v>
      </c>
      <c r="T143" s="717">
        <v>216</v>
      </c>
      <c r="U143" s="555"/>
      <c r="V143" s="718"/>
      <c r="W143" s="596" t="s">
        <v>42</v>
      </c>
      <c r="X143" s="719">
        <v>216</v>
      </c>
      <c r="Y143" s="555"/>
      <c r="Z143" s="720"/>
      <c r="AA143" s="555" t="s">
        <v>2</v>
      </c>
      <c r="AB143" s="596"/>
      <c r="AC143" s="721">
        <v>535</v>
      </c>
      <c r="AD143" s="720"/>
      <c r="AE143" s="555"/>
      <c r="AF143" s="631" t="s">
        <v>728</v>
      </c>
      <c r="AG143" s="561"/>
    </row>
    <row r="144" spans="1:33">
      <c r="A144" s="548" t="s">
        <v>332</v>
      </c>
      <c r="B144" s="870" t="s">
        <v>623</v>
      </c>
      <c r="C144" s="871"/>
      <c r="D144" s="872"/>
      <c r="E144" s="555" t="e">
        <v>#N/A</v>
      </c>
      <c r="F144" s="701">
        <v>0</v>
      </c>
      <c r="G144" s="702">
        <v>0</v>
      </c>
      <c r="H144" s="702">
        <v>0</v>
      </c>
      <c r="I144" s="702">
        <v>0</v>
      </c>
      <c r="J144" s="702">
        <v>0</v>
      </c>
      <c r="K144" s="702">
        <v>0</v>
      </c>
      <c r="L144" s="702">
        <v>0</v>
      </c>
      <c r="M144" s="702">
        <v>0</v>
      </c>
      <c r="N144" s="702">
        <v>0</v>
      </c>
      <c r="O144" s="702">
        <v>0</v>
      </c>
      <c r="P144" s="703">
        <v>0</v>
      </c>
      <c r="Q144" s="555"/>
      <c r="R144" s="776" t="s">
        <v>43</v>
      </c>
      <c r="S144" s="697" t="s">
        <v>3</v>
      </c>
      <c r="T144" s="722">
        <v>91</v>
      </c>
      <c r="U144" s="696"/>
      <c r="V144" s="723">
        <v>42.129629629629626</v>
      </c>
      <c r="W144" s="697" t="s">
        <v>44</v>
      </c>
      <c r="X144" s="724">
        <v>91</v>
      </c>
      <c r="Y144" s="696"/>
      <c r="Z144" s="725">
        <v>42.129629629629626</v>
      </c>
      <c r="AA144" s="696" t="s">
        <v>3</v>
      </c>
      <c r="AB144" s="697"/>
      <c r="AC144" s="726">
        <v>369</v>
      </c>
      <c r="AD144" s="723">
        <v>68.971962616822438</v>
      </c>
      <c r="AE144" s="555"/>
      <c r="AF144" s="558" t="s">
        <v>729</v>
      </c>
      <c r="AG144" s="561"/>
    </row>
    <row r="145" spans="1:33">
      <c r="A145" s="43"/>
      <c r="B145" s="662"/>
      <c r="C145" s="663"/>
      <c r="D145" s="664"/>
      <c r="E145" s="590" t="s">
        <v>492</v>
      </c>
      <c r="F145" s="760"/>
      <c r="G145" s="761"/>
      <c r="H145" s="760"/>
      <c r="I145" s="762"/>
      <c r="J145" s="760"/>
      <c r="K145" s="762"/>
      <c r="L145" s="760"/>
      <c r="M145" s="761"/>
      <c r="N145" s="761"/>
      <c r="O145" s="763"/>
      <c r="P145" s="764"/>
      <c r="Q145" s="555"/>
      <c r="R145" s="777"/>
      <c r="S145" s="728"/>
      <c r="T145" s="606">
        <v>1078030</v>
      </c>
      <c r="U145" s="555"/>
      <c r="V145" s="729"/>
      <c r="W145" s="555"/>
      <c r="X145" s="719">
        <v>1078030</v>
      </c>
      <c r="Y145" s="555"/>
      <c r="Z145" s="720"/>
      <c r="AA145" s="555"/>
      <c r="AB145" s="555"/>
      <c r="AC145" s="713">
        <v>2122640</v>
      </c>
      <c r="AD145" s="720"/>
      <c r="AE145" s="555"/>
      <c r="AF145" s="952" t="s">
        <v>730</v>
      </c>
      <c r="AG145" s="953"/>
    </row>
    <row r="146" spans="1:33">
      <c r="A146" s="43"/>
      <c r="B146" s="870" t="s">
        <v>611</v>
      </c>
      <c r="C146" s="871"/>
      <c r="D146" s="872"/>
      <c r="E146" s="670"/>
      <c r="F146" s="731">
        <v>65</v>
      </c>
      <c r="G146" s="732">
        <v>7200</v>
      </c>
      <c r="H146" s="731">
        <v>21</v>
      </c>
      <c r="I146" s="733">
        <v>5600</v>
      </c>
      <c r="J146" s="731">
        <v>0</v>
      </c>
      <c r="K146" s="733">
        <v>4000</v>
      </c>
      <c r="L146" s="731">
        <v>3</v>
      </c>
      <c r="M146" s="732">
        <v>3610</v>
      </c>
      <c r="N146" s="732">
        <v>2</v>
      </c>
      <c r="O146" s="734">
        <v>91</v>
      </c>
      <c r="P146" s="735">
        <v>347710</v>
      </c>
      <c r="Q146" s="555"/>
      <c r="R146" s="778" t="s">
        <v>45</v>
      </c>
      <c r="S146" s="660"/>
      <c r="T146" s="736">
        <v>347710</v>
      </c>
      <c r="U146" s="696"/>
      <c r="V146" s="723">
        <v>32.254204428448183</v>
      </c>
      <c r="W146" s="696"/>
      <c r="X146" s="724">
        <v>347710</v>
      </c>
      <c r="Y146" s="696"/>
      <c r="Z146" s="723">
        <v>32.254204428448183</v>
      </c>
      <c r="AA146" s="696"/>
      <c r="AB146" s="696"/>
      <c r="AC146" s="736">
        <v>1531670</v>
      </c>
      <c r="AD146" s="723">
        <v>72.158726868427991</v>
      </c>
      <c r="AE146" s="555"/>
      <c r="AF146" s="558"/>
      <c r="AG146" s="561"/>
    </row>
    <row r="147" spans="1:33">
      <c r="A147" s="43"/>
      <c r="B147" s="895"/>
      <c r="C147" s="895"/>
      <c r="D147" s="895"/>
      <c r="E147" s="562"/>
      <c r="F147" s="666"/>
      <c r="G147" s="737"/>
      <c r="H147" s="666"/>
      <c r="I147" s="737"/>
      <c r="J147" s="666"/>
      <c r="K147" s="737"/>
      <c r="L147" s="666"/>
      <c r="M147" s="737"/>
      <c r="N147" s="666"/>
      <c r="O147" s="737"/>
      <c r="P147" s="737"/>
      <c r="Q147" s="555"/>
      <c r="R147" s="777" t="s">
        <v>46</v>
      </c>
      <c r="S147" s="738">
        <v>0</v>
      </c>
      <c r="T147" s="606">
        <v>0</v>
      </c>
      <c r="U147" s="555"/>
      <c r="V147" s="729"/>
      <c r="W147" s="555"/>
      <c r="X147" s="719">
        <v>0</v>
      </c>
      <c r="Y147" s="555"/>
      <c r="Z147" s="739"/>
      <c r="AA147" s="555"/>
      <c r="AB147" s="555"/>
      <c r="AC147" s="713">
        <v>0</v>
      </c>
      <c r="AD147" s="720"/>
      <c r="AE147" s="555"/>
      <c r="AF147" s="558"/>
      <c r="AG147" s="561"/>
    </row>
    <row r="148" spans="1:33">
      <c r="A148" s="43"/>
      <c r="B148" s="881" t="s">
        <v>618</v>
      </c>
      <c r="C148" s="882"/>
      <c r="D148" s="882"/>
      <c r="E148" s="564" t="e">
        <v>#N/A</v>
      </c>
      <c r="F148" s="883" t="s">
        <v>616</v>
      </c>
      <c r="G148" s="884"/>
      <c r="H148" s="884"/>
      <c r="I148" s="884"/>
      <c r="J148" s="884"/>
      <c r="K148" s="884"/>
      <c r="L148" s="884"/>
      <c r="M148" s="884"/>
      <c r="N148" s="884"/>
      <c r="O148" s="884"/>
      <c r="P148" s="885"/>
      <c r="Q148" s="555"/>
      <c r="R148" s="776" t="s">
        <v>47</v>
      </c>
      <c r="S148" s="740"/>
      <c r="T148" s="736">
        <v>0</v>
      </c>
      <c r="U148" s="696"/>
      <c r="V148" s="723" t="s">
        <v>492</v>
      </c>
      <c r="W148" s="696"/>
      <c r="X148" s="724">
        <v>0</v>
      </c>
      <c r="Y148" s="696"/>
      <c r="Z148" s="725" t="s">
        <v>492</v>
      </c>
      <c r="AA148" s="696"/>
      <c r="AB148" s="696"/>
      <c r="AC148" s="736">
        <v>0</v>
      </c>
      <c r="AD148" s="723" t="s">
        <v>492</v>
      </c>
      <c r="AE148" s="555"/>
      <c r="AF148" s="558"/>
      <c r="AG148" s="561"/>
    </row>
    <row r="149" spans="1:33">
      <c r="A149" s="43"/>
      <c r="B149" s="894" t="s">
        <v>602</v>
      </c>
      <c r="C149" s="894"/>
      <c r="D149" s="894"/>
      <c r="E149" s="555" t="e">
        <v>#N/A</v>
      </c>
      <c r="F149" s="687" t="s">
        <v>15</v>
      </c>
      <c r="G149" s="688"/>
      <c r="H149" s="687" t="s">
        <v>16</v>
      </c>
      <c r="I149" s="689"/>
      <c r="J149" s="559" t="s">
        <v>17</v>
      </c>
      <c r="K149" s="690"/>
      <c r="L149" s="687" t="s">
        <v>18</v>
      </c>
      <c r="M149" s="670"/>
      <c r="N149" s="670" t="s">
        <v>19</v>
      </c>
      <c r="O149" s="691" t="s">
        <v>6</v>
      </c>
      <c r="P149" s="613" t="s">
        <v>20</v>
      </c>
      <c r="Q149" s="555"/>
      <c r="R149" s="773" t="s">
        <v>639</v>
      </c>
      <c r="S149" s="824">
        <v>4530</v>
      </c>
      <c r="T149" s="606">
        <v>14530</v>
      </c>
      <c r="U149" s="555"/>
      <c r="V149" s="729"/>
      <c r="W149" s="555"/>
      <c r="X149" s="719">
        <v>14530</v>
      </c>
      <c r="Y149" s="555"/>
      <c r="Z149" s="720"/>
      <c r="AA149" s="555"/>
      <c r="AB149" s="555"/>
      <c r="AC149" s="713">
        <v>34550</v>
      </c>
      <c r="AD149" s="720"/>
      <c r="AE149" s="555"/>
      <c r="AF149" s="558"/>
      <c r="AG149" s="561"/>
    </row>
    <row r="150" spans="1:33" ht="15" thickBot="1">
      <c r="A150" s="43"/>
      <c r="B150" s="873" t="s">
        <v>635</v>
      </c>
      <c r="C150" s="874"/>
      <c r="D150" s="875"/>
      <c r="E150" s="670"/>
      <c r="F150" s="665"/>
      <c r="G150" s="727"/>
      <c r="H150" s="727"/>
      <c r="I150" s="727"/>
      <c r="J150" s="727"/>
      <c r="K150" s="727"/>
      <c r="L150" s="727"/>
      <c r="M150" s="727"/>
      <c r="N150" s="727"/>
      <c r="O150" s="727"/>
      <c r="P150" s="742"/>
      <c r="Q150" s="555"/>
      <c r="R150" s="771" t="s">
        <v>682</v>
      </c>
      <c r="S150" s="825">
        <v>0</v>
      </c>
      <c r="T150" s="736">
        <v>4530</v>
      </c>
      <c r="U150" s="696"/>
      <c r="V150" s="723">
        <v>31.176875430144531</v>
      </c>
      <c r="W150" s="696"/>
      <c r="X150" s="724">
        <v>4530</v>
      </c>
      <c r="Y150" s="696"/>
      <c r="Z150" s="723">
        <v>31.176875430144531</v>
      </c>
      <c r="AA150" s="696"/>
      <c r="AB150" s="696"/>
      <c r="AC150" s="736">
        <v>21930</v>
      </c>
      <c r="AD150" s="723">
        <v>63.473227206946461</v>
      </c>
      <c r="AE150" s="555"/>
      <c r="AF150" s="558"/>
      <c r="AG150" s="561"/>
    </row>
    <row r="151" spans="1:33" ht="15" thickBot="1">
      <c r="A151" s="43"/>
      <c r="B151" s="870" t="s">
        <v>624</v>
      </c>
      <c r="C151" s="871"/>
      <c r="D151" s="872"/>
      <c r="E151" s="555" t="e">
        <v>#N/A</v>
      </c>
      <c r="F151" s="700">
        <v>218</v>
      </c>
      <c r="G151" s="701">
        <v>16200</v>
      </c>
      <c r="H151" s="702">
        <v>91</v>
      </c>
      <c r="I151" s="702">
        <v>12600</v>
      </c>
      <c r="J151" s="702">
        <v>0</v>
      </c>
      <c r="K151" s="702">
        <v>9000</v>
      </c>
      <c r="L151" s="702">
        <v>15</v>
      </c>
      <c r="M151" s="702">
        <v>8120</v>
      </c>
      <c r="N151" s="702">
        <v>3</v>
      </c>
      <c r="O151" s="702">
        <v>327</v>
      </c>
      <c r="P151" s="703">
        <v>1389390</v>
      </c>
      <c r="Q151" s="555"/>
      <c r="R151" s="773" t="s">
        <v>640</v>
      </c>
      <c r="S151" s="741">
        <v>3000</v>
      </c>
      <c r="T151" s="606">
        <v>26800</v>
      </c>
      <c r="U151" s="555"/>
      <c r="V151" s="729"/>
      <c r="W151" s="555"/>
      <c r="X151" s="719">
        <v>26800</v>
      </c>
      <c r="Y151" s="555"/>
      <c r="Z151" s="739"/>
      <c r="AA151" s="555"/>
      <c r="AB151" s="555"/>
      <c r="AC151" s="713">
        <v>49600</v>
      </c>
      <c r="AD151" s="720"/>
      <c r="AE151" s="555"/>
      <c r="AF151" s="934" t="s">
        <v>664</v>
      </c>
      <c r="AG151" s="935"/>
    </row>
    <row r="152" spans="1:33">
      <c r="B152" s="873" t="s">
        <v>107</v>
      </c>
      <c r="C152" s="874"/>
      <c r="D152" s="875"/>
      <c r="E152" s="670"/>
      <c r="F152" s="665"/>
      <c r="G152" s="727"/>
      <c r="H152" s="727"/>
      <c r="I152" s="727"/>
      <c r="J152" s="727"/>
      <c r="K152" s="727"/>
      <c r="L152" s="727"/>
      <c r="M152" s="727"/>
      <c r="N152" s="727"/>
      <c r="O152" s="727"/>
      <c r="P152" s="742"/>
      <c r="Q152" s="555"/>
      <c r="R152" s="772" t="s">
        <v>683</v>
      </c>
      <c r="S152" s="740"/>
      <c r="T152" s="736">
        <v>3000</v>
      </c>
      <c r="U152" s="696"/>
      <c r="V152" s="723">
        <v>11.194029850746269</v>
      </c>
      <c r="W152" s="696"/>
      <c r="X152" s="724">
        <v>3000</v>
      </c>
      <c r="Y152" s="696"/>
      <c r="Z152" s="725">
        <v>11.194029850746269</v>
      </c>
      <c r="AA152" s="696"/>
      <c r="AB152" s="696"/>
      <c r="AC152" s="736">
        <v>36000</v>
      </c>
      <c r="AD152" s="723">
        <v>72.58064516129032</v>
      </c>
      <c r="AE152" s="555"/>
      <c r="AF152" s="936" t="s">
        <v>157</v>
      </c>
      <c r="AG152" s="937"/>
    </row>
    <row r="153" spans="1:33">
      <c r="B153" s="870" t="s">
        <v>624</v>
      </c>
      <c r="C153" s="871"/>
      <c r="D153" s="872"/>
      <c r="E153" s="555" t="e">
        <v>#N/A</v>
      </c>
      <c r="F153" s="701">
        <v>33</v>
      </c>
      <c r="G153" s="702">
        <v>3150</v>
      </c>
      <c r="H153" s="702">
        <v>8</v>
      </c>
      <c r="I153" s="702">
        <v>2450</v>
      </c>
      <c r="J153" s="702">
        <v>0</v>
      </c>
      <c r="K153" s="702">
        <v>1750</v>
      </c>
      <c r="L153" s="702">
        <v>0</v>
      </c>
      <c r="M153" s="702">
        <v>1580</v>
      </c>
      <c r="N153" s="702">
        <v>1</v>
      </c>
      <c r="O153" s="702">
        <v>42</v>
      </c>
      <c r="P153" s="703">
        <v>142280</v>
      </c>
      <c r="Q153" s="555"/>
      <c r="R153" s="777"/>
      <c r="S153" s="669"/>
      <c r="T153" s="606">
        <v>0</v>
      </c>
      <c r="U153" s="555"/>
      <c r="V153" s="729"/>
      <c r="W153" s="555"/>
      <c r="X153" s="719">
        <v>0</v>
      </c>
      <c r="Y153" s="555"/>
      <c r="Z153" s="720"/>
      <c r="AA153" s="555"/>
      <c r="AB153" s="555"/>
      <c r="AC153" s="713">
        <v>0</v>
      </c>
      <c r="AD153" s="720"/>
      <c r="AE153" s="555"/>
      <c r="AF153" s="826" t="s">
        <v>731</v>
      </c>
      <c r="AG153" s="827" t="s">
        <v>732</v>
      </c>
    </row>
    <row r="154" spans="1:33">
      <c r="B154" s="873" t="s">
        <v>605</v>
      </c>
      <c r="C154" s="874"/>
      <c r="D154" s="875"/>
      <c r="E154" s="670"/>
      <c r="F154" s="665"/>
      <c r="G154" s="727"/>
      <c r="H154" s="727"/>
      <c r="I154" s="727"/>
      <c r="J154" s="727"/>
      <c r="K154" s="727"/>
      <c r="L154" s="727"/>
      <c r="M154" s="727"/>
      <c r="N154" s="727"/>
      <c r="O154" s="727"/>
      <c r="P154" s="742"/>
      <c r="Q154" s="555"/>
      <c r="R154" s="776" t="s">
        <v>52</v>
      </c>
      <c r="S154" s="660"/>
      <c r="T154" s="736">
        <v>0</v>
      </c>
      <c r="U154" s="696"/>
      <c r="V154" s="723" t="s">
        <v>492</v>
      </c>
      <c r="W154" s="696"/>
      <c r="X154" s="724">
        <v>0</v>
      </c>
      <c r="Y154" s="696"/>
      <c r="Z154" s="723" t="s">
        <v>492</v>
      </c>
      <c r="AA154" s="696"/>
      <c r="AB154" s="696"/>
      <c r="AC154" s="736">
        <v>0</v>
      </c>
      <c r="AD154" s="723" t="s">
        <v>492</v>
      </c>
      <c r="AE154" s="555"/>
      <c r="AF154" s="817">
        <v>2140</v>
      </c>
      <c r="AG154" s="818">
        <v>158.5185185185187</v>
      </c>
    </row>
    <row r="155" spans="1:33">
      <c r="B155" s="870" t="s">
        <v>624</v>
      </c>
      <c r="C155" s="871"/>
      <c r="D155" s="872"/>
      <c r="E155" s="712"/>
      <c r="F155" s="701">
        <v>0</v>
      </c>
      <c r="G155" s="702">
        <v>0</v>
      </c>
      <c r="H155" s="702">
        <v>0</v>
      </c>
      <c r="I155" s="702">
        <v>0</v>
      </c>
      <c r="J155" s="702">
        <v>0</v>
      </c>
      <c r="K155" s="702">
        <v>0</v>
      </c>
      <c r="L155" s="702">
        <v>0</v>
      </c>
      <c r="M155" s="702">
        <v>0</v>
      </c>
      <c r="N155" s="702">
        <v>0</v>
      </c>
      <c r="O155" s="702">
        <v>0</v>
      </c>
      <c r="P155" s="703">
        <v>0</v>
      </c>
      <c r="Q155" s="555"/>
      <c r="R155" s="773" t="s">
        <v>641</v>
      </c>
      <c r="S155" s="728">
        <v>1500</v>
      </c>
      <c r="T155" s="743">
        <v>10500</v>
      </c>
      <c r="U155" s="682"/>
      <c r="V155" s="744"/>
      <c r="W155" s="682"/>
      <c r="X155" s="719">
        <v>10500</v>
      </c>
      <c r="Y155" s="682"/>
      <c r="Z155" s="744"/>
      <c r="AA155" s="682"/>
      <c r="AB155" s="682"/>
      <c r="AC155" s="745">
        <v>24000</v>
      </c>
      <c r="AD155" s="744"/>
      <c r="AE155" s="555"/>
      <c r="AF155" s="828" t="s">
        <v>733</v>
      </c>
      <c r="AG155" s="829" t="s">
        <v>732</v>
      </c>
    </row>
    <row r="156" spans="1:33" ht="15" thickBot="1">
      <c r="B156" s="873" t="s">
        <v>103</v>
      </c>
      <c r="C156" s="874"/>
      <c r="D156" s="875"/>
      <c r="E156" s="560" t="e">
        <v>#N/A</v>
      </c>
      <c r="F156" s="665"/>
      <c r="G156" s="727"/>
      <c r="H156" s="727"/>
      <c r="I156" s="727"/>
      <c r="J156" s="727"/>
      <c r="K156" s="727"/>
      <c r="L156" s="727"/>
      <c r="M156" s="727"/>
      <c r="N156" s="727"/>
      <c r="O156" s="727"/>
      <c r="P156" s="742"/>
      <c r="Q156" s="555"/>
      <c r="R156" s="779" t="s">
        <v>684</v>
      </c>
      <c r="S156" s="746"/>
      <c r="T156" s="747">
        <v>1500</v>
      </c>
      <c r="U156" s="748"/>
      <c r="V156" s="749">
        <v>14.285714285714285</v>
      </c>
      <c r="W156" s="748"/>
      <c r="X156" s="719">
        <v>1500</v>
      </c>
      <c r="Y156" s="748"/>
      <c r="Z156" s="749">
        <v>14.285714285714285</v>
      </c>
      <c r="AA156" s="748"/>
      <c r="AB156" s="748"/>
      <c r="AC156" s="747">
        <v>9000</v>
      </c>
      <c r="AD156" s="749">
        <v>37.5</v>
      </c>
      <c r="AE156" s="555"/>
      <c r="AF156" s="821">
        <v>2390</v>
      </c>
      <c r="AG156" s="822">
        <v>217.27272727272748</v>
      </c>
    </row>
    <row r="157" spans="1:33">
      <c r="B157" s="870" t="s">
        <v>624</v>
      </c>
      <c r="C157" s="871"/>
      <c r="D157" s="872"/>
      <c r="E157" s="555" t="e">
        <v>#N/A</v>
      </c>
      <c r="F157" s="701">
        <v>0</v>
      </c>
      <c r="G157" s="702">
        <v>0</v>
      </c>
      <c r="H157" s="702">
        <v>0</v>
      </c>
      <c r="I157" s="702">
        <v>0</v>
      </c>
      <c r="J157" s="702">
        <v>0</v>
      </c>
      <c r="K157" s="702">
        <v>0</v>
      </c>
      <c r="L157" s="702">
        <v>0</v>
      </c>
      <c r="M157" s="702">
        <v>0</v>
      </c>
      <c r="N157" s="702">
        <v>0</v>
      </c>
      <c r="O157" s="702">
        <v>0</v>
      </c>
      <c r="P157" s="703">
        <v>0</v>
      </c>
      <c r="Q157" s="555"/>
      <c r="R157" s="777"/>
      <c r="S157" s="669"/>
      <c r="T157" s="713">
        <v>1129860</v>
      </c>
      <c r="U157" s="555"/>
      <c r="V157" s="729"/>
      <c r="W157" s="555"/>
      <c r="X157" s="750">
        <v>1129860</v>
      </c>
      <c r="Y157" s="555"/>
      <c r="Z157" s="739"/>
      <c r="AA157" s="555"/>
      <c r="AB157" s="555"/>
      <c r="AC157" s="713">
        <v>2230790</v>
      </c>
      <c r="AD157" s="739"/>
      <c r="AE157" s="555"/>
      <c r="AF157" s="932" t="s">
        <v>685</v>
      </c>
      <c r="AG157" s="933"/>
    </row>
    <row r="158" spans="1:33">
      <c r="B158" s="878" t="s">
        <v>661</v>
      </c>
      <c r="C158" s="879"/>
      <c r="D158" s="880"/>
      <c r="E158" s="670"/>
      <c r="F158" s="665"/>
      <c r="G158" s="727"/>
      <c r="H158" s="727"/>
      <c r="I158" s="727"/>
      <c r="J158" s="727"/>
      <c r="K158" s="727"/>
      <c r="L158" s="727"/>
      <c r="M158" s="727"/>
      <c r="N158" s="727"/>
      <c r="O158" s="727"/>
      <c r="P158" s="742"/>
      <c r="Q158" s="555"/>
      <c r="R158" s="780" t="s">
        <v>53</v>
      </c>
      <c r="S158" s="705"/>
      <c r="T158" s="751">
        <v>356740</v>
      </c>
      <c r="U158" s="560"/>
      <c r="V158" s="752">
        <v>31.57382330554228</v>
      </c>
      <c r="W158" s="560"/>
      <c r="X158" s="751">
        <v>356740</v>
      </c>
      <c r="Y158" s="560"/>
      <c r="Z158" s="752">
        <v>31.57382330554228</v>
      </c>
      <c r="AA158" s="560"/>
      <c r="AB158" s="560"/>
      <c r="AC158" s="751">
        <v>1598600</v>
      </c>
      <c r="AD158" s="752">
        <v>71.660712124404355</v>
      </c>
      <c r="AE158" s="555"/>
      <c r="AF158" s="826" t="s">
        <v>731</v>
      </c>
      <c r="AG158" s="827" t="s">
        <v>732</v>
      </c>
    </row>
    <row r="159" spans="1:33">
      <c r="B159" s="870" t="s">
        <v>624</v>
      </c>
      <c r="C159" s="871"/>
      <c r="D159" s="872"/>
      <c r="E159" s="555" t="e">
        <v>#N/A</v>
      </c>
      <c r="F159" s="701">
        <v>0</v>
      </c>
      <c r="G159" s="702">
        <v>0</v>
      </c>
      <c r="H159" s="702">
        <v>0</v>
      </c>
      <c r="I159" s="702">
        <v>0</v>
      </c>
      <c r="J159" s="702">
        <v>0</v>
      </c>
      <c r="K159" s="702">
        <v>0</v>
      </c>
      <c r="L159" s="702">
        <v>0</v>
      </c>
      <c r="M159" s="702">
        <v>0</v>
      </c>
      <c r="N159" s="702">
        <v>0</v>
      </c>
      <c r="O159" s="702">
        <v>0</v>
      </c>
      <c r="P159" s="703">
        <v>0</v>
      </c>
      <c r="Q159" s="555"/>
      <c r="R159" s="775"/>
      <c r="S159" s="669"/>
      <c r="T159" s="713">
        <v>1027294.4444444444</v>
      </c>
      <c r="U159" s="555"/>
      <c r="V159" s="729"/>
      <c r="W159" s="555"/>
      <c r="X159" s="713">
        <v>1027294.4444444444</v>
      </c>
      <c r="Y159" s="555"/>
      <c r="Z159" s="739"/>
      <c r="AA159" s="555"/>
      <c r="AB159" s="555"/>
      <c r="AC159" s="713">
        <v>2028305.5555555555</v>
      </c>
      <c r="AD159" s="739"/>
      <c r="AE159" s="555"/>
      <c r="AF159" s="817"/>
      <c r="AG159" s="818" t="s">
        <v>725</v>
      </c>
    </row>
    <row r="160" spans="1:33" ht="3" customHeight="1">
      <c r="B160" s="662"/>
      <c r="C160" s="663"/>
      <c r="D160" s="664"/>
      <c r="E160" s="590" t="s">
        <v>492</v>
      </c>
      <c r="F160" s="665"/>
      <c r="G160" s="666"/>
      <c r="H160" s="665"/>
      <c r="I160" s="667"/>
      <c r="J160" s="665"/>
      <c r="K160" s="667"/>
      <c r="L160" s="665"/>
      <c r="M160" s="666"/>
      <c r="N160" s="666"/>
      <c r="O160" s="727"/>
      <c r="P160" s="647"/>
      <c r="Q160" s="555"/>
      <c r="R160" s="777" t="s">
        <v>54</v>
      </c>
      <c r="S160" s="669"/>
      <c r="T160" s="713">
        <v>324345.11784511781</v>
      </c>
      <c r="U160" s="555"/>
      <c r="V160" s="725"/>
      <c r="W160" s="555"/>
      <c r="X160" s="713">
        <v>324345.11784511781</v>
      </c>
      <c r="Y160" s="555"/>
      <c r="Z160" s="725">
        <v>31.572751084088846</v>
      </c>
      <c r="AA160" s="555"/>
      <c r="AB160" s="555"/>
      <c r="AC160" s="713">
        <v>1453399.1582491579</v>
      </c>
      <c r="AD160" s="753">
        <v>71.655828889699507</v>
      </c>
      <c r="AE160" s="555"/>
      <c r="AF160" s="828" t="s">
        <v>733</v>
      </c>
      <c r="AG160" s="829" t="s">
        <v>732</v>
      </c>
    </row>
    <row r="161" spans="1:33" ht="17.25" customHeight="1" thickBot="1">
      <c r="B161" s="870" t="s">
        <v>617</v>
      </c>
      <c r="C161" s="871"/>
      <c r="D161" s="872"/>
      <c r="E161" s="670"/>
      <c r="F161" s="731">
        <v>251</v>
      </c>
      <c r="G161" s="732">
        <v>19350</v>
      </c>
      <c r="H161" s="731">
        <v>99</v>
      </c>
      <c r="I161" s="733">
        <v>15050</v>
      </c>
      <c r="J161" s="731">
        <v>0</v>
      </c>
      <c r="K161" s="733">
        <v>10750</v>
      </c>
      <c r="L161" s="731">
        <v>15</v>
      </c>
      <c r="M161" s="732">
        <v>9700</v>
      </c>
      <c r="N161" s="732">
        <v>4</v>
      </c>
      <c r="O161" s="734">
        <v>369</v>
      </c>
      <c r="P161" s="735">
        <v>1531670</v>
      </c>
      <c r="Q161" s="555"/>
      <c r="R161" s="781"/>
      <c r="S161" s="754" t="s">
        <v>0</v>
      </c>
      <c r="T161" s="751">
        <v>32394.882154882187</v>
      </c>
      <c r="U161" s="560"/>
      <c r="V161" s="755"/>
      <c r="W161" s="649" t="s">
        <v>0</v>
      </c>
      <c r="X161" s="751">
        <v>32394.882154882187</v>
      </c>
      <c r="Y161" s="560"/>
      <c r="Z161" s="756"/>
      <c r="AA161" s="560" t="s">
        <v>0</v>
      </c>
      <c r="AB161" s="649"/>
      <c r="AC161" s="751">
        <v>145200.84175084205</v>
      </c>
      <c r="AD161" s="756"/>
      <c r="AE161" s="555"/>
      <c r="AF161" s="823"/>
      <c r="AG161" s="822" t="s">
        <v>725</v>
      </c>
    </row>
    <row r="162" spans="1:33" ht="17.25" customHeight="1">
      <c r="A162" s="22"/>
    </row>
    <row r="163" spans="1:33" ht="16.5" customHeight="1">
      <c r="A163" s="22"/>
    </row>
    <row r="164" spans="1:33" ht="12" customHeight="1">
      <c r="A164" s="1">
        <v>3</v>
      </c>
      <c r="B164" s="555"/>
      <c r="C164" s="555"/>
      <c r="D164" s="561"/>
      <c r="E164" s="564"/>
      <c r="F164" s="567" t="s">
        <v>705</v>
      </c>
      <c r="G164" s="562">
        <v>0</v>
      </c>
      <c r="H164" s="563" t="s">
        <v>706</v>
      </c>
      <c r="I164" s="564">
        <v>0</v>
      </c>
      <c r="J164" s="565" t="s">
        <v>707</v>
      </c>
      <c r="K164" s="566">
        <v>0</v>
      </c>
      <c r="L164" s="567" t="s">
        <v>708</v>
      </c>
      <c r="M164" s="566">
        <v>0</v>
      </c>
      <c r="N164" s="567" t="s">
        <v>709</v>
      </c>
      <c r="O164" s="568" t="s">
        <v>162</v>
      </c>
      <c r="P164" s="557"/>
      <c r="Q164" s="24"/>
      <c r="R164" s="919" t="s">
        <v>99</v>
      </c>
      <c r="S164" s="919"/>
      <c r="T164" s="919"/>
      <c r="U164" s="919"/>
      <c r="V164" s="919"/>
      <c r="W164" s="919"/>
      <c r="X164" s="919"/>
      <c r="AD164" s="866" t="s">
        <v>116</v>
      </c>
      <c r="AE164" s="25"/>
      <c r="AF164" s="183" t="s">
        <v>8</v>
      </c>
      <c r="AG164" s="556" t="s">
        <v>9</v>
      </c>
    </row>
    <row r="165" spans="1:33" ht="19">
      <c r="D165" s="561"/>
      <c r="E165" s="555"/>
      <c r="F165" s="920"/>
      <c r="H165" s="922"/>
      <c r="J165" s="924"/>
      <c r="K165" s="186"/>
      <c r="L165" s="926"/>
      <c r="M165" s="186"/>
      <c r="N165" s="926"/>
      <c r="O165" s="876" t="s">
        <v>704</v>
      </c>
      <c r="P165" s="770">
        <v>3</v>
      </c>
      <c r="Q165" s="4"/>
      <c r="R165" s="269"/>
      <c r="S165" s="865">
        <v>45780</v>
      </c>
      <c r="T165" s="865"/>
      <c r="U165" s="865"/>
      <c r="V165" s="865"/>
      <c r="W165" s="862" t="s">
        <v>115</v>
      </c>
      <c r="X165" s="862"/>
      <c r="Y165" s="268"/>
      <c r="Z165" s="4"/>
      <c r="AA165" s="4"/>
      <c r="AB165" s="4"/>
      <c r="AC165" s="29"/>
      <c r="AD165" s="867"/>
      <c r="AE165" s="263"/>
      <c r="AF165" s="889" t="s">
        <v>734</v>
      </c>
      <c r="AG165" s="860" t="s">
        <v>735</v>
      </c>
    </row>
    <row r="166" spans="1:33" ht="19">
      <c r="D166" s="561"/>
      <c r="E166" s="560"/>
      <c r="F166" s="921"/>
      <c r="G166" s="31"/>
      <c r="H166" s="923"/>
      <c r="I166" s="31"/>
      <c r="J166" s="925"/>
      <c r="K166" s="187"/>
      <c r="L166" s="927"/>
      <c r="M166" s="187"/>
      <c r="N166" s="927"/>
      <c r="O166" s="877" t="s">
        <v>492</v>
      </c>
      <c r="P166" s="770">
        <v>2</v>
      </c>
      <c r="Q166" s="4"/>
      <c r="R166" s="269"/>
      <c r="S166" s="865"/>
      <c r="T166" s="865"/>
      <c r="U166" s="865"/>
      <c r="V166" s="865"/>
      <c r="W166" s="862"/>
      <c r="X166" s="862"/>
      <c r="Y166" s="268"/>
      <c r="Z166" s="4"/>
      <c r="AA166" s="4"/>
      <c r="AB166" s="4"/>
      <c r="AC166" s="29"/>
      <c r="AD166" s="868"/>
      <c r="AE166" s="187"/>
      <c r="AF166" s="890" t="s">
        <v>492</v>
      </c>
      <c r="AG166" s="861" t="s">
        <v>492</v>
      </c>
    </row>
    <row r="167" spans="1:33">
      <c r="B167" s="555" t="s">
        <v>447</v>
      </c>
      <c r="C167" s="555"/>
      <c r="D167" s="555"/>
      <c r="E167" s="555"/>
      <c r="F167" s="555"/>
      <c r="G167" s="555"/>
      <c r="H167" s="555"/>
      <c r="I167" s="555"/>
      <c r="J167" s="555"/>
      <c r="K167" s="555"/>
      <c r="L167" s="555"/>
      <c r="M167" s="555"/>
      <c r="N167" s="555"/>
      <c r="O167" s="595">
        <v>5</v>
      </c>
      <c r="P167" s="555"/>
      <c r="Q167" s="555"/>
      <c r="R167" s="596" t="s">
        <v>446</v>
      </c>
      <c r="S167" s="555"/>
      <c r="T167" s="555"/>
      <c r="U167" s="555"/>
      <c r="V167" s="596" t="s">
        <v>445</v>
      </c>
      <c r="W167" s="555"/>
      <c r="X167" s="555"/>
      <c r="Y167" s="555"/>
      <c r="Z167" s="596" t="s">
        <v>444</v>
      </c>
      <c r="AA167" s="596"/>
      <c r="AB167" s="555"/>
      <c r="AC167" s="597"/>
      <c r="AD167" s="555"/>
      <c r="AE167" s="555"/>
      <c r="AF167" s="596"/>
      <c r="AG167" s="597"/>
    </row>
    <row r="168" spans="1:33">
      <c r="B168" s="908"/>
      <c r="C168" s="909"/>
      <c r="D168" s="598"/>
      <c r="E168" s="598"/>
      <c r="F168" s="891" t="s">
        <v>679</v>
      </c>
      <c r="G168" s="892"/>
      <c r="H168" s="892"/>
      <c r="I168" s="892"/>
      <c r="J168" s="892"/>
      <c r="K168" s="892"/>
      <c r="L168" s="892"/>
      <c r="M168" s="892"/>
      <c r="N168" s="892"/>
      <c r="O168" s="892"/>
      <c r="P168" s="893"/>
      <c r="Q168" s="555"/>
      <c r="R168" s="599" t="s">
        <v>78</v>
      </c>
      <c r="S168" s="564"/>
      <c r="T168" s="600" t="s">
        <v>79</v>
      </c>
      <c r="U168" s="564"/>
      <c r="V168" s="564" t="s">
        <v>80</v>
      </c>
      <c r="W168" s="564"/>
      <c r="X168" s="601" t="s">
        <v>79</v>
      </c>
      <c r="Y168" s="555"/>
      <c r="Z168" s="602" t="s">
        <v>30</v>
      </c>
      <c r="AA168" s="603"/>
      <c r="AB168" s="604"/>
      <c r="AC168" s="605"/>
      <c r="AD168" s="555"/>
      <c r="AE168" s="555"/>
      <c r="AF168" s="555"/>
      <c r="AG168" s="606"/>
    </row>
    <row r="169" spans="1:33">
      <c r="B169" s="607" t="s">
        <v>104</v>
      </c>
      <c r="C169" s="608" t="s">
        <v>105</v>
      </c>
      <c r="D169" s="568" t="s">
        <v>4</v>
      </c>
      <c r="E169" s="563"/>
      <c r="F169" s="609" t="s">
        <v>15</v>
      </c>
      <c r="G169" s="610"/>
      <c r="H169" s="609" t="s">
        <v>16</v>
      </c>
      <c r="I169" s="566"/>
      <c r="J169" s="567" t="s">
        <v>17</v>
      </c>
      <c r="K169" s="611"/>
      <c r="L169" s="609" t="s">
        <v>18</v>
      </c>
      <c r="M169" s="562"/>
      <c r="N169" s="612" t="s">
        <v>19</v>
      </c>
      <c r="O169" s="613" t="s">
        <v>6</v>
      </c>
      <c r="P169" s="613" t="s">
        <v>20</v>
      </c>
      <c r="Q169" s="595"/>
      <c r="R169" s="614" t="s">
        <v>492</v>
      </c>
      <c r="S169" s="604"/>
      <c r="T169" s="615"/>
      <c r="U169" s="604"/>
      <c r="V169" s="604" t="s">
        <v>492</v>
      </c>
      <c r="W169" s="604"/>
      <c r="X169" s="616"/>
      <c r="Y169" s="555"/>
      <c r="Z169" s="558"/>
      <c r="AA169" s="617"/>
      <c r="AB169" s="618"/>
      <c r="AC169" s="619"/>
      <c r="AD169" s="555"/>
      <c r="AE169" s="555"/>
      <c r="AF169" s="555" t="s">
        <v>346</v>
      </c>
      <c r="AG169" s="606"/>
    </row>
    <row r="170" spans="1:33">
      <c r="A170" s="43"/>
      <c r="B170" s="620"/>
      <c r="C170" s="621"/>
      <c r="D170" s="621"/>
      <c r="E170" s="604" t="s">
        <v>492</v>
      </c>
      <c r="F170" s="622"/>
      <c r="G170" s="623" t="s">
        <v>492</v>
      </c>
      <c r="H170" s="622"/>
      <c r="I170" s="624" t="s">
        <v>492</v>
      </c>
      <c r="J170" s="622"/>
      <c r="K170" s="625" t="s">
        <v>492</v>
      </c>
      <c r="L170" s="622"/>
      <c r="M170" s="626" t="s">
        <v>492</v>
      </c>
      <c r="N170" s="605"/>
      <c r="O170" s="616" t="s">
        <v>492</v>
      </c>
      <c r="P170" s="605" t="s">
        <v>492</v>
      </c>
      <c r="Q170" s="595"/>
      <c r="R170" s="627" t="s">
        <v>492</v>
      </c>
      <c r="S170" s="628"/>
      <c r="T170" s="629"/>
      <c r="U170" s="628"/>
      <c r="V170" s="628" t="s">
        <v>492</v>
      </c>
      <c r="W170" s="628"/>
      <c r="X170" s="630"/>
      <c r="Y170" s="555"/>
      <c r="Z170" s="631"/>
      <c r="AA170" s="632"/>
      <c r="AB170" s="618"/>
      <c r="AC170" s="619"/>
      <c r="AD170" s="555"/>
      <c r="AE170" s="555"/>
      <c r="AF170" s="633" t="s">
        <v>164</v>
      </c>
      <c r="AG170" s="634">
        <v>4530</v>
      </c>
    </row>
    <row r="171" spans="1:33">
      <c r="A171" s="43"/>
      <c r="B171" s="635"/>
      <c r="C171" s="636"/>
      <c r="D171" s="636"/>
      <c r="E171" s="628" t="s">
        <v>492</v>
      </c>
      <c r="F171" s="637"/>
      <c r="G171" s="638" t="s">
        <v>492</v>
      </c>
      <c r="H171" s="637"/>
      <c r="I171" s="639" t="s">
        <v>492</v>
      </c>
      <c r="J171" s="637"/>
      <c r="K171" s="640" t="s">
        <v>492</v>
      </c>
      <c r="L171" s="637"/>
      <c r="M171" s="641" t="s">
        <v>492</v>
      </c>
      <c r="N171" s="642"/>
      <c r="O171" s="642" t="s">
        <v>492</v>
      </c>
      <c r="P171" s="642" t="s">
        <v>492</v>
      </c>
      <c r="Q171" s="595"/>
      <c r="R171" s="627" t="s">
        <v>492</v>
      </c>
      <c r="S171" s="628"/>
      <c r="T171" s="629"/>
      <c r="U171" s="628"/>
      <c r="V171" s="628" t="s">
        <v>492</v>
      </c>
      <c r="W171" s="628"/>
      <c r="X171" s="630"/>
      <c r="Y171" s="555"/>
      <c r="Z171" s="631"/>
      <c r="AA171" s="632"/>
      <c r="AB171" s="618"/>
      <c r="AC171" s="619"/>
      <c r="AD171" s="555"/>
      <c r="AE171" s="555"/>
      <c r="AF171" s="643" t="s">
        <v>680</v>
      </c>
      <c r="AG171" s="644">
        <v>0</v>
      </c>
    </row>
    <row r="172" spans="1:33">
      <c r="A172" s="43"/>
      <c r="B172" s="635"/>
      <c r="C172" s="636"/>
      <c r="D172" s="636"/>
      <c r="E172" s="628" t="s">
        <v>492</v>
      </c>
      <c r="F172" s="637"/>
      <c r="G172" s="638" t="s">
        <v>492</v>
      </c>
      <c r="H172" s="637"/>
      <c r="I172" s="639" t="s">
        <v>492</v>
      </c>
      <c r="J172" s="637"/>
      <c r="K172" s="640" t="s">
        <v>492</v>
      </c>
      <c r="L172" s="637"/>
      <c r="M172" s="641" t="s">
        <v>492</v>
      </c>
      <c r="N172" s="642"/>
      <c r="O172" s="630" t="s">
        <v>492</v>
      </c>
      <c r="P172" s="642" t="s">
        <v>492</v>
      </c>
      <c r="Q172" s="595"/>
      <c r="R172" s="627" t="s">
        <v>492</v>
      </c>
      <c r="S172" s="628"/>
      <c r="T172" s="629"/>
      <c r="U172" s="628"/>
      <c r="V172" s="628" t="s">
        <v>492</v>
      </c>
      <c r="W172" s="628"/>
      <c r="X172" s="630"/>
      <c r="Y172" s="555"/>
      <c r="Z172" s="645"/>
      <c r="AA172" s="590"/>
      <c r="AB172" s="646"/>
      <c r="AC172" s="647"/>
      <c r="AD172" s="555"/>
      <c r="AE172" s="555"/>
      <c r="AF172" s="555"/>
      <c r="AG172" s="606"/>
    </row>
    <row r="173" spans="1:33">
      <c r="A173" s="43"/>
      <c r="B173" s="635"/>
      <c r="C173" s="636"/>
      <c r="D173" s="636"/>
      <c r="E173" s="628" t="s">
        <v>492</v>
      </c>
      <c r="F173" s="637"/>
      <c r="G173" s="638" t="s">
        <v>492</v>
      </c>
      <c r="H173" s="637"/>
      <c r="I173" s="639" t="s">
        <v>492</v>
      </c>
      <c r="J173" s="637"/>
      <c r="K173" s="640" t="s">
        <v>492</v>
      </c>
      <c r="L173" s="637"/>
      <c r="M173" s="641" t="s">
        <v>492</v>
      </c>
      <c r="N173" s="642"/>
      <c r="O173" s="642" t="s">
        <v>492</v>
      </c>
      <c r="P173" s="642" t="s">
        <v>492</v>
      </c>
      <c r="Q173" s="595"/>
      <c r="R173" s="627" t="s">
        <v>492</v>
      </c>
      <c r="S173" s="628"/>
      <c r="T173" s="629"/>
      <c r="U173" s="628"/>
      <c r="V173" s="628" t="s">
        <v>492</v>
      </c>
      <c r="W173" s="628"/>
      <c r="X173" s="630"/>
      <c r="Y173" s="555"/>
      <c r="Z173" s="648" t="s">
        <v>35</v>
      </c>
      <c r="AA173" s="649"/>
      <c r="AB173" s="650"/>
      <c r="AC173" s="651">
        <v>0</v>
      </c>
      <c r="AD173" s="555"/>
      <c r="AE173" s="555"/>
      <c r="AF173" s="555" t="s">
        <v>345</v>
      </c>
      <c r="AG173" s="606"/>
    </row>
    <row r="174" spans="1:33">
      <c r="A174" s="43"/>
      <c r="B174" s="635"/>
      <c r="C174" s="636"/>
      <c r="D174" s="636"/>
      <c r="E174" s="628" t="s">
        <v>492</v>
      </c>
      <c r="F174" s="637"/>
      <c r="G174" s="638" t="s">
        <v>492</v>
      </c>
      <c r="H174" s="637"/>
      <c r="I174" s="639" t="s">
        <v>492</v>
      </c>
      <c r="J174" s="637"/>
      <c r="K174" s="640" t="s">
        <v>492</v>
      </c>
      <c r="L174" s="637"/>
      <c r="M174" s="641" t="s">
        <v>492</v>
      </c>
      <c r="N174" s="642"/>
      <c r="O174" s="630" t="s">
        <v>492</v>
      </c>
      <c r="P174" s="642" t="s">
        <v>492</v>
      </c>
      <c r="Q174" s="595"/>
      <c r="R174" s="627" t="s">
        <v>492</v>
      </c>
      <c r="S174" s="628"/>
      <c r="T174" s="629"/>
      <c r="U174" s="628"/>
      <c r="V174" s="628" t="s">
        <v>492</v>
      </c>
      <c r="W174" s="628"/>
      <c r="X174" s="630"/>
      <c r="Y174" s="555"/>
      <c r="Z174" s="555"/>
      <c r="AA174" s="555"/>
      <c r="AB174" s="555"/>
      <c r="AC174" s="555"/>
      <c r="AD174" s="555"/>
      <c r="AE174" s="555"/>
      <c r="AF174" s="633" t="s">
        <v>164</v>
      </c>
      <c r="AG174" s="634">
        <v>3000</v>
      </c>
    </row>
    <row r="175" spans="1:33">
      <c r="A175" s="43"/>
      <c r="B175" s="635"/>
      <c r="C175" s="636"/>
      <c r="D175" s="636"/>
      <c r="E175" s="628" t="s">
        <v>492</v>
      </c>
      <c r="F175" s="637"/>
      <c r="G175" s="638" t="s">
        <v>492</v>
      </c>
      <c r="H175" s="637"/>
      <c r="I175" s="639" t="s">
        <v>492</v>
      </c>
      <c r="J175" s="637"/>
      <c r="K175" s="640" t="s">
        <v>492</v>
      </c>
      <c r="L175" s="637"/>
      <c r="M175" s="641" t="s">
        <v>492</v>
      </c>
      <c r="N175" s="642"/>
      <c r="O175" s="642" t="s">
        <v>492</v>
      </c>
      <c r="P175" s="642" t="s">
        <v>492</v>
      </c>
      <c r="Q175" s="595"/>
      <c r="R175" s="627" t="s">
        <v>492</v>
      </c>
      <c r="S175" s="628"/>
      <c r="T175" s="629"/>
      <c r="U175" s="628"/>
      <c r="V175" s="628" t="s">
        <v>492</v>
      </c>
      <c r="W175" s="628"/>
      <c r="X175" s="630"/>
      <c r="Y175" s="555"/>
      <c r="Z175" s="602" t="s">
        <v>33</v>
      </c>
      <c r="AA175" s="603"/>
      <c r="AB175" s="652"/>
      <c r="AC175" s="653"/>
      <c r="AD175" s="555"/>
      <c r="AE175" s="555"/>
      <c r="AF175" s="643" t="s">
        <v>680</v>
      </c>
      <c r="AG175" s="644">
        <v>0</v>
      </c>
    </row>
    <row r="176" spans="1:33">
      <c r="A176" s="43"/>
      <c r="B176" s="635"/>
      <c r="C176" s="636"/>
      <c r="D176" s="636"/>
      <c r="E176" s="628" t="s">
        <v>492</v>
      </c>
      <c r="F176" s="637"/>
      <c r="G176" s="638" t="s">
        <v>492</v>
      </c>
      <c r="H176" s="637"/>
      <c r="I176" s="639" t="s">
        <v>492</v>
      </c>
      <c r="J176" s="637"/>
      <c r="K176" s="640" t="s">
        <v>492</v>
      </c>
      <c r="L176" s="637"/>
      <c r="M176" s="641" t="s">
        <v>492</v>
      </c>
      <c r="N176" s="642"/>
      <c r="O176" s="630" t="s">
        <v>492</v>
      </c>
      <c r="P176" s="642" t="s">
        <v>492</v>
      </c>
      <c r="Q176" s="595"/>
      <c r="R176" s="627" t="s">
        <v>492</v>
      </c>
      <c r="S176" s="628"/>
      <c r="T176" s="629"/>
      <c r="U176" s="628"/>
      <c r="V176" s="628" t="s">
        <v>492</v>
      </c>
      <c r="W176" s="628"/>
      <c r="X176" s="630"/>
      <c r="Y176" s="555"/>
      <c r="Z176" s="627"/>
      <c r="AA176" s="654"/>
      <c r="AB176" s="655"/>
      <c r="AC176" s="656"/>
      <c r="AD176" s="555"/>
      <c r="AE176" s="555"/>
      <c r="AF176" s="596"/>
      <c r="AG176" s="606"/>
    </row>
    <row r="177" spans="1:33">
      <c r="A177" s="43"/>
      <c r="B177" s="635"/>
      <c r="C177" s="636"/>
      <c r="D177" s="636"/>
      <c r="E177" s="628" t="s">
        <v>492</v>
      </c>
      <c r="F177" s="637"/>
      <c r="G177" s="638" t="s">
        <v>492</v>
      </c>
      <c r="H177" s="637"/>
      <c r="I177" s="639" t="s">
        <v>492</v>
      </c>
      <c r="J177" s="637"/>
      <c r="K177" s="640" t="s">
        <v>492</v>
      </c>
      <c r="L177" s="637"/>
      <c r="M177" s="641" t="s">
        <v>492</v>
      </c>
      <c r="N177" s="642"/>
      <c r="O177" s="642" t="s">
        <v>492</v>
      </c>
      <c r="P177" s="642" t="s">
        <v>492</v>
      </c>
      <c r="Q177" s="595"/>
      <c r="R177" s="627" t="s">
        <v>492</v>
      </c>
      <c r="S177" s="628"/>
      <c r="T177" s="629"/>
      <c r="U177" s="628"/>
      <c r="V177" s="628" t="s">
        <v>492</v>
      </c>
      <c r="W177" s="628"/>
      <c r="X177" s="630"/>
      <c r="Y177" s="555"/>
      <c r="Z177" s="627"/>
      <c r="AA177" s="654"/>
      <c r="AB177" s="655"/>
      <c r="AC177" s="642"/>
      <c r="AD177" s="555"/>
      <c r="AE177" s="555"/>
      <c r="AF177" s="555" t="s">
        <v>163</v>
      </c>
      <c r="AG177" s="606"/>
    </row>
    <row r="178" spans="1:33">
      <c r="A178" s="43"/>
      <c r="B178" s="635"/>
      <c r="C178" s="636"/>
      <c r="D178" s="636"/>
      <c r="E178" s="628" t="s">
        <v>492</v>
      </c>
      <c r="F178" s="637"/>
      <c r="G178" s="638" t="s">
        <v>492</v>
      </c>
      <c r="H178" s="637"/>
      <c r="I178" s="639" t="s">
        <v>492</v>
      </c>
      <c r="J178" s="637"/>
      <c r="K178" s="640" t="s">
        <v>492</v>
      </c>
      <c r="L178" s="637"/>
      <c r="M178" s="641" t="s">
        <v>492</v>
      </c>
      <c r="N178" s="642"/>
      <c r="O178" s="630" t="s">
        <v>492</v>
      </c>
      <c r="P178" s="642" t="s">
        <v>492</v>
      </c>
      <c r="Q178" s="595"/>
      <c r="R178" s="627" t="s">
        <v>492</v>
      </c>
      <c r="S178" s="628"/>
      <c r="T178" s="629"/>
      <c r="U178" s="628"/>
      <c r="V178" s="628" t="s">
        <v>492</v>
      </c>
      <c r="W178" s="628"/>
      <c r="X178" s="630"/>
      <c r="Y178" s="555"/>
      <c r="Z178" s="627"/>
      <c r="AA178" s="654"/>
      <c r="AB178" s="655"/>
      <c r="AC178" s="642"/>
      <c r="AD178" s="555"/>
      <c r="AE178" s="555"/>
      <c r="AF178" s="633" t="s">
        <v>164</v>
      </c>
      <c r="AG178" s="634">
        <v>1500</v>
      </c>
    </row>
    <row r="179" spans="1:33">
      <c r="A179" s="43"/>
      <c r="B179" s="635"/>
      <c r="C179" s="636"/>
      <c r="D179" s="636"/>
      <c r="E179" s="628" t="s">
        <v>492</v>
      </c>
      <c r="F179" s="637"/>
      <c r="G179" s="638" t="s">
        <v>492</v>
      </c>
      <c r="H179" s="637"/>
      <c r="I179" s="639" t="s">
        <v>492</v>
      </c>
      <c r="J179" s="637"/>
      <c r="K179" s="640" t="s">
        <v>492</v>
      </c>
      <c r="L179" s="637"/>
      <c r="M179" s="641" t="s">
        <v>492</v>
      </c>
      <c r="N179" s="642"/>
      <c r="O179" s="642" t="s">
        <v>492</v>
      </c>
      <c r="P179" s="642" t="s">
        <v>492</v>
      </c>
      <c r="Q179" s="595"/>
      <c r="R179" s="627" t="s">
        <v>492</v>
      </c>
      <c r="S179" s="628"/>
      <c r="T179" s="629"/>
      <c r="U179" s="628"/>
      <c r="V179" s="628" t="s">
        <v>492</v>
      </c>
      <c r="W179" s="628"/>
      <c r="X179" s="630"/>
      <c r="Y179" s="555"/>
      <c r="Z179" s="627"/>
      <c r="AA179" s="654"/>
      <c r="AB179" s="655"/>
      <c r="AC179" s="642"/>
      <c r="AD179" s="555"/>
      <c r="AE179" s="555"/>
      <c r="AF179" s="643" t="s">
        <v>680</v>
      </c>
      <c r="AG179" s="644">
        <v>0</v>
      </c>
    </row>
    <row r="180" spans="1:33">
      <c r="A180" s="43"/>
      <c r="B180" s="635"/>
      <c r="C180" s="636"/>
      <c r="D180" s="636"/>
      <c r="E180" s="628" t="s">
        <v>492</v>
      </c>
      <c r="F180" s="637"/>
      <c r="G180" s="638" t="s">
        <v>492</v>
      </c>
      <c r="H180" s="637"/>
      <c r="I180" s="639" t="s">
        <v>492</v>
      </c>
      <c r="J180" s="637"/>
      <c r="K180" s="640" t="s">
        <v>492</v>
      </c>
      <c r="L180" s="637"/>
      <c r="M180" s="641" t="s">
        <v>492</v>
      </c>
      <c r="N180" s="642"/>
      <c r="O180" s="630" t="s">
        <v>492</v>
      </c>
      <c r="P180" s="642" t="s">
        <v>492</v>
      </c>
      <c r="Q180" s="595"/>
      <c r="R180" s="627" t="s">
        <v>492</v>
      </c>
      <c r="S180" s="628"/>
      <c r="T180" s="629"/>
      <c r="U180" s="628"/>
      <c r="V180" s="628" t="s">
        <v>492</v>
      </c>
      <c r="W180" s="628"/>
      <c r="X180" s="630"/>
      <c r="Y180" s="555"/>
      <c r="Z180" s="627"/>
      <c r="AA180" s="654"/>
      <c r="AB180" s="657"/>
      <c r="AC180" s="642"/>
      <c r="AD180" s="555"/>
      <c r="AE180" s="555"/>
      <c r="AF180" s="555"/>
      <c r="AG180" s="606"/>
    </row>
    <row r="181" spans="1:33">
      <c r="A181" s="43"/>
      <c r="B181" s="635"/>
      <c r="C181" s="658"/>
      <c r="D181" s="636"/>
      <c r="E181" s="628" t="s">
        <v>492</v>
      </c>
      <c r="F181" s="637"/>
      <c r="G181" s="638" t="s">
        <v>492</v>
      </c>
      <c r="H181" s="637"/>
      <c r="I181" s="639" t="s">
        <v>492</v>
      </c>
      <c r="J181" s="637"/>
      <c r="K181" s="640" t="s">
        <v>492</v>
      </c>
      <c r="L181" s="637"/>
      <c r="M181" s="641" t="s">
        <v>492</v>
      </c>
      <c r="N181" s="642"/>
      <c r="O181" s="642" t="s">
        <v>492</v>
      </c>
      <c r="P181" s="642" t="s">
        <v>492</v>
      </c>
      <c r="Q181" s="595"/>
      <c r="R181" s="627" t="s">
        <v>492</v>
      </c>
      <c r="S181" s="628"/>
      <c r="T181" s="629"/>
      <c r="U181" s="628"/>
      <c r="V181" s="628" t="s">
        <v>492</v>
      </c>
      <c r="W181" s="628"/>
      <c r="X181" s="630"/>
      <c r="Y181" s="555"/>
      <c r="Z181" s="627"/>
      <c r="AA181" s="654"/>
      <c r="AB181" s="657"/>
      <c r="AC181" s="642"/>
      <c r="AD181" s="555"/>
      <c r="AE181" s="555"/>
      <c r="AF181" s="596" t="s">
        <v>344</v>
      </c>
      <c r="AG181" s="597"/>
    </row>
    <row r="182" spans="1:33">
      <c r="A182" s="43"/>
      <c r="B182" s="635"/>
      <c r="C182" s="658"/>
      <c r="D182" s="636"/>
      <c r="E182" s="628" t="s">
        <v>492</v>
      </c>
      <c r="F182" s="637"/>
      <c r="G182" s="638" t="s">
        <v>492</v>
      </c>
      <c r="H182" s="637"/>
      <c r="I182" s="639" t="s">
        <v>492</v>
      </c>
      <c r="J182" s="637"/>
      <c r="K182" s="640" t="s">
        <v>492</v>
      </c>
      <c r="L182" s="637"/>
      <c r="M182" s="641" t="s">
        <v>492</v>
      </c>
      <c r="N182" s="642"/>
      <c r="O182" s="630" t="s">
        <v>492</v>
      </c>
      <c r="P182" s="642" t="s">
        <v>492</v>
      </c>
      <c r="Q182" s="595"/>
      <c r="R182" s="627" t="s">
        <v>492</v>
      </c>
      <c r="S182" s="628"/>
      <c r="T182" s="629"/>
      <c r="U182" s="628"/>
      <c r="V182" s="628" t="s">
        <v>492</v>
      </c>
      <c r="W182" s="628"/>
      <c r="X182" s="630"/>
      <c r="Y182" s="555"/>
      <c r="Z182" s="627"/>
      <c r="AA182" s="654"/>
      <c r="AB182" s="655"/>
      <c r="AC182" s="656"/>
      <c r="AD182" s="555"/>
      <c r="AE182" s="555"/>
      <c r="AF182" s="659"/>
      <c r="AG182" s="647"/>
    </row>
    <row r="183" spans="1:33">
      <c r="A183" s="43"/>
      <c r="B183" s="635"/>
      <c r="C183" s="658"/>
      <c r="D183" s="636"/>
      <c r="E183" s="628" t="s">
        <v>492</v>
      </c>
      <c r="F183" s="637"/>
      <c r="G183" s="638" t="s">
        <v>492</v>
      </c>
      <c r="H183" s="637"/>
      <c r="I183" s="639" t="s">
        <v>492</v>
      </c>
      <c r="J183" s="637"/>
      <c r="K183" s="640" t="s">
        <v>492</v>
      </c>
      <c r="L183" s="637"/>
      <c r="M183" s="641" t="s">
        <v>492</v>
      </c>
      <c r="N183" s="642"/>
      <c r="O183" s="642" t="s">
        <v>492</v>
      </c>
      <c r="P183" s="642" t="s">
        <v>492</v>
      </c>
      <c r="Q183" s="595"/>
      <c r="R183" s="627" t="s">
        <v>492</v>
      </c>
      <c r="S183" s="628"/>
      <c r="T183" s="629"/>
      <c r="U183" s="628"/>
      <c r="V183" s="628" t="s">
        <v>492</v>
      </c>
      <c r="W183" s="628"/>
      <c r="X183" s="630"/>
      <c r="Y183" s="555"/>
      <c r="Z183" s="627"/>
      <c r="AA183" s="654"/>
      <c r="AB183" s="655"/>
      <c r="AC183" s="642"/>
      <c r="AD183" s="555"/>
      <c r="AE183" s="555"/>
      <c r="AF183" s="660" t="s">
        <v>31</v>
      </c>
      <c r="AG183" s="661">
        <v>0</v>
      </c>
    </row>
    <row r="184" spans="1:33">
      <c r="B184" s="662"/>
      <c r="C184" s="663"/>
      <c r="D184" s="664"/>
      <c r="E184" s="590" t="s">
        <v>492</v>
      </c>
      <c r="F184" s="665"/>
      <c r="G184" s="666"/>
      <c r="H184" s="665"/>
      <c r="I184" s="667"/>
      <c r="J184" s="665"/>
      <c r="K184" s="667"/>
      <c r="L184" s="665"/>
      <c r="M184" s="666"/>
      <c r="N184" s="647"/>
      <c r="O184" s="668"/>
      <c r="P184" s="647"/>
      <c r="Q184" s="595"/>
      <c r="R184" s="627" t="s">
        <v>492</v>
      </c>
      <c r="S184" s="628"/>
      <c r="T184" s="629"/>
      <c r="U184" s="628"/>
      <c r="V184" s="628" t="s">
        <v>492</v>
      </c>
      <c r="W184" s="628"/>
      <c r="X184" s="630"/>
      <c r="Y184" s="555"/>
      <c r="Z184" s="627"/>
      <c r="AA184" s="654"/>
      <c r="AB184" s="655"/>
      <c r="AC184" s="642"/>
      <c r="AD184" s="555"/>
      <c r="AE184" s="555"/>
      <c r="AF184" s="669"/>
      <c r="AG184" s="619"/>
    </row>
    <row r="185" spans="1:33">
      <c r="B185" s="928" t="s">
        <v>500</v>
      </c>
      <c r="C185" s="929"/>
      <c r="D185" s="930"/>
      <c r="E185" s="670"/>
      <c r="F185" s="671">
        <v>0</v>
      </c>
      <c r="G185" s="672">
        <v>0</v>
      </c>
      <c r="H185" s="671">
        <v>0</v>
      </c>
      <c r="I185" s="673">
        <v>0</v>
      </c>
      <c r="J185" s="671">
        <v>0</v>
      </c>
      <c r="K185" s="673">
        <v>0</v>
      </c>
      <c r="L185" s="671">
        <v>0</v>
      </c>
      <c r="M185" s="672">
        <v>0</v>
      </c>
      <c r="N185" s="672">
        <v>0</v>
      </c>
      <c r="O185" s="674">
        <v>0</v>
      </c>
      <c r="P185" s="674">
        <v>0</v>
      </c>
      <c r="Q185" s="595"/>
      <c r="R185" s="675" t="s">
        <v>492</v>
      </c>
      <c r="S185" s="676"/>
      <c r="T185" s="677"/>
      <c r="U185" s="628"/>
      <c r="V185" s="628" t="s">
        <v>492</v>
      </c>
      <c r="W185" s="628"/>
      <c r="X185" s="630"/>
      <c r="Y185" s="555"/>
      <c r="Z185" s="627"/>
      <c r="AA185" s="654"/>
      <c r="AB185" s="655"/>
      <c r="AC185" s="642"/>
      <c r="AD185" s="555"/>
      <c r="AE185" s="555"/>
      <c r="AF185" s="660" t="s">
        <v>32</v>
      </c>
      <c r="AG185" s="678"/>
    </row>
    <row r="186" spans="1:33">
      <c r="B186" s="554"/>
      <c r="C186" s="590"/>
      <c r="D186" s="554"/>
      <c r="E186" s="590"/>
      <c r="F186" s="666"/>
      <c r="G186" s="666"/>
      <c r="H186" s="666"/>
      <c r="I186" s="666"/>
      <c r="J186" s="666"/>
      <c r="K186" s="666"/>
      <c r="L186" s="666"/>
      <c r="M186" s="666"/>
      <c r="N186" s="666"/>
      <c r="O186" s="666"/>
      <c r="P186" s="666"/>
      <c r="Q186" s="595"/>
      <c r="R186" s="598" t="s">
        <v>89</v>
      </c>
      <c r="S186" s="679"/>
      <c r="T186" s="680">
        <v>0</v>
      </c>
      <c r="U186" s="628"/>
      <c r="V186" s="628" t="s">
        <v>492</v>
      </c>
      <c r="W186" s="628"/>
      <c r="X186" s="630"/>
      <c r="Y186" s="555"/>
      <c r="Z186" s="627"/>
      <c r="AA186" s="654"/>
      <c r="AB186" s="657"/>
      <c r="AC186" s="642"/>
      <c r="AD186" s="555"/>
      <c r="AE186" s="555"/>
      <c r="AF186" s="669"/>
      <c r="AG186" s="619"/>
    </row>
    <row r="187" spans="1:33">
      <c r="B187" s="881" t="s">
        <v>601</v>
      </c>
      <c r="C187" s="882"/>
      <c r="D187" s="882"/>
      <c r="E187" s="564" t="e">
        <v>#N/A</v>
      </c>
      <c r="F187" s="883" t="s">
        <v>603</v>
      </c>
      <c r="G187" s="884"/>
      <c r="H187" s="884"/>
      <c r="I187" s="884"/>
      <c r="J187" s="884"/>
      <c r="K187" s="884"/>
      <c r="L187" s="884"/>
      <c r="M187" s="884"/>
      <c r="N187" s="884"/>
      <c r="O187" s="884"/>
      <c r="P187" s="885"/>
      <c r="Q187" s="555"/>
      <c r="R187" s="598" t="s">
        <v>90</v>
      </c>
      <c r="S187" s="564"/>
      <c r="T187" s="681"/>
      <c r="U187" s="682"/>
      <c r="V187" s="682" t="s">
        <v>492</v>
      </c>
      <c r="W187" s="682"/>
      <c r="X187" s="683"/>
      <c r="Y187" s="555"/>
      <c r="Z187" s="675"/>
      <c r="AA187" s="684"/>
      <c r="AB187" s="685"/>
      <c r="AC187" s="686"/>
      <c r="AD187" s="555"/>
      <c r="AE187" s="555"/>
      <c r="AF187" s="660" t="s">
        <v>343</v>
      </c>
      <c r="AG187" s="678"/>
    </row>
    <row r="188" spans="1:33">
      <c r="B188" s="894" t="s">
        <v>602</v>
      </c>
      <c r="C188" s="894"/>
      <c r="D188" s="894"/>
      <c r="E188" s="555" t="e">
        <v>#N/A</v>
      </c>
      <c r="F188" s="687" t="s">
        <v>15</v>
      </c>
      <c r="G188" s="688"/>
      <c r="H188" s="687" t="s">
        <v>16</v>
      </c>
      <c r="I188" s="689"/>
      <c r="J188" s="559" t="s">
        <v>17</v>
      </c>
      <c r="K188" s="690"/>
      <c r="L188" s="687" t="s">
        <v>18</v>
      </c>
      <c r="M188" s="670"/>
      <c r="N188" s="670" t="s">
        <v>19</v>
      </c>
      <c r="O188" s="691" t="s">
        <v>6</v>
      </c>
      <c r="P188" s="613" t="s">
        <v>20</v>
      </c>
      <c r="Q188" s="555"/>
      <c r="R188" s="692" t="s">
        <v>492</v>
      </c>
      <c r="S188" s="560"/>
      <c r="T188" s="693"/>
      <c r="U188" s="694"/>
      <c r="V188" s="695" t="s">
        <v>492</v>
      </c>
      <c r="W188" s="695"/>
      <c r="X188" s="630"/>
      <c r="Y188" s="555"/>
      <c r="Z188" s="645"/>
      <c r="AA188" s="590"/>
      <c r="AB188" s="646"/>
      <c r="AC188" s="647"/>
      <c r="AD188" s="555"/>
      <c r="AE188" s="555"/>
      <c r="AF188" s="669"/>
      <c r="AG188" s="619"/>
    </row>
    <row r="189" spans="1:33">
      <c r="A189" s="548" t="s">
        <v>498</v>
      </c>
      <c r="B189" s="873" t="s">
        <v>635</v>
      </c>
      <c r="C189" s="874"/>
      <c r="D189" s="875"/>
      <c r="E189" s="670"/>
      <c r="F189" s="765">
        <v>0</v>
      </c>
      <c r="G189" s="757">
        <v>0</v>
      </c>
      <c r="H189" s="758">
        <v>0</v>
      </c>
      <c r="I189" s="758">
        <v>0</v>
      </c>
      <c r="J189" s="758">
        <v>0</v>
      </c>
      <c r="K189" s="758">
        <v>0</v>
      </c>
      <c r="L189" s="758">
        <v>0</v>
      </c>
      <c r="M189" s="758">
        <v>0</v>
      </c>
      <c r="N189" s="758">
        <v>0</v>
      </c>
      <c r="O189" s="758">
        <v>0</v>
      </c>
      <c r="P189" s="759">
        <v>0</v>
      </c>
      <c r="Q189" s="555"/>
      <c r="R189" s="857" t="s">
        <v>91</v>
      </c>
      <c r="S189" s="858"/>
      <c r="T189" s="680">
        <v>0</v>
      </c>
      <c r="U189" s="696"/>
      <c r="V189" s="697" t="s">
        <v>492</v>
      </c>
      <c r="W189" s="696"/>
      <c r="X189" s="630"/>
      <c r="Y189" s="555"/>
      <c r="Z189" s="648" t="s">
        <v>35</v>
      </c>
      <c r="AA189" s="649"/>
      <c r="AB189" s="650"/>
      <c r="AC189" s="651">
        <v>0</v>
      </c>
      <c r="AD189" s="555"/>
      <c r="AE189" s="555"/>
      <c r="AF189" s="698" t="s">
        <v>81</v>
      </c>
      <c r="AG189" s="699"/>
    </row>
    <row r="190" spans="1:33">
      <c r="A190" s="548"/>
      <c r="B190" s="870" t="s">
        <v>623</v>
      </c>
      <c r="C190" s="871"/>
      <c r="D190" s="872"/>
      <c r="E190" s="555" t="e">
        <v>#N/A</v>
      </c>
      <c r="F190" s="700">
        <v>32</v>
      </c>
      <c r="G190" s="701">
        <v>4050</v>
      </c>
      <c r="H190" s="702">
        <v>13</v>
      </c>
      <c r="I190" s="702">
        <v>3150</v>
      </c>
      <c r="J190" s="702">
        <v>0</v>
      </c>
      <c r="K190" s="702">
        <v>2250</v>
      </c>
      <c r="L190" s="702">
        <v>3</v>
      </c>
      <c r="M190" s="702">
        <v>2030</v>
      </c>
      <c r="N190" s="702">
        <v>1</v>
      </c>
      <c r="O190" s="702">
        <v>49</v>
      </c>
      <c r="P190" s="703">
        <v>205430</v>
      </c>
      <c r="Q190" s="555"/>
      <c r="R190" s="560"/>
      <c r="S190" s="560"/>
      <c r="T190" s="704"/>
      <c r="U190" s="628"/>
      <c r="V190" s="628" t="s">
        <v>492</v>
      </c>
      <c r="W190" s="628"/>
      <c r="X190" s="630"/>
      <c r="Y190" s="555"/>
      <c r="Z190" s="596" t="s">
        <v>36</v>
      </c>
      <c r="AA190" s="555"/>
      <c r="AB190" s="555"/>
      <c r="AC190" s="555"/>
      <c r="AD190" s="555"/>
      <c r="AE190" s="555"/>
      <c r="AF190" s="669"/>
      <c r="AG190" s="619"/>
    </row>
    <row r="191" spans="1:33">
      <c r="A191" s="548" t="s">
        <v>607</v>
      </c>
      <c r="B191" s="873" t="s">
        <v>107</v>
      </c>
      <c r="C191" s="874"/>
      <c r="D191" s="875"/>
      <c r="E191" s="670"/>
      <c r="F191" s="757">
        <v>0</v>
      </c>
      <c r="G191" s="758">
        <v>0</v>
      </c>
      <c r="H191" s="758">
        <v>0</v>
      </c>
      <c r="I191" s="758">
        <v>0</v>
      </c>
      <c r="J191" s="758">
        <v>0</v>
      </c>
      <c r="K191" s="758">
        <v>0</v>
      </c>
      <c r="L191" s="758">
        <v>0</v>
      </c>
      <c r="M191" s="758">
        <v>0</v>
      </c>
      <c r="N191" s="758">
        <v>0</v>
      </c>
      <c r="O191" s="758">
        <v>0</v>
      </c>
      <c r="P191" s="759">
        <v>0</v>
      </c>
      <c r="Q191" s="555"/>
      <c r="R191" s="857" t="s">
        <v>92</v>
      </c>
      <c r="S191" s="863"/>
      <c r="T191" s="864"/>
      <c r="U191" s="682"/>
      <c r="V191" s="682" t="s">
        <v>492</v>
      </c>
      <c r="W191" s="682"/>
      <c r="X191" s="683"/>
      <c r="Y191" s="555"/>
      <c r="Z191" s="555"/>
      <c r="AA191" s="555"/>
      <c r="AB191" s="555"/>
      <c r="AC191" s="555"/>
      <c r="AD191" s="555"/>
      <c r="AE191" s="555"/>
      <c r="AF191" s="705" t="s">
        <v>34</v>
      </c>
      <c r="AG191" s="706"/>
    </row>
    <row r="192" spans="1:33">
      <c r="A192" s="548"/>
      <c r="B192" s="870" t="s">
        <v>623</v>
      </c>
      <c r="C192" s="871"/>
      <c r="D192" s="872"/>
      <c r="E192" s="555" t="e">
        <v>#N/A</v>
      </c>
      <c r="F192" s="701">
        <v>33</v>
      </c>
      <c r="G192" s="702">
        <v>3150</v>
      </c>
      <c r="H192" s="702">
        <v>8</v>
      </c>
      <c r="I192" s="702">
        <v>2450</v>
      </c>
      <c r="J192" s="702">
        <v>0</v>
      </c>
      <c r="K192" s="702">
        <v>1750</v>
      </c>
      <c r="L192" s="702">
        <v>0</v>
      </c>
      <c r="M192" s="702">
        <v>1580</v>
      </c>
      <c r="N192" s="702">
        <v>1</v>
      </c>
      <c r="O192" s="702">
        <v>42</v>
      </c>
      <c r="P192" s="703">
        <v>142280</v>
      </c>
      <c r="Q192" s="555"/>
      <c r="R192" s="692" t="s">
        <v>492</v>
      </c>
      <c r="S192" s="560"/>
      <c r="T192" s="693"/>
      <c r="U192" s="707"/>
      <c r="V192" s="708" t="s">
        <v>492</v>
      </c>
      <c r="W192" s="676"/>
      <c r="X192" s="709"/>
      <c r="Y192" s="555"/>
      <c r="Z192" s="645"/>
      <c r="AA192" s="590"/>
      <c r="AB192" s="646"/>
      <c r="AC192" s="647"/>
      <c r="AD192" s="555"/>
      <c r="AE192" s="555"/>
      <c r="AF192" s="669"/>
      <c r="AG192" s="619"/>
    </row>
    <row r="193" spans="1:33">
      <c r="A193" s="548" t="s">
        <v>608</v>
      </c>
      <c r="B193" s="873" t="s">
        <v>605</v>
      </c>
      <c r="C193" s="874"/>
      <c r="D193" s="875"/>
      <c r="E193" s="670"/>
      <c r="F193" s="757">
        <v>0</v>
      </c>
      <c r="G193" s="758">
        <v>0</v>
      </c>
      <c r="H193" s="758">
        <v>0</v>
      </c>
      <c r="I193" s="758">
        <v>0</v>
      </c>
      <c r="J193" s="758">
        <v>0</v>
      </c>
      <c r="K193" s="758">
        <v>0</v>
      </c>
      <c r="L193" s="758">
        <v>0</v>
      </c>
      <c r="M193" s="758">
        <v>0</v>
      </c>
      <c r="N193" s="758">
        <v>0</v>
      </c>
      <c r="O193" s="758">
        <v>0</v>
      </c>
      <c r="P193" s="759">
        <v>0</v>
      </c>
      <c r="Q193" s="555"/>
      <c r="R193" s="857" t="s">
        <v>93</v>
      </c>
      <c r="S193" s="858"/>
      <c r="T193" s="680">
        <v>0</v>
      </c>
      <c r="U193" s="710"/>
      <c r="V193" s="564" t="s">
        <v>82</v>
      </c>
      <c r="W193" s="564"/>
      <c r="X193" s="711">
        <v>0</v>
      </c>
      <c r="Y193" s="555"/>
      <c r="Z193" s="692" t="s">
        <v>76</v>
      </c>
      <c r="AA193" s="649"/>
      <c r="AB193" s="650"/>
      <c r="AC193" s="651">
        <v>0</v>
      </c>
      <c r="AD193" s="555"/>
      <c r="AE193" s="555"/>
      <c r="AF193" s="705" t="s">
        <v>5</v>
      </c>
      <c r="AG193" s="651">
        <v>0</v>
      </c>
    </row>
    <row r="194" spans="1:33">
      <c r="A194" s="548"/>
      <c r="B194" s="870" t="s">
        <v>623</v>
      </c>
      <c r="C194" s="871"/>
      <c r="D194" s="872"/>
      <c r="E194" s="712"/>
      <c r="F194" s="701">
        <v>0</v>
      </c>
      <c r="G194" s="702">
        <v>0</v>
      </c>
      <c r="H194" s="702">
        <v>0</v>
      </c>
      <c r="I194" s="702">
        <v>0</v>
      </c>
      <c r="J194" s="702">
        <v>0</v>
      </c>
      <c r="K194" s="702">
        <v>0</v>
      </c>
      <c r="L194" s="702">
        <v>0</v>
      </c>
      <c r="M194" s="702">
        <v>0</v>
      </c>
      <c r="N194" s="702">
        <v>0</v>
      </c>
      <c r="O194" s="702">
        <v>0</v>
      </c>
      <c r="P194" s="703">
        <v>0</v>
      </c>
      <c r="Q194" s="555"/>
      <c r="R194" s="596"/>
      <c r="S194" s="555"/>
      <c r="T194" s="713"/>
      <c r="U194" s="555"/>
      <c r="V194" s="714"/>
      <c r="W194" s="555"/>
      <c r="X194" s="713"/>
      <c r="Y194" s="555"/>
      <c r="Z194" s="555"/>
      <c r="AA194" s="555"/>
      <c r="AB194" s="555"/>
      <c r="AC194" s="555"/>
      <c r="AD194" s="555"/>
      <c r="AE194" s="555"/>
      <c r="AF194" s="555"/>
      <c r="AG194" s="555"/>
    </row>
    <row r="195" spans="1:33">
      <c r="A195" s="548" t="s">
        <v>609</v>
      </c>
      <c r="B195" s="873" t="s">
        <v>103</v>
      </c>
      <c r="C195" s="874"/>
      <c r="D195" s="875"/>
      <c r="E195" s="560" t="e">
        <v>#N/A</v>
      </c>
      <c r="F195" s="757">
        <v>0</v>
      </c>
      <c r="G195" s="758">
        <v>0</v>
      </c>
      <c r="H195" s="758">
        <v>0</v>
      </c>
      <c r="I195" s="758">
        <v>0</v>
      </c>
      <c r="J195" s="758">
        <v>0</v>
      </c>
      <c r="K195" s="758">
        <v>0</v>
      </c>
      <c r="L195" s="758">
        <v>0</v>
      </c>
      <c r="M195" s="758">
        <v>0</v>
      </c>
      <c r="N195" s="758">
        <v>0</v>
      </c>
      <c r="O195" s="758">
        <v>0</v>
      </c>
      <c r="P195" s="759">
        <v>0</v>
      </c>
      <c r="Q195" s="555"/>
      <c r="R195" s="649" t="s">
        <v>425</v>
      </c>
      <c r="S195" s="555"/>
      <c r="T195" s="555"/>
      <c r="U195" s="555"/>
      <c r="V195" s="555"/>
      <c r="W195" s="555"/>
      <c r="X195" s="555"/>
      <c r="Y195" s="555"/>
      <c r="Z195" s="555"/>
      <c r="AA195" s="555"/>
      <c r="AB195" s="555"/>
      <c r="AC195" s="555"/>
      <c r="AD195" s="555"/>
      <c r="AE195" s="555"/>
      <c r="AF195" s="714" t="s">
        <v>342</v>
      </c>
      <c r="AG195" s="555"/>
    </row>
    <row r="196" spans="1:33">
      <c r="A196" s="548"/>
      <c r="B196" s="870" t="s">
        <v>623</v>
      </c>
      <c r="C196" s="871"/>
      <c r="D196" s="872"/>
      <c r="E196" s="555" t="e">
        <v>#N/A</v>
      </c>
      <c r="F196" s="701">
        <v>0</v>
      </c>
      <c r="G196" s="702">
        <v>0</v>
      </c>
      <c r="H196" s="702">
        <v>0</v>
      </c>
      <c r="I196" s="702">
        <v>0</v>
      </c>
      <c r="J196" s="702">
        <v>0</v>
      </c>
      <c r="K196" s="702">
        <v>0</v>
      </c>
      <c r="L196" s="702">
        <v>0</v>
      </c>
      <c r="M196" s="702">
        <v>0</v>
      </c>
      <c r="N196" s="702">
        <v>0</v>
      </c>
      <c r="O196" s="702">
        <v>0</v>
      </c>
      <c r="P196" s="703">
        <v>0</v>
      </c>
      <c r="Q196" s="555"/>
      <c r="R196" s="774"/>
      <c r="S196" s="604"/>
      <c r="T196" s="603" t="s">
        <v>39</v>
      </c>
      <c r="U196" s="604"/>
      <c r="V196" s="715"/>
      <c r="W196" s="604"/>
      <c r="X196" s="603" t="s">
        <v>40</v>
      </c>
      <c r="Y196" s="604"/>
      <c r="Z196" s="715"/>
      <c r="AA196" s="604"/>
      <c r="AB196" s="604"/>
      <c r="AC196" s="603" t="s">
        <v>41</v>
      </c>
      <c r="AD196" s="715"/>
      <c r="AE196" s="555"/>
      <c r="AF196" s="645" t="s">
        <v>736</v>
      </c>
      <c r="AG196" s="716"/>
    </row>
    <row r="197" spans="1:33">
      <c r="A197" s="548" t="s">
        <v>610</v>
      </c>
      <c r="B197" s="878" t="s">
        <v>661</v>
      </c>
      <c r="C197" s="879"/>
      <c r="D197" s="880"/>
      <c r="E197" s="670"/>
      <c r="F197" s="757">
        <v>0</v>
      </c>
      <c r="G197" s="758">
        <v>0</v>
      </c>
      <c r="H197" s="758">
        <v>0</v>
      </c>
      <c r="I197" s="758">
        <v>0</v>
      </c>
      <c r="J197" s="758">
        <v>0</v>
      </c>
      <c r="K197" s="758">
        <v>0</v>
      </c>
      <c r="L197" s="758">
        <v>0</v>
      </c>
      <c r="M197" s="758">
        <v>0</v>
      </c>
      <c r="N197" s="758">
        <v>0</v>
      </c>
      <c r="O197" s="758">
        <v>0</v>
      </c>
      <c r="P197" s="759">
        <v>0</v>
      </c>
      <c r="Q197" s="555"/>
      <c r="R197" s="775"/>
      <c r="S197" s="596" t="s">
        <v>2</v>
      </c>
      <c r="T197" s="717">
        <v>104</v>
      </c>
      <c r="U197" s="555"/>
      <c r="V197" s="718"/>
      <c r="W197" s="596" t="s">
        <v>42</v>
      </c>
      <c r="X197" s="719">
        <v>320</v>
      </c>
      <c r="Y197" s="555"/>
      <c r="Z197" s="720"/>
      <c r="AA197" s="555" t="s">
        <v>2</v>
      </c>
      <c r="AB197" s="596"/>
      <c r="AC197" s="721">
        <v>639</v>
      </c>
      <c r="AD197" s="720"/>
      <c r="AE197" s="555"/>
      <c r="AF197" s="631"/>
      <c r="AG197" s="561"/>
    </row>
    <row r="198" spans="1:33">
      <c r="A198" s="548" t="s">
        <v>332</v>
      </c>
      <c r="B198" s="870" t="s">
        <v>623</v>
      </c>
      <c r="C198" s="871"/>
      <c r="D198" s="872"/>
      <c r="E198" s="555" t="e">
        <v>#N/A</v>
      </c>
      <c r="F198" s="701">
        <v>0</v>
      </c>
      <c r="G198" s="702">
        <v>0</v>
      </c>
      <c r="H198" s="702">
        <v>0</v>
      </c>
      <c r="I198" s="702">
        <v>0</v>
      </c>
      <c r="J198" s="702">
        <v>0</v>
      </c>
      <c r="K198" s="702">
        <v>0</v>
      </c>
      <c r="L198" s="702">
        <v>0</v>
      </c>
      <c r="M198" s="702">
        <v>0</v>
      </c>
      <c r="N198" s="702">
        <v>0</v>
      </c>
      <c r="O198" s="702">
        <v>0</v>
      </c>
      <c r="P198" s="703">
        <v>0</v>
      </c>
      <c r="Q198" s="555"/>
      <c r="R198" s="776" t="s">
        <v>43</v>
      </c>
      <c r="S198" s="697" t="s">
        <v>3</v>
      </c>
      <c r="T198" s="722">
        <v>0</v>
      </c>
      <c r="U198" s="696"/>
      <c r="V198" s="723">
        <v>0</v>
      </c>
      <c r="W198" s="697" t="s">
        <v>44</v>
      </c>
      <c r="X198" s="724">
        <v>91</v>
      </c>
      <c r="Y198" s="696"/>
      <c r="Z198" s="725">
        <v>28.4375</v>
      </c>
      <c r="AA198" s="696" t="s">
        <v>3</v>
      </c>
      <c r="AB198" s="697"/>
      <c r="AC198" s="726">
        <v>369</v>
      </c>
      <c r="AD198" s="723">
        <v>57.74647887323944</v>
      </c>
      <c r="AE198" s="555"/>
      <c r="AF198" s="558"/>
      <c r="AG198" s="561"/>
    </row>
    <row r="199" spans="1:33">
      <c r="A199" s="43"/>
      <c r="B199" s="662"/>
      <c r="C199" s="663"/>
      <c r="D199" s="664"/>
      <c r="E199" s="590" t="s">
        <v>492</v>
      </c>
      <c r="F199" s="760"/>
      <c r="G199" s="761"/>
      <c r="H199" s="760"/>
      <c r="I199" s="762"/>
      <c r="J199" s="760"/>
      <c r="K199" s="762"/>
      <c r="L199" s="760"/>
      <c r="M199" s="761"/>
      <c r="N199" s="761"/>
      <c r="O199" s="763"/>
      <c r="P199" s="764"/>
      <c r="Q199" s="555"/>
      <c r="R199" s="777"/>
      <c r="S199" s="728"/>
      <c r="T199" s="606">
        <v>347730</v>
      </c>
      <c r="U199" s="555"/>
      <c r="V199" s="729"/>
      <c r="W199" s="555"/>
      <c r="X199" s="719">
        <v>1425760</v>
      </c>
      <c r="Y199" s="555"/>
      <c r="Z199" s="720"/>
      <c r="AA199" s="555"/>
      <c r="AB199" s="555"/>
      <c r="AC199" s="713">
        <v>2470370</v>
      </c>
      <c r="AD199" s="720"/>
      <c r="AE199" s="555"/>
      <c r="AF199" s="730"/>
      <c r="AG199" s="561"/>
    </row>
    <row r="200" spans="1:33">
      <c r="A200" s="43"/>
      <c r="B200" s="870" t="s">
        <v>611</v>
      </c>
      <c r="C200" s="871"/>
      <c r="D200" s="872"/>
      <c r="E200" s="670"/>
      <c r="F200" s="731">
        <v>65</v>
      </c>
      <c r="G200" s="732">
        <v>7200</v>
      </c>
      <c r="H200" s="731">
        <v>21</v>
      </c>
      <c r="I200" s="733">
        <v>5600</v>
      </c>
      <c r="J200" s="731">
        <v>0</v>
      </c>
      <c r="K200" s="733">
        <v>4000</v>
      </c>
      <c r="L200" s="731">
        <v>3</v>
      </c>
      <c r="M200" s="732">
        <v>3610</v>
      </c>
      <c r="N200" s="732">
        <v>2</v>
      </c>
      <c r="O200" s="734">
        <v>91</v>
      </c>
      <c r="P200" s="735">
        <v>347710</v>
      </c>
      <c r="Q200" s="555"/>
      <c r="R200" s="778" t="s">
        <v>45</v>
      </c>
      <c r="S200" s="660"/>
      <c r="T200" s="736">
        <v>0</v>
      </c>
      <c r="U200" s="696"/>
      <c r="V200" s="723">
        <v>0</v>
      </c>
      <c r="W200" s="696"/>
      <c r="X200" s="724">
        <v>347710</v>
      </c>
      <c r="Y200" s="696"/>
      <c r="Z200" s="723">
        <v>24.387694983727975</v>
      </c>
      <c r="AA200" s="696"/>
      <c r="AB200" s="696"/>
      <c r="AC200" s="736">
        <v>1531670</v>
      </c>
      <c r="AD200" s="723">
        <v>62.001643478507276</v>
      </c>
      <c r="AE200" s="555"/>
      <c r="AF200" s="558"/>
      <c r="AG200" s="561"/>
    </row>
    <row r="201" spans="1:33">
      <c r="A201" s="43"/>
      <c r="B201" s="895"/>
      <c r="C201" s="895"/>
      <c r="D201" s="895"/>
      <c r="E201" s="562"/>
      <c r="F201" s="666"/>
      <c r="G201" s="737"/>
      <c r="H201" s="666"/>
      <c r="I201" s="737"/>
      <c r="J201" s="666"/>
      <c r="K201" s="737"/>
      <c r="L201" s="666"/>
      <c r="M201" s="737"/>
      <c r="N201" s="666"/>
      <c r="O201" s="737"/>
      <c r="P201" s="737"/>
      <c r="Q201" s="555"/>
      <c r="R201" s="777" t="s">
        <v>46</v>
      </c>
      <c r="S201" s="738">
        <v>0</v>
      </c>
      <c r="T201" s="606">
        <v>0</v>
      </c>
      <c r="U201" s="555"/>
      <c r="V201" s="729"/>
      <c r="W201" s="555"/>
      <c r="X201" s="719">
        <v>0</v>
      </c>
      <c r="Y201" s="555"/>
      <c r="Z201" s="739"/>
      <c r="AA201" s="555"/>
      <c r="AB201" s="555"/>
      <c r="AC201" s="713">
        <v>0</v>
      </c>
      <c r="AD201" s="720"/>
      <c r="AE201" s="555"/>
      <c r="AF201" s="558"/>
      <c r="AG201" s="561"/>
    </row>
    <row r="202" spans="1:33">
      <c r="A202" s="43"/>
      <c r="B202" s="881" t="s">
        <v>618</v>
      </c>
      <c r="C202" s="882"/>
      <c r="D202" s="882"/>
      <c r="E202" s="564" t="e">
        <v>#N/A</v>
      </c>
      <c r="F202" s="883" t="s">
        <v>616</v>
      </c>
      <c r="G202" s="884"/>
      <c r="H202" s="884"/>
      <c r="I202" s="884"/>
      <c r="J202" s="884"/>
      <c r="K202" s="884"/>
      <c r="L202" s="884"/>
      <c r="M202" s="884"/>
      <c r="N202" s="884"/>
      <c r="O202" s="884"/>
      <c r="P202" s="885"/>
      <c r="Q202" s="555"/>
      <c r="R202" s="776" t="s">
        <v>47</v>
      </c>
      <c r="S202" s="740"/>
      <c r="T202" s="736">
        <v>0</v>
      </c>
      <c r="U202" s="696"/>
      <c r="V202" s="723" t="s">
        <v>492</v>
      </c>
      <c r="W202" s="696"/>
      <c r="X202" s="724">
        <v>0</v>
      </c>
      <c r="Y202" s="696"/>
      <c r="Z202" s="725" t="s">
        <v>492</v>
      </c>
      <c r="AA202" s="696"/>
      <c r="AB202" s="696"/>
      <c r="AC202" s="736">
        <v>0</v>
      </c>
      <c r="AD202" s="723" t="s">
        <v>492</v>
      </c>
      <c r="AE202" s="555"/>
      <c r="AF202" s="558"/>
      <c r="AG202" s="561"/>
    </row>
    <row r="203" spans="1:33">
      <c r="A203" s="43"/>
      <c r="B203" s="894" t="s">
        <v>602</v>
      </c>
      <c r="C203" s="894"/>
      <c r="D203" s="894"/>
      <c r="E203" s="555" t="e">
        <v>#N/A</v>
      </c>
      <c r="F203" s="687" t="s">
        <v>15</v>
      </c>
      <c r="G203" s="688"/>
      <c r="H203" s="687" t="s">
        <v>16</v>
      </c>
      <c r="I203" s="689"/>
      <c r="J203" s="559" t="s">
        <v>17</v>
      </c>
      <c r="K203" s="690"/>
      <c r="L203" s="687" t="s">
        <v>18</v>
      </c>
      <c r="M203" s="670"/>
      <c r="N203" s="670" t="s">
        <v>19</v>
      </c>
      <c r="O203" s="691" t="s">
        <v>6</v>
      </c>
      <c r="P203" s="613" t="s">
        <v>20</v>
      </c>
      <c r="Q203" s="555"/>
      <c r="R203" s="773" t="s">
        <v>639</v>
      </c>
      <c r="S203" s="824">
        <v>0</v>
      </c>
      <c r="T203" s="606">
        <v>11670</v>
      </c>
      <c r="U203" s="555"/>
      <c r="V203" s="729"/>
      <c r="W203" s="555"/>
      <c r="X203" s="719">
        <v>26200</v>
      </c>
      <c r="Y203" s="555"/>
      <c r="Z203" s="720"/>
      <c r="AA203" s="555"/>
      <c r="AB203" s="555"/>
      <c r="AC203" s="713">
        <v>46220</v>
      </c>
      <c r="AD203" s="720"/>
      <c r="AE203" s="555"/>
      <c r="AF203" s="558"/>
      <c r="AG203" s="561"/>
    </row>
    <row r="204" spans="1:33" ht="15" thickBot="1">
      <c r="A204" s="43"/>
      <c r="B204" s="873" t="s">
        <v>635</v>
      </c>
      <c r="C204" s="874"/>
      <c r="D204" s="875"/>
      <c r="E204" s="670"/>
      <c r="F204" s="665"/>
      <c r="G204" s="727"/>
      <c r="H204" s="727"/>
      <c r="I204" s="727"/>
      <c r="J204" s="727"/>
      <c r="K204" s="727"/>
      <c r="L204" s="727"/>
      <c r="M204" s="727"/>
      <c r="N204" s="727"/>
      <c r="O204" s="727"/>
      <c r="P204" s="742"/>
      <c r="Q204" s="555"/>
      <c r="R204" s="771" t="s">
        <v>682</v>
      </c>
      <c r="S204" s="825">
        <v>0</v>
      </c>
      <c r="T204" s="736">
        <v>0</v>
      </c>
      <c r="U204" s="696"/>
      <c r="V204" s="723">
        <v>0</v>
      </c>
      <c r="W204" s="696"/>
      <c r="X204" s="724">
        <v>4530</v>
      </c>
      <c r="Y204" s="696"/>
      <c r="Z204" s="723">
        <v>17.290076335877863</v>
      </c>
      <c r="AA204" s="696"/>
      <c r="AB204" s="696"/>
      <c r="AC204" s="736">
        <v>21930</v>
      </c>
      <c r="AD204" s="723">
        <v>47.44699264387711</v>
      </c>
      <c r="AE204" s="555"/>
      <c r="AF204" s="558"/>
      <c r="AG204" s="561"/>
    </row>
    <row r="205" spans="1:33" ht="15" thickBot="1">
      <c r="A205" s="43"/>
      <c r="B205" s="870" t="s">
        <v>624</v>
      </c>
      <c r="C205" s="871"/>
      <c r="D205" s="872"/>
      <c r="E205" s="555" t="e">
        <v>#N/A</v>
      </c>
      <c r="F205" s="700">
        <v>218</v>
      </c>
      <c r="G205" s="701">
        <v>16200</v>
      </c>
      <c r="H205" s="702">
        <v>91</v>
      </c>
      <c r="I205" s="702">
        <v>12600</v>
      </c>
      <c r="J205" s="702">
        <v>0</v>
      </c>
      <c r="K205" s="702">
        <v>9000</v>
      </c>
      <c r="L205" s="702">
        <v>15</v>
      </c>
      <c r="M205" s="702">
        <v>8120</v>
      </c>
      <c r="N205" s="702">
        <v>3</v>
      </c>
      <c r="O205" s="702">
        <v>327</v>
      </c>
      <c r="P205" s="703">
        <v>1389390</v>
      </c>
      <c r="Q205" s="555"/>
      <c r="R205" s="773" t="s">
        <v>640</v>
      </c>
      <c r="S205" s="741"/>
      <c r="T205" s="606">
        <v>10400</v>
      </c>
      <c r="U205" s="555"/>
      <c r="V205" s="729"/>
      <c r="W205" s="555"/>
      <c r="X205" s="719">
        <v>37200</v>
      </c>
      <c r="Y205" s="555"/>
      <c r="Z205" s="739"/>
      <c r="AA205" s="555"/>
      <c r="AB205" s="555"/>
      <c r="AC205" s="713">
        <v>60000</v>
      </c>
      <c r="AD205" s="720"/>
      <c r="AE205" s="555"/>
      <c r="AF205" s="934" t="s">
        <v>664</v>
      </c>
      <c r="AG205" s="935"/>
    </row>
    <row r="206" spans="1:33">
      <c r="B206" s="873" t="s">
        <v>107</v>
      </c>
      <c r="C206" s="874"/>
      <c r="D206" s="875"/>
      <c r="E206" s="670"/>
      <c r="F206" s="665"/>
      <c r="G206" s="727"/>
      <c r="H206" s="727"/>
      <c r="I206" s="727"/>
      <c r="J206" s="727"/>
      <c r="K206" s="727"/>
      <c r="L206" s="727"/>
      <c r="M206" s="727"/>
      <c r="N206" s="727"/>
      <c r="O206" s="727"/>
      <c r="P206" s="742"/>
      <c r="Q206" s="555"/>
      <c r="R206" s="772" t="s">
        <v>683</v>
      </c>
      <c r="S206" s="740"/>
      <c r="T206" s="736">
        <v>0</v>
      </c>
      <c r="U206" s="696"/>
      <c r="V206" s="723">
        <v>0</v>
      </c>
      <c r="W206" s="696"/>
      <c r="X206" s="724">
        <v>3000</v>
      </c>
      <c r="Y206" s="696"/>
      <c r="Z206" s="725">
        <v>8.064516129032258</v>
      </c>
      <c r="AA206" s="696"/>
      <c r="AB206" s="696"/>
      <c r="AC206" s="736">
        <v>36000</v>
      </c>
      <c r="AD206" s="723">
        <v>60</v>
      </c>
      <c r="AE206" s="555"/>
      <c r="AF206" s="936" t="s">
        <v>157</v>
      </c>
      <c r="AG206" s="937"/>
    </row>
    <row r="207" spans="1:33">
      <c r="B207" s="870" t="s">
        <v>624</v>
      </c>
      <c r="C207" s="871"/>
      <c r="D207" s="872"/>
      <c r="E207" s="555" t="e">
        <v>#N/A</v>
      </c>
      <c r="F207" s="701">
        <v>33</v>
      </c>
      <c r="G207" s="702">
        <v>3150</v>
      </c>
      <c r="H207" s="702">
        <v>8</v>
      </c>
      <c r="I207" s="702">
        <v>2450</v>
      </c>
      <c r="J207" s="702">
        <v>0</v>
      </c>
      <c r="K207" s="702">
        <v>1750</v>
      </c>
      <c r="L207" s="702">
        <v>0</v>
      </c>
      <c r="M207" s="702">
        <v>1580</v>
      </c>
      <c r="N207" s="702">
        <v>1</v>
      </c>
      <c r="O207" s="702">
        <v>42</v>
      </c>
      <c r="P207" s="703">
        <v>142280</v>
      </c>
      <c r="Q207" s="555"/>
      <c r="R207" s="777"/>
      <c r="S207" s="669"/>
      <c r="T207" s="606">
        <v>0</v>
      </c>
      <c r="U207" s="555"/>
      <c r="V207" s="729"/>
      <c r="W207" s="555"/>
      <c r="X207" s="719">
        <v>0</v>
      </c>
      <c r="Y207" s="555"/>
      <c r="Z207" s="720"/>
      <c r="AA207" s="555"/>
      <c r="AB207" s="555"/>
      <c r="AC207" s="713">
        <v>0</v>
      </c>
      <c r="AD207" s="720"/>
      <c r="AE207" s="555"/>
      <c r="AF207" s="826" t="s">
        <v>731</v>
      </c>
      <c r="AG207" s="827" t="s">
        <v>732</v>
      </c>
    </row>
    <row r="208" spans="1:33">
      <c r="B208" s="873" t="s">
        <v>605</v>
      </c>
      <c r="C208" s="874"/>
      <c r="D208" s="875"/>
      <c r="E208" s="670"/>
      <c r="F208" s="665"/>
      <c r="G208" s="727"/>
      <c r="H208" s="727"/>
      <c r="I208" s="727"/>
      <c r="J208" s="727"/>
      <c r="K208" s="727"/>
      <c r="L208" s="727"/>
      <c r="M208" s="727"/>
      <c r="N208" s="727"/>
      <c r="O208" s="727"/>
      <c r="P208" s="742"/>
      <c r="Q208" s="555"/>
      <c r="R208" s="776" t="s">
        <v>52</v>
      </c>
      <c r="S208" s="660"/>
      <c r="T208" s="736">
        <v>0</v>
      </c>
      <c r="U208" s="696"/>
      <c r="V208" s="723" t="s">
        <v>492</v>
      </c>
      <c r="W208" s="696"/>
      <c r="X208" s="724">
        <v>0</v>
      </c>
      <c r="Y208" s="696"/>
      <c r="Z208" s="723" t="s">
        <v>492</v>
      </c>
      <c r="AA208" s="696"/>
      <c r="AB208" s="696"/>
      <c r="AC208" s="736">
        <v>0</v>
      </c>
      <c r="AD208" s="723" t="s">
        <v>492</v>
      </c>
      <c r="AE208" s="555"/>
      <c r="AF208" s="817"/>
      <c r="AG208" s="818" t="s">
        <v>725</v>
      </c>
    </row>
    <row r="209" spans="1:33">
      <c r="B209" s="870" t="s">
        <v>624</v>
      </c>
      <c r="C209" s="871"/>
      <c r="D209" s="872"/>
      <c r="E209" s="712"/>
      <c r="F209" s="701">
        <v>0</v>
      </c>
      <c r="G209" s="702">
        <v>0</v>
      </c>
      <c r="H209" s="702">
        <v>0</v>
      </c>
      <c r="I209" s="702">
        <v>0</v>
      </c>
      <c r="J209" s="702">
        <v>0</v>
      </c>
      <c r="K209" s="702">
        <v>0</v>
      </c>
      <c r="L209" s="702">
        <v>0</v>
      </c>
      <c r="M209" s="702">
        <v>0</v>
      </c>
      <c r="N209" s="702">
        <v>0</v>
      </c>
      <c r="O209" s="702">
        <v>0</v>
      </c>
      <c r="P209" s="703">
        <v>0</v>
      </c>
      <c r="Q209" s="555"/>
      <c r="R209" s="773" t="s">
        <v>641</v>
      </c>
      <c r="S209" s="728"/>
      <c r="T209" s="743">
        <v>9500</v>
      </c>
      <c r="U209" s="682"/>
      <c r="V209" s="744"/>
      <c r="W209" s="682"/>
      <c r="X209" s="719">
        <v>20000</v>
      </c>
      <c r="Y209" s="682"/>
      <c r="Z209" s="744"/>
      <c r="AA209" s="682"/>
      <c r="AB209" s="682"/>
      <c r="AC209" s="745">
        <v>33500</v>
      </c>
      <c r="AD209" s="744"/>
      <c r="AE209" s="555"/>
      <c r="AF209" s="828" t="s">
        <v>733</v>
      </c>
      <c r="AG209" s="829" t="s">
        <v>732</v>
      </c>
    </row>
    <row r="210" spans="1:33" ht="15" thickBot="1">
      <c r="B210" s="873" t="s">
        <v>103</v>
      </c>
      <c r="C210" s="874"/>
      <c r="D210" s="875"/>
      <c r="E210" s="560" t="e">
        <v>#N/A</v>
      </c>
      <c r="F210" s="665"/>
      <c r="G210" s="727"/>
      <c r="H210" s="727"/>
      <c r="I210" s="727"/>
      <c r="J210" s="727"/>
      <c r="K210" s="727"/>
      <c r="L210" s="727"/>
      <c r="M210" s="727"/>
      <c r="N210" s="727"/>
      <c r="O210" s="727"/>
      <c r="P210" s="742"/>
      <c r="Q210" s="555"/>
      <c r="R210" s="779" t="s">
        <v>684</v>
      </c>
      <c r="S210" s="746"/>
      <c r="T210" s="747">
        <v>0</v>
      </c>
      <c r="U210" s="748"/>
      <c r="V210" s="749">
        <v>0</v>
      </c>
      <c r="W210" s="748"/>
      <c r="X210" s="719">
        <v>1500</v>
      </c>
      <c r="Y210" s="748"/>
      <c r="Z210" s="749">
        <v>7.5</v>
      </c>
      <c r="AA210" s="748"/>
      <c r="AB210" s="748"/>
      <c r="AC210" s="747">
        <v>9000</v>
      </c>
      <c r="AD210" s="749">
        <v>26.865671641791046</v>
      </c>
      <c r="AE210" s="555"/>
      <c r="AF210" s="821"/>
      <c r="AG210" s="822" t="s">
        <v>725</v>
      </c>
    </row>
    <row r="211" spans="1:33">
      <c r="B211" s="870" t="s">
        <v>624</v>
      </c>
      <c r="C211" s="871"/>
      <c r="D211" s="872"/>
      <c r="E211" s="555" t="e">
        <v>#N/A</v>
      </c>
      <c r="F211" s="701">
        <v>0</v>
      </c>
      <c r="G211" s="702">
        <v>0</v>
      </c>
      <c r="H211" s="702">
        <v>0</v>
      </c>
      <c r="I211" s="702">
        <v>0</v>
      </c>
      <c r="J211" s="702">
        <v>0</v>
      </c>
      <c r="K211" s="702">
        <v>0</v>
      </c>
      <c r="L211" s="702">
        <v>0</v>
      </c>
      <c r="M211" s="702">
        <v>0</v>
      </c>
      <c r="N211" s="702">
        <v>0</v>
      </c>
      <c r="O211" s="702">
        <v>0</v>
      </c>
      <c r="P211" s="703">
        <v>0</v>
      </c>
      <c r="Q211" s="555"/>
      <c r="R211" s="777"/>
      <c r="S211" s="669"/>
      <c r="T211" s="713">
        <v>379300</v>
      </c>
      <c r="U211" s="555"/>
      <c r="V211" s="729"/>
      <c r="W211" s="555"/>
      <c r="X211" s="750">
        <v>1509160</v>
      </c>
      <c r="Y211" s="555"/>
      <c r="Z211" s="739"/>
      <c r="AA211" s="555"/>
      <c r="AB211" s="555"/>
      <c r="AC211" s="713">
        <v>2610090</v>
      </c>
      <c r="AD211" s="739"/>
      <c r="AE211" s="555"/>
      <c r="AF211" s="932" t="s">
        <v>685</v>
      </c>
      <c r="AG211" s="933"/>
    </row>
    <row r="212" spans="1:33">
      <c r="B212" s="878" t="s">
        <v>661</v>
      </c>
      <c r="C212" s="879"/>
      <c r="D212" s="880"/>
      <c r="E212" s="670"/>
      <c r="F212" s="665"/>
      <c r="G212" s="727"/>
      <c r="H212" s="727"/>
      <c r="I212" s="727"/>
      <c r="J212" s="727"/>
      <c r="K212" s="727"/>
      <c r="L212" s="727"/>
      <c r="M212" s="727"/>
      <c r="N212" s="727"/>
      <c r="O212" s="727"/>
      <c r="P212" s="742"/>
      <c r="Q212" s="555"/>
      <c r="R212" s="780" t="s">
        <v>53</v>
      </c>
      <c r="S212" s="705"/>
      <c r="T212" s="751">
        <v>0</v>
      </c>
      <c r="U212" s="560"/>
      <c r="V212" s="752">
        <v>0</v>
      </c>
      <c r="W212" s="560"/>
      <c r="X212" s="751">
        <v>356740</v>
      </c>
      <c r="Y212" s="560"/>
      <c r="Z212" s="752">
        <v>23.638315354236795</v>
      </c>
      <c r="AA212" s="560"/>
      <c r="AB212" s="560"/>
      <c r="AC212" s="751">
        <v>1598600</v>
      </c>
      <c r="AD212" s="752">
        <v>61.246930182484128</v>
      </c>
      <c r="AE212" s="555"/>
      <c r="AF212" s="826" t="s">
        <v>731</v>
      </c>
      <c r="AG212" s="827" t="s">
        <v>732</v>
      </c>
    </row>
    <row r="213" spans="1:33" ht="3" customHeight="1">
      <c r="B213" s="870" t="s">
        <v>624</v>
      </c>
      <c r="C213" s="871"/>
      <c r="D213" s="872"/>
      <c r="E213" s="555" t="e">
        <v>#N/A</v>
      </c>
      <c r="F213" s="701">
        <v>0</v>
      </c>
      <c r="G213" s="702">
        <v>0</v>
      </c>
      <c r="H213" s="702">
        <v>0</v>
      </c>
      <c r="I213" s="702">
        <v>0</v>
      </c>
      <c r="J213" s="702">
        <v>0</v>
      </c>
      <c r="K213" s="702">
        <v>0</v>
      </c>
      <c r="L213" s="702">
        <v>0</v>
      </c>
      <c r="M213" s="702">
        <v>0</v>
      </c>
      <c r="N213" s="702">
        <v>0</v>
      </c>
      <c r="O213" s="702">
        <v>0</v>
      </c>
      <c r="P213" s="703">
        <v>0</v>
      </c>
      <c r="Q213" s="555"/>
      <c r="R213" s="775"/>
      <c r="S213" s="669"/>
      <c r="T213" s="713">
        <v>344906.73400673398</v>
      </c>
      <c r="U213" s="555"/>
      <c r="V213" s="729"/>
      <c r="W213" s="555"/>
      <c r="X213" s="713">
        <v>1372201.1784511784</v>
      </c>
      <c r="Y213" s="555"/>
      <c r="Z213" s="739"/>
      <c r="AA213" s="555"/>
      <c r="AB213" s="555"/>
      <c r="AC213" s="713">
        <v>2373212.2895622896</v>
      </c>
      <c r="AD213" s="739"/>
      <c r="AE213" s="555"/>
      <c r="AF213" s="817"/>
      <c r="AG213" s="818" t="s">
        <v>725</v>
      </c>
    </row>
    <row r="214" spans="1:33" ht="17.25" customHeight="1">
      <c r="B214" s="662"/>
      <c r="C214" s="663"/>
      <c r="D214" s="664"/>
      <c r="E214" s="590" t="s">
        <v>492</v>
      </c>
      <c r="F214" s="665"/>
      <c r="G214" s="666"/>
      <c r="H214" s="665"/>
      <c r="I214" s="667"/>
      <c r="J214" s="665"/>
      <c r="K214" s="667"/>
      <c r="L214" s="665"/>
      <c r="M214" s="666"/>
      <c r="N214" s="666"/>
      <c r="O214" s="727"/>
      <c r="P214" s="647"/>
      <c r="Q214" s="555"/>
      <c r="R214" s="777" t="s">
        <v>54</v>
      </c>
      <c r="S214" s="669"/>
      <c r="T214" s="713">
        <v>0</v>
      </c>
      <c r="U214" s="555"/>
      <c r="V214" s="725"/>
      <c r="W214" s="555"/>
      <c r="X214" s="713">
        <v>324345.11784511781</v>
      </c>
      <c r="Y214" s="555"/>
      <c r="Z214" s="725">
        <v>23.636848804576193</v>
      </c>
      <c r="AA214" s="555"/>
      <c r="AB214" s="555"/>
      <c r="AC214" s="713">
        <v>1453399.1582491579</v>
      </c>
      <c r="AD214" s="753">
        <v>61.241852009675036</v>
      </c>
      <c r="AE214" s="555"/>
      <c r="AF214" s="828" t="s">
        <v>733</v>
      </c>
      <c r="AG214" s="829" t="s">
        <v>732</v>
      </c>
    </row>
    <row r="215" spans="1:33" ht="17.25" customHeight="1" thickBot="1">
      <c r="B215" s="870" t="s">
        <v>617</v>
      </c>
      <c r="C215" s="871"/>
      <c r="D215" s="872"/>
      <c r="E215" s="670"/>
      <c r="F215" s="731">
        <v>251</v>
      </c>
      <c r="G215" s="732">
        <v>19350</v>
      </c>
      <c r="H215" s="731">
        <v>99</v>
      </c>
      <c r="I215" s="733">
        <v>15050</v>
      </c>
      <c r="J215" s="731">
        <v>0</v>
      </c>
      <c r="K215" s="733">
        <v>10750</v>
      </c>
      <c r="L215" s="731">
        <v>15</v>
      </c>
      <c r="M215" s="732">
        <v>9700</v>
      </c>
      <c r="N215" s="732">
        <v>4</v>
      </c>
      <c r="O215" s="734">
        <v>369</v>
      </c>
      <c r="P215" s="735">
        <v>1531670</v>
      </c>
      <c r="Q215" s="555"/>
      <c r="R215" s="781"/>
      <c r="S215" s="754" t="s">
        <v>0</v>
      </c>
      <c r="T215" s="751">
        <v>0</v>
      </c>
      <c r="U215" s="560"/>
      <c r="V215" s="755"/>
      <c r="W215" s="649" t="s">
        <v>0</v>
      </c>
      <c r="X215" s="751">
        <v>32394.882154882187</v>
      </c>
      <c r="Y215" s="560"/>
      <c r="Z215" s="756"/>
      <c r="AA215" s="560" t="s">
        <v>0</v>
      </c>
      <c r="AB215" s="649"/>
      <c r="AC215" s="751">
        <v>145200.84175084205</v>
      </c>
      <c r="AD215" s="756"/>
      <c r="AE215" s="555"/>
      <c r="AF215" s="823"/>
      <c r="AG215" s="822" t="s">
        <v>725</v>
      </c>
    </row>
    <row r="216" spans="1:33" ht="16.5" customHeight="1">
      <c r="A216" s="22"/>
    </row>
    <row r="217" spans="1:33" ht="11.25" customHeight="1">
      <c r="A217" s="22"/>
    </row>
    <row r="218" spans="1:33" ht="19.25" customHeight="1">
      <c r="A218" s="1">
        <v>4</v>
      </c>
      <c r="B218" s="555"/>
      <c r="C218" s="555"/>
      <c r="D218" s="561"/>
      <c r="E218" s="564"/>
      <c r="F218" s="567" t="s">
        <v>705</v>
      </c>
      <c r="G218" s="562">
        <v>0</v>
      </c>
      <c r="H218" s="563" t="s">
        <v>706</v>
      </c>
      <c r="I218" s="564">
        <v>0</v>
      </c>
      <c r="J218" s="565" t="s">
        <v>707</v>
      </c>
      <c r="K218" s="566">
        <v>0</v>
      </c>
      <c r="L218" s="567" t="s">
        <v>708</v>
      </c>
      <c r="M218" s="566">
        <v>0</v>
      </c>
      <c r="N218" s="567" t="s">
        <v>709</v>
      </c>
      <c r="O218" s="568" t="s">
        <v>162</v>
      </c>
      <c r="P218" s="557"/>
      <c r="Q218" s="24"/>
      <c r="R218" s="919" t="s">
        <v>99</v>
      </c>
      <c r="S218" s="919"/>
      <c r="T218" s="919"/>
      <c r="U218" s="919"/>
      <c r="V218" s="919"/>
      <c r="W218" s="919"/>
      <c r="X218" s="919"/>
      <c r="AD218" s="866" t="s">
        <v>116</v>
      </c>
      <c r="AE218" s="25"/>
      <c r="AF218" s="183" t="s">
        <v>8</v>
      </c>
      <c r="AG218" s="556" t="s">
        <v>9</v>
      </c>
    </row>
    <row r="219" spans="1:33" ht="19">
      <c r="D219" s="561"/>
      <c r="E219" s="555"/>
      <c r="F219" s="920"/>
      <c r="H219" s="922"/>
      <c r="J219" s="924"/>
      <c r="K219" s="186"/>
      <c r="L219" s="926"/>
      <c r="M219" s="186"/>
      <c r="N219" s="926"/>
      <c r="O219" s="876" t="s">
        <v>704</v>
      </c>
      <c r="P219" s="770">
        <v>2</v>
      </c>
      <c r="Q219" s="4"/>
      <c r="R219" s="269"/>
      <c r="S219" s="865">
        <v>45781</v>
      </c>
      <c r="T219" s="865"/>
      <c r="U219" s="865"/>
      <c r="V219" s="865"/>
      <c r="W219" s="862" t="s">
        <v>710</v>
      </c>
      <c r="X219" s="862"/>
      <c r="Y219" s="268"/>
      <c r="Z219" s="4"/>
      <c r="AA219" s="4"/>
      <c r="AB219" s="4"/>
      <c r="AC219" s="29"/>
      <c r="AD219" s="867"/>
      <c r="AE219" s="263"/>
      <c r="AF219" s="889" t="s">
        <v>735</v>
      </c>
      <c r="AG219" s="860" t="s">
        <v>723</v>
      </c>
    </row>
    <row r="220" spans="1:33" ht="19">
      <c r="D220" s="561"/>
      <c r="E220" s="560"/>
      <c r="F220" s="921"/>
      <c r="G220" s="31"/>
      <c r="H220" s="923"/>
      <c r="I220" s="31"/>
      <c r="J220" s="925"/>
      <c r="K220" s="187"/>
      <c r="L220" s="927"/>
      <c r="M220" s="187"/>
      <c r="N220" s="927"/>
      <c r="O220" s="877" t="s">
        <v>492</v>
      </c>
      <c r="P220" s="770">
        <v>1</v>
      </c>
      <c r="Q220" s="4"/>
      <c r="R220" s="269"/>
      <c r="S220" s="865"/>
      <c r="T220" s="865"/>
      <c r="U220" s="865"/>
      <c r="V220" s="865"/>
      <c r="W220" s="862"/>
      <c r="X220" s="862"/>
      <c r="Y220" s="268"/>
      <c r="Z220" s="4"/>
      <c r="AA220" s="4"/>
      <c r="AB220" s="4"/>
      <c r="AC220" s="29"/>
      <c r="AD220" s="868"/>
      <c r="AE220" s="187"/>
      <c r="AF220" s="890" t="s">
        <v>492</v>
      </c>
      <c r="AG220" s="861" t="s">
        <v>492</v>
      </c>
    </row>
    <row r="221" spans="1:33">
      <c r="B221" s="555" t="s">
        <v>447</v>
      </c>
      <c r="C221" s="555"/>
      <c r="D221" s="555"/>
      <c r="E221" s="555"/>
      <c r="F221" s="555"/>
      <c r="G221" s="555"/>
      <c r="H221" s="555"/>
      <c r="I221" s="555"/>
      <c r="J221" s="555"/>
      <c r="K221" s="555"/>
      <c r="L221" s="555"/>
      <c r="M221" s="555"/>
      <c r="N221" s="555"/>
      <c r="O221" s="595">
        <v>5</v>
      </c>
      <c r="P221" s="555"/>
      <c r="Q221" s="555"/>
      <c r="R221" s="596" t="s">
        <v>446</v>
      </c>
      <c r="S221" s="555"/>
      <c r="T221" s="555"/>
      <c r="U221" s="555"/>
      <c r="V221" s="596" t="s">
        <v>445</v>
      </c>
      <c r="W221" s="555"/>
      <c r="X221" s="555"/>
      <c r="Y221" s="555"/>
      <c r="Z221" s="596" t="s">
        <v>444</v>
      </c>
      <c r="AA221" s="596"/>
      <c r="AB221" s="555"/>
      <c r="AC221" s="597"/>
      <c r="AD221" s="555"/>
      <c r="AE221" s="555"/>
      <c r="AF221" s="596"/>
      <c r="AG221" s="597"/>
    </row>
    <row r="222" spans="1:33">
      <c r="B222" s="908"/>
      <c r="C222" s="909"/>
      <c r="D222" s="598"/>
      <c r="E222" s="598"/>
      <c r="F222" s="891" t="s">
        <v>679</v>
      </c>
      <c r="G222" s="892"/>
      <c r="H222" s="892"/>
      <c r="I222" s="892"/>
      <c r="J222" s="892"/>
      <c r="K222" s="892"/>
      <c r="L222" s="892"/>
      <c r="M222" s="892"/>
      <c r="N222" s="892"/>
      <c r="O222" s="892"/>
      <c r="P222" s="893"/>
      <c r="Q222" s="555"/>
      <c r="R222" s="599" t="s">
        <v>78</v>
      </c>
      <c r="S222" s="564"/>
      <c r="T222" s="600" t="s">
        <v>79</v>
      </c>
      <c r="U222" s="564"/>
      <c r="V222" s="564" t="s">
        <v>80</v>
      </c>
      <c r="W222" s="564"/>
      <c r="X222" s="601" t="s">
        <v>79</v>
      </c>
      <c r="Y222" s="555"/>
      <c r="Z222" s="602" t="s">
        <v>30</v>
      </c>
      <c r="AA222" s="603"/>
      <c r="AB222" s="604"/>
      <c r="AC222" s="605"/>
      <c r="AD222" s="555"/>
      <c r="AE222" s="555"/>
      <c r="AF222" s="555"/>
      <c r="AG222" s="606"/>
    </row>
    <row r="223" spans="1:33">
      <c r="B223" s="607" t="s">
        <v>104</v>
      </c>
      <c r="C223" s="608" t="s">
        <v>105</v>
      </c>
      <c r="D223" s="568" t="s">
        <v>4</v>
      </c>
      <c r="E223" s="563"/>
      <c r="F223" s="609" t="s">
        <v>15</v>
      </c>
      <c r="G223" s="610"/>
      <c r="H223" s="609" t="s">
        <v>16</v>
      </c>
      <c r="I223" s="566"/>
      <c r="J223" s="567" t="s">
        <v>17</v>
      </c>
      <c r="K223" s="611"/>
      <c r="L223" s="609" t="s">
        <v>18</v>
      </c>
      <c r="M223" s="562"/>
      <c r="N223" s="612" t="s">
        <v>19</v>
      </c>
      <c r="O223" s="613" t="s">
        <v>6</v>
      </c>
      <c r="P223" s="613" t="s">
        <v>20</v>
      </c>
      <c r="Q223" s="595">
        <v>415</v>
      </c>
      <c r="R223" s="614" t="s">
        <v>579</v>
      </c>
      <c r="S223" s="604"/>
      <c r="T223" s="615">
        <v>206550</v>
      </c>
      <c r="U223" s="604">
        <v>201</v>
      </c>
      <c r="V223" s="604" t="s">
        <v>711</v>
      </c>
      <c r="W223" s="604"/>
      <c r="X223" s="616">
        <v>4500</v>
      </c>
      <c r="Y223" s="555"/>
      <c r="Z223" s="558"/>
      <c r="AA223" s="617"/>
      <c r="AB223" s="618"/>
      <c r="AC223" s="619"/>
      <c r="AD223" s="555"/>
      <c r="AE223" s="555"/>
      <c r="AF223" s="555" t="s">
        <v>346</v>
      </c>
      <c r="AG223" s="606"/>
    </row>
    <row r="224" spans="1:33">
      <c r="A224" s="43"/>
      <c r="B224" s="620" t="s">
        <v>83</v>
      </c>
      <c r="C224" s="621">
        <v>1</v>
      </c>
      <c r="D224" s="621">
        <v>1</v>
      </c>
      <c r="E224" s="604">
        <v>4500</v>
      </c>
      <c r="F224" s="622">
        <v>50</v>
      </c>
      <c r="G224" s="623">
        <v>4050</v>
      </c>
      <c r="H224" s="622">
        <v>90</v>
      </c>
      <c r="I224" s="624">
        <v>3150</v>
      </c>
      <c r="J224" s="622"/>
      <c r="K224" s="625">
        <v>2250</v>
      </c>
      <c r="L224" s="622">
        <v>7</v>
      </c>
      <c r="M224" s="626">
        <v>2030</v>
      </c>
      <c r="N224" s="605">
        <v>2</v>
      </c>
      <c r="O224" s="616">
        <v>149</v>
      </c>
      <c r="P224" s="605">
        <v>609310</v>
      </c>
      <c r="Q224" s="595"/>
      <c r="R224" s="627" t="s">
        <v>492</v>
      </c>
      <c r="S224" s="628"/>
      <c r="T224" s="629"/>
      <c r="U224" s="628">
        <v>203</v>
      </c>
      <c r="V224" s="628" t="s">
        <v>712</v>
      </c>
      <c r="W224" s="628"/>
      <c r="X224" s="630">
        <v>26330</v>
      </c>
      <c r="Y224" s="555"/>
      <c r="Z224" s="631"/>
      <c r="AA224" s="632"/>
      <c r="AB224" s="618"/>
      <c r="AC224" s="619"/>
      <c r="AD224" s="555"/>
      <c r="AE224" s="555"/>
      <c r="AF224" s="633" t="s">
        <v>164</v>
      </c>
      <c r="AG224" s="634">
        <v>57160</v>
      </c>
    </row>
    <row r="225" spans="1:33">
      <c r="A225" s="43"/>
      <c r="B225" s="635" t="s">
        <v>126</v>
      </c>
      <c r="C225" s="636">
        <v>1</v>
      </c>
      <c r="D225" s="636">
        <v>3</v>
      </c>
      <c r="E225" s="628">
        <v>7500</v>
      </c>
      <c r="F225" s="637">
        <v>9</v>
      </c>
      <c r="G225" s="638">
        <v>6750</v>
      </c>
      <c r="H225" s="637">
        <v>24</v>
      </c>
      <c r="I225" s="639">
        <v>5250</v>
      </c>
      <c r="J225" s="637"/>
      <c r="K225" s="640">
        <v>3750</v>
      </c>
      <c r="L225" s="637">
        <v>1</v>
      </c>
      <c r="M225" s="641">
        <v>3380</v>
      </c>
      <c r="N225" s="642">
        <v>1</v>
      </c>
      <c r="O225" s="642">
        <v>35</v>
      </c>
      <c r="P225" s="642">
        <v>236630</v>
      </c>
      <c r="Q225" s="595"/>
      <c r="R225" s="627" t="s">
        <v>492</v>
      </c>
      <c r="S225" s="628"/>
      <c r="T225" s="629"/>
      <c r="U225" s="628">
        <v>500</v>
      </c>
      <c r="V225" s="628" t="s">
        <v>341</v>
      </c>
      <c r="W225" s="628"/>
      <c r="X225" s="630">
        <v>281030</v>
      </c>
      <c r="Y225" s="555"/>
      <c r="Z225" s="631"/>
      <c r="AA225" s="632"/>
      <c r="AB225" s="618"/>
      <c r="AC225" s="619"/>
      <c r="AD225" s="555"/>
      <c r="AE225" s="555"/>
      <c r="AF225" s="643" t="s">
        <v>680</v>
      </c>
      <c r="AG225" s="644">
        <v>0</v>
      </c>
    </row>
    <row r="226" spans="1:33">
      <c r="A226" s="43"/>
      <c r="B226" s="635" t="s">
        <v>125</v>
      </c>
      <c r="C226" s="636" t="s">
        <v>644</v>
      </c>
      <c r="D226" s="636">
        <v>1</v>
      </c>
      <c r="E226" s="628">
        <v>9800</v>
      </c>
      <c r="F226" s="637">
        <v>73</v>
      </c>
      <c r="G226" s="638">
        <v>8820</v>
      </c>
      <c r="H226" s="637">
        <v>41</v>
      </c>
      <c r="I226" s="639">
        <v>6860</v>
      </c>
      <c r="J226" s="637"/>
      <c r="K226" s="640">
        <v>4900</v>
      </c>
      <c r="L226" s="637">
        <v>11</v>
      </c>
      <c r="M226" s="641">
        <v>4410</v>
      </c>
      <c r="N226" s="642">
        <v>5</v>
      </c>
      <c r="O226" s="630">
        <v>130</v>
      </c>
      <c r="P226" s="642">
        <v>1152970</v>
      </c>
      <c r="Q226" s="595"/>
      <c r="R226" s="627" t="s">
        <v>492</v>
      </c>
      <c r="S226" s="628"/>
      <c r="T226" s="629"/>
      <c r="U226" s="628"/>
      <c r="V226" s="628" t="s">
        <v>691</v>
      </c>
      <c r="W226" s="628"/>
      <c r="X226" s="630">
        <v>9000</v>
      </c>
      <c r="Y226" s="555"/>
      <c r="Z226" s="645"/>
      <c r="AA226" s="590"/>
      <c r="AB226" s="646"/>
      <c r="AC226" s="647"/>
      <c r="AD226" s="555"/>
      <c r="AE226" s="555"/>
      <c r="AF226" s="555"/>
      <c r="AG226" s="606"/>
    </row>
    <row r="227" spans="1:33">
      <c r="A227" s="43"/>
      <c r="B227" s="635" t="s">
        <v>83</v>
      </c>
      <c r="C227" s="636">
        <v>3</v>
      </c>
      <c r="D227" s="636">
        <v>3</v>
      </c>
      <c r="E227" s="628">
        <v>4500</v>
      </c>
      <c r="F227" s="637">
        <v>30</v>
      </c>
      <c r="G227" s="638">
        <v>4050</v>
      </c>
      <c r="H227" s="637">
        <v>7</v>
      </c>
      <c r="I227" s="639">
        <v>3150</v>
      </c>
      <c r="J227" s="637"/>
      <c r="K227" s="640">
        <v>2250</v>
      </c>
      <c r="L227" s="637">
        <v>1</v>
      </c>
      <c r="M227" s="641">
        <v>2030</v>
      </c>
      <c r="N227" s="642">
        <v>1</v>
      </c>
      <c r="O227" s="642">
        <v>39</v>
      </c>
      <c r="P227" s="642">
        <v>167630</v>
      </c>
      <c r="Q227" s="595"/>
      <c r="R227" s="627" t="s">
        <v>492</v>
      </c>
      <c r="S227" s="628"/>
      <c r="T227" s="629"/>
      <c r="U227" s="628"/>
      <c r="V227" s="628" t="s">
        <v>692</v>
      </c>
      <c r="W227" s="628"/>
      <c r="X227" s="630">
        <v>22500</v>
      </c>
      <c r="Y227" s="555"/>
      <c r="Z227" s="648" t="s">
        <v>35</v>
      </c>
      <c r="AA227" s="649"/>
      <c r="AB227" s="650"/>
      <c r="AC227" s="651">
        <v>0</v>
      </c>
      <c r="AD227" s="555"/>
      <c r="AE227" s="555"/>
      <c r="AF227" s="555" t="s">
        <v>345</v>
      </c>
      <c r="AG227" s="606"/>
    </row>
    <row r="228" spans="1:33">
      <c r="A228" s="43"/>
      <c r="B228" s="635" t="s">
        <v>126</v>
      </c>
      <c r="C228" s="636">
        <v>2</v>
      </c>
      <c r="D228" s="636">
        <v>3</v>
      </c>
      <c r="E228" s="628">
        <v>7500</v>
      </c>
      <c r="F228" s="637">
        <v>23</v>
      </c>
      <c r="G228" s="638">
        <v>6750</v>
      </c>
      <c r="H228" s="637">
        <v>11</v>
      </c>
      <c r="I228" s="639">
        <v>5250</v>
      </c>
      <c r="J228" s="637"/>
      <c r="K228" s="640">
        <v>3750</v>
      </c>
      <c r="L228" s="637">
        <v>1</v>
      </c>
      <c r="M228" s="641">
        <v>3380</v>
      </c>
      <c r="N228" s="642"/>
      <c r="O228" s="630">
        <v>35</v>
      </c>
      <c r="P228" s="642">
        <v>250500</v>
      </c>
      <c r="Q228" s="595"/>
      <c r="R228" s="627" t="s">
        <v>492</v>
      </c>
      <c r="S228" s="628"/>
      <c r="T228" s="629"/>
      <c r="U228" s="628"/>
      <c r="V228" s="628" t="s">
        <v>492</v>
      </c>
      <c r="W228" s="628"/>
      <c r="X228" s="630"/>
      <c r="Y228" s="555"/>
      <c r="Z228" s="555"/>
      <c r="AA228" s="555"/>
      <c r="AB228" s="555"/>
      <c r="AC228" s="555"/>
      <c r="AD228" s="555"/>
      <c r="AE228" s="555"/>
      <c r="AF228" s="633" t="s">
        <v>164</v>
      </c>
      <c r="AG228" s="634">
        <v>47000</v>
      </c>
    </row>
    <row r="229" spans="1:33">
      <c r="A229" s="43"/>
      <c r="B229" s="635" t="s">
        <v>83</v>
      </c>
      <c r="C229" s="636">
        <v>4</v>
      </c>
      <c r="D229" s="636">
        <v>1</v>
      </c>
      <c r="E229" s="628">
        <v>4500</v>
      </c>
      <c r="F229" s="637">
        <v>61</v>
      </c>
      <c r="G229" s="638">
        <v>4050</v>
      </c>
      <c r="H229" s="637">
        <v>16</v>
      </c>
      <c r="I229" s="639">
        <v>3150</v>
      </c>
      <c r="J229" s="637"/>
      <c r="K229" s="640">
        <v>2250</v>
      </c>
      <c r="L229" s="637">
        <v>9</v>
      </c>
      <c r="M229" s="641">
        <v>2030</v>
      </c>
      <c r="N229" s="642"/>
      <c r="O229" s="642">
        <v>86</v>
      </c>
      <c r="P229" s="642">
        <v>359550</v>
      </c>
      <c r="Q229" s="595"/>
      <c r="R229" s="627" t="s">
        <v>492</v>
      </c>
      <c r="S229" s="628"/>
      <c r="T229" s="629"/>
      <c r="U229" s="628"/>
      <c r="V229" s="628" t="s">
        <v>492</v>
      </c>
      <c r="W229" s="628"/>
      <c r="X229" s="630"/>
      <c r="Y229" s="555"/>
      <c r="Z229" s="602" t="s">
        <v>33</v>
      </c>
      <c r="AA229" s="603"/>
      <c r="AB229" s="652"/>
      <c r="AC229" s="653"/>
      <c r="AD229" s="555"/>
      <c r="AE229" s="555"/>
      <c r="AF229" s="643" t="s">
        <v>680</v>
      </c>
      <c r="AG229" s="644">
        <v>0</v>
      </c>
    </row>
    <row r="230" spans="1:33">
      <c r="A230" s="43"/>
      <c r="B230" s="635"/>
      <c r="C230" s="636"/>
      <c r="D230" s="636"/>
      <c r="E230" s="628" t="s">
        <v>492</v>
      </c>
      <c r="F230" s="637"/>
      <c r="G230" s="638" t="s">
        <v>492</v>
      </c>
      <c r="H230" s="637"/>
      <c r="I230" s="639" t="s">
        <v>492</v>
      </c>
      <c r="J230" s="637"/>
      <c r="K230" s="640" t="s">
        <v>492</v>
      </c>
      <c r="L230" s="637"/>
      <c r="M230" s="641" t="s">
        <v>492</v>
      </c>
      <c r="N230" s="642"/>
      <c r="O230" s="630" t="s">
        <v>492</v>
      </c>
      <c r="P230" s="642" t="s">
        <v>492</v>
      </c>
      <c r="Q230" s="595"/>
      <c r="R230" s="627" t="s">
        <v>492</v>
      </c>
      <c r="S230" s="628"/>
      <c r="T230" s="629"/>
      <c r="U230" s="628"/>
      <c r="V230" s="628" t="s">
        <v>492</v>
      </c>
      <c r="W230" s="628"/>
      <c r="X230" s="630"/>
      <c r="Y230" s="555"/>
      <c r="Z230" s="627"/>
      <c r="AA230" s="654"/>
      <c r="AB230" s="655"/>
      <c r="AC230" s="656"/>
      <c r="AD230" s="555"/>
      <c r="AE230" s="555"/>
      <c r="AF230" s="596"/>
      <c r="AG230" s="606"/>
    </row>
    <row r="231" spans="1:33">
      <c r="A231" s="43"/>
      <c r="B231" s="635"/>
      <c r="C231" s="636"/>
      <c r="D231" s="636"/>
      <c r="E231" s="628" t="s">
        <v>492</v>
      </c>
      <c r="F231" s="637"/>
      <c r="G231" s="638" t="s">
        <v>492</v>
      </c>
      <c r="H231" s="637"/>
      <c r="I231" s="639" t="s">
        <v>492</v>
      </c>
      <c r="J231" s="637"/>
      <c r="K231" s="640" t="s">
        <v>492</v>
      </c>
      <c r="L231" s="637"/>
      <c r="M231" s="641" t="s">
        <v>492</v>
      </c>
      <c r="N231" s="642"/>
      <c r="O231" s="642" t="s">
        <v>492</v>
      </c>
      <c r="P231" s="642" t="s">
        <v>492</v>
      </c>
      <c r="Q231" s="595"/>
      <c r="R231" s="627" t="s">
        <v>492</v>
      </c>
      <c r="S231" s="628"/>
      <c r="T231" s="629"/>
      <c r="U231" s="628"/>
      <c r="V231" s="628" t="s">
        <v>492</v>
      </c>
      <c r="W231" s="628"/>
      <c r="X231" s="630"/>
      <c r="Y231" s="555"/>
      <c r="Z231" s="627"/>
      <c r="AA231" s="654"/>
      <c r="AB231" s="655"/>
      <c r="AC231" s="642"/>
      <c r="AD231" s="555"/>
      <c r="AE231" s="555"/>
      <c r="AF231" s="555" t="s">
        <v>163</v>
      </c>
      <c r="AG231" s="606"/>
    </row>
    <row r="232" spans="1:33">
      <c r="A232" s="43"/>
      <c r="B232" s="635"/>
      <c r="C232" s="636"/>
      <c r="D232" s="636"/>
      <c r="E232" s="628" t="s">
        <v>492</v>
      </c>
      <c r="F232" s="637"/>
      <c r="G232" s="638" t="s">
        <v>492</v>
      </c>
      <c r="H232" s="637"/>
      <c r="I232" s="639" t="s">
        <v>492</v>
      </c>
      <c r="J232" s="637"/>
      <c r="K232" s="640" t="s">
        <v>492</v>
      </c>
      <c r="L232" s="637"/>
      <c r="M232" s="641" t="s">
        <v>492</v>
      </c>
      <c r="N232" s="642"/>
      <c r="O232" s="630" t="s">
        <v>492</v>
      </c>
      <c r="P232" s="642" t="s">
        <v>492</v>
      </c>
      <c r="Q232" s="595"/>
      <c r="R232" s="627" t="s">
        <v>492</v>
      </c>
      <c r="S232" s="628"/>
      <c r="T232" s="629"/>
      <c r="U232" s="628"/>
      <c r="V232" s="628" t="s">
        <v>492</v>
      </c>
      <c r="W232" s="628"/>
      <c r="X232" s="630"/>
      <c r="Y232" s="555"/>
      <c r="Z232" s="627"/>
      <c r="AA232" s="654"/>
      <c r="AB232" s="655"/>
      <c r="AC232" s="642"/>
      <c r="AD232" s="555"/>
      <c r="AE232" s="555"/>
      <c r="AF232" s="633" t="s">
        <v>164</v>
      </c>
      <c r="AG232" s="634">
        <v>31500</v>
      </c>
    </row>
    <row r="233" spans="1:33">
      <c r="A233" s="43"/>
      <c r="B233" s="635"/>
      <c r="C233" s="636"/>
      <c r="D233" s="636"/>
      <c r="E233" s="628" t="s">
        <v>492</v>
      </c>
      <c r="F233" s="637"/>
      <c r="G233" s="638" t="s">
        <v>492</v>
      </c>
      <c r="H233" s="637"/>
      <c r="I233" s="639" t="s">
        <v>492</v>
      </c>
      <c r="J233" s="637"/>
      <c r="K233" s="640" t="s">
        <v>492</v>
      </c>
      <c r="L233" s="637"/>
      <c r="M233" s="641" t="s">
        <v>492</v>
      </c>
      <c r="N233" s="642"/>
      <c r="O233" s="642" t="s">
        <v>492</v>
      </c>
      <c r="P233" s="642" t="s">
        <v>492</v>
      </c>
      <c r="Q233" s="595"/>
      <c r="R233" s="627" t="s">
        <v>492</v>
      </c>
      <c r="S233" s="628"/>
      <c r="T233" s="629"/>
      <c r="U233" s="628"/>
      <c r="V233" s="628" t="s">
        <v>492</v>
      </c>
      <c r="W233" s="628"/>
      <c r="X233" s="630"/>
      <c r="Y233" s="555"/>
      <c r="Z233" s="627"/>
      <c r="AA233" s="654"/>
      <c r="AB233" s="655"/>
      <c r="AC233" s="642"/>
      <c r="AD233" s="555"/>
      <c r="AE233" s="555"/>
      <c r="AF233" s="643" t="s">
        <v>680</v>
      </c>
      <c r="AG233" s="644">
        <v>0</v>
      </c>
    </row>
    <row r="234" spans="1:33">
      <c r="A234" s="43"/>
      <c r="B234" s="635"/>
      <c r="C234" s="636"/>
      <c r="D234" s="636"/>
      <c r="E234" s="628" t="s">
        <v>492</v>
      </c>
      <c r="F234" s="637"/>
      <c r="G234" s="638" t="s">
        <v>492</v>
      </c>
      <c r="H234" s="637"/>
      <c r="I234" s="639" t="s">
        <v>492</v>
      </c>
      <c r="J234" s="637"/>
      <c r="K234" s="640" t="s">
        <v>492</v>
      </c>
      <c r="L234" s="637"/>
      <c r="M234" s="641" t="s">
        <v>492</v>
      </c>
      <c r="N234" s="642"/>
      <c r="O234" s="630" t="s">
        <v>492</v>
      </c>
      <c r="P234" s="642" t="s">
        <v>492</v>
      </c>
      <c r="Q234" s="595"/>
      <c r="R234" s="627" t="s">
        <v>492</v>
      </c>
      <c r="S234" s="628"/>
      <c r="T234" s="629"/>
      <c r="U234" s="628"/>
      <c r="V234" s="628" t="s">
        <v>492</v>
      </c>
      <c r="W234" s="628"/>
      <c r="X234" s="630"/>
      <c r="Y234" s="555"/>
      <c r="Z234" s="627"/>
      <c r="AA234" s="654"/>
      <c r="AB234" s="657"/>
      <c r="AC234" s="642"/>
      <c r="AD234" s="555"/>
      <c r="AE234" s="555"/>
      <c r="AF234" s="555"/>
      <c r="AG234" s="606"/>
    </row>
    <row r="235" spans="1:33">
      <c r="A235" s="43"/>
      <c r="B235" s="635"/>
      <c r="C235" s="658"/>
      <c r="D235" s="636"/>
      <c r="E235" s="628" t="s">
        <v>492</v>
      </c>
      <c r="F235" s="637"/>
      <c r="G235" s="638" t="s">
        <v>492</v>
      </c>
      <c r="H235" s="637"/>
      <c r="I235" s="639" t="s">
        <v>492</v>
      </c>
      <c r="J235" s="637"/>
      <c r="K235" s="640" t="s">
        <v>492</v>
      </c>
      <c r="L235" s="637"/>
      <c r="M235" s="641" t="s">
        <v>492</v>
      </c>
      <c r="N235" s="642"/>
      <c r="O235" s="642" t="s">
        <v>492</v>
      </c>
      <c r="P235" s="642" t="s">
        <v>492</v>
      </c>
      <c r="Q235" s="595"/>
      <c r="R235" s="627" t="s">
        <v>492</v>
      </c>
      <c r="S235" s="628"/>
      <c r="T235" s="629"/>
      <c r="U235" s="628"/>
      <c r="V235" s="628" t="s">
        <v>492</v>
      </c>
      <c r="W235" s="628"/>
      <c r="X235" s="630"/>
      <c r="Y235" s="555"/>
      <c r="Z235" s="627"/>
      <c r="AA235" s="654"/>
      <c r="AB235" s="657"/>
      <c r="AC235" s="642"/>
      <c r="AD235" s="555"/>
      <c r="AE235" s="555"/>
      <c r="AF235" s="596" t="s">
        <v>344</v>
      </c>
      <c r="AG235" s="597"/>
    </row>
    <row r="236" spans="1:33">
      <c r="A236" s="43"/>
      <c r="B236" s="635"/>
      <c r="C236" s="658"/>
      <c r="D236" s="636"/>
      <c r="E236" s="628" t="s">
        <v>492</v>
      </c>
      <c r="F236" s="637"/>
      <c r="G236" s="638" t="s">
        <v>492</v>
      </c>
      <c r="H236" s="637"/>
      <c r="I236" s="639" t="s">
        <v>492</v>
      </c>
      <c r="J236" s="637"/>
      <c r="K236" s="640" t="s">
        <v>492</v>
      </c>
      <c r="L236" s="637"/>
      <c r="M236" s="641" t="s">
        <v>492</v>
      </c>
      <c r="N236" s="642"/>
      <c r="O236" s="630" t="s">
        <v>492</v>
      </c>
      <c r="P236" s="642" t="s">
        <v>492</v>
      </c>
      <c r="Q236" s="595"/>
      <c r="R236" s="627" t="s">
        <v>492</v>
      </c>
      <c r="S236" s="628"/>
      <c r="T236" s="629"/>
      <c r="U236" s="628"/>
      <c r="V236" s="628" t="s">
        <v>492</v>
      </c>
      <c r="W236" s="628"/>
      <c r="X236" s="630"/>
      <c r="Y236" s="555"/>
      <c r="Z236" s="627"/>
      <c r="AA236" s="654"/>
      <c r="AB236" s="655"/>
      <c r="AC236" s="656"/>
      <c r="AD236" s="555"/>
      <c r="AE236" s="555"/>
      <c r="AF236" s="659"/>
      <c r="AG236" s="647"/>
    </row>
    <row r="237" spans="1:33">
      <c r="A237" s="43"/>
      <c r="B237" s="635"/>
      <c r="C237" s="658"/>
      <c r="D237" s="636"/>
      <c r="E237" s="628" t="s">
        <v>492</v>
      </c>
      <c r="F237" s="637"/>
      <c r="G237" s="638" t="s">
        <v>492</v>
      </c>
      <c r="H237" s="637"/>
      <c r="I237" s="639" t="s">
        <v>492</v>
      </c>
      <c r="J237" s="637"/>
      <c r="K237" s="640" t="s">
        <v>492</v>
      </c>
      <c r="L237" s="637"/>
      <c r="M237" s="641" t="s">
        <v>492</v>
      </c>
      <c r="N237" s="642"/>
      <c r="O237" s="642" t="s">
        <v>492</v>
      </c>
      <c r="P237" s="642" t="s">
        <v>492</v>
      </c>
      <c r="Q237" s="595"/>
      <c r="R237" s="627" t="s">
        <v>492</v>
      </c>
      <c r="S237" s="628"/>
      <c r="T237" s="629"/>
      <c r="U237" s="628"/>
      <c r="V237" s="628" t="s">
        <v>492</v>
      </c>
      <c r="W237" s="628"/>
      <c r="X237" s="630"/>
      <c r="Y237" s="555"/>
      <c r="Z237" s="627"/>
      <c r="AA237" s="654"/>
      <c r="AB237" s="655"/>
      <c r="AC237" s="642"/>
      <c r="AD237" s="555"/>
      <c r="AE237" s="555"/>
      <c r="AF237" s="660" t="s">
        <v>31</v>
      </c>
      <c r="AG237" s="661">
        <v>2353310</v>
      </c>
    </row>
    <row r="238" spans="1:33">
      <c r="B238" s="662"/>
      <c r="C238" s="663"/>
      <c r="D238" s="664"/>
      <c r="E238" s="590" t="s">
        <v>492</v>
      </c>
      <c r="F238" s="665"/>
      <c r="G238" s="666"/>
      <c r="H238" s="665"/>
      <c r="I238" s="667"/>
      <c r="J238" s="665"/>
      <c r="K238" s="667"/>
      <c r="L238" s="665"/>
      <c r="M238" s="666"/>
      <c r="N238" s="647"/>
      <c r="O238" s="668"/>
      <c r="P238" s="647"/>
      <c r="Q238" s="595"/>
      <c r="R238" s="627" t="s">
        <v>492</v>
      </c>
      <c r="S238" s="628"/>
      <c r="T238" s="629"/>
      <c r="U238" s="628"/>
      <c r="V238" s="628" t="s">
        <v>492</v>
      </c>
      <c r="W238" s="628"/>
      <c r="X238" s="630"/>
      <c r="Y238" s="555"/>
      <c r="Z238" s="627"/>
      <c r="AA238" s="654"/>
      <c r="AB238" s="655"/>
      <c r="AC238" s="642"/>
      <c r="AD238" s="555"/>
      <c r="AE238" s="555"/>
      <c r="AF238" s="669"/>
      <c r="AG238" s="619"/>
    </row>
    <row r="239" spans="1:33">
      <c r="B239" s="928" t="s">
        <v>500</v>
      </c>
      <c r="C239" s="929"/>
      <c r="D239" s="930"/>
      <c r="E239" s="670"/>
      <c r="F239" s="671">
        <v>246</v>
      </c>
      <c r="G239" s="672">
        <v>34470</v>
      </c>
      <c r="H239" s="671">
        <v>189</v>
      </c>
      <c r="I239" s="673">
        <v>26810</v>
      </c>
      <c r="J239" s="671">
        <v>0</v>
      </c>
      <c r="K239" s="673">
        <v>19150</v>
      </c>
      <c r="L239" s="671">
        <v>30</v>
      </c>
      <c r="M239" s="672">
        <v>17260</v>
      </c>
      <c r="N239" s="672">
        <v>9</v>
      </c>
      <c r="O239" s="674">
        <v>474</v>
      </c>
      <c r="P239" s="674">
        <v>2776590</v>
      </c>
      <c r="Q239" s="595"/>
      <c r="R239" s="675" t="s">
        <v>492</v>
      </c>
      <c r="S239" s="676"/>
      <c r="T239" s="677"/>
      <c r="U239" s="628"/>
      <c r="V239" s="628" t="s">
        <v>492</v>
      </c>
      <c r="W239" s="628"/>
      <c r="X239" s="630"/>
      <c r="Y239" s="555"/>
      <c r="Z239" s="627"/>
      <c r="AA239" s="654"/>
      <c r="AB239" s="655"/>
      <c r="AC239" s="642"/>
      <c r="AD239" s="555"/>
      <c r="AE239" s="555"/>
      <c r="AF239" s="660" t="s">
        <v>32</v>
      </c>
      <c r="AG239" s="678"/>
    </row>
    <row r="240" spans="1:33">
      <c r="B240" s="554"/>
      <c r="C240" s="590"/>
      <c r="D240" s="554"/>
      <c r="E240" s="590"/>
      <c r="F240" s="666"/>
      <c r="G240" s="666"/>
      <c r="H240" s="666"/>
      <c r="I240" s="666"/>
      <c r="J240" s="666"/>
      <c r="K240" s="666"/>
      <c r="L240" s="666"/>
      <c r="M240" s="666"/>
      <c r="N240" s="666"/>
      <c r="O240" s="666"/>
      <c r="P240" s="666"/>
      <c r="Q240" s="595"/>
      <c r="R240" s="598" t="s">
        <v>89</v>
      </c>
      <c r="S240" s="679"/>
      <c r="T240" s="680">
        <v>206550</v>
      </c>
      <c r="U240" s="628"/>
      <c r="V240" s="628" t="s">
        <v>492</v>
      </c>
      <c r="W240" s="628"/>
      <c r="X240" s="630"/>
      <c r="Y240" s="555"/>
      <c r="Z240" s="627"/>
      <c r="AA240" s="654"/>
      <c r="AB240" s="657"/>
      <c r="AC240" s="642"/>
      <c r="AD240" s="555"/>
      <c r="AE240" s="555"/>
      <c r="AF240" s="669"/>
      <c r="AG240" s="619"/>
    </row>
    <row r="241" spans="1:33">
      <c r="B241" s="881" t="s">
        <v>601</v>
      </c>
      <c r="C241" s="882"/>
      <c r="D241" s="882"/>
      <c r="E241" s="564" t="e">
        <v>#N/A</v>
      </c>
      <c r="F241" s="883" t="s">
        <v>603</v>
      </c>
      <c r="G241" s="884"/>
      <c r="H241" s="884"/>
      <c r="I241" s="884"/>
      <c r="J241" s="884"/>
      <c r="K241" s="884"/>
      <c r="L241" s="884"/>
      <c r="M241" s="884"/>
      <c r="N241" s="884"/>
      <c r="O241" s="884"/>
      <c r="P241" s="885"/>
      <c r="Q241" s="555"/>
      <c r="R241" s="598" t="s">
        <v>90</v>
      </c>
      <c r="S241" s="564"/>
      <c r="T241" s="681"/>
      <c r="U241" s="682"/>
      <c r="V241" s="682" t="s">
        <v>492</v>
      </c>
      <c r="W241" s="682"/>
      <c r="X241" s="683"/>
      <c r="Y241" s="555"/>
      <c r="Z241" s="675"/>
      <c r="AA241" s="684"/>
      <c r="AB241" s="685"/>
      <c r="AC241" s="686"/>
      <c r="AD241" s="555"/>
      <c r="AE241" s="555"/>
      <c r="AF241" s="660" t="s">
        <v>343</v>
      </c>
      <c r="AG241" s="678"/>
    </row>
    <row r="242" spans="1:33">
      <c r="B242" s="894" t="s">
        <v>602</v>
      </c>
      <c r="C242" s="894"/>
      <c r="D242" s="894"/>
      <c r="E242" s="555" t="e">
        <v>#N/A</v>
      </c>
      <c r="F242" s="687" t="s">
        <v>15</v>
      </c>
      <c r="G242" s="688"/>
      <c r="H242" s="687" t="s">
        <v>16</v>
      </c>
      <c r="I242" s="689"/>
      <c r="J242" s="559" t="s">
        <v>17</v>
      </c>
      <c r="K242" s="690"/>
      <c r="L242" s="687" t="s">
        <v>18</v>
      </c>
      <c r="M242" s="670"/>
      <c r="N242" s="670" t="s">
        <v>19</v>
      </c>
      <c r="O242" s="691" t="s">
        <v>6</v>
      </c>
      <c r="P242" s="613" t="s">
        <v>20</v>
      </c>
      <c r="Q242" s="555"/>
      <c r="R242" s="692" t="s">
        <v>492</v>
      </c>
      <c r="S242" s="560"/>
      <c r="T242" s="693"/>
      <c r="U242" s="694"/>
      <c r="V242" s="695" t="s">
        <v>492</v>
      </c>
      <c r="W242" s="695"/>
      <c r="X242" s="630"/>
      <c r="Y242" s="555"/>
      <c r="Z242" s="645"/>
      <c r="AA242" s="590"/>
      <c r="AB242" s="646"/>
      <c r="AC242" s="647"/>
      <c r="AD242" s="555"/>
      <c r="AE242" s="555"/>
      <c r="AF242" s="669"/>
      <c r="AG242" s="619"/>
    </row>
    <row r="243" spans="1:33">
      <c r="A243" s="548" t="s">
        <v>498</v>
      </c>
      <c r="B243" s="873" t="s">
        <v>635</v>
      </c>
      <c r="C243" s="874"/>
      <c r="D243" s="875"/>
      <c r="E243" s="670"/>
      <c r="F243" s="765">
        <v>141</v>
      </c>
      <c r="G243" s="757">
        <v>12150</v>
      </c>
      <c r="H243" s="758">
        <v>113</v>
      </c>
      <c r="I243" s="758">
        <v>9450</v>
      </c>
      <c r="J243" s="758">
        <v>0</v>
      </c>
      <c r="K243" s="758">
        <v>6750</v>
      </c>
      <c r="L243" s="758">
        <v>17</v>
      </c>
      <c r="M243" s="758">
        <v>6090</v>
      </c>
      <c r="N243" s="758">
        <v>3</v>
      </c>
      <c r="O243" s="758">
        <v>274</v>
      </c>
      <c r="P243" s="759">
        <v>1136490</v>
      </c>
      <c r="Q243" s="555"/>
      <c r="R243" s="857" t="s">
        <v>91</v>
      </c>
      <c r="S243" s="858"/>
      <c r="T243" s="680">
        <v>206550</v>
      </c>
      <c r="U243" s="696"/>
      <c r="V243" s="697" t="s">
        <v>492</v>
      </c>
      <c r="W243" s="696"/>
      <c r="X243" s="630"/>
      <c r="Y243" s="555"/>
      <c r="Z243" s="648" t="s">
        <v>35</v>
      </c>
      <c r="AA243" s="649"/>
      <c r="AB243" s="650"/>
      <c r="AC243" s="651">
        <v>0</v>
      </c>
      <c r="AD243" s="555"/>
      <c r="AE243" s="555"/>
      <c r="AF243" s="698" t="s">
        <v>81</v>
      </c>
      <c r="AG243" s="699"/>
    </row>
    <row r="244" spans="1:33">
      <c r="A244" s="548"/>
      <c r="B244" s="870" t="s">
        <v>623</v>
      </c>
      <c r="C244" s="871"/>
      <c r="D244" s="872"/>
      <c r="E244" s="555" t="e">
        <v>#N/A</v>
      </c>
      <c r="F244" s="700">
        <v>173</v>
      </c>
      <c r="G244" s="701">
        <v>16200</v>
      </c>
      <c r="H244" s="702">
        <v>126</v>
      </c>
      <c r="I244" s="702">
        <v>12600</v>
      </c>
      <c r="J244" s="702">
        <v>0</v>
      </c>
      <c r="K244" s="702">
        <v>9000</v>
      </c>
      <c r="L244" s="702">
        <v>20</v>
      </c>
      <c r="M244" s="702">
        <v>8120</v>
      </c>
      <c r="N244" s="702">
        <v>4</v>
      </c>
      <c r="O244" s="702">
        <v>323</v>
      </c>
      <c r="P244" s="703">
        <v>1341920</v>
      </c>
      <c r="Q244" s="555"/>
      <c r="R244" s="560"/>
      <c r="S244" s="560"/>
      <c r="T244" s="704"/>
      <c r="U244" s="628"/>
      <c r="V244" s="628" t="s">
        <v>492</v>
      </c>
      <c r="W244" s="628"/>
      <c r="X244" s="630"/>
      <c r="Y244" s="555"/>
      <c r="Z244" s="596" t="s">
        <v>36</v>
      </c>
      <c r="AA244" s="555"/>
      <c r="AB244" s="555"/>
      <c r="AC244" s="555"/>
      <c r="AD244" s="555"/>
      <c r="AE244" s="555"/>
      <c r="AF244" s="669"/>
      <c r="AG244" s="619"/>
    </row>
    <row r="245" spans="1:33">
      <c r="A245" s="548" t="s">
        <v>607</v>
      </c>
      <c r="B245" s="873" t="s">
        <v>107</v>
      </c>
      <c r="C245" s="874"/>
      <c r="D245" s="875"/>
      <c r="E245" s="670"/>
      <c r="F245" s="757">
        <v>0</v>
      </c>
      <c r="G245" s="758">
        <v>0</v>
      </c>
      <c r="H245" s="758">
        <v>0</v>
      </c>
      <c r="I245" s="758">
        <v>0</v>
      </c>
      <c r="J245" s="758">
        <v>0</v>
      </c>
      <c r="K245" s="758">
        <v>0</v>
      </c>
      <c r="L245" s="758">
        <v>0</v>
      </c>
      <c r="M245" s="758">
        <v>0</v>
      </c>
      <c r="N245" s="758">
        <v>0</v>
      </c>
      <c r="O245" s="758">
        <v>0</v>
      </c>
      <c r="P245" s="759">
        <v>0</v>
      </c>
      <c r="Q245" s="555"/>
      <c r="R245" s="857" t="s">
        <v>92</v>
      </c>
      <c r="S245" s="863"/>
      <c r="T245" s="864"/>
      <c r="U245" s="682"/>
      <c r="V245" s="682" t="s">
        <v>492</v>
      </c>
      <c r="W245" s="682"/>
      <c r="X245" s="683"/>
      <c r="Y245" s="555"/>
      <c r="Z245" s="555"/>
      <c r="AA245" s="555"/>
      <c r="AB245" s="555"/>
      <c r="AC245" s="555"/>
      <c r="AD245" s="555"/>
      <c r="AE245" s="555"/>
      <c r="AF245" s="705" t="s">
        <v>34</v>
      </c>
      <c r="AG245" s="706"/>
    </row>
    <row r="246" spans="1:33">
      <c r="A246" s="548"/>
      <c r="B246" s="870" t="s">
        <v>623</v>
      </c>
      <c r="C246" s="871"/>
      <c r="D246" s="872"/>
      <c r="E246" s="555" t="e">
        <v>#N/A</v>
      </c>
      <c r="F246" s="701">
        <v>33</v>
      </c>
      <c r="G246" s="702">
        <v>3150</v>
      </c>
      <c r="H246" s="702">
        <v>8</v>
      </c>
      <c r="I246" s="702">
        <v>2450</v>
      </c>
      <c r="J246" s="702">
        <v>0</v>
      </c>
      <c r="K246" s="702">
        <v>1750</v>
      </c>
      <c r="L246" s="702">
        <v>0</v>
      </c>
      <c r="M246" s="702">
        <v>1580</v>
      </c>
      <c r="N246" s="702">
        <v>1</v>
      </c>
      <c r="O246" s="702">
        <v>42</v>
      </c>
      <c r="P246" s="703">
        <v>142280</v>
      </c>
      <c r="Q246" s="555"/>
      <c r="R246" s="692" t="s">
        <v>492</v>
      </c>
      <c r="S246" s="560"/>
      <c r="T246" s="693"/>
      <c r="U246" s="707"/>
      <c r="V246" s="708" t="s">
        <v>492</v>
      </c>
      <c r="W246" s="676"/>
      <c r="X246" s="709"/>
      <c r="Y246" s="555"/>
      <c r="Z246" s="645"/>
      <c r="AA246" s="590"/>
      <c r="AB246" s="646"/>
      <c r="AC246" s="647"/>
      <c r="AD246" s="555"/>
      <c r="AE246" s="555"/>
      <c r="AF246" s="669"/>
      <c r="AG246" s="619"/>
    </row>
    <row r="247" spans="1:33">
      <c r="A247" s="548" t="s">
        <v>608</v>
      </c>
      <c r="B247" s="873" t="s">
        <v>605</v>
      </c>
      <c r="C247" s="874"/>
      <c r="D247" s="875"/>
      <c r="E247" s="670"/>
      <c r="F247" s="757">
        <v>0</v>
      </c>
      <c r="G247" s="758">
        <v>0</v>
      </c>
      <c r="H247" s="758">
        <v>0</v>
      </c>
      <c r="I247" s="758">
        <v>0</v>
      </c>
      <c r="J247" s="758">
        <v>0</v>
      </c>
      <c r="K247" s="758">
        <v>0</v>
      </c>
      <c r="L247" s="758">
        <v>0</v>
      </c>
      <c r="M247" s="758">
        <v>0</v>
      </c>
      <c r="N247" s="758">
        <v>0</v>
      </c>
      <c r="O247" s="758">
        <v>0</v>
      </c>
      <c r="P247" s="759">
        <v>0</v>
      </c>
      <c r="Q247" s="555"/>
      <c r="R247" s="857" t="s">
        <v>93</v>
      </c>
      <c r="S247" s="858"/>
      <c r="T247" s="680">
        <v>343360</v>
      </c>
      <c r="U247" s="710"/>
      <c r="V247" s="564" t="s">
        <v>82</v>
      </c>
      <c r="W247" s="564"/>
      <c r="X247" s="711">
        <v>343360</v>
      </c>
      <c r="Y247" s="555"/>
      <c r="Z247" s="692" t="s">
        <v>76</v>
      </c>
      <c r="AA247" s="649"/>
      <c r="AB247" s="650"/>
      <c r="AC247" s="651">
        <v>0</v>
      </c>
      <c r="AD247" s="555"/>
      <c r="AE247" s="555"/>
      <c r="AF247" s="705" t="s">
        <v>5</v>
      </c>
      <c r="AG247" s="651">
        <v>2353310</v>
      </c>
    </row>
    <row r="248" spans="1:33">
      <c r="A248" s="548"/>
      <c r="B248" s="870" t="s">
        <v>623</v>
      </c>
      <c r="C248" s="871"/>
      <c r="D248" s="872"/>
      <c r="E248" s="712"/>
      <c r="F248" s="701">
        <v>0</v>
      </c>
      <c r="G248" s="702">
        <v>0</v>
      </c>
      <c r="H248" s="702">
        <v>0</v>
      </c>
      <c r="I248" s="702">
        <v>0</v>
      </c>
      <c r="J248" s="702">
        <v>0</v>
      </c>
      <c r="K248" s="702">
        <v>0</v>
      </c>
      <c r="L248" s="702">
        <v>0</v>
      </c>
      <c r="M248" s="702">
        <v>0</v>
      </c>
      <c r="N248" s="702">
        <v>0</v>
      </c>
      <c r="O248" s="702">
        <v>0</v>
      </c>
      <c r="P248" s="703">
        <v>0</v>
      </c>
      <c r="Q248" s="555"/>
      <c r="R248" s="596"/>
      <c r="S248" s="555"/>
      <c r="T248" s="713"/>
      <c r="U248" s="555"/>
      <c r="V248" s="714"/>
      <c r="W248" s="555"/>
      <c r="X248" s="713"/>
      <c r="Y248" s="555"/>
      <c r="Z248" s="555"/>
      <c r="AA248" s="555"/>
      <c r="AB248" s="555"/>
      <c r="AC248" s="555"/>
      <c r="AD248" s="555"/>
      <c r="AE248" s="555"/>
      <c r="AF248" s="555"/>
      <c r="AG248" s="555"/>
    </row>
    <row r="249" spans="1:33">
      <c r="A249" s="548" t="s">
        <v>609</v>
      </c>
      <c r="B249" s="873" t="s">
        <v>103</v>
      </c>
      <c r="C249" s="874"/>
      <c r="D249" s="875"/>
      <c r="E249" s="560" t="e">
        <v>#N/A</v>
      </c>
      <c r="F249" s="757">
        <v>73</v>
      </c>
      <c r="G249" s="758">
        <v>8820</v>
      </c>
      <c r="H249" s="758">
        <v>41</v>
      </c>
      <c r="I249" s="758">
        <v>6860</v>
      </c>
      <c r="J249" s="758">
        <v>0</v>
      </c>
      <c r="K249" s="758">
        <v>4900</v>
      </c>
      <c r="L249" s="758">
        <v>11</v>
      </c>
      <c r="M249" s="758">
        <v>4410</v>
      </c>
      <c r="N249" s="758">
        <v>5</v>
      </c>
      <c r="O249" s="758">
        <v>130</v>
      </c>
      <c r="P249" s="759">
        <v>1152970</v>
      </c>
      <c r="Q249" s="555"/>
      <c r="R249" s="649" t="s">
        <v>425</v>
      </c>
      <c r="S249" s="555"/>
      <c r="T249" s="555"/>
      <c r="U249" s="555"/>
      <c r="V249" s="555"/>
      <c r="W249" s="555"/>
      <c r="X249" s="555"/>
      <c r="Y249" s="555"/>
      <c r="Z249" s="555"/>
      <c r="AA249" s="555"/>
      <c r="AB249" s="555"/>
      <c r="AC249" s="555"/>
      <c r="AD249" s="555"/>
      <c r="AE249" s="555"/>
      <c r="AF249" s="714" t="s">
        <v>342</v>
      </c>
      <c r="AG249" s="555"/>
    </row>
    <row r="250" spans="1:33">
      <c r="A250" s="548"/>
      <c r="B250" s="870" t="s">
        <v>623</v>
      </c>
      <c r="C250" s="871"/>
      <c r="D250" s="872"/>
      <c r="E250" s="555" t="e">
        <v>#N/A</v>
      </c>
      <c r="F250" s="701">
        <v>73</v>
      </c>
      <c r="G250" s="702">
        <v>8820</v>
      </c>
      <c r="H250" s="702">
        <v>41</v>
      </c>
      <c r="I250" s="702">
        <v>6860</v>
      </c>
      <c r="J250" s="702">
        <v>0</v>
      </c>
      <c r="K250" s="702">
        <v>4900</v>
      </c>
      <c r="L250" s="702">
        <v>11</v>
      </c>
      <c r="M250" s="702">
        <v>4410</v>
      </c>
      <c r="N250" s="702">
        <v>5</v>
      </c>
      <c r="O250" s="702">
        <v>130</v>
      </c>
      <c r="P250" s="703">
        <v>1152970</v>
      </c>
      <c r="Q250" s="555"/>
      <c r="R250" s="774"/>
      <c r="S250" s="604"/>
      <c r="T250" s="603" t="s">
        <v>39</v>
      </c>
      <c r="U250" s="604"/>
      <c r="V250" s="715"/>
      <c r="W250" s="604"/>
      <c r="X250" s="603" t="s">
        <v>40</v>
      </c>
      <c r="Y250" s="604"/>
      <c r="Z250" s="715"/>
      <c r="AA250" s="604"/>
      <c r="AB250" s="604"/>
      <c r="AC250" s="603" t="s">
        <v>41</v>
      </c>
      <c r="AD250" s="715"/>
      <c r="AE250" s="555"/>
      <c r="AF250" s="645"/>
      <c r="AG250" s="716"/>
    </row>
    <row r="251" spans="1:33">
      <c r="A251" s="548" t="s">
        <v>610</v>
      </c>
      <c r="B251" s="878" t="s">
        <v>661</v>
      </c>
      <c r="C251" s="879"/>
      <c r="D251" s="880"/>
      <c r="E251" s="670"/>
      <c r="F251" s="757">
        <v>32</v>
      </c>
      <c r="G251" s="758">
        <v>6750</v>
      </c>
      <c r="H251" s="758">
        <v>35</v>
      </c>
      <c r="I251" s="758">
        <v>5250</v>
      </c>
      <c r="J251" s="758">
        <v>0</v>
      </c>
      <c r="K251" s="758">
        <v>3750</v>
      </c>
      <c r="L251" s="758">
        <v>2</v>
      </c>
      <c r="M251" s="758">
        <v>3380</v>
      </c>
      <c r="N251" s="758">
        <v>1</v>
      </c>
      <c r="O251" s="758">
        <v>70</v>
      </c>
      <c r="P251" s="759">
        <v>487130</v>
      </c>
      <c r="Q251" s="555"/>
      <c r="R251" s="775"/>
      <c r="S251" s="596" t="s">
        <v>2</v>
      </c>
      <c r="T251" s="717">
        <v>0</v>
      </c>
      <c r="U251" s="555"/>
      <c r="V251" s="718"/>
      <c r="W251" s="596" t="s">
        <v>42</v>
      </c>
      <c r="X251" s="719">
        <v>320</v>
      </c>
      <c r="Y251" s="555"/>
      <c r="Z251" s="720"/>
      <c r="AA251" s="555" t="s">
        <v>2</v>
      </c>
      <c r="AB251" s="596"/>
      <c r="AC251" s="721">
        <v>639</v>
      </c>
      <c r="AD251" s="720"/>
      <c r="AE251" s="555"/>
      <c r="AF251" s="631"/>
      <c r="AG251" s="561"/>
    </row>
    <row r="252" spans="1:33">
      <c r="A252" s="548" t="s">
        <v>332</v>
      </c>
      <c r="B252" s="870" t="s">
        <v>623</v>
      </c>
      <c r="C252" s="871"/>
      <c r="D252" s="872"/>
      <c r="E252" s="555" t="e">
        <v>#N/A</v>
      </c>
      <c r="F252" s="701">
        <v>32</v>
      </c>
      <c r="G252" s="702">
        <v>6750</v>
      </c>
      <c r="H252" s="702">
        <v>35</v>
      </c>
      <c r="I252" s="702">
        <v>5250</v>
      </c>
      <c r="J252" s="702">
        <v>0</v>
      </c>
      <c r="K252" s="702">
        <v>3750</v>
      </c>
      <c r="L252" s="702">
        <v>2</v>
      </c>
      <c r="M252" s="702">
        <v>3380</v>
      </c>
      <c r="N252" s="702">
        <v>1</v>
      </c>
      <c r="O252" s="702">
        <v>70</v>
      </c>
      <c r="P252" s="703">
        <v>487130</v>
      </c>
      <c r="Q252" s="555"/>
      <c r="R252" s="776" t="s">
        <v>43</v>
      </c>
      <c r="S252" s="697" t="s">
        <v>3</v>
      </c>
      <c r="T252" s="722">
        <v>474</v>
      </c>
      <c r="U252" s="696"/>
      <c r="V252" s="723" t="s">
        <v>492</v>
      </c>
      <c r="W252" s="697" t="s">
        <v>44</v>
      </c>
      <c r="X252" s="724">
        <v>565</v>
      </c>
      <c r="Y252" s="696"/>
      <c r="Z252" s="725">
        <v>176.5625</v>
      </c>
      <c r="AA252" s="696" t="s">
        <v>3</v>
      </c>
      <c r="AB252" s="697"/>
      <c r="AC252" s="726">
        <v>843</v>
      </c>
      <c r="AD252" s="723">
        <v>131.92488262910797</v>
      </c>
      <c r="AE252" s="555"/>
      <c r="AF252" s="558"/>
      <c r="AG252" s="561"/>
    </row>
    <row r="253" spans="1:33">
      <c r="A253" s="43"/>
      <c r="B253" s="662"/>
      <c r="C253" s="663"/>
      <c r="D253" s="664"/>
      <c r="E253" s="590" t="s">
        <v>492</v>
      </c>
      <c r="F253" s="760"/>
      <c r="G253" s="761"/>
      <c r="H253" s="760"/>
      <c r="I253" s="762"/>
      <c r="J253" s="760"/>
      <c r="K253" s="762"/>
      <c r="L253" s="760"/>
      <c r="M253" s="761"/>
      <c r="N253" s="761"/>
      <c r="O253" s="763"/>
      <c r="P253" s="764"/>
      <c r="Q253" s="555"/>
      <c r="R253" s="777"/>
      <c r="S253" s="728"/>
      <c r="T253" s="606">
        <v>0</v>
      </c>
      <c r="U253" s="555"/>
      <c r="V253" s="729"/>
      <c r="W253" s="555"/>
      <c r="X253" s="719">
        <v>1425760</v>
      </c>
      <c r="Y253" s="555"/>
      <c r="Z253" s="720"/>
      <c r="AA253" s="555"/>
      <c r="AB253" s="555"/>
      <c r="AC253" s="713">
        <v>2470370</v>
      </c>
      <c r="AD253" s="720"/>
      <c r="AE253" s="555"/>
      <c r="AF253" s="730"/>
      <c r="AG253" s="561"/>
    </row>
    <row r="254" spans="1:33">
      <c r="A254" s="43"/>
      <c r="B254" s="870" t="s">
        <v>611</v>
      </c>
      <c r="C254" s="871"/>
      <c r="D254" s="872"/>
      <c r="E254" s="670"/>
      <c r="F254" s="731">
        <v>311</v>
      </c>
      <c r="G254" s="732">
        <v>34920</v>
      </c>
      <c r="H254" s="731">
        <v>210</v>
      </c>
      <c r="I254" s="733">
        <v>27160</v>
      </c>
      <c r="J254" s="731">
        <v>0</v>
      </c>
      <c r="K254" s="733">
        <v>19400</v>
      </c>
      <c r="L254" s="731">
        <v>33</v>
      </c>
      <c r="M254" s="732">
        <v>17490</v>
      </c>
      <c r="N254" s="732">
        <v>11</v>
      </c>
      <c r="O254" s="734">
        <v>565</v>
      </c>
      <c r="P254" s="735">
        <v>3124300</v>
      </c>
      <c r="Q254" s="555"/>
      <c r="R254" s="778" t="s">
        <v>45</v>
      </c>
      <c r="S254" s="660"/>
      <c r="T254" s="736">
        <v>2776590</v>
      </c>
      <c r="U254" s="696"/>
      <c r="V254" s="723" t="s">
        <v>492</v>
      </c>
      <c r="W254" s="696"/>
      <c r="X254" s="724">
        <v>3124300</v>
      </c>
      <c r="Y254" s="696"/>
      <c r="Z254" s="723">
        <v>219.13225227247221</v>
      </c>
      <c r="AA254" s="696"/>
      <c r="AB254" s="696"/>
      <c r="AC254" s="736">
        <v>4308260</v>
      </c>
      <c r="AD254" s="723">
        <v>174.39735748086318</v>
      </c>
      <c r="AE254" s="555"/>
      <c r="AF254" s="558"/>
      <c r="AG254" s="561"/>
    </row>
    <row r="255" spans="1:33">
      <c r="A255" s="43"/>
      <c r="B255" s="895"/>
      <c r="C255" s="895"/>
      <c r="D255" s="895"/>
      <c r="E255" s="562"/>
      <c r="F255" s="666"/>
      <c r="G255" s="737"/>
      <c r="H255" s="666"/>
      <c r="I255" s="737"/>
      <c r="J255" s="666"/>
      <c r="K255" s="737"/>
      <c r="L255" s="666"/>
      <c r="M255" s="737"/>
      <c r="N255" s="666"/>
      <c r="O255" s="737"/>
      <c r="P255" s="737"/>
      <c r="Q255" s="555"/>
      <c r="R255" s="777" t="s">
        <v>46</v>
      </c>
      <c r="S255" s="738">
        <v>0</v>
      </c>
      <c r="T255" s="606">
        <v>0</v>
      </c>
      <c r="U255" s="555"/>
      <c r="V255" s="729"/>
      <c r="W255" s="555"/>
      <c r="X255" s="719">
        <v>0</v>
      </c>
      <c r="Y255" s="555"/>
      <c r="Z255" s="739"/>
      <c r="AA255" s="555"/>
      <c r="AB255" s="555"/>
      <c r="AC255" s="713">
        <v>0</v>
      </c>
      <c r="AD255" s="720"/>
      <c r="AE255" s="555"/>
      <c r="AF255" s="558"/>
      <c r="AG255" s="561"/>
    </row>
    <row r="256" spans="1:33">
      <c r="A256" s="43"/>
      <c r="B256" s="881" t="s">
        <v>618</v>
      </c>
      <c r="C256" s="882"/>
      <c r="D256" s="882"/>
      <c r="E256" s="564" t="e">
        <v>#N/A</v>
      </c>
      <c r="F256" s="883" t="s">
        <v>616</v>
      </c>
      <c r="G256" s="884"/>
      <c r="H256" s="884"/>
      <c r="I256" s="884"/>
      <c r="J256" s="884"/>
      <c r="K256" s="884"/>
      <c r="L256" s="884"/>
      <c r="M256" s="884"/>
      <c r="N256" s="884"/>
      <c r="O256" s="884"/>
      <c r="P256" s="885"/>
      <c r="Q256" s="555"/>
      <c r="R256" s="776" t="s">
        <v>47</v>
      </c>
      <c r="S256" s="740"/>
      <c r="T256" s="736">
        <v>0</v>
      </c>
      <c r="U256" s="696"/>
      <c r="V256" s="723" t="s">
        <v>492</v>
      </c>
      <c r="W256" s="696"/>
      <c r="X256" s="724">
        <v>0</v>
      </c>
      <c r="Y256" s="696"/>
      <c r="Z256" s="725" t="s">
        <v>492</v>
      </c>
      <c r="AA256" s="696"/>
      <c r="AB256" s="696"/>
      <c r="AC256" s="736">
        <v>0</v>
      </c>
      <c r="AD256" s="723" t="s">
        <v>492</v>
      </c>
      <c r="AE256" s="555"/>
      <c r="AF256" s="558"/>
      <c r="AG256" s="561"/>
    </row>
    <row r="257" spans="1:33">
      <c r="A257" s="43"/>
      <c r="B257" s="894" t="s">
        <v>602</v>
      </c>
      <c r="C257" s="894"/>
      <c r="D257" s="894"/>
      <c r="E257" s="555" t="e">
        <v>#N/A</v>
      </c>
      <c r="F257" s="687" t="s">
        <v>15</v>
      </c>
      <c r="G257" s="688"/>
      <c r="H257" s="687" t="s">
        <v>16</v>
      </c>
      <c r="I257" s="689"/>
      <c r="J257" s="559" t="s">
        <v>17</v>
      </c>
      <c r="K257" s="690"/>
      <c r="L257" s="687" t="s">
        <v>18</v>
      </c>
      <c r="M257" s="670"/>
      <c r="N257" s="670" t="s">
        <v>19</v>
      </c>
      <c r="O257" s="691" t="s">
        <v>6</v>
      </c>
      <c r="P257" s="613" t="s">
        <v>20</v>
      </c>
      <c r="Q257" s="555"/>
      <c r="R257" s="773" t="s">
        <v>639</v>
      </c>
      <c r="S257" s="824">
        <v>52630</v>
      </c>
      <c r="T257" s="606">
        <v>0</v>
      </c>
      <c r="U257" s="555"/>
      <c r="V257" s="729"/>
      <c r="W257" s="555"/>
      <c r="X257" s="719">
        <v>26200</v>
      </c>
      <c r="Y257" s="555"/>
      <c r="Z257" s="720"/>
      <c r="AA257" s="555"/>
      <c r="AB257" s="555"/>
      <c r="AC257" s="713">
        <v>46220</v>
      </c>
      <c r="AD257" s="720"/>
      <c r="AE257" s="555"/>
      <c r="AF257" s="558"/>
      <c r="AG257" s="561"/>
    </row>
    <row r="258" spans="1:33" ht="15" thickBot="1">
      <c r="A258" s="43"/>
      <c r="B258" s="873" t="s">
        <v>635</v>
      </c>
      <c r="C258" s="874"/>
      <c r="D258" s="875"/>
      <c r="E258" s="670"/>
      <c r="F258" s="665"/>
      <c r="G258" s="727"/>
      <c r="H258" s="727"/>
      <c r="I258" s="727"/>
      <c r="J258" s="727"/>
      <c r="K258" s="727"/>
      <c r="L258" s="727"/>
      <c r="M258" s="727"/>
      <c r="N258" s="727"/>
      <c r="O258" s="727"/>
      <c r="P258" s="742"/>
      <c r="Q258" s="555"/>
      <c r="R258" s="771" t="s">
        <v>682</v>
      </c>
      <c r="S258" s="825">
        <v>0</v>
      </c>
      <c r="T258" s="736">
        <v>52630</v>
      </c>
      <c r="U258" s="696"/>
      <c r="V258" s="723" t="s">
        <v>492</v>
      </c>
      <c r="W258" s="696"/>
      <c r="X258" s="724">
        <v>57160</v>
      </c>
      <c r="Y258" s="696"/>
      <c r="Z258" s="723">
        <v>218.1679389312977</v>
      </c>
      <c r="AA258" s="696"/>
      <c r="AB258" s="696"/>
      <c r="AC258" s="736">
        <v>74560</v>
      </c>
      <c r="AD258" s="723">
        <v>161.31544785807012</v>
      </c>
      <c r="AE258" s="555"/>
      <c r="AF258" s="558"/>
      <c r="AG258" s="561"/>
    </row>
    <row r="259" spans="1:33" ht="15" thickBot="1">
      <c r="A259" s="43"/>
      <c r="B259" s="870" t="s">
        <v>624</v>
      </c>
      <c r="C259" s="871"/>
      <c r="D259" s="872"/>
      <c r="E259" s="555" t="e">
        <v>#N/A</v>
      </c>
      <c r="F259" s="700">
        <v>359</v>
      </c>
      <c r="G259" s="701">
        <v>28350</v>
      </c>
      <c r="H259" s="702">
        <v>204</v>
      </c>
      <c r="I259" s="702">
        <v>22050</v>
      </c>
      <c r="J259" s="702">
        <v>0</v>
      </c>
      <c r="K259" s="702">
        <v>15750</v>
      </c>
      <c r="L259" s="702">
        <v>32</v>
      </c>
      <c r="M259" s="702">
        <v>14210</v>
      </c>
      <c r="N259" s="702">
        <v>6</v>
      </c>
      <c r="O259" s="702">
        <v>601</v>
      </c>
      <c r="P259" s="703">
        <v>2525880</v>
      </c>
      <c r="Q259" s="555"/>
      <c r="R259" s="773" t="s">
        <v>640</v>
      </c>
      <c r="S259" s="741">
        <v>44000</v>
      </c>
      <c r="T259" s="606">
        <v>0</v>
      </c>
      <c r="U259" s="555"/>
      <c r="V259" s="729"/>
      <c r="W259" s="555"/>
      <c r="X259" s="719">
        <v>37200</v>
      </c>
      <c r="Y259" s="555"/>
      <c r="Z259" s="739"/>
      <c r="AA259" s="555"/>
      <c r="AB259" s="555"/>
      <c r="AC259" s="713">
        <v>60000</v>
      </c>
      <c r="AD259" s="720"/>
      <c r="AE259" s="555"/>
      <c r="AF259" s="934" t="s">
        <v>664</v>
      </c>
      <c r="AG259" s="935"/>
    </row>
    <row r="260" spans="1:33">
      <c r="B260" s="873" t="s">
        <v>107</v>
      </c>
      <c r="C260" s="874"/>
      <c r="D260" s="875"/>
      <c r="E260" s="670"/>
      <c r="F260" s="665"/>
      <c r="G260" s="727"/>
      <c r="H260" s="727"/>
      <c r="I260" s="727"/>
      <c r="J260" s="727"/>
      <c r="K260" s="727"/>
      <c r="L260" s="727"/>
      <c r="M260" s="727"/>
      <c r="N260" s="727"/>
      <c r="O260" s="727"/>
      <c r="P260" s="742"/>
      <c r="Q260" s="555"/>
      <c r="R260" s="772" t="s">
        <v>683</v>
      </c>
      <c r="S260" s="740"/>
      <c r="T260" s="736">
        <v>44000</v>
      </c>
      <c r="U260" s="696"/>
      <c r="V260" s="723" t="s">
        <v>492</v>
      </c>
      <c r="W260" s="696"/>
      <c r="X260" s="724">
        <v>47000</v>
      </c>
      <c r="Y260" s="696"/>
      <c r="Z260" s="725">
        <v>126.34408602150538</v>
      </c>
      <c r="AA260" s="696"/>
      <c r="AB260" s="696"/>
      <c r="AC260" s="736">
        <v>80000</v>
      </c>
      <c r="AD260" s="723">
        <v>133.33333333333331</v>
      </c>
      <c r="AE260" s="555"/>
      <c r="AF260" s="936" t="s">
        <v>157</v>
      </c>
      <c r="AG260" s="937"/>
    </row>
    <row r="261" spans="1:33">
      <c r="B261" s="870" t="s">
        <v>624</v>
      </c>
      <c r="C261" s="871"/>
      <c r="D261" s="872"/>
      <c r="E261" s="555" t="e">
        <v>#N/A</v>
      </c>
      <c r="F261" s="701">
        <v>33</v>
      </c>
      <c r="G261" s="702">
        <v>3150</v>
      </c>
      <c r="H261" s="702">
        <v>8</v>
      </c>
      <c r="I261" s="702">
        <v>2450</v>
      </c>
      <c r="J261" s="702">
        <v>0</v>
      </c>
      <c r="K261" s="702">
        <v>1750</v>
      </c>
      <c r="L261" s="702">
        <v>0</v>
      </c>
      <c r="M261" s="702">
        <v>1580</v>
      </c>
      <c r="N261" s="702">
        <v>1</v>
      </c>
      <c r="O261" s="702">
        <v>42</v>
      </c>
      <c r="P261" s="703">
        <v>142280</v>
      </c>
      <c r="Q261" s="555"/>
      <c r="R261" s="777"/>
      <c r="S261" s="669"/>
      <c r="T261" s="606">
        <v>0</v>
      </c>
      <c r="U261" s="555"/>
      <c r="V261" s="729"/>
      <c r="W261" s="555"/>
      <c r="X261" s="719">
        <v>0</v>
      </c>
      <c r="Y261" s="555"/>
      <c r="Z261" s="720"/>
      <c r="AA261" s="555"/>
      <c r="AB261" s="555"/>
      <c r="AC261" s="713">
        <v>0</v>
      </c>
      <c r="AD261" s="720"/>
      <c r="AE261" s="555"/>
      <c r="AF261" s="826" t="s">
        <v>731</v>
      </c>
      <c r="AG261" s="827" t="s">
        <v>732</v>
      </c>
    </row>
    <row r="262" spans="1:33">
      <c r="B262" s="873" t="s">
        <v>605</v>
      </c>
      <c r="C262" s="874"/>
      <c r="D262" s="875"/>
      <c r="E262" s="670"/>
      <c r="F262" s="665"/>
      <c r="G262" s="727"/>
      <c r="H262" s="727"/>
      <c r="I262" s="727"/>
      <c r="J262" s="727"/>
      <c r="K262" s="727"/>
      <c r="L262" s="727"/>
      <c r="M262" s="727"/>
      <c r="N262" s="727"/>
      <c r="O262" s="727"/>
      <c r="P262" s="742"/>
      <c r="Q262" s="555"/>
      <c r="R262" s="776" t="s">
        <v>52</v>
      </c>
      <c r="S262" s="660"/>
      <c r="T262" s="736">
        <v>0</v>
      </c>
      <c r="U262" s="696"/>
      <c r="V262" s="723" t="s">
        <v>492</v>
      </c>
      <c r="W262" s="696"/>
      <c r="X262" s="724">
        <v>0</v>
      </c>
      <c r="Y262" s="696"/>
      <c r="Z262" s="723" t="s">
        <v>492</v>
      </c>
      <c r="AA262" s="696"/>
      <c r="AB262" s="696"/>
      <c r="AC262" s="736">
        <v>0</v>
      </c>
      <c r="AD262" s="723" t="s">
        <v>492</v>
      </c>
      <c r="AE262" s="555"/>
      <c r="AF262" s="817">
        <v>35110</v>
      </c>
      <c r="AG262" s="818">
        <v>2600.7407407407445</v>
      </c>
    </row>
    <row r="263" spans="1:33">
      <c r="B263" s="870" t="s">
        <v>624</v>
      </c>
      <c r="C263" s="871"/>
      <c r="D263" s="872"/>
      <c r="E263" s="712"/>
      <c r="F263" s="701">
        <v>0</v>
      </c>
      <c r="G263" s="702">
        <v>0</v>
      </c>
      <c r="H263" s="702">
        <v>0</v>
      </c>
      <c r="I263" s="702">
        <v>0</v>
      </c>
      <c r="J263" s="702">
        <v>0</v>
      </c>
      <c r="K263" s="702">
        <v>0</v>
      </c>
      <c r="L263" s="702">
        <v>0</v>
      </c>
      <c r="M263" s="702">
        <v>0</v>
      </c>
      <c r="N263" s="702">
        <v>0</v>
      </c>
      <c r="O263" s="702">
        <v>0</v>
      </c>
      <c r="P263" s="703">
        <v>0</v>
      </c>
      <c r="Q263" s="555"/>
      <c r="R263" s="773" t="s">
        <v>641</v>
      </c>
      <c r="S263" s="728">
        <v>30000</v>
      </c>
      <c r="T263" s="743">
        <v>0</v>
      </c>
      <c r="U263" s="682"/>
      <c r="V263" s="744"/>
      <c r="W263" s="682"/>
      <c r="X263" s="719">
        <v>20000</v>
      </c>
      <c r="Y263" s="682"/>
      <c r="Z263" s="744"/>
      <c r="AA263" s="682"/>
      <c r="AB263" s="682"/>
      <c r="AC263" s="745">
        <v>33500</v>
      </c>
      <c r="AD263" s="744"/>
      <c r="AE263" s="555"/>
      <c r="AF263" s="828" t="s">
        <v>733</v>
      </c>
      <c r="AG263" s="829" t="s">
        <v>732</v>
      </c>
    </row>
    <row r="264" spans="1:33" ht="15" thickBot="1">
      <c r="B264" s="873" t="s">
        <v>103</v>
      </c>
      <c r="C264" s="874"/>
      <c r="D264" s="875"/>
      <c r="E264" s="560" t="e">
        <v>#N/A</v>
      </c>
      <c r="F264" s="665"/>
      <c r="G264" s="727"/>
      <c r="H264" s="727"/>
      <c r="I264" s="727"/>
      <c r="J264" s="727"/>
      <c r="K264" s="727"/>
      <c r="L264" s="727"/>
      <c r="M264" s="727"/>
      <c r="N264" s="727"/>
      <c r="O264" s="727"/>
      <c r="P264" s="742"/>
      <c r="Q264" s="555"/>
      <c r="R264" s="779" t="s">
        <v>684</v>
      </c>
      <c r="S264" s="746"/>
      <c r="T264" s="747">
        <v>30000</v>
      </c>
      <c r="U264" s="748"/>
      <c r="V264" s="749" t="s">
        <v>492</v>
      </c>
      <c r="W264" s="748"/>
      <c r="X264" s="719">
        <v>31500</v>
      </c>
      <c r="Y264" s="748"/>
      <c r="Z264" s="749">
        <v>157.5</v>
      </c>
      <c r="AA264" s="748"/>
      <c r="AB264" s="748"/>
      <c r="AC264" s="747">
        <v>39000</v>
      </c>
      <c r="AD264" s="749">
        <v>116.4179104477612</v>
      </c>
      <c r="AE264" s="555"/>
      <c r="AF264" s="821">
        <v>17520</v>
      </c>
      <c r="AG264" s="822">
        <v>1592.7272727272739</v>
      </c>
    </row>
    <row r="265" spans="1:33">
      <c r="B265" s="870" t="s">
        <v>624</v>
      </c>
      <c r="C265" s="871"/>
      <c r="D265" s="872"/>
      <c r="E265" s="555" t="e">
        <v>#N/A</v>
      </c>
      <c r="F265" s="701">
        <v>73</v>
      </c>
      <c r="G265" s="702">
        <v>8820</v>
      </c>
      <c r="H265" s="702">
        <v>41</v>
      </c>
      <c r="I265" s="702">
        <v>6860</v>
      </c>
      <c r="J265" s="702">
        <v>0</v>
      </c>
      <c r="K265" s="702">
        <v>4900</v>
      </c>
      <c r="L265" s="702">
        <v>11</v>
      </c>
      <c r="M265" s="702">
        <v>4410</v>
      </c>
      <c r="N265" s="702">
        <v>5</v>
      </c>
      <c r="O265" s="702">
        <v>130</v>
      </c>
      <c r="P265" s="703">
        <v>1152970</v>
      </c>
      <c r="Q265" s="555"/>
      <c r="R265" s="777"/>
      <c r="S265" s="669"/>
      <c r="T265" s="713">
        <v>0</v>
      </c>
      <c r="U265" s="555"/>
      <c r="V265" s="729"/>
      <c r="W265" s="555"/>
      <c r="X265" s="750">
        <v>1509160</v>
      </c>
      <c r="Y265" s="555"/>
      <c r="Z265" s="739"/>
      <c r="AA265" s="555"/>
      <c r="AB265" s="555"/>
      <c r="AC265" s="713">
        <v>2610090</v>
      </c>
      <c r="AD265" s="739"/>
      <c r="AE265" s="555"/>
      <c r="AF265" s="932" t="s">
        <v>685</v>
      </c>
      <c r="AG265" s="933"/>
    </row>
    <row r="266" spans="1:33" ht="3" customHeight="1">
      <c r="B266" s="878" t="s">
        <v>661</v>
      </c>
      <c r="C266" s="879"/>
      <c r="D266" s="880"/>
      <c r="E266" s="670"/>
      <c r="F266" s="665"/>
      <c r="G266" s="727"/>
      <c r="H266" s="727"/>
      <c r="I266" s="727"/>
      <c r="J266" s="727"/>
      <c r="K266" s="727"/>
      <c r="L266" s="727"/>
      <c r="M266" s="727"/>
      <c r="N266" s="727"/>
      <c r="O266" s="727"/>
      <c r="P266" s="742"/>
      <c r="Q266" s="555"/>
      <c r="R266" s="780" t="s">
        <v>53</v>
      </c>
      <c r="S266" s="705"/>
      <c r="T266" s="751">
        <v>2903220</v>
      </c>
      <c r="U266" s="560"/>
      <c r="V266" s="752" t="s">
        <v>492</v>
      </c>
      <c r="W266" s="560"/>
      <c r="X266" s="751">
        <v>3259960</v>
      </c>
      <c r="Y266" s="560"/>
      <c r="Z266" s="752">
        <v>216.01155609743171</v>
      </c>
      <c r="AA266" s="560"/>
      <c r="AB266" s="560"/>
      <c r="AC266" s="751">
        <v>4501820</v>
      </c>
      <c r="AD266" s="752">
        <v>172.47757740154555</v>
      </c>
      <c r="AE266" s="555"/>
      <c r="AF266" s="826" t="s">
        <v>731</v>
      </c>
      <c r="AG266" s="827" t="s">
        <v>732</v>
      </c>
    </row>
    <row r="267" spans="1:33" ht="17.25" customHeight="1">
      <c r="B267" s="870" t="s">
        <v>624</v>
      </c>
      <c r="C267" s="871"/>
      <c r="D267" s="872"/>
      <c r="E267" s="555" t="e">
        <v>#N/A</v>
      </c>
      <c r="F267" s="701">
        <v>32</v>
      </c>
      <c r="G267" s="702">
        <v>6750</v>
      </c>
      <c r="H267" s="702">
        <v>35</v>
      </c>
      <c r="I267" s="702">
        <v>5250</v>
      </c>
      <c r="J267" s="702">
        <v>0</v>
      </c>
      <c r="K267" s="702">
        <v>3750</v>
      </c>
      <c r="L267" s="702">
        <v>2</v>
      </c>
      <c r="M267" s="702">
        <v>3380</v>
      </c>
      <c r="N267" s="702">
        <v>1</v>
      </c>
      <c r="O267" s="702">
        <v>70</v>
      </c>
      <c r="P267" s="703">
        <v>487130</v>
      </c>
      <c r="Q267" s="555"/>
      <c r="R267" s="775"/>
      <c r="S267" s="669"/>
      <c r="T267" s="713">
        <v>0</v>
      </c>
      <c r="U267" s="555"/>
      <c r="V267" s="729"/>
      <c r="W267" s="555"/>
      <c r="X267" s="713">
        <v>1372201.1784511784</v>
      </c>
      <c r="Y267" s="555"/>
      <c r="Z267" s="739"/>
      <c r="AA267" s="555"/>
      <c r="AB267" s="555"/>
      <c r="AC267" s="713">
        <v>2373212.2895622896</v>
      </c>
      <c r="AD267" s="739"/>
      <c r="AE267" s="555"/>
      <c r="AF267" s="817"/>
      <c r="AG267" s="818" t="s">
        <v>725</v>
      </c>
    </row>
    <row r="268" spans="1:33" ht="17.25" customHeight="1">
      <c r="B268" s="662"/>
      <c r="C268" s="663"/>
      <c r="D268" s="664"/>
      <c r="E268" s="590" t="s">
        <v>492</v>
      </c>
      <c r="F268" s="665"/>
      <c r="G268" s="666"/>
      <c r="H268" s="665"/>
      <c r="I268" s="667"/>
      <c r="J268" s="665"/>
      <c r="K268" s="667"/>
      <c r="L268" s="665"/>
      <c r="M268" s="666"/>
      <c r="N268" s="666"/>
      <c r="O268" s="727"/>
      <c r="P268" s="647"/>
      <c r="Q268" s="555"/>
      <c r="R268" s="777" t="s">
        <v>54</v>
      </c>
      <c r="S268" s="669"/>
      <c r="T268" s="713">
        <v>2639881.9865319859</v>
      </c>
      <c r="U268" s="555"/>
      <c r="V268" s="725"/>
      <c r="W268" s="555"/>
      <c r="X268" s="713">
        <v>2964227.104377104</v>
      </c>
      <c r="Y268" s="555"/>
      <c r="Z268" s="725">
        <v>216.01986289815505</v>
      </c>
      <c r="AA268" s="555"/>
      <c r="AB268" s="555"/>
      <c r="AC268" s="713">
        <v>4093281.1447811439</v>
      </c>
      <c r="AD268" s="753">
        <v>172.47850783446347</v>
      </c>
      <c r="AE268" s="555"/>
      <c r="AF268" s="828" t="s">
        <v>733</v>
      </c>
      <c r="AG268" s="829" t="s">
        <v>732</v>
      </c>
    </row>
    <row r="269" spans="1:33" ht="16.5" customHeight="1" thickBot="1">
      <c r="B269" s="870" t="s">
        <v>617</v>
      </c>
      <c r="C269" s="871"/>
      <c r="D269" s="872"/>
      <c r="E269" s="670"/>
      <c r="F269" s="731">
        <v>497</v>
      </c>
      <c r="G269" s="732">
        <v>47070</v>
      </c>
      <c r="H269" s="731">
        <v>288</v>
      </c>
      <c r="I269" s="733">
        <v>36610</v>
      </c>
      <c r="J269" s="731">
        <v>0</v>
      </c>
      <c r="K269" s="733">
        <v>26150</v>
      </c>
      <c r="L269" s="731">
        <v>45</v>
      </c>
      <c r="M269" s="732">
        <v>23580</v>
      </c>
      <c r="N269" s="732">
        <v>13</v>
      </c>
      <c r="O269" s="734">
        <v>843</v>
      </c>
      <c r="P269" s="735">
        <v>4308260</v>
      </c>
      <c r="Q269" s="555"/>
      <c r="R269" s="781"/>
      <c r="S269" s="754" t="s">
        <v>0</v>
      </c>
      <c r="T269" s="751">
        <v>263338.01346801408</v>
      </c>
      <c r="U269" s="560"/>
      <c r="V269" s="755"/>
      <c r="W269" s="649" t="s">
        <v>0</v>
      </c>
      <c r="X269" s="751">
        <v>295732.89562289603</v>
      </c>
      <c r="Y269" s="560"/>
      <c r="Z269" s="756"/>
      <c r="AA269" s="560" t="s">
        <v>0</v>
      </c>
      <c r="AB269" s="649"/>
      <c r="AC269" s="751">
        <v>408538.85521885613</v>
      </c>
      <c r="AD269" s="756"/>
      <c r="AE269" s="555"/>
      <c r="AF269" s="823"/>
      <c r="AG269" s="822" t="s">
        <v>725</v>
      </c>
    </row>
    <row r="270" spans="1:33" ht="11.25" customHeight="1">
      <c r="A270" s="22"/>
    </row>
    <row r="271" spans="1:33">
      <c r="A271" s="22"/>
    </row>
    <row r="272" spans="1:33" ht="19.25" customHeight="1">
      <c r="A272" s="1">
        <v>5</v>
      </c>
      <c r="B272" s="555"/>
      <c r="C272" s="555"/>
      <c r="D272" s="561"/>
      <c r="E272" s="564"/>
      <c r="F272" s="567" t="s">
        <v>705</v>
      </c>
      <c r="G272" s="562">
        <v>0</v>
      </c>
      <c r="H272" s="563" t="s">
        <v>706</v>
      </c>
      <c r="I272" s="564">
        <v>0</v>
      </c>
      <c r="J272" s="565" t="s">
        <v>707</v>
      </c>
      <c r="K272" s="566">
        <v>0</v>
      </c>
      <c r="L272" s="567" t="s">
        <v>708</v>
      </c>
      <c r="M272" s="566">
        <v>0</v>
      </c>
      <c r="N272" s="567" t="s">
        <v>709</v>
      </c>
      <c r="O272" s="568" t="s">
        <v>162</v>
      </c>
      <c r="P272" s="557"/>
      <c r="Q272" s="24"/>
      <c r="R272" s="919" t="s">
        <v>99</v>
      </c>
      <c r="S272" s="919"/>
      <c r="T272" s="919"/>
      <c r="U272" s="919"/>
      <c r="V272" s="919"/>
      <c r="W272" s="919"/>
      <c r="X272" s="919"/>
      <c r="AD272" s="866" t="s">
        <v>116</v>
      </c>
      <c r="AE272" s="25"/>
      <c r="AF272" s="183" t="s">
        <v>8</v>
      </c>
      <c r="AG272" s="556" t="s">
        <v>9</v>
      </c>
    </row>
    <row r="273" spans="1:33" ht="13.5" customHeight="1">
      <c r="D273" s="561"/>
      <c r="E273" s="555"/>
      <c r="F273" s="920"/>
      <c r="H273" s="922"/>
      <c r="J273" s="924"/>
      <c r="K273" s="186"/>
      <c r="L273" s="926"/>
      <c r="M273" s="186"/>
      <c r="N273" s="926"/>
      <c r="O273" s="876" t="s">
        <v>704</v>
      </c>
      <c r="P273" s="770">
        <v>2</v>
      </c>
      <c r="Q273" s="4"/>
      <c r="R273" s="269"/>
      <c r="S273" s="865">
        <v>45782</v>
      </c>
      <c r="T273" s="865"/>
      <c r="U273" s="865"/>
      <c r="V273" s="865"/>
      <c r="W273" s="862" t="s">
        <v>713</v>
      </c>
      <c r="X273" s="862"/>
      <c r="Y273" s="268"/>
      <c r="Z273" s="4"/>
      <c r="AA273" s="4"/>
      <c r="AB273" s="4"/>
      <c r="AC273" s="29"/>
      <c r="AD273" s="867"/>
      <c r="AE273" s="263"/>
      <c r="AF273" s="889" t="s">
        <v>735</v>
      </c>
      <c r="AG273" s="860" t="s">
        <v>723</v>
      </c>
    </row>
    <row r="274" spans="1:33" ht="19">
      <c r="D274" s="561"/>
      <c r="E274" s="560"/>
      <c r="F274" s="921"/>
      <c r="G274" s="31"/>
      <c r="H274" s="923"/>
      <c r="I274" s="31"/>
      <c r="J274" s="925"/>
      <c r="K274" s="187"/>
      <c r="L274" s="927"/>
      <c r="M274" s="187"/>
      <c r="N274" s="927"/>
      <c r="O274" s="877" t="s">
        <v>492</v>
      </c>
      <c r="P274" s="770">
        <v>1</v>
      </c>
      <c r="Q274" s="4"/>
      <c r="R274" s="269"/>
      <c r="S274" s="865"/>
      <c r="T274" s="865"/>
      <c r="U274" s="865"/>
      <c r="V274" s="865"/>
      <c r="W274" s="862"/>
      <c r="X274" s="862"/>
      <c r="Y274" s="268"/>
      <c r="Z274" s="4"/>
      <c r="AA274" s="4"/>
      <c r="AB274" s="4"/>
      <c r="AC274" s="29"/>
      <c r="AD274" s="868"/>
      <c r="AE274" s="187"/>
      <c r="AF274" s="890" t="s">
        <v>492</v>
      </c>
      <c r="AG274" s="861" t="s">
        <v>492</v>
      </c>
    </row>
    <row r="275" spans="1:33">
      <c r="B275" s="555" t="s">
        <v>447</v>
      </c>
      <c r="C275" s="555"/>
      <c r="D275" s="555"/>
      <c r="E275" s="555"/>
      <c r="F275" s="555"/>
      <c r="G275" s="555"/>
      <c r="H275" s="555"/>
      <c r="I275" s="555"/>
      <c r="J275" s="555"/>
      <c r="K275" s="555"/>
      <c r="L275" s="555"/>
      <c r="M275" s="555"/>
      <c r="N275" s="555"/>
      <c r="O275" s="595">
        <v>5</v>
      </c>
      <c r="P275" s="555"/>
      <c r="Q275" s="555"/>
      <c r="R275" s="596" t="s">
        <v>446</v>
      </c>
      <c r="S275" s="555"/>
      <c r="T275" s="555"/>
      <c r="U275" s="555"/>
      <c r="V275" s="596" t="s">
        <v>445</v>
      </c>
      <c r="W275" s="555"/>
      <c r="X275" s="555"/>
      <c r="Y275" s="555"/>
      <c r="Z275" s="596" t="s">
        <v>444</v>
      </c>
      <c r="AA275" s="596"/>
      <c r="AB275" s="555"/>
      <c r="AC275" s="597"/>
      <c r="AD275" s="555"/>
      <c r="AE275" s="555"/>
      <c r="AF275" s="596"/>
      <c r="AG275" s="597"/>
    </row>
    <row r="276" spans="1:33">
      <c r="B276" s="908"/>
      <c r="C276" s="909"/>
      <c r="D276" s="598"/>
      <c r="E276" s="598"/>
      <c r="F276" s="891" t="s">
        <v>679</v>
      </c>
      <c r="G276" s="892"/>
      <c r="H276" s="892"/>
      <c r="I276" s="892"/>
      <c r="J276" s="892"/>
      <c r="K276" s="892"/>
      <c r="L276" s="892"/>
      <c r="M276" s="892"/>
      <c r="N276" s="892"/>
      <c r="O276" s="892"/>
      <c r="P276" s="893"/>
      <c r="Q276" s="555"/>
      <c r="R276" s="599" t="s">
        <v>78</v>
      </c>
      <c r="S276" s="564"/>
      <c r="T276" s="600" t="s">
        <v>79</v>
      </c>
      <c r="U276" s="564"/>
      <c r="V276" s="564" t="s">
        <v>80</v>
      </c>
      <c r="W276" s="564"/>
      <c r="X276" s="601" t="s">
        <v>79</v>
      </c>
      <c r="Y276" s="555"/>
      <c r="Z276" s="602" t="s">
        <v>30</v>
      </c>
      <c r="AA276" s="603"/>
      <c r="AB276" s="604"/>
      <c r="AC276" s="605"/>
      <c r="AD276" s="555"/>
      <c r="AE276" s="555"/>
      <c r="AF276" s="555"/>
      <c r="AG276" s="606"/>
    </row>
    <row r="277" spans="1:33">
      <c r="B277" s="607" t="s">
        <v>104</v>
      </c>
      <c r="C277" s="608" t="s">
        <v>105</v>
      </c>
      <c r="D277" s="568" t="s">
        <v>4</v>
      </c>
      <c r="E277" s="563"/>
      <c r="F277" s="609" t="s">
        <v>15</v>
      </c>
      <c r="G277" s="610"/>
      <c r="H277" s="609" t="s">
        <v>16</v>
      </c>
      <c r="I277" s="566"/>
      <c r="J277" s="567" t="s">
        <v>17</v>
      </c>
      <c r="K277" s="611"/>
      <c r="L277" s="609" t="s">
        <v>18</v>
      </c>
      <c r="M277" s="562"/>
      <c r="N277" s="612" t="s">
        <v>19</v>
      </c>
      <c r="O277" s="613" t="s">
        <v>6</v>
      </c>
      <c r="P277" s="613" t="s">
        <v>20</v>
      </c>
      <c r="Q277" s="595"/>
      <c r="R277" s="614" t="s">
        <v>492</v>
      </c>
      <c r="S277" s="604"/>
      <c r="T277" s="615"/>
      <c r="U277" s="604">
        <v>500</v>
      </c>
      <c r="V277" s="604" t="s">
        <v>341</v>
      </c>
      <c r="W277" s="604"/>
      <c r="X277" s="616">
        <v>163320</v>
      </c>
      <c r="Y277" s="555"/>
      <c r="Z277" s="558"/>
      <c r="AA277" s="617"/>
      <c r="AB277" s="618"/>
      <c r="AC277" s="619"/>
      <c r="AD277" s="555"/>
      <c r="AE277" s="555"/>
      <c r="AF277" s="555" t="s">
        <v>346</v>
      </c>
      <c r="AG277" s="606"/>
    </row>
    <row r="278" spans="1:33">
      <c r="A278" s="43"/>
      <c r="B278" s="620" t="s">
        <v>83</v>
      </c>
      <c r="C278" s="621">
        <v>1</v>
      </c>
      <c r="D278" s="621">
        <v>1</v>
      </c>
      <c r="E278" s="604">
        <v>4500</v>
      </c>
      <c r="F278" s="622">
        <v>16</v>
      </c>
      <c r="G278" s="623">
        <v>4050</v>
      </c>
      <c r="H278" s="622">
        <v>9</v>
      </c>
      <c r="I278" s="624">
        <v>3150</v>
      </c>
      <c r="J278" s="622"/>
      <c r="K278" s="625">
        <v>2250</v>
      </c>
      <c r="L278" s="622">
        <v>4</v>
      </c>
      <c r="M278" s="626">
        <v>2030</v>
      </c>
      <c r="N278" s="605">
        <v>1</v>
      </c>
      <c r="O278" s="616">
        <v>30</v>
      </c>
      <c r="P278" s="605">
        <v>119480</v>
      </c>
      <c r="Q278" s="595"/>
      <c r="R278" s="627" t="s">
        <v>492</v>
      </c>
      <c r="S278" s="628"/>
      <c r="T278" s="629"/>
      <c r="U278" s="628"/>
      <c r="V278" s="628" t="s">
        <v>492</v>
      </c>
      <c r="W278" s="628"/>
      <c r="X278" s="630"/>
      <c r="Y278" s="555"/>
      <c r="Z278" s="631"/>
      <c r="AA278" s="632"/>
      <c r="AB278" s="618"/>
      <c r="AC278" s="619"/>
      <c r="AD278" s="555"/>
      <c r="AE278" s="555"/>
      <c r="AF278" s="633" t="s">
        <v>164</v>
      </c>
      <c r="AG278" s="634">
        <v>98100</v>
      </c>
    </row>
    <row r="279" spans="1:33">
      <c r="A279" s="43"/>
      <c r="B279" s="635" t="s">
        <v>126</v>
      </c>
      <c r="C279" s="636">
        <v>1</v>
      </c>
      <c r="D279" s="636">
        <v>3</v>
      </c>
      <c r="E279" s="628">
        <v>7500</v>
      </c>
      <c r="F279" s="637">
        <v>26</v>
      </c>
      <c r="G279" s="638">
        <v>6750</v>
      </c>
      <c r="H279" s="637">
        <v>9</v>
      </c>
      <c r="I279" s="639">
        <v>5250</v>
      </c>
      <c r="J279" s="637"/>
      <c r="K279" s="640">
        <v>3750</v>
      </c>
      <c r="L279" s="637">
        <v>3</v>
      </c>
      <c r="M279" s="641">
        <v>3380</v>
      </c>
      <c r="N279" s="642"/>
      <c r="O279" s="642">
        <v>38</v>
      </c>
      <c r="P279" s="642">
        <v>267000</v>
      </c>
      <c r="Q279" s="595"/>
      <c r="R279" s="627" t="s">
        <v>492</v>
      </c>
      <c r="S279" s="628"/>
      <c r="T279" s="629"/>
      <c r="U279" s="628"/>
      <c r="V279" s="628" t="s">
        <v>492</v>
      </c>
      <c r="W279" s="628"/>
      <c r="X279" s="630"/>
      <c r="Y279" s="555"/>
      <c r="Z279" s="631"/>
      <c r="AA279" s="632"/>
      <c r="AB279" s="618"/>
      <c r="AC279" s="619"/>
      <c r="AD279" s="555"/>
      <c r="AE279" s="555"/>
      <c r="AF279" s="643" t="s">
        <v>680</v>
      </c>
      <c r="AG279" s="644">
        <v>0</v>
      </c>
    </row>
    <row r="280" spans="1:33">
      <c r="A280" s="43"/>
      <c r="B280" s="635" t="s">
        <v>125</v>
      </c>
      <c r="C280" s="636" t="s">
        <v>644</v>
      </c>
      <c r="D280" s="636">
        <v>1</v>
      </c>
      <c r="E280" s="628">
        <v>9800</v>
      </c>
      <c r="F280" s="637">
        <v>71</v>
      </c>
      <c r="G280" s="638">
        <v>8820</v>
      </c>
      <c r="H280" s="637">
        <v>16</v>
      </c>
      <c r="I280" s="639">
        <v>6860</v>
      </c>
      <c r="J280" s="637"/>
      <c r="K280" s="640">
        <v>4900</v>
      </c>
      <c r="L280" s="637">
        <v>7</v>
      </c>
      <c r="M280" s="641">
        <v>4410</v>
      </c>
      <c r="N280" s="642">
        <v>1</v>
      </c>
      <c r="O280" s="630">
        <v>95</v>
      </c>
      <c r="P280" s="642">
        <v>875630</v>
      </c>
      <c r="Q280" s="595"/>
      <c r="R280" s="627" t="s">
        <v>492</v>
      </c>
      <c r="S280" s="628"/>
      <c r="T280" s="629"/>
      <c r="U280" s="628"/>
      <c r="V280" s="628" t="s">
        <v>492</v>
      </c>
      <c r="W280" s="628"/>
      <c r="X280" s="630"/>
      <c r="Y280" s="555"/>
      <c r="Z280" s="645"/>
      <c r="AA280" s="590"/>
      <c r="AB280" s="646"/>
      <c r="AC280" s="647"/>
      <c r="AD280" s="555"/>
      <c r="AE280" s="555"/>
      <c r="AF280" s="555"/>
      <c r="AG280" s="606"/>
    </row>
    <row r="281" spans="1:33">
      <c r="A281" s="43"/>
      <c r="B281" s="635" t="s">
        <v>83</v>
      </c>
      <c r="C281" s="636">
        <v>3</v>
      </c>
      <c r="D281" s="636">
        <v>3</v>
      </c>
      <c r="E281" s="628">
        <v>4500</v>
      </c>
      <c r="F281" s="637">
        <v>16</v>
      </c>
      <c r="G281" s="638">
        <v>4050</v>
      </c>
      <c r="H281" s="637">
        <v>3</v>
      </c>
      <c r="I281" s="639">
        <v>3150</v>
      </c>
      <c r="J281" s="637"/>
      <c r="K281" s="640">
        <v>2250</v>
      </c>
      <c r="L281" s="637"/>
      <c r="M281" s="641">
        <v>2030</v>
      </c>
      <c r="N281" s="642">
        <v>1</v>
      </c>
      <c r="O281" s="642">
        <v>20</v>
      </c>
      <c r="P281" s="642">
        <v>86180</v>
      </c>
      <c r="Q281" s="595"/>
      <c r="R281" s="627" t="s">
        <v>492</v>
      </c>
      <c r="S281" s="628"/>
      <c r="T281" s="629"/>
      <c r="U281" s="628"/>
      <c r="V281" s="628" t="s">
        <v>492</v>
      </c>
      <c r="W281" s="628"/>
      <c r="X281" s="630"/>
      <c r="Y281" s="555"/>
      <c r="Z281" s="648" t="s">
        <v>35</v>
      </c>
      <c r="AA281" s="649"/>
      <c r="AB281" s="650"/>
      <c r="AC281" s="651">
        <v>0</v>
      </c>
      <c r="AD281" s="555"/>
      <c r="AE281" s="555"/>
      <c r="AF281" s="555" t="s">
        <v>345</v>
      </c>
      <c r="AG281" s="606"/>
    </row>
    <row r="282" spans="1:33">
      <c r="A282" s="43"/>
      <c r="B282" s="635" t="s">
        <v>126</v>
      </c>
      <c r="C282" s="636">
        <v>2</v>
      </c>
      <c r="D282" s="636">
        <v>3</v>
      </c>
      <c r="E282" s="628">
        <v>7500</v>
      </c>
      <c r="F282" s="637">
        <v>27</v>
      </c>
      <c r="G282" s="638">
        <v>6750</v>
      </c>
      <c r="H282" s="637">
        <v>3</v>
      </c>
      <c r="I282" s="639">
        <v>5250</v>
      </c>
      <c r="J282" s="637"/>
      <c r="K282" s="640">
        <v>3750</v>
      </c>
      <c r="L282" s="637">
        <v>4</v>
      </c>
      <c r="M282" s="641">
        <v>3380</v>
      </c>
      <c r="N282" s="642">
        <v>2</v>
      </c>
      <c r="O282" s="630">
        <v>36</v>
      </c>
      <c r="P282" s="642">
        <v>244510</v>
      </c>
      <c r="Q282" s="595"/>
      <c r="R282" s="627" t="s">
        <v>492</v>
      </c>
      <c r="S282" s="628"/>
      <c r="T282" s="629"/>
      <c r="U282" s="628"/>
      <c r="V282" s="628" t="s">
        <v>492</v>
      </c>
      <c r="W282" s="628"/>
      <c r="X282" s="630"/>
      <c r="Y282" s="555"/>
      <c r="Z282" s="555"/>
      <c r="AA282" s="555"/>
      <c r="AB282" s="555"/>
      <c r="AC282" s="555"/>
      <c r="AD282" s="555"/>
      <c r="AE282" s="555"/>
      <c r="AF282" s="633" t="s">
        <v>164</v>
      </c>
      <c r="AG282" s="634">
        <v>72100</v>
      </c>
    </row>
    <row r="283" spans="1:33">
      <c r="A283" s="43"/>
      <c r="B283" s="635" t="s">
        <v>83</v>
      </c>
      <c r="C283" s="636">
        <v>4</v>
      </c>
      <c r="D283" s="636">
        <v>1</v>
      </c>
      <c r="E283" s="628">
        <v>4500</v>
      </c>
      <c r="F283" s="637">
        <v>48</v>
      </c>
      <c r="G283" s="638">
        <v>4050</v>
      </c>
      <c r="H283" s="637">
        <v>8</v>
      </c>
      <c r="I283" s="639">
        <v>3150</v>
      </c>
      <c r="J283" s="637"/>
      <c r="K283" s="640">
        <v>2250</v>
      </c>
      <c r="L283" s="637">
        <v>4</v>
      </c>
      <c r="M283" s="641">
        <v>2030</v>
      </c>
      <c r="N283" s="642"/>
      <c r="O283" s="642">
        <v>60</v>
      </c>
      <c r="P283" s="642">
        <v>257400</v>
      </c>
      <c r="Q283" s="595"/>
      <c r="R283" s="627" t="s">
        <v>492</v>
      </c>
      <c r="S283" s="628"/>
      <c r="T283" s="629"/>
      <c r="U283" s="628"/>
      <c r="V283" s="628" t="s">
        <v>492</v>
      </c>
      <c r="W283" s="628"/>
      <c r="X283" s="630"/>
      <c r="Y283" s="555"/>
      <c r="Z283" s="602" t="s">
        <v>33</v>
      </c>
      <c r="AA283" s="603"/>
      <c r="AB283" s="652"/>
      <c r="AC283" s="653"/>
      <c r="AD283" s="555"/>
      <c r="AE283" s="555"/>
      <c r="AF283" s="643" t="s">
        <v>680</v>
      </c>
      <c r="AG283" s="644">
        <v>0</v>
      </c>
    </row>
    <row r="284" spans="1:33">
      <c r="A284" s="43"/>
      <c r="B284" s="635"/>
      <c r="C284" s="636"/>
      <c r="D284" s="636"/>
      <c r="E284" s="628" t="s">
        <v>492</v>
      </c>
      <c r="F284" s="637"/>
      <c r="G284" s="638" t="s">
        <v>492</v>
      </c>
      <c r="H284" s="637"/>
      <c r="I284" s="639" t="s">
        <v>492</v>
      </c>
      <c r="J284" s="637"/>
      <c r="K284" s="640" t="s">
        <v>492</v>
      </c>
      <c r="L284" s="637"/>
      <c r="M284" s="641" t="s">
        <v>492</v>
      </c>
      <c r="N284" s="642"/>
      <c r="O284" s="630" t="s">
        <v>492</v>
      </c>
      <c r="P284" s="642" t="s">
        <v>492</v>
      </c>
      <c r="Q284" s="595"/>
      <c r="R284" s="627" t="s">
        <v>492</v>
      </c>
      <c r="S284" s="628"/>
      <c r="T284" s="629"/>
      <c r="U284" s="628"/>
      <c r="V284" s="628" t="s">
        <v>492</v>
      </c>
      <c r="W284" s="628"/>
      <c r="X284" s="630"/>
      <c r="Y284" s="555"/>
      <c r="Z284" s="627"/>
      <c r="AA284" s="654"/>
      <c r="AB284" s="655"/>
      <c r="AC284" s="656"/>
      <c r="AD284" s="555"/>
      <c r="AE284" s="555"/>
      <c r="AF284" s="596"/>
      <c r="AG284" s="606"/>
    </row>
    <row r="285" spans="1:33">
      <c r="A285" s="43"/>
      <c r="B285" s="635"/>
      <c r="C285" s="636"/>
      <c r="D285" s="636"/>
      <c r="E285" s="628" t="s">
        <v>492</v>
      </c>
      <c r="F285" s="637"/>
      <c r="G285" s="638" t="s">
        <v>492</v>
      </c>
      <c r="H285" s="637"/>
      <c r="I285" s="639" t="s">
        <v>492</v>
      </c>
      <c r="J285" s="637"/>
      <c r="K285" s="640" t="s">
        <v>492</v>
      </c>
      <c r="L285" s="637"/>
      <c r="M285" s="641" t="s">
        <v>492</v>
      </c>
      <c r="N285" s="642"/>
      <c r="O285" s="642" t="s">
        <v>492</v>
      </c>
      <c r="P285" s="642" t="s">
        <v>492</v>
      </c>
      <c r="Q285" s="595"/>
      <c r="R285" s="627" t="s">
        <v>492</v>
      </c>
      <c r="S285" s="628"/>
      <c r="T285" s="629"/>
      <c r="U285" s="628"/>
      <c r="V285" s="628" t="s">
        <v>492</v>
      </c>
      <c r="W285" s="628"/>
      <c r="X285" s="630"/>
      <c r="Y285" s="555"/>
      <c r="Z285" s="627"/>
      <c r="AA285" s="654"/>
      <c r="AB285" s="655"/>
      <c r="AC285" s="642"/>
      <c r="AD285" s="555"/>
      <c r="AE285" s="555"/>
      <c r="AF285" s="555" t="s">
        <v>163</v>
      </c>
      <c r="AG285" s="606"/>
    </row>
    <row r="286" spans="1:33">
      <c r="A286" s="43"/>
      <c r="B286" s="635"/>
      <c r="C286" s="636"/>
      <c r="D286" s="636"/>
      <c r="E286" s="628" t="s">
        <v>492</v>
      </c>
      <c r="F286" s="637"/>
      <c r="G286" s="638" t="s">
        <v>492</v>
      </c>
      <c r="H286" s="637"/>
      <c r="I286" s="639" t="s">
        <v>492</v>
      </c>
      <c r="J286" s="637"/>
      <c r="K286" s="640" t="s">
        <v>492</v>
      </c>
      <c r="L286" s="637"/>
      <c r="M286" s="641" t="s">
        <v>492</v>
      </c>
      <c r="N286" s="642"/>
      <c r="O286" s="630" t="s">
        <v>492</v>
      </c>
      <c r="P286" s="642" t="s">
        <v>492</v>
      </c>
      <c r="Q286" s="595"/>
      <c r="R286" s="627" t="s">
        <v>492</v>
      </c>
      <c r="S286" s="628"/>
      <c r="T286" s="629"/>
      <c r="U286" s="628"/>
      <c r="V286" s="628" t="s">
        <v>492</v>
      </c>
      <c r="W286" s="628"/>
      <c r="X286" s="630"/>
      <c r="Y286" s="555"/>
      <c r="Z286" s="627"/>
      <c r="AA286" s="654"/>
      <c r="AB286" s="655"/>
      <c r="AC286" s="642"/>
      <c r="AD286" s="555"/>
      <c r="AE286" s="555"/>
      <c r="AF286" s="633" t="s">
        <v>164</v>
      </c>
      <c r="AG286" s="634">
        <v>41000</v>
      </c>
    </row>
    <row r="287" spans="1:33">
      <c r="A287" s="43"/>
      <c r="B287" s="635"/>
      <c r="C287" s="636"/>
      <c r="D287" s="636"/>
      <c r="E287" s="628" t="s">
        <v>492</v>
      </c>
      <c r="F287" s="637"/>
      <c r="G287" s="638" t="s">
        <v>492</v>
      </c>
      <c r="H287" s="637"/>
      <c r="I287" s="639" t="s">
        <v>492</v>
      </c>
      <c r="J287" s="637"/>
      <c r="K287" s="640" t="s">
        <v>492</v>
      </c>
      <c r="L287" s="637"/>
      <c r="M287" s="641" t="s">
        <v>492</v>
      </c>
      <c r="N287" s="642"/>
      <c r="O287" s="642" t="s">
        <v>492</v>
      </c>
      <c r="P287" s="642" t="s">
        <v>492</v>
      </c>
      <c r="Q287" s="595"/>
      <c r="R287" s="627" t="s">
        <v>492</v>
      </c>
      <c r="S287" s="628"/>
      <c r="T287" s="629"/>
      <c r="U287" s="628"/>
      <c r="V287" s="628" t="s">
        <v>492</v>
      </c>
      <c r="W287" s="628"/>
      <c r="X287" s="630"/>
      <c r="Y287" s="555"/>
      <c r="Z287" s="627"/>
      <c r="AA287" s="654"/>
      <c r="AB287" s="655"/>
      <c r="AC287" s="642"/>
      <c r="AD287" s="555"/>
      <c r="AE287" s="555"/>
      <c r="AF287" s="643" t="s">
        <v>680</v>
      </c>
      <c r="AG287" s="644">
        <v>0</v>
      </c>
    </row>
    <row r="288" spans="1:33">
      <c r="A288" s="43"/>
      <c r="B288" s="635"/>
      <c r="C288" s="636"/>
      <c r="D288" s="636"/>
      <c r="E288" s="628" t="s">
        <v>492</v>
      </c>
      <c r="F288" s="637"/>
      <c r="G288" s="638" t="s">
        <v>492</v>
      </c>
      <c r="H288" s="637"/>
      <c r="I288" s="639" t="s">
        <v>492</v>
      </c>
      <c r="J288" s="637"/>
      <c r="K288" s="640" t="s">
        <v>492</v>
      </c>
      <c r="L288" s="637"/>
      <c r="M288" s="641" t="s">
        <v>492</v>
      </c>
      <c r="N288" s="642"/>
      <c r="O288" s="630" t="s">
        <v>492</v>
      </c>
      <c r="P288" s="642" t="s">
        <v>492</v>
      </c>
      <c r="Q288" s="595"/>
      <c r="R288" s="627" t="s">
        <v>492</v>
      </c>
      <c r="S288" s="628"/>
      <c r="T288" s="629"/>
      <c r="U288" s="628"/>
      <c r="V288" s="628" t="s">
        <v>492</v>
      </c>
      <c r="W288" s="628"/>
      <c r="X288" s="630"/>
      <c r="Y288" s="555"/>
      <c r="Z288" s="627"/>
      <c r="AA288" s="654"/>
      <c r="AB288" s="657"/>
      <c r="AC288" s="642"/>
      <c r="AD288" s="555"/>
      <c r="AE288" s="555"/>
      <c r="AF288" s="555"/>
      <c r="AG288" s="606"/>
    </row>
    <row r="289" spans="1:33">
      <c r="A289" s="43"/>
      <c r="B289" s="635"/>
      <c r="C289" s="658"/>
      <c r="D289" s="636"/>
      <c r="E289" s="628" t="s">
        <v>492</v>
      </c>
      <c r="F289" s="637"/>
      <c r="G289" s="638" t="s">
        <v>492</v>
      </c>
      <c r="H289" s="637"/>
      <c r="I289" s="639" t="s">
        <v>492</v>
      </c>
      <c r="J289" s="637"/>
      <c r="K289" s="640" t="s">
        <v>492</v>
      </c>
      <c r="L289" s="637"/>
      <c r="M289" s="641" t="s">
        <v>492</v>
      </c>
      <c r="N289" s="642"/>
      <c r="O289" s="642" t="s">
        <v>492</v>
      </c>
      <c r="P289" s="642" t="s">
        <v>492</v>
      </c>
      <c r="Q289" s="595"/>
      <c r="R289" s="627" t="s">
        <v>492</v>
      </c>
      <c r="S289" s="628"/>
      <c r="T289" s="629"/>
      <c r="U289" s="628"/>
      <c r="V289" s="628" t="s">
        <v>492</v>
      </c>
      <c r="W289" s="628"/>
      <c r="X289" s="630"/>
      <c r="Y289" s="555"/>
      <c r="Z289" s="627"/>
      <c r="AA289" s="654"/>
      <c r="AB289" s="657"/>
      <c r="AC289" s="642"/>
      <c r="AD289" s="555"/>
      <c r="AE289" s="555"/>
      <c r="AF289" s="596" t="s">
        <v>344</v>
      </c>
      <c r="AG289" s="597"/>
    </row>
    <row r="290" spans="1:33">
      <c r="A290" s="43"/>
      <c r="B290" s="635"/>
      <c r="C290" s="658"/>
      <c r="D290" s="636"/>
      <c r="E290" s="628" t="s">
        <v>492</v>
      </c>
      <c r="F290" s="637"/>
      <c r="G290" s="638" t="s">
        <v>492</v>
      </c>
      <c r="H290" s="637"/>
      <c r="I290" s="639" t="s">
        <v>492</v>
      </c>
      <c r="J290" s="637"/>
      <c r="K290" s="640" t="s">
        <v>492</v>
      </c>
      <c r="L290" s="637"/>
      <c r="M290" s="641" t="s">
        <v>492</v>
      </c>
      <c r="N290" s="642"/>
      <c r="O290" s="630" t="s">
        <v>492</v>
      </c>
      <c r="P290" s="642" t="s">
        <v>492</v>
      </c>
      <c r="Q290" s="595"/>
      <c r="R290" s="627" t="s">
        <v>492</v>
      </c>
      <c r="S290" s="628"/>
      <c r="T290" s="629"/>
      <c r="U290" s="628"/>
      <c r="V290" s="628" t="s">
        <v>492</v>
      </c>
      <c r="W290" s="628"/>
      <c r="X290" s="630"/>
      <c r="Y290" s="555"/>
      <c r="Z290" s="627"/>
      <c r="AA290" s="654"/>
      <c r="AB290" s="655"/>
      <c r="AC290" s="656"/>
      <c r="AD290" s="555"/>
      <c r="AE290" s="555"/>
      <c r="AF290" s="659"/>
      <c r="AG290" s="647"/>
    </row>
    <row r="291" spans="1:33">
      <c r="A291" s="43"/>
      <c r="B291" s="635"/>
      <c r="C291" s="658"/>
      <c r="D291" s="636"/>
      <c r="E291" s="628" t="s">
        <v>492</v>
      </c>
      <c r="F291" s="637"/>
      <c r="G291" s="638" t="s">
        <v>492</v>
      </c>
      <c r="H291" s="637"/>
      <c r="I291" s="639" t="s">
        <v>492</v>
      </c>
      <c r="J291" s="637"/>
      <c r="K291" s="640" t="s">
        <v>492</v>
      </c>
      <c r="L291" s="637"/>
      <c r="M291" s="641" t="s">
        <v>492</v>
      </c>
      <c r="N291" s="642"/>
      <c r="O291" s="642" t="s">
        <v>492</v>
      </c>
      <c r="P291" s="642" t="s">
        <v>492</v>
      </c>
      <c r="Q291" s="595"/>
      <c r="R291" s="627" t="s">
        <v>492</v>
      </c>
      <c r="S291" s="628"/>
      <c r="T291" s="629"/>
      <c r="U291" s="628"/>
      <c r="V291" s="628" t="s">
        <v>492</v>
      </c>
      <c r="W291" s="628"/>
      <c r="X291" s="630"/>
      <c r="Y291" s="555"/>
      <c r="Z291" s="627"/>
      <c r="AA291" s="654"/>
      <c r="AB291" s="655"/>
      <c r="AC291" s="642"/>
      <c r="AD291" s="555"/>
      <c r="AE291" s="555"/>
      <c r="AF291" s="660" t="s">
        <v>31</v>
      </c>
      <c r="AG291" s="661">
        <v>1762420</v>
      </c>
    </row>
    <row r="292" spans="1:33">
      <c r="B292" s="662"/>
      <c r="C292" s="663"/>
      <c r="D292" s="664"/>
      <c r="E292" s="590" t="s">
        <v>492</v>
      </c>
      <c r="F292" s="665"/>
      <c r="G292" s="666"/>
      <c r="H292" s="665"/>
      <c r="I292" s="667"/>
      <c r="J292" s="665"/>
      <c r="K292" s="667"/>
      <c r="L292" s="665"/>
      <c r="M292" s="666"/>
      <c r="N292" s="647"/>
      <c r="O292" s="668"/>
      <c r="P292" s="647"/>
      <c r="Q292" s="595"/>
      <c r="R292" s="627" t="s">
        <v>492</v>
      </c>
      <c r="S292" s="628"/>
      <c r="T292" s="629"/>
      <c r="U292" s="628"/>
      <c r="V292" s="628" t="s">
        <v>492</v>
      </c>
      <c r="W292" s="628"/>
      <c r="X292" s="630"/>
      <c r="Y292" s="555"/>
      <c r="Z292" s="627"/>
      <c r="AA292" s="654"/>
      <c r="AB292" s="655"/>
      <c r="AC292" s="642"/>
      <c r="AD292" s="555"/>
      <c r="AE292" s="555"/>
      <c r="AF292" s="669"/>
      <c r="AG292" s="619"/>
    </row>
    <row r="293" spans="1:33">
      <c r="B293" s="928" t="s">
        <v>500</v>
      </c>
      <c r="C293" s="929"/>
      <c r="D293" s="930"/>
      <c r="E293" s="670"/>
      <c r="F293" s="671">
        <v>204</v>
      </c>
      <c r="G293" s="672">
        <v>34470</v>
      </c>
      <c r="H293" s="671">
        <v>48</v>
      </c>
      <c r="I293" s="673">
        <v>26810</v>
      </c>
      <c r="J293" s="671">
        <v>0</v>
      </c>
      <c r="K293" s="673">
        <v>19150</v>
      </c>
      <c r="L293" s="671">
        <v>22</v>
      </c>
      <c r="M293" s="672">
        <v>17260</v>
      </c>
      <c r="N293" s="672">
        <v>5</v>
      </c>
      <c r="O293" s="674">
        <v>279</v>
      </c>
      <c r="P293" s="674">
        <v>1850200</v>
      </c>
      <c r="Q293" s="595"/>
      <c r="R293" s="675" t="s">
        <v>492</v>
      </c>
      <c r="S293" s="676"/>
      <c r="T293" s="677"/>
      <c r="U293" s="628"/>
      <c r="V293" s="628" t="s">
        <v>492</v>
      </c>
      <c r="W293" s="628"/>
      <c r="X293" s="630"/>
      <c r="Y293" s="555"/>
      <c r="Z293" s="627"/>
      <c r="AA293" s="654"/>
      <c r="AB293" s="655"/>
      <c r="AC293" s="642"/>
      <c r="AD293" s="555"/>
      <c r="AE293" s="555"/>
      <c r="AF293" s="660" t="s">
        <v>32</v>
      </c>
      <c r="AG293" s="678"/>
    </row>
    <row r="294" spans="1:33">
      <c r="B294" s="554"/>
      <c r="C294" s="590"/>
      <c r="D294" s="554"/>
      <c r="E294" s="590"/>
      <c r="F294" s="666"/>
      <c r="G294" s="666"/>
      <c r="H294" s="666"/>
      <c r="I294" s="666"/>
      <c r="J294" s="666"/>
      <c r="K294" s="666"/>
      <c r="L294" s="666"/>
      <c r="M294" s="666"/>
      <c r="N294" s="666"/>
      <c r="O294" s="666"/>
      <c r="P294" s="666"/>
      <c r="Q294" s="595"/>
      <c r="R294" s="598" t="s">
        <v>89</v>
      </c>
      <c r="S294" s="679"/>
      <c r="T294" s="680">
        <v>0</v>
      </c>
      <c r="U294" s="628"/>
      <c r="V294" s="628" t="s">
        <v>492</v>
      </c>
      <c r="W294" s="628"/>
      <c r="X294" s="630"/>
      <c r="Y294" s="555"/>
      <c r="Z294" s="627"/>
      <c r="AA294" s="654"/>
      <c r="AB294" s="657"/>
      <c r="AC294" s="642"/>
      <c r="AD294" s="555"/>
      <c r="AE294" s="555"/>
      <c r="AF294" s="669"/>
      <c r="AG294" s="619"/>
    </row>
    <row r="295" spans="1:33">
      <c r="B295" s="881" t="s">
        <v>601</v>
      </c>
      <c r="C295" s="882"/>
      <c r="D295" s="882"/>
      <c r="E295" s="564" t="e">
        <v>#N/A</v>
      </c>
      <c r="F295" s="883" t="s">
        <v>603</v>
      </c>
      <c r="G295" s="884"/>
      <c r="H295" s="884"/>
      <c r="I295" s="884"/>
      <c r="J295" s="884"/>
      <c r="K295" s="884"/>
      <c r="L295" s="884"/>
      <c r="M295" s="884"/>
      <c r="N295" s="884"/>
      <c r="O295" s="884"/>
      <c r="P295" s="885"/>
      <c r="Q295" s="555"/>
      <c r="R295" s="598" t="s">
        <v>90</v>
      </c>
      <c r="S295" s="564"/>
      <c r="T295" s="681"/>
      <c r="U295" s="682"/>
      <c r="V295" s="682" t="s">
        <v>492</v>
      </c>
      <c r="W295" s="682"/>
      <c r="X295" s="683"/>
      <c r="Y295" s="555"/>
      <c r="Z295" s="675"/>
      <c r="AA295" s="684"/>
      <c r="AB295" s="685"/>
      <c r="AC295" s="686"/>
      <c r="AD295" s="555"/>
      <c r="AE295" s="555"/>
      <c r="AF295" s="660" t="s">
        <v>343</v>
      </c>
      <c r="AG295" s="678"/>
    </row>
    <row r="296" spans="1:33">
      <c r="B296" s="894" t="s">
        <v>602</v>
      </c>
      <c r="C296" s="894"/>
      <c r="D296" s="894"/>
      <c r="E296" s="555" t="e">
        <v>#N/A</v>
      </c>
      <c r="F296" s="687" t="s">
        <v>15</v>
      </c>
      <c r="G296" s="688"/>
      <c r="H296" s="687" t="s">
        <v>16</v>
      </c>
      <c r="I296" s="689"/>
      <c r="J296" s="559" t="s">
        <v>17</v>
      </c>
      <c r="K296" s="690"/>
      <c r="L296" s="687" t="s">
        <v>18</v>
      </c>
      <c r="M296" s="670"/>
      <c r="N296" s="670" t="s">
        <v>19</v>
      </c>
      <c r="O296" s="691" t="s">
        <v>6</v>
      </c>
      <c r="P296" s="613" t="s">
        <v>20</v>
      </c>
      <c r="Q296" s="555"/>
      <c r="R296" s="692" t="s">
        <v>492</v>
      </c>
      <c r="S296" s="560"/>
      <c r="T296" s="693"/>
      <c r="U296" s="694"/>
      <c r="V296" s="695" t="s">
        <v>492</v>
      </c>
      <c r="W296" s="695"/>
      <c r="X296" s="630"/>
      <c r="Y296" s="555"/>
      <c r="Z296" s="645"/>
      <c r="AA296" s="590"/>
      <c r="AB296" s="646"/>
      <c r="AC296" s="647"/>
      <c r="AD296" s="555"/>
      <c r="AE296" s="555"/>
      <c r="AF296" s="669"/>
      <c r="AG296" s="619"/>
    </row>
    <row r="297" spans="1:33">
      <c r="A297" s="548" t="s">
        <v>498</v>
      </c>
      <c r="B297" s="873" t="s">
        <v>635</v>
      </c>
      <c r="C297" s="874"/>
      <c r="D297" s="875"/>
      <c r="E297" s="670"/>
      <c r="F297" s="765">
        <v>80</v>
      </c>
      <c r="G297" s="757">
        <v>12150</v>
      </c>
      <c r="H297" s="758">
        <v>20</v>
      </c>
      <c r="I297" s="758">
        <v>9450</v>
      </c>
      <c r="J297" s="758">
        <v>0</v>
      </c>
      <c r="K297" s="758">
        <v>6750</v>
      </c>
      <c r="L297" s="758">
        <v>8</v>
      </c>
      <c r="M297" s="758">
        <v>6090</v>
      </c>
      <c r="N297" s="758">
        <v>2</v>
      </c>
      <c r="O297" s="758">
        <v>110</v>
      </c>
      <c r="P297" s="759">
        <v>463060</v>
      </c>
      <c r="Q297" s="555"/>
      <c r="R297" s="857" t="s">
        <v>91</v>
      </c>
      <c r="S297" s="858"/>
      <c r="T297" s="680">
        <v>0</v>
      </c>
      <c r="U297" s="696"/>
      <c r="V297" s="697" t="s">
        <v>492</v>
      </c>
      <c r="W297" s="696"/>
      <c r="X297" s="630"/>
      <c r="Y297" s="555"/>
      <c r="Z297" s="648" t="s">
        <v>35</v>
      </c>
      <c r="AA297" s="649"/>
      <c r="AB297" s="650"/>
      <c r="AC297" s="651">
        <v>0</v>
      </c>
      <c r="AD297" s="555"/>
      <c r="AE297" s="555"/>
      <c r="AF297" s="698" t="s">
        <v>81</v>
      </c>
      <c r="AG297" s="699"/>
    </row>
    <row r="298" spans="1:33">
      <c r="A298" s="548"/>
      <c r="B298" s="870" t="s">
        <v>623</v>
      </c>
      <c r="C298" s="871"/>
      <c r="D298" s="872"/>
      <c r="E298" s="555" t="e">
        <v>#N/A</v>
      </c>
      <c r="F298" s="700">
        <v>253</v>
      </c>
      <c r="G298" s="701">
        <v>28350</v>
      </c>
      <c r="H298" s="702">
        <v>146</v>
      </c>
      <c r="I298" s="702">
        <v>22050</v>
      </c>
      <c r="J298" s="702">
        <v>0</v>
      </c>
      <c r="K298" s="702">
        <v>15750</v>
      </c>
      <c r="L298" s="702">
        <v>28</v>
      </c>
      <c r="M298" s="702">
        <v>14210</v>
      </c>
      <c r="N298" s="702">
        <v>6</v>
      </c>
      <c r="O298" s="702">
        <v>433</v>
      </c>
      <c r="P298" s="703">
        <v>1804980</v>
      </c>
      <c r="Q298" s="555"/>
      <c r="R298" s="560"/>
      <c r="S298" s="560"/>
      <c r="T298" s="704"/>
      <c r="U298" s="628"/>
      <c r="V298" s="628" t="s">
        <v>492</v>
      </c>
      <c r="W298" s="628"/>
      <c r="X298" s="630"/>
      <c r="Y298" s="555"/>
      <c r="Z298" s="596" t="s">
        <v>36</v>
      </c>
      <c r="AA298" s="555"/>
      <c r="AB298" s="555"/>
      <c r="AC298" s="555"/>
      <c r="AD298" s="555"/>
      <c r="AE298" s="555"/>
      <c r="AF298" s="669"/>
      <c r="AG298" s="619"/>
    </row>
    <row r="299" spans="1:33">
      <c r="A299" s="548" t="s">
        <v>607</v>
      </c>
      <c r="B299" s="873" t="s">
        <v>107</v>
      </c>
      <c r="C299" s="874"/>
      <c r="D299" s="875"/>
      <c r="E299" s="670"/>
      <c r="F299" s="757">
        <v>0</v>
      </c>
      <c r="G299" s="758">
        <v>0</v>
      </c>
      <c r="H299" s="758">
        <v>0</v>
      </c>
      <c r="I299" s="758">
        <v>0</v>
      </c>
      <c r="J299" s="758">
        <v>0</v>
      </c>
      <c r="K299" s="758">
        <v>0</v>
      </c>
      <c r="L299" s="758">
        <v>0</v>
      </c>
      <c r="M299" s="758">
        <v>0</v>
      </c>
      <c r="N299" s="758">
        <v>0</v>
      </c>
      <c r="O299" s="758">
        <v>0</v>
      </c>
      <c r="P299" s="759">
        <v>0</v>
      </c>
      <c r="Q299" s="555"/>
      <c r="R299" s="857" t="s">
        <v>92</v>
      </c>
      <c r="S299" s="863"/>
      <c r="T299" s="864"/>
      <c r="U299" s="682"/>
      <c r="V299" s="682" t="s">
        <v>492</v>
      </c>
      <c r="W299" s="682"/>
      <c r="X299" s="683"/>
      <c r="Y299" s="555"/>
      <c r="Z299" s="555"/>
      <c r="AA299" s="555"/>
      <c r="AB299" s="555"/>
      <c r="AC299" s="555"/>
      <c r="AD299" s="555"/>
      <c r="AE299" s="555"/>
      <c r="AF299" s="705" t="s">
        <v>34</v>
      </c>
      <c r="AG299" s="706"/>
    </row>
    <row r="300" spans="1:33">
      <c r="A300" s="548"/>
      <c r="B300" s="870" t="s">
        <v>623</v>
      </c>
      <c r="C300" s="871"/>
      <c r="D300" s="872"/>
      <c r="E300" s="555" t="e">
        <v>#N/A</v>
      </c>
      <c r="F300" s="701">
        <v>33</v>
      </c>
      <c r="G300" s="702">
        <v>3150</v>
      </c>
      <c r="H300" s="702">
        <v>8</v>
      </c>
      <c r="I300" s="702">
        <v>2450</v>
      </c>
      <c r="J300" s="702">
        <v>0</v>
      </c>
      <c r="K300" s="702">
        <v>1750</v>
      </c>
      <c r="L300" s="702">
        <v>0</v>
      </c>
      <c r="M300" s="702">
        <v>1580</v>
      </c>
      <c r="N300" s="702">
        <v>1</v>
      </c>
      <c r="O300" s="702">
        <v>42</v>
      </c>
      <c r="P300" s="703">
        <v>142280</v>
      </c>
      <c r="Q300" s="555"/>
      <c r="R300" s="692" t="s">
        <v>492</v>
      </c>
      <c r="S300" s="560"/>
      <c r="T300" s="693"/>
      <c r="U300" s="707"/>
      <c r="V300" s="708" t="s">
        <v>492</v>
      </c>
      <c r="W300" s="676"/>
      <c r="X300" s="709"/>
      <c r="Y300" s="555"/>
      <c r="Z300" s="645"/>
      <c r="AA300" s="590"/>
      <c r="AB300" s="646"/>
      <c r="AC300" s="647"/>
      <c r="AD300" s="555"/>
      <c r="AE300" s="555"/>
      <c r="AF300" s="669"/>
      <c r="AG300" s="619"/>
    </row>
    <row r="301" spans="1:33">
      <c r="A301" s="548" t="s">
        <v>608</v>
      </c>
      <c r="B301" s="873" t="s">
        <v>605</v>
      </c>
      <c r="C301" s="874"/>
      <c r="D301" s="875"/>
      <c r="E301" s="670"/>
      <c r="F301" s="757">
        <v>0</v>
      </c>
      <c r="G301" s="758">
        <v>0</v>
      </c>
      <c r="H301" s="758">
        <v>0</v>
      </c>
      <c r="I301" s="758">
        <v>0</v>
      </c>
      <c r="J301" s="758">
        <v>0</v>
      </c>
      <c r="K301" s="758">
        <v>0</v>
      </c>
      <c r="L301" s="758">
        <v>0</v>
      </c>
      <c r="M301" s="758">
        <v>0</v>
      </c>
      <c r="N301" s="758">
        <v>0</v>
      </c>
      <c r="O301" s="758">
        <v>0</v>
      </c>
      <c r="P301" s="759">
        <v>0</v>
      </c>
      <c r="Q301" s="555"/>
      <c r="R301" s="857" t="s">
        <v>93</v>
      </c>
      <c r="S301" s="858"/>
      <c r="T301" s="680">
        <v>163320</v>
      </c>
      <c r="U301" s="710"/>
      <c r="V301" s="564" t="s">
        <v>82</v>
      </c>
      <c r="W301" s="564"/>
      <c r="X301" s="711">
        <v>163320</v>
      </c>
      <c r="Y301" s="555"/>
      <c r="Z301" s="692" t="s">
        <v>76</v>
      </c>
      <c r="AA301" s="649"/>
      <c r="AB301" s="650"/>
      <c r="AC301" s="651">
        <v>0</v>
      </c>
      <c r="AD301" s="555"/>
      <c r="AE301" s="555"/>
      <c r="AF301" s="705" t="s">
        <v>5</v>
      </c>
      <c r="AG301" s="651">
        <v>1762420</v>
      </c>
    </row>
    <row r="302" spans="1:33">
      <c r="A302" s="548"/>
      <c r="B302" s="870" t="s">
        <v>623</v>
      </c>
      <c r="C302" s="871"/>
      <c r="D302" s="872"/>
      <c r="E302" s="712"/>
      <c r="F302" s="701">
        <v>0</v>
      </c>
      <c r="G302" s="702">
        <v>0</v>
      </c>
      <c r="H302" s="702">
        <v>0</v>
      </c>
      <c r="I302" s="702">
        <v>0</v>
      </c>
      <c r="J302" s="702">
        <v>0</v>
      </c>
      <c r="K302" s="702">
        <v>0</v>
      </c>
      <c r="L302" s="702">
        <v>0</v>
      </c>
      <c r="M302" s="702">
        <v>0</v>
      </c>
      <c r="N302" s="702">
        <v>0</v>
      </c>
      <c r="O302" s="702">
        <v>0</v>
      </c>
      <c r="P302" s="703">
        <v>0</v>
      </c>
      <c r="Q302" s="555"/>
      <c r="R302" s="596"/>
      <c r="S302" s="555"/>
      <c r="T302" s="713"/>
      <c r="U302" s="555"/>
      <c r="V302" s="714"/>
      <c r="W302" s="555"/>
      <c r="X302" s="713"/>
      <c r="Y302" s="555"/>
      <c r="Z302" s="555"/>
      <c r="AA302" s="555"/>
      <c r="AB302" s="555"/>
      <c r="AC302" s="555"/>
      <c r="AD302" s="555"/>
      <c r="AE302" s="555"/>
      <c r="AF302" s="555"/>
      <c r="AG302" s="555"/>
    </row>
    <row r="303" spans="1:33">
      <c r="A303" s="548" t="s">
        <v>609</v>
      </c>
      <c r="B303" s="873" t="s">
        <v>103</v>
      </c>
      <c r="C303" s="874"/>
      <c r="D303" s="875"/>
      <c r="E303" s="560" t="e">
        <v>#N/A</v>
      </c>
      <c r="F303" s="757">
        <v>71</v>
      </c>
      <c r="G303" s="758">
        <v>8820</v>
      </c>
      <c r="H303" s="758">
        <v>16</v>
      </c>
      <c r="I303" s="758">
        <v>6860</v>
      </c>
      <c r="J303" s="758">
        <v>0</v>
      </c>
      <c r="K303" s="758">
        <v>4900</v>
      </c>
      <c r="L303" s="758">
        <v>7</v>
      </c>
      <c r="M303" s="758">
        <v>4410</v>
      </c>
      <c r="N303" s="758">
        <v>1</v>
      </c>
      <c r="O303" s="758">
        <v>95</v>
      </c>
      <c r="P303" s="759">
        <v>875630</v>
      </c>
      <c r="Q303" s="555"/>
      <c r="R303" s="649" t="s">
        <v>425</v>
      </c>
      <c r="S303" s="555"/>
      <c r="T303" s="555"/>
      <c r="U303" s="555"/>
      <c r="V303" s="555"/>
      <c r="W303" s="555"/>
      <c r="X303" s="555"/>
      <c r="Y303" s="555"/>
      <c r="Z303" s="555"/>
      <c r="AA303" s="555"/>
      <c r="AB303" s="555"/>
      <c r="AC303" s="555"/>
      <c r="AD303" s="555"/>
      <c r="AE303" s="555"/>
      <c r="AF303" s="714" t="s">
        <v>342</v>
      </c>
      <c r="AG303" s="555"/>
    </row>
    <row r="304" spans="1:33">
      <c r="A304" s="548"/>
      <c r="B304" s="870" t="s">
        <v>623</v>
      </c>
      <c r="C304" s="871"/>
      <c r="D304" s="872"/>
      <c r="E304" s="555" t="e">
        <v>#N/A</v>
      </c>
      <c r="F304" s="701">
        <v>144</v>
      </c>
      <c r="G304" s="702">
        <v>17640</v>
      </c>
      <c r="H304" s="702">
        <v>57</v>
      </c>
      <c r="I304" s="702">
        <v>13720</v>
      </c>
      <c r="J304" s="702">
        <v>0</v>
      </c>
      <c r="K304" s="702">
        <v>9800</v>
      </c>
      <c r="L304" s="702">
        <v>18</v>
      </c>
      <c r="M304" s="702">
        <v>8820</v>
      </c>
      <c r="N304" s="702">
        <v>6</v>
      </c>
      <c r="O304" s="702">
        <v>225</v>
      </c>
      <c r="P304" s="703">
        <v>2028600</v>
      </c>
      <c r="Q304" s="555"/>
      <c r="R304" s="774"/>
      <c r="S304" s="604"/>
      <c r="T304" s="603" t="s">
        <v>39</v>
      </c>
      <c r="U304" s="604"/>
      <c r="V304" s="715"/>
      <c r="W304" s="604"/>
      <c r="X304" s="603" t="s">
        <v>40</v>
      </c>
      <c r="Y304" s="604"/>
      <c r="Z304" s="715"/>
      <c r="AA304" s="604"/>
      <c r="AB304" s="604"/>
      <c r="AC304" s="603" t="s">
        <v>41</v>
      </c>
      <c r="AD304" s="715"/>
      <c r="AE304" s="555"/>
      <c r="AF304" s="645"/>
      <c r="AG304" s="716"/>
    </row>
    <row r="305" spans="1:33">
      <c r="A305" s="548" t="s">
        <v>610</v>
      </c>
      <c r="B305" s="878" t="s">
        <v>661</v>
      </c>
      <c r="C305" s="879"/>
      <c r="D305" s="880"/>
      <c r="E305" s="670"/>
      <c r="F305" s="757">
        <v>53</v>
      </c>
      <c r="G305" s="758">
        <v>6750</v>
      </c>
      <c r="H305" s="758">
        <v>12</v>
      </c>
      <c r="I305" s="758">
        <v>5250</v>
      </c>
      <c r="J305" s="758">
        <v>0</v>
      </c>
      <c r="K305" s="758">
        <v>3750</v>
      </c>
      <c r="L305" s="758">
        <v>7</v>
      </c>
      <c r="M305" s="758">
        <v>3380</v>
      </c>
      <c r="N305" s="758">
        <v>2</v>
      </c>
      <c r="O305" s="758">
        <v>74</v>
      </c>
      <c r="P305" s="759">
        <v>511510</v>
      </c>
      <c r="Q305" s="555"/>
      <c r="R305" s="775"/>
      <c r="S305" s="596" t="s">
        <v>2</v>
      </c>
      <c r="T305" s="717">
        <v>116</v>
      </c>
      <c r="U305" s="555"/>
      <c r="V305" s="718"/>
      <c r="W305" s="596" t="s">
        <v>42</v>
      </c>
      <c r="X305" s="719">
        <v>436</v>
      </c>
      <c r="Y305" s="555"/>
      <c r="Z305" s="720"/>
      <c r="AA305" s="555" t="s">
        <v>2</v>
      </c>
      <c r="AB305" s="596"/>
      <c r="AC305" s="721">
        <v>755</v>
      </c>
      <c r="AD305" s="720"/>
      <c r="AE305" s="555"/>
      <c r="AF305" s="631"/>
      <c r="AG305" s="561"/>
    </row>
    <row r="306" spans="1:33">
      <c r="A306" s="548" t="s">
        <v>332</v>
      </c>
      <c r="B306" s="870" t="s">
        <v>623</v>
      </c>
      <c r="C306" s="871"/>
      <c r="D306" s="872"/>
      <c r="E306" s="555" t="e">
        <v>#N/A</v>
      </c>
      <c r="F306" s="701">
        <v>85</v>
      </c>
      <c r="G306" s="702">
        <v>13500</v>
      </c>
      <c r="H306" s="702">
        <v>47</v>
      </c>
      <c r="I306" s="702">
        <v>10500</v>
      </c>
      <c r="J306" s="702">
        <v>0</v>
      </c>
      <c r="K306" s="702">
        <v>7500</v>
      </c>
      <c r="L306" s="702">
        <v>9</v>
      </c>
      <c r="M306" s="702">
        <v>6760</v>
      </c>
      <c r="N306" s="702">
        <v>3</v>
      </c>
      <c r="O306" s="702">
        <v>144</v>
      </c>
      <c r="P306" s="703">
        <v>998640</v>
      </c>
      <c r="Q306" s="555"/>
      <c r="R306" s="776" t="s">
        <v>43</v>
      </c>
      <c r="S306" s="697" t="s">
        <v>3</v>
      </c>
      <c r="T306" s="722">
        <v>279</v>
      </c>
      <c r="U306" s="696"/>
      <c r="V306" s="723">
        <v>240.51724137931038</v>
      </c>
      <c r="W306" s="697" t="s">
        <v>44</v>
      </c>
      <c r="X306" s="724">
        <v>844</v>
      </c>
      <c r="Y306" s="696"/>
      <c r="Z306" s="725">
        <v>193.57798165137615</v>
      </c>
      <c r="AA306" s="696" t="s">
        <v>3</v>
      </c>
      <c r="AB306" s="697"/>
      <c r="AC306" s="726">
        <v>1122</v>
      </c>
      <c r="AD306" s="723">
        <v>148.60927152317879</v>
      </c>
      <c r="AE306" s="555"/>
      <c r="AF306" s="558"/>
      <c r="AG306" s="561"/>
    </row>
    <row r="307" spans="1:33">
      <c r="A307" s="43"/>
      <c r="B307" s="662"/>
      <c r="C307" s="663"/>
      <c r="D307" s="664"/>
      <c r="E307" s="590" t="s">
        <v>492</v>
      </c>
      <c r="F307" s="760"/>
      <c r="G307" s="761"/>
      <c r="H307" s="760"/>
      <c r="I307" s="762"/>
      <c r="J307" s="760"/>
      <c r="K307" s="762"/>
      <c r="L307" s="760"/>
      <c r="M307" s="761"/>
      <c r="N307" s="761"/>
      <c r="O307" s="763"/>
      <c r="P307" s="764"/>
      <c r="Q307" s="555"/>
      <c r="R307" s="777"/>
      <c r="S307" s="728"/>
      <c r="T307" s="606">
        <v>295260</v>
      </c>
      <c r="U307" s="555"/>
      <c r="V307" s="729"/>
      <c r="W307" s="555"/>
      <c r="X307" s="719">
        <v>1721020</v>
      </c>
      <c r="Y307" s="555"/>
      <c r="Z307" s="720"/>
      <c r="AA307" s="555"/>
      <c r="AB307" s="555"/>
      <c r="AC307" s="713">
        <v>2765630</v>
      </c>
      <c r="AD307" s="720"/>
      <c r="AE307" s="555"/>
      <c r="AF307" s="730"/>
      <c r="AG307" s="561"/>
    </row>
    <row r="308" spans="1:33">
      <c r="A308" s="43"/>
      <c r="B308" s="870" t="s">
        <v>611</v>
      </c>
      <c r="C308" s="871"/>
      <c r="D308" s="872"/>
      <c r="E308" s="670"/>
      <c r="F308" s="731">
        <v>515</v>
      </c>
      <c r="G308" s="732">
        <v>62640</v>
      </c>
      <c r="H308" s="731">
        <v>258</v>
      </c>
      <c r="I308" s="733">
        <v>48720</v>
      </c>
      <c r="J308" s="731">
        <v>0</v>
      </c>
      <c r="K308" s="733">
        <v>34800</v>
      </c>
      <c r="L308" s="731">
        <v>55</v>
      </c>
      <c r="M308" s="732">
        <v>31370</v>
      </c>
      <c r="N308" s="732">
        <v>16</v>
      </c>
      <c r="O308" s="734">
        <v>844</v>
      </c>
      <c r="P308" s="735">
        <v>4974500</v>
      </c>
      <c r="Q308" s="555"/>
      <c r="R308" s="778" t="s">
        <v>45</v>
      </c>
      <c r="S308" s="660"/>
      <c r="T308" s="736">
        <v>1850200</v>
      </c>
      <c r="U308" s="696"/>
      <c r="V308" s="723">
        <v>626.6341529499424</v>
      </c>
      <c r="W308" s="696"/>
      <c r="X308" s="724">
        <v>4974500</v>
      </c>
      <c r="Y308" s="696"/>
      <c r="Z308" s="723">
        <v>289.04370663908611</v>
      </c>
      <c r="AA308" s="696"/>
      <c r="AB308" s="696"/>
      <c r="AC308" s="736">
        <v>6158460</v>
      </c>
      <c r="AD308" s="723">
        <v>222.6783770786403</v>
      </c>
      <c r="AE308" s="555"/>
      <c r="AF308" s="558"/>
      <c r="AG308" s="561"/>
    </row>
    <row r="309" spans="1:33">
      <c r="A309" s="43"/>
      <c r="B309" s="895"/>
      <c r="C309" s="895"/>
      <c r="D309" s="895"/>
      <c r="E309" s="562"/>
      <c r="F309" s="666"/>
      <c r="G309" s="737"/>
      <c r="H309" s="666"/>
      <c r="I309" s="737"/>
      <c r="J309" s="666"/>
      <c r="K309" s="737"/>
      <c r="L309" s="666"/>
      <c r="M309" s="737"/>
      <c r="N309" s="666"/>
      <c r="O309" s="737"/>
      <c r="P309" s="737"/>
      <c r="Q309" s="555"/>
      <c r="R309" s="777" t="s">
        <v>46</v>
      </c>
      <c r="S309" s="738">
        <v>0</v>
      </c>
      <c r="T309" s="606">
        <v>0</v>
      </c>
      <c r="U309" s="555"/>
      <c r="V309" s="729"/>
      <c r="W309" s="555"/>
      <c r="X309" s="719">
        <v>0</v>
      </c>
      <c r="Y309" s="555"/>
      <c r="Z309" s="739"/>
      <c r="AA309" s="555"/>
      <c r="AB309" s="555"/>
      <c r="AC309" s="713">
        <v>0</v>
      </c>
      <c r="AD309" s="720"/>
      <c r="AE309" s="555"/>
      <c r="AF309" s="558"/>
      <c r="AG309" s="561"/>
    </row>
    <row r="310" spans="1:33">
      <c r="A310" s="43"/>
      <c r="B310" s="881" t="s">
        <v>618</v>
      </c>
      <c r="C310" s="882"/>
      <c r="D310" s="882"/>
      <c r="E310" s="564" t="e">
        <v>#N/A</v>
      </c>
      <c r="F310" s="883" t="s">
        <v>616</v>
      </c>
      <c r="G310" s="884"/>
      <c r="H310" s="884"/>
      <c r="I310" s="884"/>
      <c r="J310" s="884"/>
      <c r="K310" s="884"/>
      <c r="L310" s="884"/>
      <c r="M310" s="884"/>
      <c r="N310" s="884"/>
      <c r="O310" s="884"/>
      <c r="P310" s="885"/>
      <c r="Q310" s="555"/>
      <c r="R310" s="776" t="s">
        <v>47</v>
      </c>
      <c r="S310" s="740"/>
      <c r="T310" s="736">
        <v>0</v>
      </c>
      <c r="U310" s="696"/>
      <c r="V310" s="723" t="s">
        <v>492</v>
      </c>
      <c r="W310" s="696"/>
      <c r="X310" s="724">
        <v>0</v>
      </c>
      <c r="Y310" s="696"/>
      <c r="Z310" s="725" t="s">
        <v>492</v>
      </c>
      <c r="AA310" s="696"/>
      <c r="AB310" s="696"/>
      <c r="AC310" s="736">
        <v>0</v>
      </c>
      <c r="AD310" s="723" t="s">
        <v>492</v>
      </c>
      <c r="AE310" s="555"/>
      <c r="AF310" s="558"/>
      <c r="AG310" s="561"/>
    </row>
    <row r="311" spans="1:33">
      <c r="A311" s="43"/>
      <c r="B311" s="894" t="s">
        <v>602</v>
      </c>
      <c r="C311" s="894"/>
      <c r="D311" s="894"/>
      <c r="E311" s="555" t="e">
        <v>#N/A</v>
      </c>
      <c r="F311" s="687" t="s">
        <v>15</v>
      </c>
      <c r="G311" s="688"/>
      <c r="H311" s="687" t="s">
        <v>16</v>
      </c>
      <c r="I311" s="689"/>
      <c r="J311" s="559" t="s">
        <v>17</v>
      </c>
      <c r="K311" s="690"/>
      <c r="L311" s="687" t="s">
        <v>18</v>
      </c>
      <c r="M311" s="670"/>
      <c r="N311" s="670" t="s">
        <v>19</v>
      </c>
      <c r="O311" s="691" t="s">
        <v>6</v>
      </c>
      <c r="P311" s="613" t="s">
        <v>20</v>
      </c>
      <c r="Q311" s="555"/>
      <c r="R311" s="773" t="s">
        <v>639</v>
      </c>
      <c r="S311" s="824">
        <v>40940</v>
      </c>
      <c r="T311" s="606">
        <v>2470</v>
      </c>
      <c r="U311" s="555"/>
      <c r="V311" s="729"/>
      <c r="W311" s="555"/>
      <c r="X311" s="719">
        <v>28670</v>
      </c>
      <c r="Y311" s="555"/>
      <c r="Z311" s="720"/>
      <c r="AA311" s="555"/>
      <c r="AB311" s="555"/>
      <c r="AC311" s="713">
        <v>48690</v>
      </c>
      <c r="AD311" s="720"/>
      <c r="AE311" s="555"/>
      <c r="AF311" s="558"/>
      <c r="AG311" s="561"/>
    </row>
    <row r="312" spans="1:33" ht="15" thickBot="1">
      <c r="A312" s="43"/>
      <c r="B312" s="873" t="s">
        <v>635</v>
      </c>
      <c r="C312" s="874"/>
      <c r="D312" s="875"/>
      <c r="E312" s="670"/>
      <c r="F312" s="665"/>
      <c r="G312" s="727"/>
      <c r="H312" s="727"/>
      <c r="I312" s="727"/>
      <c r="J312" s="727"/>
      <c r="K312" s="727"/>
      <c r="L312" s="727"/>
      <c r="M312" s="727"/>
      <c r="N312" s="727"/>
      <c r="O312" s="727"/>
      <c r="P312" s="742"/>
      <c r="Q312" s="555"/>
      <c r="R312" s="771" t="s">
        <v>682</v>
      </c>
      <c r="S312" s="825">
        <v>0</v>
      </c>
      <c r="T312" s="736">
        <v>40940</v>
      </c>
      <c r="U312" s="696"/>
      <c r="V312" s="723">
        <v>1657.4898785425103</v>
      </c>
      <c r="W312" s="696"/>
      <c r="X312" s="724">
        <v>98100</v>
      </c>
      <c r="Y312" s="696"/>
      <c r="Z312" s="723">
        <v>342.16951517265437</v>
      </c>
      <c r="AA312" s="696"/>
      <c r="AB312" s="696"/>
      <c r="AC312" s="736">
        <v>115500</v>
      </c>
      <c r="AD312" s="723">
        <v>237.21503388786198</v>
      </c>
      <c r="AE312" s="555"/>
      <c r="AF312" s="558"/>
      <c r="AG312" s="561"/>
    </row>
    <row r="313" spans="1:33" ht="15" thickBot="1">
      <c r="A313" s="43"/>
      <c r="B313" s="870" t="s">
        <v>624</v>
      </c>
      <c r="C313" s="871"/>
      <c r="D313" s="872"/>
      <c r="E313" s="555" t="e">
        <v>#N/A</v>
      </c>
      <c r="F313" s="700">
        <v>439</v>
      </c>
      <c r="G313" s="701">
        <v>40500</v>
      </c>
      <c r="H313" s="702">
        <v>224</v>
      </c>
      <c r="I313" s="702">
        <v>31500</v>
      </c>
      <c r="J313" s="702">
        <v>0</v>
      </c>
      <c r="K313" s="702">
        <v>22500</v>
      </c>
      <c r="L313" s="702">
        <v>40</v>
      </c>
      <c r="M313" s="702">
        <v>20300</v>
      </c>
      <c r="N313" s="702">
        <v>8</v>
      </c>
      <c r="O313" s="702">
        <v>711</v>
      </c>
      <c r="P313" s="703">
        <v>2988940</v>
      </c>
      <c r="Q313" s="555"/>
      <c r="R313" s="773" t="s">
        <v>640</v>
      </c>
      <c r="S313" s="741">
        <v>25100</v>
      </c>
      <c r="T313" s="606">
        <v>12000</v>
      </c>
      <c r="U313" s="555"/>
      <c r="V313" s="729"/>
      <c r="W313" s="555"/>
      <c r="X313" s="719">
        <v>49200</v>
      </c>
      <c r="Y313" s="555"/>
      <c r="Z313" s="739"/>
      <c r="AA313" s="555"/>
      <c r="AB313" s="555"/>
      <c r="AC313" s="713">
        <v>72000</v>
      </c>
      <c r="AD313" s="720"/>
      <c r="AE313" s="555"/>
      <c r="AF313" s="934" t="s">
        <v>664</v>
      </c>
      <c r="AG313" s="935"/>
    </row>
    <row r="314" spans="1:33">
      <c r="B314" s="873" t="s">
        <v>107</v>
      </c>
      <c r="C314" s="874"/>
      <c r="D314" s="875"/>
      <c r="E314" s="670"/>
      <c r="F314" s="665"/>
      <c r="G314" s="727"/>
      <c r="H314" s="727"/>
      <c r="I314" s="727"/>
      <c r="J314" s="727"/>
      <c r="K314" s="727"/>
      <c r="L314" s="727"/>
      <c r="M314" s="727"/>
      <c r="N314" s="727"/>
      <c r="O314" s="727"/>
      <c r="P314" s="742"/>
      <c r="Q314" s="555"/>
      <c r="R314" s="772" t="s">
        <v>683</v>
      </c>
      <c r="S314" s="740"/>
      <c r="T314" s="736">
        <v>25100</v>
      </c>
      <c r="U314" s="696"/>
      <c r="V314" s="723">
        <v>209.16666666666669</v>
      </c>
      <c r="W314" s="696"/>
      <c r="X314" s="724">
        <v>72100</v>
      </c>
      <c r="Y314" s="696"/>
      <c r="Z314" s="725">
        <v>146.54471544715446</v>
      </c>
      <c r="AA314" s="696"/>
      <c r="AB314" s="696"/>
      <c r="AC314" s="736">
        <v>105100</v>
      </c>
      <c r="AD314" s="723">
        <v>145.97222222222223</v>
      </c>
      <c r="AE314" s="555"/>
      <c r="AF314" s="936" t="s">
        <v>157</v>
      </c>
      <c r="AG314" s="937"/>
    </row>
    <row r="315" spans="1:33">
      <c r="B315" s="870" t="s">
        <v>624</v>
      </c>
      <c r="C315" s="871"/>
      <c r="D315" s="872"/>
      <c r="E315" s="555" t="e">
        <v>#N/A</v>
      </c>
      <c r="F315" s="701">
        <v>33</v>
      </c>
      <c r="G315" s="702">
        <v>3150</v>
      </c>
      <c r="H315" s="702">
        <v>8</v>
      </c>
      <c r="I315" s="702">
        <v>2450</v>
      </c>
      <c r="J315" s="702">
        <v>0</v>
      </c>
      <c r="K315" s="702">
        <v>1750</v>
      </c>
      <c r="L315" s="702">
        <v>0</v>
      </c>
      <c r="M315" s="702">
        <v>1580</v>
      </c>
      <c r="N315" s="702">
        <v>1</v>
      </c>
      <c r="O315" s="702">
        <v>42</v>
      </c>
      <c r="P315" s="703">
        <v>142280</v>
      </c>
      <c r="Q315" s="555"/>
      <c r="R315" s="777"/>
      <c r="S315" s="669"/>
      <c r="T315" s="606">
        <v>0</v>
      </c>
      <c r="U315" s="555"/>
      <c r="V315" s="729"/>
      <c r="W315" s="555"/>
      <c r="X315" s="719">
        <v>0</v>
      </c>
      <c r="Y315" s="555"/>
      <c r="Z315" s="720"/>
      <c r="AA315" s="555"/>
      <c r="AB315" s="555"/>
      <c r="AC315" s="713">
        <v>0</v>
      </c>
      <c r="AD315" s="720"/>
      <c r="AE315" s="555"/>
      <c r="AF315" s="826" t="s">
        <v>731</v>
      </c>
      <c r="AG315" s="827" t="s">
        <v>732</v>
      </c>
    </row>
    <row r="316" spans="1:33">
      <c r="B316" s="873" t="s">
        <v>605</v>
      </c>
      <c r="C316" s="874"/>
      <c r="D316" s="875"/>
      <c r="E316" s="670"/>
      <c r="F316" s="665"/>
      <c r="G316" s="727"/>
      <c r="H316" s="727"/>
      <c r="I316" s="727"/>
      <c r="J316" s="727"/>
      <c r="K316" s="727"/>
      <c r="L316" s="727"/>
      <c r="M316" s="727"/>
      <c r="N316" s="727"/>
      <c r="O316" s="727"/>
      <c r="P316" s="742"/>
      <c r="Q316" s="555"/>
      <c r="R316" s="776" t="s">
        <v>52</v>
      </c>
      <c r="S316" s="660"/>
      <c r="T316" s="736">
        <v>0</v>
      </c>
      <c r="U316" s="696"/>
      <c r="V316" s="723" t="s">
        <v>492</v>
      </c>
      <c r="W316" s="696"/>
      <c r="X316" s="724">
        <v>0</v>
      </c>
      <c r="Y316" s="696"/>
      <c r="Z316" s="723" t="s">
        <v>492</v>
      </c>
      <c r="AA316" s="696"/>
      <c r="AB316" s="696"/>
      <c r="AC316" s="736">
        <v>0</v>
      </c>
      <c r="AD316" s="723" t="s">
        <v>492</v>
      </c>
      <c r="AE316" s="555"/>
      <c r="AF316" s="817">
        <v>19260</v>
      </c>
      <c r="AG316" s="818">
        <v>1426.6666666666679</v>
      </c>
    </row>
    <row r="317" spans="1:33">
      <c r="B317" s="870" t="s">
        <v>624</v>
      </c>
      <c r="C317" s="871"/>
      <c r="D317" s="872"/>
      <c r="E317" s="712"/>
      <c r="F317" s="701">
        <v>0</v>
      </c>
      <c r="G317" s="702">
        <v>0</v>
      </c>
      <c r="H317" s="702">
        <v>0</v>
      </c>
      <c r="I317" s="702">
        <v>0</v>
      </c>
      <c r="J317" s="702">
        <v>0</v>
      </c>
      <c r="K317" s="702">
        <v>0</v>
      </c>
      <c r="L317" s="702">
        <v>0</v>
      </c>
      <c r="M317" s="702">
        <v>0</v>
      </c>
      <c r="N317" s="702">
        <v>0</v>
      </c>
      <c r="O317" s="702">
        <v>0</v>
      </c>
      <c r="P317" s="703">
        <v>0</v>
      </c>
      <c r="Q317" s="555"/>
      <c r="R317" s="773" t="s">
        <v>641</v>
      </c>
      <c r="S317" s="728">
        <v>9500</v>
      </c>
      <c r="T317" s="743">
        <v>0</v>
      </c>
      <c r="U317" s="682"/>
      <c r="V317" s="744"/>
      <c r="W317" s="682"/>
      <c r="X317" s="719">
        <v>20000</v>
      </c>
      <c r="Y317" s="682"/>
      <c r="Z317" s="744"/>
      <c r="AA317" s="682"/>
      <c r="AB317" s="682"/>
      <c r="AC317" s="745">
        <v>33500</v>
      </c>
      <c r="AD317" s="744"/>
      <c r="AE317" s="555"/>
      <c r="AF317" s="828" t="s">
        <v>733</v>
      </c>
      <c r="AG317" s="829" t="s">
        <v>732</v>
      </c>
    </row>
    <row r="318" spans="1:33" ht="15" thickBot="1">
      <c r="B318" s="873" t="s">
        <v>103</v>
      </c>
      <c r="C318" s="874"/>
      <c r="D318" s="875"/>
      <c r="E318" s="560" t="e">
        <v>#N/A</v>
      </c>
      <c r="F318" s="665"/>
      <c r="G318" s="727"/>
      <c r="H318" s="727"/>
      <c r="I318" s="727"/>
      <c r="J318" s="727"/>
      <c r="K318" s="727"/>
      <c r="L318" s="727"/>
      <c r="M318" s="727"/>
      <c r="N318" s="727"/>
      <c r="O318" s="727"/>
      <c r="P318" s="742"/>
      <c r="Q318" s="555"/>
      <c r="R318" s="779" t="s">
        <v>684</v>
      </c>
      <c r="S318" s="746"/>
      <c r="T318" s="747">
        <v>9500</v>
      </c>
      <c r="U318" s="748"/>
      <c r="V318" s="749" t="s">
        <v>492</v>
      </c>
      <c r="W318" s="748"/>
      <c r="X318" s="719">
        <v>41000</v>
      </c>
      <c r="Y318" s="748"/>
      <c r="Z318" s="749">
        <v>204.99999999999997</v>
      </c>
      <c r="AA318" s="748"/>
      <c r="AB318" s="748"/>
      <c r="AC318" s="747">
        <v>48500</v>
      </c>
      <c r="AD318" s="749">
        <v>144.77611940298507</v>
      </c>
      <c r="AE318" s="555"/>
      <c r="AF318" s="821">
        <v>21680</v>
      </c>
      <c r="AG318" s="822">
        <v>1970.9090909090919</v>
      </c>
    </row>
    <row r="319" spans="1:33" ht="3" customHeight="1">
      <c r="B319" s="870" t="s">
        <v>624</v>
      </c>
      <c r="C319" s="871"/>
      <c r="D319" s="872"/>
      <c r="E319" s="555" t="e">
        <v>#N/A</v>
      </c>
      <c r="F319" s="701">
        <v>144</v>
      </c>
      <c r="G319" s="702">
        <v>17640</v>
      </c>
      <c r="H319" s="702">
        <v>57</v>
      </c>
      <c r="I319" s="702">
        <v>13720</v>
      </c>
      <c r="J319" s="702">
        <v>0</v>
      </c>
      <c r="K319" s="702">
        <v>9800</v>
      </c>
      <c r="L319" s="702">
        <v>18</v>
      </c>
      <c r="M319" s="702">
        <v>8820</v>
      </c>
      <c r="N319" s="702">
        <v>6</v>
      </c>
      <c r="O319" s="702">
        <v>225</v>
      </c>
      <c r="P319" s="703">
        <v>2028600</v>
      </c>
      <c r="Q319" s="555"/>
      <c r="R319" s="777"/>
      <c r="S319" s="669"/>
      <c r="T319" s="713">
        <v>309730</v>
      </c>
      <c r="U319" s="555"/>
      <c r="V319" s="729"/>
      <c r="W319" s="555"/>
      <c r="X319" s="750">
        <v>1818890</v>
      </c>
      <c r="Y319" s="555"/>
      <c r="Z319" s="739"/>
      <c r="AA319" s="555"/>
      <c r="AB319" s="555"/>
      <c r="AC319" s="713">
        <v>2919820</v>
      </c>
      <c r="AD319" s="739"/>
      <c r="AE319" s="555"/>
      <c r="AF319" s="932" t="s">
        <v>685</v>
      </c>
      <c r="AG319" s="933"/>
    </row>
    <row r="320" spans="1:33" ht="17.25" customHeight="1">
      <c r="B320" s="878" t="s">
        <v>661</v>
      </c>
      <c r="C320" s="879"/>
      <c r="D320" s="880"/>
      <c r="E320" s="670"/>
      <c r="F320" s="665"/>
      <c r="G320" s="727"/>
      <c r="H320" s="727"/>
      <c r="I320" s="727"/>
      <c r="J320" s="727"/>
      <c r="K320" s="727"/>
      <c r="L320" s="727"/>
      <c r="M320" s="727"/>
      <c r="N320" s="727"/>
      <c r="O320" s="727"/>
      <c r="P320" s="742"/>
      <c r="Q320" s="555"/>
      <c r="R320" s="780" t="s">
        <v>53</v>
      </c>
      <c r="S320" s="705"/>
      <c r="T320" s="751">
        <v>1925740</v>
      </c>
      <c r="U320" s="560"/>
      <c r="V320" s="752">
        <v>621.74797404190747</v>
      </c>
      <c r="W320" s="560"/>
      <c r="X320" s="751">
        <v>5185700</v>
      </c>
      <c r="Y320" s="560"/>
      <c r="Z320" s="752">
        <v>285.10245259471435</v>
      </c>
      <c r="AA320" s="560"/>
      <c r="AB320" s="560"/>
      <c r="AC320" s="751">
        <v>6427560</v>
      </c>
      <c r="AD320" s="752">
        <v>220.13548780404273</v>
      </c>
      <c r="AE320" s="555"/>
      <c r="AF320" s="826" t="s">
        <v>731</v>
      </c>
      <c r="AG320" s="827" t="s">
        <v>732</v>
      </c>
    </row>
    <row r="321" spans="1:33" ht="17.25" customHeight="1">
      <c r="B321" s="870" t="s">
        <v>624</v>
      </c>
      <c r="C321" s="871"/>
      <c r="D321" s="872"/>
      <c r="E321" s="555" t="e">
        <v>#N/A</v>
      </c>
      <c r="F321" s="701">
        <v>85</v>
      </c>
      <c r="G321" s="702">
        <v>13500</v>
      </c>
      <c r="H321" s="702">
        <v>47</v>
      </c>
      <c r="I321" s="702">
        <v>10500</v>
      </c>
      <c r="J321" s="702">
        <v>0</v>
      </c>
      <c r="K321" s="702">
        <v>7500</v>
      </c>
      <c r="L321" s="702">
        <v>9</v>
      </c>
      <c r="M321" s="702">
        <v>6760</v>
      </c>
      <c r="N321" s="702">
        <v>3</v>
      </c>
      <c r="O321" s="702">
        <v>144</v>
      </c>
      <c r="P321" s="703">
        <v>998640</v>
      </c>
      <c r="Q321" s="555"/>
      <c r="R321" s="775"/>
      <c r="S321" s="669"/>
      <c r="T321" s="713">
        <v>281595.79124579125</v>
      </c>
      <c r="U321" s="555"/>
      <c r="V321" s="729"/>
      <c r="W321" s="555"/>
      <c r="X321" s="713">
        <v>1653796.9696969697</v>
      </c>
      <c r="Y321" s="555"/>
      <c r="Z321" s="739"/>
      <c r="AA321" s="555"/>
      <c r="AB321" s="555"/>
      <c r="AC321" s="713">
        <v>2654808.0808080807</v>
      </c>
      <c r="AD321" s="739"/>
      <c r="AE321" s="555"/>
      <c r="AF321" s="817"/>
      <c r="AG321" s="818" t="s">
        <v>725</v>
      </c>
    </row>
    <row r="322" spans="1:33" ht="16.5" customHeight="1">
      <c r="B322" s="662"/>
      <c r="C322" s="663"/>
      <c r="D322" s="664"/>
      <c r="E322" s="590" t="s">
        <v>492</v>
      </c>
      <c r="F322" s="665"/>
      <c r="G322" s="666"/>
      <c r="H322" s="665"/>
      <c r="I322" s="667"/>
      <c r="J322" s="665"/>
      <c r="K322" s="667"/>
      <c r="L322" s="665"/>
      <c r="M322" s="666"/>
      <c r="N322" s="666"/>
      <c r="O322" s="727"/>
      <c r="P322" s="647"/>
      <c r="Q322" s="555"/>
      <c r="R322" s="777" t="s">
        <v>54</v>
      </c>
      <c r="S322" s="669"/>
      <c r="T322" s="713">
        <v>1750996.9696969697</v>
      </c>
      <c r="U322" s="555"/>
      <c r="V322" s="725"/>
      <c r="W322" s="555"/>
      <c r="X322" s="713">
        <v>4715224.0740740737</v>
      </c>
      <c r="Y322" s="555"/>
      <c r="Z322" s="725">
        <v>285.11505102939321</v>
      </c>
      <c r="AA322" s="555"/>
      <c r="AB322" s="555"/>
      <c r="AC322" s="713">
        <v>5844278.1144781131</v>
      </c>
      <c r="AD322" s="753">
        <v>220.13938245581988</v>
      </c>
      <c r="AE322" s="555"/>
      <c r="AF322" s="828" t="s">
        <v>733</v>
      </c>
      <c r="AG322" s="829" t="s">
        <v>732</v>
      </c>
    </row>
    <row r="323" spans="1:33" ht="11.25" customHeight="1" thickBot="1">
      <c r="B323" s="870" t="s">
        <v>617</v>
      </c>
      <c r="C323" s="871"/>
      <c r="D323" s="872"/>
      <c r="E323" s="670"/>
      <c r="F323" s="731">
        <v>701</v>
      </c>
      <c r="G323" s="732">
        <v>74790</v>
      </c>
      <c r="H323" s="731">
        <v>336</v>
      </c>
      <c r="I323" s="733">
        <v>58170</v>
      </c>
      <c r="J323" s="731">
        <v>0</v>
      </c>
      <c r="K323" s="733">
        <v>41550</v>
      </c>
      <c r="L323" s="731">
        <v>67</v>
      </c>
      <c r="M323" s="732">
        <v>37460</v>
      </c>
      <c r="N323" s="732">
        <v>18</v>
      </c>
      <c r="O323" s="734">
        <v>1122</v>
      </c>
      <c r="P323" s="735">
        <v>6158460</v>
      </c>
      <c r="Q323" s="555"/>
      <c r="R323" s="781"/>
      <c r="S323" s="754" t="s">
        <v>0</v>
      </c>
      <c r="T323" s="751">
        <v>174743.03030303027</v>
      </c>
      <c r="U323" s="560"/>
      <c r="V323" s="755"/>
      <c r="W323" s="649" t="s">
        <v>0</v>
      </c>
      <c r="X323" s="751">
        <v>470475.92592592631</v>
      </c>
      <c r="Y323" s="560"/>
      <c r="Z323" s="756"/>
      <c r="AA323" s="560" t="s">
        <v>0</v>
      </c>
      <c r="AB323" s="649"/>
      <c r="AC323" s="751">
        <v>583281.88552188687</v>
      </c>
      <c r="AD323" s="756"/>
      <c r="AE323" s="555"/>
      <c r="AF323" s="823"/>
      <c r="AG323" s="822" t="s">
        <v>725</v>
      </c>
    </row>
    <row r="324" spans="1:33">
      <c r="A324" s="22"/>
    </row>
    <row r="325" spans="1:33">
      <c r="A325" s="22"/>
    </row>
    <row r="326" spans="1:33" ht="13.5" customHeight="1">
      <c r="A326" s="1">
        <v>6</v>
      </c>
      <c r="B326" s="555"/>
      <c r="C326" s="555"/>
      <c r="D326" s="561"/>
      <c r="E326" s="564"/>
      <c r="F326" s="567" t="s">
        <v>705</v>
      </c>
      <c r="G326" s="562">
        <v>0</v>
      </c>
      <c r="H326" s="563" t="s">
        <v>706</v>
      </c>
      <c r="I326" s="564">
        <v>0</v>
      </c>
      <c r="J326" s="565" t="s">
        <v>707</v>
      </c>
      <c r="K326" s="566">
        <v>0</v>
      </c>
      <c r="L326" s="567" t="s">
        <v>708</v>
      </c>
      <c r="M326" s="566">
        <v>0</v>
      </c>
      <c r="N326" s="567" t="s">
        <v>709</v>
      </c>
      <c r="O326" s="568" t="s">
        <v>162</v>
      </c>
      <c r="P326" s="557"/>
      <c r="Q326" s="24"/>
      <c r="R326" s="919" t="s">
        <v>99</v>
      </c>
      <c r="S326" s="919"/>
      <c r="T326" s="919"/>
      <c r="U326" s="919"/>
      <c r="V326" s="919"/>
      <c r="W326" s="919"/>
      <c r="X326" s="919"/>
      <c r="AD326" s="866" t="s">
        <v>116</v>
      </c>
      <c r="AE326" s="25"/>
      <c r="AF326" s="183" t="s">
        <v>8</v>
      </c>
      <c r="AG326" s="556" t="s">
        <v>9</v>
      </c>
    </row>
    <row r="327" spans="1:33" ht="19">
      <c r="D327" s="561"/>
      <c r="E327" s="555"/>
      <c r="F327" s="920"/>
      <c r="H327" s="922"/>
      <c r="J327" s="924"/>
      <c r="K327" s="186"/>
      <c r="L327" s="926"/>
      <c r="M327" s="186"/>
      <c r="N327" s="926"/>
      <c r="O327" s="876" t="s">
        <v>714</v>
      </c>
      <c r="P327" s="770">
        <v>1</v>
      </c>
      <c r="Q327" s="4"/>
      <c r="R327" s="269"/>
      <c r="S327" s="865">
        <v>45783</v>
      </c>
      <c r="T327" s="865"/>
      <c r="U327" s="865"/>
      <c r="V327" s="865"/>
      <c r="W327" s="862" t="s">
        <v>111</v>
      </c>
      <c r="X327" s="862"/>
      <c r="Y327" s="268"/>
      <c r="Z327" s="4"/>
      <c r="AA327" s="4"/>
      <c r="AB327" s="4"/>
      <c r="AC327" s="29"/>
      <c r="AD327" s="867"/>
      <c r="AE327" s="263"/>
      <c r="AF327" s="889" t="s">
        <v>723</v>
      </c>
      <c r="AG327" s="860" t="s">
        <v>723</v>
      </c>
    </row>
    <row r="328" spans="1:33" ht="19">
      <c r="D328" s="561"/>
      <c r="E328" s="560"/>
      <c r="F328" s="921"/>
      <c r="G328" s="31"/>
      <c r="H328" s="923"/>
      <c r="I328" s="31"/>
      <c r="J328" s="925"/>
      <c r="K328" s="187"/>
      <c r="L328" s="927"/>
      <c r="M328" s="187"/>
      <c r="N328" s="927"/>
      <c r="O328" s="877" t="s">
        <v>492</v>
      </c>
      <c r="P328" s="770">
        <v>1</v>
      </c>
      <c r="Q328" s="4"/>
      <c r="R328" s="269"/>
      <c r="S328" s="865"/>
      <c r="T328" s="865"/>
      <c r="U328" s="865"/>
      <c r="V328" s="865"/>
      <c r="W328" s="862"/>
      <c r="X328" s="862"/>
      <c r="Y328" s="268"/>
      <c r="Z328" s="4"/>
      <c r="AA328" s="4"/>
      <c r="AB328" s="4"/>
      <c r="AC328" s="29"/>
      <c r="AD328" s="868"/>
      <c r="AE328" s="187"/>
      <c r="AF328" s="890" t="s">
        <v>492</v>
      </c>
      <c r="AG328" s="861" t="s">
        <v>492</v>
      </c>
    </row>
    <row r="329" spans="1:33">
      <c r="B329" s="555" t="s">
        <v>447</v>
      </c>
      <c r="C329" s="555"/>
      <c r="D329" s="555"/>
      <c r="E329" s="555"/>
      <c r="F329" s="555"/>
      <c r="G329" s="555"/>
      <c r="H329" s="555"/>
      <c r="I329" s="555"/>
      <c r="J329" s="555"/>
      <c r="K329" s="555"/>
      <c r="L329" s="555"/>
      <c r="M329" s="555"/>
      <c r="N329" s="555"/>
      <c r="O329" s="595">
        <v>4</v>
      </c>
      <c r="P329" s="555"/>
      <c r="Q329" s="555"/>
      <c r="R329" s="596" t="s">
        <v>446</v>
      </c>
      <c r="S329" s="555"/>
      <c r="T329" s="555"/>
      <c r="U329" s="555"/>
      <c r="V329" s="596" t="s">
        <v>445</v>
      </c>
      <c r="W329" s="555"/>
      <c r="X329" s="555"/>
      <c r="Y329" s="555"/>
      <c r="Z329" s="596" t="s">
        <v>444</v>
      </c>
      <c r="AA329" s="596"/>
      <c r="AB329" s="555"/>
      <c r="AC329" s="597"/>
      <c r="AD329" s="555"/>
      <c r="AE329" s="555"/>
      <c r="AF329" s="596"/>
      <c r="AG329" s="597"/>
    </row>
    <row r="330" spans="1:33">
      <c r="B330" s="908"/>
      <c r="C330" s="909"/>
      <c r="D330" s="598"/>
      <c r="E330" s="598"/>
      <c r="F330" s="891" t="s">
        <v>679</v>
      </c>
      <c r="G330" s="892"/>
      <c r="H330" s="892"/>
      <c r="I330" s="892"/>
      <c r="J330" s="892"/>
      <c r="K330" s="892"/>
      <c r="L330" s="892"/>
      <c r="M330" s="892"/>
      <c r="N330" s="892"/>
      <c r="O330" s="892"/>
      <c r="P330" s="893"/>
      <c r="Q330" s="555"/>
      <c r="R330" s="599" t="s">
        <v>78</v>
      </c>
      <c r="S330" s="564"/>
      <c r="T330" s="600" t="s">
        <v>79</v>
      </c>
      <c r="U330" s="564"/>
      <c r="V330" s="564" t="s">
        <v>80</v>
      </c>
      <c r="W330" s="564"/>
      <c r="X330" s="601" t="s">
        <v>79</v>
      </c>
      <c r="Y330" s="555"/>
      <c r="Z330" s="602" t="s">
        <v>30</v>
      </c>
      <c r="AA330" s="603"/>
      <c r="AB330" s="604"/>
      <c r="AC330" s="605"/>
      <c r="AD330" s="555"/>
      <c r="AE330" s="555"/>
      <c r="AF330" s="555"/>
      <c r="AG330" s="606"/>
    </row>
    <row r="331" spans="1:33">
      <c r="B331" s="607" t="s">
        <v>104</v>
      </c>
      <c r="C331" s="608" t="s">
        <v>105</v>
      </c>
      <c r="D331" s="568" t="s">
        <v>4</v>
      </c>
      <c r="E331" s="563"/>
      <c r="F331" s="609" t="s">
        <v>15</v>
      </c>
      <c r="G331" s="610"/>
      <c r="H331" s="609" t="s">
        <v>16</v>
      </c>
      <c r="I331" s="566"/>
      <c r="J331" s="567" t="s">
        <v>17</v>
      </c>
      <c r="K331" s="611"/>
      <c r="L331" s="609" t="s">
        <v>18</v>
      </c>
      <c r="M331" s="562"/>
      <c r="N331" s="612" t="s">
        <v>19</v>
      </c>
      <c r="O331" s="613" t="s">
        <v>6</v>
      </c>
      <c r="P331" s="613" t="s">
        <v>20</v>
      </c>
      <c r="Q331" s="595"/>
      <c r="R331" s="614" t="s">
        <v>492</v>
      </c>
      <c r="S331" s="604"/>
      <c r="T331" s="615"/>
      <c r="U331" s="604">
        <v>500</v>
      </c>
      <c r="V331" s="604" t="s">
        <v>341</v>
      </c>
      <c r="W331" s="604"/>
      <c r="X331" s="616">
        <v>85320</v>
      </c>
      <c r="Y331" s="555"/>
      <c r="Z331" s="558"/>
      <c r="AA331" s="617"/>
      <c r="AB331" s="618"/>
      <c r="AC331" s="619"/>
      <c r="AD331" s="555"/>
      <c r="AE331" s="555"/>
      <c r="AF331" s="555" t="s">
        <v>346</v>
      </c>
      <c r="AG331" s="606"/>
    </row>
    <row r="332" spans="1:33">
      <c r="A332" s="43"/>
      <c r="B332" s="620" t="s">
        <v>83</v>
      </c>
      <c r="C332" s="621">
        <v>1</v>
      </c>
      <c r="D332" s="621">
        <v>1</v>
      </c>
      <c r="E332" s="604">
        <v>4500</v>
      </c>
      <c r="F332" s="622">
        <v>10</v>
      </c>
      <c r="G332" s="623">
        <v>4050</v>
      </c>
      <c r="H332" s="622">
        <v>2</v>
      </c>
      <c r="I332" s="624">
        <v>3150</v>
      </c>
      <c r="J332" s="622"/>
      <c r="K332" s="625">
        <v>2250</v>
      </c>
      <c r="L332" s="622">
        <v>1</v>
      </c>
      <c r="M332" s="626">
        <v>2030</v>
      </c>
      <c r="N332" s="605"/>
      <c r="O332" s="616">
        <v>13</v>
      </c>
      <c r="P332" s="605">
        <v>55350</v>
      </c>
      <c r="Q332" s="595"/>
      <c r="R332" s="627" t="s">
        <v>492</v>
      </c>
      <c r="S332" s="628"/>
      <c r="T332" s="629"/>
      <c r="U332" s="628">
        <v>732</v>
      </c>
      <c r="V332" s="628" t="s">
        <v>715</v>
      </c>
      <c r="W332" s="628"/>
      <c r="X332" s="630">
        <v>19600</v>
      </c>
      <c r="Y332" s="555"/>
      <c r="Z332" s="631"/>
      <c r="AA332" s="632"/>
      <c r="AB332" s="618"/>
      <c r="AC332" s="619"/>
      <c r="AD332" s="555"/>
      <c r="AE332" s="555"/>
      <c r="AF332" s="633" t="s">
        <v>164</v>
      </c>
      <c r="AG332" s="634">
        <v>106480</v>
      </c>
    </row>
    <row r="333" spans="1:33">
      <c r="A333" s="43"/>
      <c r="B333" s="635" t="s">
        <v>126</v>
      </c>
      <c r="C333" s="636">
        <v>1</v>
      </c>
      <c r="D333" s="636">
        <v>3</v>
      </c>
      <c r="E333" s="628">
        <v>7500</v>
      </c>
      <c r="F333" s="637">
        <v>12</v>
      </c>
      <c r="G333" s="638">
        <v>6750</v>
      </c>
      <c r="H333" s="637">
        <v>3</v>
      </c>
      <c r="I333" s="639">
        <v>5250</v>
      </c>
      <c r="J333" s="637"/>
      <c r="K333" s="640">
        <v>3750</v>
      </c>
      <c r="L333" s="637"/>
      <c r="M333" s="641">
        <v>3380</v>
      </c>
      <c r="N333" s="642"/>
      <c r="O333" s="642">
        <v>15</v>
      </c>
      <c r="P333" s="642">
        <v>110250</v>
      </c>
      <c r="Q333" s="595"/>
      <c r="R333" s="627" t="s">
        <v>492</v>
      </c>
      <c r="S333" s="628"/>
      <c r="T333" s="629"/>
      <c r="U333" s="628"/>
      <c r="V333" s="628" t="s">
        <v>492</v>
      </c>
      <c r="W333" s="628"/>
      <c r="X333" s="630"/>
      <c r="Y333" s="555"/>
      <c r="Z333" s="631"/>
      <c r="AA333" s="632"/>
      <c r="AB333" s="618"/>
      <c r="AC333" s="619"/>
      <c r="AD333" s="555"/>
      <c r="AE333" s="555"/>
      <c r="AF333" s="643" t="s">
        <v>680</v>
      </c>
      <c r="AG333" s="644">
        <v>0</v>
      </c>
    </row>
    <row r="334" spans="1:33">
      <c r="A334" s="43"/>
      <c r="B334" s="635" t="s">
        <v>125</v>
      </c>
      <c r="C334" s="636" t="s">
        <v>644</v>
      </c>
      <c r="D334" s="636">
        <v>1</v>
      </c>
      <c r="E334" s="628">
        <v>9800</v>
      </c>
      <c r="F334" s="637">
        <v>30</v>
      </c>
      <c r="G334" s="638">
        <v>8820</v>
      </c>
      <c r="H334" s="637">
        <v>14</v>
      </c>
      <c r="I334" s="639">
        <v>6860</v>
      </c>
      <c r="J334" s="637"/>
      <c r="K334" s="640">
        <v>4900</v>
      </c>
      <c r="L334" s="637">
        <v>2</v>
      </c>
      <c r="M334" s="641">
        <v>4410</v>
      </c>
      <c r="N334" s="642"/>
      <c r="O334" s="630">
        <v>46</v>
      </c>
      <c r="P334" s="642">
        <v>427280</v>
      </c>
      <c r="Q334" s="595"/>
      <c r="R334" s="627" t="s">
        <v>492</v>
      </c>
      <c r="S334" s="628"/>
      <c r="T334" s="629"/>
      <c r="U334" s="628"/>
      <c r="V334" s="628" t="s">
        <v>492</v>
      </c>
      <c r="W334" s="628"/>
      <c r="X334" s="630"/>
      <c r="Y334" s="555"/>
      <c r="Z334" s="645"/>
      <c r="AA334" s="590"/>
      <c r="AB334" s="646"/>
      <c r="AC334" s="647"/>
      <c r="AD334" s="555"/>
      <c r="AE334" s="555"/>
      <c r="AF334" s="555"/>
      <c r="AG334" s="606"/>
    </row>
    <row r="335" spans="1:33">
      <c r="A335" s="43"/>
      <c r="B335" s="635" t="s">
        <v>83</v>
      </c>
      <c r="C335" s="636">
        <v>3</v>
      </c>
      <c r="D335" s="636">
        <v>3</v>
      </c>
      <c r="E335" s="628">
        <v>4500</v>
      </c>
      <c r="F335" s="637">
        <v>12</v>
      </c>
      <c r="G335" s="638">
        <v>4050</v>
      </c>
      <c r="H335" s="637">
        <v>4</v>
      </c>
      <c r="I335" s="639">
        <v>3150</v>
      </c>
      <c r="J335" s="637"/>
      <c r="K335" s="640">
        <v>2250</v>
      </c>
      <c r="L335" s="637"/>
      <c r="M335" s="641">
        <v>2030</v>
      </c>
      <c r="N335" s="642"/>
      <c r="O335" s="642">
        <v>16</v>
      </c>
      <c r="P335" s="642">
        <v>70200</v>
      </c>
      <c r="Q335" s="595"/>
      <c r="R335" s="627" t="s">
        <v>492</v>
      </c>
      <c r="S335" s="628"/>
      <c r="T335" s="629"/>
      <c r="U335" s="628"/>
      <c r="V335" s="628" t="s">
        <v>492</v>
      </c>
      <c r="W335" s="628"/>
      <c r="X335" s="630"/>
      <c r="Y335" s="555"/>
      <c r="Z335" s="648" t="s">
        <v>35</v>
      </c>
      <c r="AA335" s="649"/>
      <c r="AB335" s="650"/>
      <c r="AC335" s="651">
        <v>0</v>
      </c>
      <c r="AD335" s="555"/>
      <c r="AE335" s="555"/>
      <c r="AF335" s="555" t="s">
        <v>345</v>
      </c>
      <c r="AG335" s="606"/>
    </row>
    <row r="336" spans="1:33">
      <c r="A336" s="43"/>
      <c r="B336" s="635" t="s">
        <v>126</v>
      </c>
      <c r="C336" s="636">
        <v>2</v>
      </c>
      <c r="D336" s="636">
        <v>3</v>
      </c>
      <c r="E336" s="628">
        <v>7500</v>
      </c>
      <c r="F336" s="637">
        <v>5</v>
      </c>
      <c r="G336" s="638">
        <v>6750</v>
      </c>
      <c r="H336" s="637"/>
      <c r="I336" s="639">
        <v>5250</v>
      </c>
      <c r="J336" s="637"/>
      <c r="K336" s="640">
        <v>3750</v>
      </c>
      <c r="L336" s="637"/>
      <c r="M336" s="641">
        <v>3380</v>
      </c>
      <c r="N336" s="642"/>
      <c r="O336" s="630">
        <v>5</v>
      </c>
      <c r="P336" s="642">
        <v>37500</v>
      </c>
      <c r="Q336" s="595"/>
      <c r="R336" s="627" t="s">
        <v>492</v>
      </c>
      <c r="S336" s="628"/>
      <c r="T336" s="629"/>
      <c r="U336" s="628"/>
      <c r="V336" s="628" t="s">
        <v>492</v>
      </c>
      <c r="W336" s="628"/>
      <c r="X336" s="630"/>
      <c r="Y336" s="555"/>
      <c r="Z336" s="555"/>
      <c r="AA336" s="555"/>
      <c r="AB336" s="555"/>
      <c r="AC336" s="555"/>
      <c r="AD336" s="555"/>
      <c r="AE336" s="555"/>
      <c r="AF336" s="633" t="s">
        <v>164</v>
      </c>
      <c r="AG336" s="634">
        <v>76300</v>
      </c>
    </row>
    <row r="337" spans="1:33">
      <c r="A337" s="43"/>
      <c r="B337" s="635" t="s">
        <v>83</v>
      </c>
      <c r="C337" s="636">
        <v>4</v>
      </c>
      <c r="D337" s="636">
        <v>1</v>
      </c>
      <c r="E337" s="628">
        <v>4500</v>
      </c>
      <c r="F337" s="637">
        <v>12</v>
      </c>
      <c r="G337" s="638">
        <v>4050</v>
      </c>
      <c r="H337" s="637">
        <v>10</v>
      </c>
      <c r="I337" s="639">
        <v>3150</v>
      </c>
      <c r="J337" s="637"/>
      <c r="K337" s="640">
        <v>2250</v>
      </c>
      <c r="L337" s="637"/>
      <c r="M337" s="641">
        <v>2030</v>
      </c>
      <c r="N337" s="642"/>
      <c r="O337" s="642">
        <v>22</v>
      </c>
      <c r="P337" s="642">
        <v>94500</v>
      </c>
      <c r="Q337" s="595"/>
      <c r="R337" s="627" t="s">
        <v>492</v>
      </c>
      <c r="S337" s="628"/>
      <c r="T337" s="629"/>
      <c r="U337" s="628"/>
      <c r="V337" s="628" t="s">
        <v>492</v>
      </c>
      <c r="W337" s="628"/>
      <c r="X337" s="630"/>
      <c r="Y337" s="555"/>
      <c r="Z337" s="602" t="s">
        <v>33</v>
      </c>
      <c r="AA337" s="603"/>
      <c r="AB337" s="652"/>
      <c r="AC337" s="653"/>
      <c r="AD337" s="555"/>
      <c r="AE337" s="555"/>
      <c r="AF337" s="643" t="s">
        <v>680</v>
      </c>
      <c r="AG337" s="644">
        <v>0</v>
      </c>
    </row>
    <row r="338" spans="1:33">
      <c r="A338" s="43"/>
      <c r="B338" s="635"/>
      <c r="C338" s="636"/>
      <c r="D338" s="636"/>
      <c r="E338" s="628" t="s">
        <v>492</v>
      </c>
      <c r="F338" s="637"/>
      <c r="G338" s="638" t="s">
        <v>492</v>
      </c>
      <c r="H338" s="637"/>
      <c r="I338" s="639" t="s">
        <v>492</v>
      </c>
      <c r="J338" s="637"/>
      <c r="K338" s="640" t="s">
        <v>492</v>
      </c>
      <c r="L338" s="637"/>
      <c r="M338" s="641" t="s">
        <v>492</v>
      </c>
      <c r="N338" s="642"/>
      <c r="O338" s="630" t="s">
        <v>492</v>
      </c>
      <c r="P338" s="642" t="s">
        <v>492</v>
      </c>
      <c r="Q338" s="595"/>
      <c r="R338" s="627" t="s">
        <v>492</v>
      </c>
      <c r="S338" s="628"/>
      <c r="T338" s="629"/>
      <c r="U338" s="628"/>
      <c r="V338" s="628" t="s">
        <v>492</v>
      </c>
      <c r="W338" s="628"/>
      <c r="X338" s="630"/>
      <c r="Y338" s="555"/>
      <c r="Z338" s="627"/>
      <c r="AA338" s="654"/>
      <c r="AB338" s="655"/>
      <c r="AC338" s="656"/>
      <c r="AD338" s="555"/>
      <c r="AE338" s="555"/>
      <c r="AF338" s="596"/>
      <c r="AG338" s="606"/>
    </row>
    <row r="339" spans="1:33">
      <c r="A339" s="43"/>
      <c r="B339" s="635"/>
      <c r="C339" s="636"/>
      <c r="D339" s="636"/>
      <c r="E339" s="628" t="s">
        <v>492</v>
      </c>
      <c r="F339" s="637"/>
      <c r="G339" s="638" t="s">
        <v>492</v>
      </c>
      <c r="H339" s="637"/>
      <c r="I339" s="639" t="s">
        <v>492</v>
      </c>
      <c r="J339" s="637"/>
      <c r="K339" s="640" t="s">
        <v>492</v>
      </c>
      <c r="L339" s="637"/>
      <c r="M339" s="641" t="s">
        <v>492</v>
      </c>
      <c r="N339" s="642"/>
      <c r="O339" s="642" t="s">
        <v>492</v>
      </c>
      <c r="P339" s="642" t="s">
        <v>492</v>
      </c>
      <c r="Q339" s="595"/>
      <c r="R339" s="627" t="s">
        <v>492</v>
      </c>
      <c r="S339" s="628"/>
      <c r="T339" s="629"/>
      <c r="U339" s="628"/>
      <c r="V339" s="628" t="s">
        <v>492</v>
      </c>
      <c r="W339" s="628"/>
      <c r="X339" s="630"/>
      <c r="Y339" s="555"/>
      <c r="Z339" s="627"/>
      <c r="AA339" s="654"/>
      <c r="AB339" s="655"/>
      <c r="AC339" s="642"/>
      <c r="AD339" s="555"/>
      <c r="AE339" s="555"/>
      <c r="AF339" s="555" t="s">
        <v>163</v>
      </c>
      <c r="AG339" s="606"/>
    </row>
    <row r="340" spans="1:33">
      <c r="A340" s="43"/>
      <c r="B340" s="635"/>
      <c r="C340" s="636"/>
      <c r="D340" s="636"/>
      <c r="E340" s="628" t="s">
        <v>492</v>
      </c>
      <c r="F340" s="637"/>
      <c r="G340" s="638" t="s">
        <v>492</v>
      </c>
      <c r="H340" s="637"/>
      <c r="I340" s="639" t="s">
        <v>492</v>
      </c>
      <c r="J340" s="637"/>
      <c r="K340" s="640" t="s">
        <v>492</v>
      </c>
      <c r="L340" s="637"/>
      <c r="M340" s="641" t="s">
        <v>492</v>
      </c>
      <c r="N340" s="642"/>
      <c r="O340" s="630" t="s">
        <v>492</v>
      </c>
      <c r="P340" s="642" t="s">
        <v>492</v>
      </c>
      <c r="Q340" s="595"/>
      <c r="R340" s="627" t="s">
        <v>492</v>
      </c>
      <c r="S340" s="628"/>
      <c r="T340" s="629"/>
      <c r="U340" s="628"/>
      <c r="V340" s="628" t="s">
        <v>492</v>
      </c>
      <c r="W340" s="628"/>
      <c r="X340" s="630"/>
      <c r="Y340" s="555"/>
      <c r="Z340" s="627"/>
      <c r="AA340" s="654"/>
      <c r="AB340" s="655"/>
      <c r="AC340" s="642"/>
      <c r="AD340" s="555"/>
      <c r="AE340" s="555"/>
      <c r="AF340" s="633" t="s">
        <v>164</v>
      </c>
      <c r="AG340" s="634">
        <v>49000</v>
      </c>
    </row>
    <row r="341" spans="1:33">
      <c r="A341" s="43"/>
      <c r="B341" s="635"/>
      <c r="C341" s="636"/>
      <c r="D341" s="636"/>
      <c r="E341" s="628" t="s">
        <v>492</v>
      </c>
      <c r="F341" s="637"/>
      <c r="G341" s="638" t="s">
        <v>492</v>
      </c>
      <c r="H341" s="637"/>
      <c r="I341" s="639" t="s">
        <v>492</v>
      </c>
      <c r="J341" s="637"/>
      <c r="K341" s="640" t="s">
        <v>492</v>
      </c>
      <c r="L341" s="637"/>
      <c r="M341" s="641" t="s">
        <v>492</v>
      </c>
      <c r="N341" s="642"/>
      <c r="O341" s="642" t="s">
        <v>492</v>
      </c>
      <c r="P341" s="642" t="s">
        <v>492</v>
      </c>
      <c r="Q341" s="595"/>
      <c r="R341" s="627" t="s">
        <v>492</v>
      </c>
      <c r="S341" s="628"/>
      <c r="T341" s="629"/>
      <c r="U341" s="628"/>
      <c r="V341" s="628" t="s">
        <v>492</v>
      </c>
      <c r="W341" s="628"/>
      <c r="X341" s="630"/>
      <c r="Y341" s="555"/>
      <c r="Z341" s="627"/>
      <c r="AA341" s="654"/>
      <c r="AB341" s="655"/>
      <c r="AC341" s="642"/>
      <c r="AD341" s="555"/>
      <c r="AE341" s="555"/>
      <c r="AF341" s="643" t="s">
        <v>680</v>
      </c>
      <c r="AG341" s="644">
        <v>0</v>
      </c>
    </row>
    <row r="342" spans="1:33">
      <c r="A342" s="43"/>
      <c r="B342" s="635"/>
      <c r="C342" s="636"/>
      <c r="D342" s="636"/>
      <c r="E342" s="628" t="s">
        <v>492</v>
      </c>
      <c r="F342" s="637"/>
      <c r="G342" s="638" t="s">
        <v>492</v>
      </c>
      <c r="H342" s="637"/>
      <c r="I342" s="639" t="s">
        <v>492</v>
      </c>
      <c r="J342" s="637"/>
      <c r="K342" s="640" t="s">
        <v>492</v>
      </c>
      <c r="L342" s="637"/>
      <c r="M342" s="641" t="s">
        <v>492</v>
      </c>
      <c r="N342" s="642"/>
      <c r="O342" s="630" t="s">
        <v>492</v>
      </c>
      <c r="P342" s="642" t="s">
        <v>492</v>
      </c>
      <c r="Q342" s="595"/>
      <c r="R342" s="627" t="s">
        <v>492</v>
      </c>
      <c r="S342" s="628"/>
      <c r="T342" s="629"/>
      <c r="U342" s="628"/>
      <c r="V342" s="628" t="s">
        <v>492</v>
      </c>
      <c r="W342" s="628"/>
      <c r="X342" s="630"/>
      <c r="Y342" s="555"/>
      <c r="Z342" s="627"/>
      <c r="AA342" s="654"/>
      <c r="AB342" s="657"/>
      <c r="AC342" s="642"/>
      <c r="AD342" s="555"/>
      <c r="AE342" s="555"/>
      <c r="AF342" s="555"/>
      <c r="AG342" s="606"/>
    </row>
    <row r="343" spans="1:33">
      <c r="A343" s="43"/>
      <c r="B343" s="635"/>
      <c r="C343" s="658"/>
      <c r="D343" s="636"/>
      <c r="E343" s="628" t="s">
        <v>492</v>
      </c>
      <c r="F343" s="637"/>
      <c r="G343" s="638" t="s">
        <v>492</v>
      </c>
      <c r="H343" s="637"/>
      <c r="I343" s="639" t="s">
        <v>492</v>
      </c>
      <c r="J343" s="637"/>
      <c r="K343" s="640" t="s">
        <v>492</v>
      </c>
      <c r="L343" s="637"/>
      <c r="M343" s="641" t="s">
        <v>492</v>
      </c>
      <c r="N343" s="642"/>
      <c r="O343" s="642" t="s">
        <v>492</v>
      </c>
      <c r="P343" s="642" t="s">
        <v>492</v>
      </c>
      <c r="Q343" s="595"/>
      <c r="R343" s="627" t="s">
        <v>492</v>
      </c>
      <c r="S343" s="628"/>
      <c r="T343" s="629"/>
      <c r="U343" s="628"/>
      <c r="V343" s="628" t="s">
        <v>492</v>
      </c>
      <c r="W343" s="628"/>
      <c r="X343" s="630"/>
      <c r="Y343" s="555"/>
      <c r="Z343" s="627"/>
      <c r="AA343" s="654"/>
      <c r="AB343" s="657"/>
      <c r="AC343" s="642"/>
      <c r="AD343" s="555"/>
      <c r="AE343" s="555"/>
      <c r="AF343" s="596" t="s">
        <v>344</v>
      </c>
      <c r="AG343" s="597"/>
    </row>
    <row r="344" spans="1:33">
      <c r="A344" s="43"/>
      <c r="B344" s="635"/>
      <c r="C344" s="658"/>
      <c r="D344" s="636"/>
      <c r="E344" s="628" t="s">
        <v>492</v>
      </c>
      <c r="F344" s="637"/>
      <c r="G344" s="638" t="s">
        <v>492</v>
      </c>
      <c r="H344" s="637"/>
      <c r="I344" s="639" t="s">
        <v>492</v>
      </c>
      <c r="J344" s="637"/>
      <c r="K344" s="640" t="s">
        <v>492</v>
      </c>
      <c r="L344" s="637"/>
      <c r="M344" s="641" t="s">
        <v>492</v>
      </c>
      <c r="N344" s="642"/>
      <c r="O344" s="630" t="s">
        <v>492</v>
      </c>
      <c r="P344" s="642" t="s">
        <v>492</v>
      </c>
      <c r="Q344" s="595"/>
      <c r="R344" s="627" t="s">
        <v>492</v>
      </c>
      <c r="S344" s="628"/>
      <c r="T344" s="629"/>
      <c r="U344" s="628"/>
      <c r="V344" s="628" t="s">
        <v>492</v>
      </c>
      <c r="W344" s="628"/>
      <c r="X344" s="630"/>
      <c r="Y344" s="555"/>
      <c r="Z344" s="627"/>
      <c r="AA344" s="654"/>
      <c r="AB344" s="655"/>
      <c r="AC344" s="656"/>
      <c r="AD344" s="555"/>
      <c r="AE344" s="555"/>
      <c r="AF344" s="659"/>
      <c r="AG344" s="647"/>
    </row>
    <row r="345" spans="1:33">
      <c r="A345" s="43"/>
      <c r="B345" s="635"/>
      <c r="C345" s="658"/>
      <c r="D345" s="636"/>
      <c r="E345" s="628" t="s">
        <v>492</v>
      </c>
      <c r="F345" s="637"/>
      <c r="G345" s="638" t="s">
        <v>492</v>
      </c>
      <c r="H345" s="637"/>
      <c r="I345" s="639" t="s">
        <v>492</v>
      </c>
      <c r="J345" s="637"/>
      <c r="K345" s="640" t="s">
        <v>492</v>
      </c>
      <c r="L345" s="637"/>
      <c r="M345" s="641" t="s">
        <v>492</v>
      </c>
      <c r="N345" s="642"/>
      <c r="O345" s="642" t="s">
        <v>492</v>
      </c>
      <c r="P345" s="642" t="s">
        <v>492</v>
      </c>
      <c r="Q345" s="595"/>
      <c r="R345" s="627" t="s">
        <v>492</v>
      </c>
      <c r="S345" s="628"/>
      <c r="T345" s="629"/>
      <c r="U345" s="628"/>
      <c r="V345" s="628" t="s">
        <v>492</v>
      </c>
      <c r="W345" s="628"/>
      <c r="X345" s="630"/>
      <c r="Y345" s="555"/>
      <c r="Z345" s="627"/>
      <c r="AA345" s="654"/>
      <c r="AB345" s="655"/>
      <c r="AC345" s="642"/>
      <c r="AD345" s="555"/>
      <c r="AE345" s="555"/>
      <c r="AF345" s="660" t="s">
        <v>31</v>
      </c>
      <c r="AG345" s="661">
        <v>710740</v>
      </c>
    </row>
    <row r="346" spans="1:33">
      <c r="B346" s="662"/>
      <c r="C346" s="663"/>
      <c r="D346" s="664"/>
      <c r="E346" s="590" t="s">
        <v>492</v>
      </c>
      <c r="F346" s="665"/>
      <c r="G346" s="666"/>
      <c r="H346" s="665"/>
      <c r="I346" s="667"/>
      <c r="J346" s="665"/>
      <c r="K346" s="667"/>
      <c r="L346" s="665"/>
      <c r="M346" s="666"/>
      <c r="N346" s="647"/>
      <c r="O346" s="668"/>
      <c r="P346" s="647"/>
      <c r="Q346" s="595"/>
      <c r="R346" s="627" t="s">
        <v>492</v>
      </c>
      <c r="S346" s="628"/>
      <c r="T346" s="629"/>
      <c r="U346" s="628"/>
      <c r="V346" s="628" t="s">
        <v>492</v>
      </c>
      <c r="W346" s="628"/>
      <c r="X346" s="630"/>
      <c r="Y346" s="555"/>
      <c r="Z346" s="627"/>
      <c r="AA346" s="654"/>
      <c r="AB346" s="655"/>
      <c r="AC346" s="642"/>
      <c r="AD346" s="555"/>
      <c r="AE346" s="555"/>
      <c r="AF346" s="669"/>
      <c r="AG346" s="619"/>
    </row>
    <row r="347" spans="1:33">
      <c r="B347" s="928" t="s">
        <v>500</v>
      </c>
      <c r="C347" s="929"/>
      <c r="D347" s="930"/>
      <c r="E347" s="670"/>
      <c r="F347" s="671">
        <v>81</v>
      </c>
      <c r="G347" s="672">
        <v>34470</v>
      </c>
      <c r="H347" s="671">
        <v>33</v>
      </c>
      <c r="I347" s="673">
        <v>26810</v>
      </c>
      <c r="J347" s="671">
        <v>0</v>
      </c>
      <c r="K347" s="673">
        <v>19150</v>
      </c>
      <c r="L347" s="671">
        <v>3</v>
      </c>
      <c r="M347" s="672">
        <v>17260</v>
      </c>
      <c r="N347" s="672">
        <v>0</v>
      </c>
      <c r="O347" s="674">
        <v>117</v>
      </c>
      <c r="P347" s="674">
        <v>795080</v>
      </c>
      <c r="Q347" s="595"/>
      <c r="R347" s="675" t="s">
        <v>492</v>
      </c>
      <c r="S347" s="676"/>
      <c r="T347" s="677"/>
      <c r="U347" s="628"/>
      <c r="V347" s="628" t="s">
        <v>492</v>
      </c>
      <c r="W347" s="628"/>
      <c r="X347" s="630"/>
      <c r="Y347" s="555"/>
      <c r="Z347" s="627"/>
      <c r="AA347" s="654"/>
      <c r="AB347" s="655"/>
      <c r="AC347" s="642"/>
      <c r="AD347" s="555"/>
      <c r="AE347" s="555"/>
      <c r="AF347" s="660" t="s">
        <v>32</v>
      </c>
      <c r="AG347" s="678"/>
    </row>
    <row r="348" spans="1:33">
      <c r="B348" s="554"/>
      <c r="C348" s="590"/>
      <c r="D348" s="554"/>
      <c r="E348" s="590"/>
      <c r="F348" s="666"/>
      <c r="G348" s="666"/>
      <c r="H348" s="666"/>
      <c r="I348" s="666"/>
      <c r="J348" s="666"/>
      <c r="K348" s="666"/>
      <c r="L348" s="666"/>
      <c r="M348" s="666"/>
      <c r="N348" s="666"/>
      <c r="O348" s="666"/>
      <c r="P348" s="666"/>
      <c r="Q348" s="595"/>
      <c r="R348" s="598" t="s">
        <v>89</v>
      </c>
      <c r="S348" s="679"/>
      <c r="T348" s="680">
        <v>0</v>
      </c>
      <c r="U348" s="628"/>
      <c r="V348" s="628" t="s">
        <v>492</v>
      </c>
      <c r="W348" s="628"/>
      <c r="X348" s="630"/>
      <c r="Y348" s="555"/>
      <c r="Z348" s="627"/>
      <c r="AA348" s="654"/>
      <c r="AB348" s="657"/>
      <c r="AC348" s="642"/>
      <c r="AD348" s="555"/>
      <c r="AE348" s="555"/>
      <c r="AF348" s="669"/>
      <c r="AG348" s="619"/>
    </row>
    <row r="349" spans="1:33">
      <c r="B349" s="881" t="s">
        <v>601</v>
      </c>
      <c r="C349" s="882"/>
      <c r="D349" s="882"/>
      <c r="E349" s="564" t="e">
        <v>#N/A</v>
      </c>
      <c r="F349" s="883" t="s">
        <v>603</v>
      </c>
      <c r="G349" s="884"/>
      <c r="H349" s="884"/>
      <c r="I349" s="884"/>
      <c r="J349" s="884"/>
      <c r="K349" s="884"/>
      <c r="L349" s="884"/>
      <c r="M349" s="884"/>
      <c r="N349" s="884"/>
      <c r="O349" s="884"/>
      <c r="P349" s="885"/>
      <c r="Q349" s="555"/>
      <c r="R349" s="598" t="s">
        <v>90</v>
      </c>
      <c r="S349" s="564"/>
      <c r="T349" s="681"/>
      <c r="U349" s="682"/>
      <c r="V349" s="682" t="s">
        <v>492</v>
      </c>
      <c r="W349" s="682"/>
      <c r="X349" s="683"/>
      <c r="Y349" s="555"/>
      <c r="Z349" s="675"/>
      <c r="AA349" s="684"/>
      <c r="AB349" s="685"/>
      <c r="AC349" s="686"/>
      <c r="AD349" s="555"/>
      <c r="AE349" s="555"/>
      <c r="AF349" s="660" t="s">
        <v>343</v>
      </c>
      <c r="AG349" s="678"/>
    </row>
    <row r="350" spans="1:33">
      <c r="B350" s="894" t="s">
        <v>602</v>
      </c>
      <c r="C350" s="894"/>
      <c r="D350" s="894"/>
      <c r="E350" s="555" t="e">
        <v>#N/A</v>
      </c>
      <c r="F350" s="687" t="s">
        <v>15</v>
      </c>
      <c r="G350" s="688"/>
      <c r="H350" s="687" t="s">
        <v>16</v>
      </c>
      <c r="I350" s="689"/>
      <c r="J350" s="559" t="s">
        <v>17</v>
      </c>
      <c r="K350" s="690"/>
      <c r="L350" s="687" t="s">
        <v>18</v>
      </c>
      <c r="M350" s="670"/>
      <c r="N350" s="670" t="s">
        <v>19</v>
      </c>
      <c r="O350" s="691" t="s">
        <v>6</v>
      </c>
      <c r="P350" s="613" t="s">
        <v>20</v>
      </c>
      <c r="Q350" s="555"/>
      <c r="R350" s="692" t="s">
        <v>492</v>
      </c>
      <c r="S350" s="560"/>
      <c r="T350" s="693"/>
      <c r="U350" s="694"/>
      <c r="V350" s="695" t="s">
        <v>492</v>
      </c>
      <c r="W350" s="695"/>
      <c r="X350" s="630"/>
      <c r="Y350" s="555"/>
      <c r="Z350" s="645"/>
      <c r="AA350" s="590"/>
      <c r="AB350" s="646"/>
      <c r="AC350" s="647"/>
      <c r="AD350" s="555"/>
      <c r="AE350" s="555"/>
      <c r="AF350" s="669"/>
      <c r="AG350" s="619"/>
    </row>
    <row r="351" spans="1:33">
      <c r="A351" s="548" t="s">
        <v>498</v>
      </c>
      <c r="B351" s="873" t="s">
        <v>635</v>
      </c>
      <c r="C351" s="874"/>
      <c r="D351" s="875"/>
      <c r="E351" s="670"/>
      <c r="F351" s="765">
        <v>34</v>
      </c>
      <c r="G351" s="757">
        <v>12150</v>
      </c>
      <c r="H351" s="758">
        <v>16</v>
      </c>
      <c r="I351" s="758">
        <v>9450</v>
      </c>
      <c r="J351" s="758">
        <v>0</v>
      </c>
      <c r="K351" s="758">
        <v>6750</v>
      </c>
      <c r="L351" s="758">
        <v>1</v>
      </c>
      <c r="M351" s="758">
        <v>6090</v>
      </c>
      <c r="N351" s="758">
        <v>0</v>
      </c>
      <c r="O351" s="758">
        <v>51</v>
      </c>
      <c r="P351" s="759">
        <v>220050</v>
      </c>
      <c r="Q351" s="555"/>
      <c r="R351" s="857" t="s">
        <v>91</v>
      </c>
      <c r="S351" s="858"/>
      <c r="T351" s="680">
        <v>0</v>
      </c>
      <c r="U351" s="696"/>
      <c r="V351" s="697" t="s">
        <v>492</v>
      </c>
      <c r="W351" s="696"/>
      <c r="X351" s="630"/>
      <c r="Y351" s="555"/>
      <c r="Z351" s="648" t="s">
        <v>35</v>
      </c>
      <c r="AA351" s="649"/>
      <c r="AB351" s="650"/>
      <c r="AC351" s="651">
        <v>0</v>
      </c>
      <c r="AD351" s="555"/>
      <c r="AE351" s="555"/>
      <c r="AF351" s="698" t="s">
        <v>81</v>
      </c>
      <c r="AG351" s="699"/>
    </row>
    <row r="352" spans="1:33">
      <c r="A352" s="548"/>
      <c r="B352" s="870" t="s">
        <v>623</v>
      </c>
      <c r="C352" s="871"/>
      <c r="D352" s="872"/>
      <c r="E352" s="555" t="e">
        <v>#N/A</v>
      </c>
      <c r="F352" s="700">
        <v>287</v>
      </c>
      <c r="G352" s="701">
        <v>40500</v>
      </c>
      <c r="H352" s="702">
        <v>162</v>
      </c>
      <c r="I352" s="702">
        <v>31500</v>
      </c>
      <c r="J352" s="702">
        <v>0</v>
      </c>
      <c r="K352" s="702">
        <v>22500</v>
      </c>
      <c r="L352" s="702">
        <v>29</v>
      </c>
      <c r="M352" s="702">
        <v>20300</v>
      </c>
      <c r="N352" s="702">
        <v>6</v>
      </c>
      <c r="O352" s="702">
        <v>484</v>
      </c>
      <c r="P352" s="703">
        <v>2025030</v>
      </c>
      <c r="Q352" s="555"/>
      <c r="R352" s="560"/>
      <c r="S352" s="560"/>
      <c r="T352" s="704"/>
      <c r="U352" s="628"/>
      <c r="V352" s="628" t="s">
        <v>492</v>
      </c>
      <c r="W352" s="628"/>
      <c r="X352" s="630"/>
      <c r="Y352" s="555"/>
      <c r="Z352" s="596" t="s">
        <v>36</v>
      </c>
      <c r="AA352" s="555"/>
      <c r="AB352" s="555"/>
      <c r="AC352" s="555"/>
      <c r="AD352" s="555"/>
      <c r="AE352" s="555"/>
      <c r="AF352" s="669"/>
      <c r="AG352" s="619"/>
    </row>
    <row r="353" spans="1:33">
      <c r="A353" s="548" t="s">
        <v>607</v>
      </c>
      <c r="B353" s="873" t="s">
        <v>107</v>
      </c>
      <c r="C353" s="874"/>
      <c r="D353" s="875"/>
      <c r="E353" s="670"/>
      <c r="F353" s="757">
        <v>0</v>
      </c>
      <c r="G353" s="758">
        <v>0</v>
      </c>
      <c r="H353" s="758">
        <v>0</v>
      </c>
      <c r="I353" s="758">
        <v>0</v>
      </c>
      <c r="J353" s="758">
        <v>0</v>
      </c>
      <c r="K353" s="758">
        <v>0</v>
      </c>
      <c r="L353" s="758">
        <v>0</v>
      </c>
      <c r="M353" s="758">
        <v>0</v>
      </c>
      <c r="N353" s="758">
        <v>0</v>
      </c>
      <c r="O353" s="758">
        <v>0</v>
      </c>
      <c r="P353" s="759">
        <v>0</v>
      </c>
      <c r="Q353" s="555"/>
      <c r="R353" s="857" t="s">
        <v>92</v>
      </c>
      <c r="S353" s="863"/>
      <c r="T353" s="864"/>
      <c r="U353" s="682"/>
      <c r="V353" s="682" t="s">
        <v>492</v>
      </c>
      <c r="W353" s="682"/>
      <c r="X353" s="683"/>
      <c r="Y353" s="555"/>
      <c r="Z353" s="555"/>
      <c r="AA353" s="555"/>
      <c r="AB353" s="555"/>
      <c r="AC353" s="555"/>
      <c r="AD353" s="555"/>
      <c r="AE353" s="555"/>
      <c r="AF353" s="705" t="s">
        <v>34</v>
      </c>
      <c r="AG353" s="706"/>
    </row>
    <row r="354" spans="1:33">
      <c r="A354" s="548"/>
      <c r="B354" s="870" t="s">
        <v>623</v>
      </c>
      <c r="C354" s="871"/>
      <c r="D354" s="872"/>
      <c r="E354" s="555" t="e">
        <v>#N/A</v>
      </c>
      <c r="F354" s="701">
        <v>33</v>
      </c>
      <c r="G354" s="702">
        <v>3150</v>
      </c>
      <c r="H354" s="702">
        <v>8</v>
      </c>
      <c r="I354" s="702">
        <v>2450</v>
      </c>
      <c r="J354" s="702">
        <v>0</v>
      </c>
      <c r="K354" s="702">
        <v>1750</v>
      </c>
      <c r="L354" s="702">
        <v>0</v>
      </c>
      <c r="M354" s="702">
        <v>1580</v>
      </c>
      <c r="N354" s="702">
        <v>1</v>
      </c>
      <c r="O354" s="702">
        <v>42</v>
      </c>
      <c r="P354" s="703">
        <v>142280</v>
      </c>
      <c r="Q354" s="555"/>
      <c r="R354" s="692" t="s">
        <v>492</v>
      </c>
      <c r="S354" s="560"/>
      <c r="T354" s="693"/>
      <c r="U354" s="707"/>
      <c r="V354" s="708" t="s">
        <v>492</v>
      </c>
      <c r="W354" s="676"/>
      <c r="X354" s="709"/>
      <c r="Y354" s="555"/>
      <c r="Z354" s="645"/>
      <c r="AA354" s="590"/>
      <c r="AB354" s="646"/>
      <c r="AC354" s="647"/>
      <c r="AD354" s="555"/>
      <c r="AE354" s="555"/>
      <c r="AF354" s="669"/>
      <c r="AG354" s="619"/>
    </row>
    <row r="355" spans="1:33">
      <c r="A355" s="548" t="s">
        <v>608</v>
      </c>
      <c r="B355" s="873" t="s">
        <v>605</v>
      </c>
      <c r="C355" s="874"/>
      <c r="D355" s="875"/>
      <c r="E355" s="670"/>
      <c r="F355" s="757">
        <v>0</v>
      </c>
      <c r="G355" s="758">
        <v>0</v>
      </c>
      <c r="H355" s="758">
        <v>0</v>
      </c>
      <c r="I355" s="758">
        <v>0</v>
      </c>
      <c r="J355" s="758">
        <v>0</v>
      </c>
      <c r="K355" s="758">
        <v>0</v>
      </c>
      <c r="L355" s="758">
        <v>0</v>
      </c>
      <c r="M355" s="758">
        <v>0</v>
      </c>
      <c r="N355" s="758">
        <v>0</v>
      </c>
      <c r="O355" s="758">
        <v>0</v>
      </c>
      <c r="P355" s="759">
        <v>0</v>
      </c>
      <c r="Q355" s="555"/>
      <c r="R355" s="857" t="s">
        <v>93</v>
      </c>
      <c r="S355" s="858"/>
      <c r="T355" s="680">
        <v>104920</v>
      </c>
      <c r="U355" s="710"/>
      <c r="V355" s="564" t="s">
        <v>82</v>
      </c>
      <c r="W355" s="564"/>
      <c r="X355" s="711">
        <v>104920</v>
      </c>
      <c r="Y355" s="555"/>
      <c r="Z355" s="692" t="s">
        <v>76</v>
      </c>
      <c r="AA355" s="649"/>
      <c r="AB355" s="650"/>
      <c r="AC355" s="651">
        <v>0</v>
      </c>
      <c r="AD355" s="555"/>
      <c r="AE355" s="555"/>
      <c r="AF355" s="705" t="s">
        <v>5</v>
      </c>
      <c r="AG355" s="651">
        <v>710740</v>
      </c>
    </row>
    <row r="356" spans="1:33">
      <c r="A356" s="548"/>
      <c r="B356" s="870" t="s">
        <v>623</v>
      </c>
      <c r="C356" s="871"/>
      <c r="D356" s="872"/>
      <c r="E356" s="712"/>
      <c r="F356" s="701">
        <v>0</v>
      </c>
      <c r="G356" s="702">
        <v>0</v>
      </c>
      <c r="H356" s="702">
        <v>0</v>
      </c>
      <c r="I356" s="702">
        <v>0</v>
      </c>
      <c r="J356" s="702">
        <v>0</v>
      </c>
      <c r="K356" s="702">
        <v>0</v>
      </c>
      <c r="L356" s="702">
        <v>0</v>
      </c>
      <c r="M356" s="702">
        <v>0</v>
      </c>
      <c r="N356" s="702">
        <v>0</v>
      </c>
      <c r="O356" s="702">
        <v>0</v>
      </c>
      <c r="P356" s="703">
        <v>0</v>
      </c>
      <c r="Q356" s="555"/>
      <c r="R356" s="596"/>
      <c r="S356" s="555"/>
      <c r="T356" s="713"/>
      <c r="U356" s="555"/>
      <c r="V356" s="714"/>
      <c r="W356" s="555"/>
      <c r="X356" s="713"/>
      <c r="Y356" s="555"/>
      <c r="Z356" s="555"/>
      <c r="AA356" s="555"/>
      <c r="AB356" s="555"/>
      <c r="AC356" s="555"/>
      <c r="AD356" s="555"/>
      <c r="AE356" s="555"/>
      <c r="AF356" s="555"/>
      <c r="AG356" s="555"/>
    </row>
    <row r="357" spans="1:33">
      <c r="A357" s="548" t="s">
        <v>609</v>
      </c>
      <c r="B357" s="873" t="s">
        <v>103</v>
      </c>
      <c r="C357" s="874"/>
      <c r="D357" s="875"/>
      <c r="E357" s="560" t="e">
        <v>#N/A</v>
      </c>
      <c r="F357" s="757">
        <v>30</v>
      </c>
      <c r="G357" s="758">
        <v>8820</v>
      </c>
      <c r="H357" s="758">
        <v>14</v>
      </c>
      <c r="I357" s="758">
        <v>6860</v>
      </c>
      <c r="J357" s="758">
        <v>0</v>
      </c>
      <c r="K357" s="758">
        <v>4900</v>
      </c>
      <c r="L357" s="758">
        <v>2</v>
      </c>
      <c r="M357" s="758">
        <v>4410</v>
      </c>
      <c r="N357" s="758">
        <v>0</v>
      </c>
      <c r="O357" s="758">
        <v>46</v>
      </c>
      <c r="P357" s="759">
        <v>427280</v>
      </c>
      <c r="Q357" s="555"/>
      <c r="R357" s="649" t="s">
        <v>425</v>
      </c>
      <c r="S357" s="555"/>
      <c r="T357" s="555"/>
      <c r="U357" s="555"/>
      <c r="V357" s="555"/>
      <c r="W357" s="555"/>
      <c r="X357" s="555"/>
      <c r="Y357" s="555"/>
      <c r="Z357" s="555"/>
      <c r="AA357" s="555"/>
      <c r="AB357" s="555"/>
      <c r="AC357" s="555"/>
      <c r="AD357" s="555"/>
      <c r="AE357" s="555"/>
      <c r="AF357" s="714" t="s">
        <v>342</v>
      </c>
      <c r="AG357" s="555"/>
    </row>
    <row r="358" spans="1:33">
      <c r="A358" s="548"/>
      <c r="B358" s="870" t="s">
        <v>623</v>
      </c>
      <c r="C358" s="871"/>
      <c r="D358" s="872"/>
      <c r="E358" s="555" t="e">
        <v>#N/A</v>
      </c>
      <c r="F358" s="701">
        <v>174</v>
      </c>
      <c r="G358" s="702">
        <v>26460</v>
      </c>
      <c r="H358" s="702">
        <v>71</v>
      </c>
      <c r="I358" s="702">
        <v>20580</v>
      </c>
      <c r="J358" s="702">
        <v>0</v>
      </c>
      <c r="K358" s="702">
        <v>14700</v>
      </c>
      <c r="L358" s="702">
        <v>20</v>
      </c>
      <c r="M358" s="702">
        <v>13230</v>
      </c>
      <c r="N358" s="702">
        <v>6</v>
      </c>
      <c r="O358" s="702">
        <v>271</v>
      </c>
      <c r="P358" s="703">
        <v>2455880</v>
      </c>
      <c r="Q358" s="555"/>
      <c r="R358" s="774"/>
      <c r="S358" s="604"/>
      <c r="T358" s="603" t="s">
        <v>39</v>
      </c>
      <c r="U358" s="604"/>
      <c r="V358" s="715"/>
      <c r="W358" s="604"/>
      <c r="X358" s="603" t="s">
        <v>40</v>
      </c>
      <c r="Y358" s="604"/>
      <c r="Z358" s="715"/>
      <c r="AA358" s="604"/>
      <c r="AB358" s="604"/>
      <c r="AC358" s="603" t="s">
        <v>41</v>
      </c>
      <c r="AD358" s="715"/>
      <c r="AE358" s="555"/>
      <c r="AF358" s="645"/>
      <c r="AG358" s="716"/>
    </row>
    <row r="359" spans="1:33">
      <c r="A359" s="548" t="s">
        <v>610</v>
      </c>
      <c r="B359" s="878" t="s">
        <v>661</v>
      </c>
      <c r="C359" s="879"/>
      <c r="D359" s="880"/>
      <c r="E359" s="670"/>
      <c r="F359" s="757">
        <v>17</v>
      </c>
      <c r="G359" s="758">
        <v>6750</v>
      </c>
      <c r="H359" s="758">
        <v>3</v>
      </c>
      <c r="I359" s="758">
        <v>5250</v>
      </c>
      <c r="J359" s="758">
        <v>0</v>
      </c>
      <c r="K359" s="758">
        <v>3750</v>
      </c>
      <c r="L359" s="758">
        <v>0</v>
      </c>
      <c r="M359" s="758">
        <v>3380</v>
      </c>
      <c r="N359" s="758">
        <v>0</v>
      </c>
      <c r="O359" s="758">
        <v>20</v>
      </c>
      <c r="P359" s="759">
        <v>147750</v>
      </c>
      <c r="Q359" s="555"/>
      <c r="R359" s="775"/>
      <c r="S359" s="596" t="s">
        <v>2</v>
      </c>
      <c r="T359" s="717">
        <v>30</v>
      </c>
      <c r="U359" s="555"/>
      <c r="V359" s="718"/>
      <c r="W359" s="596" t="s">
        <v>42</v>
      </c>
      <c r="X359" s="719">
        <v>466</v>
      </c>
      <c r="Y359" s="555"/>
      <c r="Z359" s="720"/>
      <c r="AA359" s="555" t="s">
        <v>2</v>
      </c>
      <c r="AB359" s="596"/>
      <c r="AC359" s="721">
        <v>785</v>
      </c>
      <c r="AD359" s="720"/>
      <c r="AE359" s="555"/>
      <c r="AF359" s="631"/>
      <c r="AG359" s="561"/>
    </row>
    <row r="360" spans="1:33">
      <c r="A360" s="548" t="s">
        <v>332</v>
      </c>
      <c r="B360" s="870" t="s">
        <v>623</v>
      </c>
      <c r="C360" s="871"/>
      <c r="D360" s="872"/>
      <c r="E360" s="555" t="e">
        <v>#N/A</v>
      </c>
      <c r="F360" s="701">
        <v>102</v>
      </c>
      <c r="G360" s="702">
        <v>20250</v>
      </c>
      <c r="H360" s="702">
        <v>50</v>
      </c>
      <c r="I360" s="702">
        <v>15750</v>
      </c>
      <c r="J360" s="702">
        <v>0</v>
      </c>
      <c r="K360" s="702">
        <v>11250</v>
      </c>
      <c r="L360" s="702">
        <v>9</v>
      </c>
      <c r="M360" s="702">
        <v>10140</v>
      </c>
      <c r="N360" s="702">
        <v>3</v>
      </c>
      <c r="O360" s="702">
        <v>164</v>
      </c>
      <c r="P360" s="703">
        <v>1146390</v>
      </c>
      <c r="Q360" s="555"/>
      <c r="R360" s="776" t="s">
        <v>43</v>
      </c>
      <c r="S360" s="697" t="s">
        <v>3</v>
      </c>
      <c r="T360" s="722">
        <v>117</v>
      </c>
      <c r="U360" s="696"/>
      <c r="V360" s="723">
        <v>390</v>
      </c>
      <c r="W360" s="697" t="s">
        <v>44</v>
      </c>
      <c r="X360" s="724">
        <v>961</v>
      </c>
      <c r="Y360" s="696"/>
      <c r="Z360" s="725">
        <v>206.22317596566523</v>
      </c>
      <c r="AA360" s="696" t="s">
        <v>3</v>
      </c>
      <c r="AB360" s="697"/>
      <c r="AC360" s="726">
        <v>1239</v>
      </c>
      <c r="AD360" s="723">
        <v>157.83439490445861</v>
      </c>
      <c r="AE360" s="555"/>
      <c r="AF360" s="558"/>
      <c r="AG360" s="561"/>
    </row>
    <row r="361" spans="1:33">
      <c r="A361" s="43"/>
      <c r="B361" s="662"/>
      <c r="C361" s="663"/>
      <c r="D361" s="664"/>
      <c r="E361" s="590" t="s">
        <v>492</v>
      </c>
      <c r="F361" s="760"/>
      <c r="G361" s="761"/>
      <c r="H361" s="760"/>
      <c r="I361" s="762"/>
      <c r="J361" s="760"/>
      <c r="K361" s="762"/>
      <c r="L361" s="760"/>
      <c r="M361" s="761"/>
      <c r="N361" s="761"/>
      <c r="O361" s="763"/>
      <c r="P361" s="764"/>
      <c r="Q361" s="555"/>
      <c r="R361" s="777"/>
      <c r="S361" s="728"/>
      <c r="T361" s="606">
        <v>87970</v>
      </c>
      <c r="U361" s="555"/>
      <c r="V361" s="729"/>
      <c r="W361" s="555"/>
      <c r="X361" s="719">
        <v>1808990</v>
      </c>
      <c r="Y361" s="555"/>
      <c r="Z361" s="720"/>
      <c r="AA361" s="555"/>
      <c r="AB361" s="555"/>
      <c r="AC361" s="713">
        <v>2853600</v>
      </c>
      <c r="AD361" s="720"/>
      <c r="AE361" s="555"/>
      <c r="AF361" s="730"/>
      <c r="AG361" s="561"/>
    </row>
    <row r="362" spans="1:33">
      <c r="A362" s="43"/>
      <c r="B362" s="870" t="s">
        <v>611</v>
      </c>
      <c r="C362" s="871"/>
      <c r="D362" s="872"/>
      <c r="E362" s="670"/>
      <c r="F362" s="731">
        <v>596</v>
      </c>
      <c r="G362" s="732">
        <v>90360</v>
      </c>
      <c r="H362" s="731">
        <v>291</v>
      </c>
      <c r="I362" s="733">
        <v>70280</v>
      </c>
      <c r="J362" s="731">
        <v>0</v>
      </c>
      <c r="K362" s="733">
        <v>50200</v>
      </c>
      <c r="L362" s="731">
        <v>58</v>
      </c>
      <c r="M362" s="732">
        <v>45250</v>
      </c>
      <c r="N362" s="732">
        <v>16</v>
      </c>
      <c r="O362" s="734">
        <v>961</v>
      </c>
      <c r="P362" s="735">
        <v>5769580</v>
      </c>
      <c r="Q362" s="555"/>
      <c r="R362" s="778" t="s">
        <v>45</v>
      </c>
      <c r="S362" s="660"/>
      <c r="T362" s="736">
        <v>795080</v>
      </c>
      <c r="U362" s="696"/>
      <c r="V362" s="723">
        <v>903.80811640331922</v>
      </c>
      <c r="W362" s="696"/>
      <c r="X362" s="724">
        <v>5769580</v>
      </c>
      <c r="Y362" s="696"/>
      <c r="Z362" s="723">
        <v>318.93929761911346</v>
      </c>
      <c r="AA362" s="696"/>
      <c r="AB362" s="696"/>
      <c r="AC362" s="736">
        <v>6953540</v>
      </c>
      <c r="AD362" s="723">
        <v>243.67605831230725</v>
      </c>
      <c r="AE362" s="555"/>
      <c r="AF362" s="558"/>
      <c r="AG362" s="561"/>
    </row>
    <row r="363" spans="1:33">
      <c r="A363" s="43"/>
      <c r="B363" s="895"/>
      <c r="C363" s="895"/>
      <c r="D363" s="895"/>
      <c r="E363" s="562"/>
      <c r="F363" s="666"/>
      <c r="G363" s="737"/>
      <c r="H363" s="666"/>
      <c r="I363" s="737"/>
      <c r="J363" s="666"/>
      <c r="K363" s="737"/>
      <c r="L363" s="666"/>
      <c r="M363" s="737"/>
      <c r="N363" s="666"/>
      <c r="O363" s="737"/>
      <c r="P363" s="737"/>
      <c r="Q363" s="555"/>
      <c r="R363" s="777" t="s">
        <v>46</v>
      </c>
      <c r="S363" s="738">
        <v>0</v>
      </c>
      <c r="T363" s="606">
        <v>0</v>
      </c>
      <c r="U363" s="555"/>
      <c r="V363" s="729"/>
      <c r="W363" s="555"/>
      <c r="X363" s="719">
        <v>0</v>
      </c>
      <c r="Y363" s="555"/>
      <c r="Z363" s="739"/>
      <c r="AA363" s="555"/>
      <c r="AB363" s="555"/>
      <c r="AC363" s="713">
        <v>0</v>
      </c>
      <c r="AD363" s="720"/>
      <c r="AE363" s="555"/>
      <c r="AF363" s="558"/>
      <c r="AG363" s="561"/>
    </row>
    <row r="364" spans="1:33">
      <c r="A364" s="43"/>
      <c r="B364" s="881" t="s">
        <v>618</v>
      </c>
      <c r="C364" s="882"/>
      <c r="D364" s="882"/>
      <c r="E364" s="564" t="e">
        <v>#N/A</v>
      </c>
      <c r="F364" s="883" t="s">
        <v>616</v>
      </c>
      <c r="G364" s="884"/>
      <c r="H364" s="884"/>
      <c r="I364" s="884"/>
      <c r="J364" s="884"/>
      <c r="K364" s="884"/>
      <c r="L364" s="884"/>
      <c r="M364" s="884"/>
      <c r="N364" s="884"/>
      <c r="O364" s="884"/>
      <c r="P364" s="885"/>
      <c r="Q364" s="555"/>
      <c r="R364" s="776" t="s">
        <v>47</v>
      </c>
      <c r="S364" s="740"/>
      <c r="T364" s="736">
        <v>0</v>
      </c>
      <c r="U364" s="696"/>
      <c r="V364" s="723" t="s">
        <v>492</v>
      </c>
      <c r="W364" s="696"/>
      <c r="X364" s="724">
        <v>0</v>
      </c>
      <c r="Y364" s="696"/>
      <c r="Z364" s="725" t="s">
        <v>492</v>
      </c>
      <c r="AA364" s="696"/>
      <c r="AB364" s="696"/>
      <c r="AC364" s="736">
        <v>0</v>
      </c>
      <c r="AD364" s="723" t="s">
        <v>492</v>
      </c>
      <c r="AE364" s="555"/>
      <c r="AF364" s="558"/>
      <c r="AG364" s="561"/>
    </row>
    <row r="365" spans="1:33">
      <c r="A365" s="43"/>
      <c r="B365" s="894" t="s">
        <v>602</v>
      </c>
      <c r="C365" s="894"/>
      <c r="D365" s="894"/>
      <c r="E365" s="555" t="e">
        <v>#N/A</v>
      </c>
      <c r="F365" s="687" t="s">
        <v>15</v>
      </c>
      <c r="G365" s="688"/>
      <c r="H365" s="687" t="s">
        <v>16</v>
      </c>
      <c r="I365" s="689"/>
      <c r="J365" s="559" t="s">
        <v>17</v>
      </c>
      <c r="K365" s="690"/>
      <c r="L365" s="687" t="s">
        <v>18</v>
      </c>
      <c r="M365" s="670"/>
      <c r="N365" s="670" t="s">
        <v>19</v>
      </c>
      <c r="O365" s="691" t="s">
        <v>6</v>
      </c>
      <c r="P365" s="613" t="s">
        <v>20</v>
      </c>
      <c r="Q365" s="555"/>
      <c r="R365" s="773" t="s">
        <v>639</v>
      </c>
      <c r="S365" s="824">
        <v>8380</v>
      </c>
      <c r="T365" s="606">
        <v>0</v>
      </c>
      <c r="U365" s="555"/>
      <c r="V365" s="729"/>
      <c r="W365" s="555"/>
      <c r="X365" s="719">
        <v>28670</v>
      </c>
      <c r="Y365" s="555"/>
      <c r="Z365" s="720"/>
      <c r="AA365" s="555"/>
      <c r="AB365" s="555"/>
      <c r="AC365" s="713">
        <v>48690</v>
      </c>
      <c r="AD365" s="720"/>
      <c r="AE365" s="555"/>
      <c r="AF365" s="558"/>
      <c r="AG365" s="561"/>
    </row>
    <row r="366" spans="1:33" ht="15" thickBot="1">
      <c r="A366" s="43"/>
      <c r="B366" s="873" t="s">
        <v>635</v>
      </c>
      <c r="C366" s="874"/>
      <c r="D366" s="875"/>
      <c r="E366" s="670"/>
      <c r="F366" s="665"/>
      <c r="G366" s="727"/>
      <c r="H366" s="727"/>
      <c r="I366" s="727"/>
      <c r="J366" s="727"/>
      <c r="K366" s="727"/>
      <c r="L366" s="727"/>
      <c r="M366" s="727"/>
      <c r="N366" s="727"/>
      <c r="O366" s="727"/>
      <c r="P366" s="742"/>
      <c r="Q366" s="555"/>
      <c r="R366" s="771" t="s">
        <v>682</v>
      </c>
      <c r="S366" s="825">
        <v>0</v>
      </c>
      <c r="T366" s="736">
        <v>8380</v>
      </c>
      <c r="U366" s="696"/>
      <c r="V366" s="723" t="s">
        <v>492</v>
      </c>
      <c r="W366" s="696"/>
      <c r="X366" s="724">
        <v>106480</v>
      </c>
      <c r="Y366" s="696"/>
      <c r="Z366" s="723">
        <v>371.39867457272413</v>
      </c>
      <c r="AA366" s="696"/>
      <c r="AB366" s="696"/>
      <c r="AC366" s="736">
        <v>123880</v>
      </c>
      <c r="AD366" s="723">
        <v>254.42596015608956</v>
      </c>
      <c r="AE366" s="555"/>
      <c r="AF366" s="558"/>
      <c r="AG366" s="561"/>
    </row>
    <row r="367" spans="1:33" ht="15" thickBot="1">
      <c r="A367" s="43"/>
      <c r="B367" s="870" t="s">
        <v>624</v>
      </c>
      <c r="C367" s="871"/>
      <c r="D367" s="872"/>
      <c r="E367" s="555" t="e">
        <v>#N/A</v>
      </c>
      <c r="F367" s="700">
        <v>473</v>
      </c>
      <c r="G367" s="701">
        <v>52650</v>
      </c>
      <c r="H367" s="702">
        <v>240</v>
      </c>
      <c r="I367" s="702">
        <v>40950</v>
      </c>
      <c r="J367" s="702">
        <v>0</v>
      </c>
      <c r="K367" s="702">
        <v>29250</v>
      </c>
      <c r="L367" s="702">
        <v>41</v>
      </c>
      <c r="M367" s="702">
        <v>26390</v>
      </c>
      <c r="N367" s="702">
        <v>8</v>
      </c>
      <c r="O367" s="702">
        <v>762</v>
      </c>
      <c r="P367" s="703">
        <v>3208990</v>
      </c>
      <c r="Q367" s="555"/>
      <c r="R367" s="773" t="s">
        <v>640</v>
      </c>
      <c r="S367" s="741">
        <v>4200</v>
      </c>
      <c r="T367" s="606">
        <v>800</v>
      </c>
      <c r="U367" s="555"/>
      <c r="V367" s="729"/>
      <c r="W367" s="555"/>
      <c r="X367" s="719">
        <v>50000</v>
      </c>
      <c r="Y367" s="555"/>
      <c r="Z367" s="739"/>
      <c r="AA367" s="555"/>
      <c r="AB367" s="555"/>
      <c r="AC367" s="713">
        <v>72800</v>
      </c>
      <c r="AD367" s="720"/>
      <c r="AE367" s="555"/>
      <c r="AF367" s="934" t="s">
        <v>664</v>
      </c>
      <c r="AG367" s="935"/>
    </row>
    <row r="368" spans="1:33">
      <c r="B368" s="873" t="s">
        <v>107</v>
      </c>
      <c r="C368" s="874"/>
      <c r="D368" s="875"/>
      <c r="E368" s="670"/>
      <c r="F368" s="665"/>
      <c r="G368" s="727"/>
      <c r="H368" s="727"/>
      <c r="I368" s="727"/>
      <c r="J368" s="727"/>
      <c r="K368" s="727"/>
      <c r="L368" s="727"/>
      <c r="M368" s="727"/>
      <c r="N368" s="727"/>
      <c r="O368" s="727"/>
      <c r="P368" s="742"/>
      <c r="Q368" s="555"/>
      <c r="R368" s="772" t="s">
        <v>683</v>
      </c>
      <c r="S368" s="740"/>
      <c r="T368" s="736">
        <v>4200</v>
      </c>
      <c r="U368" s="696"/>
      <c r="V368" s="723">
        <v>525</v>
      </c>
      <c r="W368" s="696"/>
      <c r="X368" s="724">
        <v>76300</v>
      </c>
      <c r="Y368" s="696"/>
      <c r="Z368" s="725">
        <v>152.6</v>
      </c>
      <c r="AA368" s="696"/>
      <c r="AB368" s="696"/>
      <c r="AC368" s="736">
        <v>109300</v>
      </c>
      <c r="AD368" s="723">
        <v>150.13736263736263</v>
      </c>
      <c r="AE368" s="555"/>
      <c r="AF368" s="936" t="s">
        <v>157</v>
      </c>
      <c r="AG368" s="937"/>
    </row>
    <row r="369" spans="1:33">
      <c r="B369" s="870" t="s">
        <v>624</v>
      </c>
      <c r="C369" s="871"/>
      <c r="D369" s="872"/>
      <c r="E369" s="555" t="e">
        <v>#N/A</v>
      </c>
      <c r="F369" s="701">
        <v>33</v>
      </c>
      <c r="G369" s="702">
        <v>3150</v>
      </c>
      <c r="H369" s="702">
        <v>8</v>
      </c>
      <c r="I369" s="702">
        <v>2450</v>
      </c>
      <c r="J369" s="702">
        <v>0</v>
      </c>
      <c r="K369" s="702">
        <v>1750</v>
      </c>
      <c r="L369" s="702">
        <v>0</v>
      </c>
      <c r="M369" s="702">
        <v>1580</v>
      </c>
      <c r="N369" s="702">
        <v>1</v>
      </c>
      <c r="O369" s="702">
        <v>42</v>
      </c>
      <c r="P369" s="703">
        <v>142280</v>
      </c>
      <c r="Q369" s="555"/>
      <c r="R369" s="777"/>
      <c r="S369" s="669"/>
      <c r="T369" s="606">
        <v>0</v>
      </c>
      <c r="U369" s="555"/>
      <c r="V369" s="729"/>
      <c r="W369" s="555"/>
      <c r="X369" s="719">
        <v>0</v>
      </c>
      <c r="Y369" s="555"/>
      <c r="Z369" s="720"/>
      <c r="AA369" s="555"/>
      <c r="AB369" s="555"/>
      <c r="AC369" s="713">
        <v>0</v>
      </c>
      <c r="AD369" s="720"/>
      <c r="AE369" s="555"/>
      <c r="AF369" s="826" t="s">
        <v>731</v>
      </c>
      <c r="AG369" s="827" t="s">
        <v>732</v>
      </c>
    </row>
    <row r="370" spans="1:33">
      <c r="B370" s="873" t="s">
        <v>605</v>
      </c>
      <c r="C370" s="874"/>
      <c r="D370" s="875"/>
      <c r="E370" s="670"/>
      <c r="F370" s="665"/>
      <c r="G370" s="727"/>
      <c r="H370" s="727"/>
      <c r="I370" s="727"/>
      <c r="J370" s="727"/>
      <c r="K370" s="727"/>
      <c r="L370" s="727"/>
      <c r="M370" s="727"/>
      <c r="N370" s="727"/>
      <c r="O370" s="727"/>
      <c r="P370" s="742"/>
      <c r="Q370" s="555"/>
      <c r="R370" s="776" t="s">
        <v>52</v>
      </c>
      <c r="S370" s="660"/>
      <c r="T370" s="736">
        <v>0</v>
      </c>
      <c r="U370" s="696"/>
      <c r="V370" s="723" t="s">
        <v>492</v>
      </c>
      <c r="W370" s="696"/>
      <c r="X370" s="724">
        <v>0</v>
      </c>
      <c r="Y370" s="696"/>
      <c r="Z370" s="723" t="s">
        <v>492</v>
      </c>
      <c r="AA370" s="696"/>
      <c r="AB370" s="696"/>
      <c r="AC370" s="736">
        <v>0</v>
      </c>
      <c r="AD370" s="723" t="s">
        <v>492</v>
      </c>
      <c r="AE370" s="555"/>
      <c r="AF370" s="817">
        <v>5380</v>
      </c>
      <c r="AG370" s="818">
        <v>398.51851851851916</v>
      </c>
    </row>
    <row r="371" spans="1:33">
      <c r="B371" s="870" t="s">
        <v>624</v>
      </c>
      <c r="C371" s="871"/>
      <c r="D371" s="872"/>
      <c r="E371" s="712"/>
      <c r="F371" s="701">
        <v>0</v>
      </c>
      <c r="G371" s="702">
        <v>0</v>
      </c>
      <c r="H371" s="702">
        <v>0</v>
      </c>
      <c r="I371" s="702">
        <v>0</v>
      </c>
      <c r="J371" s="702">
        <v>0</v>
      </c>
      <c r="K371" s="702">
        <v>0</v>
      </c>
      <c r="L371" s="702">
        <v>0</v>
      </c>
      <c r="M371" s="702">
        <v>0</v>
      </c>
      <c r="N371" s="702">
        <v>0</v>
      </c>
      <c r="O371" s="702">
        <v>0</v>
      </c>
      <c r="P371" s="703">
        <v>0</v>
      </c>
      <c r="Q371" s="555"/>
      <c r="R371" s="773" t="s">
        <v>641</v>
      </c>
      <c r="S371" s="728">
        <v>8000</v>
      </c>
      <c r="T371" s="743">
        <v>500</v>
      </c>
      <c r="U371" s="682"/>
      <c r="V371" s="744"/>
      <c r="W371" s="682"/>
      <c r="X371" s="719">
        <v>20500</v>
      </c>
      <c r="Y371" s="682"/>
      <c r="Z371" s="744"/>
      <c r="AA371" s="682"/>
      <c r="AB371" s="682"/>
      <c r="AC371" s="745">
        <v>34000</v>
      </c>
      <c r="AD371" s="744"/>
      <c r="AE371" s="555"/>
      <c r="AF371" s="828" t="s">
        <v>733</v>
      </c>
      <c r="AG371" s="829" t="s">
        <v>732</v>
      </c>
    </row>
    <row r="372" spans="1:33" ht="3" customHeight="1" thickBot="1">
      <c r="B372" s="873" t="s">
        <v>103</v>
      </c>
      <c r="C372" s="874"/>
      <c r="D372" s="875"/>
      <c r="E372" s="560" t="e">
        <v>#N/A</v>
      </c>
      <c r="F372" s="665"/>
      <c r="G372" s="727"/>
      <c r="H372" s="727"/>
      <c r="I372" s="727"/>
      <c r="J372" s="727"/>
      <c r="K372" s="727"/>
      <c r="L372" s="727"/>
      <c r="M372" s="727"/>
      <c r="N372" s="727"/>
      <c r="O372" s="727"/>
      <c r="P372" s="742"/>
      <c r="Q372" s="555"/>
      <c r="R372" s="779" t="s">
        <v>684</v>
      </c>
      <c r="S372" s="746"/>
      <c r="T372" s="747">
        <v>8000</v>
      </c>
      <c r="U372" s="748"/>
      <c r="V372" s="749">
        <v>1600</v>
      </c>
      <c r="W372" s="748"/>
      <c r="X372" s="719">
        <v>49000</v>
      </c>
      <c r="Y372" s="748"/>
      <c r="Z372" s="749">
        <v>239.02439024390242</v>
      </c>
      <c r="AA372" s="748"/>
      <c r="AB372" s="748"/>
      <c r="AC372" s="747">
        <v>56500</v>
      </c>
      <c r="AD372" s="749">
        <v>166.1764705882353</v>
      </c>
      <c r="AE372" s="555"/>
      <c r="AF372" s="821">
        <v>3000</v>
      </c>
      <c r="AG372" s="822">
        <v>272.72727272727298</v>
      </c>
    </row>
    <row r="373" spans="1:33" ht="17.25" customHeight="1">
      <c r="B373" s="870" t="s">
        <v>624</v>
      </c>
      <c r="C373" s="871"/>
      <c r="D373" s="872"/>
      <c r="E373" s="555" t="e">
        <v>#N/A</v>
      </c>
      <c r="F373" s="701">
        <v>174</v>
      </c>
      <c r="G373" s="702">
        <v>26460</v>
      </c>
      <c r="H373" s="702">
        <v>71</v>
      </c>
      <c r="I373" s="702">
        <v>20580</v>
      </c>
      <c r="J373" s="702">
        <v>0</v>
      </c>
      <c r="K373" s="702">
        <v>14700</v>
      </c>
      <c r="L373" s="702">
        <v>20</v>
      </c>
      <c r="M373" s="702">
        <v>13230</v>
      </c>
      <c r="N373" s="702">
        <v>6</v>
      </c>
      <c r="O373" s="702">
        <v>271</v>
      </c>
      <c r="P373" s="703">
        <v>2455880</v>
      </c>
      <c r="Q373" s="555"/>
      <c r="R373" s="777"/>
      <c r="S373" s="669"/>
      <c r="T373" s="713">
        <v>89270</v>
      </c>
      <c r="U373" s="555"/>
      <c r="V373" s="729"/>
      <c r="W373" s="555"/>
      <c r="X373" s="750">
        <v>1908160</v>
      </c>
      <c r="Y373" s="555"/>
      <c r="Z373" s="739"/>
      <c r="AA373" s="555"/>
      <c r="AB373" s="555"/>
      <c r="AC373" s="713">
        <v>3009090</v>
      </c>
      <c r="AD373" s="739"/>
      <c r="AE373" s="555"/>
      <c r="AF373" s="932" t="s">
        <v>685</v>
      </c>
      <c r="AG373" s="933"/>
    </row>
    <row r="374" spans="1:33" ht="17.25" customHeight="1">
      <c r="B374" s="878" t="s">
        <v>661</v>
      </c>
      <c r="C374" s="879"/>
      <c r="D374" s="880"/>
      <c r="E374" s="670"/>
      <c r="F374" s="665"/>
      <c r="G374" s="727"/>
      <c r="H374" s="727"/>
      <c r="I374" s="727"/>
      <c r="J374" s="727"/>
      <c r="K374" s="727"/>
      <c r="L374" s="727"/>
      <c r="M374" s="727"/>
      <c r="N374" s="727"/>
      <c r="O374" s="727"/>
      <c r="P374" s="742"/>
      <c r="Q374" s="555"/>
      <c r="R374" s="780" t="s">
        <v>53</v>
      </c>
      <c r="S374" s="705"/>
      <c r="T374" s="751">
        <v>815660</v>
      </c>
      <c r="U374" s="560"/>
      <c r="V374" s="752">
        <v>913.70001120197151</v>
      </c>
      <c r="W374" s="560"/>
      <c r="X374" s="751">
        <v>6001360</v>
      </c>
      <c r="Y374" s="560"/>
      <c r="Z374" s="752">
        <v>314.51031360053662</v>
      </c>
      <c r="AA374" s="560"/>
      <c r="AB374" s="560"/>
      <c r="AC374" s="751">
        <v>7243220</v>
      </c>
      <c r="AD374" s="752">
        <v>240.71131139314542</v>
      </c>
      <c r="AE374" s="555"/>
      <c r="AF374" s="826" t="s">
        <v>731</v>
      </c>
      <c r="AG374" s="827" t="s">
        <v>732</v>
      </c>
    </row>
    <row r="375" spans="1:33" ht="16.5" customHeight="1">
      <c r="B375" s="870" t="s">
        <v>624</v>
      </c>
      <c r="C375" s="871"/>
      <c r="D375" s="872"/>
      <c r="E375" s="555" t="e">
        <v>#N/A</v>
      </c>
      <c r="F375" s="701">
        <v>102</v>
      </c>
      <c r="G375" s="702">
        <v>20250</v>
      </c>
      <c r="H375" s="702">
        <v>50</v>
      </c>
      <c r="I375" s="702">
        <v>15750</v>
      </c>
      <c r="J375" s="702">
        <v>0</v>
      </c>
      <c r="K375" s="702">
        <v>11250</v>
      </c>
      <c r="L375" s="702">
        <v>9</v>
      </c>
      <c r="M375" s="702">
        <v>10140</v>
      </c>
      <c r="N375" s="702">
        <v>3</v>
      </c>
      <c r="O375" s="702">
        <v>164</v>
      </c>
      <c r="P375" s="703">
        <v>1146390</v>
      </c>
      <c r="Q375" s="555"/>
      <c r="R375" s="775"/>
      <c r="S375" s="669"/>
      <c r="T375" s="713">
        <v>81154.545454545441</v>
      </c>
      <c r="U375" s="555"/>
      <c r="V375" s="729"/>
      <c r="W375" s="555"/>
      <c r="X375" s="713">
        <v>1734951.5151515151</v>
      </c>
      <c r="Y375" s="555"/>
      <c r="Z375" s="739"/>
      <c r="AA375" s="555"/>
      <c r="AB375" s="555"/>
      <c r="AC375" s="713">
        <v>2735962.6262626261</v>
      </c>
      <c r="AD375" s="739"/>
      <c r="AE375" s="555"/>
      <c r="AF375" s="817"/>
      <c r="AG375" s="818" t="s">
        <v>725</v>
      </c>
    </row>
    <row r="376" spans="1:33" ht="11.25" customHeight="1">
      <c r="B376" s="662"/>
      <c r="C376" s="663"/>
      <c r="D376" s="664"/>
      <c r="E376" s="590" t="s">
        <v>492</v>
      </c>
      <c r="F376" s="665"/>
      <c r="G376" s="666"/>
      <c r="H376" s="665"/>
      <c r="I376" s="667"/>
      <c r="J376" s="665"/>
      <c r="K376" s="667"/>
      <c r="L376" s="665"/>
      <c r="M376" s="666"/>
      <c r="N376" s="666"/>
      <c r="O376" s="727"/>
      <c r="P376" s="647"/>
      <c r="Q376" s="555"/>
      <c r="R376" s="777" t="s">
        <v>54</v>
      </c>
      <c r="S376" s="669"/>
      <c r="T376" s="713">
        <v>741599.66329966323</v>
      </c>
      <c r="U376" s="555"/>
      <c r="V376" s="725"/>
      <c r="W376" s="555"/>
      <c r="X376" s="713">
        <v>5456823.7373737367</v>
      </c>
      <c r="Y376" s="555"/>
      <c r="Z376" s="725">
        <v>314.52312584638349</v>
      </c>
      <c r="AA376" s="555"/>
      <c r="AB376" s="555"/>
      <c r="AC376" s="713">
        <v>6585877.7777777761</v>
      </c>
      <c r="AD376" s="753">
        <v>240.71519525009754</v>
      </c>
      <c r="AE376" s="555"/>
      <c r="AF376" s="828" t="s">
        <v>733</v>
      </c>
      <c r="AG376" s="829" t="s">
        <v>732</v>
      </c>
    </row>
    <row r="377" spans="1:33" ht="15" thickBot="1">
      <c r="B377" s="870" t="s">
        <v>617</v>
      </c>
      <c r="C377" s="871"/>
      <c r="D377" s="872"/>
      <c r="E377" s="670"/>
      <c r="F377" s="731">
        <v>782</v>
      </c>
      <c r="G377" s="732">
        <v>102510</v>
      </c>
      <c r="H377" s="731">
        <v>369</v>
      </c>
      <c r="I377" s="733">
        <v>79730</v>
      </c>
      <c r="J377" s="731">
        <v>0</v>
      </c>
      <c r="K377" s="733">
        <v>56950</v>
      </c>
      <c r="L377" s="731">
        <v>70</v>
      </c>
      <c r="M377" s="732">
        <v>51340</v>
      </c>
      <c r="N377" s="732">
        <v>18</v>
      </c>
      <c r="O377" s="734">
        <v>1239</v>
      </c>
      <c r="P377" s="735">
        <v>6953540</v>
      </c>
      <c r="Q377" s="555"/>
      <c r="R377" s="781"/>
      <c r="S377" s="754" t="s">
        <v>0</v>
      </c>
      <c r="T377" s="751">
        <v>74060.336700336775</v>
      </c>
      <c r="U377" s="560"/>
      <c r="V377" s="755"/>
      <c r="W377" s="649" t="s">
        <v>0</v>
      </c>
      <c r="X377" s="751">
        <v>544536.26262626331</v>
      </c>
      <c r="Y377" s="560"/>
      <c r="Z377" s="756"/>
      <c r="AA377" s="560" t="s">
        <v>0</v>
      </c>
      <c r="AB377" s="649"/>
      <c r="AC377" s="751">
        <v>657342.22222222388</v>
      </c>
      <c r="AD377" s="756"/>
      <c r="AE377" s="555"/>
      <c r="AF377" s="823"/>
      <c r="AG377" s="822" t="s">
        <v>725</v>
      </c>
    </row>
    <row r="378" spans="1:33">
      <c r="A378" s="22"/>
    </row>
    <row r="379" spans="1:33" ht="13.5" customHeight="1">
      <c r="A379" s="22"/>
    </row>
    <row r="380" spans="1:33" ht="19.25" customHeight="1">
      <c r="A380" s="1">
        <v>7</v>
      </c>
      <c r="B380" s="555"/>
      <c r="C380" s="555"/>
      <c r="D380" s="561"/>
      <c r="E380" s="564"/>
      <c r="F380" s="567" t="s">
        <v>705</v>
      </c>
      <c r="G380" s="562">
        <v>0</v>
      </c>
      <c r="H380" s="563" t="s">
        <v>706</v>
      </c>
      <c r="I380" s="564">
        <v>0</v>
      </c>
      <c r="J380" s="565" t="s">
        <v>707</v>
      </c>
      <c r="K380" s="566">
        <v>0</v>
      </c>
      <c r="L380" s="567" t="s">
        <v>708</v>
      </c>
      <c r="M380" s="566">
        <v>0</v>
      </c>
      <c r="N380" s="567" t="s">
        <v>709</v>
      </c>
      <c r="O380" s="568" t="s">
        <v>162</v>
      </c>
      <c r="P380" s="557"/>
      <c r="Q380" s="24"/>
      <c r="R380" s="919" t="s">
        <v>99</v>
      </c>
      <c r="S380" s="919"/>
      <c r="T380" s="919"/>
      <c r="U380" s="919"/>
      <c r="V380" s="919"/>
      <c r="W380" s="919"/>
      <c r="X380" s="919"/>
      <c r="AD380" s="866" t="s">
        <v>116</v>
      </c>
      <c r="AE380" s="25"/>
      <c r="AF380" s="183" t="s">
        <v>8</v>
      </c>
      <c r="AG380" s="556" t="s">
        <v>9</v>
      </c>
    </row>
    <row r="381" spans="1:33" ht="19">
      <c r="D381" s="561"/>
      <c r="E381" s="555"/>
      <c r="F381" s="920"/>
      <c r="H381" s="922"/>
      <c r="J381" s="924"/>
      <c r="K381" s="186"/>
      <c r="L381" s="926"/>
      <c r="M381" s="186"/>
      <c r="N381" s="926"/>
      <c r="O381" s="876" t="s">
        <v>714</v>
      </c>
      <c r="P381" s="770">
        <v>1</v>
      </c>
      <c r="Q381" s="4"/>
      <c r="R381" s="269"/>
      <c r="S381" s="865">
        <v>45784</v>
      </c>
      <c r="T381" s="865"/>
      <c r="U381" s="865"/>
      <c r="V381" s="865"/>
      <c r="W381" s="862" t="s">
        <v>112</v>
      </c>
      <c r="X381" s="862"/>
      <c r="Y381" s="268"/>
      <c r="Z381" s="4"/>
      <c r="AA381" s="4"/>
      <c r="AB381" s="4"/>
      <c r="AC381" s="29"/>
      <c r="AD381" s="867"/>
      <c r="AE381" s="263"/>
      <c r="AF381" s="889" t="s">
        <v>723</v>
      </c>
      <c r="AG381" s="860" t="s">
        <v>735</v>
      </c>
    </row>
    <row r="382" spans="1:33" ht="19">
      <c r="D382" s="561"/>
      <c r="E382" s="560"/>
      <c r="F382" s="921"/>
      <c r="G382" s="31"/>
      <c r="H382" s="923"/>
      <c r="I382" s="31"/>
      <c r="J382" s="925"/>
      <c r="K382" s="187"/>
      <c r="L382" s="927"/>
      <c r="M382" s="187"/>
      <c r="N382" s="927"/>
      <c r="O382" s="877" t="s">
        <v>492</v>
      </c>
      <c r="P382" s="770">
        <v>2</v>
      </c>
      <c r="Q382" s="4"/>
      <c r="R382" s="269"/>
      <c r="S382" s="865"/>
      <c r="T382" s="865"/>
      <c r="U382" s="865"/>
      <c r="V382" s="865"/>
      <c r="W382" s="862"/>
      <c r="X382" s="862"/>
      <c r="Y382" s="268"/>
      <c r="Z382" s="4"/>
      <c r="AA382" s="4"/>
      <c r="AB382" s="4"/>
      <c r="AC382" s="29"/>
      <c r="AD382" s="868"/>
      <c r="AE382" s="187"/>
      <c r="AF382" s="890" t="s">
        <v>492</v>
      </c>
      <c r="AG382" s="861" t="s">
        <v>492</v>
      </c>
    </row>
    <row r="383" spans="1:33">
      <c r="B383" s="555" t="s">
        <v>447</v>
      </c>
      <c r="C383" s="555"/>
      <c r="D383" s="555"/>
      <c r="E383" s="555"/>
      <c r="F383" s="555"/>
      <c r="G383" s="555"/>
      <c r="H383" s="555"/>
      <c r="I383" s="555"/>
      <c r="J383" s="555"/>
      <c r="K383" s="555"/>
      <c r="L383" s="555"/>
      <c r="M383" s="555"/>
      <c r="N383" s="555"/>
      <c r="O383" s="595">
        <v>4</v>
      </c>
      <c r="P383" s="555"/>
      <c r="Q383" s="555"/>
      <c r="R383" s="596" t="s">
        <v>446</v>
      </c>
      <c r="S383" s="555"/>
      <c r="T383" s="555"/>
      <c r="U383" s="555"/>
      <c r="V383" s="596" t="s">
        <v>445</v>
      </c>
      <c r="W383" s="555"/>
      <c r="X383" s="555"/>
      <c r="Y383" s="555"/>
      <c r="Z383" s="596" t="s">
        <v>444</v>
      </c>
      <c r="AA383" s="596"/>
      <c r="AB383" s="555"/>
      <c r="AC383" s="597"/>
      <c r="AD383" s="555"/>
      <c r="AE383" s="555"/>
      <c r="AF383" s="596"/>
      <c r="AG383" s="597"/>
    </row>
    <row r="384" spans="1:33">
      <c r="B384" s="908"/>
      <c r="C384" s="909"/>
      <c r="D384" s="598"/>
      <c r="E384" s="598"/>
      <c r="F384" s="891" t="s">
        <v>679</v>
      </c>
      <c r="G384" s="892"/>
      <c r="H384" s="892"/>
      <c r="I384" s="892"/>
      <c r="J384" s="892"/>
      <c r="K384" s="892"/>
      <c r="L384" s="892"/>
      <c r="M384" s="892"/>
      <c r="N384" s="892"/>
      <c r="O384" s="892"/>
      <c r="P384" s="893"/>
      <c r="Q384" s="555"/>
      <c r="R384" s="599" t="s">
        <v>78</v>
      </c>
      <c r="S384" s="564"/>
      <c r="T384" s="600" t="s">
        <v>79</v>
      </c>
      <c r="U384" s="564"/>
      <c r="V384" s="564" t="s">
        <v>80</v>
      </c>
      <c r="W384" s="564"/>
      <c r="X384" s="601" t="s">
        <v>79</v>
      </c>
      <c r="Y384" s="555"/>
      <c r="Z384" s="602" t="s">
        <v>30</v>
      </c>
      <c r="AA384" s="603"/>
      <c r="AB384" s="604"/>
      <c r="AC384" s="605"/>
      <c r="AD384" s="555"/>
      <c r="AE384" s="555"/>
      <c r="AF384" s="555"/>
      <c r="AG384" s="606"/>
    </row>
    <row r="385" spans="1:33">
      <c r="B385" s="607" t="s">
        <v>104</v>
      </c>
      <c r="C385" s="608" t="s">
        <v>105</v>
      </c>
      <c r="D385" s="568" t="s">
        <v>4</v>
      </c>
      <c r="E385" s="563"/>
      <c r="F385" s="609" t="s">
        <v>15</v>
      </c>
      <c r="G385" s="610"/>
      <c r="H385" s="609" t="s">
        <v>16</v>
      </c>
      <c r="I385" s="566"/>
      <c r="J385" s="567" t="s">
        <v>17</v>
      </c>
      <c r="K385" s="611"/>
      <c r="L385" s="609" t="s">
        <v>18</v>
      </c>
      <c r="M385" s="562"/>
      <c r="N385" s="612" t="s">
        <v>19</v>
      </c>
      <c r="O385" s="613" t="s">
        <v>6</v>
      </c>
      <c r="P385" s="613" t="s">
        <v>20</v>
      </c>
      <c r="Q385" s="595"/>
      <c r="R385" s="614" t="s">
        <v>492</v>
      </c>
      <c r="S385" s="604"/>
      <c r="T385" s="615"/>
      <c r="U385" s="604">
        <v>500</v>
      </c>
      <c r="V385" s="604" t="s">
        <v>341</v>
      </c>
      <c r="W385" s="604"/>
      <c r="X385" s="616">
        <v>56700</v>
      </c>
      <c r="Y385" s="555"/>
      <c r="Z385" s="558"/>
      <c r="AA385" s="617"/>
      <c r="AB385" s="618"/>
      <c r="AC385" s="619"/>
      <c r="AD385" s="555"/>
      <c r="AE385" s="555"/>
      <c r="AF385" s="555" t="s">
        <v>346</v>
      </c>
      <c r="AG385" s="606"/>
    </row>
    <row r="386" spans="1:33">
      <c r="A386" s="43"/>
      <c r="B386" s="620" t="s">
        <v>126</v>
      </c>
      <c r="C386" s="621">
        <v>1</v>
      </c>
      <c r="D386" s="621">
        <v>3</v>
      </c>
      <c r="E386" s="604">
        <v>7500</v>
      </c>
      <c r="F386" s="622">
        <v>1</v>
      </c>
      <c r="G386" s="623">
        <v>6750</v>
      </c>
      <c r="H386" s="622">
        <v>6</v>
      </c>
      <c r="I386" s="624">
        <v>5250</v>
      </c>
      <c r="J386" s="622"/>
      <c r="K386" s="625">
        <v>3750</v>
      </c>
      <c r="L386" s="622"/>
      <c r="M386" s="626">
        <v>3380</v>
      </c>
      <c r="N386" s="605"/>
      <c r="O386" s="616">
        <v>7</v>
      </c>
      <c r="P386" s="605">
        <v>48000</v>
      </c>
      <c r="Q386" s="595"/>
      <c r="R386" s="627" t="s">
        <v>492</v>
      </c>
      <c r="S386" s="628"/>
      <c r="T386" s="629"/>
      <c r="U386" s="628"/>
      <c r="V386" s="628" t="s">
        <v>492</v>
      </c>
      <c r="W386" s="628"/>
      <c r="X386" s="630"/>
      <c r="Y386" s="555"/>
      <c r="Z386" s="631"/>
      <c r="AA386" s="632"/>
      <c r="AB386" s="618"/>
      <c r="AC386" s="619"/>
      <c r="AD386" s="555"/>
      <c r="AE386" s="555"/>
      <c r="AF386" s="633" t="s">
        <v>164</v>
      </c>
      <c r="AG386" s="634">
        <v>111180</v>
      </c>
    </row>
    <row r="387" spans="1:33">
      <c r="A387" s="43"/>
      <c r="B387" s="635" t="s">
        <v>83</v>
      </c>
      <c r="C387" s="636">
        <v>2</v>
      </c>
      <c r="D387" s="636">
        <v>1</v>
      </c>
      <c r="E387" s="628">
        <v>4500</v>
      </c>
      <c r="F387" s="637">
        <v>14</v>
      </c>
      <c r="G387" s="638">
        <v>4050</v>
      </c>
      <c r="H387" s="637">
        <v>2</v>
      </c>
      <c r="I387" s="639">
        <v>3150</v>
      </c>
      <c r="J387" s="637"/>
      <c r="K387" s="640">
        <v>2250</v>
      </c>
      <c r="L387" s="637"/>
      <c r="M387" s="641">
        <v>2030</v>
      </c>
      <c r="N387" s="642"/>
      <c r="O387" s="642">
        <v>16</v>
      </c>
      <c r="P387" s="642">
        <v>71100</v>
      </c>
      <c r="Q387" s="595"/>
      <c r="R387" s="627" t="s">
        <v>492</v>
      </c>
      <c r="S387" s="628"/>
      <c r="T387" s="629"/>
      <c r="U387" s="628"/>
      <c r="V387" s="628" t="s">
        <v>492</v>
      </c>
      <c r="W387" s="628"/>
      <c r="X387" s="630"/>
      <c r="Y387" s="555"/>
      <c r="Z387" s="631"/>
      <c r="AA387" s="632"/>
      <c r="AB387" s="618"/>
      <c r="AC387" s="619"/>
      <c r="AD387" s="555"/>
      <c r="AE387" s="555"/>
      <c r="AF387" s="643" t="s">
        <v>680</v>
      </c>
      <c r="AG387" s="644">
        <v>0</v>
      </c>
    </row>
    <row r="388" spans="1:33">
      <c r="A388" s="43"/>
      <c r="B388" s="635" t="s">
        <v>126</v>
      </c>
      <c r="C388" s="636">
        <v>2</v>
      </c>
      <c r="D388" s="636">
        <v>3</v>
      </c>
      <c r="E388" s="628">
        <v>7500</v>
      </c>
      <c r="F388" s="637">
        <v>9</v>
      </c>
      <c r="G388" s="638">
        <v>6750</v>
      </c>
      <c r="H388" s="637">
        <v>2</v>
      </c>
      <c r="I388" s="639">
        <v>5250</v>
      </c>
      <c r="J388" s="637"/>
      <c r="K388" s="640">
        <v>3750</v>
      </c>
      <c r="L388" s="637"/>
      <c r="M388" s="641">
        <v>3380</v>
      </c>
      <c r="N388" s="642"/>
      <c r="O388" s="630">
        <v>11</v>
      </c>
      <c r="P388" s="642">
        <v>81000</v>
      </c>
      <c r="Q388" s="595"/>
      <c r="R388" s="627" t="s">
        <v>492</v>
      </c>
      <c r="S388" s="628"/>
      <c r="T388" s="629"/>
      <c r="U388" s="628"/>
      <c r="V388" s="628" t="s">
        <v>492</v>
      </c>
      <c r="W388" s="628"/>
      <c r="X388" s="630"/>
      <c r="Y388" s="555"/>
      <c r="Z388" s="645"/>
      <c r="AA388" s="590"/>
      <c r="AB388" s="646"/>
      <c r="AC388" s="647"/>
      <c r="AD388" s="555"/>
      <c r="AE388" s="555"/>
      <c r="AF388" s="555"/>
      <c r="AG388" s="606"/>
    </row>
    <row r="389" spans="1:33">
      <c r="A389" s="43"/>
      <c r="B389" s="635" t="s">
        <v>83</v>
      </c>
      <c r="C389" s="636">
        <v>4</v>
      </c>
      <c r="D389" s="636">
        <v>1</v>
      </c>
      <c r="E389" s="628">
        <v>4500</v>
      </c>
      <c r="F389" s="637">
        <v>12</v>
      </c>
      <c r="G389" s="638">
        <v>4050</v>
      </c>
      <c r="H389" s="637">
        <v>4</v>
      </c>
      <c r="I389" s="639">
        <v>3150</v>
      </c>
      <c r="J389" s="637"/>
      <c r="K389" s="640">
        <v>2250</v>
      </c>
      <c r="L389" s="637"/>
      <c r="M389" s="641">
        <v>2030</v>
      </c>
      <c r="N389" s="642"/>
      <c r="O389" s="642">
        <v>16</v>
      </c>
      <c r="P389" s="642">
        <v>70200</v>
      </c>
      <c r="Q389" s="595"/>
      <c r="R389" s="627" t="s">
        <v>492</v>
      </c>
      <c r="S389" s="628"/>
      <c r="T389" s="629"/>
      <c r="U389" s="628"/>
      <c r="V389" s="628" t="s">
        <v>492</v>
      </c>
      <c r="W389" s="628"/>
      <c r="X389" s="630"/>
      <c r="Y389" s="555"/>
      <c r="Z389" s="648" t="s">
        <v>35</v>
      </c>
      <c r="AA389" s="649"/>
      <c r="AB389" s="650"/>
      <c r="AC389" s="651">
        <v>0</v>
      </c>
      <c r="AD389" s="555"/>
      <c r="AE389" s="555"/>
      <c r="AF389" s="555" t="s">
        <v>345</v>
      </c>
      <c r="AG389" s="606"/>
    </row>
    <row r="390" spans="1:33">
      <c r="A390" s="43"/>
      <c r="B390" s="635"/>
      <c r="C390" s="636"/>
      <c r="D390" s="636"/>
      <c r="E390" s="628" t="s">
        <v>492</v>
      </c>
      <c r="F390" s="637"/>
      <c r="G390" s="638" t="s">
        <v>492</v>
      </c>
      <c r="H390" s="637"/>
      <c r="I390" s="639" t="s">
        <v>492</v>
      </c>
      <c r="J390" s="637"/>
      <c r="K390" s="640" t="s">
        <v>492</v>
      </c>
      <c r="L390" s="637"/>
      <c r="M390" s="641" t="s">
        <v>492</v>
      </c>
      <c r="N390" s="642"/>
      <c r="O390" s="630" t="s">
        <v>492</v>
      </c>
      <c r="P390" s="642" t="s">
        <v>492</v>
      </c>
      <c r="Q390" s="595"/>
      <c r="R390" s="627" t="s">
        <v>492</v>
      </c>
      <c r="S390" s="628"/>
      <c r="T390" s="629"/>
      <c r="U390" s="628"/>
      <c r="V390" s="628" t="s">
        <v>492</v>
      </c>
      <c r="W390" s="628"/>
      <c r="X390" s="630"/>
      <c r="Y390" s="555"/>
      <c r="Z390" s="555"/>
      <c r="AA390" s="555"/>
      <c r="AB390" s="555"/>
      <c r="AC390" s="555"/>
      <c r="AD390" s="555"/>
      <c r="AE390" s="555"/>
      <c r="AF390" s="633" t="s">
        <v>164</v>
      </c>
      <c r="AG390" s="634">
        <v>78300</v>
      </c>
    </row>
    <row r="391" spans="1:33">
      <c r="A391" s="43"/>
      <c r="B391" s="635"/>
      <c r="C391" s="636"/>
      <c r="D391" s="636"/>
      <c r="E391" s="628" t="s">
        <v>492</v>
      </c>
      <c r="F391" s="637"/>
      <c r="G391" s="638" t="s">
        <v>492</v>
      </c>
      <c r="H391" s="637"/>
      <c r="I391" s="639" t="s">
        <v>492</v>
      </c>
      <c r="J391" s="637"/>
      <c r="K391" s="640" t="s">
        <v>492</v>
      </c>
      <c r="L391" s="637"/>
      <c r="M391" s="641" t="s">
        <v>492</v>
      </c>
      <c r="N391" s="642"/>
      <c r="O391" s="642" t="s">
        <v>492</v>
      </c>
      <c r="P391" s="642" t="s">
        <v>492</v>
      </c>
      <c r="Q391" s="595"/>
      <c r="R391" s="627" t="s">
        <v>492</v>
      </c>
      <c r="S391" s="628"/>
      <c r="T391" s="629"/>
      <c r="U391" s="628"/>
      <c r="V391" s="628" t="s">
        <v>492</v>
      </c>
      <c r="W391" s="628"/>
      <c r="X391" s="630"/>
      <c r="Y391" s="555"/>
      <c r="Z391" s="602" t="s">
        <v>33</v>
      </c>
      <c r="AA391" s="603"/>
      <c r="AB391" s="652"/>
      <c r="AC391" s="653"/>
      <c r="AD391" s="555"/>
      <c r="AE391" s="555"/>
      <c r="AF391" s="643" t="s">
        <v>680</v>
      </c>
      <c r="AG391" s="644">
        <v>0</v>
      </c>
    </row>
    <row r="392" spans="1:33">
      <c r="A392" s="43"/>
      <c r="B392" s="635"/>
      <c r="C392" s="636"/>
      <c r="D392" s="636"/>
      <c r="E392" s="628" t="s">
        <v>492</v>
      </c>
      <c r="F392" s="637"/>
      <c r="G392" s="638" t="s">
        <v>492</v>
      </c>
      <c r="H392" s="637"/>
      <c r="I392" s="639" t="s">
        <v>492</v>
      </c>
      <c r="J392" s="637"/>
      <c r="K392" s="640" t="s">
        <v>492</v>
      </c>
      <c r="L392" s="637"/>
      <c r="M392" s="641" t="s">
        <v>492</v>
      </c>
      <c r="N392" s="642"/>
      <c r="O392" s="630" t="s">
        <v>492</v>
      </c>
      <c r="P392" s="642" t="s">
        <v>492</v>
      </c>
      <c r="Q392" s="595"/>
      <c r="R392" s="627" t="s">
        <v>492</v>
      </c>
      <c r="S392" s="628"/>
      <c r="T392" s="629"/>
      <c r="U392" s="628"/>
      <c r="V392" s="628" t="s">
        <v>492</v>
      </c>
      <c r="W392" s="628"/>
      <c r="X392" s="630"/>
      <c r="Y392" s="555"/>
      <c r="Z392" s="627"/>
      <c r="AA392" s="654"/>
      <c r="AB392" s="655"/>
      <c r="AC392" s="656"/>
      <c r="AD392" s="555"/>
      <c r="AE392" s="555"/>
      <c r="AF392" s="596"/>
      <c r="AG392" s="606"/>
    </row>
    <row r="393" spans="1:33">
      <c r="A393" s="43"/>
      <c r="B393" s="635"/>
      <c r="C393" s="636"/>
      <c r="D393" s="636"/>
      <c r="E393" s="628" t="s">
        <v>492</v>
      </c>
      <c r="F393" s="637"/>
      <c r="G393" s="638" t="s">
        <v>492</v>
      </c>
      <c r="H393" s="637"/>
      <c r="I393" s="639" t="s">
        <v>492</v>
      </c>
      <c r="J393" s="637"/>
      <c r="K393" s="640" t="s">
        <v>492</v>
      </c>
      <c r="L393" s="637"/>
      <c r="M393" s="641" t="s">
        <v>492</v>
      </c>
      <c r="N393" s="642"/>
      <c r="O393" s="642" t="s">
        <v>492</v>
      </c>
      <c r="P393" s="642" t="s">
        <v>492</v>
      </c>
      <c r="Q393" s="595"/>
      <c r="R393" s="627" t="s">
        <v>492</v>
      </c>
      <c r="S393" s="628"/>
      <c r="T393" s="629"/>
      <c r="U393" s="628"/>
      <c r="V393" s="628" t="s">
        <v>492</v>
      </c>
      <c r="W393" s="628"/>
      <c r="X393" s="630"/>
      <c r="Y393" s="555"/>
      <c r="Z393" s="627"/>
      <c r="AA393" s="654"/>
      <c r="AB393" s="655"/>
      <c r="AC393" s="642"/>
      <c r="AD393" s="555"/>
      <c r="AE393" s="555"/>
      <c r="AF393" s="555" t="s">
        <v>163</v>
      </c>
      <c r="AG393" s="606"/>
    </row>
    <row r="394" spans="1:33">
      <c r="A394" s="43"/>
      <c r="B394" s="635"/>
      <c r="C394" s="636"/>
      <c r="D394" s="636"/>
      <c r="E394" s="628" t="s">
        <v>492</v>
      </c>
      <c r="F394" s="637"/>
      <c r="G394" s="638" t="s">
        <v>492</v>
      </c>
      <c r="H394" s="637"/>
      <c r="I394" s="639" t="s">
        <v>492</v>
      </c>
      <c r="J394" s="637"/>
      <c r="K394" s="640" t="s">
        <v>492</v>
      </c>
      <c r="L394" s="637"/>
      <c r="M394" s="641" t="s">
        <v>492</v>
      </c>
      <c r="N394" s="642"/>
      <c r="O394" s="630" t="s">
        <v>492</v>
      </c>
      <c r="P394" s="642" t="s">
        <v>492</v>
      </c>
      <c r="Q394" s="595"/>
      <c r="R394" s="627" t="s">
        <v>492</v>
      </c>
      <c r="S394" s="628"/>
      <c r="T394" s="629"/>
      <c r="U394" s="628"/>
      <c r="V394" s="628" t="s">
        <v>492</v>
      </c>
      <c r="W394" s="628"/>
      <c r="X394" s="630"/>
      <c r="Y394" s="555"/>
      <c r="Z394" s="627"/>
      <c r="AA394" s="654"/>
      <c r="AB394" s="655"/>
      <c r="AC394" s="642"/>
      <c r="AD394" s="555"/>
      <c r="AE394" s="555"/>
      <c r="AF394" s="633" t="s">
        <v>164</v>
      </c>
      <c r="AG394" s="634">
        <v>49500</v>
      </c>
    </row>
    <row r="395" spans="1:33">
      <c r="A395" s="43"/>
      <c r="B395" s="635"/>
      <c r="C395" s="636"/>
      <c r="D395" s="636"/>
      <c r="E395" s="628" t="s">
        <v>492</v>
      </c>
      <c r="F395" s="637"/>
      <c r="G395" s="638" t="s">
        <v>492</v>
      </c>
      <c r="H395" s="637"/>
      <c r="I395" s="639" t="s">
        <v>492</v>
      </c>
      <c r="J395" s="637"/>
      <c r="K395" s="640" t="s">
        <v>492</v>
      </c>
      <c r="L395" s="637"/>
      <c r="M395" s="641" t="s">
        <v>492</v>
      </c>
      <c r="N395" s="642"/>
      <c r="O395" s="642" t="s">
        <v>492</v>
      </c>
      <c r="P395" s="642" t="s">
        <v>492</v>
      </c>
      <c r="Q395" s="595"/>
      <c r="R395" s="627" t="s">
        <v>492</v>
      </c>
      <c r="S395" s="628"/>
      <c r="T395" s="629"/>
      <c r="U395" s="628"/>
      <c r="V395" s="628" t="s">
        <v>492</v>
      </c>
      <c r="W395" s="628"/>
      <c r="X395" s="630"/>
      <c r="Y395" s="555"/>
      <c r="Z395" s="627"/>
      <c r="AA395" s="654"/>
      <c r="AB395" s="655"/>
      <c r="AC395" s="642"/>
      <c r="AD395" s="555"/>
      <c r="AE395" s="555"/>
      <c r="AF395" s="643" t="s">
        <v>680</v>
      </c>
      <c r="AG395" s="644">
        <v>0</v>
      </c>
    </row>
    <row r="396" spans="1:33">
      <c r="A396" s="43"/>
      <c r="B396" s="635"/>
      <c r="C396" s="636"/>
      <c r="D396" s="636"/>
      <c r="E396" s="628" t="s">
        <v>492</v>
      </c>
      <c r="F396" s="637"/>
      <c r="G396" s="638" t="s">
        <v>492</v>
      </c>
      <c r="H396" s="637"/>
      <c r="I396" s="639" t="s">
        <v>492</v>
      </c>
      <c r="J396" s="637"/>
      <c r="K396" s="640" t="s">
        <v>492</v>
      </c>
      <c r="L396" s="637"/>
      <c r="M396" s="641" t="s">
        <v>492</v>
      </c>
      <c r="N396" s="642"/>
      <c r="O396" s="630" t="s">
        <v>492</v>
      </c>
      <c r="P396" s="642" t="s">
        <v>492</v>
      </c>
      <c r="Q396" s="595"/>
      <c r="R396" s="627" t="s">
        <v>492</v>
      </c>
      <c r="S396" s="628"/>
      <c r="T396" s="629"/>
      <c r="U396" s="628"/>
      <c r="V396" s="628" t="s">
        <v>492</v>
      </c>
      <c r="W396" s="628"/>
      <c r="X396" s="630"/>
      <c r="Y396" s="555"/>
      <c r="Z396" s="627"/>
      <c r="AA396" s="654"/>
      <c r="AB396" s="657"/>
      <c r="AC396" s="642"/>
      <c r="AD396" s="555"/>
      <c r="AE396" s="555"/>
      <c r="AF396" s="555"/>
      <c r="AG396" s="606"/>
    </row>
    <row r="397" spans="1:33">
      <c r="A397" s="43"/>
      <c r="B397" s="635"/>
      <c r="C397" s="658"/>
      <c r="D397" s="636"/>
      <c r="E397" s="628" t="s">
        <v>492</v>
      </c>
      <c r="F397" s="637"/>
      <c r="G397" s="638" t="s">
        <v>492</v>
      </c>
      <c r="H397" s="637"/>
      <c r="I397" s="639" t="s">
        <v>492</v>
      </c>
      <c r="J397" s="637"/>
      <c r="K397" s="640" t="s">
        <v>492</v>
      </c>
      <c r="L397" s="637"/>
      <c r="M397" s="641" t="s">
        <v>492</v>
      </c>
      <c r="N397" s="642"/>
      <c r="O397" s="642" t="s">
        <v>492</v>
      </c>
      <c r="P397" s="642" t="s">
        <v>492</v>
      </c>
      <c r="Q397" s="595"/>
      <c r="R397" s="627" t="s">
        <v>492</v>
      </c>
      <c r="S397" s="628"/>
      <c r="T397" s="629"/>
      <c r="U397" s="628"/>
      <c r="V397" s="628" t="s">
        <v>492</v>
      </c>
      <c r="W397" s="628"/>
      <c r="X397" s="630"/>
      <c r="Y397" s="555"/>
      <c r="Z397" s="627"/>
      <c r="AA397" s="654"/>
      <c r="AB397" s="657"/>
      <c r="AC397" s="642"/>
      <c r="AD397" s="555"/>
      <c r="AE397" s="555"/>
      <c r="AF397" s="596" t="s">
        <v>344</v>
      </c>
      <c r="AG397" s="597"/>
    </row>
    <row r="398" spans="1:33">
      <c r="A398" s="43"/>
      <c r="B398" s="635"/>
      <c r="C398" s="658"/>
      <c r="D398" s="636"/>
      <c r="E398" s="628" t="s">
        <v>492</v>
      </c>
      <c r="F398" s="637"/>
      <c r="G398" s="638" t="s">
        <v>492</v>
      </c>
      <c r="H398" s="637"/>
      <c r="I398" s="639" t="s">
        <v>492</v>
      </c>
      <c r="J398" s="637"/>
      <c r="K398" s="640" t="s">
        <v>492</v>
      </c>
      <c r="L398" s="637"/>
      <c r="M398" s="641" t="s">
        <v>492</v>
      </c>
      <c r="N398" s="642"/>
      <c r="O398" s="630" t="s">
        <v>492</v>
      </c>
      <c r="P398" s="642" t="s">
        <v>492</v>
      </c>
      <c r="Q398" s="595"/>
      <c r="R398" s="627" t="s">
        <v>492</v>
      </c>
      <c r="S398" s="628"/>
      <c r="T398" s="629"/>
      <c r="U398" s="628"/>
      <c r="V398" s="628" t="s">
        <v>492</v>
      </c>
      <c r="W398" s="628"/>
      <c r="X398" s="630"/>
      <c r="Y398" s="555"/>
      <c r="Z398" s="627"/>
      <c r="AA398" s="654"/>
      <c r="AB398" s="655"/>
      <c r="AC398" s="656"/>
      <c r="AD398" s="555"/>
      <c r="AE398" s="555"/>
      <c r="AF398" s="659"/>
      <c r="AG398" s="647"/>
    </row>
    <row r="399" spans="1:33">
      <c r="A399" s="43"/>
      <c r="B399" s="635"/>
      <c r="C399" s="658"/>
      <c r="D399" s="636"/>
      <c r="E399" s="628" t="s">
        <v>492</v>
      </c>
      <c r="F399" s="637"/>
      <c r="G399" s="638" t="s">
        <v>492</v>
      </c>
      <c r="H399" s="637"/>
      <c r="I399" s="639" t="s">
        <v>492</v>
      </c>
      <c r="J399" s="637"/>
      <c r="K399" s="640" t="s">
        <v>492</v>
      </c>
      <c r="L399" s="637"/>
      <c r="M399" s="641" t="s">
        <v>492</v>
      </c>
      <c r="N399" s="642"/>
      <c r="O399" s="642" t="s">
        <v>492</v>
      </c>
      <c r="P399" s="642" t="s">
        <v>492</v>
      </c>
      <c r="Q399" s="595"/>
      <c r="R399" s="627" t="s">
        <v>492</v>
      </c>
      <c r="S399" s="628"/>
      <c r="T399" s="629"/>
      <c r="U399" s="628"/>
      <c r="V399" s="628" t="s">
        <v>492</v>
      </c>
      <c r="W399" s="628"/>
      <c r="X399" s="630"/>
      <c r="Y399" s="555"/>
      <c r="Z399" s="627"/>
      <c r="AA399" s="654"/>
      <c r="AB399" s="655"/>
      <c r="AC399" s="642"/>
      <c r="AD399" s="555"/>
      <c r="AE399" s="555"/>
      <c r="AF399" s="660" t="s">
        <v>31</v>
      </c>
      <c r="AG399" s="661">
        <v>220800</v>
      </c>
    </row>
    <row r="400" spans="1:33">
      <c r="B400" s="662"/>
      <c r="C400" s="663"/>
      <c r="D400" s="664"/>
      <c r="E400" s="590" t="s">
        <v>492</v>
      </c>
      <c r="F400" s="665"/>
      <c r="G400" s="666"/>
      <c r="H400" s="665"/>
      <c r="I400" s="667"/>
      <c r="J400" s="665"/>
      <c r="K400" s="667"/>
      <c r="L400" s="665"/>
      <c r="M400" s="666"/>
      <c r="N400" s="647"/>
      <c r="O400" s="668"/>
      <c r="P400" s="647"/>
      <c r="Q400" s="595"/>
      <c r="R400" s="627" t="s">
        <v>492</v>
      </c>
      <c r="S400" s="628"/>
      <c r="T400" s="629"/>
      <c r="U400" s="628"/>
      <c r="V400" s="628" t="s">
        <v>492</v>
      </c>
      <c r="W400" s="628"/>
      <c r="X400" s="630"/>
      <c r="Y400" s="555"/>
      <c r="Z400" s="627"/>
      <c r="AA400" s="654"/>
      <c r="AB400" s="655"/>
      <c r="AC400" s="642"/>
      <c r="AD400" s="555"/>
      <c r="AE400" s="555"/>
      <c r="AF400" s="669"/>
      <c r="AG400" s="619"/>
    </row>
    <row r="401" spans="1:33">
      <c r="B401" s="928" t="s">
        <v>500</v>
      </c>
      <c r="C401" s="929"/>
      <c r="D401" s="930"/>
      <c r="E401" s="670"/>
      <c r="F401" s="671">
        <v>36</v>
      </c>
      <c r="G401" s="672">
        <v>21600</v>
      </c>
      <c r="H401" s="671">
        <v>14</v>
      </c>
      <c r="I401" s="673">
        <v>16800</v>
      </c>
      <c r="J401" s="671">
        <v>0</v>
      </c>
      <c r="K401" s="673">
        <v>12000</v>
      </c>
      <c r="L401" s="671">
        <v>0</v>
      </c>
      <c r="M401" s="672">
        <v>10820</v>
      </c>
      <c r="N401" s="672">
        <v>0</v>
      </c>
      <c r="O401" s="674">
        <v>50</v>
      </c>
      <c r="P401" s="674">
        <v>270300</v>
      </c>
      <c r="Q401" s="595"/>
      <c r="R401" s="675" t="s">
        <v>492</v>
      </c>
      <c r="S401" s="676"/>
      <c r="T401" s="677"/>
      <c r="U401" s="628"/>
      <c r="V401" s="628" t="s">
        <v>492</v>
      </c>
      <c r="W401" s="628"/>
      <c r="X401" s="630"/>
      <c r="Y401" s="555"/>
      <c r="Z401" s="627"/>
      <c r="AA401" s="654"/>
      <c r="AB401" s="655"/>
      <c r="AC401" s="642"/>
      <c r="AD401" s="555"/>
      <c r="AE401" s="555"/>
      <c r="AF401" s="660" t="s">
        <v>32</v>
      </c>
      <c r="AG401" s="678"/>
    </row>
    <row r="402" spans="1:33">
      <c r="B402" s="554"/>
      <c r="C402" s="590"/>
      <c r="D402" s="554"/>
      <c r="E402" s="590"/>
      <c r="F402" s="666"/>
      <c r="G402" s="666"/>
      <c r="H402" s="666"/>
      <c r="I402" s="666"/>
      <c r="J402" s="666"/>
      <c r="K402" s="666"/>
      <c r="L402" s="666"/>
      <c r="M402" s="666"/>
      <c r="N402" s="666"/>
      <c r="O402" s="666"/>
      <c r="P402" s="666"/>
      <c r="Q402" s="595"/>
      <c r="R402" s="598" t="s">
        <v>89</v>
      </c>
      <c r="S402" s="679"/>
      <c r="T402" s="680">
        <v>0</v>
      </c>
      <c r="U402" s="628"/>
      <c r="V402" s="628" t="s">
        <v>492</v>
      </c>
      <c r="W402" s="628"/>
      <c r="X402" s="630"/>
      <c r="Y402" s="555"/>
      <c r="Z402" s="627"/>
      <c r="AA402" s="654"/>
      <c r="AB402" s="657"/>
      <c r="AC402" s="642"/>
      <c r="AD402" s="555"/>
      <c r="AE402" s="555"/>
      <c r="AF402" s="669"/>
      <c r="AG402" s="619"/>
    </row>
    <row r="403" spans="1:33">
      <c r="B403" s="881" t="s">
        <v>601</v>
      </c>
      <c r="C403" s="882"/>
      <c r="D403" s="882"/>
      <c r="E403" s="564" t="e">
        <v>#N/A</v>
      </c>
      <c r="F403" s="883" t="s">
        <v>603</v>
      </c>
      <c r="G403" s="884"/>
      <c r="H403" s="884"/>
      <c r="I403" s="884"/>
      <c r="J403" s="884"/>
      <c r="K403" s="884"/>
      <c r="L403" s="884"/>
      <c r="M403" s="884"/>
      <c r="N403" s="884"/>
      <c r="O403" s="884"/>
      <c r="P403" s="885"/>
      <c r="Q403" s="555"/>
      <c r="R403" s="598" t="s">
        <v>90</v>
      </c>
      <c r="S403" s="564"/>
      <c r="T403" s="681"/>
      <c r="U403" s="682"/>
      <c r="V403" s="682" t="s">
        <v>492</v>
      </c>
      <c r="W403" s="682"/>
      <c r="X403" s="683"/>
      <c r="Y403" s="555"/>
      <c r="Z403" s="675"/>
      <c r="AA403" s="684"/>
      <c r="AB403" s="685"/>
      <c r="AC403" s="686"/>
      <c r="AD403" s="555"/>
      <c r="AE403" s="555"/>
      <c r="AF403" s="660" t="s">
        <v>343</v>
      </c>
      <c r="AG403" s="678"/>
    </row>
    <row r="404" spans="1:33">
      <c r="B404" s="894" t="s">
        <v>602</v>
      </c>
      <c r="C404" s="894"/>
      <c r="D404" s="894"/>
      <c r="E404" s="555" t="e">
        <v>#N/A</v>
      </c>
      <c r="F404" s="687" t="s">
        <v>15</v>
      </c>
      <c r="G404" s="688"/>
      <c r="H404" s="687" t="s">
        <v>16</v>
      </c>
      <c r="I404" s="689"/>
      <c r="J404" s="559" t="s">
        <v>17</v>
      </c>
      <c r="K404" s="690"/>
      <c r="L404" s="687" t="s">
        <v>18</v>
      </c>
      <c r="M404" s="670"/>
      <c r="N404" s="670" t="s">
        <v>19</v>
      </c>
      <c r="O404" s="691" t="s">
        <v>6</v>
      </c>
      <c r="P404" s="613" t="s">
        <v>20</v>
      </c>
      <c r="Q404" s="555"/>
      <c r="R404" s="692" t="s">
        <v>492</v>
      </c>
      <c r="S404" s="560"/>
      <c r="T404" s="693"/>
      <c r="U404" s="694"/>
      <c r="V404" s="695" t="s">
        <v>492</v>
      </c>
      <c r="W404" s="695"/>
      <c r="X404" s="630"/>
      <c r="Y404" s="555"/>
      <c r="Z404" s="645"/>
      <c r="AA404" s="590"/>
      <c r="AB404" s="646"/>
      <c r="AC404" s="647"/>
      <c r="AD404" s="555"/>
      <c r="AE404" s="555"/>
      <c r="AF404" s="669"/>
      <c r="AG404" s="619"/>
    </row>
    <row r="405" spans="1:33">
      <c r="A405" s="548" t="s">
        <v>498</v>
      </c>
      <c r="B405" s="873" t="s">
        <v>635</v>
      </c>
      <c r="C405" s="874"/>
      <c r="D405" s="875"/>
      <c r="E405" s="670"/>
      <c r="F405" s="765">
        <v>26</v>
      </c>
      <c r="G405" s="757">
        <v>8100</v>
      </c>
      <c r="H405" s="758">
        <v>6</v>
      </c>
      <c r="I405" s="758">
        <v>6300</v>
      </c>
      <c r="J405" s="758">
        <v>0</v>
      </c>
      <c r="K405" s="758">
        <v>4500</v>
      </c>
      <c r="L405" s="758">
        <v>0</v>
      </c>
      <c r="M405" s="758">
        <v>4060</v>
      </c>
      <c r="N405" s="758">
        <v>0</v>
      </c>
      <c r="O405" s="758">
        <v>32</v>
      </c>
      <c r="P405" s="759">
        <v>141300</v>
      </c>
      <c r="Q405" s="555"/>
      <c r="R405" s="857" t="s">
        <v>91</v>
      </c>
      <c r="S405" s="858"/>
      <c r="T405" s="680">
        <v>0</v>
      </c>
      <c r="U405" s="696"/>
      <c r="V405" s="697" t="s">
        <v>492</v>
      </c>
      <c r="W405" s="696"/>
      <c r="X405" s="630"/>
      <c r="Y405" s="555"/>
      <c r="Z405" s="648" t="s">
        <v>35</v>
      </c>
      <c r="AA405" s="649"/>
      <c r="AB405" s="650"/>
      <c r="AC405" s="651">
        <v>0</v>
      </c>
      <c r="AD405" s="555"/>
      <c r="AE405" s="555"/>
      <c r="AF405" s="698" t="s">
        <v>81</v>
      </c>
      <c r="AG405" s="699"/>
    </row>
    <row r="406" spans="1:33">
      <c r="A406" s="548"/>
      <c r="B406" s="870" t="s">
        <v>623</v>
      </c>
      <c r="C406" s="871"/>
      <c r="D406" s="872"/>
      <c r="E406" s="555" t="e">
        <v>#N/A</v>
      </c>
      <c r="F406" s="700">
        <v>313</v>
      </c>
      <c r="G406" s="701">
        <v>48600</v>
      </c>
      <c r="H406" s="702">
        <v>168</v>
      </c>
      <c r="I406" s="702">
        <v>37800</v>
      </c>
      <c r="J406" s="702">
        <v>0</v>
      </c>
      <c r="K406" s="702">
        <v>27000</v>
      </c>
      <c r="L406" s="702">
        <v>29</v>
      </c>
      <c r="M406" s="702">
        <v>24360</v>
      </c>
      <c r="N406" s="702">
        <v>6</v>
      </c>
      <c r="O406" s="702">
        <v>516</v>
      </c>
      <c r="P406" s="703">
        <v>2166330</v>
      </c>
      <c r="Q406" s="555"/>
      <c r="R406" s="560"/>
      <c r="S406" s="560"/>
      <c r="T406" s="704"/>
      <c r="U406" s="628"/>
      <c r="V406" s="628" t="s">
        <v>492</v>
      </c>
      <c r="W406" s="628"/>
      <c r="X406" s="630"/>
      <c r="Y406" s="555"/>
      <c r="Z406" s="596" t="s">
        <v>36</v>
      </c>
      <c r="AA406" s="555"/>
      <c r="AB406" s="555"/>
      <c r="AC406" s="555"/>
      <c r="AD406" s="555"/>
      <c r="AE406" s="555"/>
      <c r="AF406" s="669"/>
      <c r="AG406" s="619"/>
    </row>
    <row r="407" spans="1:33">
      <c r="A407" s="548" t="s">
        <v>607</v>
      </c>
      <c r="B407" s="873" t="s">
        <v>107</v>
      </c>
      <c r="C407" s="874"/>
      <c r="D407" s="875"/>
      <c r="E407" s="670"/>
      <c r="F407" s="757">
        <v>0</v>
      </c>
      <c r="G407" s="758">
        <v>0</v>
      </c>
      <c r="H407" s="758">
        <v>0</v>
      </c>
      <c r="I407" s="758">
        <v>0</v>
      </c>
      <c r="J407" s="758">
        <v>0</v>
      </c>
      <c r="K407" s="758">
        <v>0</v>
      </c>
      <c r="L407" s="758">
        <v>0</v>
      </c>
      <c r="M407" s="758">
        <v>0</v>
      </c>
      <c r="N407" s="758">
        <v>0</v>
      </c>
      <c r="O407" s="758">
        <v>0</v>
      </c>
      <c r="P407" s="759">
        <v>0</v>
      </c>
      <c r="Q407" s="555"/>
      <c r="R407" s="857" t="s">
        <v>92</v>
      </c>
      <c r="S407" s="863"/>
      <c r="T407" s="864"/>
      <c r="U407" s="682"/>
      <c r="V407" s="682" t="s">
        <v>492</v>
      </c>
      <c r="W407" s="682"/>
      <c r="X407" s="683"/>
      <c r="Y407" s="555"/>
      <c r="Z407" s="555"/>
      <c r="AA407" s="555"/>
      <c r="AB407" s="555"/>
      <c r="AC407" s="555"/>
      <c r="AD407" s="555"/>
      <c r="AE407" s="555"/>
      <c r="AF407" s="705" t="s">
        <v>34</v>
      </c>
      <c r="AG407" s="706"/>
    </row>
    <row r="408" spans="1:33">
      <c r="A408" s="548"/>
      <c r="B408" s="870" t="s">
        <v>623</v>
      </c>
      <c r="C408" s="871"/>
      <c r="D408" s="872"/>
      <c r="E408" s="555" t="e">
        <v>#N/A</v>
      </c>
      <c r="F408" s="701">
        <v>33</v>
      </c>
      <c r="G408" s="702">
        <v>3150</v>
      </c>
      <c r="H408" s="702">
        <v>8</v>
      </c>
      <c r="I408" s="702">
        <v>2450</v>
      </c>
      <c r="J408" s="702">
        <v>0</v>
      </c>
      <c r="K408" s="702">
        <v>1750</v>
      </c>
      <c r="L408" s="702">
        <v>0</v>
      </c>
      <c r="M408" s="702">
        <v>1580</v>
      </c>
      <c r="N408" s="702">
        <v>1</v>
      </c>
      <c r="O408" s="702">
        <v>42</v>
      </c>
      <c r="P408" s="703">
        <v>142280</v>
      </c>
      <c r="Q408" s="555"/>
      <c r="R408" s="692" t="s">
        <v>492</v>
      </c>
      <c r="S408" s="560"/>
      <c r="T408" s="693"/>
      <c r="U408" s="707"/>
      <c r="V408" s="708" t="s">
        <v>492</v>
      </c>
      <c r="W408" s="676"/>
      <c r="X408" s="709"/>
      <c r="Y408" s="555"/>
      <c r="Z408" s="645"/>
      <c r="AA408" s="590"/>
      <c r="AB408" s="646"/>
      <c r="AC408" s="647"/>
      <c r="AD408" s="555"/>
      <c r="AE408" s="555"/>
      <c r="AF408" s="669"/>
      <c r="AG408" s="619"/>
    </row>
    <row r="409" spans="1:33">
      <c r="A409" s="548" t="s">
        <v>608</v>
      </c>
      <c r="B409" s="873" t="s">
        <v>605</v>
      </c>
      <c r="C409" s="874"/>
      <c r="D409" s="875"/>
      <c r="E409" s="670"/>
      <c r="F409" s="757">
        <v>0</v>
      </c>
      <c r="G409" s="758">
        <v>0</v>
      </c>
      <c r="H409" s="758">
        <v>0</v>
      </c>
      <c r="I409" s="758">
        <v>0</v>
      </c>
      <c r="J409" s="758">
        <v>0</v>
      </c>
      <c r="K409" s="758">
        <v>0</v>
      </c>
      <c r="L409" s="758">
        <v>0</v>
      </c>
      <c r="M409" s="758">
        <v>0</v>
      </c>
      <c r="N409" s="758">
        <v>0</v>
      </c>
      <c r="O409" s="758">
        <v>0</v>
      </c>
      <c r="P409" s="759">
        <v>0</v>
      </c>
      <c r="Q409" s="555"/>
      <c r="R409" s="857" t="s">
        <v>93</v>
      </c>
      <c r="S409" s="858"/>
      <c r="T409" s="680">
        <v>56700</v>
      </c>
      <c r="U409" s="710"/>
      <c r="V409" s="564" t="s">
        <v>82</v>
      </c>
      <c r="W409" s="564"/>
      <c r="X409" s="711">
        <v>56700</v>
      </c>
      <c r="Y409" s="555"/>
      <c r="Z409" s="692" t="s">
        <v>76</v>
      </c>
      <c r="AA409" s="649"/>
      <c r="AB409" s="650"/>
      <c r="AC409" s="651">
        <v>0</v>
      </c>
      <c r="AD409" s="555"/>
      <c r="AE409" s="555"/>
      <c r="AF409" s="705" t="s">
        <v>5</v>
      </c>
      <c r="AG409" s="651">
        <v>220800</v>
      </c>
    </row>
    <row r="410" spans="1:33">
      <c r="A410" s="548"/>
      <c r="B410" s="870" t="s">
        <v>623</v>
      </c>
      <c r="C410" s="871"/>
      <c r="D410" s="872"/>
      <c r="E410" s="712"/>
      <c r="F410" s="701">
        <v>0</v>
      </c>
      <c r="G410" s="702">
        <v>0</v>
      </c>
      <c r="H410" s="702">
        <v>0</v>
      </c>
      <c r="I410" s="702">
        <v>0</v>
      </c>
      <c r="J410" s="702">
        <v>0</v>
      </c>
      <c r="K410" s="702">
        <v>0</v>
      </c>
      <c r="L410" s="702">
        <v>0</v>
      </c>
      <c r="M410" s="702">
        <v>0</v>
      </c>
      <c r="N410" s="702">
        <v>0</v>
      </c>
      <c r="O410" s="702">
        <v>0</v>
      </c>
      <c r="P410" s="703">
        <v>0</v>
      </c>
      <c r="Q410" s="555"/>
      <c r="R410" s="596"/>
      <c r="S410" s="555"/>
      <c r="T410" s="713"/>
      <c r="U410" s="555"/>
      <c r="V410" s="714"/>
      <c r="W410" s="555"/>
      <c r="X410" s="713"/>
      <c r="Y410" s="555"/>
      <c r="Z410" s="555"/>
      <c r="AA410" s="555"/>
      <c r="AB410" s="555"/>
      <c r="AC410" s="555"/>
      <c r="AD410" s="555"/>
      <c r="AE410" s="555"/>
      <c r="AF410" s="555"/>
      <c r="AG410" s="555"/>
    </row>
    <row r="411" spans="1:33">
      <c r="A411" s="548" t="s">
        <v>609</v>
      </c>
      <c r="B411" s="873" t="s">
        <v>103</v>
      </c>
      <c r="C411" s="874"/>
      <c r="D411" s="875"/>
      <c r="E411" s="560" t="e">
        <v>#N/A</v>
      </c>
      <c r="F411" s="757">
        <v>0</v>
      </c>
      <c r="G411" s="758">
        <v>0</v>
      </c>
      <c r="H411" s="758">
        <v>0</v>
      </c>
      <c r="I411" s="758">
        <v>0</v>
      </c>
      <c r="J411" s="758">
        <v>0</v>
      </c>
      <c r="K411" s="758">
        <v>0</v>
      </c>
      <c r="L411" s="758">
        <v>0</v>
      </c>
      <c r="M411" s="758">
        <v>0</v>
      </c>
      <c r="N411" s="758">
        <v>0</v>
      </c>
      <c r="O411" s="758">
        <v>0</v>
      </c>
      <c r="P411" s="759">
        <v>0</v>
      </c>
      <c r="Q411" s="555"/>
      <c r="R411" s="649" t="s">
        <v>425</v>
      </c>
      <c r="S411" s="555"/>
      <c r="T411" s="555"/>
      <c r="U411" s="555"/>
      <c r="V411" s="555"/>
      <c r="W411" s="555"/>
      <c r="X411" s="555"/>
      <c r="Y411" s="555"/>
      <c r="Z411" s="555"/>
      <c r="AA411" s="555"/>
      <c r="AB411" s="555"/>
      <c r="AC411" s="555"/>
      <c r="AD411" s="555"/>
      <c r="AE411" s="555"/>
      <c r="AF411" s="714" t="s">
        <v>342</v>
      </c>
      <c r="AG411" s="555"/>
    </row>
    <row r="412" spans="1:33">
      <c r="A412" s="548"/>
      <c r="B412" s="870" t="s">
        <v>623</v>
      </c>
      <c r="C412" s="871"/>
      <c r="D412" s="872"/>
      <c r="E412" s="555" t="e">
        <v>#N/A</v>
      </c>
      <c r="F412" s="701">
        <v>174</v>
      </c>
      <c r="G412" s="702">
        <v>26460</v>
      </c>
      <c r="H412" s="702">
        <v>71</v>
      </c>
      <c r="I412" s="702">
        <v>20580</v>
      </c>
      <c r="J412" s="702">
        <v>0</v>
      </c>
      <c r="K412" s="702">
        <v>14700</v>
      </c>
      <c r="L412" s="702">
        <v>20</v>
      </c>
      <c r="M412" s="702">
        <v>13230</v>
      </c>
      <c r="N412" s="702">
        <v>6</v>
      </c>
      <c r="O412" s="702">
        <v>271</v>
      </c>
      <c r="P412" s="703">
        <v>2455880</v>
      </c>
      <c r="Q412" s="555"/>
      <c r="R412" s="774"/>
      <c r="S412" s="604"/>
      <c r="T412" s="603" t="s">
        <v>39</v>
      </c>
      <c r="U412" s="604"/>
      <c r="V412" s="715"/>
      <c r="W412" s="604"/>
      <c r="X412" s="603" t="s">
        <v>40</v>
      </c>
      <c r="Y412" s="604"/>
      <c r="Z412" s="715"/>
      <c r="AA412" s="604"/>
      <c r="AB412" s="604"/>
      <c r="AC412" s="603" t="s">
        <v>41</v>
      </c>
      <c r="AD412" s="715"/>
      <c r="AE412" s="555"/>
      <c r="AF412" s="645" t="s">
        <v>737</v>
      </c>
      <c r="AG412" s="716"/>
    </row>
    <row r="413" spans="1:33">
      <c r="A413" s="548" t="s">
        <v>610</v>
      </c>
      <c r="B413" s="878" t="s">
        <v>661</v>
      </c>
      <c r="C413" s="879"/>
      <c r="D413" s="880"/>
      <c r="E413" s="670"/>
      <c r="F413" s="757">
        <v>10</v>
      </c>
      <c r="G413" s="758">
        <v>6750</v>
      </c>
      <c r="H413" s="758">
        <v>8</v>
      </c>
      <c r="I413" s="758">
        <v>5250</v>
      </c>
      <c r="J413" s="758">
        <v>0</v>
      </c>
      <c r="K413" s="758">
        <v>3750</v>
      </c>
      <c r="L413" s="758">
        <v>0</v>
      </c>
      <c r="M413" s="758">
        <v>3380</v>
      </c>
      <c r="N413" s="758">
        <v>0</v>
      </c>
      <c r="O413" s="758">
        <v>18</v>
      </c>
      <c r="P413" s="759">
        <v>129000</v>
      </c>
      <c r="Q413" s="555"/>
      <c r="R413" s="775"/>
      <c r="S413" s="596" t="s">
        <v>2</v>
      </c>
      <c r="T413" s="717">
        <v>0</v>
      </c>
      <c r="U413" s="555"/>
      <c r="V413" s="718"/>
      <c r="W413" s="596" t="s">
        <v>42</v>
      </c>
      <c r="X413" s="719">
        <v>466</v>
      </c>
      <c r="Y413" s="555"/>
      <c r="Z413" s="720"/>
      <c r="AA413" s="555" t="s">
        <v>2</v>
      </c>
      <c r="AB413" s="596"/>
      <c r="AC413" s="721">
        <v>785</v>
      </c>
      <c r="AD413" s="720"/>
      <c r="AE413" s="555"/>
      <c r="AF413" s="830" t="s">
        <v>738</v>
      </c>
      <c r="AG413" s="561"/>
    </row>
    <row r="414" spans="1:33">
      <c r="A414" s="548" t="s">
        <v>332</v>
      </c>
      <c r="B414" s="870" t="s">
        <v>623</v>
      </c>
      <c r="C414" s="871"/>
      <c r="D414" s="872"/>
      <c r="E414" s="555" t="e">
        <v>#N/A</v>
      </c>
      <c r="F414" s="701">
        <v>112</v>
      </c>
      <c r="G414" s="702">
        <v>27000</v>
      </c>
      <c r="H414" s="702">
        <v>58</v>
      </c>
      <c r="I414" s="702">
        <v>21000</v>
      </c>
      <c r="J414" s="702">
        <v>0</v>
      </c>
      <c r="K414" s="702">
        <v>15000</v>
      </c>
      <c r="L414" s="702">
        <v>9</v>
      </c>
      <c r="M414" s="702">
        <v>13520</v>
      </c>
      <c r="N414" s="702">
        <v>3</v>
      </c>
      <c r="O414" s="702">
        <v>182</v>
      </c>
      <c r="P414" s="703">
        <v>1275390</v>
      </c>
      <c r="Q414" s="555"/>
      <c r="R414" s="776" t="s">
        <v>43</v>
      </c>
      <c r="S414" s="697" t="s">
        <v>3</v>
      </c>
      <c r="T414" s="722">
        <v>50</v>
      </c>
      <c r="U414" s="696"/>
      <c r="V414" s="723" t="s">
        <v>492</v>
      </c>
      <c r="W414" s="697" t="s">
        <v>44</v>
      </c>
      <c r="X414" s="724">
        <v>1011</v>
      </c>
      <c r="Y414" s="696"/>
      <c r="Z414" s="725">
        <v>216.95278969957084</v>
      </c>
      <c r="AA414" s="696" t="s">
        <v>3</v>
      </c>
      <c r="AB414" s="697"/>
      <c r="AC414" s="726">
        <v>1289</v>
      </c>
      <c r="AD414" s="723">
        <v>164.20382165605096</v>
      </c>
      <c r="AE414" s="555"/>
      <c r="AF414" s="558"/>
      <c r="AG414" s="561"/>
    </row>
    <row r="415" spans="1:33">
      <c r="A415" s="43"/>
      <c r="B415" s="662"/>
      <c r="C415" s="663"/>
      <c r="D415" s="664"/>
      <c r="E415" s="590" t="s">
        <v>492</v>
      </c>
      <c r="F415" s="760"/>
      <c r="G415" s="761"/>
      <c r="H415" s="760"/>
      <c r="I415" s="762"/>
      <c r="J415" s="760"/>
      <c r="K415" s="762"/>
      <c r="L415" s="760"/>
      <c r="M415" s="761"/>
      <c r="N415" s="761"/>
      <c r="O415" s="763"/>
      <c r="P415" s="764"/>
      <c r="Q415" s="555"/>
      <c r="R415" s="777"/>
      <c r="S415" s="728"/>
      <c r="T415" s="606">
        <v>0</v>
      </c>
      <c r="U415" s="555"/>
      <c r="V415" s="729"/>
      <c r="W415" s="555"/>
      <c r="X415" s="719">
        <v>1808990</v>
      </c>
      <c r="Y415" s="555"/>
      <c r="Z415" s="720"/>
      <c r="AA415" s="555"/>
      <c r="AB415" s="555"/>
      <c r="AC415" s="713">
        <v>2853600</v>
      </c>
      <c r="AD415" s="720"/>
      <c r="AE415" s="555"/>
      <c r="AF415" s="730"/>
      <c r="AG415" s="561"/>
    </row>
    <row r="416" spans="1:33">
      <c r="A416" s="43"/>
      <c r="B416" s="870" t="s">
        <v>611</v>
      </c>
      <c r="C416" s="871"/>
      <c r="D416" s="872"/>
      <c r="E416" s="670"/>
      <c r="F416" s="731">
        <v>632</v>
      </c>
      <c r="G416" s="732">
        <v>105210</v>
      </c>
      <c r="H416" s="731">
        <v>305</v>
      </c>
      <c r="I416" s="733">
        <v>81830</v>
      </c>
      <c r="J416" s="731">
        <v>0</v>
      </c>
      <c r="K416" s="733">
        <v>58450</v>
      </c>
      <c r="L416" s="731">
        <v>58</v>
      </c>
      <c r="M416" s="732">
        <v>52690</v>
      </c>
      <c r="N416" s="732">
        <v>16</v>
      </c>
      <c r="O416" s="734">
        <v>1011</v>
      </c>
      <c r="P416" s="735">
        <v>6039880</v>
      </c>
      <c r="Q416" s="555"/>
      <c r="R416" s="778" t="s">
        <v>45</v>
      </c>
      <c r="S416" s="660"/>
      <c r="T416" s="736">
        <v>270300</v>
      </c>
      <c r="U416" s="696"/>
      <c r="V416" s="723" t="s">
        <v>492</v>
      </c>
      <c r="W416" s="696"/>
      <c r="X416" s="724">
        <v>6039880</v>
      </c>
      <c r="Y416" s="696"/>
      <c r="Z416" s="723">
        <v>333.88133709970759</v>
      </c>
      <c r="AA416" s="696"/>
      <c r="AB416" s="696"/>
      <c r="AC416" s="736">
        <v>7223840</v>
      </c>
      <c r="AD416" s="723">
        <v>253.14830389683206</v>
      </c>
      <c r="AE416" s="555"/>
      <c r="AF416" s="558"/>
      <c r="AG416" s="561"/>
    </row>
    <row r="417" spans="1:33">
      <c r="A417" s="43"/>
      <c r="B417" s="895"/>
      <c r="C417" s="895"/>
      <c r="D417" s="895"/>
      <c r="E417" s="562"/>
      <c r="F417" s="666"/>
      <c r="G417" s="737"/>
      <c r="H417" s="666"/>
      <c r="I417" s="737"/>
      <c r="J417" s="666"/>
      <c r="K417" s="737"/>
      <c r="L417" s="666"/>
      <c r="M417" s="737"/>
      <c r="N417" s="666"/>
      <c r="O417" s="737"/>
      <c r="P417" s="737"/>
      <c r="Q417" s="555"/>
      <c r="R417" s="777" t="s">
        <v>46</v>
      </c>
      <c r="S417" s="738">
        <v>0</v>
      </c>
      <c r="T417" s="606">
        <v>0</v>
      </c>
      <c r="U417" s="555"/>
      <c r="V417" s="729"/>
      <c r="W417" s="555"/>
      <c r="X417" s="719">
        <v>0</v>
      </c>
      <c r="Y417" s="555"/>
      <c r="Z417" s="739"/>
      <c r="AA417" s="555"/>
      <c r="AB417" s="555"/>
      <c r="AC417" s="713">
        <v>0</v>
      </c>
      <c r="AD417" s="720"/>
      <c r="AE417" s="555"/>
      <c r="AF417" s="558"/>
      <c r="AG417" s="561"/>
    </row>
    <row r="418" spans="1:33">
      <c r="A418" s="43"/>
      <c r="B418" s="881" t="s">
        <v>618</v>
      </c>
      <c r="C418" s="882"/>
      <c r="D418" s="882"/>
      <c r="E418" s="564" t="e">
        <v>#N/A</v>
      </c>
      <c r="F418" s="883" t="s">
        <v>616</v>
      </c>
      <c r="G418" s="884"/>
      <c r="H418" s="884"/>
      <c r="I418" s="884"/>
      <c r="J418" s="884"/>
      <c r="K418" s="884"/>
      <c r="L418" s="884"/>
      <c r="M418" s="884"/>
      <c r="N418" s="884"/>
      <c r="O418" s="884"/>
      <c r="P418" s="885"/>
      <c r="Q418" s="555"/>
      <c r="R418" s="776" t="s">
        <v>47</v>
      </c>
      <c r="S418" s="740"/>
      <c r="T418" s="736">
        <v>0</v>
      </c>
      <c r="U418" s="696"/>
      <c r="V418" s="723" t="s">
        <v>492</v>
      </c>
      <c r="W418" s="696"/>
      <c r="X418" s="724">
        <v>0</v>
      </c>
      <c r="Y418" s="696"/>
      <c r="Z418" s="725" t="s">
        <v>492</v>
      </c>
      <c r="AA418" s="696"/>
      <c r="AB418" s="696"/>
      <c r="AC418" s="736">
        <v>0</v>
      </c>
      <c r="AD418" s="723" t="s">
        <v>492</v>
      </c>
      <c r="AE418" s="555"/>
      <c r="AF418" s="558"/>
      <c r="AG418" s="561"/>
    </row>
    <row r="419" spans="1:33">
      <c r="A419" s="43"/>
      <c r="B419" s="894" t="s">
        <v>602</v>
      </c>
      <c r="C419" s="894"/>
      <c r="D419" s="894"/>
      <c r="E419" s="555" t="e">
        <v>#N/A</v>
      </c>
      <c r="F419" s="687" t="s">
        <v>15</v>
      </c>
      <c r="G419" s="688"/>
      <c r="H419" s="687" t="s">
        <v>16</v>
      </c>
      <c r="I419" s="689"/>
      <c r="J419" s="559" t="s">
        <v>17</v>
      </c>
      <c r="K419" s="690"/>
      <c r="L419" s="687" t="s">
        <v>18</v>
      </c>
      <c r="M419" s="670"/>
      <c r="N419" s="670" t="s">
        <v>19</v>
      </c>
      <c r="O419" s="691" t="s">
        <v>6</v>
      </c>
      <c r="P419" s="613" t="s">
        <v>20</v>
      </c>
      <c r="Q419" s="555"/>
      <c r="R419" s="773" t="s">
        <v>639</v>
      </c>
      <c r="S419" s="824">
        <v>4700</v>
      </c>
      <c r="T419" s="606">
        <v>0</v>
      </c>
      <c r="U419" s="555"/>
      <c r="V419" s="729"/>
      <c r="W419" s="555"/>
      <c r="X419" s="719">
        <v>28670</v>
      </c>
      <c r="Y419" s="555"/>
      <c r="Z419" s="720"/>
      <c r="AA419" s="555"/>
      <c r="AB419" s="555"/>
      <c r="AC419" s="713">
        <v>48690</v>
      </c>
      <c r="AD419" s="720"/>
      <c r="AE419" s="555"/>
      <c r="AF419" s="558"/>
      <c r="AG419" s="561"/>
    </row>
    <row r="420" spans="1:33" ht="15" thickBot="1">
      <c r="A420" s="43"/>
      <c r="B420" s="873" t="s">
        <v>635</v>
      </c>
      <c r="C420" s="874"/>
      <c r="D420" s="875"/>
      <c r="E420" s="670"/>
      <c r="F420" s="665"/>
      <c r="G420" s="727"/>
      <c r="H420" s="727"/>
      <c r="I420" s="727"/>
      <c r="J420" s="727"/>
      <c r="K420" s="727"/>
      <c r="L420" s="727"/>
      <c r="M420" s="727"/>
      <c r="N420" s="727"/>
      <c r="O420" s="727"/>
      <c r="P420" s="742"/>
      <c r="Q420" s="555"/>
      <c r="R420" s="771" t="s">
        <v>682</v>
      </c>
      <c r="S420" s="825">
        <v>0</v>
      </c>
      <c r="T420" s="736">
        <v>4700</v>
      </c>
      <c r="U420" s="696"/>
      <c r="V420" s="723" t="s">
        <v>492</v>
      </c>
      <c r="W420" s="696"/>
      <c r="X420" s="724">
        <v>111180</v>
      </c>
      <c r="Y420" s="696"/>
      <c r="Z420" s="723">
        <v>387.7921171956749</v>
      </c>
      <c r="AA420" s="696"/>
      <c r="AB420" s="696"/>
      <c r="AC420" s="736">
        <v>128580</v>
      </c>
      <c r="AD420" s="723">
        <v>264.07886629698089</v>
      </c>
      <c r="AE420" s="555"/>
      <c r="AF420" s="558"/>
      <c r="AG420" s="561"/>
    </row>
    <row r="421" spans="1:33" ht="15" thickBot="1">
      <c r="A421" s="43"/>
      <c r="B421" s="870" t="s">
        <v>624</v>
      </c>
      <c r="C421" s="871"/>
      <c r="D421" s="872"/>
      <c r="E421" s="555" t="e">
        <v>#N/A</v>
      </c>
      <c r="F421" s="700">
        <v>499</v>
      </c>
      <c r="G421" s="701">
        <v>60750</v>
      </c>
      <c r="H421" s="702">
        <v>246</v>
      </c>
      <c r="I421" s="702">
        <v>47250</v>
      </c>
      <c r="J421" s="702">
        <v>0</v>
      </c>
      <c r="K421" s="702">
        <v>33750</v>
      </c>
      <c r="L421" s="702">
        <v>41</v>
      </c>
      <c r="M421" s="702">
        <v>30450</v>
      </c>
      <c r="N421" s="702">
        <v>8</v>
      </c>
      <c r="O421" s="702">
        <v>794</v>
      </c>
      <c r="P421" s="703">
        <v>3350290</v>
      </c>
      <c r="Q421" s="555"/>
      <c r="R421" s="773" t="s">
        <v>640</v>
      </c>
      <c r="S421" s="741">
        <v>2000</v>
      </c>
      <c r="T421" s="606">
        <v>0</v>
      </c>
      <c r="U421" s="555"/>
      <c r="V421" s="729"/>
      <c r="W421" s="555"/>
      <c r="X421" s="719">
        <v>50000</v>
      </c>
      <c r="Y421" s="555"/>
      <c r="Z421" s="739"/>
      <c r="AA421" s="555"/>
      <c r="AB421" s="555"/>
      <c r="AC421" s="713">
        <v>72800</v>
      </c>
      <c r="AD421" s="720"/>
      <c r="AE421" s="555"/>
      <c r="AF421" s="934" t="s">
        <v>664</v>
      </c>
      <c r="AG421" s="935"/>
    </row>
    <row r="422" spans="1:33">
      <c r="B422" s="873" t="s">
        <v>107</v>
      </c>
      <c r="C422" s="874"/>
      <c r="D422" s="875"/>
      <c r="E422" s="670"/>
      <c r="F422" s="665"/>
      <c r="G422" s="727"/>
      <c r="H422" s="727"/>
      <c r="I422" s="727"/>
      <c r="J422" s="727"/>
      <c r="K422" s="727"/>
      <c r="L422" s="727"/>
      <c r="M422" s="727"/>
      <c r="N422" s="727"/>
      <c r="O422" s="727"/>
      <c r="P422" s="742"/>
      <c r="Q422" s="555"/>
      <c r="R422" s="772" t="s">
        <v>683</v>
      </c>
      <c r="S422" s="740"/>
      <c r="T422" s="736">
        <v>2000</v>
      </c>
      <c r="U422" s="696"/>
      <c r="V422" s="723" t="s">
        <v>492</v>
      </c>
      <c r="W422" s="696"/>
      <c r="X422" s="724">
        <v>78300</v>
      </c>
      <c r="Y422" s="696"/>
      <c r="Z422" s="725">
        <v>156.6</v>
      </c>
      <c r="AA422" s="696"/>
      <c r="AB422" s="696"/>
      <c r="AC422" s="736">
        <v>111300</v>
      </c>
      <c r="AD422" s="723">
        <v>152.88461538461539</v>
      </c>
      <c r="AE422" s="555"/>
      <c r="AF422" s="936" t="s">
        <v>157</v>
      </c>
      <c r="AG422" s="937"/>
    </row>
    <row r="423" spans="1:33">
      <c r="B423" s="870" t="s">
        <v>624</v>
      </c>
      <c r="C423" s="871"/>
      <c r="D423" s="872"/>
      <c r="E423" s="555" t="e">
        <v>#N/A</v>
      </c>
      <c r="F423" s="701">
        <v>33</v>
      </c>
      <c r="G423" s="702">
        <v>3150</v>
      </c>
      <c r="H423" s="702">
        <v>8</v>
      </c>
      <c r="I423" s="702">
        <v>2450</v>
      </c>
      <c r="J423" s="702">
        <v>0</v>
      </c>
      <c r="K423" s="702">
        <v>1750</v>
      </c>
      <c r="L423" s="702">
        <v>0</v>
      </c>
      <c r="M423" s="702">
        <v>1580</v>
      </c>
      <c r="N423" s="702">
        <v>1</v>
      </c>
      <c r="O423" s="702">
        <v>42</v>
      </c>
      <c r="P423" s="703">
        <v>142280</v>
      </c>
      <c r="Q423" s="555"/>
      <c r="R423" s="777"/>
      <c r="S423" s="669"/>
      <c r="T423" s="606">
        <v>0</v>
      </c>
      <c r="U423" s="555"/>
      <c r="V423" s="729"/>
      <c r="W423" s="555"/>
      <c r="X423" s="719">
        <v>0</v>
      </c>
      <c r="Y423" s="555"/>
      <c r="Z423" s="720"/>
      <c r="AA423" s="555"/>
      <c r="AB423" s="555"/>
      <c r="AC423" s="713">
        <v>0</v>
      </c>
      <c r="AD423" s="720"/>
      <c r="AE423" s="555"/>
      <c r="AF423" s="826" t="s">
        <v>731</v>
      </c>
      <c r="AG423" s="827" t="s">
        <v>732</v>
      </c>
    </row>
    <row r="424" spans="1:33">
      <c r="B424" s="873" t="s">
        <v>605</v>
      </c>
      <c r="C424" s="874"/>
      <c r="D424" s="875"/>
      <c r="E424" s="670"/>
      <c r="F424" s="665"/>
      <c r="G424" s="727"/>
      <c r="H424" s="727"/>
      <c r="I424" s="727"/>
      <c r="J424" s="727"/>
      <c r="K424" s="727"/>
      <c r="L424" s="727"/>
      <c r="M424" s="727"/>
      <c r="N424" s="727"/>
      <c r="O424" s="727"/>
      <c r="P424" s="742"/>
      <c r="Q424" s="555"/>
      <c r="R424" s="776" t="s">
        <v>52</v>
      </c>
      <c r="S424" s="660"/>
      <c r="T424" s="736">
        <v>0</v>
      </c>
      <c r="U424" s="696"/>
      <c r="V424" s="723" t="s">
        <v>492</v>
      </c>
      <c r="W424" s="696"/>
      <c r="X424" s="724">
        <v>0</v>
      </c>
      <c r="Y424" s="696"/>
      <c r="Z424" s="723" t="s">
        <v>492</v>
      </c>
      <c r="AA424" s="696"/>
      <c r="AB424" s="696"/>
      <c r="AC424" s="736">
        <v>0</v>
      </c>
      <c r="AD424" s="723" t="s">
        <v>492</v>
      </c>
      <c r="AE424" s="555"/>
      <c r="AF424" s="817">
        <v>4700</v>
      </c>
      <c r="AG424" s="818">
        <v>348.14814814814872</v>
      </c>
    </row>
    <row r="425" spans="1:33" ht="3" customHeight="1">
      <c r="B425" s="870" t="s">
        <v>624</v>
      </c>
      <c r="C425" s="871"/>
      <c r="D425" s="872"/>
      <c r="E425" s="712"/>
      <c r="F425" s="701">
        <v>0</v>
      </c>
      <c r="G425" s="702">
        <v>0</v>
      </c>
      <c r="H425" s="702">
        <v>0</v>
      </c>
      <c r="I425" s="702">
        <v>0</v>
      </c>
      <c r="J425" s="702">
        <v>0</v>
      </c>
      <c r="K425" s="702">
        <v>0</v>
      </c>
      <c r="L425" s="702">
        <v>0</v>
      </c>
      <c r="M425" s="702">
        <v>0</v>
      </c>
      <c r="N425" s="702">
        <v>0</v>
      </c>
      <c r="O425" s="702">
        <v>0</v>
      </c>
      <c r="P425" s="703">
        <v>0</v>
      </c>
      <c r="Q425" s="555"/>
      <c r="R425" s="773" t="s">
        <v>641</v>
      </c>
      <c r="S425" s="728">
        <v>500</v>
      </c>
      <c r="T425" s="743">
        <v>0</v>
      </c>
      <c r="U425" s="682"/>
      <c r="V425" s="744"/>
      <c r="W425" s="682"/>
      <c r="X425" s="719">
        <v>20500</v>
      </c>
      <c r="Y425" s="682"/>
      <c r="Z425" s="744"/>
      <c r="AA425" s="682"/>
      <c r="AB425" s="682"/>
      <c r="AC425" s="745">
        <v>34000</v>
      </c>
      <c r="AD425" s="744"/>
      <c r="AE425" s="555"/>
      <c r="AF425" s="828" t="s">
        <v>733</v>
      </c>
      <c r="AG425" s="829" t="s">
        <v>732</v>
      </c>
    </row>
    <row r="426" spans="1:33" ht="17.25" customHeight="1" thickBot="1">
      <c r="B426" s="873" t="s">
        <v>103</v>
      </c>
      <c r="C426" s="874"/>
      <c r="D426" s="875"/>
      <c r="E426" s="560" t="e">
        <v>#N/A</v>
      </c>
      <c r="F426" s="665"/>
      <c r="G426" s="727"/>
      <c r="H426" s="727"/>
      <c r="I426" s="727"/>
      <c r="J426" s="727"/>
      <c r="K426" s="727"/>
      <c r="L426" s="727"/>
      <c r="M426" s="727"/>
      <c r="N426" s="727"/>
      <c r="O426" s="727"/>
      <c r="P426" s="742"/>
      <c r="Q426" s="555"/>
      <c r="R426" s="779" t="s">
        <v>684</v>
      </c>
      <c r="S426" s="746"/>
      <c r="T426" s="747">
        <v>500</v>
      </c>
      <c r="U426" s="748"/>
      <c r="V426" s="749" t="s">
        <v>492</v>
      </c>
      <c r="W426" s="748"/>
      <c r="X426" s="719">
        <v>49500</v>
      </c>
      <c r="Y426" s="748"/>
      <c r="Z426" s="749">
        <v>241.46341463414635</v>
      </c>
      <c r="AA426" s="748"/>
      <c r="AB426" s="748"/>
      <c r="AC426" s="747">
        <v>57000</v>
      </c>
      <c r="AD426" s="749">
        <v>167.64705882352942</v>
      </c>
      <c r="AE426" s="555"/>
      <c r="AF426" s="821"/>
      <c r="AG426" s="822" t="s">
        <v>725</v>
      </c>
    </row>
    <row r="427" spans="1:33" ht="17.25" customHeight="1">
      <c r="B427" s="870" t="s">
        <v>624</v>
      </c>
      <c r="C427" s="871"/>
      <c r="D427" s="872"/>
      <c r="E427" s="555" t="e">
        <v>#N/A</v>
      </c>
      <c r="F427" s="701">
        <v>174</v>
      </c>
      <c r="G427" s="702">
        <v>26460</v>
      </c>
      <c r="H427" s="702">
        <v>71</v>
      </c>
      <c r="I427" s="702">
        <v>20580</v>
      </c>
      <c r="J427" s="702">
        <v>0</v>
      </c>
      <c r="K427" s="702">
        <v>14700</v>
      </c>
      <c r="L427" s="702">
        <v>20</v>
      </c>
      <c r="M427" s="702">
        <v>13230</v>
      </c>
      <c r="N427" s="702">
        <v>6</v>
      </c>
      <c r="O427" s="702">
        <v>271</v>
      </c>
      <c r="P427" s="703">
        <v>2455880</v>
      </c>
      <c r="Q427" s="555"/>
      <c r="R427" s="777"/>
      <c r="S427" s="669"/>
      <c r="T427" s="713">
        <v>0</v>
      </c>
      <c r="U427" s="555"/>
      <c r="V427" s="729"/>
      <c r="W427" s="555"/>
      <c r="X427" s="750">
        <v>1908160</v>
      </c>
      <c r="Y427" s="555"/>
      <c r="Z427" s="739"/>
      <c r="AA427" s="555"/>
      <c r="AB427" s="555"/>
      <c r="AC427" s="713">
        <v>3009090</v>
      </c>
      <c r="AD427" s="739"/>
      <c r="AE427" s="555"/>
      <c r="AF427" s="932" t="s">
        <v>685</v>
      </c>
      <c r="AG427" s="933"/>
    </row>
    <row r="428" spans="1:33" ht="16.5" customHeight="1">
      <c r="B428" s="878" t="s">
        <v>661</v>
      </c>
      <c r="C428" s="879"/>
      <c r="D428" s="880"/>
      <c r="E428" s="670"/>
      <c r="F428" s="665"/>
      <c r="G428" s="727"/>
      <c r="H428" s="727"/>
      <c r="I428" s="727"/>
      <c r="J428" s="727"/>
      <c r="K428" s="727"/>
      <c r="L428" s="727"/>
      <c r="M428" s="727"/>
      <c r="N428" s="727"/>
      <c r="O428" s="727"/>
      <c r="P428" s="742"/>
      <c r="Q428" s="555"/>
      <c r="R428" s="780" t="s">
        <v>53</v>
      </c>
      <c r="S428" s="705"/>
      <c r="T428" s="751">
        <v>277500</v>
      </c>
      <c r="U428" s="560"/>
      <c r="V428" s="752" t="s">
        <v>492</v>
      </c>
      <c r="W428" s="560"/>
      <c r="X428" s="751">
        <v>6278860</v>
      </c>
      <c r="Y428" s="560"/>
      <c r="Z428" s="752">
        <v>329.05311923528427</v>
      </c>
      <c r="AA428" s="560"/>
      <c r="AB428" s="560"/>
      <c r="AC428" s="751">
        <v>7520720</v>
      </c>
      <c r="AD428" s="752">
        <v>249.9333685599301</v>
      </c>
      <c r="AE428" s="555"/>
      <c r="AF428" s="826" t="s">
        <v>731</v>
      </c>
      <c r="AG428" s="827" t="s">
        <v>732</v>
      </c>
    </row>
    <row r="429" spans="1:33" ht="11.25" customHeight="1">
      <c r="B429" s="870" t="s">
        <v>624</v>
      </c>
      <c r="C429" s="871"/>
      <c r="D429" s="872"/>
      <c r="E429" s="555" t="e">
        <v>#N/A</v>
      </c>
      <c r="F429" s="701">
        <v>112</v>
      </c>
      <c r="G429" s="702">
        <v>27000</v>
      </c>
      <c r="H429" s="702">
        <v>58</v>
      </c>
      <c r="I429" s="702">
        <v>21000</v>
      </c>
      <c r="J429" s="702">
        <v>0</v>
      </c>
      <c r="K429" s="702">
        <v>15000</v>
      </c>
      <c r="L429" s="702">
        <v>9</v>
      </c>
      <c r="M429" s="702">
        <v>13520</v>
      </c>
      <c r="N429" s="702">
        <v>3</v>
      </c>
      <c r="O429" s="702">
        <v>182</v>
      </c>
      <c r="P429" s="703">
        <v>1275390</v>
      </c>
      <c r="Q429" s="555"/>
      <c r="R429" s="775"/>
      <c r="S429" s="669"/>
      <c r="T429" s="713">
        <v>0</v>
      </c>
      <c r="U429" s="555"/>
      <c r="V429" s="729"/>
      <c r="W429" s="555"/>
      <c r="X429" s="713">
        <v>1734951.5151515151</v>
      </c>
      <c r="Y429" s="555"/>
      <c r="Z429" s="739"/>
      <c r="AA429" s="555"/>
      <c r="AB429" s="555"/>
      <c r="AC429" s="713">
        <v>2735962.6262626261</v>
      </c>
      <c r="AD429" s="739"/>
      <c r="AE429" s="555"/>
      <c r="AF429" s="817"/>
      <c r="AG429" s="818" t="s">
        <v>725</v>
      </c>
    </row>
    <row r="430" spans="1:33">
      <c r="B430" s="662"/>
      <c r="C430" s="663"/>
      <c r="D430" s="664"/>
      <c r="E430" s="590" t="s">
        <v>492</v>
      </c>
      <c r="F430" s="665"/>
      <c r="G430" s="666"/>
      <c r="H430" s="665"/>
      <c r="I430" s="667"/>
      <c r="J430" s="665"/>
      <c r="K430" s="667"/>
      <c r="L430" s="665"/>
      <c r="M430" s="666"/>
      <c r="N430" s="666"/>
      <c r="O430" s="727"/>
      <c r="P430" s="647"/>
      <c r="Q430" s="555"/>
      <c r="R430" s="777" t="s">
        <v>54</v>
      </c>
      <c r="S430" s="669"/>
      <c r="T430" s="713">
        <v>252351.85185185182</v>
      </c>
      <c r="U430" s="555"/>
      <c r="V430" s="725"/>
      <c r="W430" s="555"/>
      <c r="X430" s="713">
        <v>5709175.5892255884</v>
      </c>
      <c r="Y430" s="555"/>
      <c r="Z430" s="725">
        <v>329.06830763665465</v>
      </c>
      <c r="AA430" s="555"/>
      <c r="AB430" s="555"/>
      <c r="AC430" s="713">
        <v>6838229.6296296278</v>
      </c>
      <c r="AD430" s="753">
        <v>249.93870764129449</v>
      </c>
      <c r="AE430" s="555"/>
      <c r="AF430" s="828" t="s">
        <v>733</v>
      </c>
      <c r="AG430" s="829" t="s">
        <v>732</v>
      </c>
    </row>
    <row r="431" spans="1:33" ht="15" thickBot="1">
      <c r="B431" s="870" t="s">
        <v>617</v>
      </c>
      <c r="C431" s="871"/>
      <c r="D431" s="872"/>
      <c r="E431" s="670"/>
      <c r="F431" s="731">
        <v>818</v>
      </c>
      <c r="G431" s="732">
        <v>117360</v>
      </c>
      <c r="H431" s="731">
        <v>383</v>
      </c>
      <c r="I431" s="733">
        <v>91280</v>
      </c>
      <c r="J431" s="731">
        <v>0</v>
      </c>
      <c r="K431" s="733">
        <v>65200</v>
      </c>
      <c r="L431" s="731">
        <v>70</v>
      </c>
      <c r="M431" s="732">
        <v>58780</v>
      </c>
      <c r="N431" s="732">
        <v>18</v>
      </c>
      <c r="O431" s="734">
        <v>1289</v>
      </c>
      <c r="P431" s="735">
        <v>7223840</v>
      </c>
      <c r="Q431" s="555"/>
      <c r="R431" s="781"/>
      <c r="S431" s="754" t="s">
        <v>0</v>
      </c>
      <c r="T431" s="751">
        <v>25148.148148148175</v>
      </c>
      <c r="U431" s="560"/>
      <c r="V431" s="755"/>
      <c r="W431" s="649" t="s">
        <v>0</v>
      </c>
      <c r="X431" s="751">
        <v>569684.41077441163</v>
      </c>
      <c r="Y431" s="560"/>
      <c r="Z431" s="756"/>
      <c r="AA431" s="560" t="s">
        <v>0</v>
      </c>
      <c r="AB431" s="649"/>
      <c r="AC431" s="751">
        <v>682490.3703703722</v>
      </c>
      <c r="AD431" s="756"/>
      <c r="AE431" s="555"/>
      <c r="AF431" s="823"/>
      <c r="AG431" s="822" t="s">
        <v>725</v>
      </c>
    </row>
    <row r="432" spans="1:33">
      <c r="A432" s="22"/>
    </row>
    <row r="433" spans="1:33">
      <c r="A433" s="22"/>
    </row>
    <row r="434" spans="1:33" ht="19.25" customHeight="1">
      <c r="A434" s="1">
        <v>8</v>
      </c>
      <c r="B434" s="555"/>
      <c r="C434" s="555"/>
      <c r="D434" s="561"/>
      <c r="E434" s="564"/>
      <c r="F434" s="567" t="s">
        <v>705</v>
      </c>
      <c r="G434" s="562">
        <v>0</v>
      </c>
      <c r="H434" s="563" t="s">
        <v>706</v>
      </c>
      <c r="I434" s="564">
        <v>0</v>
      </c>
      <c r="J434" s="565" t="s">
        <v>707</v>
      </c>
      <c r="K434" s="566">
        <v>0</v>
      </c>
      <c r="L434" s="567" t="s">
        <v>708</v>
      </c>
      <c r="M434" s="566">
        <v>0</v>
      </c>
      <c r="N434" s="567" t="s">
        <v>709</v>
      </c>
      <c r="O434" s="568" t="s">
        <v>162</v>
      </c>
      <c r="P434" s="557"/>
      <c r="Q434" s="24"/>
      <c r="R434" s="919" t="s">
        <v>99</v>
      </c>
      <c r="S434" s="919"/>
      <c r="T434" s="919"/>
      <c r="U434" s="919"/>
      <c r="V434" s="919"/>
      <c r="W434" s="919"/>
      <c r="X434" s="919"/>
      <c r="AD434" s="866" t="s">
        <v>116</v>
      </c>
      <c r="AE434" s="25"/>
      <c r="AF434" s="183" t="s">
        <v>8</v>
      </c>
      <c r="AG434" s="556" t="s">
        <v>9</v>
      </c>
    </row>
    <row r="435" spans="1:33" ht="19">
      <c r="D435" s="561"/>
      <c r="E435" s="555"/>
      <c r="F435" s="920"/>
      <c r="H435" s="922"/>
      <c r="J435" s="924"/>
      <c r="K435" s="186"/>
      <c r="L435" s="926"/>
      <c r="M435" s="186"/>
      <c r="N435" s="926"/>
      <c r="O435" s="876" t="s">
        <v>714</v>
      </c>
      <c r="P435" s="770">
        <v>1</v>
      </c>
      <c r="Q435" s="4"/>
      <c r="R435" s="269"/>
      <c r="S435" s="865">
        <v>45785</v>
      </c>
      <c r="T435" s="865"/>
      <c r="U435" s="865"/>
      <c r="V435" s="865"/>
      <c r="W435" s="862" t="s">
        <v>113</v>
      </c>
      <c r="X435" s="862"/>
      <c r="Y435" s="268"/>
      <c r="Z435" s="4"/>
      <c r="AA435" s="4"/>
      <c r="AB435" s="4"/>
      <c r="AC435" s="29"/>
      <c r="AD435" s="867"/>
      <c r="AE435" s="263"/>
      <c r="AF435" s="889" t="s">
        <v>723</v>
      </c>
      <c r="AG435" s="860" t="s">
        <v>723</v>
      </c>
    </row>
    <row r="436" spans="1:33" ht="19">
      <c r="D436" s="561"/>
      <c r="E436" s="560"/>
      <c r="F436" s="921"/>
      <c r="G436" s="31"/>
      <c r="H436" s="923"/>
      <c r="I436" s="31"/>
      <c r="J436" s="925"/>
      <c r="K436" s="187"/>
      <c r="L436" s="927"/>
      <c r="M436" s="187"/>
      <c r="N436" s="927"/>
      <c r="O436" s="877" t="s">
        <v>492</v>
      </c>
      <c r="P436" s="770">
        <v>1</v>
      </c>
      <c r="Q436" s="4"/>
      <c r="R436" s="269"/>
      <c r="S436" s="865"/>
      <c r="T436" s="865"/>
      <c r="U436" s="865"/>
      <c r="V436" s="865"/>
      <c r="W436" s="862"/>
      <c r="X436" s="862"/>
      <c r="Y436" s="268"/>
      <c r="Z436" s="4"/>
      <c r="AA436" s="4"/>
      <c r="AB436" s="4"/>
      <c r="AC436" s="29"/>
      <c r="AD436" s="868"/>
      <c r="AE436" s="187"/>
      <c r="AF436" s="890" t="s">
        <v>492</v>
      </c>
      <c r="AG436" s="861" t="s">
        <v>492</v>
      </c>
    </row>
    <row r="437" spans="1:33">
      <c r="B437" s="555" t="s">
        <v>447</v>
      </c>
      <c r="C437" s="555"/>
      <c r="D437" s="555"/>
      <c r="E437" s="555"/>
      <c r="F437" s="555"/>
      <c r="G437" s="555"/>
      <c r="H437" s="555"/>
      <c r="I437" s="555"/>
      <c r="J437" s="555"/>
      <c r="K437" s="555"/>
      <c r="L437" s="555"/>
      <c r="M437" s="555"/>
      <c r="N437" s="555"/>
      <c r="O437" s="595">
        <v>4</v>
      </c>
      <c r="P437" s="555"/>
      <c r="Q437" s="555"/>
      <c r="R437" s="596" t="s">
        <v>446</v>
      </c>
      <c r="S437" s="555"/>
      <c r="T437" s="555"/>
      <c r="U437" s="555"/>
      <c r="V437" s="596" t="s">
        <v>445</v>
      </c>
      <c r="W437" s="555"/>
      <c r="X437" s="555"/>
      <c r="Y437" s="555"/>
      <c r="Z437" s="596" t="s">
        <v>444</v>
      </c>
      <c r="AA437" s="596"/>
      <c r="AB437" s="555"/>
      <c r="AC437" s="597"/>
      <c r="AD437" s="555"/>
      <c r="AE437" s="555"/>
      <c r="AF437" s="596"/>
      <c r="AG437" s="597"/>
    </row>
    <row r="438" spans="1:33">
      <c r="B438" s="908"/>
      <c r="C438" s="909"/>
      <c r="D438" s="598"/>
      <c r="E438" s="598"/>
      <c r="F438" s="891" t="s">
        <v>679</v>
      </c>
      <c r="G438" s="892"/>
      <c r="H438" s="892"/>
      <c r="I438" s="892"/>
      <c r="J438" s="892"/>
      <c r="K438" s="892"/>
      <c r="L438" s="892"/>
      <c r="M438" s="892"/>
      <c r="N438" s="892"/>
      <c r="O438" s="892"/>
      <c r="P438" s="893"/>
      <c r="Q438" s="555"/>
      <c r="R438" s="599" t="s">
        <v>78</v>
      </c>
      <c r="S438" s="564"/>
      <c r="T438" s="600" t="s">
        <v>79</v>
      </c>
      <c r="U438" s="564"/>
      <c r="V438" s="564" t="s">
        <v>80</v>
      </c>
      <c r="W438" s="564"/>
      <c r="X438" s="601" t="s">
        <v>79</v>
      </c>
      <c r="Y438" s="555"/>
      <c r="Z438" s="602" t="s">
        <v>30</v>
      </c>
      <c r="AA438" s="603"/>
      <c r="AB438" s="604"/>
      <c r="AC438" s="605"/>
      <c r="AD438" s="555"/>
      <c r="AE438" s="555"/>
      <c r="AF438" s="555"/>
      <c r="AG438" s="606"/>
    </row>
    <row r="439" spans="1:33">
      <c r="B439" s="607" t="s">
        <v>104</v>
      </c>
      <c r="C439" s="608" t="s">
        <v>105</v>
      </c>
      <c r="D439" s="568" t="s">
        <v>4</v>
      </c>
      <c r="E439" s="563"/>
      <c r="F439" s="609" t="s">
        <v>15</v>
      </c>
      <c r="G439" s="610"/>
      <c r="H439" s="609" t="s">
        <v>16</v>
      </c>
      <c r="I439" s="566"/>
      <c r="J439" s="567" t="s">
        <v>17</v>
      </c>
      <c r="K439" s="611"/>
      <c r="L439" s="609" t="s">
        <v>18</v>
      </c>
      <c r="M439" s="562"/>
      <c r="N439" s="612" t="s">
        <v>19</v>
      </c>
      <c r="O439" s="613" t="s">
        <v>6</v>
      </c>
      <c r="P439" s="613" t="s">
        <v>20</v>
      </c>
      <c r="Q439" s="595">
        <v>415</v>
      </c>
      <c r="R439" s="614" t="s">
        <v>579</v>
      </c>
      <c r="S439" s="604"/>
      <c r="T439" s="615">
        <v>267300</v>
      </c>
      <c r="U439" s="604">
        <v>500</v>
      </c>
      <c r="V439" s="604" t="s">
        <v>341</v>
      </c>
      <c r="W439" s="604"/>
      <c r="X439" s="616">
        <v>20260</v>
      </c>
      <c r="Y439" s="555"/>
      <c r="Z439" s="558"/>
      <c r="AA439" s="617"/>
      <c r="AB439" s="618"/>
      <c r="AC439" s="619"/>
      <c r="AD439" s="555"/>
      <c r="AE439" s="555"/>
      <c r="AF439" s="555" t="s">
        <v>346</v>
      </c>
      <c r="AG439" s="606"/>
    </row>
    <row r="440" spans="1:33">
      <c r="A440" s="43"/>
      <c r="B440" s="620" t="s">
        <v>156</v>
      </c>
      <c r="C440" s="621">
        <v>1</v>
      </c>
      <c r="D440" s="621">
        <v>3</v>
      </c>
      <c r="E440" s="604">
        <v>7500</v>
      </c>
      <c r="F440" s="622">
        <v>10</v>
      </c>
      <c r="G440" s="623">
        <v>6750</v>
      </c>
      <c r="H440" s="622"/>
      <c r="I440" s="624">
        <v>5250</v>
      </c>
      <c r="J440" s="622"/>
      <c r="K440" s="625">
        <v>3750</v>
      </c>
      <c r="L440" s="622"/>
      <c r="M440" s="626">
        <v>3380</v>
      </c>
      <c r="N440" s="605"/>
      <c r="O440" s="616">
        <v>10</v>
      </c>
      <c r="P440" s="605">
        <v>75000</v>
      </c>
      <c r="Q440" s="595">
        <v>474</v>
      </c>
      <c r="R440" s="627" t="s">
        <v>716</v>
      </c>
      <c r="S440" s="628"/>
      <c r="T440" s="629">
        <v>149850</v>
      </c>
      <c r="U440" s="628"/>
      <c r="V440" s="628" t="s">
        <v>492</v>
      </c>
      <c r="W440" s="628"/>
      <c r="X440" s="630"/>
      <c r="Y440" s="555"/>
      <c r="Z440" s="631"/>
      <c r="AA440" s="632"/>
      <c r="AB440" s="618"/>
      <c r="AC440" s="619"/>
      <c r="AD440" s="555"/>
      <c r="AE440" s="555"/>
      <c r="AF440" s="633" t="s">
        <v>164</v>
      </c>
      <c r="AG440" s="634">
        <v>117100</v>
      </c>
    </row>
    <row r="441" spans="1:33">
      <c r="A441" s="43"/>
      <c r="B441" s="635" t="s">
        <v>152</v>
      </c>
      <c r="C441" s="636">
        <v>2</v>
      </c>
      <c r="D441" s="636">
        <v>1</v>
      </c>
      <c r="E441" s="628">
        <v>4500</v>
      </c>
      <c r="F441" s="637">
        <v>17</v>
      </c>
      <c r="G441" s="638">
        <v>4050</v>
      </c>
      <c r="H441" s="637">
        <v>6</v>
      </c>
      <c r="I441" s="639">
        <v>3150</v>
      </c>
      <c r="J441" s="637"/>
      <c r="K441" s="640">
        <v>2250</v>
      </c>
      <c r="L441" s="637">
        <v>1</v>
      </c>
      <c r="M441" s="641">
        <v>2030</v>
      </c>
      <c r="N441" s="642">
        <v>2</v>
      </c>
      <c r="O441" s="642">
        <v>26</v>
      </c>
      <c r="P441" s="642">
        <v>107110</v>
      </c>
      <c r="Q441" s="595"/>
      <c r="R441" s="627" t="s">
        <v>492</v>
      </c>
      <c r="S441" s="628"/>
      <c r="T441" s="629"/>
      <c r="U441" s="628"/>
      <c r="V441" s="628" t="s">
        <v>492</v>
      </c>
      <c r="W441" s="628"/>
      <c r="X441" s="630"/>
      <c r="Y441" s="555"/>
      <c r="Z441" s="631"/>
      <c r="AA441" s="632"/>
      <c r="AB441" s="618"/>
      <c r="AC441" s="619"/>
      <c r="AD441" s="555"/>
      <c r="AE441" s="555"/>
      <c r="AF441" s="643" t="s">
        <v>680</v>
      </c>
      <c r="AG441" s="644">
        <v>0</v>
      </c>
    </row>
    <row r="442" spans="1:33">
      <c r="A442" s="43"/>
      <c r="B442" s="635" t="s">
        <v>156</v>
      </c>
      <c r="C442" s="636">
        <v>2</v>
      </c>
      <c r="D442" s="636">
        <v>3</v>
      </c>
      <c r="E442" s="628">
        <v>7500</v>
      </c>
      <c r="F442" s="637">
        <v>6</v>
      </c>
      <c r="G442" s="638">
        <v>6750</v>
      </c>
      <c r="H442" s="637">
        <v>2</v>
      </c>
      <c r="I442" s="639">
        <v>5250</v>
      </c>
      <c r="J442" s="637"/>
      <c r="K442" s="640">
        <v>3750</v>
      </c>
      <c r="L442" s="637"/>
      <c r="M442" s="641">
        <v>3380</v>
      </c>
      <c r="N442" s="642"/>
      <c r="O442" s="630">
        <v>8</v>
      </c>
      <c r="P442" s="642">
        <v>58500</v>
      </c>
      <c r="Q442" s="595"/>
      <c r="R442" s="627" t="s">
        <v>492</v>
      </c>
      <c r="S442" s="628"/>
      <c r="T442" s="629"/>
      <c r="U442" s="628"/>
      <c r="V442" s="628" t="s">
        <v>492</v>
      </c>
      <c r="W442" s="628"/>
      <c r="X442" s="630"/>
      <c r="Y442" s="555"/>
      <c r="Z442" s="645"/>
      <c r="AA442" s="590"/>
      <c r="AB442" s="646"/>
      <c r="AC442" s="647"/>
      <c r="AD442" s="555"/>
      <c r="AE442" s="555"/>
      <c r="AF442" s="555"/>
      <c r="AG442" s="606"/>
    </row>
    <row r="443" spans="1:33">
      <c r="A443" s="43"/>
      <c r="B443" s="635" t="s">
        <v>152</v>
      </c>
      <c r="C443" s="636">
        <v>4</v>
      </c>
      <c r="D443" s="636">
        <v>1</v>
      </c>
      <c r="E443" s="628">
        <v>4500</v>
      </c>
      <c r="F443" s="637"/>
      <c r="G443" s="638">
        <v>4050</v>
      </c>
      <c r="H443" s="637">
        <v>106</v>
      </c>
      <c r="I443" s="639">
        <v>3150</v>
      </c>
      <c r="J443" s="637"/>
      <c r="K443" s="640">
        <v>2250</v>
      </c>
      <c r="L443" s="637"/>
      <c r="M443" s="641">
        <v>2030</v>
      </c>
      <c r="N443" s="642"/>
      <c r="O443" s="642">
        <v>106</v>
      </c>
      <c r="P443" s="642">
        <v>429300</v>
      </c>
      <c r="Q443" s="595"/>
      <c r="R443" s="627" t="s">
        <v>492</v>
      </c>
      <c r="S443" s="628"/>
      <c r="T443" s="629"/>
      <c r="U443" s="628"/>
      <c r="V443" s="628" t="s">
        <v>492</v>
      </c>
      <c r="W443" s="628"/>
      <c r="X443" s="630"/>
      <c r="Y443" s="555"/>
      <c r="Z443" s="648" t="s">
        <v>35</v>
      </c>
      <c r="AA443" s="649"/>
      <c r="AB443" s="650"/>
      <c r="AC443" s="651">
        <v>0</v>
      </c>
      <c r="AD443" s="555"/>
      <c r="AE443" s="555"/>
      <c r="AF443" s="555" t="s">
        <v>345</v>
      </c>
      <c r="AG443" s="606"/>
    </row>
    <row r="444" spans="1:33">
      <c r="A444" s="43"/>
      <c r="B444" s="635"/>
      <c r="C444" s="636"/>
      <c r="D444" s="636"/>
      <c r="E444" s="628" t="s">
        <v>492</v>
      </c>
      <c r="F444" s="637"/>
      <c r="G444" s="638" t="s">
        <v>492</v>
      </c>
      <c r="H444" s="637"/>
      <c r="I444" s="639" t="s">
        <v>492</v>
      </c>
      <c r="J444" s="637"/>
      <c r="K444" s="640" t="s">
        <v>492</v>
      </c>
      <c r="L444" s="637"/>
      <c r="M444" s="641" t="s">
        <v>492</v>
      </c>
      <c r="N444" s="642"/>
      <c r="O444" s="630" t="s">
        <v>492</v>
      </c>
      <c r="P444" s="642" t="s">
        <v>492</v>
      </c>
      <c r="Q444" s="595"/>
      <c r="R444" s="627" t="s">
        <v>492</v>
      </c>
      <c r="S444" s="628"/>
      <c r="T444" s="629"/>
      <c r="U444" s="628"/>
      <c r="V444" s="628" t="s">
        <v>492</v>
      </c>
      <c r="W444" s="628"/>
      <c r="X444" s="630"/>
      <c r="Y444" s="555"/>
      <c r="Z444" s="555"/>
      <c r="AA444" s="555"/>
      <c r="AB444" s="555"/>
      <c r="AC444" s="555"/>
      <c r="AD444" s="555"/>
      <c r="AE444" s="555"/>
      <c r="AF444" s="633" t="s">
        <v>164</v>
      </c>
      <c r="AG444" s="634">
        <v>79300</v>
      </c>
    </row>
    <row r="445" spans="1:33">
      <c r="A445" s="43"/>
      <c r="B445" s="635"/>
      <c r="C445" s="636"/>
      <c r="D445" s="636"/>
      <c r="E445" s="628" t="s">
        <v>492</v>
      </c>
      <c r="F445" s="637"/>
      <c r="G445" s="638" t="s">
        <v>492</v>
      </c>
      <c r="H445" s="637"/>
      <c r="I445" s="639" t="s">
        <v>492</v>
      </c>
      <c r="J445" s="637"/>
      <c r="K445" s="640" t="s">
        <v>492</v>
      </c>
      <c r="L445" s="637"/>
      <c r="M445" s="641" t="s">
        <v>492</v>
      </c>
      <c r="N445" s="642"/>
      <c r="O445" s="642" t="s">
        <v>492</v>
      </c>
      <c r="P445" s="642" t="s">
        <v>492</v>
      </c>
      <c r="Q445" s="595"/>
      <c r="R445" s="627" t="s">
        <v>492</v>
      </c>
      <c r="S445" s="628"/>
      <c r="T445" s="629"/>
      <c r="U445" s="628"/>
      <c r="V445" s="628" t="s">
        <v>492</v>
      </c>
      <c r="W445" s="628"/>
      <c r="X445" s="630"/>
      <c r="Y445" s="555"/>
      <c r="Z445" s="602" t="s">
        <v>33</v>
      </c>
      <c r="AA445" s="603"/>
      <c r="AB445" s="652"/>
      <c r="AC445" s="653"/>
      <c r="AD445" s="555"/>
      <c r="AE445" s="555"/>
      <c r="AF445" s="643" t="s">
        <v>680</v>
      </c>
      <c r="AG445" s="644">
        <v>0</v>
      </c>
    </row>
    <row r="446" spans="1:33">
      <c r="A446" s="43"/>
      <c r="B446" s="635"/>
      <c r="C446" s="636"/>
      <c r="D446" s="636"/>
      <c r="E446" s="628" t="s">
        <v>492</v>
      </c>
      <c r="F446" s="637"/>
      <c r="G446" s="638" t="s">
        <v>492</v>
      </c>
      <c r="H446" s="637"/>
      <c r="I446" s="639" t="s">
        <v>492</v>
      </c>
      <c r="J446" s="637"/>
      <c r="K446" s="640" t="s">
        <v>492</v>
      </c>
      <c r="L446" s="637"/>
      <c r="M446" s="641" t="s">
        <v>492</v>
      </c>
      <c r="N446" s="642"/>
      <c r="O446" s="630" t="s">
        <v>492</v>
      </c>
      <c r="P446" s="642" t="s">
        <v>492</v>
      </c>
      <c r="Q446" s="595"/>
      <c r="R446" s="627" t="s">
        <v>492</v>
      </c>
      <c r="S446" s="628"/>
      <c r="T446" s="629"/>
      <c r="U446" s="628"/>
      <c r="V446" s="628" t="s">
        <v>492</v>
      </c>
      <c r="W446" s="628"/>
      <c r="X446" s="630"/>
      <c r="Y446" s="555"/>
      <c r="Z446" s="627"/>
      <c r="AA446" s="654"/>
      <c r="AB446" s="655"/>
      <c r="AC446" s="656"/>
      <c r="AD446" s="555"/>
      <c r="AE446" s="555"/>
      <c r="AF446" s="596"/>
      <c r="AG446" s="606"/>
    </row>
    <row r="447" spans="1:33">
      <c r="A447" s="43"/>
      <c r="B447" s="635"/>
      <c r="C447" s="636"/>
      <c r="D447" s="636"/>
      <c r="E447" s="628" t="s">
        <v>492</v>
      </c>
      <c r="F447" s="637"/>
      <c r="G447" s="638" t="s">
        <v>492</v>
      </c>
      <c r="H447" s="637"/>
      <c r="I447" s="639" t="s">
        <v>492</v>
      </c>
      <c r="J447" s="637"/>
      <c r="K447" s="640" t="s">
        <v>492</v>
      </c>
      <c r="L447" s="637"/>
      <c r="M447" s="641" t="s">
        <v>492</v>
      </c>
      <c r="N447" s="642"/>
      <c r="O447" s="642" t="s">
        <v>492</v>
      </c>
      <c r="P447" s="642" t="s">
        <v>492</v>
      </c>
      <c r="Q447" s="595"/>
      <c r="R447" s="627" t="s">
        <v>492</v>
      </c>
      <c r="S447" s="628"/>
      <c r="T447" s="629"/>
      <c r="U447" s="628"/>
      <c r="V447" s="628" t="s">
        <v>492</v>
      </c>
      <c r="W447" s="628"/>
      <c r="X447" s="630"/>
      <c r="Y447" s="555"/>
      <c r="Z447" s="627"/>
      <c r="AA447" s="654"/>
      <c r="AB447" s="655"/>
      <c r="AC447" s="642"/>
      <c r="AD447" s="555"/>
      <c r="AE447" s="555"/>
      <c r="AF447" s="555" t="s">
        <v>163</v>
      </c>
      <c r="AG447" s="606"/>
    </row>
    <row r="448" spans="1:33">
      <c r="A448" s="43"/>
      <c r="B448" s="635"/>
      <c r="C448" s="636"/>
      <c r="D448" s="636"/>
      <c r="E448" s="628" t="s">
        <v>492</v>
      </c>
      <c r="F448" s="637"/>
      <c r="G448" s="638" t="s">
        <v>492</v>
      </c>
      <c r="H448" s="637"/>
      <c r="I448" s="639" t="s">
        <v>492</v>
      </c>
      <c r="J448" s="637"/>
      <c r="K448" s="640" t="s">
        <v>492</v>
      </c>
      <c r="L448" s="637"/>
      <c r="M448" s="641" t="s">
        <v>492</v>
      </c>
      <c r="N448" s="642"/>
      <c r="O448" s="630" t="s">
        <v>492</v>
      </c>
      <c r="P448" s="642" t="s">
        <v>492</v>
      </c>
      <c r="Q448" s="595"/>
      <c r="R448" s="627" t="s">
        <v>492</v>
      </c>
      <c r="S448" s="628"/>
      <c r="T448" s="629"/>
      <c r="U448" s="628"/>
      <c r="V448" s="628" t="s">
        <v>492</v>
      </c>
      <c r="W448" s="628"/>
      <c r="X448" s="630"/>
      <c r="Y448" s="555"/>
      <c r="Z448" s="627"/>
      <c r="AA448" s="654"/>
      <c r="AB448" s="655"/>
      <c r="AC448" s="642"/>
      <c r="AD448" s="555"/>
      <c r="AE448" s="555"/>
      <c r="AF448" s="633" t="s">
        <v>164</v>
      </c>
      <c r="AG448" s="634">
        <v>50500</v>
      </c>
    </row>
    <row r="449" spans="1:33">
      <c r="A449" s="43"/>
      <c r="B449" s="635"/>
      <c r="C449" s="636"/>
      <c r="D449" s="636"/>
      <c r="E449" s="628" t="s">
        <v>492</v>
      </c>
      <c r="F449" s="637"/>
      <c r="G449" s="638" t="s">
        <v>492</v>
      </c>
      <c r="H449" s="637"/>
      <c r="I449" s="639" t="s">
        <v>492</v>
      </c>
      <c r="J449" s="637"/>
      <c r="K449" s="640" t="s">
        <v>492</v>
      </c>
      <c r="L449" s="637"/>
      <c r="M449" s="641" t="s">
        <v>492</v>
      </c>
      <c r="N449" s="642"/>
      <c r="O449" s="642" t="s">
        <v>492</v>
      </c>
      <c r="P449" s="642" t="s">
        <v>492</v>
      </c>
      <c r="Q449" s="595"/>
      <c r="R449" s="627" t="s">
        <v>492</v>
      </c>
      <c r="S449" s="628"/>
      <c r="T449" s="629"/>
      <c r="U449" s="628"/>
      <c r="V449" s="628" t="s">
        <v>492</v>
      </c>
      <c r="W449" s="628"/>
      <c r="X449" s="630"/>
      <c r="Y449" s="555"/>
      <c r="Z449" s="627"/>
      <c r="AA449" s="654"/>
      <c r="AB449" s="655"/>
      <c r="AC449" s="642"/>
      <c r="AD449" s="555"/>
      <c r="AE449" s="555"/>
      <c r="AF449" s="643" t="s">
        <v>680</v>
      </c>
      <c r="AG449" s="644">
        <v>0</v>
      </c>
    </row>
    <row r="450" spans="1:33">
      <c r="A450" s="43"/>
      <c r="B450" s="635"/>
      <c r="C450" s="636"/>
      <c r="D450" s="636"/>
      <c r="E450" s="628" t="s">
        <v>492</v>
      </c>
      <c r="F450" s="637"/>
      <c r="G450" s="638" t="s">
        <v>492</v>
      </c>
      <c r="H450" s="637"/>
      <c r="I450" s="639" t="s">
        <v>492</v>
      </c>
      <c r="J450" s="637"/>
      <c r="K450" s="640" t="s">
        <v>492</v>
      </c>
      <c r="L450" s="637"/>
      <c r="M450" s="641" t="s">
        <v>492</v>
      </c>
      <c r="N450" s="642"/>
      <c r="O450" s="630" t="s">
        <v>492</v>
      </c>
      <c r="P450" s="642" t="s">
        <v>492</v>
      </c>
      <c r="Q450" s="595"/>
      <c r="R450" s="627" t="s">
        <v>492</v>
      </c>
      <c r="S450" s="628"/>
      <c r="T450" s="629"/>
      <c r="U450" s="628"/>
      <c r="V450" s="628" t="s">
        <v>492</v>
      </c>
      <c r="W450" s="628"/>
      <c r="X450" s="630"/>
      <c r="Y450" s="555"/>
      <c r="Z450" s="627"/>
      <c r="AA450" s="654"/>
      <c r="AB450" s="657"/>
      <c r="AC450" s="642"/>
      <c r="AD450" s="555"/>
      <c r="AE450" s="555"/>
      <c r="AF450" s="555"/>
      <c r="AG450" s="606"/>
    </row>
    <row r="451" spans="1:33">
      <c r="A451" s="43"/>
      <c r="B451" s="635"/>
      <c r="C451" s="658"/>
      <c r="D451" s="636"/>
      <c r="E451" s="628" t="s">
        <v>492</v>
      </c>
      <c r="F451" s="637"/>
      <c r="G451" s="638" t="s">
        <v>492</v>
      </c>
      <c r="H451" s="637"/>
      <c r="I451" s="639" t="s">
        <v>492</v>
      </c>
      <c r="J451" s="637"/>
      <c r="K451" s="640" t="s">
        <v>492</v>
      </c>
      <c r="L451" s="637"/>
      <c r="M451" s="641" t="s">
        <v>492</v>
      </c>
      <c r="N451" s="642"/>
      <c r="O451" s="642" t="s">
        <v>492</v>
      </c>
      <c r="P451" s="642" t="s">
        <v>492</v>
      </c>
      <c r="Q451" s="595"/>
      <c r="R451" s="627" t="s">
        <v>492</v>
      </c>
      <c r="S451" s="628"/>
      <c r="T451" s="629"/>
      <c r="U451" s="628"/>
      <c r="V451" s="628" t="s">
        <v>492</v>
      </c>
      <c r="W451" s="628"/>
      <c r="X451" s="630"/>
      <c r="Y451" s="555"/>
      <c r="Z451" s="627"/>
      <c r="AA451" s="654"/>
      <c r="AB451" s="657"/>
      <c r="AC451" s="642"/>
      <c r="AD451" s="555"/>
      <c r="AE451" s="555"/>
      <c r="AF451" s="596" t="s">
        <v>344</v>
      </c>
      <c r="AG451" s="597"/>
    </row>
    <row r="452" spans="1:33">
      <c r="A452" s="43"/>
      <c r="B452" s="635"/>
      <c r="C452" s="658"/>
      <c r="D452" s="636"/>
      <c r="E452" s="628" t="s">
        <v>492</v>
      </c>
      <c r="F452" s="637"/>
      <c r="G452" s="638" t="s">
        <v>492</v>
      </c>
      <c r="H452" s="637"/>
      <c r="I452" s="639" t="s">
        <v>492</v>
      </c>
      <c r="J452" s="637"/>
      <c r="K452" s="640" t="s">
        <v>492</v>
      </c>
      <c r="L452" s="637"/>
      <c r="M452" s="641" t="s">
        <v>492</v>
      </c>
      <c r="N452" s="642"/>
      <c r="O452" s="630" t="s">
        <v>492</v>
      </c>
      <c r="P452" s="642" t="s">
        <v>492</v>
      </c>
      <c r="Q452" s="595"/>
      <c r="R452" s="627" t="s">
        <v>492</v>
      </c>
      <c r="S452" s="628"/>
      <c r="T452" s="629"/>
      <c r="U452" s="628"/>
      <c r="V452" s="628" t="s">
        <v>492</v>
      </c>
      <c r="W452" s="628"/>
      <c r="X452" s="630"/>
      <c r="Y452" s="555"/>
      <c r="Z452" s="627"/>
      <c r="AA452" s="654"/>
      <c r="AB452" s="655"/>
      <c r="AC452" s="656"/>
      <c r="AD452" s="555"/>
      <c r="AE452" s="555"/>
      <c r="AF452" s="659"/>
      <c r="AG452" s="647"/>
    </row>
    <row r="453" spans="1:33">
      <c r="A453" s="43"/>
      <c r="B453" s="635"/>
      <c r="C453" s="658"/>
      <c r="D453" s="636"/>
      <c r="E453" s="628" t="s">
        <v>492</v>
      </c>
      <c r="F453" s="637"/>
      <c r="G453" s="638" t="s">
        <v>492</v>
      </c>
      <c r="H453" s="637"/>
      <c r="I453" s="639" t="s">
        <v>492</v>
      </c>
      <c r="J453" s="637"/>
      <c r="K453" s="640" t="s">
        <v>492</v>
      </c>
      <c r="L453" s="637"/>
      <c r="M453" s="641" t="s">
        <v>492</v>
      </c>
      <c r="N453" s="642"/>
      <c r="O453" s="642" t="s">
        <v>492</v>
      </c>
      <c r="P453" s="642" t="s">
        <v>492</v>
      </c>
      <c r="Q453" s="595"/>
      <c r="R453" s="627" t="s">
        <v>492</v>
      </c>
      <c r="S453" s="628"/>
      <c r="T453" s="629"/>
      <c r="U453" s="628"/>
      <c r="V453" s="628" t="s">
        <v>492</v>
      </c>
      <c r="W453" s="628"/>
      <c r="X453" s="630"/>
      <c r="Y453" s="555"/>
      <c r="Z453" s="627"/>
      <c r="AA453" s="654"/>
      <c r="AB453" s="655"/>
      <c r="AC453" s="642"/>
      <c r="AD453" s="555"/>
      <c r="AE453" s="555"/>
      <c r="AF453" s="660" t="s">
        <v>31</v>
      </c>
      <c r="AG453" s="661">
        <v>240420</v>
      </c>
    </row>
    <row r="454" spans="1:33">
      <c r="B454" s="662"/>
      <c r="C454" s="663"/>
      <c r="D454" s="664"/>
      <c r="E454" s="590" t="s">
        <v>492</v>
      </c>
      <c r="F454" s="665"/>
      <c r="G454" s="666"/>
      <c r="H454" s="665"/>
      <c r="I454" s="667"/>
      <c r="J454" s="665"/>
      <c r="K454" s="667"/>
      <c r="L454" s="665"/>
      <c r="M454" s="666"/>
      <c r="N454" s="647"/>
      <c r="O454" s="668"/>
      <c r="P454" s="647"/>
      <c r="Q454" s="595"/>
      <c r="R454" s="627" t="s">
        <v>492</v>
      </c>
      <c r="S454" s="628"/>
      <c r="T454" s="629"/>
      <c r="U454" s="628"/>
      <c r="V454" s="628" t="s">
        <v>492</v>
      </c>
      <c r="W454" s="628"/>
      <c r="X454" s="630"/>
      <c r="Y454" s="555"/>
      <c r="Z454" s="627"/>
      <c r="AA454" s="654"/>
      <c r="AB454" s="655"/>
      <c r="AC454" s="642"/>
      <c r="AD454" s="555"/>
      <c r="AE454" s="555"/>
      <c r="AF454" s="669"/>
      <c r="AG454" s="619"/>
    </row>
    <row r="455" spans="1:33">
      <c r="B455" s="928" t="s">
        <v>500</v>
      </c>
      <c r="C455" s="929"/>
      <c r="D455" s="930"/>
      <c r="E455" s="670"/>
      <c r="F455" s="671">
        <v>33</v>
      </c>
      <c r="G455" s="672">
        <v>21600</v>
      </c>
      <c r="H455" s="671">
        <v>114</v>
      </c>
      <c r="I455" s="673">
        <v>16800</v>
      </c>
      <c r="J455" s="671">
        <v>0</v>
      </c>
      <c r="K455" s="673">
        <v>12000</v>
      </c>
      <c r="L455" s="671">
        <v>1</v>
      </c>
      <c r="M455" s="672">
        <v>10820</v>
      </c>
      <c r="N455" s="672">
        <v>2</v>
      </c>
      <c r="O455" s="674">
        <v>150</v>
      </c>
      <c r="P455" s="674">
        <v>669910</v>
      </c>
      <c r="Q455" s="595"/>
      <c r="R455" s="675" t="s">
        <v>492</v>
      </c>
      <c r="S455" s="676"/>
      <c r="T455" s="677"/>
      <c r="U455" s="628"/>
      <c r="V455" s="628" t="s">
        <v>492</v>
      </c>
      <c r="W455" s="628"/>
      <c r="X455" s="630"/>
      <c r="Y455" s="555"/>
      <c r="Z455" s="627"/>
      <c r="AA455" s="654"/>
      <c r="AB455" s="655"/>
      <c r="AC455" s="642"/>
      <c r="AD455" s="555"/>
      <c r="AE455" s="555"/>
      <c r="AF455" s="660" t="s">
        <v>32</v>
      </c>
      <c r="AG455" s="678"/>
    </row>
    <row r="456" spans="1:33">
      <c r="B456" s="554"/>
      <c r="C456" s="590"/>
      <c r="D456" s="554"/>
      <c r="E456" s="590"/>
      <c r="F456" s="666"/>
      <c r="G456" s="666"/>
      <c r="H456" s="666"/>
      <c r="I456" s="666"/>
      <c r="J456" s="666"/>
      <c r="K456" s="666"/>
      <c r="L456" s="666"/>
      <c r="M456" s="666"/>
      <c r="N456" s="666"/>
      <c r="O456" s="666"/>
      <c r="P456" s="666"/>
      <c r="Q456" s="595"/>
      <c r="R456" s="598" t="s">
        <v>89</v>
      </c>
      <c r="S456" s="679"/>
      <c r="T456" s="680">
        <v>417150</v>
      </c>
      <c r="U456" s="628"/>
      <c r="V456" s="628" t="s">
        <v>492</v>
      </c>
      <c r="W456" s="628"/>
      <c r="X456" s="630"/>
      <c r="Y456" s="555"/>
      <c r="Z456" s="627"/>
      <c r="AA456" s="654"/>
      <c r="AB456" s="657"/>
      <c r="AC456" s="642"/>
      <c r="AD456" s="555"/>
      <c r="AE456" s="555"/>
      <c r="AF456" s="669"/>
      <c r="AG456" s="619"/>
    </row>
    <row r="457" spans="1:33">
      <c r="B457" s="881" t="s">
        <v>601</v>
      </c>
      <c r="C457" s="882"/>
      <c r="D457" s="882"/>
      <c r="E457" s="564" t="e">
        <v>#N/A</v>
      </c>
      <c r="F457" s="883" t="s">
        <v>603</v>
      </c>
      <c r="G457" s="884"/>
      <c r="H457" s="884"/>
      <c r="I457" s="884"/>
      <c r="J457" s="884"/>
      <c r="K457" s="884"/>
      <c r="L457" s="884"/>
      <c r="M457" s="884"/>
      <c r="N457" s="884"/>
      <c r="O457" s="884"/>
      <c r="P457" s="885"/>
      <c r="Q457" s="555"/>
      <c r="R457" s="598" t="s">
        <v>90</v>
      </c>
      <c r="S457" s="564"/>
      <c r="T457" s="681"/>
      <c r="U457" s="682"/>
      <c r="V457" s="682" t="s">
        <v>492</v>
      </c>
      <c r="W457" s="682"/>
      <c r="X457" s="683"/>
      <c r="Y457" s="555"/>
      <c r="Z457" s="675"/>
      <c r="AA457" s="684"/>
      <c r="AB457" s="685"/>
      <c r="AC457" s="686"/>
      <c r="AD457" s="555"/>
      <c r="AE457" s="555"/>
      <c r="AF457" s="660" t="s">
        <v>343</v>
      </c>
      <c r="AG457" s="678"/>
    </row>
    <row r="458" spans="1:33">
      <c r="B458" s="894" t="s">
        <v>602</v>
      </c>
      <c r="C458" s="894"/>
      <c r="D458" s="894"/>
      <c r="E458" s="555" t="e">
        <v>#N/A</v>
      </c>
      <c r="F458" s="687" t="s">
        <v>15</v>
      </c>
      <c r="G458" s="688"/>
      <c r="H458" s="687" t="s">
        <v>16</v>
      </c>
      <c r="I458" s="689"/>
      <c r="J458" s="559" t="s">
        <v>17</v>
      </c>
      <c r="K458" s="690"/>
      <c r="L458" s="687" t="s">
        <v>18</v>
      </c>
      <c r="M458" s="670"/>
      <c r="N458" s="670" t="s">
        <v>19</v>
      </c>
      <c r="O458" s="691" t="s">
        <v>6</v>
      </c>
      <c r="P458" s="613" t="s">
        <v>20</v>
      </c>
      <c r="Q458" s="555"/>
      <c r="R458" s="692" t="s">
        <v>492</v>
      </c>
      <c r="S458" s="560"/>
      <c r="T458" s="693"/>
      <c r="U458" s="694"/>
      <c r="V458" s="695" t="s">
        <v>492</v>
      </c>
      <c r="W458" s="695"/>
      <c r="X458" s="630"/>
      <c r="Y458" s="555"/>
      <c r="Z458" s="645"/>
      <c r="AA458" s="590"/>
      <c r="AB458" s="646"/>
      <c r="AC458" s="647"/>
      <c r="AD458" s="555"/>
      <c r="AE458" s="555"/>
      <c r="AF458" s="669"/>
      <c r="AG458" s="619"/>
    </row>
    <row r="459" spans="1:33">
      <c r="A459" s="548" t="s">
        <v>498</v>
      </c>
      <c r="B459" s="873" t="s">
        <v>635</v>
      </c>
      <c r="C459" s="874"/>
      <c r="D459" s="875"/>
      <c r="E459" s="670"/>
      <c r="F459" s="765">
        <v>17</v>
      </c>
      <c r="G459" s="757">
        <v>8100</v>
      </c>
      <c r="H459" s="758">
        <v>112</v>
      </c>
      <c r="I459" s="758">
        <v>6300</v>
      </c>
      <c r="J459" s="758">
        <v>0</v>
      </c>
      <c r="K459" s="758">
        <v>4500</v>
      </c>
      <c r="L459" s="758">
        <v>1</v>
      </c>
      <c r="M459" s="758">
        <v>4060</v>
      </c>
      <c r="N459" s="758">
        <v>2</v>
      </c>
      <c r="O459" s="758">
        <v>132</v>
      </c>
      <c r="P459" s="759">
        <v>536410</v>
      </c>
      <c r="Q459" s="555"/>
      <c r="R459" s="857" t="s">
        <v>91</v>
      </c>
      <c r="S459" s="858"/>
      <c r="T459" s="680">
        <v>417150</v>
      </c>
      <c r="U459" s="696"/>
      <c r="V459" s="697" t="s">
        <v>492</v>
      </c>
      <c r="W459" s="696"/>
      <c r="X459" s="630"/>
      <c r="Y459" s="555"/>
      <c r="Z459" s="648" t="s">
        <v>35</v>
      </c>
      <c r="AA459" s="649"/>
      <c r="AB459" s="650"/>
      <c r="AC459" s="651">
        <v>0</v>
      </c>
      <c r="AD459" s="555"/>
      <c r="AE459" s="555"/>
      <c r="AF459" s="698" t="s">
        <v>81</v>
      </c>
      <c r="AG459" s="699"/>
    </row>
    <row r="460" spans="1:33">
      <c r="A460" s="548"/>
      <c r="B460" s="870" t="s">
        <v>623</v>
      </c>
      <c r="C460" s="871"/>
      <c r="D460" s="872"/>
      <c r="E460" s="555" t="e">
        <v>#N/A</v>
      </c>
      <c r="F460" s="700">
        <v>330</v>
      </c>
      <c r="G460" s="701">
        <v>56700</v>
      </c>
      <c r="H460" s="702">
        <v>280</v>
      </c>
      <c r="I460" s="702">
        <v>44100</v>
      </c>
      <c r="J460" s="702">
        <v>0</v>
      </c>
      <c r="K460" s="702">
        <v>31500</v>
      </c>
      <c r="L460" s="702">
        <v>30</v>
      </c>
      <c r="M460" s="702">
        <v>28420</v>
      </c>
      <c r="N460" s="702">
        <v>8</v>
      </c>
      <c r="O460" s="702">
        <v>648</v>
      </c>
      <c r="P460" s="703">
        <v>2702740</v>
      </c>
      <c r="Q460" s="555"/>
      <c r="R460" s="560"/>
      <c r="S460" s="560"/>
      <c r="T460" s="704"/>
      <c r="U460" s="628"/>
      <c r="V460" s="628" t="s">
        <v>492</v>
      </c>
      <c r="W460" s="628"/>
      <c r="X460" s="630"/>
      <c r="Y460" s="555"/>
      <c r="Z460" s="596" t="s">
        <v>36</v>
      </c>
      <c r="AA460" s="555"/>
      <c r="AB460" s="555"/>
      <c r="AC460" s="555"/>
      <c r="AD460" s="555"/>
      <c r="AE460" s="555"/>
      <c r="AF460" s="669"/>
      <c r="AG460" s="619"/>
    </row>
    <row r="461" spans="1:33">
      <c r="A461" s="548" t="s">
        <v>607</v>
      </c>
      <c r="B461" s="873" t="s">
        <v>107</v>
      </c>
      <c r="C461" s="874"/>
      <c r="D461" s="875"/>
      <c r="E461" s="670"/>
      <c r="F461" s="757">
        <v>0</v>
      </c>
      <c r="G461" s="758">
        <v>0</v>
      </c>
      <c r="H461" s="758">
        <v>0</v>
      </c>
      <c r="I461" s="758">
        <v>0</v>
      </c>
      <c r="J461" s="758">
        <v>0</v>
      </c>
      <c r="K461" s="758">
        <v>0</v>
      </c>
      <c r="L461" s="758">
        <v>0</v>
      </c>
      <c r="M461" s="758">
        <v>0</v>
      </c>
      <c r="N461" s="758">
        <v>0</v>
      </c>
      <c r="O461" s="758">
        <v>0</v>
      </c>
      <c r="P461" s="759">
        <v>0</v>
      </c>
      <c r="Q461" s="555"/>
      <c r="R461" s="857" t="s">
        <v>92</v>
      </c>
      <c r="S461" s="863"/>
      <c r="T461" s="864"/>
      <c r="U461" s="682"/>
      <c r="V461" s="682" t="s">
        <v>492</v>
      </c>
      <c r="W461" s="682"/>
      <c r="X461" s="683"/>
      <c r="Y461" s="555"/>
      <c r="Z461" s="555"/>
      <c r="AA461" s="555"/>
      <c r="AB461" s="555"/>
      <c r="AC461" s="555"/>
      <c r="AD461" s="555"/>
      <c r="AE461" s="555"/>
      <c r="AF461" s="705" t="s">
        <v>34</v>
      </c>
      <c r="AG461" s="706"/>
    </row>
    <row r="462" spans="1:33">
      <c r="A462" s="548"/>
      <c r="B462" s="870" t="s">
        <v>623</v>
      </c>
      <c r="C462" s="871"/>
      <c r="D462" s="872"/>
      <c r="E462" s="555" t="e">
        <v>#N/A</v>
      </c>
      <c r="F462" s="701">
        <v>33</v>
      </c>
      <c r="G462" s="702">
        <v>3150</v>
      </c>
      <c r="H462" s="702">
        <v>8</v>
      </c>
      <c r="I462" s="702">
        <v>2450</v>
      </c>
      <c r="J462" s="702">
        <v>0</v>
      </c>
      <c r="K462" s="702">
        <v>1750</v>
      </c>
      <c r="L462" s="702">
        <v>0</v>
      </c>
      <c r="M462" s="702">
        <v>1580</v>
      </c>
      <c r="N462" s="702">
        <v>1</v>
      </c>
      <c r="O462" s="702">
        <v>42</v>
      </c>
      <c r="P462" s="703">
        <v>142280</v>
      </c>
      <c r="Q462" s="555"/>
      <c r="R462" s="692" t="s">
        <v>492</v>
      </c>
      <c r="S462" s="560"/>
      <c r="T462" s="693"/>
      <c r="U462" s="707"/>
      <c r="V462" s="708" t="s">
        <v>492</v>
      </c>
      <c r="W462" s="676"/>
      <c r="X462" s="709"/>
      <c r="Y462" s="555"/>
      <c r="Z462" s="645"/>
      <c r="AA462" s="590"/>
      <c r="AB462" s="646"/>
      <c r="AC462" s="647"/>
      <c r="AD462" s="555"/>
      <c r="AE462" s="555"/>
      <c r="AF462" s="669"/>
      <c r="AG462" s="619"/>
    </row>
    <row r="463" spans="1:33">
      <c r="A463" s="548" t="s">
        <v>608</v>
      </c>
      <c r="B463" s="873" t="s">
        <v>605</v>
      </c>
      <c r="C463" s="874"/>
      <c r="D463" s="875"/>
      <c r="E463" s="670"/>
      <c r="F463" s="757">
        <v>0</v>
      </c>
      <c r="G463" s="758">
        <v>0</v>
      </c>
      <c r="H463" s="758">
        <v>0</v>
      </c>
      <c r="I463" s="758">
        <v>0</v>
      </c>
      <c r="J463" s="758">
        <v>0</v>
      </c>
      <c r="K463" s="758">
        <v>0</v>
      </c>
      <c r="L463" s="758">
        <v>0</v>
      </c>
      <c r="M463" s="758">
        <v>0</v>
      </c>
      <c r="N463" s="758">
        <v>0</v>
      </c>
      <c r="O463" s="758">
        <v>0</v>
      </c>
      <c r="P463" s="759">
        <v>0</v>
      </c>
      <c r="Q463" s="555"/>
      <c r="R463" s="857" t="s">
        <v>93</v>
      </c>
      <c r="S463" s="858"/>
      <c r="T463" s="680">
        <v>20260</v>
      </c>
      <c r="U463" s="710"/>
      <c r="V463" s="564" t="s">
        <v>82</v>
      </c>
      <c r="W463" s="564"/>
      <c r="X463" s="711">
        <v>20260</v>
      </c>
      <c r="Y463" s="555"/>
      <c r="Z463" s="692" t="s">
        <v>76</v>
      </c>
      <c r="AA463" s="649"/>
      <c r="AB463" s="650"/>
      <c r="AC463" s="651">
        <v>0</v>
      </c>
      <c r="AD463" s="555"/>
      <c r="AE463" s="555"/>
      <c r="AF463" s="705" t="s">
        <v>5</v>
      </c>
      <c r="AG463" s="651">
        <v>240420</v>
      </c>
    </row>
    <row r="464" spans="1:33">
      <c r="A464" s="548"/>
      <c r="B464" s="870" t="s">
        <v>623</v>
      </c>
      <c r="C464" s="871"/>
      <c r="D464" s="872"/>
      <c r="E464" s="712"/>
      <c r="F464" s="701">
        <v>0</v>
      </c>
      <c r="G464" s="702">
        <v>0</v>
      </c>
      <c r="H464" s="702">
        <v>0</v>
      </c>
      <c r="I464" s="702">
        <v>0</v>
      </c>
      <c r="J464" s="702">
        <v>0</v>
      </c>
      <c r="K464" s="702">
        <v>0</v>
      </c>
      <c r="L464" s="702">
        <v>0</v>
      </c>
      <c r="M464" s="702">
        <v>0</v>
      </c>
      <c r="N464" s="702">
        <v>0</v>
      </c>
      <c r="O464" s="702">
        <v>0</v>
      </c>
      <c r="P464" s="703">
        <v>0</v>
      </c>
      <c r="Q464" s="555"/>
      <c r="R464" s="596"/>
      <c r="S464" s="555"/>
      <c r="T464" s="713"/>
      <c r="U464" s="555"/>
      <c r="V464" s="714"/>
      <c r="W464" s="555"/>
      <c r="X464" s="713"/>
      <c r="Y464" s="555"/>
      <c r="Z464" s="555"/>
      <c r="AA464" s="555"/>
      <c r="AB464" s="555"/>
      <c r="AC464" s="555"/>
      <c r="AD464" s="555"/>
      <c r="AE464" s="555"/>
      <c r="AF464" s="555"/>
      <c r="AG464" s="555"/>
    </row>
    <row r="465" spans="1:33">
      <c r="A465" s="548" t="s">
        <v>609</v>
      </c>
      <c r="B465" s="873" t="s">
        <v>103</v>
      </c>
      <c r="C465" s="874"/>
      <c r="D465" s="875"/>
      <c r="E465" s="560" t="e">
        <v>#N/A</v>
      </c>
      <c r="F465" s="757">
        <v>0</v>
      </c>
      <c r="G465" s="758">
        <v>0</v>
      </c>
      <c r="H465" s="758">
        <v>0</v>
      </c>
      <c r="I465" s="758">
        <v>0</v>
      </c>
      <c r="J465" s="758">
        <v>0</v>
      </c>
      <c r="K465" s="758">
        <v>0</v>
      </c>
      <c r="L465" s="758">
        <v>0</v>
      </c>
      <c r="M465" s="758">
        <v>0</v>
      </c>
      <c r="N465" s="758">
        <v>0</v>
      </c>
      <c r="O465" s="758">
        <v>0</v>
      </c>
      <c r="P465" s="759">
        <v>0</v>
      </c>
      <c r="Q465" s="555"/>
      <c r="R465" s="649" t="s">
        <v>425</v>
      </c>
      <c r="S465" s="555"/>
      <c r="T465" s="555"/>
      <c r="U465" s="555"/>
      <c r="V465" s="555"/>
      <c r="W465" s="555"/>
      <c r="X465" s="555"/>
      <c r="Y465" s="555"/>
      <c r="Z465" s="555"/>
      <c r="AA465" s="555"/>
      <c r="AB465" s="555"/>
      <c r="AC465" s="555"/>
      <c r="AD465" s="555"/>
      <c r="AE465" s="555"/>
      <c r="AF465" s="714" t="s">
        <v>342</v>
      </c>
      <c r="AG465" s="555"/>
    </row>
    <row r="466" spans="1:33">
      <c r="A466" s="548"/>
      <c r="B466" s="870" t="s">
        <v>623</v>
      </c>
      <c r="C466" s="871"/>
      <c r="D466" s="872"/>
      <c r="E466" s="555" t="e">
        <v>#N/A</v>
      </c>
      <c r="F466" s="701">
        <v>174</v>
      </c>
      <c r="G466" s="702">
        <v>26460</v>
      </c>
      <c r="H466" s="702">
        <v>71</v>
      </c>
      <c r="I466" s="702">
        <v>20580</v>
      </c>
      <c r="J466" s="702">
        <v>0</v>
      </c>
      <c r="K466" s="702">
        <v>14700</v>
      </c>
      <c r="L466" s="702">
        <v>20</v>
      </c>
      <c r="M466" s="702">
        <v>13230</v>
      </c>
      <c r="N466" s="702">
        <v>6</v>
      </c>
      <c r="O466" s="702">
        <v>271</v>
      </c>
      <c r="P466" s="703">
        <v>2455880</v>
      </c>
      <c r="Q466" s="555"/>
      <c r="R466" s="774"/>
      <c r="S466" s="604"/>
      <c r="T466" s="603" t="s">
        <v>39</v>
      </c>
      <c r="U466" s="604"/>
      <c r="V466" s="715"/>
      <c r="W466" s="604"/>
      <c r="X466" s="603" t="s">
        <v>40</v>
      </c>
      <c r="Y466" s="604"/>
      <c r="Z466" s="715"/>
      <c r="AA466" s="604"/>
      <c r="AB466" s="604"/>
      <c r="AC466" s="603" t="s">
        <v>41</v>
      </c>
      <c r="AD466" s="715"/>
      <c r="AE466" s="555"/>
      <c r="AF466" s="645" t="s">
        <v>737</v>
      </c>
      <c r="AG466" s="716"/>
    </row>
    <row r="467" spans="1:33">
      <c r="A467" s="548" t="s">
        <v>610</v>
      </c>
      <c r="B467" s="878" t="s">
        <v>661</v>
      </c>
      <c r="C467" s="879"/>
      <c r="D467" s="880"/>
      <c r="E467" s="670"/>
      <c r="F467" s="757">
        <v>16</v>
      </c>
      <c r="G467" s="758">
        <v>6750</v>
      </c>
      <c r="H467" s="758">
        <v>2</v>
      </c>
      <c r="I467" s="758">
        <v>5250</v>
      </c>
      <c r="J467" s="758">
        <v>0</v>
      </c>
      <c r="K467" s="758">
        <v>3750</v>
      </c>
      <c r="L467" s="758">
        <v>0</v>
      </c>
      <c r="M467" s="758">
        <v>3380</v>
      </c>
      <c r="N467" s="758">
        <v>0</v>
      </c>
      <c r="O467" s="758">
        <v>18</v>
      </c>
      <c r="P467" s="759">
        <v>133500</v>
      </c>
      <c r="Q467" s="555"/>
      <c r="R467" s="775"/>
      <c r="S467" s="596" t="s">
        <v>2</v>
      </c>
      <c r="T467" s="717">
        <v>0</v>
      </c>
      <c r="U467" s="555"/>
      <c r="V467" s="718"/>
      <c r="W467" s="596" t="s">
        <v>42</v>
      </c>
      <c r="X467" s="719">
        <v>466</v>
      </c>
      <c r="Y467" s="555"/>
      <c r="Z467" s="720"/>
      <c r="AA467" s="555" t="s">
        <v>2</v>
      </c>
      <c r="AB467" s="596"/>
      <c r="AC467" s="721">
        <v>785</v>
      </c>
      <c r="AD467" s="720"/>
      <c r="AE467" s="555"/>
      <c r="AF467" s="830" t="s">
        <v>738</v>
      </c>
      <c r="AG467" s="561"/>
    </row>
    <row r="468" spans="1:33">
      <c r="A468" s="548" t="s">
        <v>332</v>
      </c>
      <c r="B468" s="870" t="s">
        <v>623</v>
      </c>
      <c r="C468" s="871"/>
      <c r="D468" s="872"/>
      <c r="E468" s="555" t="e">
        <v>#N/A</v>
      </c>
      <c r="F468" s="701">
        <v>128</v>
      </c>
      <c r="G468" s="702">
        <v>33750</v>
      </c>
      <c r="H468" s="702">
        <v>60</v>
      </c>
      <c r="I468" s="702">
        <v>26250</v>
      </c>
      <c r="J468" s="702">
        <v>0</v>
      </c>
      <c r="K468" s="702">
        <v>18750</v>
      </c>
      <c r="L468" s="702">
        <v>9</v>
      </c>
      <c r="M468" s="702">
        <v>16900</v>
      </c>
      <c r="N468" s="702">
        <v>3</v>
      </c>
      <c r="O468" s="702">
        <v>200</v>
      </c>
      <c r="P468" s="703">
        <v>1408890</v>
      </c>
      <c r="Q468" s="555"/>
      <c r="R468" s="776" t="s">
        <v>43</v>
      </c>
      <c r="S468" s="697" t="s">
        <v>3</v>
      </c>
      <c r="T468" s="722">
        <v>150</v>
      </c>
      <c r="U468" s="696"/>
      <c r="V468" s="723" t="s">
        <v>492</v>
      </c>
      <c r="W468" s="697" t="s">
        <v>44</v>
      </c>
      <c r="X468" s="724">
        <v>1161</v>
      </c>
      <c r="Y468" s="696"/>
      <c r="Z468" s="725">
        <v>249.14163090128753</v>
      </c>
      <c r="AA468" s="696" t="s">
        <v>3</v>
      </c>
      <c r="AB468" s="697"/>
      <c r="AC468" s="726">
        <v>1439</v>
      </c>
      <c r="AD468" s="723">
        <v>183.31210191082803</v>
      </c>
      <c r="AE468" s="555"/>
      <c r="AF468" s="558"/>
      <c r="AG468" s="561"/>
    </row>
    <row r="469" spans="1:33">
      <c r="A469" s="43"/>
      <c r="B469" s="662"/>
      <c r="C469" s="663"/>
      <c r="D469" s="664"/>
      <c r="E469" s="590" t="s">
        <v>492</v>
      </c>
      <c r="F469" s="760"/>
      <c r="G469" s="761"/>
      <c r="H469" s="760"/>
      <c r="I469" s="762"/>
      <c r="J469" s="760"/>
      <c r="K469" s="762"/>
      <c r="L469" s="760"/>
      <c r="M469" s="761"/>
      <c r="N469" s="761"/>
      <c r="O469" s="763"/>
      <c r="P469" s="764"/>
      <c r="Q469" s="555"/>
      <c r="R469" s="777"/>
      <c r="S469" s="728"/>
      <c r="T469" s="606">
        <v>0</v>
      </c>
      <c r="U469" s="555"/>
      <c r="V469" s="729"/>
      <c r="W469" s="555"/>
      <c r="X469" s="719">
        <v>1808990</v>
      </c>
      <c r="Y469" s="555"/>
      <c r="Z469" s="720"/>
      <c r="AA469" s="555"/>
      <c r="AB469" s="555"/>
      <c r="AC469" s="713">
        <v>2853600</v>
      </c>
      <c r="AD469" s="720"/>
      <c r="AE469" s="555"/>
      <c r="AF469" s="730"/>
      <c r="AG469" s="561"/>
    </row>
    <row r="470" spans="1:33">
      <c r="A470" s="43"/>
      <c r="B470" s="870" t="s">
        <v>611</v>
      </c>
      <c r="C470" s="871"/>
      <c r="D470" s="872"/>
      <c r="E470" s="670"/>
      <c r="F470" s="731">
        <v>665</v>
      </c>
      <c r="G470" s="732">
        <v>120060</v>
      </c>
      <c r="H470" s="731">
        <v>419</v>
      </c>
      <c r="I470" s="733">
        <v>93380</v>
      </c>
      <c r="J470" s="731">
        <v>0</v>
      </c>
      <c r="K470" s="733">
        <v>66700</v>
      </c>
      <c r="L470" s="731">
        <v>59</v>
      </c>
      <c r="M470" s="732">
        <v>60130</v>
      </c>
      <c r="N470" s="732">
        <v>18</v>
      </c>
      <c r="O470" s="734">
        <v>1161</v>
      </c>
      <c r="P470" s="735">
        <v>6709790</v>
      </c>
      <c r="Q470" s="555"/>
      <c r="R470" s="778" t="s">
        <v>45</v>
      </c>
      <c r="S470" s="660"/>
      <c r="T470" s="736">
        <v>669910</v>
      </c>
      <c r="U470" s="696"/>
      <c r="V470" s="723" t="s">
        <v>492</v>
      </c>
      <c r="W470" s="696"/>
      <c r="X470" s="724">
        <v>6709790</v>
      </c>
      <c r="Y470" s="696"/>
      <c r="Z470" s="723">
        <v>370.91360372362476</v>
      </c>
      <c r="AA470" s="696"/>
      <c r="AB470" s="696"/>
      <c r="AC470" s="736">
        <v>7893750</v>
      </c>
      <c r="AD470" s="723">
        <v>276.62426408746848</v>
      </c>
      <c r="AE470" s="555"/>
      <c r="AF470" s="558"/>
      <c r="AG470" s="561"/>
    </row>
    <row r="471" spans="1:33">
      <c r="A471" s="43"/>
      <c r="B471" s="895"/>
      <c r="C471" s="895"/>
      <c r="D471" s="895"/>
      <c r="E471" s="562"/>
      <c r="F471" s="666"/>
      <c r="G471" s="737"/>
      <c r="H471" s="666"/>
      <c r="I471" s="737"/>
      <c r="J471" s="666"/>
      <c r="K471" s="737"/>
      <c r="L471" s="666"/>
      <c r="M471" s="737"/>
      <c r="N471" s="666"/>
      <c r="O471" s="737"/>
      <c r="P471" s="737"/>
      <c r="Q471" s="555"/>
      <c r="R471" s="777" t="s">
        <v>46</v>
      </c>
      <c r="S471" s="738">
        <v>0</v>
      </c>
      <c r="T471" s="606">
        <v>0</v>
      </c>
      <c r="U471" s="555"/>
      <c r="V471" s="729"/>
      <c r="W471" s="555"/>
      <c r="X471" s="719">
        <v>0</v>
      </c>
      <c r="Y471" s="555"/>
      <c r="Z471" s="739"/>
      <c r="AA471" s="555"/>
      <c r="AB471" s="555"/>
      <c r="AC471" s="713">
        <v>0</v>
      </c>
      <c r="AD471" s="720"/>
      <c r="AE471" s="555"/>
      <c r="AF471" s="558"/>
      <c r="AG471" s="561"/>
    </row>
    <row r="472" spans="1:33">
      <c r="A472" s="43"/>
      <c r="B472" s="881" t="s">
        <v>618</v>
      </c>
      <c r="C472" s="882"/>
      <c r="D472" s="882"/>
      <c r="E472" s="564" t="e">
        <v>#N/A</v>
      </c>
      <c r="F472" s="883" t="s">
        <v>616</v>
      </c>
      <c r="G472" s="884"/>
      <c r="H472" s="884"/>
      <c r="I472" s="884"/>
      <c r="J472" s="884"/>
      <c r="K472" s="884"/>
      <c r="L472" s="884"/>
      <c r="M472" s="884"/>
      <c r="N472" s="884"/>
      <c r="O472" s="884"/>
      <c r="P472" s="885"/>
      <c r="Q472" s="555"/>
      <c r="R472" s="776" t="s">
        <v>47</v>
      </c>
      <c r="S472" s="740"/>
      <c r="T472" s="736">
        <v>0</v>
      </c>
      <c r="U472" s="696"/>
      <c r="V472" s="723" t="s">
        <v>492</v>
      </c>
      <c r="W472" s="696"/>
      <c r="X472" s="724">
        <v>0</v>
      </c>
      <c r="Y472" s="696"/>
      <c r="Z472" s="725" t="s">
        <v>492</v>
      </c>
      <c r="AA472" s="696"/>
      <c r="AB472" s="696"/>
      <c r="AC472" s="736">
        <v>0</v>
      </c>
      <c r="AD472" s="723" t="s">
        <v>492</v>
      </c>
      <c r="AE472" s="555"/>
      <c r="AF472" s="558"/>
      <c r="AG472" s="561"/>
    </row>
    <row r="473" spans="1:33">
      <c r="A473" s="43"/>
      <c r="B473" s="894" t="s">
        <v>602</v>
      </c>
      <c r="C473" s="894"/>
      <c r="D473" s="894"/>
      <c r="E473" s="555" t="e">
        <v>#N/A</v>
      </c>
      <c r="F473" s="687" t="s">
        <v>15</v>
      </c>
      <c r="G473" s="688"/>
      <c r="H473" s="687" t="s">
        <v>16</v>
      </c>
      <c r="I473" s="689"/>
      <c r="J473" s="559" t="s">
        <v>17</v>
      </c>
      <c r="K473" s="690"/>
      <c r="L473" s="687" t="s">
        <v>18</v>
      </c>
      <c r="M473" s="670"/>
      <c r="N473" s="670" t="s">
        <v>19</v>
      </c>
      <c r="O473" s="691" t="s">
        <v>6</v>
      </c>
      <c r="P473" s="613" t="s">
        <v>20</v>
      </c>
      <c r="Q473" s="555"/>
      <c r="R473" s="773" t="s">
        <v>639</v>
      </c>
      <c r="S473" s="824">
        <v>5920</v>
      </c>
      <c r="T473" s="606">
        <v>0</v>
      </c>
      <c r="U473" s="555"/>
      <c r="V473" s="729"/>
      <c r="W473" s="555"/>
      <c r="X473" s="719">
        <v>28670</v>
      </c>
      <c r="Y473" s="555"/>
      <c r="Z473" s="720"/>
      <c r="AA473" s="555"/>
      <c r="AB473" s="555"/>
      <c r="AC473" s="713">
        <v>48690</v>
      </c>
      <c r="AD473" s="720"/>
      <c r="AE473" s="555"/>
      <c r="AF473" s="558"/>
      <c r="AG473" s="561"/>
    </row>
    <row r="474" spans="1:33" ht="15" thickBot="1">
      <c r="A474" s="43"/>
      <c r="B474" s="873" t="s">
        <v>635</v>
      </c>
      <c r="C474" s="874"/>
      <c r="D474" s="875"/>
      <c r="E474" s="670"/>
      <c r="F474" s="665"/>
      <c r="G474" s="727"/>
      <c r="H474" s="727"/>
      <c r="I474" s="727"/>
      <c r="J474" s="727"/>
      <c r="K474" s="727"/>
      <c r="L474" s="727"/>
      <c r="M474" s="727"/>
      <c r="N474" s="727"/>
      <c r="O474" s="727"/>
      <c r="P474" s="742"/>
      <c r="Q474" s="555"/>
      <c r="R474" s="771" t="s">
        <v>682</v>
      </c>
      <c r="S474" s="825">
        <v>0</v>
      </c>
      <c r="T474" s="736">
        <v>5920</v>
      </c>
      <c r="U474" s="696"/>
      <c r="V474" s="723" t="s">
        <v>492</v>
      </c>
      <c r="W474" s="696"/>
      <c r="X474" s="724">
        <v>117100</v>
      </c>
      <c r="Y474" s="696"/>
      <c r="Z474" s="723">
        <v>408.4408789675619</v>
      </c>
      <c r="AA474" s="696"/>
      <c r="AB474" s="696"/>
      <c r="AC474" s="736">
        <v>134500</v>
      </c>
      <c r="AD474" s="723">
        <v>276.23742041486958</v>
      </c>
      <c r="AE474" s="555"/>
      <c r="AF474" s="558"/>
      <c r="AG474" s="561"/>
    </row>
    <row r="475" spans="1:33" ht="15" thickBot="1">
      <c r="A475" s="43"/>
      <c r="B475" s="870" t="s">
        <v>624</v>
      </c>
      <c r="C475" s="871"/>
      <c r="D475" s="872"/>
      <c r="E475" s="555" t="e">
        <v>#N/A</v>
      </c>
      <c r="F475" s="700">
        <v>516</v>
      </c>
      <c r="G475" s="701">
        <v>68850</v>
      </c>
      <c r="H475" s="702">
        <v>358</v>
      </c>
      <c r="I475" s="702">
        <v>53550</v>
      </c>
      <c r="J475" s="702">
        <v>0</v>
      </c>
      <c r="K475" s="702">
        <v>38250</v>
      </c>
      <c r="L475" s="702">
        <v>42</v>
      </c>
      <c r="M475" s="702">
        <v>34510</v>
      </c>
      <c r="N475" s="702">
        <v>10</v>
      </c>
      <c r="O475" s="702">
        <v>926</v>
      </c>
      <c r="P475" s="703">
        <v>3886700</v>
      </c>
      <c r="Q475" s="555"/>
      <c r="R475" s="773" t="s">
        <v>640</v>
      </c>
      <c r="S475" s="741">
        <v>1000</v>
      </c>
      <c r="T475" s="606">
        <v>0</v>
      </c>
      <c r="U475" s="555"/>
      <c r="V475" s="729"/>
      <c r="W475" s="555"/>
      <c r="X475" s="719">
        <v>50000</v>
      </c>
      <c r="Y475" s="555"/>
      <c r="Z475" s="739"/>
      <c r="AA475" s="555"/>
      <c r="AB475" s="555"/>
      <c r="AC475" s="713">
        <v>72800</v>
      </c>
      <c r="AD475" s="720"/>
      <c r="AE475" s="555"/>
      <c r="AF475" s="934" t="s">
        <v>664</v>
      </c>
      <c r="AG475" s="935"/>
    </row>
    <row r="476" spans="1:33">
      <c r="B476" s="873" t="s">
        <v>107</v>
      </c>
      <c r="C476" s="874"/>
      <c r="D476" s="875"/>
      <c r="E476" s="670"/>
      <c r="F476" s="665"/>
      <c r="G476" s="727"/>
      <c r="H476" s="727"/>
      <c r="I476" s="727"/>
      <c r="J476" s="727"/>
      <c r="K476" s="727"/>
      <c r="L476" s="727"/>
      <c r="M476" s="727"/>
      <c r="N476" s="727"/>
      <c r="O476" s="727"/>
      <c r="P476" s="742"/>
      <c r="Q476" s="555"/>
      <c r="R476" s="772" t="s">
        <v>683</v>
      </c>
      <c r="S476" s="740"/>
      <c r="T476" s="736">
        <v>1000</v>
      </c>
      <c r="U476" s="696"/>
      <c r="V476" s="723" t="s">
        <v>492</v>
      </c>
      <c r="W476" s="696"/>
      <c r="X476" s="724">
        <v>79300</v>
      </c>
      <c r="Y476" s="696"/>
      <c r="Z476" s="725">
        <v>158.6</v>
      </c>
      <c r="AA476" s="696"/>
      <c r="AB476" s="696"/>
      <c r="AC476" s="736">
        <v>112300</v>
      </c>
      <c r="AD476" s="723">
        <v>154.25824175824175</v>
      </c>
      <c r="AE476" s="555"/>
      <c r="AF476" s="936" t="s">
        <v>157</v>
      </c>
      <c r="AG476" s="937"/>
    </row>
    <row r="477" spans="1:33">
      <c r="B477" s="870" t="s">
        <v>624</v>
      </c>
      <c r="C477" s="871"/>
      <c r="D477" s="872"/>
      <c r="E477" s="555" t="e">
        <v>#N/A</v>
      </c>
      <c r="F477" s="701">
        <v>33</v>
      </c>
      <c r="G477" s="702">
        <v>3150</v>
      </c>
      <c r="H477" s="702">
        <v>8</v>
      </c>
      <c r="I477" s="702">
        <v>2450</v>
      </c>
      <c r="J477" s="702">
        <v>0</v>
      </c>
      <c r="K477" s="702">
        <v>1750</v>
      </c>
      <c r="L477" s="702">
        <v>0</v>
      </c>
      <c r="M477" s="702">
        <v>1580</v>
      </c>
      <c r="N477" s="702">
        <v>1</v>
      </c>
      <c r="O477" s="702">
        <v>42</v>
      </c>
      <c r="P477" s="703">
        <v>142280</v>
      </c>
      <c r="Q477" s="555"/>
      <c r="R477" s="777"/>
      <c r="S477" s="669"/>
      <c r="T477" s="606">
        <v>0</v>
      </c>
      <c r="U477" s="555"/>
      <c r="V477" s="729"/>
      <c r="W477" s="555"/>
      <c r="X477" s="719">
        <v>0</v>
      </c>
      <c r="Y477" s="555"/>
      <c r="Z477" s="720"/>
      <c r="AA477" s="555"/>
      <c r="AB477" s="555"/>
      <c r="AC477" s="713">
        <v>0</v>
      </c>
      <c r="AD477" s="720"/>
      <c r="AE477" s="555"/>
      <c r="AF477" s="826" t="s">
        <v>731</v>
      </c>
      <c r="AG477" s="827" t="s">
        <v>732</v>
      </c>
    </row>
    <row r="478" spans="1:33" ht="3" customHeight="1">
      <c r="B478" s="873" t="s">
        <v>605</v>
      </c>
      <c r="C478" s="874"/>
      <c r="D478" s="875"/>
      <c r="E478" s="670"/>
      <c r="F478" s="665"/>
      <c r="G478" s="727"/>
      <c r="H478" s="727"/>
      <c r="I478" s="727"/>
      <c r="J478" s="727"/>
      <c r="K478" s="727"/>
      <c r="L478" s="727"/>
      <c r="M478" s="727"/>
      <c r="N478" s="727"/>
      <c r="O478" s="727"/>
      <c r="P478" s="742"/>
      <c r="Q478" s="555"/>
      <c r="R478" s="776" t="s">
        <v>52</v>
      </c>
      <c r="S478" s="660"/>
      <c r="T478" s="736">
        <v>0</v>
      </c>
      <c r="U478" s="696"/>
      <c r="V478" s="723" t="s">
        <v>492</v>
      </c>
      <c r="W478" s="696"/>
      <c r="X478" s="724">
        <v>0</v>
      </c>
      <c r="Y478" s="696"/>
      <c r="Z478" s="723" t="s">
        <v>492</v>
      </c>
      <c r="AA478" s="696"/>
      <c r="AB478" s="696"/>
      <c r="AC478" s="736">
        <v>0</v>
      </c>
      <c r="AD478" s="723" t="s">
        <v>492</v>
      </c>
      <c r="AE478" s="555"/>
      <c r="AF478" s="817">
        <v>1080</v>
      </c>
      <c r="AG478" s="818">
        <v>80.000000000000114</v>
      </c>
    </row>
    <row r="479" spans="1:33" ht="17.25" customHeight="1">
      <c r="B479" s="870" t="s">
        <v>624</v>
      </c>
      <c r="C479" s="871"/>
      <c r="D479" s="872"/>
      <c r="E479" s="712"/>
      <c r="F479" s="701">
        <v>0</v>
      </c>
      <c r="G479" s="702">
        <v>0</v>
      </c>
      <c r="H479" s="702">
        <v>0</v>
      </c>
      <c r="I479" s="702">
        <v>0</v>
      </c>
      <c r="J479" s="702">
        <v>0</v>
      </c>
      <c r="K479" s="702">
        <v>0</v>
      </c>
      <c r="L479" s="702">
        <v>0</v>
      </c>
      <c r="M479" s="702">
        <v>0</v>
      </c>
      <c r="N479" s="702">
        <v>0</v>
      </c>
      <c r="O479" s="702">
        <v>0</v>
      </c>
      <c r="P479" s="703">
        <v>0</v>
      </c>
      <c r="Q479" s="555"/>
      <c r="R479" s="773" t="s">
        <v>641</v>
      </c>
      <c r="S479" s="728">
        <v>1000</v>
      </c>
      <c r="T479" s="743">
        <v>0</v>
      </c>
      <c r="U479" s="682"/>
      <c r="V479" s="744"/>
      <c r="W479" s="682"/>
      <c r="X479" s="719">
        <v>20500</v>
      </c>
      <c r="Y479" s="682"/>
      <c r="Z479" s="744"/>
      <c r="AA479" s="682"/>
      <c r="AB479" s="682"/>
      <c r="AC479" s="745">
        <v>34000</v>
      </c>
      <c r="AD479" s="744"/>
      <c r="AE479" s="555"/>
      <c r="AF479" s="828" t="s">
        <v>733</v>
      </c>
      <c r="AG479" s="829" t="s">
        <v>732</v>
      </c>
    </row>
    <row r="480" spans="1:33" ht="17.25" customHeight="1" thickBot="1">
      <c r="B480" s="873" t="s">
        <v>103</v>
      </c>
      <c r="C480" s="874"/>
      <c r="D480" s="875"/>
      <c r="E480" s="560" t="e">
        <v>#N/A</v>
      </c>
      <c r="F480" s="665"/>
      <c r="G480" s="727"/>
      <c r="H480" s="727"/>
      <c r="I480" s="727"/>
      <c r="J480" s="727"/>
      <c r="K480" s="727"/>
      <c r="L480" s="727"/>
      <c r="M480" s="727"/>
      <c r="N480" s="727"/>
      <c r="O480" s="727"/>
      <c r="P480" s="742"/>
      <c r="Q480" s="555"/>
      <c r="R480" s="779" t="s">
        <v>684</v>
      </c>
      <c r="S480" s="746"/>
      <c r="T480" s="747">
        <v>1000</v>
      </c>
      <c r="U480" s="748"/>
      <c r="V480" s="749" t="s">
        <v>492</v>
      </c>
      <c r="W480" s="748"/>
      <c r="X480" s="719">
        <v>50500</v>
      </c>
      <c r="Y480" s="748"/>
      <c r="Z480" s="749">
        <v>246.34146341463415</v>
      </c>
      <c r="AA480" s="748"/>
      <c r="AB480" s="748"/>
      <c r="AC480" s="747">
        <v>58000</v>
      </c>
      <c r="AD480" s="749">
        <v>170.58823529411765</v>
      </c>
      <c r="AE480" s="555"/>
      <c r="AF480" s="821">
        <v>4840</v>
      </c>
      <c r="AG480" s="822">
        <v>440</v>
      </c>
    </row>
    <row r="481" spans="1:33" ht="16.5" customHeight="1">
      <c r="B481" s="870" t="s">
        <v>624</v>
      </c>
      <c r="C481" s="871"/>
      <c r="D481" s="872"/>
      <c r="E481" s="555" t="e">
        <v>#N/A</v>
      </c>
      <c r="F481" s="701">
        <v>174</v>
      </c>
      <c r="G481" s="702">
        <v>26460</v>
      </c>
      <c r="H481" s="702">
        <v>71</v>
      </c>
      <c r="I481" s="702">
        <v>20580</v>
      </c>
      <c r="J481" s="702">
        <v>0</v>
      </c>
      <c r="K481" s="702">
        <v>14700</v>
      </c>
      <c r="L481" s="702">
        <v>20</v>
      </c>
      <c r="M481" s="702">
        <v>13230</v>
      </c>
      <c r="N481" s="702">
        <v>6</v>
      </c>
      <c r="O481" s="702">
        <v>271</v>
      </c>
      <c r="P481" s="703">
        <v>2455880</v>
      </c>
      <c r="Q481" s="555"/>
      <c r="R481" s="777"/>
      <c r="S481" s="669"/>
      <c r="T481" s="713">
        <v>0</v>
      </c>
      <c r="U481" s="555"/>
      <c r="V481" s="729"/>
      <c r="W481" s="555"/>
      <c r="X481" s="750">
        <v>1908160</v>
      </c>
      <c r="Y481" s="555"/>
      <c r="Z481" s="739"/>
      <c r="AA481" s="555"/>
      <c r="AB481" s="555"/>
      <c r="AC481" s="713">
        <v>3009090</v>
      </c>
      <c r="AD481" s="739"/>
      <c r="AE481" s="555"/>
      <c r="AF481" s="932" t="s">
        <v>685</v>
      </c>
      <c r="AG481" s="933"/>
    </row>
    <row r="482" spans="1:33" ht="11.25" customHeight="1">
      <c r="B482" s="878" t="s">
        <v>661</v>
      </c>
      <c r="C482" s="879"/>
      <c r="D482" s="880"/>
      <c r="E482" s="670"/>
      <c r="F482" s="665"/>
      <c r="G482" s="727"/>
      <c r="H482" s="727"/>
      <c r="I482" s="727"/>
      <c r="J482" s="727"/>
      <c r="K482" s="727"/>
      <c r="L482" s="727"/>
      <c r="M482" s="727"/>
      <c r="N482" s="727"/>
      <c r="O482" s="727"/>
      <c r="P482" s="742"/>
      <c r="Q482" s="555"/>
      <c r="R482" s="780" t="s">
        <v>53</v>
      </c>
      <c r="S482" s="705"/>
      <c r="T482" s="751">
        <v>677830</v>
      </c>
      <c r="U482" s="560"/>
      <c r="V482" s="752" t="s">
        <v>492</v>
      </c>
      <c r="W482" s="560"/>
      <c r="X482" s="751">
        <v>6956690</v>
      </c>
      <c r="Y482" s="560"/>
      <c r="Z482" s="752">
        <v>364.57582173402653</v>
      </c>
      <c r="AA482" s="560"/>
      <c r="AB482" s="560"/>
      <c r="AC482" s="751">
        <v>8198550</v>
      </c>
      <c r="AD482" s="752">
        <v>272.45944787294496</v>
      </c>
      <c r="AE482" s="555"/>
      <c r="AF482" s="826" t="s">
        <v>731</v>
      </c>
      <c r="AG482" s="827" t="s">
        <v>732</v>
      </c>
    </row>
    <row r="483" spans="1:33">
      <c r="B483" s="870" t="s">
        <v>624</v>
      </c>
      <c r="C483" s="871"/>
      <c r="D483" s="872"/>
      <c r="E483" s="555" t="e">
        <v>#N/A</v>
      </c>
      <c r="F483" s="701">
        <v>128</v>
      </c>
      <c r="G483" s="702">
        <v>33750</v>
      </c>
      <c r="H483" s="702">
        <v>60</v>
      </c>
      <c r="I483" s="702">
        <v>26250</v>
      </c>
      <c r="J483" s="702">
        <v>0</v>
      </c>
      <c r="K483" s="702">
        <v>18750</v>
      </c>
      <c r="L483" s="702">
        <v>9</v>
      </c>
      <c r="M483" s="702">
        <v>16900</v>
      </c>
      <c r="N483" s="702">
        <v>3</v>
      </c>
      <c r="O483" s="702">
        <v>200</v>
      </c>
      <c r="P483" s="703">
        <v>1408890</v>
      </c>
      <c r="Q483" s="555"/>
      <c r="R483" s="775"/>
      <c r="S483" s="669"/>
      <c r="T483" s="713">
        <v>0</v>
      </c>
      <c r="U483" s="555"/>
      <c r="V483" s="729"/>
      <c r="W483" s="555"/>
      <c r="X483" s="713">
        <v>1734951.5151515151</v>
      </c>
      <c r="Y483" s="555"/>
      <c r="Z483" s="739"/>
      <c r="AA483" s="555"/>
      <c r="AB483" s="555"/>
      <c r="AC483" s="713">
        <v>2735962.6262626261</v>
      </c>
      <c r="AD483" s="739"/>
      <c r="AE483" s="555"/>
      <c r="AF483" s="817"/>
      <c r="AG483" s="818" t="s">
        <v>725</v>
      </c>
    </row>
    <row r="484" spans="1:33">
      <c r="B484" s="662"/>
      <c r="C484" s="663"/>
      <c r="D484" s="664"/>
      <c r="E484" s="590" t="s">
        <v>492</v>
      </c>
      <c r="F484" s="665"/>
      <c r="G484" s="666"/>
      <c r="H484" s="665"/>
      <c r="I484" s="667"/>
      <c r="J484" s="665"/>
      <c r="K484" s="667"/>
      <c r="L484" s="665"/>
      <c r="M484" s="666"/>
      <c r="N484" s="666"/>
      <c r="O484" s="727"/>
      <c r="P484" s="647"/>
      <c r="Q484" s="555"/>
      <c r="R484" s="777" t="s">
        <v>54</v>
      </c>
      <c r="S484" s="669"/>
      <c r="T484" s="713">
        <v>616227.27272727271</v>
      </c>
      <c r="U484" s="555"/>
      <c r="V484" s="725"/>
      <c r="W484" s="555"/>
      <c r="X484" s="713">
        <v>6325402.8619528608</v>
      </c>
      <c r="Y484" s="555"/>
      <c r="Z484" s="725">
        <v>364.58672226355884</v>
      </c>
      <c r="AA484" s="555"/>
      <c r="AB484" s="555"/>
      <c r="AC484" s="713">
        <v>7454456.9023569003</v>
      </c>
      <c r="AD484" s="753">
        <v>272.4619419432575</v>
      </c>
      <c r="AE484" s="555"/>
      <c r="AF484" s="828" t="s">
        <v>733</v>
      </c>
      <c r="AG484" s="829" t="s">
        <v>732</v>
      </c>
    </row>
    <row r="485" spans="1:33" ht="15" thickBot="1">
      <c r="B485" s="870" t="s">
        <v>617</v>
      </c>
      <c r="C485" s="871"/>
      <c r="D485" s="872"/>
      <c r="E485" s="670"/>
      <c r="F485" s="731">
        <v>851</v>
      </c>
      <c r="G485" s="732">
        <v>132210</v>
      </c>
      <c r="H485" s="731">
        <v>497</v>
      </c>
      <c r="I485" s="733">
        <v>102830</v>
      </c>
      <c r="J485" s="731">
        <v>0</v>
      </c>
      <c r="K485" s="733">
        <v>73450</v>
      </c>
      <c r="L485" s="731">
        <v>71</v>
      </c>
      <c r="M485" s="732">
        <v>66220</v>
      </c>
      <c r="N485" s="732">
        <v>20</v>
      </c>
      <c r="O485" s="734">
        <v>1439</v>
      </c>
      <c r="P485" s="735">
        <v>7893750</v>
      </c>
      <c r="Q485" s="555"/>
      <c r="R485" s="781"/>
      <c r="S485" s="754" t="s">
        <v>0</v>
      </c>
      <c r="T485" s="751">
        <v>61602.727272727294</v>
      </c>
      <c r="U485" s="560"/>
      <c r="V485" s="755"/>
      <c r="W485" s="649" t="s">
        <v>0</v>
      </c>
      <c r="X485" s="751">
        <v>631287.13804713916</v>
      </c>
      <c r="Y485" s="560"/>
      <c r="Z485" s="756"/>
      <c r="AA485" s="560" t="s">
        <v>0</v>
      </c>
      <c r="AB485" s="649"/>
      <c r="AC485" s="751">
        <v>744093.09764309973</v>
      </c>
      <c r="AD485" s="756"/>
      <c r="AE485" s="555"/>
      <c r="AF485" s="823"/>
      <c r="AG485" s="822" t="s">
        <v>725</v>
      </c>
    </row>
    <row r="486" spans="1:33">
      <c r="A486" s="22"/>
    </row>
    <row r="487" spans="1:33">
      <c r="A487" s="22"/>
    </row>
    <row r="488" spans="1:33" ht="19.25" customHeight="1">
      <c r="A488" s="1">
        <v>9</v>
      </c>
      <c r="B488" s="555"/>
      <c r="C488" s="555"/>
      <c r="D488" s="561"/>
      <c r="E488" s="564"/>
      <c r="F488" s="567" t="s">
        <v>705</v>
      </c>
      <c r="G488" s="562">
        <v>0</v>
      </c>
      <c r="H488" s="563" t="s">
        <v>706</v>
      </c>
      <c r="I488" s="564">
        <v>0</v>
      </c>
      <c r="J488" s="565" t="s">
        <v>707</v>
      </c>
      <c r="K488" s="566">
        <v>0</v>
      </c>
      <c r="L488" s="567" t="s">
        <v>708</v>
      </c>
      <c r="M488" s="566">
        <v>0</v>
      </c>
      <c r="N488" s="567" t="s">
        <v>709</v>
      </c>
      <c r="O488" s="568" t="s">
        <v>162</v>
      </c>
      <c r="P488" s="557"/>
      <c r="Q488" s="24"/>
      <c r="R488" s="919" t="s">
        <v>99</v>
      </c>
      <c r="S488" s="919"/>
      <c r="T488" s="919"/>
      <c r="U488" s="919"/>
      <c r="V488" s="919"/>
      <c r="W488" s="919"/>
      <c r="X488" s="919"/>
      <c r="AD488" s="866" t="s">
        <v>116</v>
      </c>
      <c r="AE488" s="25"/>
      <c r="AF488" s="183" t="s">
        <v>8</v>
      </c>
      <c r="AG488" s="556" t="s">
        <v>9</v>
      </c>
    </row>
    <row r="489" spans="1:33" ht="19">
      <c r="D489" s="561"/>
      <c r="E489" s="555"/>
      <c r="F489" s="920"/>
      <c r="H489" s="922"/>
      <c r="J489" s="924"/>
      <c r="K489" s="186"/>
      <c r="L489" s="926"/>
      <c r="M489" s="186"/>
      <c r="N489" s="926"/>
      <c r="O489" s="876" t="s">
        <v>704</v>
      </c>
      <c r="P489" s="770">
        <v>2</v>
      </c>
      <c r="Q489" s="4"/>
      <c r="R489" s="269"/>
      <c r="S489" s="865">
        <v>45786</v>
      </c>
      <c r="T489" s="865"/>
      <c r="U489" s="865"/>
      <c r="V489" s="865"/>
      <c r="W489" s="862" t="s">
        <v>114</v>
      </c>
      <c r="X489" s="862"/>
      <c r="Y489" s="268"/>
      <c r="Z489" s="4"/>
      <c r="AA489" s="4"/>
      <c r="AB489" s="4"/>
      <c r="AC489" s="29"/>
      <c r="AD489" s="867"/>
      <c r="AE489" s="263"/>
      <c r="AF489" s="889" t="s">
        <v>735</v>
      </c>
      <c r="AG489" s="860" t="s">
        <v>735</v>
      </c>
    </row>
    <row r="490" spans="1:33" ht="19">
      <c r="D490" s="561"/>
      <c r="E490" s="560"/>
      <c r="F490" s="921"/>
      <c r="G490" s="31"/>
      <c r="H490" s="923"/>
      <c r="I490" s="31"/>
      <c r="J490" s="925"/>
      <c r="K490" s="187"/>
      <c r="L490" s="927"/>
      <c r="M490" s="187"/>
      <c r="N490" s="927"/>
      <c r="O490" s="877" t="s">
        <v>492</v>
      </c>
      <c r="P490" s="770">
        <v>2</v>
      </c>
      <c r="Q490" s="4"/>
      <c r="R490" s="269"/>
      <c r="S490" s="865"/>
      <c r="T490" s="865"/>
      <c r="U490" s="865"/>
      <c r="V490" s="865"/>
      <c r="W490" s="862"/>
      <c r="X490" s="862"/>
      <c r="Y490" s="268"/>
      <c r="Z490" s="4"/>
      <c r="AA490" s="4"/>
      <c r="AB490" s="4"/>
      <c r="AC490" s="29"/>
      <c r="AD490" s="868"/>
      <c r="AE490" s="187"/>
      <c r="AF490" s="890" t="s">
        <v>492</v>
      </c>
      <c r="AG490" s="861" t="s">
        <v>492</v>
      </c>
    </row>
    <row r="491" spans="1:33">
      <c r="B491" s="555" t="s">
        <v>447</v>
      </c>
      <c r="C491" s="555"/>
      <c r="D491" s="555"/>
      <c r="E491" s="555"/>
      <c r="F491" s="555"/>
      <c r="G491" s="555"/>
      <c r="H491" s="555"/>
      <c r="I491" s="555"/>
      <c r="J491" s="555"/>
      <c r="K491" s="555"/>
      <c r="L491" s="555"/>
      <c r="M491" s="555"/>
      <c r="N491" s="555"/>
      <c r="O491" s="595">
        <v>5</v>
      </c>
      <c r="P491" s="555"/>
      <c r="Q491" s="555"/>
      <c r="R491" s="596" t="s">
        <v>446</v>
      </c>
      <c r="S491" s="555"/>
      <c r="T491" s="555"/>
      <c r="U491" s="555"/>
      <c r="V491" s="596" t="s">
        <v>445</v>
      </c>
      <c r="W491" s="555"/>
      <c r="X491" s="555"/>
      <c r="Y491" s="555"/>
      <c r="Z491" s="596" t="s">
        <v>444</v>
      </c>
      <c r="AA491" s="596"/>
      <c r="AB491" s="555"/>
      <c r="AC491" s="597"/>
      <c r="AD491" s="555"/>
      <c r="AE491" s="555"/>
      <c r="AF491" s="596"/>
      <c r="AG491" s="597"/>
    </row>
    <row r="492" spans="1:33">
      <c r="B492" s="908"/>
      <c r="C492" s="909"/>
      <c r="D492" s="598"/>
      <c r="E492" s="598"/>
      <c r="F492" s="891" t="s">
        <v>679</v>
      </c>
      <c r="G492" s="892"/>
      <c r="H492" s="892"/>
      <c r="I492" s="892"/>
      <c r="J492" s="892"/>
      <c r="K492" s="892"/>
      <c r="L492" s="892"/>
      <c r="M492" s="892"/>
      <c r="N492" s="892"/>
      <c r="O492" s="892"/>
      <c r="P492" s="893"/>
      <c r="Q492" s="555"/>
      <c r="R492" s="599" t="s">
        <v>78</v>
      </c>
      <c r="S492" s="564"/>
      <c r="T492" s="600" t="s">
        <v>79</v>
      </c>
      <c r="U492" s="564"/>
      <c r="V492" s="564" t="s">
        <v>80</v>
      </c>
      <c r="W492" s="564"/>
      <c r="X492" s="601" t="s">
        <v>79</v>
      </c>
      <c r="Y492" s="555"/>
      <c r="Z492" s="602" t="s">
        <v>30</v>
      </c>
      <c r="AA492" s="603"/>
      <c r="AB492" s="604"/>
      <c r="AC492" s="605"/>
      <c r="AD492" s="555"/>
      <c r="AE492" s="555"/>
      <c r="AF492" s="555"/>
      <c r="AG492" s="606"/>
    </row>
    <row r="493" spans="1:33">
      <c r="B493" s="607" t="s">
        <v>104</v>
      </c>
      <c r="C493" s="608" t="s">
        <v>105</v>
      </c>
      <c r="D493" s="568" t="s">
        <v>4</v>
      </c>
      <c r="E493" s="563"/>
      <c r="F493" s="609" t="s">
        <v>15</v>
      </c>
      <c r="G493" s="610"/>
      <c r="H493" s="609" t="s">
        <v>16</v>
      </c>
      <c r="I493" s="566"/>
      <c r="J493" s="567" t="s">
        <v>17</v>
      </c>
      <c r="K493" s="611"/>
      <c r="L493" s="609" t="s">
        <v>18</v>
      </c>
      <c r="M493" s="562"/>
      <c r="N493" s="612" t="s">
        <v>19</v>
      </c>
      <c r="O493" s="613" t="s">
        <v>6</v>
      </c>
      <c r="P493" s="613" t="s">
        <v>20</v>
      </c>
      <c r="Q493" s="595">
        <v>415</v>
      </c>
      <c r="R493" s="614" t="s">
        <v>579</v>
      </c>
      <c r="S493" s="604"/>
      <c r="T493" s="615">
        <v>89100</v>
      </c>
      <c r="U493" s="604">
        <v>500</v>
      </c>
      <c r="V493" s="604" t="s">
        <v>341</v>
      </c>
      <c r="W493" s="604"/>
      <c r="X493" s="616">
        <v>78300</v>
      </c>
      <c r="Y493" s="555"/>
      <c r="Z493" s="558"/>
      <c r="AA493" s="617"/>
      <c r="AB493" s="618"/>
      <c r="AC493" s="619"/>
      <c r="AD493" s="555"/>
      <c r="AE493" s="555"/>
      <c r="AF493" s="555" t="s">
        <v>346</v>
      </c>
      <c r="AG493" s="606"/>
    </row>
    <row r="494" spans="1:33">
      <c r="A494" s="43"/>
      <c r="B494" s="620" t="s">
        <v>83</v>
      </c>
      <c r="C494" s="621">
        <v>1</v>
      </c>
      <c r="D494" s="621">
        <v>1</v>
      </c>
      <c r="E494" s="604">
        <v>4500</v>
      </c>
      <c r="F494" s="622">
        <v>4</v>
      </c>
      <c r="G494" s="623">
        <v>4050</v>
      </c>
      <c r="H494" s="622">
        <v>29</v>
      </c>
      <c r="I494" s="624">
        <v>3150</v>
      </c>
      <c r="J494" s="622"/>
      <c r="K494" s="625">
        <v>2250</v>
      </c>
      <c r="L494" s="622">
        <v>1</v>
      </c>
      <c r="M494" s="626">
        <v>2030</v>
      </c>
      <c r="N494" s="605"/>
      <c r="O494" s="616">
        <v>34</v>
      </c>
      <c r="P494" s="605">
        <v>137700</v>
      </c>
      <c r="Q494" s="595">
        <v>474</v>
      </c>
      <c r="R494" s="627" t="s">
        <v>716</v>
      </c>
      <c r="S494" s="628"/>
      <c r="T494" s="629">
        <v>129600</v>
      </c>
      <c r="U494" s="628"/>
      <c r="V494" s="628" t="s">
        <v>693</v>
      </c>
      <c r="W494" s="628"/>
      <c r="X494" s="630">
        <v>9000</v>
      </c>
      <c r="Y494" s="555"/>
      <c r="Z494" s="631"/>
      <c r="AA494" s="632"/>
      <c r="AB494" s="618"/>
      <c r="AC494" s="619"/>
      <c r="AD494" s="555"/>
      <c r="AE494" s="555"/>
      <c r="AF494" s="633" t="s">
        <v>164</v>
      </c>
      <c r="AG494" s="634">
        <v>127360</v>
      </c>
    </row>
    <row r="495" spans="1:33">
      <c r="A495" s="43"/>
      <c r="B495" s="635" t="s">
        <v>126</v>
      </c>
      <c r="C495" s="636">
        <v>1</v>
      </c>
      <c r="D495" s="636">
        <v>3</v>
      </c>
      <c r="E495" s="628">
        <v>7500</v>
      </c>
      <c r="F495" s="637">
        <v>7</v>
      </c>
      <c r="G495" s="638">
        <v>6750</v>
      </c>
      <c r="H495" s="637">
        <v>6</v>
      </c>
      <c r="I495" s="639">
        <v>5250</v>
      </c>
      <c r="J495" s="637"/>
      <c r="K495" s="640">
        <v>3750</v>
      </c>
      <c r="L495" s="637"/>
      <c r="M495" s="641">
        <v>3380</v>
      </c>
      <c r="N495" s="642"/>
      <c r="O495" s="642">
        <v>13</v>
      </c>
      <c r="P495" s="642">
        <v>93000</v>
      </c>
      <c r="Q495" s="595">
        <v>443</v>
      </c>
      <c r="R495" s="627" t="s">
        <v>717</v>
      </c>
      <c r="S495" s="628"/>
      <c r="T495" s="629">
        <v>182250</v>
      </c>
      <c r="U495" s="628"/>
      <c r="V495" s="628" t="s">
        <v>492</v>
      </c>
      <c r="W495" s="628"/>
      <c r="X495" s="630"/>
      <c r="Y495" s="555"/>
      <c r="Z495" s="631"/>
      <c r="AA495" s="632"/>
      <c r="AB495" s="618"/>
      <c r="AC495" s="619"/>
      <c r="AD495" s="555"/>
      <c r="AE495" s="555"/>
      <c r="AF495" s="643" t="s">
        <v>680</v>
      </c>
      <c r="AG495" s="644">
        <v>0</v>
      </c>
    </row>
    <row r="496" spans="1:33">
      <c r="A496" s="43"/>
      <c r="B496" s="635" t="s">
        <v>83</v>
      </c>
      <c r="C496" s="636">
        <v>2</v>
      </c>
      <c r="D496" s="636">
        <v>1</v>
      </c>
      <c r="E496" s="628">
        <v>4500</v>
      </c>
      <c r="F496" s="637">
        <v>2</v>
      </c>
      <c r="G496" s="638">
        <v>4050</v>
      </c>
      <c r="H496" s="637">
        <v>39</v>
      </c>
      <c r="I496" s="639">
        <v>3150</v>
      </c>
      <c r="J496" s="637"/>
      <c r="K496" s="640">
        <v>2250</v>
      </c>
      <c r="L496" s="637"/>
      <c r="M496" s="641">
        <v>2030</v>
      </c>
      <c r="N496" s="642"/>
      <c r="O496" s="630">
        <v>41</v>
      </c>
      <c r="P496" s="642">
        <v>166950</v>
      </c>
      <c r="Q496" s="595"/>
      <c r="R496" s="627" t="s">
        <v>492</v>
      </c>
      <c r="S496" s="628"/>
      <c r="T496" s="629"/>
      <c r="U496" s="628"/>
      <c r="V496" s="628" t="s">
        <v>492</v>
      </c>
      <c r="W496" s="628"/>
      <c r="X496" s="630"/>
      <c r="Y496" s="555"/>
      <c r="Z496" s="645"/>
      <c r="AA496" s="590"/>
      <c r="AB496" s="646"/>
      <c r="AC496" s="647"/>
      <c r="AD496" s="555"/>
      <c r="AE496" s="555"/>
      <c r="AF496" s="555"/>
      <c r="AG496" s="606"/>
    </row>
    <row r="497" spans="1:33">
      <c r="A497" s="43"/>
      <c r="B497" s="635" t="s">
        <v>83</v>
      </c>
      <c r="C497" s="636" t="s">
        <v>694</v>
      </c>
      <c r="D497" s="636">
        <v>1</v>
      </c>
      <c r="E497" s="628">
        <v>4500</v>
      </c>
      <c r="F497" s="637">
        <v>1</v>
      </c>
      <c r="G497" s="638">
        <v>4050</v>
      </c>
      <c r="H497" s="637">
        <v>45</v>
      </c>
      <c r="I497" s="639">
        <v>3150</v>
      </c>
      <c r="J497" s="637"/>
      <c r="K497" s="640">
        <v>2250</v>
      </c>
      <c r="L497" s="637"/>
      <c r="M497" s="641">
        <v>2030</v>
      </c>
      <c r="N497" s="642"/>
      <c r="O497" s="642">
        <v>46</v>
      </c>
      <c r="P497" s="642">
        <v>186750</v>
      </c>
      <c r="Q497" s="595"/>
      <c r="R497" s="627" t="s">
        <v>492</v>
      </c>
      <c r="S497" s="628"/>
      <c r="T497" s="629"/>
      <c r="U497" s="628"/>
      <c r="V497" s="628" t="s">
        <v>492</v>
      </c>
      <c r="W497" s="628"/>
      <c r="X497" s="630"/>
      <c r="Y497" s="555"/>
      <c r="Z497" s="648" t="s">
        <v>35</v>
      </c>
      <c r="AA497" s="649"/>
      <c r="AB497" s="650"/>
      <c r="AC497" s="651">
        <v>0</v>
      </c>
      <c r="AD497" s="555"/>
      <c r="AE497" s="555"/>
      <c r="AF497" s="555" t="s">
        <v>345</v>
      </c>
      <c r="AG497" s="606"/>
    </row>
    <row r="498" spans="1:33">
      <c r="A498" s="43"/>
      <c r="B498" s="635" t="s">
        <v>83</v>
      </c>
      <c r="C498" s="636">
        <v>4</v>
      </c>
      <c r="D498" s="636">
        <v>1</v>
      </c>
      <c r="E498" s="628">
        <v>4500</v>
      </c>
      <c r="F498" s="637">
        <v>6</v>
      </c>
      <c r="G498" s="638">
        <v>4050</v>
      </c>
      <c r="H498" s="637">
        <v>3</v>
      </c>
      <c r="I498" s="639">
        <v>3150</v>
      </c>
      <c r="J498" s="637"/>
      <c r="K498" s="640">
        <v>2250</v>
      </c>
      <c r="L498" s="637"/>
      <c r="M498" s="641">
        <v>2030</v>
      </c>
      <c r="N498" s="642"/>
      <c r="O498" s="630">
        <v>9</v>
      </c>
      <c r="P498" s="642">
        <v>39150</v>
      </c>
      <c r="Q498" s="595"/>
      <c r="R498" s="627" t="s">
        <v>492</v>
      </c>
      <c r="S498" s="628"/>
      <c r="T498" s="629"/>
      <c r="U498" s="628"/>
      <c r="V498" s="628" t="s">
        <v>492</v>
      </c>
      <c r="W498" s="628"/>
      <c r="X498" s="630"/>
      <c r="Y498" s="555"/>
      <c r="Z498" s="555"/>
      <c r="AA498" s="555"/>
      <c r="AB498" s="555"/>
      <c r="AC498" s="555"/>
      <c r="AD498" s="555"/>
      <c r="AE498" s="555"/>
      <c r="AF498" s="633" t="s">
        <v>164</v>
      </c>
      <c r="AG498" s="634">
        <v>88300</v>
      </c>
    </row>
    <row r="499" spans="1:33">
      <c r="A499" s="43"/>
      <c r="B499" s="635"/>
      <c r="C499" s="636"/>
      <c r="D499" s="636"/>
      <c r="E499" s="628" t="s">
        <v>492</v>
      </c>
      <c r="F499" s="637"/>
      <c r="G499" s="638" t="s">
        <v>492</v>
      </c>
      <c r="H499" s="637"/>
      <c r="I499" s="639" t="s">
        <v>492</v>
      </c>
      <c r="J499" s="637"/>
      <c r="K499" s="640" t="s">
        <v>492</v>
      </c>
      <c r="L499" s="637"/>
      <c r="M499" s="641" t="s">
        <v>492</v>
      </c>
      <c r="N499" s="642"/>
      <c r="O499" s="642" t="s">
        <v>492</v>
      </c>
      <c r="P499" s="642" t="s">
        <v>492</v>
      </c>
      <c r="Q499" s="595"/>
      <c r="R499" s="627" t="s">
        <v>492</v>
      </c>
      <c r="S499" s="628"/>
      <c r="T499" s="629"/>
      <c r="U499" s="628"/>
      <c r="V499" s="628" t="s">
        <v>492</v>
      </c>
      <c r="W499" s="628"/>
      <c r="X499" s="630"/>
      <c r="Y499" s="555"/>
      <c r="Z499" s="602" t="s">
        <v>33</v>
      </c>
      <c r="AA499" s="603"/>
      <c r="AB499" s="652"/>
      <c r="AC499" s="653"/>
      <c r="AD499" s="555"/>
      <c r="AE499" s="555"/>
      <c r="AF499" s="643" t="s">
        <v>680</v>
      </c>
      <c r="AG499" s="644">
        <v>0</v>
      </c>
    </row>
    <row r="500" spans="1:33">
      <c r="A500" s="43"/>
      <c r="B500" s="635"/>
      <c r="C500" s="636"/>
      <c r="D500" s="636"/>
      <c r="E500" s="628" t="s">
        <v>492</v>
      </c>
      <c r="F500" s="637"/>
      <c r="G500" s="638" t="s">
        <v>492</v>
      </c>
      <c r="H500" s="637"/>
      <c r="I500" s="639" t="s">
        <v>492</v>
      </c>
      <c r="J500" s="637"/>
      <c r="K500" s="640" t="s">
        <v>492</v>
      </c>
      <c r="L500" s="637"/>
      <c r="M500" s="641" t="s">
        <v>492</v>
      </c>
      <c r="N500" s="642"/>
      <c r="O500" s="630" t="s">
        <v>492</v>
      </c>
      <c r="P500" s="642" t="s">
        <v>492</v>
      </c>
      <c r="Q500" s="595"/>
      <c r="R500" s="627" t="s">
        <v>492</v>
      </c>
      <c r="S500" s="628"/>
      <c r="T500" s="629"/>
      <c r="U500" s="628"/>
      <c r="V500" s="628" t="s">
        <v>492</v>
      </c>
      <c r="W500" s="628"/>
      <c r="X500" s="630"/>
      <c r="Y500" s="555"/>
      <c r="Z500" s="627"/>
      <c r="AA500" s="654"/>
      <c r="AB500" s="655"/>
      <c r="AC500" s="656"/>
      <c r="AD500" s="555"/>
      <c r="AE500" s="555"/>
      <c r="AF500" s="596"/>
      <c r="AG500" s="606"/>
    </row>
    <row r="501" spans="1:33">
      <c r="A501" s="43"/>
      <c r="B501" s="635"/>
      <c r="C501" s="636"/>
      <c r="D501" s="636"/>
      <c r="E501" s="628" t="s">
        <v>492</v>
      </c>
      <c r="F501" s="637"/>
      <c r="G501" s="638" t="s">
        <v>492</v>
      </c>
      <c r="H501" s="637"/>
      <c r="I501" s="639" t="s">
        <v>492</v>
      </c>
      <c r="J501" s="637"/>
      <c r="K501" s="640" t="s">
        <v>492</v>
      </c>
      <c r="L501" s="637"/>
      <c r="M501" s="641" t="s">
        <v>492</v>
      </c>
      <c r="N501" s="642"/>
      <c r="O501" s="642" t="s">
        <v>492</v>
      </c>
      <c r="P501" s="642" t="s">
        <v>492</v>
      </c>
      <c r="Q501" s="595"/>
      <c r="R501" s="627" t="s">
        <v>492</v>
      </c>
      <c r="S501" s="628"/>
      <c r="T501" s="629"/>
      <c r="U501" s="628"/>
      <c r="V501" s="628" t="s">
        <v>492</v>
      </c>
      <c r="W501" s="628"/>
      <c r="X501" s="630"/>
      <c r="Y501" s="555"/>
      <c r="Z501" s="627"/>
      <c r="AA501" s="654"/>
      <c r="AB501" s="655"/>
      <c r="AC501" s="642"/>
      <c r="AD501" s="555"/>
      <c r="AE501" s="555"/>
      <c r="AF501" s="555" t="s">
        <v>163</v>
      </c>
      <c r="AG501" s="606"/>
    </row>
    <row r="502" spans="1:33">
      <c r="A502" s="43"/>
      <c r="B502" s="635"/>
      <c r="C502" s="636"/>
      <c r="D502" s="636"/>
      <c r="E502" s="628" t="s">
        <v>492</v>
      </c>
      <c r="F502" s="637"/>
      <c r="G502" s="638" t="s">
        <v>492</v>
      </c>
      <c r="H502" s="637"/>
      <c r="I502" s="639" t="s">
        <v>492</v>
      </c>
      <c r="J502" s="637"/>
      <c r="K502" s="640" t="s">
        <v>492</v>
      </c>
      <c r="L502" s="637"/>
      <c r="M502" s="641" t="s">
        <v>492</v>
      </c>
      <c r="N502" s="642"/>
      <c r="O502" s="630" t="s">
        <v>492</v>
      </c>
      <c r="P502" s="642" t="s">
        <v>492</v>
      </c>
      <c r="Q502" s="595"/>
      <c r="R502" s="627" t="s">
        <v>492</v>
      </c>
      <c r="S502" s="628"/>
      <c r="T502" s="629"/>
      <c r="U502" s="628"/>
      <c r="V502" s="628" t="s">
        <v>492</v>
      </c>
      <c r="W502" s="628"/>
      <c r="X502" s="630"/>
      <c r="Y502" s="555"/>
      <c r="Z502" s="627"/>
      <c r="AA502" s="654"/>
      <c r="AB502" s="655"/>
      <c r="AC502" s="642"/>
      <c r="AD502" s="555"/>
      <c r="AE502" s="555"/>
      <c r="AF502" s="633" t="s">
        <v>164</v>
      </c>
      <c r="AG502" s="634">
        <v>50500</v>
      </c>
    </row>
    <row r="503" spans="1:33">
      <c r="A503" s="43"/>
      <c r="B503" s="635"/>
      <c r="C503" s="636"/>
      <c r="D503" s="636"/>
      <c r="E503" s="628" t="s">
        <v>492</v>
      </c>
      <c r="F503" s="637"/>
      <c r="G503" s="638" t="s">
        <v>492</v>
      </c>
      <c r="H503" s="637"/>
      <c r="I503" s="639" t="s">
        <v>492</v>
      </c>
      <c r="J503" s="637"/>
      <c r="K503" s="640" t="s">
        <v>492</v>
      </c>
      <c r="L503" s="637"/>
      <c r="M503" s="641" t="s">
        <v>492</v>
      </c>
      <c r="N503" s="642"/>
      <c r="O503" s="642" t="s">
        <v>492</v>
      </c>
      <c r="P503" s="642" t="s">
        <v>492</v>
      </c>
      <c r="Q503" s="595"/>
      <c r="R503" s="627" t="s">
        <v>492</v>
      </c>
      <c r="S503" s="628"/>
      <c r="T503" s="629"/>
      <c r="U503" s="628"/>
      <c r="V503" s="628" t="s">
        <v>492</v>
      </c>
      <c r="W503" s="628"/>
      <c r="X503" s="630"/>
      <c r="Y503" s="555"/>
      <c r="Z503" s="627"/>
      <c r="AA503" s="654"/>
      <c r="AB503" s="655"/>
      <c r="AC503" s="642"/>
      <c r="AD503" s="555"/>
      <c r="AE503" s="555"/>
      <c r="AF503" s="643" t="s">
        <v>680</v>
      </c>
      <c r="AG503" s="644">
        <v>0</v>
      </c>
    </row>
    <row r="504" spans="1:33">
      <c r="A504" s="43"/>
      <c r="B504" s="635"/>
      <c r="C504" s="636"/>
      <c r="D504" s="636"/>
      <c r="E504" s="628" t="s">
        <v>492</v>
      </c>
      <c r="F504" s="637"/>
      <c r="G504" s="638" t="s">
        <v>492</v>
      </c>
      <c r="H504" s="637"/>
      <c r="I504" s="639" t="s">
        <v>492</v>
      </c>
      <c r="J504" s="637"/>
      <c r="K504" s="640" t="s">
        <v>492</v>
      </c>
      <c r="L504" s="637"/>
      <c r="M504" s="641" t="s">
        <v>492</v>
      </c>
      <c r="N504" s="642"/>
      <c r="O504" s="630" t="s">
        <v>492</v>
      </c>
      <c r="P504" s="642" t="s">
        <v>492</v>
      </c>
      <c r="Q504" s="595"/>
      <c r="R504" s="627" t="s">
        <v>492</v>
      </c>
      <c r="S504" s="628"/>
      <c r="T504" s="629"/>
      <c r="U504" s="628"/>
      <c r="V504" s="628" t="s">
        <v>492</v>
      </c>
      <c r="W504" s="628"/>
      <c r="X504" s="630"/>
      <c r="Y504" s="555"/>
      <c r="Z504" s="627"/>
      <c r="AA504" s="654"/>
      <c r="AB504" s="657"/>
      <c r="AC504" s="642"/>
      <c r="AD504" s="555"/>
      <c r="AE504" s="555"/>
      <c r="AF504" s="555"/>
      <c r="AG504" s="606"/>
    </row>
    <row r="505" spans="1:33">
      <c r="A505" s="43"/>
      <c r="B505" s="635"/>
      <c r="C505" s="658"/>
      <c r="D505" s="636"/>
      <c r="E505" s="628" t="s">
        <v>492</v>
      </c>
      <c r="F505" s="637"/>
      <c r="G505" s="638" t="s">
        <v>492</v>
      </c>
      <c r="H505" s="637"/>
      <c r="I505" s="639" t="s">
        <v>492</v>
      </c>
      <c r="J505" s="637"/>
      <c r="K505" s="640" t="s">
        <v>492</v>
      </c>
      <c r="L505" s="637"/>
      <c r="M505" s="641" t="s">
        <v>492</v>
      </c>
      <c r="N505" s="642"/>
      <c r="O505" s="642" t="s">
        <v>492</v>
      </c>
      <c r="P505" s="642" t="s">
        <v>492</v>
      </c>
      <c r="Q505" s="595"/>
      <c r="R505" s="627" t="s">
        <v>492</v>
      </c>
      <c r="S505" s="628"/>
      <c r="T505" s="629"/>
      <c r="U505" s="628"/>
      <c r="V505" s="628" t="s">
        <v>492</v>
      </c>
      <c r="W505" s="628"/>
      <c r="X505" s="630"/>
      <c r="Y505" s="555"/>
      <c r="Z505" s="627"/>
      <c r="AA505" s="654"/>
      <c r="AB505" s="657"/>
      <c r="AC505" s="642"/>
      <c r="AD505" s="555"/>
      <c r="AE505" s="555"/>
      <c r="AF505" s="596" t="s">
        <v>344</v>
      </c>
      <c r="AG505" s="597"/>
    </row>
    <row r="506" spans="1:33">
      <c r="A506" s="43"/>
      <c r="B506" s="635"/>
      <c r="C506" s="658"/>
      <c r="D506" s="636"/>
      <c r="E506" s="628" t="s">
        <v>492</v>
      </c>
      <c r="F506" s="637"/>
      <c r="G506" s="638" t="s">
        <v>492</v>
      </c>
      <c r="H506" s="637"/>
      <c r="I506" s="639" t="s">
        <v>492</v>
      </c>
      <c r="J506" s="637"/>
      <c r="K506" s="640" t="s">
        <v>492</v>
      </c>
      <c r="L506" s="637"/>
      <c r="M506" s="641" t="s">
        <v>492</v>
      </c>
      <c r="N506" s="642"/>
      <c r="O506" s="630" t="s">
        <v>492</v>
      </c>
      <c r="P506" s="642" t="s">
        <v>492</v>
      </c>
      <c r="Q506" s="595"/>
      <c r="R506" s="627" t="s">
        <v>492</v>
      </c>
      <c r="S506" s="628"/>
      <c r="T506" s="629"/>
      <c r="U506" s="628"/>
      <c r="V506" s="628" t="s">
        <v>492</v>
      </c>
      <c r="W506" s="628"/>
      <c r="X506" s="630"/>
      <c r="Y506" s="555"/>
      <c r="Z506" s="627"/>
      <c r="AA506" s="654"/>
      <c r="AB506" s="655"/>
      <c r="AC506" s="656"/>
      <c r="AD506" s="555"/>
      <c r="AE506" s="555"/>
      <c r="AF506" s="659"/>
      <c r="AG506" s="647"/>
    </row>
    <row r="507" spans="1:33">
      <c r="A507" s="43"/>
      <c r="B507" s="635"/>
      <c r="C507" s="658"/>
      <c r="D507" s="636"/>
      <c r="E507" s="628" t="s">
        <v>492</v>
      </c>
      <c r="F507" s="637"/>
      <c r="G507" s="638" t="s">
        <v>492</v>
      </c>
      <c r="H507" s="637"/>
      <c r="I507" s="639" t="s">
        <v>492</v>
      </c>
      <c r="J507" s="637"/>
      <c r="K507" s="640" t="s">
        <v>492</v>
      </c>
      <c r="L507" s="637"/>
      <c r="M507" s="641" t="s">
        <v>492</v>
      </c>
      <c r="N507" s="642"/>
      <c r="O507" s="642" t="s">
        <v>492</v>
      </c>
      <c r="P507" s="642" t="s">
        <v>492</v>
      </c>
      <c r="Q507" s="595"/>
      <c r="R507" s="627" t="s">
        <v>492</v>
      </c>
      <c r="S507" s="628"/>
      <c r="T507" s="629"/>
      <c r="U507" s="628"/>
      <c r="V507" s="628" t="s">
        <v>492</v>
      </c>
      <c r="W507" s="628"/>
      <c r="X507" s="630"/>
      <c r="Y507" s="555"/>
      <c r="Z507" s="627"/>
      <c r="AA507" s="654"/>
      <c r="AB507" s="655"/>
      <c r="AC507" s="642"/>
      <c r="AD507" s="555"/>
      <c r="AE507" s="555"/>
      <c r="AF507" s="660" t="s">
        <v>31</v>
      </c>
      <c r="AG507" s="661">
        <v>154560</v>
      </c>
    </row>
    <row r="508" spans="1:33">
      <c r="B508" s="662"/>
      <c r="C508" s="663"/>
      <c r="D508" s="664"/>
      <c r="E508" s="590" t="s">
        <v>492</v>
      </c>
      <c r="F508" s="665"/>
      <c r="G508" s="666"/>
      <c r="H508" s="665"/>
      <c r="I508" s="667"/>
      <c r="J508" s="665"/>
      <c r="K508" s="667"/>
      <c r="L508" s="665"/>
      <c r="M508" s="666"/>
      <c r="N508" s="647"/>
      <c r="O508" s="668"/>
      <c r="P508" s="647"/>
      <c r="Q508" s="595"/>
      <c r="R508" s="627" t="s">
        <v>492</v>
      </c>
      <c r="S508" s="628"/>
      <c r="T508" s="629"/>
      <c r="U508" s="628"/>
      <c r="V508" s="628" t="s">
        <v>492</v>
      </c>
      <c r="W508" s="628"/>
      <c r="X508" s="630"/>
      <c r="Y508" s="555"/>
      <c r="Z508" s="627"/>
      <c r="AA508" s="654"/>
      <c r="AB508" s="655"/>
      <c r="AC508" s="642"/>
      <c r="AD508" s="555"/>
      <c r="AE508" s="555"/>
      <c r="AF508" s="669"/>
      <c r="AG508" s="619"/>
    </row>
    <row r="509" spans="1:33">
      <c r="B509" s="928" t="s">
        <v>500</v>
      </c>
      <c r="C509" s="929"/>
      <c r="D509" s="930"/>
      <c r="E509" s="670"/>
      <c r="F509" s="671">
        <v>20</v>
      </c>
      <c r="G509" s="672">
        <v>22950</v>
      </c>
      <c r="H509" s="671">
        <v>122</v>
      </c>
      <c r="I509" s="673">
        <v>17850</v>
      </c>
      <c r="J509" s="671">
        <v>0</v>
      </c>
      <c r="K509" s="673">
        <v>12750</v>
      </c>
      <c r="L509" s="671">
        <v>1</v>
      </c>
      <c r="M509" s="672">
        <v>11500</v>
      </c>
      <c r="N509" s="672">
        <v>0</v>
      </c>
      <c r="O509" s="674">
        <v>143</v>
      </c>
      <c r="P509" s="674">
        <v>623550</v>
      </c>
      <c r="Q509" s="595"/>
      <c r="R509" s="675" t="s">
        <v>492</v>
      </c>
      <c r="S509" s="676"/>
      <c r="T509" s="677"/>
      <c r="U509" s="628"/>
      <c r="V509" s="628" t="s">
        <v>492</v>
      </c>
      <c r="W509" s="628"/>
      <c r="X509" s="630"/>
      <c r="Y509" s="555"/>
      <c r="Z509" s="627"/>
      <c r="AA509" s="654"/>
      <c r="AB509" s="655"/>
      <c r="AC509" s="642"/>
      <c r="AD509" s="555"/>
      <c r="AE509" s="555"/>
      <c r="AF509" s="660" t="s">
        <v>32</v>
      </c>
      <c r="AG509" s="678"/>
    </row>
    <row r="510" spans="1:33">
      <c r="B510" s="554"/>
      <c r="C510" s="590"/>
      <c r="D510" s="554"/>
      <c r="E510" s="590"/>
      <c r="F510" s="666"/>
      <c r="G510" s="666"/>
      <c r="H510" s="666"/>
      <c r="I510" s="666"/>
      <c r="J510" s="666"/>
      <c r="K510" s="666"/>
      <c r="L510" s="666"/>
      <c r="M510" s="666"/>
      <c r="N510" s="666"/>
      <c r="O510" s="666"/>
      <c r="P510" s="666"/>
      <c r="Q510" s="595"/>
      <c r="R510" s="598" t="s">
        <v>89</v>
      </c>
      <c r="S510" s="679"/>
      <c r="T510" s="680">
        <v>400950</v>
      </c>
      <c r="U510" s="628"/>
      <c r="V510" s="628" t="s">
        <v>492</v>
      </c>
      <c r="W510" s="628"/>
      <c r="X510" s="630"/>
      <c r="Y510" s="555"/>
      <c r="Z510" s="627"/>
      <c r="AA510" s="654"/>
      <c r="AB510" s="657"/>
      <c r="AC510" s="642"/>
      <c r="AD510" s="555"/>
      <c r="AE510" s="555"/>
      <c r="AF510" s="669"/>
      <c r="AG510" s="619"/>
    </row>
    <row r="511" spans="1:33">
      <c r="B511" s="881" t="s">
        <v>601</v>
      </c>
      <c r="C511" s="882"/>
      <c r="D511" s="882"/>
      <c r="E511" s="564" t="e">
        <v>#N/A</v>
      </c>
      <c r="F511" s="883" t="s">
        <v>603</v>
      </c>
      <c r="G511" s="884"/>
      <c r="H511" s="884"/>
      <c r="I511" s="884"/>
      <c r="J511" s="884"/>
      <c r="K511" s="884"/>
      <c r="L511" s="884"/>
      <c r="M511" s="884"/>
      <c r="N511" s="884"/>
      <c r="O511" s="884"/>
      <c r="P511" s="885"/>
      <c r="Q511" s="555"/>
      <c r="R511" s="598" t="s">
        <v>90</v>
      </c>
      <c r="S511" s="564"/>
      <c r="T511" s="681"/>
      <c r="U511" s="682"/>
      <c r="V511" s="682" t="s">
        <v>492</v>
      </c>
      <c r="W511" s="682"/>
      <c r="X511" s="683"/>
      <c r="Y511" s="555"/>
      <c r="Z511" s="675"/>
      <c r="AA511" s="684"/>
      <c r="AB511" s="685"/>
      <c r="AC511" s="686"/>
      <c r="AD511" s="555"/>
      <c r="AE511" s="555"/>
      <c r="AF511" s="660" t="s">
        <v>343</v>
      </c>
      <c r="AG511" s="678"/>
    </row>
    <row r="512" spans="1:33">
      <c r="B512" s="894" t="s">
        <v>602</v>
      </c>
      <c r="C512" s="894"/>
      <c r="D512" s="894"/>
      <c r="E512" s="555" t="e">
        <v>#N/A</v>
      </c>
      <c r="F512" s="687" t="s">
        <v>15</v>
      </c>
      <c r="G512" s="688"/>
      <c r="H512" s="687" t="s">
        <v>16</v>
      </c>
      <c r="I512" s="689"/>
      <c r="J512" s="559" t="s">
        <v>17</v>
      </c>
      <c r="K512" s="690"/>
      <c r="L512" s="687" t="s">
        <v>18</v>
      </c>
      <c r="M512" s="670"/>
      <c r="N512" s="670" t="s">
        <v>19</v>
      </c>
      <c r="O512" s="691" t="s">
        <v>6</v>
      </c>
      <c r="P512" s="613" t="s">
        <v>20</v>
      </c>
      <c r="Q512" s="555"/>
      <c r="R512" s="692" t="s">
        <v>492</v>
      </c>
      <c r="S512" s="560"/>
      <c r="T512" s="693"/>
      <c r="U512" s="694"/>
      <c r="V512" s="695" t="s">
        <v>492</v>
      </c>
      <c r="W512" s="695"/>
      <c r="X512" s="630"/>
      <c r="Y512" s="555"/>
      <c r="Z512" s="645"/>
      <c r="AA512" s="590"/>
      <c r="AB512" s="646"/>
      <c r="AC512" s="647"/>
      <c r="AD512" s="555"/>
      <c r="AE512" s="555"/>
      <c r="AF512" s="669"/>
      <c r="AG512" s="619"/>
    </row>
    <row r="513" spans="1:33">
      <c r="A513" s="548" t="s">
        <v>498</v>
      </c>
      <c r="B513" s="873" t="s">
        <v>635</v>
      </c>
      <c r="C513" s="874"/>
      <c r="D513" s="875"/>
      <c r="E513" s="670"/>
      <c r="F513" s="765">
        <v>13</v>
      </c>
      <c r="G513" s="757">
        <v>16200</v>
      </c>
      <c r="H513" s="758">
        <v>116</v>
      </c>
      <c r="I513" s="758">
        <v>12600</v>
      </c>
      <c r="J513" s="758">
        <v>0</v>
      </c>
      <c r="K513" s="758">
        <v>9000</v>
      </c>
      <c r="L513" s="758">
        <v>1</v>
      </c>
      <c r="M513" s="758">
        <v>8120</v>
      </c>
      <c r="N513" s="758">
        <v>0</v>
      </c>
      <c r="O513" s="758">
        <v>130</v>
      </c>
      <c r="P513" s="759">
        <v>530550</v>
      </c>
      <c r="Q513" s="555"/>
      <c r="R513" s="857" t="s">
        <v>91</v>
      </c>
      <c r="S513" s="858"/>
      <c r="T513" s="680">
        <v>400950</v>
      </c>
      <c r="U513" s="696"/>
      <c r="V513" s="697" t="s">
        <v>492</v>
      </c>
      <c r="W513" s="696"/>
      <c r="X513" s="630"/>
      <c r="Y513" s="555"/>
      <c r="Z513" s="648" t="s">
        <v>35</v>
      </c>
      <c r="AA513" s="649"/>
      <c r="AB513" s="650"/>
      <c r="AC513" s="651">
        <v>0</v>
      </c>
      <c r="AD513" s="555"/>
      <c r="AE513" s="555"/>
      <c r="AF513" s="698" t="s">
        <v>81</v>
      </c>
      <c r="AG513" s="699"/>
    </row>
    <row r="514" spans="1:33">
      <c r="A514" s="548"/>
      <c r="B514" s="870" t="s">
        <v>623</v>
      </c>
      <c r="C514" s="871"/>
      <c r="D514" s="872"/>
      <c r="E514" s="555" t="e">
        <v>#N/A</v>
      </c>
      <c r="F514" s="700">
        <v>343</v>
      </c>
      <c r="G514" s="701">
        <v>72900</v>
      </c>
      <c r="H514" s="702">
        <v>396</v>
      </c>
      <c r="I514" s="702">
        <v>56700</v>
      </c>
      <c r="J514" s="702">
        <v>0</v>
      </c>
      <c r="K514" s="702">
        <v>40500</v>
      </c>
      <c r="L514" s="702">
        <v>31</v>
      </c>
      <c r="M514" s="702">
        <v>36540</v>
      </c>
      <c r="N514" s="702">
        <v>8</v>
      </c>
      <c r="O514" s="702">
        <v>778</v>
      </c>
      <c r="P514" s="703">
        <v>3233290</v>
      </c>
      <c r="Q514" s="555"/>
      <c r="R514" s="560"/>
      <c r="S514" s="560"/>
      <c r="T514" s="704"/>
      <c r="U514" s="628"/>
      <c r="V514" s="628" t="s">
        <v>492</v>
      </c>
      <c r="W514" s="628"/>
      <c r="X514" s="630"/>
      <c r="Y514" s="555"/>
      <c r="Z514" s="596" t="s">
        <v>36</v>
      </c>
      <c r="AA514" s="555"/>
      <c r="AB514" s="555"/>
      <c r="AC514" s="555"/>
      <c r="AD514" s="555"/>
      <c r="AE514" s="555"/>
      <c r="AF514" s="669"/>
      <c r="AG514" s="619"/>
    </row>
    <row r="515" spans="1:33">
      <c r="A515" s="548" t="s">
        <v>607</v>
      </c>
      <c r="B515" s="873" t="s">
        <v>107</v>
      </c>
      <c r="C515" s="874"/>
      <c r="D515" s="875"/>
      <c r="E515" s="670"/>
      <c r="F515" s="757">
        <v>0</v>
      </c>
      <c r="G515" s="758">
        <v>0</v>
      </c>
      <c r="H515" s="758">
        <v>0</v>
      </c>
      <c r="I515" s="758">
        <v>0</v>
      </c>
      <c r="J515" s="758">
        <v>0</v>
      </c>
      <c r="K515" s="758">
        <v>0</v>
      </c>
      <c r="L515" s="758">
        <v>0</v>
      </c>
      <c r="M515" s="758">
        <v>0</v>
      </c>
      <c r="N515" s="758">
        <v>0</v>
      </c>
      <c r="O515" s="758">
        <v>0</v>
      </c>
      <c r="P515" s="759">
        <v>0</v>
      </c>
      <c r="Q515" s="555"/>
      <c r="R515" s="857" t="s">
        <v>92</v>
      </c>
      <c r="S515" s="863"/>
      <c r="T515" s="864"/>
      <c r="U515" s="682"/>
      <c r="V515" s="682" t="s">
        <v>492</v>
      </c>
      <c r="W515" s="682"/>
      <c r="X515" s="683"/>
      <c r="Y515" s="555"/>
      <c r="Z515" s="555"/>
      <c r="AA515" s="555"/>
      <c r="AB515" s="555"/>
      <c r="AC515" s="555"/>
      <c r="AD515" s="555"/>
      <c r="AE515" s="555"/>
      <c r="AF515" s="705" t="s">
        <v>34</v>
      </c>
      <c r="AG515" s="706"/>
    </row>
    <row r="516" spans="1:33">
      <c r="A516" s="548"/>
      <c r="B516" s="870" t="s">
        <v>623</v>
      </c>
      <c r="C516" s="871"/>
      <c r="D516" s="872"/>
      <c r="E516" s="555" t="e">
        <v>#N/A</v>
      </c>
      <c r="F516" s="701">
        <v>33</v>
      </c>
      <c r="G516" s="702">
        <v>3150</v>
      </c>
      <c r="H516" s="702">
        <v>8</v>
      </c>
      <c r="I516" s="702">
        <v>2450</v>
      </c>
      <c r="J516" s="702">
        <v>0</v>
      </c>
      <c r="K516" s="702">
        <v>1750</v>
      </c>
      <c r="L516" s="702">
        <v>0</v>
      </c>
      <c r="M516" s="702">
        <v>1580</v>
      </c>
      <c r="N516" s="702">
        <v>1</v>
      </c>
      <c r="O516" s="702">
        <v>42</v>
      </c>
      <c r="P516" s="703">
        <v>142280</v>
      </c>
      <c r="Q516" s="555"/>
      <c r="R516" s="692" t="s">
        <v>492</v>
      </c>
      <c r="S516" s="560"/>
      <c r="T516" s="693"/>
      <c r="U516" s="707"/>
      <c r="V516" s="708" t="s">
        <v>492</v>
      </c>
      <c r="W516" s="676"/>
      <c r="X516" s="709"/>
      <c r="Y516" s="555"/>
      <c r="Z516" s="645"/>
      <c r="AA516" s="590"/>
      <c r="AB516" s="646"/>
      <c r="AC516" s="647"/>
      <c r="AD516" s="555"/>
      <c r="AE516" s="555"/>
      <c r="AF516" s="669"/>
      <c r="AG516" s="619"/>
    </row>
    <row r="517" spans="1:33">
      <c r="A517" s="548" t="s">
        <v>608</v>
      </c>
      <c r="B517" s="873" t="s">
        <v>605</v>
      </c>
      <c r="C517" s="874"/>
      <c r="D517" s="875"/>
      <c r="E517" s="670"/>
      <c r="F517" s="757">
        <v>0</v>
      </c>
      <c r="G517" s="758">
        <v>0</v>
      </c>
      <c r="H517" s="758">
        <v>0</v>
      </c>
      <c r="I517" s="758">
        <v>0</v>
      </c>
      <c r="J517" s="758">
        <v>0</v>
      </c>
      <c r="K517" s="758">
        <v>0</v>
      </c>
      <c r="L517" s="758">
        <v>0</v>
      </c>
      <c r="M517" s="758">
        <v>0</v>
      </c>
      <c r="N517" s="758">
        <v>0</v>
      </c>
      <c r="O517" s="758">
        <v>0</v>
      </c>
      <c r="P517" s="759">
        <v>0</v>
      </c>
      <c r="Q517" s="555"/>
      <c r="R517" s="857" t="s">
        <v>93</v>
      </c>
      <c r="S517" s="858"/>
      <c r="T517" s="680">
        <v>87300</v>
      </c>
      <c r="U517" s="710"/>
      <c r="V517" s="564" t="s">
        <v>82</v>
      </c>
      <c r="W517" s="564"/>
      <c r="X517" s="711">
        <v>87300</v>
      </c>
      <c r="Y517" s="555"/>
      <c r="Z517" s="692" t="s">
        <v>76</v>
      </c>
      <c r="AA517" s="649"/>
      <c r="AB517" s="650"/>
      <c r="AC517" s="651">
        <v>0</v>
      </c>
      <c r="AD517" s="555"/>
      <c r="AE517" s="555"/>
      <c r="AF517" s="705" t="s">
        <v>5</v>
      </c>
      <c r="AG517" s="651">
        <v>154560</v>
      </c>
    </row>
    <row r="518" spans="1:33">
      <c r="A518" s="548"/>
      <c r="B518" s="870" t="s">
        <v>623</v>
      </c>
      <c r="C518" s="871"/>
      <c r="D518" s="872"/>
      <c r="E518" s="712"/>
      <c r="F518" s="701">
        <v>0</v>
      </c>
      <c r="G518" s="702">
        <v>0</v>
      </c>
      <c r="H518" s="702">
        <v>0</v>
      </c>
      <c r="I518" s="702">
        <v>0</v>
      </c>
      <c r="J518" s="702">
        <v>0</v>
      </c>
      <c r="K518" s="702">
        <v>0</v>
      </c>
      <c r="L518" s="702">
        <v>0</v>
      </c>
      <c r="M518" s="702">
        <v>0</v>
      </c>
      <c r="N518" s="702">
        <v>0</v>
      </c>
      <c r="O518" s="702">
        <v>0</v>
      </c>
      <c r="P518" s="703">
        <v>0</v>
      </c>
      <c r="Q518" s="555"/>
      <c r="R518" s="596"/>
      <c r="S518" s="555"/>
      <c r="T518" s="713"/>
      <c r="U518" s="555"/>
      <c r="V518" s="714"/>
      <c r="W518" s="555"/>
      <c r="X518" s="713"/>
      <c r="Y518" s="555"/>
      <c r="Z518" s="555"/>
      <c r="AA518" s="555"/>
      <c r="AB518" s="555"/>
      <c r="AC518" s="555"/>
      <c r="AD518" s="555"/>
      <c r="AE518" s="555"/>
      <c r="AF518" s="555"/>
      <c r="AG518" s="555"/>
    </row>
    <row r="519" spans="1:33">
      <c r="A519" s="548" t="s">
        <v>609</v>
      </c>
      <c r="B519" s="873" t="s">
        <v>103</v>
      </c>
      <c r="C519" s="874"/>
      <c r="D519" s="875"/>
      <c r="E519" s="560" t="e">
        <v>#N/A</v>
      </c>
      <c r="F519" s="757">
        <v>0</v>
      </c>
      <c r="G519" s="758">
        <v>0</v>
      </c>
      <c r="H519" s="758">
        <v>0</v>
      </c>
      <c r="I519" s="758">
        <v>0</v>
      </c>
      <c r="J519" s="758">
        <v>0</v>
      </c>
      <c r="K519" s="758">
        <v>0</v>
      </c>
      <c r="L519" s="758">
        <v>0</v>
      </c>
      <c r="M519" s="758">
        <v>0</v>
      </c>
      <c r="N519" s="758">
        <v>0</v>
      </c>
      <c r="O519" s="758">
        <v>0</v>
      </c>
      <c r="P519" s="759">
        <v>0</v>
      </c>
      <c r="Q519" s="555"/>
      <c r="R519" s="649" t="s">
        <v>425</v>
      </c>
      <c r="S519" s="555"/>
      <c r="T519" s="555"/>
      <c r="U519" s="555"/>
      <c r="V519" s="555"/>
      <c r="W519" s="555"/>
      <c r="X519" s="555"/>
      <c r="Y519" s="555"/>
      <c r="Z519" s="555"/>
      <c r="AA519" s="555"/>
      <c r="AB519" s="555"/>
      <c r="AC519" s="555"/>
      <c r="AD519" s="555"/>
      <c r="AE519" s="555"/>
      <c r="AF519" s="714" t="s">
        <v>342</v>
      </c>
      <c r="AG519" s="555"/>
    </row>
    <row r="520" spans="1:33">
      <c r="A520" s="548"/>
      <c r="B520" s="870" t="s">
        <v>623</v>
      </c>
      <c r="C520" s="871"/>
      <c r="D520" s="872"/>
      <c r="E520" s="555" t="e">
        <v>#N/A</v>
      </c>
      <c r="F520" s="701">
        <v>174</v>
      </c>
      <c r="G520" s="702">
        <v>26460</v>
      </c>
      <c r="H520" s="702">
        <v>71</v>
      </c>
      <c r="I520" s="702">
        <v>20580</v>
      </c>
      <c r="J520" s="702">
        <v>0</v>
      </c>
      <c r="K520" s="702">
        <v>14700</v>
      </c>
      <c r="L520" s="702">
        <v>20</v>
      </c>
      <c r="M520" s="702">
        <v>13230</v>
      </c>
      <c r="N520" s="702">
        <v>6</v>
      </c>
      <c r="O520" s="702">
        <v>271</v>
      </c>
      <c r="P520" s="703">
        <v>2455880</v>
      </c>
      <c r="Q520" s="555"/>
      <c r="R520" s="774"/>
      <c r="S520" s="604"/>
      <c r="T520" s="603" t="s">
        <v>39</v>
      </c>
      <c r="U520" s="604"/>
      <c r="V520" s="715"/>
      <c r="W520" s="604"/>
      <c r="X520" s="603" t="s">
        <v>40</v>
      </c>
      <c r="Y520" s="604"/>
      <c r="Z520" s="715"/>
      <c r="AA520" s="604"/>
      <c r="AB520" s="604"/>
      <c r="AC520" s="603" t="s">
        <v>41</v>
      </c>
      <c r="AD520" s="715"/>
      <c r="AE520" s="555"/>
      <c r="AF520" s="645" t="s">
        <v>739</v>
      </c>
      <c r="AG520" s="716"/>
    </row>
    <row r="521" spans="1:33">
      <c r="A521" s="548" t="s">
        <v>610</v>
      </c>
      <c r="B521" s="878" t="s">
        <v>661</v>
      </c>
      <c r="C521" s="879"/>
      <c r="D521" s="880"/>
      <c r="E521" s="670"/>
      <c r="F521" s="757">
        <v>7</v>
      </c>
      <c r="G521" s="758">
        <v>0</v>
      </c>
      <c r="H521" s="758">
        <v>6</v>
      </c>
      <c r="I521" s="758">
        <v>0</v>
      </c>
      <c r="J521" s="758">
        <v>0</v>
      </c>
      <c r="K521" s="758">
        <v>0</v>
      </c>
      <c r="L521" s="758">
        <v>0</v>
      </c>
      <c r="M521" s="758">
        <v>0</v>
      </c>
      <c r="N521" s="758">
        <v>0</v>
      </c>
      <c r="O521" s="758">
        <v>13</v>
      </c>
      <c r="P521" s="759">
        <v>93000</v>
      </c>
      <c r="Q521" s="555"/>
      <c r="R521" s="775"/>
      <c r="S521" s="596" t="s">
        <v>2</v>
      </c>
      <c r="T521" s="717">
        <v>0</v>
      </c>
      <c r="U521" s="555"/>
      <c r="V521" s="718"/>
      <c r="W521" s="596" t="s">
        <v>42</v>
      </c>
      <c r="X521" s="719">
        <v>466</v>
      </c>
      <c r="Y521" s="555"/>
      <c r="Z521" s="720"/>
      <c r="AA521" s="555" t="s">
        <v>2</v>
      </c>
      <c r="AB521" s="596"/>
      <c r="AC521" s="721">
        <v>785</v>
      </c>
      <c r="AD521" s="720"/>
      <c r="AE521" s="555"/>
      <c r="AF521" s="631" t="s">
        <v>740</v>
      </c>
      <c r="AG521" s="561"/>
    </row>
    <row r="522" spans="1:33">
      <c r="A522" s="548" t="s">
        <v>332</v>
      </c>
      <c r="B522" s="870" t="s">
        <v>623</v>
      </c>
      <c r="C522" s="871"/>
      <c r="D522" s="872"/>
      <c r="E522" s="555" t="e">
        <v>#N/A</v>
      </c>
      <c r="F522" s="701">
        <v>135</v>
      </c>
      <c r="G522" s="702">
        <v>33750</v>
      </c>
      <c r="H522" s="702">
        <v>66</v>
      </c>
      <c r="I522" s="702">
        <v>26250</v>
      </c>
      <c r="J522" s="702">
        <v>0</v>
      </c>
      <c r="K522" s="702">
        <v>18750</v>
      </c>
      <c r="L522" s="702">
        <v>9</v>
      </c>
      <c r="M522" s="702">
        <v>16900</v>
      </c>
      <c r="N522" s="702">
        <v>3</v>
      </c>
      <c r="O522" s="702">
        <v>213</v>
      </c>
      <c r="P522" s="703">
        <v>1501890</v>
      </c>
      <c r="Q522" s="555"/>
      <c r="R522" s="776" t="s">
        <v>43</v>
      </c>
      <c r="S522" s="697" t="s">
        <v>3</v>
      </c>
      <c r="T522" s="722">
        <v>143</v>
      </c>
      <c r="U522" s="696"/>
      <c r="V522" s="723" t="s">
        <v>492</v>
      </c>
      <c r="W522" s="697" t="s">
        <v>44</v>
      </c>
      <c r="X522" s="724">
        <v>1304</v>
      </c>
      <c r="Y522" s="696"/>
      <c r="Z522" s="725">
        <v>279.82832618025753</v>
      </c>
      <c r="AA522" s="696" t="s">
        <v>3</v>
      </c>
      <c r="AB522" s="697"/>
      <c r="AC522" s="726">
        <v>1582</v>
      </c>
      <c r="AD522" s="723">
        <v>201.52866242038218</v>
      </c>
      <c r="AE522" s="555"/>
      <c r="AF522" s="558"/>
      <c r="AG522" s="561"/>
    </row>
    <row r="523" spans="1:33">
      <c r="A523" s="43"/>
      <c r="B523" s="662"/>
      <c r="C523" s="663"/>
      <c r="D523" s="664"/>
      <c r="E523" s="590" t="s">
        <v>492</v>
      </c>
      <c r="F523" s="760"/>
      <c r="G523" s="761"/>
      <c r="H523" s="760"/>
      <c r="I523" s="762"/>
      <c r="J523" s="760"/>
      <c r="K523" s="762"/>
      <c r="L523" s="760"/>
      <c r="M523" s="761"/>
      <c r="N523" s="761"/>
      <c r="O523" s="763"/>
      <c r="P523" s="764"/>
      <c r="Q523" s="555"/>
      <c r="R523" s="777"/>
      <c r="S523" s="728"/>
      <c r="T523" s="606">
        <v>0</v>
      </c>
      <c r="U523" s="555"/>
      <c r="V523" s="729"/>
      <c r="W523" s="555"/>
      <c r="X523" s="719">
        <v>1808990</v>
      </c>
      <c r="Y523" s="555"/>
      <c r="Z523" s="720"/>
      <c r="AA523" s="555"/>
      <c r="AB523" s="555"/>
      <c r="AC523" s="713">
        <v>2853600</v>
      </c>
      <c r="AD523" s="720"/>
      <c r="AE523" s="555"/>
      <c r="AF523" s="730"/>
      <c r="AG523" s="561"/>
    </row>
    <row r="524" spans="1:33">
      <c r="A524" s="43"/>
      <c r="B524" s="870" t="s">
        <v>611</v>
      </c>
      <c r="C524" s="871"/>
      <c r="D524" s="872"/>
      <c r="E524" s="670"/>
      <c r="F524" s="731">
        <v>685</v>
      </c>
      <c r="G524" s="732">
        <v>136260</v>
      </c>
      <c r="H524" s="731">
        <v>541</v>
      </c>
      <c r="I524" s="733">
        <v>105980</v>
      </c>
      <c r="J524" s="731">
        <v>0</v>
      </c>
      <c r="K524" s="733">
        <v>75700</v>
      </c>
      <c r="L524" s="731">
        <v>60</v>
      </c>
      <c r="M524" s="732">
        <v>68250</v>
      </c>
      <c r="N524" s="732">
        <v>18</v>
      </c>
      <c r="O524" s="734">
        <v>1304</v>
      </c>
      <c r="P524" s="735">
        <v>7333340</v>
      </c>
      <c r="Q524" s="555"/>
      <c r="R524" s="778" t="s">
        <v>45</v>
      </c>
      <c r="S524" s="660"/>
      <c r="T524" s="736">
        <v>623550</v>
      </c>
      <c r="U524" s="696"/>
      <c r="V524" s="723" t="s">
        <v>492</v>
      </c>
      <c r="W524" s="696"/>
      <c r="X524" s="724">
        <v>7333340</v>
      </c>
      <c r="Y524" s="696"/>
      <c r="Z524" s="723">
        <v>405.38311433451815</v>
      </c>
      <c r="AA524" s="696"/>
      <c r="AB524" s="696"/>
      <c r="AC524" s="736">
        <v>8517300</v>
      </c>
      <c r="AD524" s="723">
        <v>298.47560975609758</v>
      </c>
      <c r="AE524" s="555"/>
      <c r="AF524" s="558"/>
      <c r="AG524" s="561"/>
    </row>
    <row r="525" spans="1:33">
      <c r="A525" s="43"/>
      <c r="B525" s="895"/>
      <c r="C525" s="895"/>
      <c r="D525" s="895"/>
      <c r="E525" s="562"/>
      <c r="F525" s="666"/>
      <c r="G525" s="737"/>
      <c r="H525" s="666"/>
      <c r="I525" s="737"/>
      <c r="J525" s="666"/>
      <c r="K525" s="737"/>
      <c r="L525" s="666"/>
      <c r="M525" s="737"/>
      <c r="N525" s="666"/>
      <c r="O525" s="737"/>
      <c r="P525" s="737"/>
      <c r="Q525" s="555"/>
      <c r="R525" s="777" t="s">
        <v>46</v>
      </c>
      <c r="S525" s="738">
        <v>0</v>
      </c>
      <c r="T525" s="606">
        <v>0</v>
      </c>
      <c r="U525" s="555"/>
      <c r="V525" s="729"/>
      <c r="W525" s="555"/>
      <c r="X525" s="719">
        <v>0</v>
      </c>
      <c r="Y525" s="555"/>
      <c r="Z525" s="739"/>
      <c r="AA525" s="555"/>
      <c r="AB525" s="555"/>
      <c r="AC525" s="713">
        <v>0</v>
      </c>
      <c r="AD525" s="720"/>
      <c r="AE525" s="555"/>
      <c r="AF525" s="558"/>
      <c r="AG525" s="561"/>
    </row>
    <row r="526" spans="1:33">
      <c r="A526" s="43"/>
      <c r="B526" s="881" t="s">
        <v>618</v>
      </c>
      <c r="C526" s="882"/>
      <c r="D526" s="882"/>
      <c r="E526" s="564" t="e">
        <v>#N/A</v>
      </c>
      <c r="F526" s="883" t="s">
        <v>616</v>
      </c>
      <c r="G526" s="884"/>
      <c r="H526" s="884"/>
      <c r="I526" s="884"/>
      <c r="J526" s="884"/>
      <c r="K526" s="884"/>
      <c r="L526" s="884"/>
      <c r="M526" s="884"/>
      <c r="N526" s="884"/>
      <c r="O526" s="884"/>
      <c r="P526" s="885"/>
      <c r="Q526" s="555"/>
      <c r="R526" s="776" t="s">
        <v>47</v>
      </c>
      <c r="S526" s="740"/>
      <c r="T526" s="736">
        <v>0</v>
      </c>
      <c r="U526" s="696"/>
      <c r="V526" s="723" t="s">
        <v>492</v>
      </c>
      <c r="W526" s="696"/>
      <c r="X526" s="724">
        <v>0</v>
      </c>
      <c r="Y526" s="696"/>
      <c r="Z526" s="725" t="s">
        <v>492</v>
      </c>
      <c r="AA526" s="696"/>
      <c r="AB526" s="696"/>
      <c r="AC526" s="736">
        <v>0</v>
      </c>
      <c r="AD526" s="723" t="s">
        <v>492</v>
      </c>
      <c r="AE526" s="555"/>
      <c r="AF526" s="558"/>
      <c r="AG526" s="561"/>
    </row>
    <row r="527" spans="1:33">
      <c r="A527" s="43"/>
      <c r="B527" s="894" t="s">
        <v>602</v>
      </c>
      <c r="C527" s="894"/>
      <c r="D527" s="894"/>
      <c r="E527" s="555" t="e">
        <v>#N/A</v>
      </c>
      <c r="F527" s="687" t="s">
        <v>15</v>
      </c>
      <c r="G527" s="688"/>
      <c r="H527" s="687" t="s">
        <v>16</v>
      </c>
      <c r="I527" s="689"/>
      <c r="J527" s="559" t="s">
        <v>17</v>
      </c>
      <c r="K527" s="690"/>
      <c r="L527" s="687" t="s">
        <v>18</v>
      </c>
      <c r="M527" s="670"/>
      <c r="N527" s="670" t="s">
        <v>19</v>
      </c>
      <c r="O527" s="691" t="s">
        <v>6</v>
      </c>
      <c r="P527" s="613" t="s">
        <v>20</v>
      </c>
      <c r="Q527" s="555"/>
      <c r="R527" s="773" t="s">
        <v>639</v>
      </c>
      <c r="S527" s="824">
        <v>10260</v>
      </c>
      <c r="T527" s="606">
        <v>0</v>
      </c>
      <c r="U527" s="555"/>
      <c r="V527" s="729"/>
      <c r="W527" s="555"/>
      <c r="X527" s="719">
        <v>28670</v>
      </c>
      <c r="Y527" s="555"/>
      <c r="Z527" s="720"/>
      <c r="AA527" s="555"/>
      <c r="AB527" s="555"/>
      <c r="AC527" s="713">
        <v>48690</v>
      </c>
      <c r="AD527" s="720"/>
      <c r="AE527" s="555"/>
      <c r="AF527" s="558"/>
      <c r="AG527" s="561"/>
    </row>
    <row r="528" spans="1:33" ht="15" thickBot="1">
      <c r="A528" s="43"/>
      <c r="B528" s="873" t="s">
        <v>635</v>
      </c>
      <c r="C528" s="874"/>
      <c r="D528" s="875"/>
      <c r="E528" s="670"/>
      <c r="F528" s="665"/>
      <c r="G528" s="727"/>
      <c r="H528" s="727"/>
      <c r="I528" s="727"/>
      <c r="J528" s="727"/>
      <c r="K528" s="727"/>
      <c r="L528" s="727"/>
      <c r="M528" s="727"/>
      <c r="N528" s="727"/>
      <c r="O528" s="727"/>
      <c r="P528" s="742"/>
      <c r="Q528" s="555"/>
      <c r="R528" s="771" t="s">
        <v>682</v>
      </c>
      <c r="S528" s="825">
        <v>0</v>
      </c>
      <c r="T528" s="736">
        <v>10260</v>
      </c>
      <c r="U528" s="696"/>
      <c r="V528" s="723" t="s">
        <v>492</v>
      </c>
      <c r="W528" s="696"/>
      <c r="X528" s="724">
        <v>127360</v>
      </c>
      <c r="Y528" s="696"/>
      <c r="Z528" s="723">
        <v>444.22741541681205</v>
      </c>
      <c r="AA528" s="696"/>
      <c r="AB528" s="696"/>
      <c r="AC528" s="736">
        <v>144760</v>
      </c>
      <c r="AD528" s="723">
        <v>297.30950913945367</v>
      </c>
      <c r="AE528" s="555"/>
      <c r="AF528" s="558"/>
      <c r="AG528" s="561"/>
    </row>
    <row r="529" spans="1:33" ht="15" thickBot="1">
      <c r="A529" s="43"/>
      <c r="B529" s="870" t="s">
        <v>624</v>
      </c>
      <c r="C529" s="871"/>
      <c r="D529" s="872"/>
      <c r="E529" s="555" t="e">
        <v>#N/A</v>
      </c>
      <c r="F529" s="700">
        <v>529</v>
      </c>
      <c r="G529" s="701">
        <v>85050</v>
      </c>
      <c r="H529" s="702">
        <v>474</v>
      </c>
      <c r="I529" s="702">
        <v>66150</v>
      </c>
      <c r="J529" s="702">
        <v>0</v>
      </c>
      <c r="K529" s="702">
        <v>47250</v>
      </c>
      <c r="L529" s="702">
        <v>43</v>
      </c>
      <c r="M529" s="702">
        <v>42630</v>
      </c>
      <c r="N529" s="702">
        <v>10</v>
      </c>
      <c r="O529" s="702">
        <v>1056</v>
      </c>
      <c r="P529" s="703">
        <v>4417250</v>
      </c>
      <c r="Q529" s="555"/>
      <c r="R529" s="773" t="s">
        <v>640</v>
      </c>
      <c r="S529" s="741">
        <v>9000</v>
      </c>
      <c r="T529" s="606">
        <v>0</v>
      </c>
      <c r="U529" s="555"/>
      <c r="V529" s="729"/>
      <c r="W529" s="555"/>
      <c r="X529" s="719">
        <v>50000</v>
      </c>
      <c r="Y529" s="555"/>
      <c r="Z529" s="739"/>
      <c r="AA529" s="555"/>
      <c r="AB529" s="555"/>
      <c r="AC529" s="713">
        <v>72800</v>
      </c>
      <c r="AD529" s="720"/>
      <c r="AE529" s="555"/>
      <c r="AF529" s="934" t="s">
        <v>664</v>
      </c>
      <c r="AG529" s="935"/>
    </row>
    <row r="530" spans="1:33">
      <c r="B530" s="873" t="s">
        <v>107</v>
      </c>
      <c r="C530" s="874"/>
      <c r="D530" s="875"/>
      <c r="E530" s="670"/>
      <c r="F530" s="665"/>
      <c r="G530" s="727"/>
      <c r="H530" s="727"/>
      <c r="I530" s="727"/>
      <c r="J530" s="727"/>
      <c r="K530" s="727"/>
      <c r="L530" s="727"/>
      <c r="M530" s="727"/>
      <c r="N530" s="727"/>
      <c r="O530" s="727"/>
      <c r="P530" s="742"/>
      <c r="Q530" s="555"/>
      <c r="R530" s="772" t="s">
        <v>683</v>
      </c>
      <c r="S530" s="740"/>
      <c r="T530" s="736">
        <v>9000</v>
      </c>
      <c r="U530" s="696"/>
      <c r="V530" s="723" t="s">
        <v>492</v>
      </c>
      <c r="W530" s="696"/>
      <c r="X530" s="724">
        <v>88300</v>
      </c>
      <c r="Y530" s="696"/>
      <c r="Z530" s="725">
        <v>176.6</v>
      </c>
      <c r="AA530" s="696"/>
      <c r="AB530" s="696"/>
      <c r="AC530" s="736">
        <v>121300</v>
      </c>
      <c r="AD530" s="723">
        <v>166.62087912087912</v>
      </c>
      <c r="AE530" s="555"/>
      <c r="AF530" s="936" t="s">
        <v>157</v>
      </c>
      <c r="AG530" s="937"/>
    </row>
    <row r="531" spans="1:33" ht="3" customHeight="1">
      <c r="B531" s="870" t="s">
        <v>624</v>
      </c>
      <c r="C531" s="871"/>
      <c r="D531" s="872"/>
      <c r="E531" s="555" t="e">
        <v>#N/A</v>
      </c>
      <c r="F531" s="701">
        <v>33</v>
      </c>
      <c r="G531" s="702">
        <v>3150</v>
      </c>
      <c r="H531" s="702">
        <v>8</v>
      </c>
      <c r="I531" s="702">
        <v>2450</v>
      </c>
      <c r="J531" s="702">
        <v>0</v>
      </c>
      <c r="K531" s="702">
        <v>1750</v>
      </c>
      <c r="L531" s="702">
        <v>0</v>
      </c>
      <c r="M531" s="702">
        <v>1580</v>
      </c>
      <c r="N531" s="702">
        <v>1</v>
      </c>
      <c r="O531" s="702">
        <v>42</v>
      </c>
      <c r="P531" s="703">
        <v>142280</v>
      </c>
      <c r="Q531" s="555"/>
      <c r="R531" s="777"/>
      <c r="S531" s="669"/>
      <c r="T531" s="606">
        <v>0</v>
      </c>
      <c r="U531" s="555"/>
      <c r="V531" s="729"/>
      <c r="W531" s="555"/>
      <c r="X531" s="719">
        <v>0</v>
      </c>
      <c r="Y531" s="555"/>
      <c r="Z531" s="720"/>
      <c r="AA531" s="555"/>
      <c r="AB531" s="555"/>
      <c r="AC531" s="713">
        <v>0</v>
      </c>
      <c r="AD531" s="720"/>
      <c r="AE531" s="555"/>
      <c r="AF531" s="826" t="s">
        <v>731</v>
      </c>
      <c r="AG531" s="827" t="s">
        <v>732</v>
      </c>
    </row>
    <row r="532" spans="1:33" ht="17.25" customHeight="1">
      <c r="B532" s="873" t="s">
        <v>605</v>
      </c>
      <c r="C532" s="874"/>
      <c r="D532" s="875"/>
      <c r="E532" s="670"/>
      <c r="F532" s="665"/>
      <c r="G532" s="727"/>
      <c r="H532" s="727"/>
      <c r="I532" s="727"/>
      <c r="J532" s="727"/>
      <c r="K532" s="727"/>
      <c r="L532" s="727"/>
      <c r="M532" s="727"/>
      <c r="N532" s="727"/>
      <c r="O532" s="727"/>
      <c r="P532" s="742"/>
      <c r="Q532" s="555"/>
      <c r="R532" s="776" t="s">
        <v>52</v>
      </c>
      <c r="S532" s="660"/>
      <c r="T532" s="736">
        <v>0</v>
      </c>
      <c r="U532" s="696"/>
      <c r="V532" s="723" t="s">
        <v>492</v>
      </c>
      <c r="W532" s="696"/>
      <c r="X532" s="724">
        <v>0</v>
      </c>
      <c r="Y532" s="696"/>
      <c r="Z532" s="723" t="s">
        <v>492</v>
      </c>
      <c r="AA532" s="696"/>
      <c r="AB532" s="696"/>
      <c r="AC532" s="736">
        <v>0</v>
      </c>
      <c r="AD532" s="723" t="s">
        <v>492</v>
      </c>
      <c r="AE532" s="555"/>
      <c r="AF532" s="817">
        <v>3150</v>
      </c>
      <c r="AG532" s="818">
        <v>233.33333333333348</v>
      </c>
    </row>
    <row r="533" spans="1:33" ht="17.25" customHeight="1">
      <c r="B533" s="870" t="s">
        <v>624</v>
      </c>
      <c r="C533" s="871"/>
      <c r="D533" s="872"/>
      <c r="E533" s="712"/>
      <c r="F533" s="701">
        <v>0</v>
      </c>
      <c r="G533" s="702">
        <v>0</v>
      </c>
      <c r="H533" s="702">
        <v>0</v>
      </c>
      <c r="I533" s="702">
        <v>0</v>
      </c>
      <c r="J533" s="702">
        <v>0</v>
      </c>
      <c r="K533" s="702">
        <v>0</v>
      </c>
      <c r="L533" s="702">
        <v>0</v>
      </c>
      <c r="M533" s="702">
        <v>0</v>
      </c>
      <c r="N533" s="702">
        <v>0</v>
      </c>
      <c r="O533" s="702">
        <v>0</v>
      </c>
      <c r="P533" s="703">
        <v>0</v>
      </c>
      <c r="Q533" s="555"/>
      <c r="R533" s="773" t="s">
        <v>641</v>
      </c>
      <c r="S533" s="728"/>
      <c r="T533" s="743">
        <v>0</v>
      </c>
      <c r="U533" s="682"/>
      <c r="V533" s="744"/>
      <c r="W533" s="682"/>
      <c r="X533" s="719">
        <v>20500</v>
      </c>
      <c r="Y533" s="682"/>
      <c r="Z533" s="744"/>
      <c r="AA533" s="682"/>
      <c r="AB533" s="682"/>
      <c r="AC533" s="745">
        <v>34000</v>
      </c>
      <c r="AD533" s="744"/>
      <c r="AE533" s="555"/>
      <c r="AF533" s="828" t="s">
        <v>733</v>
      </c>
      <c r="AG533" s="829" t="s">
        <v>732</v>
      </c>
    </row>
    <row r="534" spans="1:33" ht="16.5" customHeight="1" thickBot="1">
      <c r="B534" s="873" t="s">
        <v>103</v>
      </c>
      <c r="C534" s="874"/>
      <c r="D534" s="875"/>
      <c r="E534" s="560" t="e">
        <v>#N/A</v>
      </c>
      <c r="F534" s="665"/>
      <c r="G534" s="727"/>
      <c r="H534" s="727"/>
      <c r="I534" s="727"/>
      <c r="J534" s="727"/>
      <c r="K534" s="727"/>
      <c r="L534" s="727"/>
      <c r="M534" s="727"/>
      <c r="N534" s="727"/>
      <c r="O534" s="727"/>
      <c r="P534" s="742"/>
      <c r="Q534" s="555"/>
      <c r="R534" s="779" t="s">
        <v>684</v>
      </c>
      <c r="S534" s="746"/>
      <c r="T534" s="747">
        <v>0</v>
      </c>
      <c r="U534" s="748"/>
      <c r="V534" s="749" t="s">
        <v>492</v>
      </c>
      <c r="W534" s="748"/>
      <c r="X534" s="719">
        <v>50500</v>
      </c>
      <c r="Y534" s="748"/>
      <c r="Z534" s="749">
        <v>246.34146341463415</v>
      </c>
      <c r="AA534" s="748"/>
      <c r="AB534" s="748"/>
      <c r="AC534" s="747">
        <v>58000</v>
      </c>
      <c r="AD534" s="749">
        <v>170.58823529411765</v>
      </c>
      <c r="AE534" s="555"/>
      <c r="AF534" s="821">
        <v>7110</v>
      </c>
      <c r="AG534" s="822">
        <v>646.36363636363694</v>
      </c>
    </row>
    <row r="535" spans="1:33" ht="11.25" customHeight="1">
      <c r="B535" s="870" t="s">
        <v>624</v>
      </c>
      <c r="C535" s="871"/>
      <c r="D535" s="872"/>
      <c r="E535" s="555" t="e">
        <v>#N/A</v>
      </c>
      <c r="F535" s="701">
        <v>174</v>
      </c>
      <c r="G535" s="702">
        <v>26460</v>
      </c>
      <c r="H535" s="702">
        <v>71</v>
      </c>
      <c r="I535" s="702">
        <v>20580</v>
      </c>
      <c r="J535" s="702">
        <v>0</v>
      </c>
      <c r="K535" s="702">
        <v>14700</v>
      </c>
      <c r="L535" s="702">
        <v>20</v>
      </c>
      <c r="M535" s="702">
        <v>13230</v>
      </c>
      <c r="N535" s="702">
        <v>6</v>
      </c>
      <c r="O535" s="702">
        <v>271</v>
      </c>
      <c r="P535" s="703">
        <v>2455880</v>
      </c>
      <c r="Q535" s="555"/>
      <c r="R535" s="777"/>
      <c r="S535" s="669"/>
      <c r="T535" s="713">
        <v>0</v>
      </c>
      <c r="U535" s="555"/>
      <c r="V535" s="729"/>
      <c r="W535" s="555"/>
      <c r="X535" s="750">
        <v>1908160</v>
      </c>
      <c r="Y535" s="555"/>
      <c r="Z535" s="739"/>
      <c r="AA535" s="555"/>
      <c r="AB535" s="555"/>
      <c r="AC535" s="713">
        <v>3009090</v>
      </c>
      <c r="AD535" s="739"/>
      <c r="AE535" s="555"/>
      <c r="AF535" s="932" t="s">
        <v>685</v>
      </c>
      <c r="AG535" s="933"/>
    </row>
    <row r="536" spans="1:33">
      <c r="B536" s="878" t="s">
        <v>661</v>
      </c>
      <c r="C536" s="879"/>
      <c r="D536" s="880"/>
      <c r="E536" s="670"/>
      <c r="F536" s="665"/>
      <c r="G536" s="727"/>
      <c r="H536" s="727"/>
      <c r="I536" s="727"/>
      <c r="J536" s="727"/>
      <c r="K536" s="727"/>
      <c r="L536" s="727"/>
      <c r="M536" s="727"/>
      <c r="N536" s="727"/>
      <c r="O536" s="727"/>
      <c r="P536" s="742"/>
      <c r="Q536" s="555"/>
      <c r="R536" s="780" t="s">
        <v>53</v>
      </c>
      <c r="S536" s="705"/>
      <c r="T536" s="751">
        <v>642810</v>
      </c>
      <c r="U536" s="560"/>
      <c r="V536" s="752" t="s">
        <v>492</v>
      </c>
      <c r="W536" s="560"/>
      <c r="X536" s="751">
        <v>7599500</v>
      </c>
      <c r="Y536" s="560"/>
      <c r="Z536" s="752">
        <v>398.26324836491699</v>
      </c>
      <c r="AA536" s="560"/>
      <c r="AB536" s="560"/>
      <c r="AC536" s="751">
        <v>8841360</v>
      </c>
      <c r="AD536" s="752">
        <v>293.82172018783086</v>
      </c>
      <c r="AE536" s="555"/>
      <c r="AF536" s="826" t="s">
        <v>731</v>
      </c>
      <c r="AG536" s="827" t="s">
        <v>732</v>
      </c>
    </row>
    <row r="537" spans="1:33">
      <c r="B537" s="870" t="s">
        <v>624</v>
      </c>
      <c r="C537" s="871"/>
      <c r="D537" s="872"/>
      <c r="E537" s="555" t="e">
        <v>#N/A</v>
      </c>
      <c r="F537" s="701">
        <v>135</v>
      </c>
      <c r="G537" s="702">
        <v>33750</v>
      </c>
      <c r="H537" s="702">
        <v>66</v>
      </c>
      <c r="I537" s="702">
        <v>26250</v>
      </c>
      <c r="J537" s="702">
        <v>0</v>
      </c>
      <c r="K537" s="702">
        <v>18750</v>
      </c>
      <c r="L537" s="702">
        <v>9</v>
      </c>
      <c r="M537" s="702">
        <v>16900</v>
      </c>
      <c r="N537" s="702">
        <v>3</v>
      </c>
      <c r="O537" s="702">
        <v>213</v>
      </c>
      <c r="P537" s="703">
        <v>1501890</v>
      </c>
      <c r="Q537" s="555"/>
      <c r="R537" s="775"/>
      <c r="S537" s="669"/>
      <c r="T537" s="713">
        <v>0</v>
      </c>
      <c r="U537" s="555"/>
      <c r="V537" s="729"/>
      <c r="W537" s="555"/>
      <c r="X537" s="713">
        <v>1734951.5151515151</v>
      </c>
      <c r="Y537" s="555"/>
      <c r="Z537" s="739"/>
      <c r="AA537" s="555"/>
      <c r="AB537" s="555"/>
      <c r="AC537" s="713">
        <v>2735962.6262626261</v>
      </c>
      <c r="AD537" s="739"/>
      <c r="AE537" s="555"/>
      <c r="AF537" s="817"/>
      <c r="AG537" s="818" t="s">
        <v>725</v>
      </c>
    </row>
    <row r="538" spans="1:33">
      <c r="B538" s="662"/>
      <c r="C538" s="663"/>
      <c r="D538" s="664"/>
      <c r="E538" s="590" t="s">
        <v>492</v>
      </c>
      <c r="F538" s="665"/>
      <c r="G538" s="666"/>
      <c r="H538" s="665"/>
      <c r="I538" s="667"/>
      <c r="J538" s="665"/>
      <c r="K538" s="667"/>
      <c r="L538" s="665"/>
      <c r="M538" s="666"/>
      <c r="N538" s="666"/>
      <c r="O538" s="727"/>
      <c r="P538" s="647"/>
      <c r="Q538" s="555"/>
      <c r="R538" s="777" t="s">
        <v>54</v>
      </c>
      <c r="S538" s="669"/>
      <c r="T538" s="713">
        <v>584425.75757575745</v>
      </c>
      <c r="U538" s="555"/>
      <c r="V538" s="725"/>
      <c r="W538" s="555"/>
      <c r="X538" s="713">
        <v>6909828.6195286186</v>
      </c>
      <c r="Y538" s="555"/>
      <c r="Z538" s="725">
        <v>398.27214531267038</v>
      </c>
      <c r="AA538" s="555"/>
      <c r="AB538" s="555"/>
      <c r="AC538" s="713">
        <v>8038882.6599326581</v>
      </c>
      <c r="AD538" s="753">
        <v>293.82282428740319</v>
      </c>
      <c r="AE538" s="555"/>
      <c r="AF538" s="828" t="s">
        <v>733</v>
      </c>
      <c r="AG538" s="829" t="s">
        <v>732</v>
      </c>
    </row>
    <row r="539" spans="1:33" ht="15" thickBot="1">
      <c r="B539" s="870" t="s">
        <v>617</v>
      </c>
      <c r="C539" s="871"/>
      <c r="D539" s="872"/>
      <c r="E539" s="670"/>
      <c r="F539" s="731">
        <v>871</v>
      </c>
      <c r="G539" s="732">
        <v>148410</v>
      </c>
      <c r="H539" s="731">
        <v>619</v>
      </c>
      <c r="I539" s="733">
        <v>115430</v>
      </c>
      <c r="J539" s="731">
        <v>0</v>
      </c>
      <c r="K539" s="733">
        <v>82450</v>
      </c>
      <c r="L539" s="731">
        <v>72</v>
      </c>
      <c r="M539" s="732">
        <v>74340</v>
      </c>
      <c r="N539" s="732">
        <v>20</v>
      </c>
      <c r="O539" s="734">
        <v>1582</v>
      </c>
      <c r="P539" s="735">
        <v>8517300</v>
      </c>
      <c r="Q539" s="555"/>
      <c r="R539" s="781"/>
      <c r="S539" s="754" t="s">
        <v>0</v>
      </c>
      <c r="T539" s="751">
        <v>58384.242424242548</v>
      </c>
      <c r="U539" s="560"/>
      <c r="V539" s="755"/>
      <c r="W539" s="649" t="s">
        <v>0</v>
      </c>
      <c r="X539" s="751">
        <v>689671.38047138136</v>
      </c>
      <c r="Y539" s="560"/>
      <c r="Z539" s="756"/>
      <c r="AA539" s="560" t="s">
        <v>0</v>
      </c>
      <c r="AB539" s="649"/>
      <c r="AC539" s="751">
        <v>802477.34006734192</v>
      </c>
      <c r="AD539" s="756"/>
      <c r="AE539" s="555"/>
      <c r="AF539" s="823"/>
      <c r="AG539" s="822" t="s">
        <v>725</v>
      </c>
    </row>
    <row r="540" spans="1:33">
      <c r="A540" s="22"/>
    </row>
    <row r="541" spans="1:33">
      <c r="A541" s="22"/>
    </row>
    <row r="542" spans="1:33" ht="19.25" customHeight="1">
      <c r="A542" s="1">
        <v>10</v>
      </c>
      <c r="B542" s="555"/>
      <c r="C542" s="555"/>
      <c r="D542" s="561"/>
      <c r="E542" s="564"/>
      <c r="F542" s="567" t="s">
        <v>705</v>
      </c>
      <c r="G542" s="562">
        <v>0</v>
      </c>
      <c r="H542" s="563" t="s">
        <v>706</v>
      </c>
      <c r="I542" s="564">
        <v>0</v>
      </c>
      <c r="J542" s="565" t="s">
        <v>707</v>
      </c>
      <c r="K542" s="566">
        <v>0</v>
      </c>
      <c r="L542" s="567" t="s">
        <v>708</v>
      </c>
      <c r="M542" s="566">
        <v>0</v>
      </c>
      <c r="N542" s="567" t="s">
        <v>709</v>
      </c>
      <c r="O542" s="568" t="s">
        <v>162</v>
      </c>
      <c r="P542" s="557"/>
      <c r="Q542" s="24"/>
      <c r="R542" s="919" t="s">
        <v>99</v>
      </c>
      <c r="S542" s="919"/>
      <c r="T542" s="919"/>
      <c r="U542" s="919"/>
      <c r="V542" s="919"/>
      <c r="W542" s="919"/>
      <c r="X542" s="919"/>
      <c r="AD542" s="866" t="s">
        <v>116</v>
      </c>
      <c r="AE542" s="25"/>
      <c r="AF542" s="183" t="s">
        <v>8</v>
      </c>
      <c r="AG542" s="556" t="s">
        <v>9</v>
      </c>
    </row>
    <row r="543" spans="1:33" ht="13.5" customHeight="1">
      <c r="D543" s="561"/>
      <c r="E543" s="555"/>
      <c r="F543" s="920"/>
      <c r="H543" s="922"/>
      <c r="J543" s="924"/>
      <c r="K543" s="186"/>
      <c r="L543" s="926"/>
      <c r="M543" s="186"/>
      <c r="N543" s="926"/>
      <c r="O543" s="876" t="s">
        <v>704</v>
      </c>
      <c r="P543" s="770">
        <v>2</v>
      </c>
      <c r="Q543" s="4"/>
      <c r="R543" s="269"/>
      <c r="S543" s="865">
        <v>45787</v>
      </c>
      <c r="T543" s="865"/>
      <c r="U543" s="865"/>
      <c r="V543" s="865"/>
      <c r="W543" s="862" t="s">
        <v>115</v>
      </c>
      <c r="X543" s="862"/>
      <c r="Y543" s="268"/>
      <c r="Z543" s="4"/>
      <c r="AA543" s="4"/>
      <c r="AB543" s="4"/>
      <c r="AC543" s="29"/>
      <c r="AD543" s="867"/>
      <c r="AE543" s="263"/>
      <c r="AF543" s="889" t="s">
        <v>735</v>
      </c>
      <c r="AG543" s="860" t="s">
        <v>735</v>
      </c>
    </row>
    <row r="544" spans="1:33" ht="19">
      <c r="D544" s="561"/>
      <c r="E544" s="560"/>
      <c r="F544" s="921"/>
      <c r="G544" s="31"/>
      <c r="H544" s="923"/>
      <c r="I544" s="31"/>
      <c r="J544" s="925"/>
      <c r="K544" s="187"/>
      <c r="L544" s="927"/>
      <c r="M544" s="187"/>
      <c r="N544" s="927"/>
      <c r="O544" s="877" t="s">
        <v>492</v>
      </c>
      <c r="P544" s="770">
        <v>2</v>
      </c>
      <c r="Q544" s="4"/>
      <c r="R544" s="269"/>
      <c r="S544" s="865"/>
      <c r="T544" s="865"/>
      <c r="U544" s="865"/>
      <c r="V544" s="865"/>
      <c r="W544" s="862"/>
      <c r="X544" s="862"/>
      <c r="Y544" s="268"/>
      <c r="Z544" s="4"/>
      <c r="AA544" s="4"/>
      <c r="AB544" s="4"/>
      <c r="AC544" s="29"/>
      <c r="AD544" s="868"/>
      <c r="AE544" s="187"/>
      <c r="AF544" s="890" t="s">
        <v>492</v>
      </c>
      <c r="AG544" s="861" t="s">
        <v>492</v>
      </c>
    </row>
    <row r="545" spans="1:33">
      <c r="B545" s="555" t="s">
        <v>447</v>
      </c>
      <c r="C545" s="555"/>
      <c r="D545" s="555"/>
      <c r="E545" s="555"/>
      <c r="F545" s="555"/>
      <c r="G545" s="555"/>
      <c r="H545" s="555"/>
      <c r="I545" s="555"/>
      <c r="J545" s="555"/>
      <c r="K545" s="555"/>
      <c r="L545" s="555"/>
      <c r="M545" s="555"/>
      <c r="N545" s="555"/>
      <c r="O545" s="595">
        <v>5</v>
      </c>
      <c r="P545" s="555"/>
      <c r="Q545" s="555"/>
      <c r="R545" s="596" t="s">
        <v>446</v>
      </c>
      <c r="S545" s="555"/>
      <c r="T545" s="555"/>
      <c r="U545" s="555"/>
      <c r="V545" s="596" t="s">
        <v>445</v>
      </c>
      <c r="W545" s="555"/>
      <c r="X545" s="555"/>
      <c r="Y545" s="555"/>
      <c r="Z545" s="596" t="s">
        <v>444</v>
      </c>
      <c r="AA545" s="596"/>
      <c r="AB545" s="555"/>
      <c r="AC545" s="597"/>
      <c r="AD545" s="555"/>
      <c r="AE545" s="555"/>
      <c r="AF545" s="596"/>
      <c r="AG545" s="597"/>
    </row>
    <row r="546" spans="1:33">
      <c r="B546" s="908"/>
      <c r="C546" s="909"/>
      <c r="D546" s="598"/>
      <c r="E546" s="598"/>
      <c r="F546" s="891" t="s">
        <v>679</v>
      </c>
      <c r="G546" s="892"/>
      <c r="H546" s="892"/>
      <c r="I546" s="892"/>
      <c r="J546" s="892"/>
      <c r="K546" s="892"/>
      <c r="L546" s="892"/>
      <c r="M546" s="892"/>
      <c r="N546" s="892"/>
      <c r="O546" s="892"/>
      <c r="P546" s="893"/>
      <c r="Q546" s="555"/>
      <c r="R546" s="599" t="s">
        <v>78</v>
      </c>
      <c r="S546" s="564"/>
      <c r="T546" s="600" t="s">
        <v>79</v>
      </c>
      <c r="U546" s="564"/>
      <c r="V546" s="564" t="s">
        <v>80</v>
      </c>
      <c r="W546" s="564"/>
      <c r="X546" s="601" t="s">
        <v>79</v>
      </c>
      <c r="Y546" s="555"/>
      <c r="Z546" s="602" t="s">
        <v>30</v>
      </c>
      <c r="AA546" s="603"/>
      <c r="AB546" s="604"/>
      <c r="AC546" s="605"/>
      <c r="AD546" s="555"/>
      <c r="AE546" s="555"/>
      <c r="AF546" s="555"/>
      <c r="AG546" s="606"/>
    </row>
    <row r="547" spans="1:33">
      <c r="B547" s="607" t="s">
        <v>104</v>
      </c>
      <c r="C547" s="608" t="s">
        <v>105</v>
      </c>
      <c r="D547" s="568" t="s">
        <v>4</v>
      </c>
      <c r="E547" s="563"/>
      <c r="F547" s="609" t="s">
        <v>15</v>
      </c>
      <c r="G547" s="610"/>
      <c r="H547" s="609" t="s">
        <v>16</v>
      </c>
      <c r="I547" s="566"/>
      <c r="J547" s="567" t="s">
        <v>17</v>
      </c>
      <c r="K547" s="611"/>
      <c r="L547" s="609" t="s">
        <v>18</v>
      </c>
      <c r="M547" s="562"/>
      <c r="N547" s="612" t="s">
        <v>19</v>
      </c>
      <c r="O547" s="613" t="s">
        <v>6</v>
      </c>
      <c r="P547" s="613" t="s">
        <v>20</v>
      </c>
      <c r="Q547" s="595"/>
      <c r="R547" s="614" t="s">
        <v>492</v>
      </c>
      <c r="S547" s="604"/>
      <c r="T547" s="615"/>
      <c r="U547" s="604"/>
      <c r="V547" s="604" t="s">
        <v>492</v>
      </c>
      <c r="W547" s="604"/>
      <c r="X547" s="616"/>
      <c r="Y547" s="555"/>
      <c r="Z547" s="558"/>
      <c r="AA547" s="617"/>
      <c r="AB547" s="618"/>
      <c r="AC547" s="619"/>
      <c r="AD547" s="555"/>
      <c r="AE547" s="555"/>
      <c r="AF547" s="555" t="s">
        <v>346</v>
      </c>
      <c r="AG547" s="606"/>
    </row>
    <row r="548" spans="1:33">
      <c r="A548" s="43"/>
      <c r="B548" s="620"/>
      <c r="C548" s="621"/>
      <c r="D548" s="621"/>
      <c r="E548" s="604" t="s">
        <v>492</v>
      </c>
      <c r="F548" s="622"/>
      <c r="G548" s="623" t="s">
        <v>492</v>
      </c>
      <c r="H548" s="622"/>
      <c r="I548" s="624" t="s">
        <v>492</v>
      </c>
      <c r="J548" s="622"/>
      <c r="K548" s="625" t="s">
        <v>492</v>
      </c>
      <c r="L548" s="622"/>
      <c r="M548" s="626" t="s">
        <v>492</v>
      </c>
      <c r="N548" s="605"/>
      <c r="O548" s="616" t="s">
        <v>492</v>
      </c>
      <c r="P548" s="605" t="s">
        <v>492</v>
      </c>
      <c r="Q548" s="595"/>
      <c r="R548" s="627" t="s">
        <v>492</v>
      </c>
      <c r="S548" s="628"/>
      <c r="T548" s="629"/>
      <c r="U548" s="628"/>
      <c r="V548" s="628" t="s">
        <v>492</v>
      </c>
      <c r="W548" s="628"/>
      <c r="X548" s="630"/>
      <c r="Y548" s="555"/>
      <c r="Z548" s="631"/>
      <c r="AA548" s="632"/>
      <c r="AB548" s="618"/>
      <c r="AC548" s="619"/>
      <c r="AD548" s="555"/>
      <c r="AE548" s="555"/>
      <c r="AF548" s="633" t="s">
        <v>164</v>
      </c>
      <c r="AG548" s="634">
        <v>127360</v>
      </c>
    </row>
    <row r="549" spans="1:33">
      <c r="A549" s="43"/>
      <c r="B549" s="635"/>
      <c r="C549" s="636"/>
      <c r="D549" s="636"/>
      <c r="E549" s="628" t="s">
        <v>492</v>
      </c>
      <c r="F549" s="637"/>
      <c r="G549" s="638" t="s">
        <v>492</v>
      </c>
      <c r="H549" s="637"/>
      <c r="I549" s="639" t="s">
        <v>492</v>
      </c>
      <c r="J549" s="637"/>
      <c r="K549" s="640" t="s">
        <v>492</v>
      </c>
      <c r="L549" s="637"/>
      <c r="M549" s="641" t="s">
        <v>492</v>
      </c>
      <c r="N549" s="642"/>
      <c r="O549" s="642" t="s">
        <v>492</v>
      </c>
      <c r="P549" s="642" t="s">
        <v>492</v>
      </c>
      <c r="Q549" s="595"/>
      <c r="R549" s="627" t="s">
        <v>492</v>
      </c>
      <c r="S549" s="628"/>
      <c r="T549" s="629"/>
      <c r="U549" s="628"/>
      <c r="V549" s="628" t="s">
        <v>492</v>
      </c>
      <c r="W549" s="628"/>
      <c r="X549" s="630"/>
      <c r="Y549" s="555"/>
      <c r="Z549" s="631"/>
      <c r="AA549" s="632"/>
      <c r="AB549" s="618"/>
      <c r="AC549" s="619"/>
      <c r="AD549" s="555"/>
      <c r="AE549" s="555"/>
      <c r="AF549" s="643" t="s">
        <v>680</v>
      </c>
      <c r="AG549" s="644">
        <v>0</v>
      </c>
    </row>
    <row r="550" spans="1:33">
      <c r="A550" s="43"/>
      <c r="B550" s="635"/>
      <c r="C550" s="636"/>
      <c r="D550" s="636"/>
      <c r="E550" s="628" t="s">
        <v>492</v>
      </c>
      <c r="F550" s="637"/>
      <c r="G550" s="638" t="s">
        <v>492</v>
      </c>
      <c r="H550" s="637"/>
      <c r="I550" s="639" t="s">
        <v>492</v>
      </c>
      <c r="J550" s="637"/>
      <c r="K550" s="640" t="s">
        <v>492</v>
      </c>
      <c r="L550" s="637"/>
      <c r="M550" s="641" t="s">
        <v>492</v>
      </c>
      <c r="N550" s="642"/>
      <c r="O550" s="630" t="s">
        <v>492</v>
      </c>
      <c r="P550" s="642" t="s">
        <v>492</v>
      </c>
      <c r="Q550" s="595"/>
      <c r="R550" s="627" t="s">
        <v>492</v>
      </c>
      <c r="S550" s="628"/>
      <c r="T550" s="629"/>
      <c r="U550" s="628"/>
      <c r="V550" s="628" t="s">
        <v>492</v>
      </c>
      <c r="W550" s="628"/>
      <c r="X550" s="630"/>
      <c r="Y550" s="555"/>
      <c r="Z550" s="645"/>
      <c r="AA550" s="590"/>
      <c r="AB550" s="646"/>
      <c r="AC550" s="647"/>
      <c r="AD550" s="555"/>
      <c r="AE550" s="555"/>
      <c r="AF550" s="555"/>
      <c r="AG550" s="606"/>
    </row>
    <row r="551" spans="1:33">
      <c r="A551" s="43"/>
      <c r="B551" s="635"/>
      <c r="C551" s="636"/>
      <c r="D551" s="636"/>
      <c r="E551" s="628" t="s">
        <v>492</v>
      </c>
      <c r="F551" s="637"/>
      <c r="G551" s="638" t="s">
        <v>492</v>
      </c>
      <c r="H551" s="637"/>
      <c r="I551" s="639" t="s">
        <v>492</v>
      </c>
      <c r="J551" s="637"/>
      <c r="K551" s="640" t="s">
        <v>492</v>
      </c>
      <c r="L551" s="637"/>
      <c r="M551" s="641" t="s">
        <v>492</v>
      </c>
      <c r="N551" s="642"/>
      <c r="O551" s="642" t="s">
        <v>492</v>
      </c>
      <c r="P551" s="642" t="s">
        <v>492</v>
      </c>
      <c r="Q551" s="595"/>
      <c r="R551" s="627" t="s">
        <v>492</v>
      </c>
      <c r="S551" s="628"/>
      <c r="T551" s="629"/>
      <c r="U551" s="628"/>
      <c r="V551" s="628" t="s">
        <v>492</v>
      </c>
      <c r="W551" s="628"/>
      <c r="X551" s="630"/>
      <c r="Y551" s="555"/>
      <c r="Z551" s="648" t="s">
        <v>35</v>
      </c>
      <c r="AA551" s="649"/>
      <c r="AB551" s="650"/>
      <c r="AC551" s="651">
        <v>0</v>
      </c>
      <c r="AD551" s="555"/>
      <c r="AE551" s="555"/>
      <c r="AF551" s="555" t="s">
        <v>345</v>
      </c>
      <c r="AG551" s="606"/>
    </row>
    <row r="552" spans="1:33">
      <c r="A552" s="43"/>
      <c r="B552" s="635"/>
      <c r="C552" s="636"/>
      <c r="D552" s="636"/>
      <c r="E552" s="628" t="s">
        <v>492</v>
      </c>
      <c r="F552" s="637"/>
      <c r="G552" s="638" t="s">
        <v>492</v>
      </c>
      <c r="H552" s="637"/>
      <c r="I552" s="639" t="s">
        <v>492</v>
      </c>
      <c r="J552" s="637"/>
      <c r="K552" s="640" t="s">
        <v>492</v>
      </c>
      <c r="L552" s="637"/>
      <c r="M552" s="641" t="s">
        <v>492</v>
      </c>
      <c r="N552" s="642"/>
      <c r="O552" s="630" t="s">
        <v>492</v>
      </c>
      <c r="P552" s="642" t="s">
        <v>492</v>
      </c>
      <c r="Q552" s="595"/>
      <c r="R552" s="627" t="s">
        <v>492</v>
      </c>
      <c r="S552" s="628"/>
      <c r="T552" s="629"/>
      <c r="U552" s="628"/>
      <c r="V552" s="628" t="s">
        <v>492</v>
      </c>
      <c r="W552" s="628"/>
      <c r="X552" s="630"/>
      <c r="Y552" s="555"/>
      <c r="Z552" s="555"/>
      <c r="AA552" s="555"/>
      <c r="AB552" s="555"/>
      <c r="AC552" s="555"/>
      <c r="AD552" s="555"/>
      <c r="AE552" s="555"/>
      <c r="AF552" s="633" t="s">
        <v>164</v>
      </c>
      <c r="AG552" s="634">
        <v>88300</v>
      </c>
    </row>
    <row r="553" spans="1:33">
      <c r="A553" s="43"/>
      <c r="B553" s="635"/>
      <c r="C553" s="636"/>
      <c r="D553" s="636"/>
      <c r="E553" s="628" t="s">
        <v>492</v>
      </c>
      <c r="F553" s="637"/>
      <c r="G553" s="638" t="s">
        <v>492</v>
      </c>
      <c r="H553" s="637"/>
      <c r="I553" s="639" t="s">
        <v>492</v>
      </c>
      <c r="J553" s="637"/>
      <c r="K553" s="640" t="s">
        <v>492</v>
      </c>
      <c r="L553" s="637"/>
      <c r="M553" s="641" t="s">
        <v>492</v>
      </c>
      <c r="N553" s="642"/>
      <c r="O553" s="642" t="s">
        <v>492</v>
      </c>
      <c r="P553" s="642" t="s">
        <v>492</v>
      </c>
      <c r="Q553" s="595"/>
      <c r="R553" s="627" t="s">
        <v>492</v>
      </c>
      <c r="S553" s="628"/>
      <c r="T553" s="629"/>
      <c r="U553" s="628"/>
      <c r="V553" s="628" t="s">
        <v>492</v>
      </c>
      <c r="W553" s="628"/>
      <c r="X553" s="630"/>
      <c r="Y553" s="555"/>
      <c r="Z553" s="602" t="s">
        <v>33</v>
      </c>
      <c r="AA553" s="603"/>
      <c r="AB553" s="652"/>
      <c r="AC553" s="653"/>
      <c r="AD553" s="555"/>
      <c r="AE553" s="555"/>
      <c r="AF553" s="643" t="s">
        <v>680</v>
      </c>
      <c r="AG553" s="644">
        <v>0</v>
      </c>
    </row>
    <row r="554" spans="1:33">
      <c r="A554" s="43"/>
      <c r="B554" s="635"/>
      <c r="C554" s="636"/>
      <c r="D554" s="636"/>
      <c r="E554" s="628" t="s">
        <v>492</v>
      </c>
      <c r="F554" s="637"/>
      <c r="G554" s="638" t="s">
        <v>492</v>
      </c>
      <c r="H554" s="637"/>
      <c r="I554" s="639" t="s">
        <v>492</v>
      </c>
      <c r="J554" s="637"/>
      <c r="K554" s="640" t="s">
        <v>492</v>
      </c>
      <c r="L554" s="637"/>
      <c r="M554" s="641" t="s">
        <v>492</v>
      </c>
      <c r="N554" s="642"/>
      <c r="O554" s="630" t="s">
        <v>492</v>
      </c>
      <c r="P554" s="642" t="s">
        <v>492</v>
      </c>
      <c r="Q554" s="595"/>
      <c r="R554" s="627" t="s">
        <v>492</v>
      </c>
      <c r="S554" s="628"/>
      <c r="T554" s="629"/>
      <c r="U554" s="628"/>
      <c r="V554" s="628" t="s">
        <v>492</v>
      </c>
      <c r="W554" s="628"/>
      <c r="X554" s="630"/>
      <c r="Y554" s="555"/>
      <c r="Z554" s="627"/>
      <c r="AA554" s="654"/>
      <c r="AB554" s="655"/>
      <c r="AC554" s="656"/>
      <c r="AD554" s="555"/>
      <c r="AE554" s="555"/>
      <c r="AF554" s="596"/>
      <c r="AG554" s="606"/>
    </row>
    <row r="555" spans="1:33">
      <c r="A555" s="43"/>
      <c r="B555" s="635"/>
      <c r="C555" s="636"/>
      <c r="D555" s="636"/>
      <c r="E555" s="628" t="s">
        <v>492</v>
      </c>
      <c r="F555" s="637"/>
      <c r="G555" s="638" t="s">
        <v>492</v>
      </c>
      <c r="H555" s="637"/>
      <c r="I555" s="639" t="s">
        <v>492</v>
      </c>
      <c r="J555" s="637"/>
      <c r="K555" s="640" t="s">
        <v>492</v>
      </c>
      <c r="L555" s="637"/>
      <c r="M555" s="641" t="s">
        <v>492</v>
      </c>
      <c r="N555" s="642"/>
      <c r="O555" s="642" t="s">
        <v>492</v>
      </c>
      <c r="P555" s="642" t="s">
        <v>492</v>
      </c>
      <c r="Q555" s="595"/>
      <c r="R555" s="627" t="s">
        <v>492</v>
      </c>
      <c r="S555" s="628"/>
      <c r="T555" s="629"/>
      <c r="U555" s="628"/>
      <c r="V555" s="628" t="s">
        <v>492</v>
      </c>
      <c r="W555" s="628"/>
      <c r="X555" s="630"/>
      <c r="Y555" s="555"/>
      <c r="Z555" s="627"/>
      <c r="AA555" s="654"/>
      <c r="AB555" s="655"/>
      <c r="AC555" s="642"/>
      <c r="AD555" s="555"/>
      <c r="AE555" s="555"/>
      <c r="AF555" s="555" t="s">
        <v>163</v>
      </c>
      <c r="AG555" s="606"/>
    </row>
    <row r="556" spans="1:33">
      <c r="A556" s="43"/>
      <c r="B556" s="635"/>
      <c r="C556" s="636"/>
      <c r="D556" s="636"/>
      <c r="E556" s="628" t="s">
        <v>492</v>
      </c>
      <c r="F556" s="637"/>
      <c r="G556" s="638" t="s">
        <v>492</v>
      </c>
      <c r="H556" s="637"/>
      <c r="I556" s="639" t="s">
        <v>492</v>
      </c>
      <c r="J556" s="637"/>
      <c r="K556" s="640" t="s">
        <v>492</v>
      </c>
      <c r="L556" s="637"/>
      <c r="M556" s="641" t="s">
        <v>492</v>
      </c>
      <c r="N556" s="642"/>
      <c r="O556" s="630" t="s">
        <v>492</v>
      </c>
      <c r="P556" s="642" t="s">
        <v>492</v>
      </c>
      <c r="Q556" s="595"/>
      <c r="R556" s="627" t="s">
        <v>492</v>
      </c>
      <c r="S556" s="628"/>
      <c r="T556" s="629"/>
      <c r="U556" s="628"/>
      <c r="V556" s="628" t="s">
        <v>492</v>
      </c>
      <c r="W556" s="628"/>
      <c r="X556" s="630"/>
      <c r="Y556" s="555"/>
      <c r="Z556" s="627"/>
      <c r="AA556" s="654"/>
      <c r="AB556" s="655"/>
      <c r="AC556" s="642"/>
      <c r="AD556" s="555"/>
      <c r="AE556" s="555"/>
      <c r="AF556" s="633" t="s">
        <v>164</v>
      </c>
      <c r="AG556" s="634">
        <v>50500</v>
      </c>
    </row>
    <row r="557" spans="1:33">
      <c r="A557" s="43"/>
      <c r="B557" s="635"/>
      <c r="C557" s="636"/>
      <c r="D557" s="636"/>
      <c r="E557" s="628" t="s">
        <v>492</v>
      </c>
      <c r="F557" s="637"/>
      <c r="G557" s="638" t="s">
        <v>492</v>
      </c>
      <c r="H557" s="637"/>
      <c r="I557" s="639" t="s">
        <v>492</v>
      </c>
      <c r="J557" s="637"/>
      <c r="K557" s="640" t="s">
        <v>492</v>
      </c>
      <c r="L557" s="637"/>
      <c r="M557" s="641" t="s">
        <v>492</v>
      </c>
      <c r="N557" s="642"/>
      <c r="O557" s="642" t="s">
        <v>492</v>
      </c>
      <c r="P557" s="642" t="s">
        <v>492</v>
      </c>
      <c r="Q557" s="595"/>
      <c r="R557" s="627" t="s">
        <v>492</v>
      </c>
      <c r="S557" s="628"/>
      <c r="T557" s="629"/>
      <c r="U557" s="628"/>
      <c r="V557" s="628" t="s">
        <v>492</v>
      </c>
      <c r="W557" s="628"/>
      <c r="X557" s="630"/>
      <c r="Y557" s="555"/>
      <c r="Z557" s="627"/>
      <c r="AA557" s="654"/>
      <c r="AB557" s="655"/>
      <c r="AC557" s="642"/>
      <c r="AD557" s="555"/>
      <c r="AE557" s="555"/>
      <c r="AF557" s="643" t="s">
        <v>680</v>
      </c>
      <c r="AG557" s="644">
        <v>0</v>
      </c>
    </row>
    <row r="558" spans="1:33">
      <c r="A558" s="43"/>
      <c r="B558" s="635"/>
      <c r="C558" s="636"/>
      <c r="D558" s="636"/>
      <c r="E558" s="628" t="s">
        <v>492</v>
      </c>
      <c r="F558" s="637"/>
      <c r="G558" s="638" t="s">
        <v>492</v>
      </c>
      <c r="H558" s="637"/>
      <c r="I558" s="639" t="s">
        <v>492</v>
      </c>
      <c r="J558" s="637"/>
      <c r="K558" s="640" t="s">
        <v>492</v>
      </c>
      <c r="L558" s="637"/>
      <c r="M558" s="641" t="s">
        <v>492</v>
      </c>
      <c r="N558" s="642"/>
      <c r="O558" s="630" t="s">
        <v>492</v>
      </c>
      <c r="P558" s="642" t="s">
        <v>492</v>
      </c>
      <c r="Q558" s="595"/>
      <c r="R558" s="627" t="s">
        <v>492</v>
      </c>
      <c r="S558" s="628"/>
      <c r="T558" s="629"/>
      <c r="U558" s="628"/>
      <c r="V558" s="628" t="s">
        <v>492</v>
      </c>
      <c r="W558" s="628"/>
      <c r="X558" s="630"/>
      <c r="Y558" s="555"/>
      <c r="Z558" s="627"/>
      <c r="AA558" s="654"/>
      <c r="AB558" s="657"/>
      <c r="AC558" s="642"/>
      <c r="AD558" s="555"/>
      <c r="AE558" s="555"/>
      <c r="AF558" s="555"/>
      <c r="AG558" s="606"/>
    </row>
    <row r="559" spans="1:33">
      <c r="A559" s="43"/>
      <c r="B559" s="635"/>
      <c r="C559" s="658"/>
      <c r="D559" s="636"/>
      <c r="E559" s="628" t="s">
        <v>492</v>
      </c>
      <c r="F559" s="637"/>
      <c r="G559" s="638" t="s">
        <v>492</v>
      </c>
      <c r="H559" s="637"/>
      <c r="I559" s="639" t="s">
        <v>492</v>
      </c>
      <c r="J559" s="637"/>
      <c r="K559" s="640" t="s">
        <v>492</v>
      </c>
      <c r="L559" s="637"/>
      <c r="M559" s="641" t="s">
        <v>492</v>
      </c>
      <c r="N559" s="642"/>
      <c r="O559" s="642" t="s">
        <v>492</v>
      </c>
      <c r="P559" s="642" t="s">
        <v>492</v>
      </c>
      <c r="Q559" s="595"/>
      <c r="R559" s="627" t="s">
        <v>492</v>
      </c>
      <c r="S559" s="628"/>
      <c r="T559" s="629"/>
      <c r="U559" s="628"/>
      <c r="V559" s="628" t="s">
        <v>492</v>
      </c>
      <c r="W559" s="628"/>
      <c r="X559" s="630"/>
      <c r="Y559" s="555"/>
      <c r="Z559" s="627"/>
      <c r="AA559" s="654"/>
      <c r="AB559" s="657"/>
      <c r="AC559" s="642"/>
      <c r="AD559" s="555"/>
      <c r="AE559" s="555"/>
      <c r="AF559" s="596" t="s">
        <v>344</v>
      </c>
      <c r="AG559" s="597"/>
    </row>
    <row r="560" spans="1:33">
      <c r="A560" s="43"/>
      <c r="B560" s="635"/>
      <c r="C560" s="658"/>
      <c r="D560" s="636"/>
      <c r="E560" s="628" t="s">
        <v>492</v>
      </c>
      <c r="F560" s="637"/>
      <c r="G560" s="638" t="s">
        <v>492</v>
      </c>
      <c r="H560" s="637"/>
      <c r="I560" s="639" t="s">
        <v>492</v>
      </c>
      <c r="J560" s="637"/>
      <c r="K560" s="640" t="s">
        <v>492</v>
      </c>
      <c r="L560" s="637"/>
      <c r="M560" s="641" t="s">
        <v>492</v>
      </c>
      <c r="N560" s="642"/>
      <c r="O560" s="630" t="s">
        <v>492</v>
      </c>
      <c r="P560" s="642" t="s">
        <v>492</v>
      </c>
      <c r="Q560" s="595"/>
      <c r="R560" s="627" t="s">
        <v>492</v>
      </c>
      <c r="S560" s="628"/>
      <c r="T560" s="629"/>
      <c r="U560" s="628"/>
      <c r="V560" s="628" t="s">
        <v>492</v>
      </c>
      <c r="W560" s="628"/>
      <c r="X560" s="630"/>
      <c r="Y560" s="555"/>
      <c r="Z560" s="627"/>
      <c r="AA560" s="654"/>
      <c r="AB560" s="655"/>
      <c r="AC560" s="656"/>
      <c r="AD560" s="555"/>
      <c r="AE560" s="555"/>
      <c r="AF560" s="659"/>
      <c r="AG560" s="647"/>
    </row>
    <row r="561" spans="1:33">
      <c r="A561" s="43"/>
      <c r="B561" s="635"/>
      <c r="C561" s="658"/>
      <c r="D561" s="636"/>
      <c r="E561" s="628" t="s">
        <v>492</v>
      </c>
      <c r="F561" s="637"/>
      <c r="G561" s="638" t="s">
        <v>492</v>
      </c>
      <c r="H561" s="637"/>
      <c r="I561" s="639" t="s">
        <v>492</v>
      </c>
      <c r="J561" s="637"/>
      <c r="K561" s="640" t="s">
        <v>492</v>
      </c>
      <c r="L561" s="637"/>
      <c r="M561" s="641" t="s">
        <v>492</v>
      </c>
      <c r="N561" s="642"/>
      <c r="O561" s="642" t="s">
        <v>492</v>
      </c>
      <c r="P561" s="642" t="s">
        <v>492</v>
      </c>
      <c r="Q561" s="595"/>
      <c r="R561" s="627" t="s">
        <v>492</v>
      </c>
      <c r="S561" s="628"/>
      <c r="T561" s="629"/>
      <c r="U561" s="628"/>
      <c r="V561" s="628" t="s">
        <v>492</v>
      </c>
      <c r="W561" s="628"/>
      <c r="X561" s="630"/>
      <c r="Y561" s="555"/>
      <c r="Z561" s="627"/>
      <c r="AA561" s="654"/>
      <c r="AB561" s="655"/>
      <c r="AC561" s="642"/>
      <c r="AD561" s="555"/>
      <c r="AE561" s="555"/>
      <c r="AF561" s="660" t="s">
        <v>31</v>
      </c>
      <c r="AG561" s="661">
        <v>0</v>
      </c>
    </row>
    <row r="562" spans="1:33">
      <c r="B562" s="662"/>
      <c r="C562" s="663"/>
      <c r="D562" s="664"/>
      <c r="E562" s="590" t="s">
        <v>492</v>
      </c>
      <c r="F562" s="665"/>
      <c r="G562" s="666"/>
      <c r="H562" s="665"/>
      <c r="I562" s="667"/>
      <c r="J562" s="665"/>
      <c r="K562" s="667"/>
      <c r="L562" s="665"/>
      <c r="M562" s="666"/>
      <c r="N562" s="647"/>
      <c r="O562" s="668"/>
      <c r="P562" s="647"/>
      <c r="Q562" s="595"/>
      <c r="R562" s="627" t="s">
        <v>492</v>
      </c>
      <c r="S562" s="628"/>
      <c r="T562" s="629"/>
      <c r="U562" s="628"/>
      <c r="V562" s="628" t="s">
        <v>492</v>
      </c>
      <c r="W562" s="628"/>
      <c r="X562" s="630"/>
      <c r="Y562" s="555"/>
      <c r="Z562" s="627"/>
      <c r="AA562" s="654"/>
      <c r="AB562" s="655"/>
      <c r="AC562" s="642"/>
      <c r="AD562" s="555"/>
      <c r="AE562" s="555"/>
      <c r="AF562" s="669"/>
      <c r="AG562" s="619"/>
    </row>
    <row r="563" spans="1:33">
      <c r="B563" s="928" t="s">
        <v>500</v>
      </c>
      <c r="C563" s="929"/>
      <c r="D563" s="930"/>
      <c r="E563" s="670"/>
      <c r="F563" s="671">
        <v>0</v>
      </c>
      <c r="G563" s="672">
        <v>0</v>
      </c>
      <c r="H563" s="671">
        <v>0</v>
      </c>
      <c r="I563" s="673">
        <v>0</v>
      </c>
      <c r="J563" s="671">
        <v>0</v>
      </c>
      <c r="K563" s="673">
        <v>0</v>
      </c>
      <c r="L563" s="671">
        <v>0</v>
      </c>
      <c r="M563" s="672">
        <v>0</v>
      </c>
      <c r="N563" s="672">
        <v>0</v>
      </c>
      <c r="O563" s="674">
        <v>0</v>
      </c>
      <c r="P563" s="674">
        <v>0</v>
      </c>
      <c r="Q563" s="595"/>
      <c r="R563" s="675" t="s">
        <v>492</v>
      </c>
      <c r="S563" s="676"/>
      <c r="T563" s="677"/>
      <c r="U563" s="628"/>
      <c r="V563" s="628" t="s">
        <v>492</v>
      </c>
      <c r="W563" s="628"/>
      <c r="X563" s="630"/>
      <c r="Y563" s="555"/>
      <c r="Z563" s="627"/>
      <c r="AA563" s="654"/>
      <c r="AB563" s="655"/>
      <c r="AC563" s="642"/>
      <c r="AD563" s="555"/>
      <c r="AE563" s="555"/>
      <c r="AF563" s="660" t="s">
        <v>32</v>
      </c>
      <c r="AG563" s="678"/>
    </row>
    <row r="564" spans="1:33">
      <c r="B564" s="554"/>
      <c r="C564" s="590"/>
      <c r="D564" s="554"/>
      <c r="E564" s="590"/>
      <c r="F564" s="666"/>
      <c r="G564" s="666"/>
      <c r="H564" s="666"/>
      <c r="I564" s="666"/>
      <c r="J564" s="666"/>
      <c r="K564" s="666"/>
      <c r="L564" s="666"/>
      <c r="M564" s="666"/>
      <c r="N564" s="666"/>
      <c r="O564" s="666"/>
      <c r="P564" s="666"/>
      <c r="Q564" s="595"/>
      <c r="R564" s="598" t="s">
        <v>89</v>
      </c>
      <c r="S564" s="679"/>
      <c r="T564" s="680">
        <v>0</v>
      </c>
      <c r="U564" s="628"/>
      <c r="V564" s="628" t="s">
        <v>492</v>
      </c>
      <c r="W564" s="628"/>
      <c r="X564" s="630"/>
      <c r="Y564" s="555"/>
      <c r="Z564" s="627"/>
      <c r="AA564" s="654"/>
      <c r="AB564" s="657"/>
      <c r="AC564" s="642"/>
      <c r="AD564" s="555"/>
      <c r="AE564" s="555"/>
      <c r="AF564" s="669"/>
      <c r="AG564" s="619"/>
    </row>
    <row r="565" spans="1:33">
      <c r="B565" s="881" t="s">
        <v>601</v>
      </c>
      <c r="C565" s="882"/>
      <c r="D565" s="882"/>
      <c r="E565" s="564" t="e">
        <v>#N/A</v>
      </c>
      <c r="F565" s="883" t="s">
        <v>603</v>
      </c>
      <c r="G565" s="884"/>
      <c r="H565" s="884"/>
      <c r="I565" s="884"/>
      <c r="J565" s="884"/>
      <c r="K565" s="884"/>
      <c r="L565" s="884"/>
      <c r="M565" s="884"/>
      <c r="N565" s="884"/>
      <c r="O565" s="884"/>
      <c r="P565" s="885"/>
      <c r="Q565" s="555"/>
      <c r="R565" s="598" t="s">
        <v>90</v>
      </c>
      <c r="S565" s="564"/>
      <c r="T565" s="681"/>
      <c r="U565" s="682"/>
      <c r="V565" s="682" t="s">
        <v>492</v>
      </c>
      <c r="W565" s="682"/>
      <c r="X565" s="683"/>
      <c r="Y565" s="555"/>
      <c r="Z565" s="675"/>
      <c r="AA565" s="684"/>
      <c r="AB565" s="685"/>
      <c r="AC565" s="686"/>
      <c r="AD565" s="555"/>
      <c r="AE565" s="555"/>
      <c r="AF565" s="660" t="s">
        <v>343</v>
      </c>
      <c r="AG565" s="678"/>
    </row>
    <row r="566" spans="1:33">
      <c r="B566" s="894" t="s">
        <v>602</v>
      </c>
      <c r="C566" s="894"/>
      <c r="D566" s="894"/>
      <c r="E566" s="555" t="e">
        <v>#N/A</v>
      </c>
      <c r="F566" s="687" t="s">
        <v>15</v>
      </c>
      <c r="G566" s="688"/>
      <c r="H566" s="687" t="s">
        <v>16</v>
      </c>
      <c r="I566" s="689"/>
      <c r="J566" s="559" t="s">
        <v>17</v>
      </c>
      <c r="K566" s="690"/>
      <c r="L566" s="687" t="s">
        <v>18</v>
      </c>
      <c r="M566" s="670"/>
      <c r="N566" s="670" t="s">
        <v>19</v>
      </c>
      <c r="O566" s="691" t="s">
        <v>6</v>
      </c>
      <c r="P566" s="613" t="s">
        <v>20</v>
      </c>
      <c r="Q566" s="555"/>
      <c r="R566" s="692" t="s">
        <v>492</v>
      </c>
      <c r="S566" s="560"/>
      <c r="T566" s="693"/>
      <c r="U566" s="694"/>
      <c r="V566" s="695" t="s">
        <v>492</v>
      </c>
      <c r="W566" s="695"/>
      <c r="X566" s="630"/>
      <c r="Y566" s="555"/>
      <c r="Z566" s="645"/>
      <c r="AA566" s="590"/>
      <c r="AB566" s="646"/>
      <c r="AC566" s="647"/>
      <c r="AD566" s="555"/>
      <c r="AE566" s="555"/>
      <c r="AF566" s="669"/>
      <c r="AG566" s="619"/>
    </row>
    <row r="567" spans="1:33">
      <c r="A567" s="548" t="s">
        <v>498</v>
      </c>
      <c r="B567" s="873" t="s">
        <v>635</v>
      </c>
      <c r="C567" s="874"/>
      <c r="D567" s="875"/>
      <c r="E567" s="670"/>
      <c r="F567" s="765">
        <v>0</v>
      </c>
      <c r="G567" s="757">
        <v>0</v>
      </c>
      <c r="H567" s="758">
        <v>0</v>
      </c>
      <c r="I567" s="758">
        <v>0</v>
      </c>
      <c r="J567" s="758">
        <v>0</v>
      </c>
      <c r="K567" s="758">
        <v>0</v>
      </c>
      <c r="L567" s="758">
        <v>0</v>
      </c>
      <c r="M567" s="758">
        <v>0</v>
      </c>
      <c r="N567" s="758">
        <v>0</v>
      </c>
      <c r="O567" s="758">
        <v>0</v>
      </c>
      <c r="P567" s="759">
        <v>0</v>
      </c>
      <c r="Q567" s="555"/>
      <c r="R567" s="857" t="s">
        <v>91</v>
      </c>
      <c r="S567" s="858"/>
      <c r="T567" s="680">
        <v>0</v>
      </c>
      <c r="U567" s="696"/>
      <c r="V567" s="697" t="s">
        <v>492</v>
      </c>
      <c r="W567" s="696"/>
      <c r="X567" s="630"/>
      <c r="Y567" s="555"/>
      <c r="Z567" s="648" t="s">
        <v>35</v>
      </c>
      <c r="AA567" s="649"/>
      <c r="AB567" s="650"/>
      <c r="AC567" s="651">
        <v>0</v>
      </c>
      <c r="AD567" s="555"/>
      <c r="AE567" s="555"/>
      <c r="AF567" s="698" t="s">
        <v>81</v>
      </c>
      <c r="AG567" s="699"/>
    </row>
    <row r="568" spans="1:33">
      <c r="A568" s="548"/>
      <c r="B568" s="870" t="s">
        <v>623</v>
      </c>
      <c r="C568" s="871"/>
      <c r="D568" s="872"/>
      <c r="E568" s="555" t="e">
        <v>#N/A</v>
      </c>
      <c r="F568" s="700">
        <v>343</v>
      </c>
      <c r="G568" s="701">
        <v>72900</v>
      </c>
      <c r="H568" s="702">
        <v>396</v>
      </c>
      <c r="I568" s="702">
        <v>56700</v>
      </c>
      <c r="J568" s="702">
        <v>0</v>
      </c>
      <c r="K568" s="702">
        <v>40500</v>
      </c>
      <c r="L568" s="702">
        <v>31</v>
      </c>
      <c r="M568" s="702">
        <v>36540</v>
      </c>
      <c r="N568" s="702">
        <v>8</v>
      </c>
      <c r="O568" s="702">
        <v>778</v>
      </c>
      <c r="P568" s="703">
        <v>3233290</v>
      </c>
      <c r="Q568" s="555"/>
      <c r="R568" s="560"/>
      <c r="S568" s="560"/>
      <c r="T568" s="704"/>
      <c r="U568" s="628"/>
      <c r="V568" s="628" t="s">
        <v>492</v>
      </c>
      <c r="W568" s="628"/>
      <c r="X568" s="630"/>
      <c r="Y568" s="555"/>
      <c r="Z568" s="596" t="s">
        <v>36</v>
      </c>
      <c r="AA568" s="555"/>
      <c r="AB568" s="555"/>
      <c r="AC568" s="555"/>
      <c r="AD568" s="555"/>
      <c r="AE568" s="555"/>
      <c r="AF568" s="669"/>
      <c r="AG568" s="619"/>
    </row>
    <row r="569" spans="1:33">
      <c r="A569" s="548" t="s">
        <v>607</v>
      </c>
      <c r="B569" s="873" t="s">
        <v>107</v>
      </c>
      <c r="C569" s="874"/>
      <c r="D569" s="875"/>
      <c r="E569" s="670"/>
      <c r="F569" s="757">
        <v>0</v>
      </c>
      <c r="G569" s="758">
        <v>0</v>
      </c>
      <c r="H569" s="758">
        <v>0</v>
      </c>
      <c r="I569" s="758">
        <v>0</v>
      </c>
      <c r="J569" s="758">
        <v>0</v>
      </c>
      <c r="K569" s="758">
        <v>0</v>
      </c>
      <c r="L569" s="758">
        <v>0</v>
      </c>
      <c r="M569" s="758">
        <v>0</v>
      </c>
      <c r="N569" s="758">
        <v>0</v>
      </c>
      <c r="O569" s="758">
        <v>0</v>
      </c>
      <c r="P569" s="759">
        <v>0</v>
      </c>
      <c r="Q569" s="555"/>
      <c r="R569" s="857" t="s">
        <v>92</v>
      </c>
      <c r="S569" s="863"/>
      <c r="T569" s="864"/>
      <c r="U569" s="682"/>
      <c r="V569" s="682" t="s">
        <v>492</v>
      </c>
      <c r="W569" s="682"/>
      <c r="X569" s="683"/>
      <c r="Y569" s="555"/>
      <c r="Z569" s="555"/>
      <c r="AA569" s="555"/>
      <c r="AB569" s="555"/>
      <c r="AC569" s="555"/>
      <c r="AD569" s="555"/>
      <c r="AE569" s="555"/>
      <c r="AF569" s="705" t="s">
        <v>34</v>
      </c>
      <c r="AG569" s="706"/>
    </row>
    <row r="570" spans="1:33">
      <c r="A570" s="548"/>
      <c r="B570" s="870" t="s">
        <v>623</v>
      </c>
      <c r="C570" s="871"/>
      <c r="D570" s="872"/>
      <c r="E570" s="555" t="e">
        <v>#N/A</v>
      </c>
      <c r="F570" s="701">
        <v>33</v>
      </c>
      <c r="G570" s="702">
        <v>3150</v>
      </c>
      <c r="H570" s="702">
        <v>8</v>
      </c>
      <c r="I570" s="702">
        <v>2450</v>
      </c>
      <c r="J570" s="702">
        <v>0</v>
      </c>
      <c r="K570" s="702">
        <v>1750</v>
      </c>
      <c r="L570" s="702">
        <v>0</v>
      </c>
      <c r="M570" s="702">
        <v>1580</v>
      </c>
      <c r="N570" s="702">
        <v>1</v>
      </c>
      <c r="O570" s="702">
        <v>42</v>
      </c>
      <c r="P570" s="703">
        <v>142280</v>
      </c>
      <c r="Q570" s="555"/>
      <c r="R570" s="692" t="s">
        <v>492</v>
      </c>
      <c r="S570" s="560"/>
      <c r="T570" s="693"/>
      <c r="U570" s="707"/>
      <c r="V570" s="708" t="s">
        <v>492</v>
      </c>
      <c r="W570" s="676"/>
      <c r="X570" s="709"/>
      <c r="Y570" s="555"/>
      <c r="Z570" s="645"/>
      <c r="AA570" s="590"/>
      <c r="AB570" s="646"/>
      <c r="AC570" s="647"/>
      <c r="AD570" s="555"/>
      <c r="AE570" s="555"/>
      <c r="AF570" s="669"/>
      <c r="AG570" s="619"/>
    </row>
    <row r="571" spans="1:33">
      <c r="A571" s="548" t="s">
        <v>608</v>
      </c>
      <c r="B571" s="873" t="s">
        <v>605</v>
      </c>
      <c r="C571" s="874"/>
      <c r="D571" s="875"/>
      <c r="E571" s="670"/>
      <c r="F571" s="757">
        <v>0</v>
      </c>
      <c r="G571" s="758">
        <v>0</v>
      </c>
      <c r="H571" s="758">
        <v>0</v>
      </c>
      <c r="I571" s="758">
        <v>0</v>
      </c>
      <c r="J571" s="758">
        <v>0</v>
      </c>
      <c r="K571" s="758">
        <v>0</v>
      </c>
      <c r="L571" s="758">
        <v>0</v>
      </c>
      <c r="M571" s="758">
        <v>0</v>
      </c>
      <c r="N571" s="758">
        <v>0</v>
      </c>
      <c r="O571" s="758">
        <v>0</v>
      </c>
      <c r="P571" s="759">
        <v>0</v>
      </c>
      <c r="Q571" s="555"/>
      <c r="R571" s="857" t="s">
        <v>93</v>
      </c>
      <c r="S571" s="858"/>
      <c r="T571" s="680">
        <v>0</v>
      </c>
      <c r="U571" s="710"/>
      <c r="V571" s="564" t="s">
        <v>82</v>
      </c>
      <c r="W571" s="564"/>
      <c r="X571" s="711">
        <v>0</v>
      </c>
      <c r="Y571" s="555"/>
      <c r="Z571" s="692" t="s">
        <v>76</v>
      </c>
      <c r="AA571" s="649"/>
      <c r="AB571" s="650"/>
      <c r="AC571" s="651">
        <v>0</v>
      </c>
      <c r="AD571" s="555"/>
      <c r="AE571" s="555"/>
      <c r="AF571" s="705" t="s">
        <v>5</v>
      </c>
      <c r="AG571" s="651">
        <v>0</v>
      </c>
    </row>
    <row r="572" spans="1:33">
      <c r="A572" s="548"/>
      <c r="B572" s="870" t="s">
        <v>623</v>
      </c>
      <c r="C572" s="871"/>
      <c r="D572" s="872"/>
      <c r="E572" s="712"/>
      <c r="F572" s="701">
        <v>0</v>
      </c>
      <c r="G572" s="702">
        <v>0</v>
      </c>
      <c r="H572" s="702">
        <v>0</v>
      </c>
      <c r="I572" s="702">
        <v>0</v>
      </c>
      <c r="J572" s="702">
        <v>0</v>
      </c>
      <c r="K572" s="702">
        <v>0</v>
      </c>
      <c r="L572" s="702">
        <v>0</v>
      </c>
      <c r="M572" s="702">
        <v>0</v>
      </c>
      <c r="N572" s="702">
        <v>0</v>
      </c>
      <c r="O572" s="702">
        <v>0</v>
      </c>
      <c r="P572" s="703">
        <v>0</v>
      </c>
      <c r="Q572" s="555"/>
      <c r="R572" s="596"/>
      <c r="S572" s="555"/>
      <c r="T572" s="713"/>
      <c r="U572" s="555"/>
      <c r="V572" s="714"/>
      <c r="W572" s="555"/>
      <c r="X572" s="713"/>
      <c r="Y572" s="555"/>
      <c r="Z572" s="555"/>
      <c r="AA572" s="555"/>
      <c r="AB572" s="555"/>
      <c r="AC572" s="555"/>
      <c r="AD572" s="555"/>
      <c r="AE572" s="555"/>
      <c r="AF572" s="555"/>
      <c r="AG572" s="555"/>
    </row>
    <row r="573" spans="1:33">
      <c r="A573" s="548" t="s">
        <v>609</v>
      </c>
      <c r="B573" s="873" t="s">
        <v>103</v>
      </c>
      <c r="C573" s="874"/>
      <c r="D573" s="875"/>
      <c r="E573" s="560" t="e">
        <v>#N/A</v>
      </c>
      <c r="F573" s="757">
        <v>0</v>
      </c>
      <c r="G573" s="758">
        <v>0</v>
      </c>
      <c r="H573" s="758">
        <v>0</v>
      </c>
      <c r="I573" s="758">
        <v>0</v>
      </c>
      <c r="J573" s="758">
        <v>0</v>
      </c>
      <c r="K573" s="758">
        <v>0</v>
      </c>
      <c r="L573" s="758">
        <v>0</v>
      </c>
      <c r="M573" s="758">
        <v>0</v>
      </c>
      <c r="N573" s="758">
        <v>0</v>
      </c>
      <c r="O573" s="758">
        <v>0</v>
      </c>
      <c r="P573" s="759">
        <v>0</v>
      </c>
      <c r="Q573" s="555"/>
      <c r="R573" s="649" t="s">
        <v>425</v>
      </c>
      <c r="S573" s="555"/>
      <c r="T573" s="555"/>
      <c r="U573" s="555"/>
      <c r="V573" s="555"/>
      <c r="W573" s="555"/>
      <c r="X573" s="555"/>
      <c r="Y573" s="555"/>
      <c r="Z573" s="555"/>
      <c r="AA573" s="555"/>
      <c r="AB573" s="555"/>
      <c r="AC573" s="555"/>
      <c r="AD573" s="555"/>
      <c r="AE573" s="555"/>
      <c r="AF573" s="714" t="s">
        <v>342</v>
      </c>
      <c r="AG573" s="555"/>
    </row>
    <row r="574" spans="1:33">
      <c r="A574" s="548"/>
      <c r="B574" s="870" t="s">
        <v>623</v>
      </c>
      <c r="C574" s="871"/>
      <c r="D574" s="872"/>
      <c r="E574" s="555" t="e">
        <v>#N/A</v>
      </c>
      <c r="F574" s="701">
        <v>174</v>
      </c>
      <c r="G574" s="702">
        <v>26460</v>
      </c>
      <c r="H574" s="702">
        <v>71</v>
      </c>
      <c r="I574" s="702">
        <v>20580</v>
      </c>
      <c r="J574" s="702">
        <v>0</v>
      </c>
      <c r="K574" s="702">
        <v>14700</v>
      </c>
      <c r="L574" s="702">
        <v>20</v>
      </c>
      <c r="M574" s="702">
        <v>13230</v>
      </c>
      <c r="N574" s="702">
        <v>6</v>
      </c>
      <c r="O574" s="702">
        <v>271</v>
      </c>
      <c r="P574" s="703">
        <v>2455880</v>
      </c>
      <c r="Q574" s="555"/>
      <c r="R574" s="774"/>
      <c r="S574" s="604"/>
      <c r="T574" s="603" t="s">
        <v>39</v>
      </c>
      <c r="U574" s="604"/>
      <c r="V574" s="715"/>
      <c r="W574" s="604"/>
      <c r="X574" s="603" t="s">
        <v>40</v>
      </c>
      <c r="Y574" s="604"/>
      <c r="Z574" s="715"/>
      <c r="AA574" s="604"/>
      <c r="AB574" s="604"/>
      <c r="AC574" s="603" t="s">
        <v>41</v>
      </c>
      <c r="AD574" s="715"/>
      <c r="AE574" s="555"/>
      <c r="AF574" s="645" t="s">
        <v>736</v>
      </c>
      <c r="AG574" s="716"/>
    </row>
    <row r="575" spans="1:33">
      <c r="A575" s="548" t="s">
        <v>610</v>
      </c>
      <c r="B575" s="878" t="s">
        <v>661</v>
      </c>
      <c r="C575" s="879"/>
      <c r="D575" s="880"/>
      <c r="E575" s="670"/>
      <c r="F575" s="757">
        <v>0</v>
      </c>
      <c r="G575" s="758">
        <v>0</v>
      </c>
      <c r="H575" s="758">
        <v>0</v>
      </c>
      <c r="I575" s="758">
        <v>0</v>
      </c>
      <c r="J575" s="758">
        <v>0</v>
      </c>
      <c r="K575" s="758">
        <v>0</v>
      </c>
      <c r="L575" s="758">
        <v>0</v>
      </c>
      <c r="M575" s="758">
        <v>0</v>
      </c>
      <c r="N575" s="758">
        <v>0</v>
      </c>
      <c r="O575" s="758">
        <v>0</v>
      </c>
      <c r="P575" s="759">
        <v>0</v>
      </c>
      <c r="Q575" s="555"/>
      <c r="R575" s="775"/>
      <c r="S575" s="596" t="s">
        <v>2</v>
      </c>
      <c r="T575" s="717">
        <v>89</v>
      </c>
      <c r="U575" s="555"/>
      <c r="V575" s="718"/>
      <c r="W575" s="596" t="s">
        <v>42</v>
      </c>
      <c r="X575" s="719">
        <v>555</v>
      </c>
      <c r="Y575" s="555"/>
      <c r="Z575" s="720"/>
      <c r="AA575" s="555" t="s">
        <v>2</v>
      </c>
      <c r="AB575" s="596"/>
      <c r="AC575" s="721">
        <v>874</v>
      </c>
      <c r="AD575" s="720"/>
      <c r="AE575" s="555"/>
      <c r="AF575" s="631"/>
      <c r="AG575" s="561"/>
    </row>
    <row r="576" spans="1:33">
      <c r="A576" s="548" t="s">
        <v>332</v>
      </c>
      <c r="B576" s="870" t="s">
        <v>623</v>
      </c>
      <c r="C576" s="871"/>
      <c r="D576" s="872"/>
      <c r="E576" s="555" t="e">
        <v>#N/A</v>
      </c>
      <c r="F576" s="701">
        <v>135</v>
      </c>
      <c r="G576" s="702">
        <v>33750</v>
      </c>
      <c r="H576" s="702">
        <v>66</v>
      </c>
      <c r="I576" s="702">
        <v>26250</v>
      </c>
      <c r="J576" s="702">
        <v>0</v>
      </c>
      <c r="K576" s="702">
        <v>18750</v>
      </c>
      <c r="L576" s="702">
        <v>9</v>
      </c>
      <c r="M576" s="702">
        <v>16900</v>
      </c>
      <c r="N576" s="702">
        <v>3</v>
      </c>
      <c r="O576" s="702">
        <v>213</v>
      </c>
      <c r="P576" s="703">
        <v>1501890</v>
      </c>
      <c r="Q576" s="555"/>
      <c r="R576" s="776" t="s">
        <v>43</v>
      </c>
      <c r="S576" s="697" t="s">
        <v>3</v>
      </c>
      <c r="T576" s="722">
        <v>0</v>
      </c>
      <c r="U576" s="696"/>
      <c r="V576" s="723">
        <v>0</v>
      </c>
      <c r="W576" s="697" t="s">
        <v>44</v>
      </c>
      <c r="X576" s="724">
        <v>1304</v>
      </c>
      <c r="Y576" s="696"/>
      <c r="Z576" s="725">
        <v>234.95495495495496</v>
      </c>
      <c r="AA576" s="696" t="s">
        <v>3</v>
      </c>
      <c r="AB576" s="697"/>
      <c r="AC576" s="726">
        <v>1582</v>
      </c>
      <c r="AD576" s="723">
        <v>181.00686498855836</v>
      </c>
      <c r="AE576" s="555"/>
      <c r="AF576" s="558"/>
      <c r="AG576" s="561"/>
    </row>
    <row r="577" spans="1:33">
      <c r="A577" s="43"/>
      <c r="B577" s="662"/>
      <c r="C577" s="663"/>
      <c r="D577" s="664"/>
      <c r="E577" s="590" t="s">
        <v>492</v>
      </c>
      <c r="F577" s="760"/>
      <c r="G577" s="761"/>
      <c r="H577" s="760"/>
      <c r="I577" s="762"/>
      <c r="J577" s="760"/>
      <c r="K577" s="762"/>
      <c r="L577" s="760"/>
      <c r="M577" s="761"/>
      <c r="N577" s="761"/>
      <c r="O577" s="763"/>
      <c r="P577" s="764"/>
      <c r="Q577" s="555"/>
      <c r="R577" s="777"/>
      <c r="S577" s="728"/>
      <c r="T577" s="606">
        <v>295750</v>
      </c>
      <c r="U577" s="555"/>
      <c r="V577" s="729"/>
      <c r="W577" s="555"/>
      <c r="X577" s="719">
        <v>2104740</v>
      </c>
      <c r="Y577" s="555"/>
      <c r="Z577" s="720"/>
      <c r="AA577" s="555"/>
      <c r="AB577" s="555"/>
      <c r="AC577" s="713">
        <v>3149350</v>
      </c>
      <c r="AD577" s="720"/>
      <c r="AE577" s="555"/>
      <c r="AF577" s="730"/>
      <c r="AG577" s="561"/>
    </row>
    <row r="578" spans="1:33">
      <c r="A578" s="43"/>
      <c r="B578" s="870" t="s">
        <v>611</v>
      </c>
      <c r="C578" s="871"/>
      <c r="D578" s="872"/>
      <c r="E578" s="670"/>
      <c r="F578" s="731">
        <v>685</v>
      </c>
      <c r="G578" s="732">
        <v>136260</v>
      </c>
      <c r="H578" s="731">
        <v>541</v>
      </c>
      <c r="I578" s="733">
        <v>105980</v>
      </c>
      <c r="J578" s="731">
        <v>0</v>
      </c>
      <c r="K578" s="733">
        <v>75700</v>
      </c>
      <c r="L578" s="731">
        <v>60</v>
      </c>
      <c r="M578" s="732">
        <v>68250</v>
      </c>
      <c r="N578" s="732">
        <v>18</v>
      </c>
      <c r="O578" s="734">
        <v>1304</v>
      </c>
      <c r="P578" s="735">
        <v>7333340</v>
      </c>
      <c r="Q578" s="555"/>
      <c r="R578" s="778" t="s">
        <v>45</v>
      </c>
      <c r="S578" s="660"/>
      <c r="T578" s="736">
        <v>0</v>
      </c>
      <c r="U578" s="696"/>
      <c r="V578" s="723">
        <v>0</v>
      </c>
      <c r="W578" s="696"/>
      <c r="X578" s="724">
        <v>7333340</v>
      </c>
      <c r="Y578" s="696"/>
      <c r="Z578" s="723">
        <v>348.42023242775826</v>
      </c>
      <c r="AA578" s="696"/>
      <c r="AB578" s="696"/>
      <c r="AC578" s="736">
        <v>8517300</v>
      </c>
      <c r="AD578" s="723">
        <v>270.44628256624384</v>
      </c>
      <c r="AE578" s="555"/>
      <c r="AF578" s="558"/>
      <c r="AG578" s="561"/>
    </row>
    <row r="579" spans="1:33">
      <c r="A579" s="43"/>
      <c r="B579" s="895"/>
      <c r="C579" s="895"/>
      <c r="D579" s="895"/>
      <c r="E579" s="562"/>
      <c r="F579" s="666"/>
      <c r="G579" s="737"/>
      <c r="H579" s="666"/>
      <c r="I579" s="737"/>
      <c r="J579" s="666"/>
      <c r="K579" s="737"/>
      <c r="L579" s="666"/>
      <c r="M579" s="737"/>
      <c r="N579" s="666"/>
      <c r="O579" s="737"/>
      <c r="P579" s="737"/>
      <c r="Q579" s="555"/>
      <c r="R579" s="777" t="s">
        <v>46</v>
      </c>
      <c r="S579" s="738">
        <v>0</v>
      </c>
      <c r="T579" s="606">
        <v>0</v>
      </c>
      <c r="U579" s="555"/>
      <c r="V579" s="729"/>
      <c r="W579" s="555"/>
      <c r="X579" s="719">
        <v>0</v>
      </c>
      <c r="Y579" s="555"/>
      <c r="Z579" s="739"/>
      <c r="AA579" s="555"/>
      <c r="AB579" s="555"/>
      <c r="AC579" s="713">
        <v>0</v>
      </c>
      <c r="AD579" s="720"/>
      <c r="AE579" s="555"/>
      <c r="AF579" s="558"/>
      <c r="AG579" s="561"/>
    </row>
    <row r="580" spans="1:33">
      <c r="A580" s="43"/>
      <c r="B580" s="881" t="s">
        <v>618</v>
      </c>
      <c r="C580" s="882"/>
      <c r="D580" s="882"/>
      <c r="E580" s="564" t="e">
        <v>#N/A</v>
      </c>
      <c r="F580" s="883" t="s">
        <v>616</v>
      </c>
      <c r="G580" s="884"/>
      <c r="H580" s="884"/>
      <c r="I580" s="884"/>
      <c r="J580" s="884"/>
      <c r="K580" s="884"/>
      <c r="L580" s="884"/>
      <c r="M580" s="884"/>
      <c r="N580" s="884"/>
      <c r="O580" s="884"/>
      <c r="P580" s="885"/>
      <c r="Q580" s="555"/>
      <c r="R580" s="776" t="s">
        <v>47</v>
      </c>
      <c r="S580" s="740"/>
      <c r="T580" s="736">
        <v>0</v>
      </c>
      <c r="U580" s="696"/>
      <c r="V580" s="723" t="s">
        <v>492</v>
      </c>
      <c r="W580" s="696"/>
      <c r="X580" s="724">
        <v>0</v>
      </c>
      <c r="Y580" s="696"/>
      <c r="Z580" s="725" t="s">
        <v>492</v>
      </c>
      <c r="AA580" s="696"/>
      <c r="AB580" s="696"/>
      <c r="AC580" s="736">
        <v>0</v>
      </c>
      <c r="AD580" s="723" t="s">
        <v>492</v>
      </c>
      <c r="AE580" s="555"/>
      <c r="AF580" s="558"/>
      <c r="AG580" s="561"/>
    </row>
    <row r="581" spans="1:33">
      <c r="A581" s="43"/>
      <c r="B581" s="894" t="s">
        <v>602</v>
      </c>
      <c r="C581" s="894"/>
      <c r="D581" s="894"/>
      <c r="E581" s="555" t="e">
        <v>#N/A</v>
      </c>
      <c r="F581" s="687" t="s">
        <v>15</v>
      </c>
      <c r="G581" s="688"/>
      <c r="H581" s="687" t="s">
        <v>16</v>
      </c>
      <c r="I581" s="689"/>
      <c r="J581" s="559" t="s">
        <v>17</v>
      </c>
      <c r="K581" s="690"/>
      <c r="L581" s="687" t="s">
        <v>18</v>
      </c>
      <c r="M581" s="670"/>
      <c r="N581" s="670" t="s">
        <v>19</v>
      </c>
      <c r="O581" s="691" t="s">
        <v>6</v>
      </c>
      <c r="P581" s="613" t="s">
        <v>20</v>
      </c>
      <c r="Q581" s="555"/>
      <c r="R581" s="773" t="s">
        <v>639</v>
      </c>
      <c r="S581" s="824">
        <v>0</v>
      </c>
      <c r="T581" s="606">
        <v>6250</v>
      </c>
      <c r="U581" s="555"/>
      <c r="V581" s="729"/>
      <c r="W581" s="555"/>
      <c r="X581" s="719">
        <v>34920</v>
      </c>
      <c r="Y581" s="555"/>
      <c r="Z581" s="720"/>
      <c r="AA581" s="555"/>
      <c r="AB581" s="555"/>
      <c r="AC581" s="713">
        <v>54940</v>
      </c>
      <c r="AD581" s="720"/>
      <c r="AE581" s="555"/>
      <c r="AF581" s="558"/>
      <c r="AG581" s="561"/>
    </row>
    <row r="582" spans="1:33" ht="15" thickBot="1">
      <c r="A582" s="43"/>
      <c r="B582" s="873" t="s">
        <v>635</v>
      </c>
      <c r="C582" s="874"/>
      <c r="D582" s="875"/>
      <c r="E582" s="670"/>
      <c r="F582" s="665"/>
      <c r="G582" s="727"/>
      <c r="H582" s="727"/>
      <c r="I582" s="727"/>
      <c r="J582" s="727"/>
      <c r="K582" s="727"/>
      <c r="L582" s="727"/>
      <c r="M582" s="727"/>
      <c r="N582" s="727"/>
      <c r="O582" s="727"/>
      <c r="P582" s="742"/>
      <c r="Q582" s="555"/>
      <c r="R582" s="771" t="s">
        <v>682</v>
      </c>
      <c r="S582" s="825">
        <v>0</v>
      </c>
      <c r="T582" s="736">
        <v>0</v>
      </c>
      <c r="U582" s="696"/>
      <c r="V582" s="723">
        <v>0</v>
      </c>
      <c r="W582" s="696"/>
      <c r="X582" s="724">
        <v>127360</v>
      </c>
      <c r="Y582" s="696"/>
      <c r="Z582" s="723">
        <v>364.71935853379154</v>
      </c>
      <c r="AA582" s="696"/>
      <c r="AB582" s="696"/>
      <c r="AC582" s="736">
        <v>144760</v>
      </c>
      <c r="AD582" s="723">
        <v>263.48744084455768</v>
      </c>
      <c r="AE582" s="555"/>
      <c r="AF582" s="558"/>
      <c r="AG582" s="561"/>
    </row>
    <row r="583" spans="1:33" ht="15" thickBot="1">
      <c r="A583" s="43"/>
      <c r="B583" s="870" t="s">
        <v>624</v>
      </c>
      <c r="C583" s="871"/>
      <c r="D583" s="872"/>
      <c r="E583" s="555" t="e">
        <v>#N/A</v>
      </c>
      <c r="F583" s="700">
        <v>529</v>
      </c>
      <c r="G583" s="701">
        <v>85050</v>
      </c>
      <c r="H583" s="702">
        <v>474</v>
      </c>
      <c r="I583" s="702">
        <v>66150</v>
      </c>
      <c r="J583" s="702">
        <v>0</v>
      </c>
      <c r="K583" s="702">
        <v>47250</v>
      </c>
      <c r="L583" s="702">
        <v>43</v>
      </c>
      <c r="M583" s="702">
        <v>42630</v>
      </c>
      <c r="N583" s="702">
        <v>10</v>
      </c>
      <c r="O583" s="702">
        <v>1056</v>
      </c>
      <c r="P583" s="703">
        <v>4417250</v>
      </c>
      <c r="Q583" s="555"/>
      <c r="R583" s="773" t="s">
        <v>640</v>
      </c>
      <c r="S583" s="741"/>
      <c r="T583" s="606">
        <v>3600</v>
      </c>
      <c r="U583" s="555"/>
      <c r="V583" s="729"/>
      <c r="W583" s="555"/>
      <c r="X583" s="719">
        <v>53600</v>
      </c>
      <c r="Y583" s="555"/>
      <c r="Z583" s="739"/>
      <c r="AA583" s="555"/>
      <c r="AB583" s="555"/>
      <c r="AC583" s="713">
        <v>76400</v>
      </c>
      <c r="AD583" s="720"/>
      <c r="AE583" s="555"/>
      <c r="AF583" s="934" t="s">
        <v>664</v>
      </c>
      <c r="AG583" s="935"/>
    </row>
    <row r="584" spans="1:33" ht="3" customHeight="1">
      <c r="B584" s="873" t="s">
        <v>107</v>
      </c>
      <c r="C584" s="874"/>
      <c r="D584" s="875"/>
      <c r="E584" s="670"/>
      <c r="F584" s="665"/>
      <c r="G584" s="727"/>
      <c r="H584" s="727"/>
      <c r="I584" s="727"/>
      <c r="J584" s="727"/>
      <c r="K584" s="727"/>
      <c r="L584" s="727"/>
      <c r="M584" s="727"/>
      <c r="N584" s="727"/>
      <c r="O584" s="727"/>
      <c r="P584" s="742"/>
      <c r="Q584" s="555"/>
      <c r="R584" s="772" t="s">
        <v>683</v>
      </c>
      <c r="S584" s="740"/>
      <c r="T584" s="736">
        <v>0</v>
      </c>
      <c r="U584" s="696"/>
      <c r="V584" s="723">
        <v>0</v>
      </c>
      <c r="W584" s="696"/>
      <c r="X584" s="724">
        <v>88300</v>
      </c>
      <c r="Y584" s="696"/>
      <c r="Z584" s="725">
        <v>164.73880597014926</v>
      </c>
      <c r="AA584" s="696"/>
      <c r="AB584" s="696"/>
      <c r="AC584" s="736">
        <v>121300</v>
      </c>
      <c r="AD584" s="723">
        <v>158.7696335078534</v>
      </c>
      <c r="AE584" s="555"/>
      <c r="AF584" s="936" t="s">
        <v>157</v>
      </c>
      <c r="AG584" s="937"/>
    </row>
    <row r="585" spans="1:33" ht="17.25" customHeight="1">
      <c r="B585" s="870" t="s">
        <v>624</v>
      </c>
      <c r="C585" s="871"/>
      <c r="D585" s="872"/>
      <c r="E585" s="555" t="e">
        <v>#N/A</v>
      </c>
      <c r="F585" s="701">
        <v>33</v>
      </c>
      <c r="G585" s="702">
        <v>3150</v>
      </c>
      <c r="H585" s="702">
        <v>8</v>
      </c>
      <c r="I585" s="702">
        <v>2450</v>
      </c>
      <c r="J585" s="702">
        <v>0</v>
      </c>
      <c r="K585" s="702">
        <v>1750</v>
      </c>
      <c r="L585" s="702">
        <v>0</v>
      </c>
      <c r="M585" s="702">
        <v>1580</v>
      </c>
      <c r="N585" s="702">
        <v>1</v>
      </c>
      <c r="O585" s="702">
        <v>42</v>
      </c>
      <c r="P585" s="703">
        <v>142280</v>
      </c>
      <c r="Q585" s="555"/>
      <c r="R585" s="777"/>
      <c r="S585" s="669"/>
      <c r="T585" s="606">
        <v>0</v>
      </c>
      <c r="U585" s="555"/>
      <c r="V585" s="729"/>
      <c r="W585" s="555"/>
      <c r="X585" s="719">
        <v>0</v>
      </c>
      <c r="Y585" s="555"/>
      <c r="Z585" s="720"/>
      <c r="AA585" s="555"/>
      <c r="AB585" s="555"/>
      <c r="AC585" s="713">
        <v>0</v>
      </c>
      <c r="AD585" s="720"/>
      <c r="AE585" s="555"/>
      <c r="AF585" s="826" t="s">
        <v>731</v>
      </c>
      <c r="AG585" s="827" t="s">
        <v>732</v>
      </c>
    </row>
    <row r="586" spans="1:33" ht="17.25" customHeight="1">
      <c r="B586" s="873" t="s">
        <v>605</v>
      </c>
      <c r="C586" s="874"/>
      <c r="D586" s="875"/>
      <c r="E586" s="670"/>
      <c r="F586" s="665"/>
      <c r="G586" s="727"/>
      <c r="H586" s="727"/>
      <c r="I586" s="727"/>
      <c r="J586" s="727"/>
      <c r="K586" s="727"/>
      <c r="L586" s="727"/>
      <c r="M586" s="727"/>
      <c r="N586" s="727"/>
      <c r="O586" s="727"/>
      <c r="P586" s="742"/>
      <c r="Q586" s="555"/>
      <c r="R586" s="776" t="s">
        <v>52</v>
      </c>
      <c r="S586" s="660"/>
      <c r="T586" s="736">
        <v>0</v>
      </c>
      <c r="U586" s="696"/>
      <c r="V586" s="723" t="s">
        <v>492</v>
      </c>
      <c r="W586" s="696"/>
      <c r="X586" s="724">
        <v>0</v>
      </c>
      <c r="Y586" s="696"/>
      <c r="Z586" s="723" t="s">
        <v>492</v>
      </c>
      <c r="AA586" s="696"/>
      <c r="AB586" s="696"/>
      <c r="AC586" s="736">
        <v>0</v>
      </c>
      <c r="AD586" s="723" t="s">
        <v>492</v>
      </c>
      <c r="AE586" s="555"/>
      <c r="AF586" s="817"/>
      <c r="AG586" s="818" t="s">
        <v>725</v>
      </c>
    </row>
    <row r="587" spans="1:33" ht="16.5" customHeight="1">
      <c r="B587" s="870" t="s">
        <v>624</v>
      </c>
      <c r="C587" s="871"/>
      <c r="D587" s="872"/>
      <c r="E587" s="712"/>
      <c r="F587" s="701">
        <v>0</v>
      </c>
      <c r="G587" s="702">
        <v>0</v>
      </c>
      <c r="H587" s="702">
        <v>0</v>
      </c>
      <c r="I587" s="702">
        <v>0</v>
      </c>
      <c r="J587" s="702">
        <v>0</v>
      </c>
      <c r="K587" s="702">
        <v>0</v>
      </c>
      <c r="L587" s="702">
        <v>0</v>
      </c>
      <c r="M587" s="702">
        <v>0</v>
      </c>
      <c r="N587" s="702">
        <v>0</v>
      </c>
      <c r="O587" s="702">
        <v>0</v>
      </c>
      <c r="P587" s="703">
        <v>0</v>
      </c>
      <c r="Q587" s="555"/>
      <c r="R587" s="773" t="s">
        <v>641</v>
      </c>
      <c r="S587" s="728"/>
      <c r="T587" s="743">
        <v>1500</v>
      </c>
      <c r="U587" s="682"/>
      <c r="V587" s="744"/>
      <c r="W587" s="682"/>
      <c r="X587" s="719">
        <v>22000</v>
      </c>
      <c r="Y587" s="682"/>
      <c r="Z587" s="744"/>
      <c r="AA587" s="682"/>
      <c r="AB587" s="682"/>
      <c r="AC587" s="745">
        <v>35500</v>
      </c>
      <c r="AD587" s="744"/>
      <c r="AE587" s="555"/>
      <c r="AF587" s="828" t="s">
        <v>733</v>
      </c>
      <c r="AG587" s="829" t="s">
        <v>732</v>
      </c>
    </row>
    <row r="588" spans="1:33" ht="11.25" customHeight="1" thickBot="1">
      <c r="B588" s="873" t="s">
        <v>103</v>
      </c>
      <c r="C588" s="874"/>
      <c r="D588" s="875"/>
      <c r="E588" s="560" t="e">
        <v>#N/A</v>
      </c>
      <c r="F588" s="665"/>
      <c r="G588" s="727"/>
      <c r="H588" s="727"/>
      <c r="I588" s="727"/>
      <c r="J588" s="727"/>
      <c r="K588" s="727"/>
      <c r="L588" s="727"/>
      <c r="M588" s="727"/>
      <c r="N588" s="727"/>
      <c r="O588" s="727"/>
      <c r="P588" s="742"/>
      <c r="Q588" s="555"/>
      <c r="R588" s="779" t="s">
        <v>684</v>
      </c>
      <c r="S588" s="746"/>
      <c r="T588" s="747">
        <v>0</v>
      </c>
      <c r="U588" s="748"/>
      <c r="V588" s="749">
        <v>0</v>
      </c>
      <c r="W588" s="748"/>
      <c r="X588" s="719">
        <v>50500</v>
      </c>
      <c r="Y588" s="748"/>
      <c r="Z588" s="749">
        <v>229.54545454545453</v>
      </c>
      <c r="AA588" s="748"/>
      <c r="AB588" s="748"/>
      <c r="AC588" s="747">
        <v>58000</v>
      </c>
      <c r="AD588" s="749">
        <v>163.38028169014086</v>
      </c>
      <c r="AE588" s="555"/>
      <c r="AF588" s="821"/>
      <c r="AG588" s="822" t="s">
        <v>725</v>
      </c>
    </row>
    <row r="589" spans="1:33">
      <c r="B589" s="870" t="s">
        <v>624</v>
      </c>
      <c r="C589" s="871"/>
      <c r="D589" s="872"/>
      <c r="E589" s="555" t="e">
        <v>#N/A</v>
      </c>
      <c r="F589" s="701">
        <v>174</v>
      </c>
      <c r="G589" s="702">
        <v>26460</v>
      </c>
      <c r="H589" s="702">
        <v>71</v>
      </c>
      <c r="I589" s="702">
        <v>20580</v>
      </c>
      <c r="J589" s="702">
        <v>0</v>
      </c>
      <c r="K589" s="702">
        <v>14700</v>
      </c>
      <c r="L589" s="702">
        <v>20</v>
      </c>
      <c r="M589" s="702">
        <v>13230</v>
      </c>
      <c r="N589" s="702">
        <v>6</v>
      </c>
      <c r="O589" s="702">
        <v>271</v>
      </c>
      <c r="P589" s="703">
        <v>2455880</v>
      </c>
      <c r="Q589" s="555"/>
      <c r="R589" s="777"/>
      <c r="S589" s="669"/>
      <c r="T589" s="713">
        <v>307100</v>
      </c>
      <c r="U589" s="555"/>
      <c r="V589" s="729"/>
      <c r="W589" s="555"/>
      <c r="X589" s="750">
        <v>2215260</v>
      </c>
      <c r="Y589" s="555"/>
      <c r="Z589" s="739"/>
      <c r="AA589" s="555"/>
      <c r="AB589" s="555"/>
      <c r="AC589" s="713">
        <v>3316190</v>
      </c>
      <c r="AD589" s="739"/>
      <c r="AE589" s="555"/>
      <c r="AF589" s="932" t="s">
        <v>685</v>
      </c>
      <c r="AG589" s="933"/>
    </row>
    <row r="590" spans="1:33">
      <c r="B590" s="878" t="s">
        <v>661</v>
      </c>
      <c r="C590" s="879"/>
      <c r="D590" s="880"/>
      <c r="E590" s="670"/>
      <c r="F590" s="665"/>
      <c r="G590" s="727"/>
      <c r="H590" s="727"/>
      <c r="I590" s="727"/>
      <c r="J590" s="727"/>
      <c r="K590" s="727"/>
      <c r="L590" s="727"/>
      <c r="M590" s="727"/>
      <c r="N590" s="727"/>
      <c r="O590" s="727"/>
      <c r="P590" s="742"/>
      <c r="Q590" s="555"/>
      <c r="R590" s="780" t="s">
        <v>53</v>
      </c>
      <c r="S590" s="705"/>
      <c r="T590" s="751">
        <v>0</v>
      </c>
      <c r="U590" s="560"/>
      <c r="V590" s="752">
        <v>0</v>
      </c>
      <c r="W590" s="560"/>
      <c r="X590" s="751">
        <v>7599500</v>
      </c>
      <c r="Y590" s="560"/>
      <c r="Z590" s="752">
        <v>343.05228280201874</v>
      </c>
      <c r="AA590" s="560"/>
      <c r="AB590" s="560"/>
      <c r="AC590" s="751">
        <v>8841360</v>
      </c>
      <c r="AD590" s="752">
        <v>266.61198544112369</v>
      </c>
      <c r="AE590" s="555"/>
      <c r="AF590" s="826" t="s">
        <v>731</v>
      </c>
      <c r="AG590" s="827" t="s">
        <v>732</v>
      </c>
    </row>
    <row r="591" spans="1:33">
      <c r="B591" s="870" t="s">
        <v>624</v>
      </c>
      <c r="C591" s="871"/>
      <c r="D591" s="872"/>
      <c r="E591" s="555" t="e">
        <v>#N/A</v>
      </c>
      <c r="F591" s="701">
        <v>135</v>
      </c>
      <c r="G591" s="702">
        <v>33750</v>
      </c>
      <c r="H591" s="702">
        <v>66</v>
      </c>
      <c r="I591" s="702">
        <v>26250</v>
      </c>
      <c r="J591" s="702">
        <v>0</v>
      </c>
      <c r="K591" s="702">
        <v>18750</v>
      </c>
      <c r="L591" s="702">
        <v>9</v>
      </c>
      <c r="M591" s="702">
        <v>16900</v>
      </c>
      <c r="N591" s="702">
        <v>3</v>
      </c>
      <c r="O591" s="702">
        <v>213</v>
      </c>
      <c r="P591" s="703">
        <v>1501890</v>
      </c>
      <c r="Q591" s="555"/>
      <c r="R591" s="775"/>
      <c r="S591" s="669"/>
      <c r="T591" s="713">
        <v>279233.5016835017</v>
      </c>
      <c r="U591" s="555"/>
      <c r="V591" s="729"/>
      <c r="W591" s="555"/>
      <c r="X591" s="713">
        <v>2014185.0168350169</v>
      </c>
      <c r="Y591" s="555"/>
      <c r="Z591" s="739"/>
      <c r="AA591" s="555"/>
      <c r="AB591" s="555"/>
      <c r="AC591" s="713">
        <v>3015196.1279461277</v>
      </c>
      <c r="AD591" s="739"/>
      <c r="AE591" s="555"/>
      <c r="AF591" s="817"/>
      <c r="AG591" s="818" t="s">
        <v>725</v>
      </c>
    </row>
    <row r="592" spans="1:33">
      <c r="B592" s="662"/>
      <c r="C592" s="663"/>
      <c r="D592" s="664"/>
      <c r="E592" s="590" t="s">
        <v>492</v>
      </c>
      <c r="F592" s="665"/>
      <c r="G592" s="666"/>
      <c r="H592" s="665"/>
      <c r="I592" s="667"/>
      <c r="J592" s="665"/>
      <c r="K592" s="667"/>
      <c r="L592" s="665"/>
      <c r="M592" s="666"/>
      <c r="N592" s="666"/>
      <c r="O592" s="727"/>
      <c r="P592" s="647"/>
      <c r="Q592" s="555"/>
      <c r="R592" s="777" t="s">
        <v>54</v>
      </c>
      <c r="S592" s="669"/>
      <c r="T592" s="713">
        <v>0</v>
      </c>
      <c r="U592" s="555"/>
      <c r="V592" s="725"/>
      <c r="W592" s="555"/>
      <c r="X592" s="713">
        <v>6909828.6195286186</v>
      </c>
      <c r="Y592" s="555"/>
      <c r="Z592" s="725">
        <v>343.05828718686206</v>
      </c>
      <c r="AA592" s="555"/>
      <c r="AB592" s="555"/>
      <c r="AC592" s="713">
        <v>8038882.6599326581</v>
      </c>
      <c r="AD592" s="753">
        <v>266.61226397264358</v>
      </c>
      <c r="AE592" s="555"/>
      <c r="AF592" s="828" t="s">
        <v>733</v>
      </c>
      <c r="AG592" s="829" t="s">
        <v>732</v>
      </c>
    </row>
    <row r="593" spans="1:33" ht="15" thickBot="1">
      <c r="B593" s="870" t="s">
        <v>617</v>
      </c>
      <c r="C593" s="871"/>
      <c r="D593" s="872"/>
      <c r="E593" s="670"/>
      <c r="F593" s="731">
        <v>871</v>
      </c>
      <c r="G593" s="732">
        <v>148410</v>
      </c>
      <c r="H593" s="731">
        <v>619</v>
      </c>
      <c r="I593" s="733">
        <v>115430</v>
      </c>
      <c r="J593" s="731">
        <v>0</v>
      </c>
      <c r="K593" s="733">
        <v>82450</v>
      </c>
      <c r="L593" s="731">
        <v>72</v>
      </c>
      <c r="M593" s="732">
        <v>74340</v>
      </c>
      <c r="N593" s="732">
        <v>20</v>
      </c>
      <c r="O593" s="734">
        <v>1582</v>
      </c>
      <c r="P593" s="735">
        <v>8517300</v>
      </c>
      <c r="Q593" s="555"/>
      <c r="R593" s="781"/>
      <c r="S593" s="754" t="s">
        <v>0</v>
      </c>
      <c r="T593" s="751">
        <v>0</v>
      </c>
      <c r="U593" s="560"/>
      <c r="V593" s="755"/>
      <c r="W593" s="649" t="s">
        <v>0</v>
      </c>
      <c r="X593" s="751">
        <v>689671.38047138136</v>
      </c>
      <c r="Y593" s="560"/>
      <c r="Z593" s="756"/>
      <c r="AA593" s="560" t="s">
        <v>0</v>
      </c>
      <c r="AB593" s="649"/>
      <c r="AC593" s="751">
        <v>802477.34006734192</v>
      </c>
      <c r="AD593" s="756"/>
      <c r="AE593" s="555"/>
      <c r="AF593" s="823"/>
      <c r="AG593" s="822" t="s">
        <v>725</v>
      </c>
    </row>
    <row r="594" spans="1:33">
      <c r="A594" s="22"/>
    </row>
    <row r="595" spans="1:33">
      <c r="A595" s="22"/>
    </row>
    <row r="596" spans="1:33" ht="13.5" customHeight="1">
      <c r="A596" s="1">
        <v>11</v>
      </c>
      <c r="B596" s="555"/>
      <c r="C596" s="555"/>
      <c r="D596" s="561"/>
      <c r="E596" s="564"/>
      <c r="F596" s="567" t="s">
        <v>705</v>
      </c>
      <c r="G596" s="562">
        <v>0</v>
      </c>
      <c r="H596" s="563" t="s">
        <v>706</v>
      </c>
      <c r="I596" s="564">
        <v>0</v>
      </c>
      <c r="J596" s="565" t="s">
        <v>707</v>
      </c>
      <c r="K596" s="566">
        <v>0</v>
      </c>
      <c r="L596" s="567" t="s">
        <v>708</v>
      </c>
      <c r="M596" s="566">
        <v>0</v>
      </c>
      <c r="N596" s="567" t="s">
        <v>709</v>
      </c>
      <c r="O596" s="568" t="s">
        <v>162</v>
      </c>
      <c r="P596" s="557"/>
      <c r="Q596" s="24"/>
      <c r="R596" s="919" t="s">
        <v>99</v>
      </c>
      <c r="S596" s="919"/>
      <c r="T596" s="919"/>
      <c r="U596" s="919"/>
      <c r="V596" s="919"/>
      <c r="W596" s="919"/>
      <c r="X596" s="919"/>
      <c r="AD596" s="866" t="s">
        <v>116</v>
      </c>
      <c r="AE596" s="25"/>
      <c r="AF596" s="183" t="s">
        <v>8</v>
      </c>
      <c r="AG596" s="556" t="s">
        <v>9</v>
      </c>
    </row>
    <row r="597" spans="1:33" ht="19">
      <c r="D597" s="561"/>
      <c r="E597" s="555"/>
      <c r="F597" s="920"/>
      <c r="H597" s="922"/>
      <c r="J597" s="924"/>
      <c r="K597" s="186"/>
      <c r="L597" s="926"/>
      <c r="M597" s="186"/>
      <c r="N597" s="926"/>
      <c r="O597" s="876" t="s">
        <v>704</v>
      </c>
      <c r="P597" s="770">
        <v>3</v>
      </c>
      <c r="Q597" s="4"/>
      <c r="R597" s="269"/>
      <c r="S597" s="865">
        <v>45788</v>
      </c>
      <c r="T597" s="865"/>
      <c r="U597" s="865"/>
      <c r="V597" s="865"/>
      <c r="W597" s="862" t="s">
        <v>710</v>
      </c>
      <c r="X597" s="862"/>
      <c r="Y597" s="268"/>
      <c r="Z597" s="4"/>
      <c r="AA597" s="4"/>
      <c r="AB597" s="4"/>
      <c r="AC597" s="29"/>
      <c r="AD597" s="867"/>
      <c r="AE597" s="263"/>
      <c r="AF597" s="889" t="s">
        <v>734</v>
      </c>
      <c r="AG597" s="860" t="s">
        <v>734</v>
      </c>
    </row>
    <row r="598" spans="1:33" ht="19">
      <c r="D598" s="561"/>
      <c r="E598" s="560"/>
      <c r="F598" s="921"/>
      <c r="G598" s="31"/>
      <c r="H598" s="923"/>
      <c r="I598" s="31"/>
      <c r="J598" s="925"/>
      <c r="K598" s="187"/>
      <c r="L598" s="927"/>
      <c r="M598" s="187"/>
      <c r="N598" s="927"/>
      <c r="O598" s="877" t="s">
        <v>492</v>
      </c>
      <c r="P598" s="770">
        <v>3</v>
      </c>
      <c r="Q598" s="4"/>
      <c r="R598" s="269"/>
      <c r="S598" s="865"/>
      <c r="T598" s="865"/>
      <c r="U598" s="865"/>
      <c r="V598" s="865"/>
      <c r="W598" s="862"/>
      <c r="X598" s="862"/>
      <c r="Y598" s="268"/>
      <c r="Z598" s="4"/>
      <c r="AA598" s="4"/>
      <c r="AB598" s="4"/>
      <c r="AC598" s="29"/>
      <c r="AD598" s="868"/>
      <c r="AE598" s="187"/>
      <c r="AF598" s="890" t="s">
        <v>492</v>
      </c>
      <c r="AG598" s="861" t="s">
        <v>492</v>
      </c>
    </row>
    <row r="599" spans="1:33">
      <c r="B599" s="555" t="s">
        <v>447</v>
      </c>
      <c r="C599" s="555"/>
      <c r="D599" s="555"/>
      <c r="E599" s="555"/>
      <c r="F599" s="555"/>
      <c r="G599" s="555"/>
      <c r="H599" s="555"/>
      <c r="I599" s="555"/>
      <c r="J599" s="555"/>
      <c r="K599" s="555"/>
      <c r="L599" s="555"/>
      <c r="M599" s="555"/>
      <c r="N599" s="555"/>
      <c r="O599" s="595">
        <v>5</v>
      </c>
      <c r="P599" s="555"/>
      <c r="Q599" s="555"/>
      <c r="R599" s="596" t="s">
        <v>446</v>
      </c>
      <c r="S599" s="555"/>
      <c r="T599" s="555"/>
      <c r="U599" s="555"/>
      <c r="V599" s="596" t="s">
        <v>445</v>
      </c>
      <c r="W599" s="555"/>
      <c r="X599" s="555"/>
      <c r="Y599" s="555"/>
      <c r="Z599" s="596" t="s">
        <v>444</v>
      </c>
      <c r="AA599" s="596"/>
      <c r="AB599" s="555"/>
      <c r="AC599" s="597"/>
      <c r="AD599" s="555"/>
      <c r="AE599" s="555"/>
      <c r="AF599" s="596"/>
      <c r="AG599" s="597"/>
    </row>
    <row r="600" spans="1:33">
      <c r="B600" s="908"/>
      <c r="C600" s="909"/>
      <c r="D600" s="598"/>
      <c r="E600" s="598"/>
      <c r="F600" s="891" t="s">
        <v>679</v>
      </c>
      <c r="G600" s="892"/>
      <c r="H600" s="892"/>
      <c r="I600" s="892"/>
      <c r="J600" s="892"/>
      <c r="K600" s="892"/>
      <c r="L600" s="892"/>
      <c r="M600" s="892"/>
      <c r="N600" s="892"/>
      <c r="O600" s="892"/>
      <c r="P600" s="893"/>
      <c r="Q600" s="555"/>
      <c r="R600" s="599" t="s">
        <v>78</v>
      </c>
      <c r="S600" s="564"/>
      <c r="T600" s="600" t="s">
        <v>79</v>
      </c>
      <c r="U600" s="564"/>
      <c r="V600" s="564" t="s">
        <v>80</v>
      </c>
      <c r="W600" s="564"/>
      <c r="X600" s="601" t="s">
        <v>79</v>
      </c>
      <c r="Y600" s="555"/>
      <c r="Z600" s="602" t="s">
        <v>30</v>
      </c>
      <c r="AA600" s="603"/>
      <c r="AB600" s="604"/>
      <c r="AC600" s="605"/>
      <c r="AD600" s="555"/>
      <c r="AE600" s="555"/>
      <c r="AF600" s="555"/>
      <c r="AG600" s="606"/>
    </row>
    <row r="601" spans="1:33">
      <c r="B601" s="607" t="s">
        <v>104</v>
      </c>
      <c r="C601" s="608" t="s">
        <v>105</v>
      </c>
      <c r="D601" s="568" t="s">
        <v>4</v>
      </c>
      <c r="E601" s="563"/>
      <c r="F601" s="609" t="s">
        <v>15</v>
      </c>
      <c r="G601" s="610"/>
      <c r="H601" s="609" t="s">
        <v>16</v>
      </c>
      <c r="I601" s="566"/>
      <c r="J601" s="567" t="s">
        <v>17</v>
      </c>
      <c r="K601" s="611"/>
      <c r="L601" s="609" t="s">
        <v>18</v>
      </c>
      <c r="M601" s="562"/>
      <c r="N601" s="612" t="s">
        <v>19</v>
      </c>
      <c r="O601" s="613" t="s">
        <v>6</v>
      </c>
      <c r="P601" s="613" t="s">
        <v>20</v>
      </c>
      <c r="Q601" s="595"/>
      <c r="R601" s="614" t="s">
        <v>492</v>
      </c>
      <c r="S601" s="604"/>
      <c r="T601" s="615"/>
      <c r="U601" s="604">
        <v>203</v>
      </c>
      <c r="V601" s="604" t="s">
        <v>712</v>
      </c>
      <c r="W601" s="604"/>
      <c r="X601" s="616">
        <v>8100</v>
      </c>
      <c r="Y601" s="555"/>
      <c r="Z601" s="558"/>
      <c r="AA601" s="617"/>
      <c r="AB601" s="618"/>
      <c r="AC601" s="619"/>
      <c r="AD601" s="555"/>
      <c r="AE601" s="555"/>
      <c r="AF601" s="555" t="s">
        <v>346</v>
      </c>
      <c r="AG601" s="606"/>
    </row>
    <row r="602" spans="1:33">
      <c r="A602" s="43"/>
      <c r="B602" s="620" t="s">
        <v>83</v>
      </c>
      <c r="C602" s="621">
        <v>1</v>
      </c>
      <c r="D602" s="621">
        <v>1</v>
      </c>
      <c r="E602" s="604">
        <v>4500</v>
      </c>
      <c r="F602" s="622">
        <v>5</v>
      </c>
      <c r="G602" s="623">
        <v>4050</v>
      </c>
      <c r="H602" s="622">
        <v>3</v>
      </c>
      <c r="I602" s="624">
        <v>3150</v>
      </c>
      <c r="J602" s="622"/>
      <c r="K602" s="625">
        <v>2250</v>
      </c>
      <c r="L602" s="622"/>
      <c r="M602" s="626">
        <v>2030</v>
      </c>
      <c r="N602" s="605">
        <v>1</v>
      </c>
      <c r="O602" s="616">
        <v>9</v>
      </c>
      <c r="P602" s="605">
        <v>36680</v>
      </c>
      <c r="Q602" s="595"/>
      <c r="R602" s="627" t="s">
        <v>492</v>
      </c>
      <c r="S602" s="628"/>
      <c r="T602" s="629"/>
      <c r="U602" s="628">
        <v>500</v>
      </c>
      <c r="V602" s="628" t="s">
        <v>341</v>
      </c>
      <c r="W602" s="628"/>
      <c r="X602" s="630">
        <v>17560</v>
      </c>
      <c r="Y602" s="555"/>
      <c r="Z602" s="631"/>
      <c r="AA602" s="632"/>
      <c r="AB602" s="618"/>
      <c r="AC602" s="619"/>
      <c r="AD602" s="555"/>
      <c r="AE602" s="555"/>
      <c r="AF602" s="633" t="s">
        <v>164</v>
      </c>
      <c r="AG602" s="634">
        <v>129630</v>
      </c>
    </row>
    <row r="603" spans="1:33">
      <c r="A603" s="43"/>
      <c r="B603" s="635" t="s">
        <v>83</v>
      </c>
      <c r="C603" s="636">
        <v>2</v>
      </c>
      <c r="D603" s="636">
        <v>1</v>
      </c>
      <c r="E603" s="628">
        <v>4500</v>
      </c>
      <c r="F603" s="637">
        <v>15</v>
      </c>
      <c r="G603" s="638">
        <v>4050</v>
      </c>
      <c r="H603" s="637">
        <v>11</v>
      </c>
      <c r="I603" s="639">
        <v>3150</v>
      </c>
      <c r="J603" s="637"/>
      <c r="K603" s="640">
        <v>2250</v>
      </c>
      <c r="L603" s="637"/>
      <c r="M603" s="641">
        <v>2030</v>
      </c>
      <c r="N603" s="642">
        <v>3</v>
      </c>
      <c r="O603" s="642">
        <v>29</v>
      </c>
      <c r="P603" s="642">
        <v>118140</v>
      </c>
      <c r="Q603" s="595"/>
      <c r="R603" s="627" t="s">
        <v>492</v>
      </c>
      <c r="S603" s="628"/>
      <c r="T603" s="629"/>
      <c r="U603" s="628"/>
      <c r="V603" s="628" t="s">
        <v>492</v>
      </c>
      <c r="W603" s="628"/>
      <c r="X603" s="630"/>
      <c r="Y603" s="555"/>
      <c r="Z603" s="631"/>
      <c r="AA603" s="632"/>
      <c r="AB603" s="618"/>
      <c r="AC603" s="619"/>
      <c r="AD603" s="555"/>
      <c r="AE603" s="555"/>
      <c r="AF603" s="643" t="s">
        <v>680</v>
      </c>
      <c r="AG603" s="644">
        <v>0</v>
      </c>
    </row>
    <row r="604" spans="1:33">
      <c r="A604" s="43"/>
      <c r="B604" s="635"/>
      <c r="C604" s="636"/>
      <c r="D604" s="636"/>
      <c r="E604" s="628" t="s">
        <v>492</v>
      </c>
      <c r="F604" s="637"/>
      <c r="G604" s="638" t="s">
        <v>492</v>
      </c>
      <c r="H604" s="637"/>
      <c r="I604" s="639" t="s">
        <v>492</v>
      </c>
      <c r="J604" s="637"/>
      <c r="K604" s="640" t="s">
        <v>492</v>
      </c>
      <c r="L604" s="637"/>
      <c r="M604" s="641" t="s">
        <v>492</v>
      </c>
      <c r="N604" s="642"/>
      <c r="O604" s="630" t="s">
        <v>492</v>
      </c>
      <c r="P604" s="642" t="s">
        <v>492</v>
      </c>
      <c r="Q604" s="595"/>
      <c r="R604" s="627" t="s">
        <v>492</v>
      </c>
      <c r="S604" s="628"/>
      <c r="T604" s="629"/>
      <c r="U604" s="628"/>
      <c r="V604" s="628" t="s">
        <v>492</v>
      </c>
      <c r="W604" s="628"/>
      <c r="X604" s="630"/>
      <c r="Y604" s="555"/>
      <c r="Z604" s="645"/>
      <c r="AA604" s="590"/>
      <c r="AB604" s="646"/>
      <c r="AC604" s="647"/>
      <c r="AD604" s="555"/>
      <c r="AE604" s="555"/>
      <c r="AF604" s="555"/>
      <c r="AG604" s="606"/>
    </row>
    <row r="605" spans="1:33">
      <c r="A605" s="43"/>
      <c r="B605" s="635"/>
      <c r="C605" s="636"/>
      <c r="D605" s="636"/>
      <c r="E605" s="628" t="s">
        <v>492</v>
      </c>
      <c r="F605" s="637"/>
      <c r="G605" s="638" t="s">
        <v>492</v>
      </c>
      <c r="H605" s="637"/>
      <c r="I605" s="639" t="s">
        <v>492</v>
      </c>
      <c r="J605" s="637"/>
      <c r="K605" s="640" t="s">
        <v>492</v>
      </c>
      <c r="L605" s="637"/>
      <c r="M605" s="641" t="s">
        <v>492</v>
      </c>
      <c r="N605" s="642"/>
      <c r="O605" s="642" t="s">
        <v>492</v>
      </c>
      <c r="P605" s="642" t="s">
        <v>492</v>
      </c>
      <c r="Q605" s="595"/>
      <c r="R605" s="627" t="s">
        <v>492</v>
      </c>
      <c r="S605" s="628"/>
      <c r="T605" s="629"/>
      <c r="U605" s="628"/>
      <c r="V605" s="628" t="s">
        <v>492</v>
      </c>
      <c r="W605" s="628"/>
      <c r="X605" s="630"/>
      <c r="Y605" s="555"/>
      <c r="Z605" s="648" t="s">
        <v>35</v>
      </c>
      <c r="AA605" s="649"/>
      <c r="AB605" s="650"/>
      <c r="AC605" s="651">
        <v>0</v>
      </c>
      <c r="AD605" s="555"/>
      <c r="AE605" s="555"/>
      <c r="AF605" s="555" t="s">
        <v>345</v>
      </c>
      <c r="AG605" s="606"/>
    </row>
    <row r="606" spans="1:33">
      <c r="A606" s="43"/>
      <c r="B606" s="635"/>
      <c r="C606" s="636"/>
      <c r="D606" s="636"/>
      <c r="E606" s="628" t="s">
        <v>492</v>
      </c>
      <c r="F606" s="637"/>
      <c r="G606" s="638" t="s">
        <v>492</v>
      </c>
      <c r="H606" s="637"/>
      <c r="I606" s="639" t="s">
        <v>492</v>
      </c>
      <c r="J606" s="637"/>
      <c r="K606" s="640" t="s">
        <v>492</v>
      </c>
      <c r="L606" s="637"/>
      <c r="M606" s="641" t="s">
        <v>492</v>
      </c>
      <c r="N606" s="642"/>
      <c r="O606" s="630" t="s">
        <v>492</v>
      </c>
      <c r="P606" s="642" t="s">
        <v>492</v>
      </c>
      <c r="Q606" s="595"/>
      <c r="R606" s="627" t="s">
        <v>492</v>
      </c>
      <c r="S606" s="628"/>
      <c r="T606" s="629"/>
      <c r="U606" s="628"/>
      <c r="V606" s="628" t="s">
        <v>492</v>
      </c>
      <c r="W606" s="628"/>
      <c r="X606" s="630"/>
      <c r="Y606" s="555"/>
      <c r="Z606" s="555"/>
      <c r="AA606" s="555"/>
      <c r="AB606" s="555"/>
      <c r="AC606" s="555"/>
      <c r="AD606" s="555"/>
      <c r="AE606" s="555"/>
      <c r="AF606" s="633" t="s">
        <v>164</v>
      </c>
      <c r="AG606" s="634">
        <v>97300</v>
      </c>
    </row>
    <row r="607" spans="1:33">
      <c r="A607" s="43"/>
      <c r="B607" s="635"/>
      <c r="C607" s="636"/>
      <c r="D607" s="636"/>
      <c r="E607" s="628" t="s">
        <v>492</v>
      </c>
      <c r="F607" s="637"/>
      <c r="G607" s="638" t="s">
        <v>492</v>
      </c>
      <c r="H607" s="637"/>
      <c r="I607" s="639" t="s">
        <v>492</v>
      </c>
      <c r="J607" s="637"/>
      <c r="K607" s="640" t="s">
        <v>492</v>
      </c>
      <c r="L607" s="637"/>
      <c r="M607" s="641" t="s">
        <v>492</v>
      </c>
      <c r="N607" s="642"/>
      <c r="O607" s="642" t="s">
        <v>492</v>
      </c>
      <c r="P607" s="642" t="s">
        <v>492</v>
      </c>
      <c r="Q607" s="595"/>
      <c r="R607" s="627" t="s">
        <v>492</v>
      </c>
      <c r="S607" s="628"/>
      <c r="T607" s="629"/>
      <c r="U607" s="628"/>
      <c r="V607" s="628" t="s">
        <v>492</v>
      </c>
      <c r="W607" s="628"/>
      <c r="X607" s="630"/>
      <c r="Y607" s="555"/>
      <c r="Z607" s="602" t="s">
        <v>33</v>
      </c>
      <c r="AA607" s="603"/>
      <c r="AB607" s="652"/>
      <c r="AC607" s="653"/>
      <c r="AD607" s="555"/>
      <c r="AE607" s="555"/>
      <c r="AF607" s="643" t="s">
        <v>680</v>
      </c>
      <c r="AG607" s="644">
        <v>0</v>
      </c>
    </row>
    <row r="608" spans="1:33">
      <c r="A608" s="43"/>
      <c r="B608" s="635"/>
      <c r="C608" s="636"/>
      <c r="D608" s="636"/>
      <c r="E608" s="628" t="s">
        <v>492</v>
      </c>
      <c r="F608" s="637"/>
      <c r="G608" s="638" t="s">
        <v>492</v>
      </c>
      <c r="H608" s="637"/>
      <c r="I608" s="639" t="s">
        <v>492</v>
      </c>
      <c r="J608" s="637"/>
      <c r="K608" s="640" t="s">
        <v>492</v>
      </c>
      <c r="L608" s="637"/>
      <c r="M608" s="641" t="s">
        <v>492</v>
      </c>
      <c r="N608" s="642"/>
      <c r="O608" s="630" t="s">
        <v>492</v>
      </c>
      <c r="P608" s="642" t="s">
        <v>492</v>
      </c>
      <c r="Q608" s="595"/>
      <c r="R608" s="627" t="s">
        <v>492</v>
      </c>
      <c r="S608" s="628"/>
      <c r="T608" s="629"/>
      <c r="U608" s="628"/>
      <c r="V608" s="628" t="s">
        <v>492</v>
      </c>
      <c r="W608" s="628"/>
      <c r="X608" s="630"/>
      <c r="Y608" s="555"/>
      <c r="Z608" s="627"/>
      <c r="AA608" s="654"/>
      <c r="AB608" s="655"/>
      <c r="AC608" s="656"/>
      <c r="AD608" s="555"/>
      <c r="AE608" s="555"/>
      <c r="AF608" s="596"/>
      <c r="AG608" s="606"/>
    </row>
    <row r="609" spans="1:33">
      <c r="A609" s="43"/>
      <c r="B609" s="635"/>
      <c r="C609" s="636"/>
      <c r="D609" s="636"/>
      <c r="E609" s="628" t="s">
        <v>492</v>
      </c>
      <c r="F609" s="637"/>
      <c r="G609" s="638" t="s">
        <v>492</v>
      </c>
      <c r="H609" s="637"/>
      <c r="I609" s="639" t="s">
        <v>492</v>
      </c>
      <c r="J609" s="637"/>
      <c r="K609" s="640" t="s">
        <v>492</v>
      </c>
      <c r="L609" s="637"/>
      <c r="M609" s="641" t="s">
        <v>492</v>
      </c>
      <c r="N609" s="642"/>
      <c r="O609" s="642" t="s">
        <v>492</v>
      </c>
      <c r="P609" s="642" t="s">
        <v>492</v>
      </c>
      <c r="Q609" s="595"/>
      <c r="R609" s="627" t="s">
        <v>492</v>
      </c>
      <c r="S609" s="628"/>
      <c r="T609" s="629"/>
      <c r="U609" s="628"/>
      <c r="V609" s="628" t="s">
        <v>492</v>
      </c>
      <c r="W609" s="628"/>
      <c r="X609" s="630"/>
      <c r="Y609" s="555"/>
      <c r="Z609" s="627"/>
      <c r="AA609" s="654"/>
      <c r="AB609" s="655"/>
      <c r="AC609" s="642"/>
      <c r="AD609" s="555"/>
      <c r="AE609" s="555"/>
      <c r="AF609" s="555" t="s">
        <v>163</v>
      </c>
      <c r="AG609" s="606"/>
    </row>
    <row r="610" spans="1:33">
      <c r="A610" s="43"/>
      <c r="B610" s="635"/>
      <c r="C610" s="636"/>
      <c r="D610" s="636"/>
      <c r="E610" s="628" t="s">
        <v>492</v>
      </c>
      <c r="F610" s="637"/>
      <c r="G610" s="638" t="s">
        <v>492</v>
      </c>
      <c r="H610" s="637"/>
      <c r="I610" s="639" t="s">
        <v>492</v>
      </c>
      <c r="J610" s="637"/>
      <c r="K610" s="640" t="s">
        <v>492</v>
      </c>
      <c r="L610" s="637"/>
      <c r="M610" s="641" t="s">
        <v>492</v>
      </c>
      <c r="N610" s="642"/>
      <c r="O610" s="630" t="s">
        <v>492</v>
      </c>
      <c r="P610" s="642" t="s">
        <v>492</v>
      </c>
      <c r="Q610" s="595"/>
      <c r="R610" s="627" t="s">
        <v>492</v>
      </c>
      <c r="S610" s="628"/>
      <c r="T610" s="629"/>
      <c r="U610" s="628"/>
      <c r="V610" s="628" t="s">
        <v>492</v>
      </c>
      <c r="W610" s="628"/>
      <c r="X610" s="630"/>
      <c r="Y610" s="555"/>
      <c r="Z610" s="627"/>
      <c r="AA610" s="654"/>
      <c r="AB610" s="655"/>
      <c r="AC610" s="642"/>
      <c r="AD610" s="555"/>
      <c r="AE610" s="555"/>
      <c r="AF610" s="633" t="s">
        <v>164</v>
      </c>
      <c r="AG610" s="634">
        <v>52000</v>
      </c>
    </row>
    <row r="611" spans="1:33">
      <c r="A611" s="43"/>
      <c r="B611" s="635"/>
      <c r="C611" s="636"/>
      <c r="D611" s="636"/>
      <c r="E611" s="628" t="s">
        <v>492</v>
      </c>
      <c r="F611" s="637"/>
      <c r="G611" s="638" t="s">
        <v>492</v>
      </c>
      <c r="H611" s="637"/>
      <c r="I611" s="639" t="s">
        <v>492</v>
      </c>
      <c r="J611" s="637"/>
      <c r="K611" s="640" t="s">
        <v>492</v>
      </c>
      <c r="L611" s="637"/>
      <c r="M611" s="641" t="s">
        <v>492</v>
      </c>
      <c r="N611" s="642"/>
      <c r="O611" s="642" t="s">
        <v>492</v>
      </c>
      <c r="P611" s="642" t="s">
        <v>492</v>
      </c>
      <c r="Q611" s="595"/>
      <c r="R611" s="627" t="s">
        <v>492</v>
      </c>
      <c r="S611" s="628"/>
      <c r="T611" s="629"/>
      <c r="U611" s="628"/>
      <c r="V611" s="628" t="s">
        <v>492</v>
      </c>
      <c r="W611" s="628"/>
      <c r="X611" s="630"/>
      <c r="Y611" s="555"/>
      <c r="Z611" s="627"/>
      <c r="AA611" s="654"/>
      <c r="AB611" s="655"/>
      <c r="AC611" s="642"/>
      <c r="AD611" s="555"/>
      <c r="AE611" s="555"/>
      <c r="AF611" s="643" t="s">
        <v>680</v>
      </c>
      <c r="AG611" s="644">
        <v>0</v>
      </c>
    </row>
    <row r="612" spans="1:33">
      <c r="A612" s="43"/>
      <c r="B612" s="635"/>
      <c r="C612" s="636"/>
      <c r="D612" s="636"/>
      <c r="E612" s="628" t="s">
        <v>492</v>
      </c>
      <c r="F612" s="637"/>
      <c r="G612" s="638" t="s">
        <v>492</v>
      </c>
      <c r="H612" s="637"/>
      <c r="I612" s="639" t="s">
        <v>492</v>
      </c>
      <c r="J612" s="637"/>
      <c r="K612" s="640" t="s">
        <v>492</v>
      </c>
      <c r="L612" s="637"/>
      <c r="M612" s="641" t="s">
        <v>492</v>
      </c>
      <c r="N612" s="642"/>
      <c r="O612" s="630" t="s">
        <v>492</v>
      </c>
      <c r="P612" s="642" t="s">
        <v>492</v>
      </c>
      <c r="Q612" s="595"/>
      <c r="R612" s="627" t="s">
        <v>492</v>
      </c>
      <c r="S612" s="628"/>
      <c r="T612" s="629"/>
      <c r="U612" s="628"/>
      <c r="V612" s="628" t="s">
        <v>492</v>
      </c>
      <c r="W612" s="628"/>
      <c r="X612" s="630"/>
      <c r="Y612" s="555"/>
      <c r="Z612" s="627"/>
      <c r="AA612" s="654"/>
      <c r="AB612" s="657"/>
      <c r="AC612" s="642"/>
      <c r="AD612" s="555"/>
      <c r="AE612" s="555"/>
      <c r="AF612" s="555"/>
      <c r="AG612" s="606"/>
    </row>
    <row r="613" spans="1:33">
      <c r="A613" s="43"/>
      <c r="B613" s="635"/>
      <c r="C613" s="658"/>
      <c r="D613" s="636"/>
      <c r="E613" s="628" t="s">
        <v>492</v>
      </c>
      <c r="F613" s="637"/>
      <c r="G613" s="638" t="s">
        <v>492</v>
      </c>
      <c r="H613" s="637"/>
      <c r="I613" s="639" t="s">
        <v>492</v>
      </c>
      <c r="J613" s="637"/>
      <c r="K613" s="640" t="s">
        <v>492</v>
      </c>
      <c r="L613" s="637"/>
      <c r="M613" s="641" t="s">
        <v>492</v>
      </c>
      <c r="N613" s="642"/>
      <c r="O613" s="642" t="s">
        <v>492</v>
      </c>
      <c r="P613" s="642" t="s">
        <v>492</v>
      </c>
      <c r="Q613" s="595"/>
      <c r="R613" s="627" t="s">
        <v>492</v>
      </c>
      <c r="S613" s="628"/>
      <c r="T613" s="629"/>
      <c r="U613" s="628"/>
      <c r="V613" s="628" t="s">
        <v>492</v>
      </c>
      <c r="W613" s="628"/>
      <c r="X613" s="630"/>
      <c r="Y613" s="555"/>
      <c r="Z613" s="627"/>
      <c r="AA613" s="654"/>
      <c r="AB613" s="657"/>
      <c r="AC613" s="642"/>
      <c r="AD613" s="555"/>
      <c r="AE613" s="555"/>
      <c r="AF613" s="596" t="s">
        <v>344</v>
      </c>
      <c r="AG613" s="597"/>
    </row>
    <row r="614" spans="1:33">
      <c r="A614" s="43"/>
      <c r="B614" s="635"/>
      <c r="C614" s="658"/>
      <c r="D614" s="636"/>
      <c r="E614" s="628" t="s">
        <v>492</v>
      </c>
      <c r="F614" s="637"/>
      <c r="G614" s="638" t="s">
        <v>492</v>
      </c>
      <c r="H614" s="637"/>
      <c r="I614" s="639" t="s">
        <v>492</v>
      </c>
      <c r="J614" s="637"/>
      <c r="K614" s="640" t="s">
        <v>492</v>
      </c>
      <c r="L614" s="637"/>
      <c r="M614" s="641" t="s">
        <v>492</v>
      </c>
      <c r="N614" s="642"/>
      <c r="O614" s="630" t="s">
        <v>492</v>
      </c>
      <c r="P614" s="642" t="s">
        <v>492</v>
      </c>
      <c r="Q614" s="595"/>
      <c r="R614" s="627" t="s">
        <v>492</v>
      </c>
      <c r="S614" s="628"/>
      <c r="T614" s="629"/>
      <c r="U614" s="628"/>
      <c r="V614" s="628" t="s">
        <v>492</v>
      </c>
      <c r="W614" s="628"/>
      <c r="X614" s="630"/>
      <c r="Y614" s="555"/>
      <c r="Z614" s="627"/>
      <c r="AA614" s="654"/>
      <c r="AB614" s="655"/>
      <c r="AC614" s="656"/>
      <c r="AD614" s="555"/>
      <c r="AE614" s="555"/>
      <c r="AF614" s="659"/>
      <c r="AG614" s="647"/>
    </row>
    <row r="615" spans="1:33">
      <c r="A615" s="43"/>
      <c r="B615" s="635"/>
      <c r="C615" s="658"/>
      <c r="D615" s="636"/>
      <c r="E615" s="628" t="s">
        <v>492</v>
      </c>
      <c r="F615" s="637"/>
      <c r="G615" s="638" t="s">
        <v>492</v>
      </c>
      <c r="H615" s="637"/>
      <c r="I615" s="639" t="s">
        <v>492</v>
      </c>
      <c r="J615" s="637"/>
      <c r="K615" s="640" t="s">
        <v>492</v>
      </c>
      <c r="L615" s="637"/>
      <c r="M615" s="641" t="s">
        <v>492</v>
      </c>
      <c r="N615" s="642"/>
      <c r="O615" s="642" t="s">
        <v>492</v>
      </c>
      <c r="P615" s="642" t="s">
        <v>492</v>
      </c>
      <c r="Q615" s="595"/>
      <c r="R615" s="627" t="s">
        <v>492</v>
      </c>
      <c r="S615" s="628"/>
      <c r="T615" s="629"/>
      <c r="U615" s="628"/>
      <c r="V615" s="628" t="s">
        <v>492</v>
      </c>
      <c r="W615" s="628"/>
      <c r="X615" s="630"/>
      <c r="Y615" s="555"/>
      <c r="Z615" s="627"/>
      <c r="AA615" s="654"/>
      <c r="AB615" s="655"/>
      <c r="AC615" s="642"/>
      <c r="AD615" s="555"/>
      <c r="AE615" s="555"/>
      <c r="AF615" s="660" t="s">
        <v>31</v>
      </c>
      <c r="AG615" s="661">
        <v>141930</v>
      </c>
    </row>
    <row r="616" spans="1:33">
      <c r="B616" s="662"/>
      <c r="C616" s="663"/>
      <c r="D616" s="664"/>
      <c r="E616" s="590" t="s">
        <v>492</v>
      </c>
      <c r="F616" s="665"/>
      <c r="G616" s="666"/>
      <c r="H616" s="665"/>
      <c r="I616" s="667"/>
      <c r="J616" s="665"/>
      <c r="K616" s="667"/>
      <c r="L616" s="665"/>
      <c r="M616" s="666"/>
      <c r="N616" s="647"/>
      <c r="O616" s="668"/>
      <c r="P616" s="647"/>
      <c r="Q616" s="595"/>
      <c r="R616" s="627" t="s">
        <v>492</v>
      </c>
      <c r="S616" s="628"/>
      <c r="T616" s="629"/>
      <c r="U616" s="628"/>
      <c r="V616" s="628" t="s">
        <v>492</v>
      </c>
      <c r="W616" s="628"/>
      <c r="X616" s="630"/>
      <c r="Y616" s="555"/>
      <c r="Z616" s="627"/>
      <c r="AA616" s="654"/>
      <c r="AB616" s="655"/>
      <c r="AC616" s="642"/>
      <c r="AD616" s="555"/>
      <c r="AE616" s="555"/>
      <c r="AF616" s="669"/>
      <c r="AG616" s="619"/>
    </row>
    <row r="617" spans="1:33">
      <c r="B617" s="928" t="s">
        <v>500</v>
      </c>
      <c r="C617" s="929"/>
      <c r="D617" s="930"/>
      <c r="E617" s="670"/>
      <c r="F617" s="671">
        <v>20</v>
      </c>
      <c r="G617" s="672">
        <v>8100</v>
      </c>
      <c r="H617" s="671">
        <v>14</v>
      </c>
      <c r="I617" s="673">
        <v>6300</v>
      </c>
      <c r="J617" s="671">
        <v>0</v>
      </c>
      <c r="K617" s="673">
        <v>4500</v>
      </c>
      <c r="L617" s="671">
        <v>0</v>
      </c>
      <c r="M617" s="672">
        <v>4060</v>
      </c>
      <c r="N617" s="672">
        <v>4</v>
      </c>
      <c r="O617" s="674">
        <v>38</v>
      </c>
      <c r="P617" s="674">
        <v>154820</v>
      </c>
      <c r="Q617" s="595"/>
      <c r="R617" s="675" t="s">
        <v>492</v>
      </c>
      <c r="S617" s="676"/>
      <c r="T617" s="677"/>
      <c r="U617" s="628"/>
      <c r="V617" s="628" t="s">
        <v>492</v>
      </c>
      <c r="W617" s="628"/>
      <c r="X617" s="630"/>
      <c r="Y617" s="555"/>
      <c r="Z617" s="627"/>
      <c r="AA617" s="654"/>
      <c r="AB617" s="655"/>
      <c r="AC617" s="642"/>
      <c r="AD617" s="555"/>
      <c r="AE617" s="555"/>
      <c r="AF617" s="660" t="s">
        <v>32</v>
      </c>
      <c r="AG617" s="678"/>
    </row>
    <row r="618" spans="1:33">
      <c r="B618" s="554"/>
      <c r="C618" s="590"/>
      <c r="D618" s="554"/>
      <c r="E618" s="590"/>
      <c r="F618" s="666"/>
      <c r="G618" s="666"/>
      <c r="H618" s="666"/>
      <c r="I618" s="666"/>
      <c r="J618" s="666"/>
      <c r="K618" s="666"/>
      <c r="L618" s="666"/>
      <c r="M618" s="666"/>
      <c r="N618" s="666"/>
      <c r="O618" s="666"/>
      <c r="P618" s="666"/>
      <c r="Q618" s="595"/>
      <c r="R618" s="598" t="s">
        <v>89</v>
      </c>
      <c r="S618" s="679"/>
      <c r="T618" s="680">
        <v>0</v>
      </c>
      <c r="U618" s="628"/>
      <c r="V618" s="628" t="s">
        <v>492</v>
      </c>
      <c r="W618" s="628"/>
      <c r="X618" s="630"/>
      <c r="Y618" s="555"/>
      <c r="Z618" s="627"/>
      <c r="AA618" s="654"/>
      <c r="AB618" s="657"/>
      <c r="AC618" s="642"/>
      <c r="AD618" s="555"/>
      <c r="AE618" s="555"/>
      <c r="AF618" s="669"/>
      <c r="AG618" s="619"/>
    </row>
    <row r="619" spans="1:33">
      <c r="B619" s="881" t="s">
        <v>601</v>
      </c>
      <c r="C619" s="882"/>
      <c r="D619" s="882"/>
      <c r="E619" s="564" t="e">
        <v>#N/A</v>
      </c>
      <c r="F619" s="883" t="s">
        <v>603</v>
      </c>
      <c r="G619" s="884"/>
      <c r="H619" s="884"/>
      <c r="I619" s="884"/>
      <c r="J619" s="884"/>
      <c r="K619" s="884"/>
      <c r="L619" s="884"/>
      <c r="M619" s="884"/>
      <c r="N619" s="884"/>
      <c r="O619" s="884"/>
      <c r="P619" s="885"/>
      <c r="Q619" s="555"/>
      <c r="R619" s="598" t="s">
        <v>90</v>
      </c>
      <c r="S619" s="564"/>
      <c r="T619" s="681"/>
      <c r="U619" s="682"/>
      <c r="V619" s="682" t="s">
        <v>492</v>
      </c>
      <c r="W619" s="682"/>
      <c r="X619" s="683"/>
      <c r="Y619" s="555"/>
      <c r="Z619" s="675"/>
      <c r="AA619" s="684"/>
      <c r="AB619" s="685"/>
      <c r="AC619" s="686"/>
      <c r="AD619" s="555"/>
      <c r="AE619" s="555"/>
      <c r="AF619" s="660" t="s">
        <v>343</v>
      </c>
      <c r="AG619" s="678"/>
    </row>
    <row r="620" spans="1:33">
      <c r="B620" s="894" t="s">
        <v>602</v>
      </c>
      <c r="C620" s="894"/>
      <c r="D620" s="894"/>
      <c r="E620" s="555" t="e">
        <v>#N/A</v>
      </c>
      <c r="F620" s="687" t="s">
        <v>15</v>
      </c>
      <c r="G620" s="688"/>
      <c r="H620" s="687" t="s">
        <v>16</v>
      </c>
      <c r="I620" s="689"/>
      <c r="J620" s="559" t="s">
        <v>17</v>
      </c>
      <c r="K620" s="690"/>
      <c r="L620" s="687" t="s">
        <v>18</v>
      </c>
      <c r="M620" s="670"/>
      <c r="N620" s="670" t="s">
        <v>19</v>
      </c>
      <c r="O620" s="691" t="s">
        <v>6</v>
      </c>
      <c r="P620" s="613" t="s">
        <v>20</v>
      </c>
      <c r="Q620" s="555"/>
      <c r="R620" s="692" t="s">
        <v>492</v>
      </c>
      <c r="S620" s="560"/>
      <c r="T620" s="693"/>
      <c r="U620" s="694"/>
      <c r="V620" s="695" t="s">
        <v>492</v>
      </c>
      <c r="W620" s="695"/>
      <c r="X620" s="630"/>
      <c r="Y620" s="555"/>
      <c r="Z620" s="645"/>
      <c r="AA620" s="590"/>
      <c r="AB620" s="646"/>
      <c r="AC620" s="647"/>
      <c r="AD620" s="555"/>
      <c r="AE620" s="555"/>
      <c r="AF620" s="669"/>
      <c r="AG620" s="619"/>
    </row>
    <row r="621" spans="1:33">
      <c r="A621" s="548" t="s">
        <v>498</v>
      </c>
      <c r="B621" s="873" t="s">
        <v>635</v>
      </c>
      <c r="C621" s="874"/>
      <c r="D621" s="875"/>
      <c r="E621" s="670"/>
      <c r="F621" s="765">
        <v>20</v>
      </c>
      <c r="G621" s="757">
        <v>8100</v>
      </c>
      <c r="H621" s="758">
        <v>14</v>
      </c>
      <c r="I621" s="758">
        <v>6300</v>
      </c>
      <c r="J621" s="758">
        <v>0</v>
      </c>
      <c r="K621" s="758">
        <v>4500</v>
      </c>
      <c r="L621" s="758">
        <v>0</v>
      </c>
      <c r="M621" s="758">
        <v>4060</v>
      </c>
      <c r="N621" s="758">
        <v>4</v>
      </c>
      <c r="O621" s="758">
        <v>38</v>
      </c>
      <c r="P621" s="759">
        <v>154820</v>
      </c>
      <c r="Q621" s="555"/>
      <c r="R621" s="857" t="s">
        <v>91</v>
      </c>
      <c r="S621" s="858"/>
      <c r="T621" s="680">
        <v>0</v>
      </c>
      <c r="U621" s="696"/>
      <c r="V621" s="697" t="s">
        <v>492</v>
      </c>
      <c r="W621" s="696"/>
      <c r="X621" s="630"/>
      <c r="Y621" s="555"/>
      <c r="Z621" s="648" t="s">
        <v>35</v>
      </c>
      <c r="AA621" s="649"/>
      <c r="AB621" s="650"/>
      <c r="AC621" s="651">
        <v>0</v>
      </c>
      <c r="AD621" s="555"/>
      <c r="AE621" s="555"/>
      <c r="AF621" s="698" t="s">
        <v>81</v>
      </c>
      <c r="AG621" s="699"/>
    </row>
    <row r="622" spans="1:33">
      <c r="A622" s="548"/>
      <c r="B622" s="870" t="s">
        <v>623</v>
      </c>
      <c r="C622" s="871"/>
      <c r="D622" s="872"/>
      <c r="E622" s="555" t="e">
        <v>#N/A</v>
      </c>
      <c r="F622" s="700">
        <v>363</v>
      </c>
      <c r="G622" s="701">
        <v>81000</v>
      </c>
      <c r="H622" s="702">
        <v>410</v>
      </c>
      <c r="I622" s="702">
        <v>63000</v>
      </c>
      <c r="J622" s="702">
        <v>0</v>
      </c>
      <c r="K622" s="702">
        <v>45000</v>
      </c>
      <c r="L622" s="702">
        <v>31</v>
      </c>
      <c r="M622" s="702">
        <v>40600</v>
      </c>
      <c r="N622" s="702">
        <v>12</v>
      </c>
      <c r="O622" s="702">
        <v>816</v>
      </c>
      <c r="P622" s="703">
        <v>3388110</v>
      </c>
      <c r="Q622" s="555"/>
      <c r="R622" s="560"/>
      <c r="S622" s="560"/>
      <c r="T622" s="704"/>
      <c r="U622" s="628"/>
      <c r="V622" s="628" t="s">
        <v>492</v>
      </c>
      <c r="W622" s="628"/>
      <c r="X622" s="630"/>
      <c r="Y622" s="555"/>
      <c r="Z622" s="596" t="s">
        <v>36</v>
      </c>
      <c r="AA622" s="555"/>
      <c r="AB622" s="555"/>
      <c r="AC622" s="555"/>
      <c r="AD622" s="555"/>
      <c r="AE622" s="555"/>
      <c r="AF622" s="669"/>
      <c r="AG622" s="619"/>
    </row>
    <row r="623" spans="1:33">
      <c r="A623" s="548" t="s">
        <v>607</v>
      </c>
      <c r="B623" s="873" t="s">
        <v>107</v>
      </c>
      <c r="C623" s="874"/>
      <c r="D623" s="875"/>
      <c r="E623" s="670"/>
      <c r="F623" s="757">
        <v>0</v>
      </c>
      <c r="G623" s="758">
        <v>0</v>
      </c>
      <c r="H623" s="758">
        <v>0</v>
      </c>
      <c r="I623" s="758">
        <v>0</v>
      </c>
      <c r="J623" s="758">
        <v>0</v>
      </c>
      <c r="K623" s="758">
        <v>0</v>
      </c>
      <c r="L623" s="758">
        <v>0</v>
      </c>
      <c r="M623" s="758">
        <v>0</v>
      </c>
      <c r="N623" s="758">
        <v>0</v>
      </c>
      <c r="O623" s="758">
        <v>0</v>
      </c>
      <c r="P623" s="759">
        <v>0</v>
      </c>
      <c r="Q623" s="555"/>
      <c r="R623" s="857" t="s">
        <v>92</v>
      </c>
      <c r="S623" s="863"/>
      <c r="T623" s="864"/>
      <c r="U623" s="682"/>
      <c r="V623" s="682" t="s">
        <v>492</v>
      </c>
      <c r="W623" s="682"/>
      <c r="X623" s="683"/>
      <c r="Y623" s="555"/>
      <c r="Z623" s="555"/>
      <c r="AA623" s="555"/>
      <c r="AB623" s="555"/>
      <c r="AC623" s="555"/>
      <c r="AD623" s="555"/>
      <c r="AE623" s="555"/>
      <c r="AF623" s="705" t="s">
        <v>34</v>
      </c>
      <c r="AG623" s="706"/>
    </row>
    <row r="624" spans="1:33">
      <c r="A624" s="548"/>
      <c r="B624" s="870" t="s">
        <v>623</v>
      </c>
      <c r="C624" s="871"/>
      <c r="D624" s="872"/>
      <c r="E624" s="555" t="e">
        <v>#N/A</v>
      </c>
      <c r="F624" s="701">
        <v>33</v>
      </c>
      <c r="G624" s="702">
        <v>3150</v>
      </c>
      <c r="H624" s="702">
        <v>8</v>
      </c>
      <c r="I624" s="702">
        <v>2450</v>
      </c>
      <c r="J624" s="702">
        <v>0</v>
      </c>
      <c r="K624" s="702">
        <v>1750</v>
      </c>
      <c r="L624" s="702">
        <v>0</v>
      </c>
      <c r="M624" s="702">
        <v>1580</v>
      </c>
      <c r="N624" s="702">
        <v>1</v>
      </c>
      <c r="O624" s="702">
        <v>42</v>
      </c>
      <c r="P624" s="703">
        <v>142280</v>
      </c>
      <c r="Q624" s="555"/>
      <c r="R624" s="692" t="s">
        <v>492</v>
      </c>
      <c r="S624" s="560"/>
      <c r="T624" s="693"/>
      <c r="U624" s="707"/>
      <c r="V624" s="708" t="s">
        <v>492</v>
      </c>
      <c r="W624" s="676"/>
      <c r="X624" s="709"/>
      <c r="Y624" s="555"/>
      <c r="Z624" s="645"/>
      <c r="AA624" s="590"/>
      <c r="AB624" s="646"/>
      <c r="AC624" s="647"/>
      <c r="AD624" s="555"/>
      <c r="AE624" s="555"/>
      <c r="AF624" s="669"/>
      <c r="AG624" s="619"/>
    </row>
    <row r="625" spans="1:33">
      <c r="A625" s="548" t="s">
        <v>608</v>
      </c>
      <c r="B625" s="873" t="s">
        <v>605</v>
      </c>
      <c r="C625" s="874"/>
      <c r="D625" s="875"/>
      <c r="E625" s="670"/>
      <c r="F625" s="757">
        <v>0</v>
      </c>
      <c r="G625" s="758">
        <v>0</v>
      </c>
      <c r="H625" s="758">
        <v>0</v>
      </c>
      <c r="I625" s="758">
        <v>0</v>
      </c>
      <c r="J625" s="758">
        <v>0</v>
      </c>
      <c r="K625" s="758">
        <v>0</v>
      </c>
      <c r="L625" s="758">
        <v>0</v>
      </c>
      <c r="M625" s="758">
        <v>0</v>
      </c>
      <c r="N625" s="758">
        <v>0</v>
      </c>
      <c r="O625" s="758">
        <v>0</v>
      </c>
      <c r="P625" s="759">
        <v>0</v>
      </c>
      <c r="Q625" s="555"/>
      <c r="R625" s="857" t="s">
        <v>93</v>
      </c>
      <c r="S625" s="858"/>
      <c r="T625" s="680">
        <v>25660</v>
      </c>
      <c r="U625" s="710"/>
      <c r="V625" s="564" t="s">
        <v>82</v>
      </c>
      <c r="W625" s="564"/>
      <c r="X625" s="711">
        <v>25660</v>
      </c>
      <c r="Y625" s="555"/>
      <c r="Z625" s="692" t="s">
        <v>76</v>
      </c>
      <c r="AA625" s="649"/>
      <c r="AB625" s="650"/>
      <c r="AC625" s="651">
        <v>0</v>
      </c>
      <c r="AD625" s="555"/>
      <c r="AE625" s="555"/>
      <c r="AF625" s="705" t="s">
        <v>5</v>
      </c>
      <c r="AG625" s="651">
        <v>141930</v>
      </c>
    </row>
    <row r="626" spans="1:33">
      <c r="A626" s="548"/>
      <c r="B626" s="870" t="s">
        <v>623</v>
      </c>
      <c r="C626" s="871"/>
      <c r="D626" s="872"/>
      <c r="E626" s="712"/>
      <c r="F626" s="701">
        <v>0</v>
      </c>
      <c r="G626" s="702">
        <v>0</v>
      </c>
      <c r="H626" s="702">
        <v>0</v>
      </c>
      <c r="I626" s="702">
        <v>0</v>
      </c>
      <c r="J626" s="702">
        <v>0</v>
      </c>
      <c r="K626" s="702">
        <v>0</v>
      </c>
      <c r="L626" s="702">
        <v>0</v>
      </c>
      <c r="M626" s="702">
        <v>0</v>
      </c>
      <c r="N626" s="702">
        <v>0</v>
      </c>
      <c r="O626" s="702">
        <v>0</v>
      </c>
      <c r="P626" s="703">
        <v>0</v>
      </c>
      <c r="Q626" s="555"/>
      <c r="R626" s="596"/>
      <c r="S626" s="555"/>
      <c r="T626" s="713"/>
      <c r="U626" s="555"/>
      <c r="V626" s="714"/>
      <c r="W626" s="555"/>
      <c r="X626" s="713"/>
      <c r="Y626" s="555"/>
      <c r="Z626" s="555"/>
      <c r="AA626" s="555"/>
      <c r="AB626" s="555"/>
      <c r="AC626" s="555"/>
      <c r="AD626" s="555"/>
      <c r="AE626" s="555"/>
      <c r="AF626" s="555"/>
      <c r="AG626" s="555"/>
    </row>
    <row r="627" spans="1:33">
      <c r="A627" s="548" t="s">
        <v>609</v>
      </c>
      <c r="B627" s="873" t="s">
        <v>103</v>
      </c>
      <c r="C627" s="874"/>
      <c r="D627" s="875"/>
      <c r="E627" s="560" t="e">
        <v>#N/A</v>
      </c>
      <c r="F627" s="757">
        <v>0</v>
      </c>
      <c r="G627" s="758">
        <v>0</v>
      </c>
      <c r="H627" s="758">
        <v>0</v>
      </c>
      <c r="I627" s="758">
        <v>0</v>
      </c>
      <c r="J627" s="758">
        <v>0</v>
      </c>
      <c r="K627" s="758">
        <v>0</v>
      </c>
      <c r="L627" s="758">
        <v>0</v>
      </c>
      <c r="M627" s="758">
        <v>0</v>
      </c>
      <c r="N627" s="758">
        <v>0</v>
      </c>
      <c r="O627" s="758">
        <v>0</v>
      </c>
      <c r="P627" s="759">
        <v>0</v>
      </c>
      <c r="Q627" s="555"/>
      <c r="R627" s="649" t="s">
        <v>425</v>
      </c>
      <c r="S627" s="555"/>
      <c r="T627" s="555"/>
      <c r="U627" s="555"/>
      <c r="V627" s="555"/>
      <c r="W627" s="555"/>
      <c r="X627" s="555"/>
      <c r="Y627" s="555"/>
      <c r="Z627" s="555"/>
      <c r="AA627" s="555"/>
      <c r="AB627" s="555"/>
      <c r="AC627" s="555"/>
      <c r="AD627" s="555"/>
      <c r="AE627" s="555"/>
      <c r="AF627" s="714" t="s">
        <v>342</v>
      </c>
      <c r="AG627" s="555"/>
    </row>
    <row r="628" spans="1:33">
      <c r="A628" s="548"/>
      <c r="B628" s="870" t="s">
        <v>623</v>
      </c>
      <c r="C628" s="871"/>
      <c r="D628" s="872"/>
      <c r="E628" s="555" t="e">
        <v>#N/A</v>
      </c>
      <c r="F628" s="701">
        <v>174</v>
      </c>
      <c r="G628" s="702">
        <v>26460</v>
      </c>
      <c r="H628" s="702">
        <v>71</v>
      </c>
      <c r="I628" s="702">
        <v>20580</v>
      </c>
      <c r="J628" s="702">
        <v>0</v>
      </c>
      <c r="K628" s="702">
        <v>14700</v>
      </c>
      <c r="L628" s="702">
        <v>20</v>
      </c>
      <c r="M628" s="702">
        <v>13230</v>
      </c>
      <c r="N628" s="702">
        <v>6</v>
      </c>
      <c r="O628" s="702">
        <v>271</v>
      </c>
      <c r="P628" s="703">
        <v>2455880</v>
      </c>
      <c r="Q628" s="555"/>
      <c r="R628" s="774"/>
      <c r="S628" s="604"/>
      <c r="T628" s="603" t="s">
        <v>39</v>
      </c>
      <c r="U628" s="604"/>
      <c r="V628" s="715"/>
      <c r="W628" s="604"/>
      <c r="X628" s="603" t="s">
        <v>40</v>
      </c>
      <c r="Y628" s="604"/>
      <c r="Z628" s="715"/>
      <c r="AA628" s="604"/>
      <c r="AB628" s="604"/>
      <c r="AC628" s="603" t="s">
        <v>41</v>
      </c>
      <c r="AD628" s="715"/>
      <c r="AE628" s="555"/>
      <c r="AF628" s="645" t="s">
        <v>741</v>
      </c>
      <c r="AG628" s="716"/>
    </row>
    <row r="629" spans="1:33">
      <c r="A629" s="548" t="s">
        <v>610</v>
      </c>
      <c r="B629" s="878" t="s">
        <v>661</v>
      </c>
      <c r="C629" s="879"/>
      <c r="D629" s="880"/>
      <c r="E629" s="670"/>
      <c r="F629" s="757">
        <v>0</v>
      </c>
      <c r="G629" s="758">
        <v>0</v>
      </c>
      <c r="H629" s="758">
        <v>0</v>
      </c>
      <c r="I629" s="758">
        <v>0</v>
      </c>
      <c r="J629" s="758">
        <v>0</v>
      </c>
      <c r="K629" s="758">
        <v>0</v>
      </c>
      <c r="L629" s="758">
        <v>0</v>
      </c>
      <c r="M629" s="758">
        <v>0</v>
      </c>
      <c r="N629" s="758">
        <v>0</v>
      </c>
      <c r="O629" s="758">
        <v>0</v>
      </c>
      <c r="P629" s="759">
        <v>0</v>
      </c>
      <c r="Q629" s="555"/>
      <c r="R629" s="775"/>
      <c r="S629" s="596" t="s">
        <v>2</v>
      </c>
      <c r="T629" s="717">
        <v>104</v>
      </c>
      <c r="U629" s="555"/>
      <c r="V629" s="718"/>
      <c r="W629" s="596" t="s">
        <v>42</v>
      </c>
      <c r="X629" s="719">
        <v>659</v>
      </c>
      <c r="Y629" s="555"/>
      <c r="Z629" s="720"/>
      <c r="AA629" s="555" t="s">
        <v>2</v>
      </c>
      <c r="AB629" s="596"/>
      <c r="AC629" s="721">
        <v>978</v>
      </c>
      <c r="AD629" s="720"/>
      <c r="AE629" s="555"/>
      <c r="AF629" s="631" t="s">
        <v>742</v>
      </c>
      <c r="AG629" s="561"/>
    </row>
    <row r="630" spans="1:33">
      <c r="A630" s="548" t="s">
        <v>332</v>
      </c>
      <c r="B630" s="870" t="s">
        <v>623</v>
      </c>
      <c r="C630" s="871"/>
      <c r="D630" s="872"/>
      <c r="E630" s="555" t="e">
        <v>#N/A</v>
      </c>
      <c r="F630" s="701">
        <v>135</v>
      </c>
      <c r="G630" s="702">
        <v>33750</v>
      </c>
      <c r="H630" s="702">
        <v>66</v>
      </c>
      <c r="I630" s="702">
        <v>26250</v>
      </c>
      <c r="J630" s="702">
        <v>0</v>
      </c>
      <c r="K630" s="702">
        <v>18750</v>
      </c>
      <c r="L630" s="702">
        <v>9</v>
      </c>
      <c r="M630" s="702">
        <v>16900</v>
      </c>
      <c r="N630" s="702">
        <v>3</v>
      </c>
      <c r="O630" s="702">
        <v>213</v>
      </c>
      <c r="P630" s="703">
        <v>1501890</v>
      </c>
      <c r="Q630" s="555"/>
      <c r="R630" s="776" t="s">
        <v>43</v>
      </c>
      <c r="S630" s="697" t="s">
        <v>3</v>
      </c>
      <c r="T630" s="722">
        <v>38</v>
      </c>
      <c r="U630" s="696"/>
      <c r="V630" s="723">
        <v>36.538461538461533</v>
      </c>
      <c r="W630" s="697" t="s">
        <v>44</v>
      </c>
      <c r="X630" s="724">
        <v>1342</v>
      </c>
      <c r="Y630" s="696"/>
      <c r="Z630" s="725">
        <v>203.64188163884674</v>
      </c>
      <c r="AA630" s="696" t="s">
        <v>3</v>
      </c>
      <c r="AB630" s="697"/>
      <c r="AC630" s="726">
        <v>1620</v>
      </c>
      <c r="AD630" s="723">
        <v>165.64417177914109</v>
      </c>
      <c r="AE630" s="555"/>
      <c r="AF630" s="558" t="s">
        <v>726</v>
      </c>
      <c r="AG630" s="561"/>
    </row>
    <row r="631" spans="1:33">
      <c r="A631" s="43"/>
      <c r="B631" s="662"/>
      <c r="C631" s="663"/>
      <c r="D631" s="664"/>
      <c r="E631" s="590" t="s">
        <v>492</v>
      </c>
      <c r="F631" s="760"/>
      <c r="G631" s="761"/>
      <c r="H631" s="760"/>
      <c r="I631" s="762"/>
      <c r="J631" s="760"/>
      <c r="K631" s="762"/>
      <c r="L631" s="760"/>
      <c r="M631" s="761"/>
      <c r="N631" s="761"/>
      <c r="O631" s="763"/>
      <c r="P631" s="764"/>
      <c r="Q631" s="555"/>
      <c r="R631" s="777"/>
      <c r="S631" s="728"/>
      <c r="T631" s="606">
        <v>338800</v>
      </c>
      <c r="U631" s="555"/>
      <c r="V631" s="729"/>
      <c r="W631" s="555"/>
      <c r="X631" s="719">
        <v>2443540</v>
      </c>
      <c r="Y631" s="555"/>
      <c r="Z631" s="720"/>
      <c r="AA631" s="555"/>
      <c r="AB631" s="555"/>
      <c r="AC631" s="713">
        <v>3488150</v>
      </c>
      <c r="AD631" s="720"/>
      <c r="AE631" s="555"/>
      <c r="AF631" s="730" t="s">
        <v>743</v>
      </c>
      <c r="AG631" s="561"/>
    </row>
    <row r="632" spans="1:33">
      <c r="A632" s="43"/>
      <c r="B632" s="870" t="s">
        <v>611</v>
      </c>
      <c r="C632" s="871"/>
      <c r="D632" s="872"/>
      <c r="E632" s="670"/>
      <c r="F632" s="731">
        <v>705</v>
      </c>
      <c r="G632" s="732">
        <v>144360</v>
      </c>
      <c r="H632" s="731">
        <v>555</v>
      </c>
      <c r="I632" s="733">
        <v>112280</v>
      </c>
      <c r="J632" s="731">
        <v>0</v>
      </c>
      <c r="K632" s="733">
        <v>80200</v>
      </c>
      <c r="L632" s="731">
        <v>60</v>
      </c>
      <c r="M632" s="732">
        <v>72310</v>
      </c>
      <c r="N632" s="732">
        <v>22</v>
      </c>
      <c r="O632" s="734">
        <v>1342</v>
      </c>
      <c r="P632" s="735">
        <v>7488160</v>
      </c>
      <c r="Q632" s="555"/>
      <c r="R632" s="778" t="s">
        <v>45</v>
      </c>
      <c r="S632" s="660"/>
      <c r="T632" s="736">
        <v>154820</v>
      </c>
      <c r="U632" s="696"/>
      <c r="V632" s="723">
        <v>45.696576151121604</v>
      </c>
      <c r="W632" s="696"/>
      <c r="X632" s="724">
        <v>7488160</v>
      </c>
      <c r="Y632" s="696"/>
      <c r="Z632" s="723">
        <v>306.44720364716761</v>
      </c>
      <c r="AA632" s="696"/>
      <c r="AB632" s="696"/>
      <c r="AC632" s="736">
        <v>8672120</v>
      </c>
      <c r="AD632" s="723">
        <v>248.61660192365579</v>
      </c>
      <c r="AE632" s="555"/>
      <c r="AF632" s="558"/>
      <c r="AG632" s="561"/>
    </row>
    <row r="633" spans="1:33">
      <c r="A633" s="43"/>
      <c r="B633" s="895"/>
      <c r="C633" s="895"/>
      <c r="D633" s="895"/>
      <c r="E633" s="562"/>
      <c r="F633" s="666"/>
      <c r="G633" s="737"/>
      <c r="H633" s="666"/>
      <c r="I633" s="737"/>
      <c r="J633" s="666"/>
      <c r="K633" s="737"/>
      <c r="L633" s="666"/>
      <c r="M633" s="737"/>
      <c r="N633" s="666"/>
      <c r="O633" s="737"/>
      <c r="P633" s="737"/>
      <c r="Q633" s="555"/>
      <c r="R633" s="777" t="s">
        <v>46</v>
      </c>
      <c r="S633" s="738">
        <v>0</v>
      </c>
      <c r="T633" s="606">
        <v>0</v>
      </c>
      <c r="U633" s="555"/>
      <c r="V633" s="729"/>
      <c r="W633" s="555"/>
      <c r="X633" s="719">
        <v>0</v>
      </c>
      <c r="Y633" s="555"/>
      <c r="Z633" s="739"/>
      <c r="AA633" s="555"/>
      <c r="AB633" s="555"/>
      <c r="AC633" s="713">
        <v>0</v>
      </c>
      <c r="AD633" s="720"/>
      <c r="AE633" s="555"/>
      <c r="AF633" s="558"/>
      <c r="AG633" s="561"/>
    </row>
    <row r="634" spans="1:33">
      <c r="A634" s="43"/>
      <c r="B634" s="881" t="s">
        <v>618</v>
      </c>
      <c r="C634" s="882"/>
      <c r="D634" s="882"/>
      <c r="E634" s="564" t="e">
        <v>#N/A</v>
      </c>
      <c r="F634" s="883" t="s">
        <v>616</v>
      </c>
      <c r="G634" s="884"/>
      <c r="H634" s="884"/>
      <c r="I634" s="884"/>
      <c r="J634" s="884"/>
      <c r="K634" s="884"/>
      <c r="L634" s="884"/>
      <c r="M634" s="884"/>
      <c r="N634" s="884"/>
      <c r="O634" s="884"/>
      <c r="P634" s="885"/>
      <c r="Q634" s="555"/>
      <c r="R634" s="776" t="s">
        <v>47</v>
      </c>
      <c r="S634" s="740"/>
      <c r="T634" s="736">
        <v>0</v>
      </c>
      <c r="U634" s="696"/>
      <c r="V634" s="723" t="s">
        <v>492</v>
      </c>
      <c r="W634" s="696"/>
      <c r="X634" s="724">
        <v>0</v>
      </c>
      <c r="Y634" s="696"/>
      <c r="Z634" s="725" t="s">
        <v>492</v>
      </c>
      <c r="AA634" s="696"/>
      <c r="AB634" s="696"/>
      <c r="AC634" s="736">
        <v>0</v>
      </c>
      <c r="AD634" s="723" t="s">
        <v>492</v>
      </c>
      <c r="AE634" s="555"/>
      <c r="AF634" s="558"/>
      <c r="AG634" s="561"/>
    </row>
    <row r="635" spans="1:33">
      <c r="A635" s="43"/>
      <c r="B635" s="894" t="s">
        <v>602</v>
      </c>
      <c r="C635" s="894"/>
      <c r="D635" s="894"/>
      <c r="E635" s="555" t="e">
        <v>#N/A</v>
      </c>
      <c r="F635" s="687" t="s">
        <v>15</v>
      </c>
      <c r="G635" s="688"/>
      <c r="H635" s="687" t="s">
        <v>16</v>
      </c>
      <c r="I635" s="689"/>
      <c r="J635" s="559" t="s">
        <v>17</v>
      </c>
      <c r="K635" s="690"/>
      <c r="L635" s="687" t="s">
        <v>18</v>
      </c>
      <c r="M635" s="670"/>
      <c r="N635" s="670" t="s">
        <v>19</v>
      </c>
      <c r="O635" s="691" t="s">
        <v>6</v>
      </c>
      <c r="P635" s="613" t="s">
        <v>20</v>
      </c>
      <c r="Q635" s="555"/>
      <c r="R635" s="773" t="s">
        <v>639</v>
      </c>
      <c r="S635" s="824">
        <v>2270</v>
      </c>
      <c r="T635" s="606">
        <v>9290</v>
      </c>
      <c r="U635" s="555"/>
      <c r="V635" s="729"/>
      <c r="W635" s="555"/>
      <c r="X635" s="719">
        <v>44210</v>
      </c>
      <c r="Y635" s="555"/>
      <c r="Z635" s="720"/>
      <c r="AA635" s="555"/>
      <c r="AB635" s="555"/>
      <c r="AC635" s="713">
        <v>64230</v>
      </c>
      <c r="AD635" s="720"/>
      <c r="AE635" s="555"/>
      <c r="AF635" s="558"/>
      <c r="AG635" s="561"/>
    </row>
    <row r="636" spans="1:33" ht="15" thickBot="1">
      <c r="A636" s="43"/>
      <c r="B636" s="873" t="s">
        <v>635</v>
      </c>
      <c r="C636" s="874"/>
      <c r="D636" s="875"/>
      <c r="E636" s="670"/>
      <c r="F636" s="665"/>
      <c r="G636" s="727"/>
      <c r="H636" s="727"/>
      <c r="I636" s="727"/>
      <c r="J636" s="727"/>
      <c r="K636" s="727"/>
      <c r="L636" s="727"/>
      <c r="M636" s="727"/>
      <c r="N636" s="727"/>
      <c r="O636" s="727"/>
      <c r="P636" s="742"/>
      <c r="Q636" s="555"/>
      <c r="R636" s="771" t="s">
        <v>682</v>
      </c>
      <c r="S636" s="825">
        <v>0</v>
      </c>
      <c r="T636" s="736">
        <v>2270</v>
      </c>
      <c r="U636" s="696"/>
      <c r="V636" s="723">
        <v>24.434876210979546</v>
      </c>
      <c r="W636" s="696"/>
      <c r="X636" s="724">
        <v>129630</v>
      </c>
      <c r="Y636" s="696"/>
      <c r="Z636" s="723">
        <v>293.21420493101107</v>
      </c>
      <c r="AA636" s="696"/>
      <c r="AB636" s="696"/>
      <c r="AC636" s="736">
        <v>147030</v>
      </c>
      <c r="AD636" s="723">
        <v>228.91172349369455</v>
      </c>
      <c r="AE636" s="555"/>
      <c r="AF636" s="558"/>
      <c r="AG636" s="561"/>
    </row>
    <row r="637" spans="1:33" ht="3" customHeight="1" thickBot="1">
      <c r="A637" s="43"/>
      <c r="B637" s="870" t="s">
        <v>624</v>
      </c>
      <c r="C637" s="871"/>
      <c r="D637" s="872"/>
      <c r="E637" s="555" t="e">
        <v>#N/A</v>
      </c>
      <c r="F637" s="700">
        <v>549</v>
      </c>
      <c r="G637" s="701">
        <v>93150</v>
      </c>
      <c r="H637" s="702">
        <v>488</v>
      </c>
      <c r="I637" s="702">
        <v>72450</v>
      </c>
      <c r="J637" s="702">
        <v>0</v>
      </c>
      <c r="K637" s="702">
        <v>51750</v>
      </c>
      <c r="L637" s="702">
        <v>43</v>
      </c>
      <c r="M637" s="702">
        <v>46690</v>
      </c>
      <c r="N637" s="702">
        <v>14</v>
      </c>
      <c r="O637" s="702">
        <v>1094</v>
      </c>
      <c r="P637" s="703">
        <v>4572070</v>
      </c>
      <c r="Q637" s="555"/>
      <c r="R637" s="773" t="s">
        <v>640</v>
      </c>
      <c r="S637" s="741">
        <v>9000</v>
      </c>
      <c r="T637" s="606">
        <v>7200</v>
      </c>
      <c r="U637" s="555"/>
      <c r="V637" s="729"/>
      <c r="W637" s="555"/>
      <c r="X637" s="719">
        <v>60800</v>
      </c>
      <c r="Y637" s="555"/>
      <c r="Z637" s="739"/>
      <c r="AA637" s="555"/>
      <c r="AB637" s="555"/>
      <c r="AC637" s="713">
        <v>83600</v>
      </c>
      <c r="AD637" s="720"/>
      <c r="AE637" s="555"/>
      <c r="AF637" s="934" t="s">
        <v>664</v>
      </c>
      <c r="AG637" s="935"/>
    </row>
    <row r="638" spans="1:33" ht="17.25" customHeight="1">
      <c r="B638" s="873" t="s">
        <v>107</v>
      </c>
      <c r="C638" s="874"/>
      <c r="D638" s="875"/>
      <c r="E638" s="670"/>
      <c r="F638" s="665"/>
      <c r="G638" s="727"/>
      <c r="H638" s="727"/>
      <c r="I638" s="727"/>
      <c r="J638" s="727"/>
      <c r="K638" s="727"/>
      <c r="L638" s="727"/>
      <c r="M638" s="727"/>
      <c r="N638" s="727"/>
      <c r="O638" s="727"/>
      <c r="P638" s="742"/>
      <c r="Q638" s="555"/>
      <c r="R638" s="772" t="s">
        <v>683</v>
      </c>
      <c r="S638" s="740"/>
      <c r="T638" s="736">
        <v>9000</v>
      </c>
      <c r="U638" s="696"/>
      <c r="V638" s="723">
        <v>125</v>
      </c>
      <c r="W638" s="696"/>
      <c r="X638" s="724">
        <v>97300</v>
      </c>
      <c r="Y638" s="696"/>
      <c r="Z638" s="725">
        <v>160.03289473684211</v>
      </c>
      <c r="AA638" s="696"/>
      <c r="AB638" s="696"/>
      <c r="AC638" s="736">
        <v>130300</v>
      </c>
      <c r="AD638" s="723">
        <v>155.86124401913875</v>
      </c>
      <c r="AE638" s="555"/>
      <c r="AF638" s="936" t="s">
        <v>157</v>
      </c>
      <c r="AG638" s="937"/>
    </row>
    <row r="639" spans="1:33" ht="17.25" customHeight="1">
      <c r="B639" s="870" t="s">
        <v>624</v>
      </c>
      <c r="C639" s="871"/>
      <c r="D639" s="872"/>
      <c r="E639" s="555" t="e">
        <v>#N/A</v>
      </c>
      <c r="F639" s="701">
        <v>33</v>
      </c>
      <c r="G639" s="702">
        <v>3150</v>
      </c>
      <c r="H639" s="702">
        <v>8</v>
      </c>
      <c r="I639" s="702">
        <v>2450</v>
      </c>
      <c r="J639" s="702">
        <v>0</v>
      </c>
      <c r="K639" s="702">
        <v>1750</v>
      </c>
      <c r="L639" s="702">
        <v>0</v>
      </c>
      <c r="M639" s="702">
        <v>1580</v>
      </c>
      <c r="N639" s="702">
        <v>1</v>
      </c>
      <c r="O639" s="702">
        <v>42</v>
      </c>
      <c r="P639" s="703">
        <v>142280</v>
      </c>
      <c r="Q639" s="555"/>
      <c r="R639" s="777"/>
      <c r="S639" s="669"/>
      <c r="T639" s="606">
        <v>0</v>
      </c>
      <c r="U639" s="555"/>
      <c r="V639" s="729"/>
      <c r="W639" s="555"/>
      <c r="X639" s="719">
        <v>0</v>
      </c>
      <c r="Y639" s="555"/>
      <c r="Z639" s="720"/>
      <c r="AA639" s="555"/>
      <c r="AB639" s="555"/>
      <c r="AC639" s="713">
        <v>0</v>
      </c>
      <c r="AD639" s="720"/>
      <c r="AE639" s="555"/>
      <c r="AF639" s="826" t="s">
        <v>731</v>
      </c>
      <c r="AG639" s="827" t="s">
        <v>732</v>
      </c>
    </row>
    <row r="640" spans="1:33" ht="16.5" customHeight="1">
      <c r="B640" s="873" t="s">
        <v>605</v>
      </c>
      <c r="C640" s="874"/>
      <c r="D640" s="875"/>
      <c r="E640" s="670"/>
      <c r="F640" s="665"/>
      <c r="G640" s="727"/>
      <c r="H640" s="727"/>
      <c r="I640" s="727"/>
      <c r="J640" s="727"/>
      <c r="K640" s="727"/>
      <c r="L640" s="727"/>
      <c r="M640" s="727"/>
      <c r="N640" s="727"/>
      <c r="O640" s="727"/>
      <c r="P640" s="742"/>
      <c r="Q640" s="555"/>
      <c r="R640" s="776" t="s">
        <v>52</v>
      </c>
      <c r="S640" s="660"/>
      <c r="T640" s="736">
        <v>0</v>
      </c>
      <c r="U640" s="696"/>
      <c r="V640" s="723" t="s">
        <v>492</v>
      </c>
      <c r="W640" s="696"/>
      <c r="X640" s="724">
        <v>0</v>
      </c>
      <c r="Y640" s="696"/>
      <c r="Z640" s="723" t="s">
        <v>492</v>
      </c>
      <c r="AA640" s="696"/>
      <c r="AB640" s="696"/>
      <c r="AC640" s="736">
        <v>0</v>
      </c>
      <c r="AD640" s="723" t="s">
        <v>492</v>
      </c>
      <c r="AE640" s="555"/>
      <c r="AF640" s="817">
        <v>1400</v>
      </c>
      <c r="AG640" s="818">
        <v>103.7037037037037</v>
      </c>
    </row>
    <row r="641" spans="1:33" ht="11.25" customHeight="1">
      <c r="B641" s="870" t="s">
        <v>624</v>
      </c>
      <c r="C641" s="871"/>
      <c r="D641" s="872"/>
      <c r="E641" s="712"/>
      <c r="F641" s="701">
        <v>0</v>
      </c>
      <c r="G641" s="702">
        <v>0</v>
      </c>
      <c r="H641" s="702">
        <v>0</v>
      </c>
      <c r="I641" s="702">
        <v>0</v>
      </c>
      <c r="J641" s="702">
        <v>0</v>
      </c>
      <c r="K641" s="702">
        <v>0</v>
      </c>
      <c r="L641" s="702">
        <v>0</v>
      </c>
      <c r="M641" s="702">
        <v>0</v>
      </c>
      <c r="N641" s="702">
        <v>0</v>
      </c>
      <c r="O641" s="702">
        <v>0</v>
      </c>
      <c r="P641" s="703">
        <v>0</v>
      </c>
      <c r="Q641" s="555"/>
      <c r="R641" s="773" t="s">
        <v>641</v>
      </c>
      <c r="S641" s="728">
        <v>1500</v>
      </c>
      <c r="T641" s="743">
        <v>2000</v>
      </c>
      <c r="U641" s="682"/>
      <c r="V641" s="744"/>
      <c r="W641" s="682"/>
      <c r="X641" s="719">
        <v>24000</v>
      </c>
      <c r="Y641" s="682"/>
      <c r="Z641" s="744"/>
      <c r="AA641" s="682"/>
      <c r="AB641" s="682"/>
      <c r="AC641" s="745">
        <v>37500</v>
      </c>
      <c r="AD641" s="744"/>
      <c r="AE641" s="555"/>
      <c r="AF641" s="828" t="s">
        <v>733</v>
      </c>
      <c r="AG641" s="829" t="s">
        <v>732</v>
      </c>
    </row>
    <row r="642" spans="1:33" ht="15" thickBot="1">
      <c r="B642" s="873" t="s">
        <v>103</v>
      </c>
      <c r="C642" s="874"/>
      <c r="D642" s="875"/>
      <c r="E642" s="560" t="e">
        <v>#N/A</v>
      </c>
      <c r="F642" s="665"/>
      <c r="G642" s="727"/>
      <c r="H642" s="727"/>
      <c r="I642" s="727"/>
      <c r="J642" s="727"/>
      <c r="K642" s="727"/>
      <c r="L642" s="727"/>
      <c r="M642" s="727"/>
      <c r="N642" s="727"/>
      <c r="O642" s="727"/>
      <c r="P642" s="742"/>
      <c r="Q642" s="555"/>
      <c r="R642" s="779" t="s">
        <v>684</v>
      </c>
      <c r="S642" s="746"/>
      <c r="T642" s="747">
        <v>1500</v>
      </c>
      <c r="U642" s="748"/>
      <c r="V642" s="749">
        <v>75</v>
      </c>
      <c r="W642" s="748"/>
      <c r="X642" s="719">
        <v>52000</v>
      </c>
      <c r="Y642" s="748"/>
      <c r="Z642" s="749">
        <v>216.66666666666666</v>
      </c>
      <c r="AA642" s="748"/>
      <c r="AB642" s="748"/>
      <c r="AC642" s="747">
        <v>59500</v>
      </c>
      <c r="AD642" s="749">
        <v>158.66666666666666</v>
      </c>
      <c r="AE642" s="555"/>
      <c r="AF642" s="821">
        <v>870</v>
      </c>
      <c r="AG642" s="822">
        <v>79.090909090909122</v>
      </c>
    </row>
    <row r="643" spans="1:33">
      <c r="B643" s="870" t="s">
        <v>624</v>
      </c>
      <c r="C643" s="871"/>
      <c r="D643" s="872"/>
      <c r="E643" s="555" t="e">
        <v>#N/A</v>
      </c>
      <c r="F643" s="701">
        <v>174</v>
      </c>
      <c r="G643" s="702">
        <v>26460</v>
      </c>
      <c r="H643" s="702">
        <v>71</v>
      </c>
      <c r="I643" s="702">
        <v>20580</v>
      </c>
      <c r="J643" s="702">
        <v>0</v>
      </c>
      <c r="K643" s="702">
        <v>14700</v>
      </c>
      <c r="L643" s="702">
        <v>20</v>
      </c>
      <c r="M643" s="702">
        <v>13230</v>
      </c>
      <c r="N643" s="702">
        <v>6</v>
      </c>
      <c r="O643" s="702">
        <v>271</v>
      </c>
      <c r="P643" s="703">
        <v>2455880</v>
      </c>
      <c r="Q643" s="555"/>
      <c r="R643" s="777"/>
      <c r="S643" s="669"/>
      <c r="T643" s="713">
        <v>357290</v>
      </c>
      <c r="U643" s="555"/>
      <c r="V643" s="729"/>
      <c r="W643" s="555"/>
      <c r="X643" s="750">
        <v>2572550</v>
      </c>
      <c r="Y643" s="555"/>
      <c r="Z643" s="739"/>
      <c r="AA643" s="555"/>
      <c r="AB643" s="555"/>
      <c r="AC643" s="713">
        <v>3673480</v>
      </c>
      <c r="AD643" s="739"/>
      <c r="AE643" s="555"/>
      <c r="AF643" s="932" t="s">
        <v>685</v>
      </c>
      <c r="AG643" s="933"/>
    </row>
    <row r="644" spans="1:33">
      <c r="B644" s="878" t="s">
        <v>661</v>
      </c>
      <c r="C644" s="879"/>
      <c r="D644" s="880"/>
      <c r="E644" s="670"/>
      <c r="F644" s="665"/>
      <c r="G644" s="727"/>
      <c r="H644" s="727"/>
      <c r="I644" s="727"/>
      <c r="J644" s="727"/>
      <c r="K644" s="727"/>
      <c r="L644" s="727"/>
      <c r="M644" s="727"/>
      <c r="N644" s="727"/>
      <c r="O644" s="727"/>
      <c r="P644" s="742"/>
      <c r="Q644" s="555"/>
      <c r="R644" s="780" t="s">
        <v>53</v>
      </c>
      <c r="S644" s="705"/>
      <c r="T644" s="751">
        <v>167590</v>
      </c>
      <c r="U644" s="560"/>
      <c r="V644" s="752">
        <v>46.905874779590803</v>
      </c>
      <c r="W644" s="560"/>
      <c r="X644" s="751">
        <v>7767090</v>
      </c>
      <c r="Y644" s="560"/>
      <c r="Z644" s="752">
        <v>301.92182853588855</v>
      </c>
      <c r="AA644" s="560"/>
      <c r="AB644" s="560"/>
      <c r="AC644" s="751">
        <v>9008950</v>
      </c>
      <c r="AD644" s="752">
        <v>245.24293040931212</v>
      </c>
      <c r="AE644" s="555"/>
      <c r="AF644" s="826" t="s">
        <v>731</v>
      </c>
      <c r="AG644" s="827" t="s">
        <v>732</v>
      </c>
    </row>
    <row r="645" spans="1:33">
      <c r="B645" s="870" t="s">
        <v>624</v>
      </c>
      <c r="C645" s="871"/>
      <c r="D645" s="872"/>
      <c r="E645" s="555" t="e">
        <v>#N/A</v>
      </c>
      <c r="F645" s="701">
        <v>135</v>
      </c>
      <c r="G645" s="702">
        <v>33750</v>
      </c>
      <c r="H645" s="702">
        <v>66</v>
      </c>
      <c r="I645" s="702">
        <v>26250</v>
      </c>
      <c r="J645" s="702">
        <v>0</v>
      </c>
      <c r="K645" s="702">
        <v>18750</v>
      </c>
      <c r="L645" s="702">
        <v>9</v>
      </c>
      <c r="M645" s="702">
        <v>16900</v>
      </c>
      <c r="N645" s="702">
        <v>3</v>
      </c>
      <c r="O645" s="702">
        <v>213</v>
      </c>
      <c r="P645" s="703">
        <v>1501890</v>
      </c>
      <c r="Q645" s="555"/>
      <c r="R645" s="775"/>
      <c r="S645" s="669"/>
      <c r="T645" s="713">
        <v>324869.36026936024</v>
      </c>
      <c r="U645" s="555"/>
      <c r="V645" s="729"/>
      <c r="W645" s="555"/>
      <c r="X645" s="713">
        <v>2339054.3771043774</v>
      </c>
      <c r="Y645" s="555"/>
      <c r="Z645" s="739"/>
      <c r="AA645" s="555"/>
      <c r="AB645" s="555"/>
      <c r="AC645" s="713">
        <v>3340065.4882154879</v>
      </c>
      <c r="AD645" s="739"/>
      <c r="AE645" s="555"/>
      <c r="AF645" s="817"/>
      <c r="AG645" s="818" t="s">
        <v>725</v>
      </c>
    </row>
    <row r="646" spans="1:33">
      <c r="B646" s="662"/>
      <c r="C646" s="663"/>
      <c r="D646" s="664"/>
      <c r="E646" s="590" t="s">
        <v>492</v>
      </c>
      <c r="F646" s="665"/>
      <c r="G646" s="666"/>
      <c r="H646" s="665"/>
      <c r="I646" s="667"/>
      <c r="J646" s="665"/>
      <c r="K646" s="667"/>
      <c r="L646" s="665"/>
      <c r="M646" s="666"/>
      <c r="N646" s="666"/>
      <c r="O646" s="727"/>
      <c r="P646" s="647"/>
      <c r="Q646" s="555"/>
      <c r="R646" s="777" t="s">
        <v>54</v>
      </c>
      <c r="S646" s="669"/>
      <c r="T646" s="713">
        <v>152378.11447811447</v>
      </c>
      <c r="U646" s="555"/>
      <c r="V646" s="725"/>
      <c r="W646" s="555"/>
      <c r="X646" s="713">
        <v>7062206.7340067327</v>
      </c>
      <c r="Y646" s="555"/>
      <c r="Z646" s="725">
        <v>301.92571849267404</v>
      </c>
      <c r="AA646" s="555"/>
      <c r="AB646" s="555"/>
      <c r="AC646" s="713">
        <v>8191260.7744107721</v>
      </c>
      <c r="AD646" s="753">
        <v>245.24252004373585</v>
      </c>
      <c r="AE646" s="555"/>
      <c r="AF646" s="828" t="s">
        <v>733</v>
      </c>
      <c r="AG646" s="829" t="s">
        <v>732</v>
      </c>
    </row>
    <row r="647" spans="1:33" ht="15" thickBot="1">
      <c r="B647" s="870" t="s">
        <v>617</v>
      </c>
      <c r="C647" s="871"/>
      <c r="D647" s="872"/>
      <c r="E647" s="670"/>
      <c r="F647" s="731">
        <v>891</v>
      </c>
      <c r="G647" s="732">
        <v>156510</v>
      </c>
      <c r="H647" s="731">
        <v>633</v>
      </c>
      <c r="I647" s="733">
        <v>121730</v>
      </c>
      <c r="J647" s="731">
        <v>0</v>
      </c>
      <c r="K647" s="733">
        <v>86950</v>
      </c>
      <c r="L647" s="731">
        <v>72</v>
      </c>
      <c r="M647" s="732">
        <v>78400</v>
      </c>
      <c r="N647" s="732">
        <v>24</v>
      </c>
      <c r="O647" s="734">
        <v>1620</v>
      </c>
      <c r="P647" s="735">
        <v>8672120</v>
      </c>
      <c r="Q647" s="555"/>
      <c r="R647" s="781"/>
      <c r="S647" s="754" t="s">
        <v>0</v>
      </c>
      <c r="T647" s="751">
        <v>15211.885521885531</v>
      </c>
      <c r="U647" s="560"/>
      <c r="V647" s="755"/>
      <c r="W647" s="649" t="s">
        <v>0</v>
      </c>
      <c r="X647" s="751">
        <v>704883.2659932673</v>
      </c>
      <c r="Y647" s="560"/>
      <c r="Z647" s="756"/>
      <c r="AA647" s="560" t="s">
        <v>0</v>
      </c>
      <c r="AB647" s="649"/>
      <c r="AC647" s="751">
        <v>817689.22558922786</v>
      </c>
      <c r="AD647" s="756"/>
      <c r="AE647" s="555"/>
      <c r="AF647" s="823"/>
      <c r="AG647" s="822" t="s">
        <v>725</v>
      </c>
    </row>
    <row r="648" spans="1:33">
      <c r="A648" s="22"/>
    </row>
    <row r="649" spans="1:33" ht="13.5" customHeight="1">
      <c r="A649" s="22"/>
    </row>
    <row r="650" spans="1:33" ht="19.25" customHeight="1">
      <c r="A650" s="1">
        <v>12</v>
      </c>
      <c r="B650" s="555"/>
      <c r="C650" s="555"/>
      <c r="D650" s="561"/>
      <c r="E650" s="564"/>
      <c r="F650" s="567" t="s">
        <v>705</v>
      </c>
      <c r="G650" s="562">
        <v>0</v>
      </c>
      <c r="H650" s="563" t="s">
        <v>706</v>
      </c>
      <c r="I650" s="564">
        <v>0</v>
      </c>
      <c r="J650" s="565" t="s">
        <v>707</v>
      </c>
      <c r="K650" s="566">
        <v>0</v>
      </c>
      <c r="L650" s="567" t="s">
        <v>708</v>
      </c>
      <c r="M650" s="566">
        <v>0</v>
      </c>
      <c r="N650" s="567" t="s">
        <v>709</v>
      </c>
      <c r="O650" s="568" t="s">
        <v>162</v>
      </c>
      <c r="P650" s="557"/>
      <c r="Q650" s="24"/>
      <c r="R650" s="919" t="s">
        <v>99</v>
      </c>
      <c r="S650" s="919"/>
      <c r="T650" s="919"/>
      <c r="U650" s="919"/>
      <c r="V650" s="919"/>
      <c r="W650" s="919"/>
      <c r="X650" s="919"/>
      <c r="AD650" s="866" t="s">
        <v>116</v>
      </c>
      <c r="AE650" s="25"/>
      <c r="AF650" s="183" t="s">
        <v>8</v>
      </c>
      <c r="AG650" s="556" t="s">
        <v>9</v>
      </c>
    </row>
    <row r="651" spans="1:33" ht="19">
      <c r="D651" s="561"/>
      <c r="E651" s="555"/>
      <c r="F651" s="920"/>
      <c r="H651" s="922"/>
      <c r="J651" s="924"/>
      <c r="K651" s="186"/>
      <c r="L651" s="926"/>
      <c r="M651" s="186"/>
      <c r="N651" s="926"/>
      <c r="O651" s="876" t="s">
        <v>718</v>
      </c>
      <c r="P651" s="770">
        <v>1</v>
      </c>
      <c r="Q651" s="4"/>
      <c r="R651" s="269"/>
      <c r="S651" s="865">
        <v>45789</v>
      </c>
      <c r="T651" s="865"/>
      <c r="U651" s="865"/>
      <c r="V651" s="865"/>
      <c r="W651" s="862" t="s">
        <v>713</v>
      </c>
      <c r="X651" s="862"/>
      <c r="Y651" s="268"/>
      <c r="Z651" s="4"/>
      <c r="AA651" s="4"/>
      <c r="AB651" s="4"/>
      <c r="AC651" s="29"/>
      <c r="AD651" s="867"/>
      <c r="AE651" s="263"/>
      <c r="AF651" s="889" t="s">
        <v>723</v>
      </c>
      <c r="AG651" s="860" t="s">
        <v>723</v>
      </c>
    </row>
    <row r="652" spans="1:33" ht="19">
      <c r="D652" s="561"/>
      <c r="E652" s="560"/>
      <c r="F652" s="921"/>
      <c r="G652" s="31"/>
      <c r="H652" s="923"/>
      <c r="I652" s="31"/>
      <c r="J652" s="925"/>
      <c r="K652" s="187"/>
      <c r="L652" s="927"/>
      <c r="M652" s="187"/>
      <c r="N652" s="927"/>
      <c r="O652" s="877" t="s">
        <v>492</v>
      </c>
      <c r="P652" s="770">
        <v>1</v>
      </c>
      <c r="Q652" s="4"/>
      <c r="R652" s="269"/>
      <c r="S652" s="865"/>
      <c r="T652" s="865"/>
      <c r="U652" s="865"/>
      <c r="V652" s="865"/>
      <c r="W652" s="862"/>
      <c r="X652" s="862"/>
      <c r="Y652" s="268"/>
      <c r="Z652" s="4"/>
      <c r="AA652" s="4"/>
      <c r="AB652" s="4"/>
      <c r="AC652" s="29"/>
      <c r="AD652" s="868"/>
      <c r="AE652" s="187"/>
      <c r="AF652" s="890" t="s">
        <v>492</v>
      </c>
      <c r="AG652" s="861" t="s">
        <v>492</v>
      </c>
    </row>
    <row r="653" spans="1:33">
      <c r="B653" s="555" t="s">
        <v>447</v>
      </c>
      <c r="C653" s="555"/>
      <c r="D653" s="555"/>
      <c r="E653" s="555"/>
      <c r="F653" s="555"/>
      <c r="G653" s="555"/>
      <c r="H653" s="555"/>
      <c r="I653" s="555"/>
      <c r="J653" s="555"/>
      <c r="K653" s="555"/>
      <c r="L653" s="555"/>
      <c r="M653" s="555"/>
      <c r="N653" s="555"/>
      <c r="O653" s="595">
        <v>3</v>
      </c>
      <c r="P653" s="555"/>
      <c r="Q653" s="555"/>
      <c r="R653" s="596" t="s">
        <v>446</v>
      </c>
      <c r="S653" s="555"/>
      <c r="T653" s="555"/>
      <c r="U653" s="555"/>
      <c r="V653" s="596" t="s">
        <v>445</v>
      </c>
      <c r="W653" s="555"/>
      <c r="X653" s="555"/>
      <c r="Y653" s="555"/>
      <c r="Z653" s="596" t="s">
        <v>444</v>
      </c>
      <c r="AA653" s="596"/>
      <c r="AB653" s="555"/>
      <c r="AC653" s="597"/>
      <c r="AD653" s="555"/>
      <c r="AE653" s="555"/>
      <c r="AF653" s="596"/>
      <c r="AG653" s="597"/>
    </row>
    <row r="654" spans="1:33">
      <c r="B654" s="908"/>
      <c r="C654" s="909"/>
      <c r="D654" s="598"/>
      <c r="E654" s="598"/>
      <c r="F654" s="891" t="s">
        <v>679</v>
      </c>
      <c r="G654" s="892"/>
      <c r="H654" s="892"/>
      <c r="I654" s="892"/>
      <c r="J654" s="892"/>
      <c r="K654" s="892"/>
      <c r="L654" s="892"/>
      <c r="M654" s="892"/>
      <c r="N654" s="892"/>
      <c r="O654" s="892"/>
      <c r="P654" s="893"/>
      <c r="Q654" s="555"/>
      <c r="R654" s="599" t="s">
        <v>78</v>
      </c>
      <c r="S654" s="564"/>
      <c r="T654" s="600" t="s">
        <v>79</v>
      </c>
      <c r="U654" s="564"/>
      <c r="V654" s="564" t="s">
        <v>80</v>
      </c>
      <c r="W654" s="564"/>
      <c r="X654" s="601" t="s">
        <v>79</v>
      </c>
      <c r="Y654" s="555"/>
      <c r="Z654" s="602" t="s">
        <v>30</v>
      </c>
      <c r="AA654" s="603"/>
      <c r="AB654" s="604"/>
      <c r="AC654" s="605"/>
      <c r="AD654" s="555"/>
      <c r="AE654" s="555"/>
      <c r="AF654" s="555"/>
      <c r="AG654" s="606"/>
    </row>
    <row r="655" spans="1:33">
      <c r="B655" s="607" t="s">
        <v>104</v>
      </c>
      <c r="C655" s="608" t="s">
        <v>105</v>
      </c>
      <c r="D655" s="568" t="s">
        <v>4</v>
      </c>
      <c r="E655" s="563"/>
      <c r="F655" s="609" t="s">
        <v>15</v>
      </c>
      <c r="G655" s="610"/>
      <c r="H655" s="609" t="s">
        <v>16</v>
      </c>
      <c r="I655" s="566"/>
      <c r="J655" s="567" t="s">
        <v>17</v>
      </c>
      <c r="K655" s="611"/>
      <c r="L655" s="609" t="s">
        <v>18</v>
      </c>
      <c r="M655" s="562"/>
      <c r="N655" s="612" t="s">
        <v>19</v>
      </c>
      <c r="O655" s="613" t="s">
        <v>6</v>
      </c>
      <c r="P655" s="613" t="s">
        <v>20</v>
      </c>
      <c r="Q655" s="595"/>
      <c r="R655" s="614" t="s">
        <v>492</v>
      </c>
      <c r="S655" s="604"/>
      <c r="T655" s="615"/>
      <c r="U655" s="604"/>
      <c r="V655" s="604" t="s">
        <v>492</v>
      </c>
      <c r="W655" s="604"/>
      <c r="X655" s="616"/>
      <c r="Y655" s="555"/>
      <c r="Z655" s="558"/>
      <c r="AA655" s="617"/>
      <c r="AB655" s="618"/>
      <c r="AC655" s="619"/>
      <c r="AD655" s="555"/>
      <c r="AE655" s="555"/>
      <c r="AF655" s="555" t="s">
        <v>346</v>
      </c>
      <c r="AG655" s="606"/>
    </row>
    <row r="656" spans="1:33">
      <c r="A656" s="43"/>
      <c r="B656" s="620"/>
      <c r="C656" s="621"/>
      <c r="D656" s="621"/>
      <c r="E656" s="604" t="s">
        <v>492</v>
      </c>
      <c r="F656" s="622"/>
      <c r="G656" s="623" t="s">
        <v>492</v>
      </c>
      <c r="H656" s="622"/>
      <c r="I656" s="624" t="s">
        <v>492</v>
      </c>
      <c r="J656" s="622"/>
      <c r="K656" s="625" t="s">
        <v>492</v>
      </c>
      <c r="L656" s="622"/>
      <c r="M656" s="626" t="s">
        <v>492</v>
      </c>
      <c r="N656" s="605"/>
      <c r="O656" s="616" t="s">
        <v>492</v>
      </c>
      <c r="P656" s="605" t="s">
        <v>492</v>
      </c>
      <c r="Q656" s="595"/>
      <c r="R656" s="627" t="s">
        <v>492</v>
      </c>
      <c r="S656" s="628"/>
      <c r="T656" s="629"/>
      <c r="U656" s="628"/>
      <c r="V656" s="628" t="s">
        <v>492</v>
      </c>
      <c r="W656" s="628"/>
      <c r="X656" s="630"/>
      <c r="Y656" s="555"/>
      <c r="Z656" s="631"/>
      <c r="AA656" s="632"/>
      <c r="AB656" s="618"/>
      <c r="AC656" s="619"/>
      <c r="AD656" s="555"/>
      <c r="AE656" s="555"/>
      <c r="AF656" s="633" t="s">
        <v>164</v>
      </c>
      <c r="AG656" s="634">
        <v>129630</v>
      </c>
    </row>
    <row r="657" spans="1:33">
      <c r="A657" s="43"/>
      <c r="B657" s="635"/>
      <c r="C657" s="636"/>
      <c r="D657" s="636"/>
      <c r="E657" s="628" t="s">
        <v>492</v>
      </c>
      <c r="F657" s="637"/>
      <c r="G657" s="638" t="s">
        <v>492</v>
      </c>
      <c r="H657" s="637"/>
      <c r="I657" s="639" t="s">
        <v>492</v>
      </c>
      <c r="J657" s="637"/>
      <c r="K657" s="640" t="s">
        <v>492</v>
      </c>
      <c r="L657" s="637"/>
      <c r="M657" s="641" t="s">
        <v>492</v>
      </c>
      <c r="N657" s="642"/>
      <c r="O657" s="642" t="s">
        <v>492</v>
      </c>
      <c r="P657" s="642" t="s">
        <v>492</v>
      </c>
      <c r="Q657" s="595"/>
      <c r="R657" s="627" t="s">
        <v>492</v>
      </c>
      <c r="S657" s="628"/>
      <c r="T657" s="629"/>
      <c r="U657" s="628"/>
      <c r="V657" s="628" t="s">
        <v>492</v>
      </c>
      <c r="W657" s="628"/>
      <c r="X657" s="630"/>
      <c r="Y657" s="555"/>
      <c r="Z657" s="631"/>
      <c r="AA657" s="632"/>
      <c r="AB657" s="618"/>
      <c r="AC657" s="619"/>
      <c r="AD657" s="555"/>
      <c r="AE657" s="555"/>
      <c r="AF657" s="643" t="s">
        <v>680</v>
      </c>
      <c r="AG657" s="644">
        <v>0</v>
      </c>
    </row>
    <row r="658" spans="1:33">
      <c r="A658" s="43"/>
      <c r="B658" s="635"/>
      <c r="C658" s="636"/>
      <c r="D658" s="636"/>
      <c r="E658" s="628" t="s">
        <v>492</v>
      </c>
      <c r="F658" s="637"/>
      <c r="G658" s="638" t="s">
        <v>492</v>
      </c>
      <c r="H658" s="637"/>
      <c r="I658" s="639" t="s">
        <v>492</v>
      </c>
      <c r="J658" s="637"/>
      <c r="K658" s="640" t="s">
        <v>492</v>
      </c>
      <c r="L658" s="637"/>
      <c r="M658" s="641" t="s">
        <v>492</v>
      </c>
      <c r="N658" s="642"/>
      <c r="O658" s="630" t="s">
        <v>492</v>
      </c>
      <c r="P658" s="642" t="s">
        <v>492</v>
      </c>
      <c r="Q658" s="595"/>
      <c r="R658" s="627" t="s">
        <v>492</v>
      </c>
      <c r="S658" s="628"/>
      <c r="T658" s="629"/>
      <c r="U658" s="628"/>
      <c r="V658" s="628" t="s">
        <v>492</v>
      </c>
      <c r="W658" s="628"/>
      <c r="X658" s="630"/>
      <c r="Y658" s="555"/>
      <c r="Z658" s="645"/>
      <c r="AA658" s="590"/>
      <c r="AB658" s="646"/>
      <c r="AC658" s="647"/>
      <c r="AD658" s="555"/>
      <c r="AE658" s="555"/>
      <c r="AF658" s="555"/>
      <c r="AG658" s="606"/>
    </row>
    <row r="659" spans="1:33">
      <c r="A659" s="43"/>
      <c r="B659" s="635"/>
      <c r="C659" s="636"/>
      <c r="D659" s="636"/>
      <c r="E659" s="628" t="s">
        <v>492</v>
      </c>
      <c r="F659" s="637"/>
      <c r="G659" s="638" t="s">
        <v>492</v>
      </c>
      <c r="H659" s="637"/>
      <c r="I659" s="639" t="s">
        <v>492</v>
      </c>
      <c r="J659" s="637"/>
      <c r="K659" s="640" t="s">
        <v>492</v>
      </c>
      <c r="L659" s="637"/>
      <c r="M659" s="641" t="s">
        <v>492</v>
      </c>
      <c r="N659" s="642"/>
      <c r="O659" s="642" t="s">
        <v>492</v>
      </c>
      <c r="P659" s="642" t="s">
        <v>492</v>
      </c>
      <c r="Q659" s="595"/>
      <c r="R659" s="627" t="s">
        <v>492</v>
      </c>
      <c r="S659" s="628"/>
      <c r="T659" s="629"/>
      <c r="U659" s="628"/>
      <c r="V659" s="628" t="s">
        <v>492</v>
      </c>
      <c r="W659" s="628"/>
      <c r="X659" s="630"/>
      <c r="Y659" s="555"/>
      <c r="Z659" s="648" t="s">
        <v>35</v>
      </c>
      <c r="AA659" s="649"/>
      <c r="AB659" s="650"/>
      <c r="AC659" s="651">
        <v>0</v>
      </c>
      <c r="AD659" s="555"/>
      <c r="AE659" s="555"/>
      <c r="AF659" s="555" t="s">
        <v>345</v>
      </c>
      <c r="AG659" s="606"/>
    </row>
    <row r="660" spans="1:33">
      <c r="A660" s="43"/>
      <c r="B660" s="635"/>
      <c r="C660" s="636"/>
      <c r="D660" s="636"/>
      <c r="E660" s="628" t="s">
        <v>492</v>
      </c>
      <c r="F660" s="637"/>
      <c r="G660" s="638" t="s">
        <v>492</v>
      </c>
      <c r="H660" s="637"/>
      <c r="I660" s="639" t="s">
        <v>492</v>
      </c>
      <c r="J660" s="637"/>
      <c r="K660" s="640" t="s">
        <v>492</v>
      </c>
      <c r="L660" s="637"/>
      <c r="M660" s="641" t="s">
        <v>492</v>
      </c>
      <c r="N660" s="642"/>
      <c r="O660" s="630" t="s">
        <v>492</v>
      </c>
      <c r="P660" s="642" t="s">
        <v>492</v>
      </c>
      <c r="Q660" s="595"/>
      <c r="R660" s="627" t="s">
        <v>492</v>
      </c>
      <c r="S660" s="628"/>
      <c r="T660" s="629"/>
      <c r="U660" s="628"/>
      <c r="V660" s="628" t="s">
        <v>492</v>
      </c>
      <c r="W660" s="628"/>
      <c r="X660" s="630"/>
      <c r="Y660" s="555"/>
      <c r="Z660" s="555"/>
      <c r="AA660" s="555"/>
      <c r="AB660" s="555"/>
      <c r="AC660" s="555"/>
      <c r="AD660" s="555"/>
      <c r="AE660" s="555"/>
      <c r="AF660" s="633" t="s">
        <v>164</v>
      </c>
      <c r="AG660" s="634">
        <v>97300</v>
      </c>
    </row>
    <row r="661" spans="1:33">
      <c r="A661" s="43"/>
      <c r="B661" s="635"/>
      <c r="C661" s="636"/>
      <c r="D661" s="636"/>
      <c r="E661" s="628" t="s">
        <v>492</v>
      </c>
      <c r="F661" s="637"/>
      <c r="G661" s="638" t="s">
        <v>492</v>
      </c>
      <c r="H661" s="637"/>
      <c r="I661" s="639" t="s">
        <v>492</v>
      </c>
      <c r="J661" s="637"/>
      <c r="K661" s="640" t="s">
        <v>492</v>
      </c>
      <c r="L661" s="637"/>
      <c r="M661" s="641" t="s">
        <v>492</v>
      </c>
      <c r="N661" s="642"/>
      <c r="O661" s="642" t="s">
        <v>492</v>
      </c>
      <c r="P661" s="642" t="s">
        <v>492</v>
      </c>
      <c r="Q661" s="595"/>
      <c r="R661" s="627" t="s">
        <v>492</v>
      </c>
      <c r="S661" s="628"/>
      <c r="T661" s="629"/>
      <c r="U661" s="628"/>
      <c r="V661" s="628" t="s">
        <v>492</v>
      </c>
      <c r="W661" s="628"/>
      <c r="X661" s="630"/>
      <c r="Y661" s="555"/>
      <c r="Z661" s="602" t="s">
        <v>33</v>
      </c>
      <c r="AA661" s="603"/>
      <c r="AB661" s="652"/>
      <c r="AC661" s="653"/>
      <c r="AD661" s="555"/>
      <c r="AE661" s="555"/>
      <c r="AF661" s="643" t="s">
        <v>680</v>
      </c>
      <c r="AG661" s="644">
        <v>0</v>
      </c>
    </row>
    <row r="662" spans="1:33">
      <c r="A662" s="43"/>
      <c r="B662" s="635"/>
      <c r="C662" s="636"/>
      <c r="D662" s="636"/>
      <c r="E662" s="628" t="s">
        <v>492</v>
      </c>
      <c r="F662" s="637"/>
      <c r="G662" s="638" t="s">
        <v>492</v>
      </c>
      <c r="H662" s="637"/>
      <c r="I662" s="639" t="s">
        <v>492</v>
      </c>
      <c r="J662" s="637"/>
      <c r="K662" s="640" t="s">
        <v>492</v>
      </c>
      <c r="L662" s="637"/>
      <c r="M662" s="641" t="s">
        <v>492</v>
      </c>
      <c r="N662" s="642"/>
      <c r="O662" s="630" t="s">
        <v>492</v>
      </c>
      <c r="P662" s="642" t="s">
        <v>492</v>
      </c>
      <c r="Q662" s="595"/>
      <c r="R662" s="627" t="s">
        <v>492</v>
      </c>
      <c r="S662" s="628"/>
      <c r="T662" s="629"/>
      <c r="U662" s="628"/>
      <c r="V662" s="628" t="s">
        <v>492</v>
      </c>
      <c r="W662" s="628"/>
      <c r="X662" s="630"/>
      <c r="Y662" s="555"/>
      <c r="Z662" s="627"/>
      <c r="AA662" s="654"/>
      <c r="AB662" s="655"/>
      <c r="AC662" s="656"/>
      <c r="AD662" s="555"/>
      <c r="AE662" s="555"/>
      <c r="AF662" s="596"/>
      <c r="AG662" s="606"/>
    </row>
    <row r="663" spans="1:33">
      <c r="A663" s="43"/>
      <c r="B663" s="635"/>
      <c r="C663" s="636"/>
      <c r="D663" s="636"/>
      <c r="E663" s="628" t="s">
        <v>492</v>
      </c>
      <c r="F663" s="637"/>
      <c r="G663" s="638" t="s">
        <v>492</v>
      </c>
      <c r="H663" s="637"/>
      <c r="I663" s="639" t="s">
        <v>492</v>
      </c>
      <c r="J663" s="637"/>
      <c r="K663" s="640" t="s">
        <v>492</v>
      </c>
      <c r="L663" s="637"/>
      <c r="M663" s="641" t="s">
        <v>492</v>
      </c>
      <c r="N663" s="642"/>
      <c r="O663" s="642" t="s">
        <v>492</v>
      </c>
      <c r="P663" s="642" t="s">
        <v>492</v>
      </c>
      <c r="Q663" s="595"/>
      <c r="R663" s="627" t="s">
        <v>492</v>
      </c>
      <c r="S663" s="628"/>
      <c r="T663" s="629"/>
      <c r="U663" s="628"/>
      <c r="V663" s="628" t="s">
        <v>492</v>
      </c>
      <c r="W663" s="628"/>
      <c r="X663" s="630"/>
      <c r="Y663" s="555"/>
      <c r="Z663" s="627"/>
      <c r="AA663" s="654"/>
      <c r="AB663" s="655"/>
      <c r="AC663" s="642"/>
      <c r="AD663" s="555"/>
      <c r="AE663" s="555"/>
      <c r="AF663" s="555" t="s">
        <v>163</v>
      </c>
      <c r="AG663" s="606"/>
    </row>
    <row r="664" spans="1:33">
      <c r="A664" s="43"/>
      <c r="B664" s="635"/>
      <c r="C664" s="636"/>
      <c r="D664" s="636"/>
      <c r="E664" s="628" t="s">
        <v>492</v>
      </c>
      <c r="F664" s="637"/>
      <c r="G664" s="638" t="s">
        <v>492</v>
      </c>
      <c r="H664" s="637"/>
      <c r="I664" s="639" t="s">
        <v>492</v>
      </c>
      <c r="J664" s="637"/>
      <c r="K664" s="640" t="s">
        <v>492</v>
      </c>
      <c r="L664" s="637"/>
      <c r="M664" s="641" t="s">
        <v>492</v>
      </c>
      <c r="N664" s="642"/>
      <c r="O664" s="630" t="s">
        <v>492</v>
      </c>
      <c r="P664" s="642" t="s">
        <v>492</v>
      </c>
      <c r="Q664" s="595"/>
      <c r="R664" s="627" t="s">
        <v>492</v>
      </c>
      <c r="S664" s="628"/>
      <c r="T664" s="629"/>
      <c r="U664" s="628"/>
      <c r="V664" s="628" t="s">
        <v>492</v>
      </c>
      <c r="W664" s="628"/>
      <c r="X664" s="630"/>
      <c r="Y664" s="555"/>
      <c r="Z664" s="627"/>
      <c r="AA664" s="654"/>
      <c r="AB664" s="655"/>
      <c r="AC664" s="642"/>
      <c r="AD664" s="555"/>
      <c r="AE664" s="555"/>
      <c r="AF664" s="633" t="s">
        <v>164</v>
      </c>
      <c r="AG664" s="634">
        <v>52000</v>
      </c>
    </row>
    <row r="665" spans="1:33">
      <c r="A665" s="43"/>
      <c r="B665" s="635"/>
      <c r="C665" s="636"/>
      <c r="D665" s="636"/>
      <c r="E665" s="628" t="s">
        <v>492</v>
      </c>
      <c r="F665" s="637"/>
      <c r="G665" s="638" t="s">
        <v>492</v>
      </c>
      <c r="H665" s="637"/>
      <c r="I665" s="639" t="s">
        <v>492</v>
      </c>
      <c r="J665" s="637"/>
      <c r="K665" s="640" t="s">
        <v>492</v>
      </c>
      <c r="L665" s="637"/>
      <c r="M665" s="641" t="s">
        <v>492</v>
      </c>
      <c r="N665" s="642"/>
      <c r="O665" s="642" t="s">
        <v>492</v>
      </c>
      <c r="P665" s="642" t="s">
        <v>492</v>
      </c>
      <c r="Q665" s="595"/>
      <c r="R665" s="627" t="s">
        <v>492</v>
      </c>
      <c r="S665" s="628"/>
      <c r="T665" s="629"/>
      <c r="U665" s="628"/>
      <c r="V665" s="628" t="s">
        <v>492</v>
      </c>
      <c r="W665" s="628"/>
      <c r="X665" s="630"/>
      <c r="Y665" s="555"/>
      <c r="Z665" s="627"/>
      <c r="AA665" s="654"/>
      <c r="AB665" s="655"/>
      <c r="AC665" s="642"/>
      <c r="AD665" s="555"/>
      <c r="AE665" s="555"/>
      <c r="AF665" s="643" t="s">
        <v>680</v>
      </c>
      <c r="AG665" s="644">
        <v>0</v>
      </c>
    </row>
    <row r="666" spans="1:33">
      <c r="A666" s="43"/>
      <c r="B666" s="635"/>
      <c r="C666" s="636"/>
      <c r="D666" s="636"/>
      <c r="E666" s="628" t="s">
        <v>492</v>
      </c>
      <c r="F666" s="637"/>
      <c r="G666" s="638" t="s">
        <v>492</v>
      </c>
      <c r="H666" s="637"/>
      <c r="I666" s="639" t="s">
        <v>492</v>
      </c>
      <c r="J666" s="637"/>
      <c r="K666" s="640" t="s">
        <v>492</v>
      </c>
      <c r="L666" s="637"/>
      <c r="M666" s="641" t="s">
        <v>492</v>
      </c>
      <c r="N666" s="642"/>
      <c r="O666" s="630" t="s">
        <v>492</v>
      </c>
      <c r="P666" s="642" t="s">
        <v>492</v>
      </c>
      <c r="Q666" s="595"/>
      <c r="R666" s="627" t="s">
        <v>492</v>
      </c>
      <c r="S666" s="628"/>
      <c r="T666" s="629"/>
      <c r="U666" s="628"/>
      <c r="V666" s="628" t="s">
        <v>492</v>
      </c>
      <c r="W666" s="628"/>
      <c r="X666" s="630"/>
      <c r="Y666" s="555"/>
      <c r="Z666" s="627"/>
      <c r="AA666" s="654"/>
      <c r="AB666" s="657"/>
      <c r="AC666" s="642"/>
      <c r="AD666" s="555"/>
      <c r="AE666" s="555"/>
      <c r="AF666" s="555"/>
      <c r="AG666" s="606"/>
    </row>
    <row r="667" spans="1:33">
      <c r="A667" s="43"/>
      <c r="B667" s="635"/>
      <c r="C667" s="658"/>
      <c r="D667" s="636"/>
      <c r="E667" s="628" t="s">
        <v>492</v>
      </c>
      <c r="F667" s="637"/>
      <c r="G667" s="638" t="s">
        <v>492</v>
      </c>
      <c r="H667" s="637"/>
      <c r="I667" s="639" t="s">
        <v>492</v>
      </c>
      <c r="J667" s="637"/>
      <c r="K667" s="640" t="s">
        <v>492</v>
      </c>
      <c r="L667" s="637"/>
      <c r="M667" s="641" t="s">
        <v>492</v>
      </c>
      <c r="N667" s="642"/>
      <c r="O667" s="642" t="s">
        <v>492</v>
      </c>
      <c r="P667" s="642" t="s">
        <v>492</v>
      </c>
      <c r="Q667" s="595"/>
      <c r="R667" s="627" t="s">
        <v>492</v>
      </c>
      <c r="S667" s="628"/>
      <c r="T667" s="629"/>
      <c r="U667" s="628"/>
      <c r="V667" s="628" t="s">
        <v>492</v>
      </c>
      <c r="W667" s="628"/>
      <c r="X667" s="630"/>
      <c r="Y667" s="555"/>
      <c r="Z667" s="627"/>
      <c r="AA667" s="654"/>
      <c r="AB667" s="657"/>
      <c r="AC667" s="642"/>
      <c r="AD667" s="555"/>
      <c r="AE667" s="555"/>
      <c r="AF667" s="596" t="s">
        <v>344</v>
      </c>
      <c r="AG667" s="597"/>
    </row>
    <row r="668" spans="1:33">
      <c r="A668" s="43"/>
      <c r="B668" s="635"/>
      <c r="C668" s="658"/>
      <c r="D668" s="636"/>
      <c r="E668" s="628" t="s">
        <v>492</v>
      </c>
      <c r="F668" s="637"/>
      <c r="G668" s="638" t="s">
        <v>492</v>
      </c>
      <c r="H668" s="637"/>
      <c r="I668" s="639" t="s">
        <v>492</v>
      </c>
      <c r="J668" s="637"/>
      <c r="K668" s="640" t="s">
        <v>492</v>
      </c>
      <c r="L668" s="637"/>
      <c r="M668" s="641" t="s">
        <v>492</v>
      </c>
      <c r="N668" s="642"/>
      <c r="O668" s="630" t="s">
        <v>492</v>
      </c>
      <c r="P668" s="642" t="s">
        <v>492</v>
      </c>
      <c r="Q668" s="595"/>
      <c r="R668" s="627" t="s">
        <v>492</v>
      </c>
      <c r="S668" s="628"/>
      <c r="T668" s="629"/>
      <c r="U668" s="628"/>
      <c r="V668" s="628" t="s">
        <v>492</v>
      </c>
      <c r="W668" s="628"/>
      <c r="X668" s="630"/>
      <c r="Y668" s="555"/>
      <c r="Z668" s="627"/>
      <c r="AA668" s="654"/>
      <c r="AB668" s="655"/>
      <c r="AC668" s="656"/>
      <c r="AD668" s="555"/>
      <c r="AE668" s="555"/>
      <c r="AF668" s="659"/>
      <c r="AG668" s="647"/>
    </row>
    <row r="669" spans="1:33">
      <c r="A669" s="43"/>
      <c r="B669" s="635"/>
      <c r="C669" s="658"/>
      <c r="D669" s="636"/>
      <c r="E669" s="628" t="s">
        <v>492</v>
      </c>
      <c r="F669" s="637"/>
      <c r="G669" s="638" t="s">
        <v>492</v>
      </c>
      <c r="H669" s="637"/>
      <c r="I669" s="639" t="s">
        <v>492</v>
      </c>
      <c r="J669" s="637"/>
      <c r="K669" s="640" t="s">
        <v>492</v>
      </c>
      <c r="L669" s="637"/>
      <c r="M669" s="641" t="s">
        <v>492</v>
      </c>
      <c r="N669" s="642"/>
      <c r="O669" s="642" t="s">
        <v>492</v>
      </c>
      <c r="P669" s="642" t="s">
        <v>492</v>
      </c>
      <c r="Q669" s="595"/>
      <c r="R669" s="627" t="s">
        <v>492</v>
      </c>
      <c r="S669" s="628"/>
      <c r="T669" s="629"/>
      <c r="U669" s="628"/>
      <c r="V669" s="628" t="s">
        <v>492</v>
      </c>
      <c r="W669" s="628"/>
      <c r="X669" s="630"/>
      <c r="Y669" s="555"/>
      <c r="Z669" s="627"/>
      <c r="AA669" s="654"/>
      <c r="AB669" s="655"/>
      <c r="AC669" s="642"/>
      <c r="AD669" s="555"/>
      <c r="AE669" s="555"/>
      <c r="AF669" s="660" t="s">
        <v>31</v>
      </c>
      <c r="AG669" s="661">
        <v>0</v>
      </c>
    </row>
    <row r="670" spans="1:33">
      <c r="B670" s="662"/>
      <c r="C670" s="663"/>
      <c r="D670" s="664"/>
      <c r="E670" s="590" t="s">
        <v>492</v>
      </c>
      <c r="F670" s="665"/>
      <c r="G670" s="666"/>
      <c r="H670" s="665"/>
      <c r="I670" s="667"/>
      <c r="J670" s="665"/>
      <c r="K670" s="667"/>
      <c r="L670" s="665"/>
      <c r="M670" s="666"/>
      <c r="N670" s="647"/>
      <c r="O670" s="668"/>
      <c r="P670" s="647"/>
      <c r="Q670" s="595"/>
      <c r="R670" s="627" t="s">
        <v>492</v>
      </c>
      <c r="S670" s="628"/>
      <c r="T670" s="629"/>
      <c r="U670" s="628"/>
      <c r="V670" s="628" t="s">
        <v>492</v>
      </c>
      <c r="W670" s="628"/>
      <c r="X670" s="630"/>
      <c r="Y670" s="555"/>
      <c r="Z670" s="627"/>
      <c r="AA670" s="654"/>
      <c r="AB670" s="655"/>
      <c r="AC670" s="642"/>
      <c r="AD670" s="555"/>
      <c r="AE670" s="555"/>
      <c r="AF670" s="669"/>
      <c r="AG670" s="619"/>
    </row>
    <row r="671" spans="1:33">
      <c r="B671" s="928" t="s">
        <v>500</v>
      </c>
      <c r="C671" s="929"/>
      <c r="D671" s="930"/>
      <c r="E671" s="670"/>
      <c r="F671" s="671">
        <v>0</v>
      </c>
      <c r="G671" s="672">
        <v>0</v>
      </c>
      <c r="H671" s="671">
        <v>0</v>
      </c>
      <c r="I671" s="673">
        <v>0</v>
      </c>
      <c r="J671" s="671">
        <v>0</v>
      </c>
      <c r="K671" s="673">
        <v>0</v>
      </c>
      <c r="L671" s="671">
        <v>0</v>
      </c>
      <c r="M671" s="672">
        <v>0</v>
      </c>
      <c r="N671" s="672">
        <v>0</v>
      </c>
      <c r="O671" s="674">
        <v>0</v>
      </c>
      <c r="P671" s="674">
        <v>0</v>
      </c>
      <c r="Q671" s="595"/>
      <c r="R671" s="675" t="s">
        <v>492</v>
      </c>
      <c r="S671" s="676"/>
      <c r="T671" s="677"/>
      <c r="U671" s="628"/>
      <c r="V671" s="628" t="s">
        <v>492</v>
      </c>
      <c r="W671" s="628"/>
      <c r="X671" s="630"/>
      <c r="Y671" s="555"/>
      <c r="Z671" s="627"/>
      <c r="AA671" s="654"/>
      <c r="AB671" s="655"/>
      <c r="AC671" s="642"/>
      <c r="AD671" s="555"/>
      <c r="AE671" s="555"/>
      <c r="AF671" s="660" t="s">
        <v>32</v>
      </c>
      <c r="AG671" s="678"/>
    </row>
    <row r="672" spans="1:33">
      <c r="B672" s="554"/>
      <c r="C672" s="590"/>
      <c r="D672" s="554"/>
      <c r="E672" s="590"/>
      <c r="F672" s="666"/>
      <c r="G672" s="666"/>
      <c r="H672" s="666"/>
      <c r="I672" s="666"/>
      <c r="J672" s="666"/>
      <c r="K672" s="666"/>
      <c r="L672" s="666"/>
      <c r="M672" s="666"/>
      <c r="N672" s="666"/>
      <c r="O672" s="666"/>
      <c r="P672" s="666"/>
      <c r="Q672" s="595"/>
      <c r="R672" s="598" t="s">
        <v>89</v>
      </c>
      <c r="S672" s="679"/>
      <c r="T672" s="680">
        <v>0</v>
      </c>
      <c r="U672" s="628"/>
      <c r="V672" s="628" t="s">
        <v>492</v>
      </c>
      <c r="W672" s="628"/>
      <c r="X672" s="630"/>
      <c r="Y672" s="555"/>
      <c r="Z672" s="627"/>
      <c r="AA672" s="654"/>
      <c r="AB672" s="657"/>
      <c r="AC672" s="642"/>
      <c r="AD672" s="555"/>
      <c r="AE672" s="555"/>
      <c r="AF672" s="669"/>
      <c r="AG672" s="619"/>
    </row>
    <row r="673" spans="1:33">
      <c r="B673" s="881" t="s">
        <v>601</v>
      </c>
      <c r="C673" s="882"/>
      <c r="D673" s="882"/>
      <c r="E673" s="564" t="e">
        <v>#N/A</v>
      </c>
      <c r="F673" s="883" t="s">
        <v>603</v>
      </c>
      <c r="G673" s="884"/>
      <c r="H673" s="884"/>
      <c r="I673" s="884"/>
      <c r="J673" s="884"/>
      <c r="K673" s="884"/>
      <c r="L673" s="884"/>
      <c r="M673" s="884"/>
      <c r="N673" s="884"/>
      <c r="O673" s="884"/>
      <c r="P673" s="885"/>
      <c r="Q673" s="555"/>
      <c r="R673" s="598" t="s">
        <v>90</v>
      </c>
      <c r="S673" s="564"/>
      <c r="T673" s="681"/>
      <c r="U673" s="682"/>
      <c r="V673" s="682" t="s">
        <v>492</v>
      </c>
      <c r="W673" s="682"/>
      <c r="X673" s="683"/>
      <c r="Y673" s="555"/>
      <c r="Z673" s="675"/>
      <c r="AA673" s="684"/>
      <c r="AB673" s="685"/>
      <c r="AC673" s="686"/>
      <c r="AD673" s="555"/>
      <c r="AE673" s="555"/>
      <c r="AF673" s="660" t="s">
        <v>343</v>
      </c>
      <c r="AG673" s="678"/>
    </row>
    <row r="674" spans="1:33">
      <c r="B674" s="894" t="s">
        <v>602</v>
      </c>
      <c r="C674" s="894"/>
      <c r="D674" s="894"/>
      <c r="E674" s="555" t="e">
        <v>#N/A</v>
      </c>
      <c r="F674" s="687" t="s">
        <v>15</v>
      </c>
      <c r="G674" s="688"/>
      <c r="H674" s="687" t="s">
        <v>16</v>
      </c>
      <c r="I674" s="689"/>
      <c r="J674" s="559" t="s">
        <v>17</v>
      </c>
      <c r="K674" s="690"/>
      <c r="L674" s="687" t="s">
        <v>18</v>
      </c>
      <c r="M674" s="670"/>
      <c r="N674" s="670" t="s">
        <v>19</v>
      </c>
      <c r="O674" s="691" t="s">
        <v>6</v>
      </c>
      <c r="P674" s="613" t="s">
        <v>20</v>
      </c>
      <c r="Q674" s="555"/>
      <c r="R674" s="692" t="s">
        <v>492</v>
      </c>
      <c r="S674" s="560"/>
      <c r="T674" s="693"/>
      <c r="U674" s="694"/>
      <c r="V674" s="695" t="s">
        <v>492</v>
      </c>
      <c r="W674" s="695"/>
      <c r="X674" s="630"/>
      <c r="Y674" s="555"/>
      <c r="Z674" s="645"/>
      <c r="AA674" s="590"/>
      <c r="AB674" s="646"/>
      <c r="AC674" s="647"/>
      <c r="AD674" s="555"/>
      <c r="AE674" s="555"/>
      <c r="AF674" s="669"/>
      <c r="AG674" s="619"/>
    </row>
    <row r="675" spans="1:33">
      <c r="A675" s="548" t="s">
        <v>498</v>
      </c>
      <c r="B675" s="873" t="s">
        <v>635</v>
      </c>
      <c r="C675" s="874"/>
      <c r="D675" s="875"/>
      <c r="E675" s="670"/>
      <c r="F675" s="765">
        <v>0</v>
      </c>
      <c r="G675" s="757">
        <v>0</v>
      </c>
      <c r="H675" s="758">
        <v>0</v>
      </c>
      <c r="I675" s="758">
        <v>0</v>
      </c>
      <c r="J675" s="758">
        <v>0</v>
      </c>
      <c r="K675" s="758">
        <v>0</v>
      </c>
      <c r="L675" s="758">
        <v>0</v>
      </c>
      <c r="M675" s="758">
        <v>0</v>
      </c>
      <c r="N675" s="758">
        <v>0</v>
      </c>
      <c r="O675" s="758">
        <v>0</v>
      </c>
      <c r="P675" s="759">
        <v>0</v>
      </c>
      <c r="Q675" s="555"/>
      <c r="R675" s="857" t="s">
        <v>91</v>
      </c>
      <c r="S675" s="858"/>
      <c r="T675" s="680">
        <v>0</v>
      </c>
      <c r="U675" s="696"/>
      <c r="V675" s="697" t="s">
        <v>492</v>
      </c>
      <c r="W675" s="696"/>
      <c r="X675" s="630"/>
      <c r="Y675" s="555"/>
      <c r="Z675" s="648" t="s">
        <v>35</v>
      </c>
      <c r="AA675" s="649"/>
      <c r="AB675" s="650"/>
      <c r="AC675" s="651">
        <v>0</v>
      </c>
      <c r="AD675" s="555"/>
      <c r="AE675" s="555"/>
      <c r="AF675" s="698" t="s">
        <v>81</v>
      </c>
      <c r="AG675" s="699"/>
    </row>
    <row r="676" spans="1:33">
      <c r="A676" s="548"/>
      <c r="B676" s="870" t="s">
        <v>623</v>
      </c>
      <c r="C676" s="871"/>
      <c r="D676" s="872"/>
      <c r="E676" s="555" t="e">
        <v>#N/A</v>
      </c>
      <c r="F676" s="700">
        <v>363</v>
      </c>
      <c r="G676" s="701">
        <v>81000</v>
      </c>
      <c r="H676" s="702">
        <v>410</v>
      </c>
      <c r="I676" s="702">
        <v>63000</v>
      </c>
      <c r="J676" s="702">
        <v>0</v>
      </c>
      <c r="K676" s="702">
        <v>45000</v>
      </c>
      <c r="L676" s="702">
        <v>31</v>
      </c>
      <c r="M676" s="702">
        <v>40600</v>
      </c>
      <c r="N676" s="702">
        <v>12</v>
      </c>
      <c r="O676" s="702">
        <v>816</v>
      </c>
      <c r="P676" s="703">
        <v>3388110</v>
      </c>
      <c r="Q676" s="555"/>
      <c r="R676" s="560"/>
      <c r="S676" s="560"/>
      <c r="T676" s="704"/>
      <c r="U676" s="628"/>
      <c r="V676" s="628" t="s">
        <v>492</v>
      </c>
      <c r="W676" s="628"/>
      <c r="X676" s="630"/>
      <c r="Y676" s="555"/>
      <c r="Z676" s="596" t="s">
        <v>36</v>
      </c>
      <c r="AA676" s="555"/>
      <c r="AB676" s="555"/>
      <c r="AC676" s="555"/>
      <c r="AD676" s="555"/>
      <c r="AE676" s="555"/>
      <c r="AF676" s="669"/>
      <c r="AG676" s="619"/>
    </row>
    <row r="677" spans="1:33">
      <c r="A677" s="548" t="s">
        <v>607</v>
      </c>
      <c r="B677" s="873" t="s">
        <v>107</v>
      </c>
      <c r="C677" s="874"/>
      <c r="D677" s="875"/>
      <c r="E677" s="670"/>
      <c r="F677" s="757">
        <v>0</v>
      </c>
      <c r="G677" s="758">
        <v>0</v>
      </c>
      <c r="H677" s="758">
        <v>0</v>
      </c>
      <c r="I677" s="758">
        <v>0</v>
      </c>
      <c r="J677" s="758">
        <v>0</v>
      </c>
      <c r="K677" s="758">
        <v>0</v>
      </c>
      <c r="L677" s="758">
        <v>0</v>
      </c>
      <c r="M677" s="758">
        <v>0</v>
      </c>
      <c r="N677" s="758">
        <v>0</v>
      </c>
      <c r="O677" s="758">
        <v>0</v>
      </c>
      <c r="P677" s="759">
        <v>0</v>
      </c>
      <c r="Q677" s="555"/>
      <c r="R677" s="857" t="s">
        <v>92</v>
      </c>
      <c r="S677" s="863"/>
      <c r="T677" s="864"/>
      <c r="U677" s="682"/>
      <c r="V677" s="682" t="s">
        <v>492</v>
      </c>
      <c r="W677" s="682"/>
      <c r="X677" s="683"/>
      <c r="Y677" s="555"/>
      <c r="Z677" s="555"/>
      <c r="AA677" s="555"/>
      <c r="AB677" s="555"/>
      <c r="AC677" s="555"/>
      <c r="AD677" s="555"/>
      <c r="AE677" s="555"/>
      <c r="AF677" s="705" t="s">
        <v>34</v>
      </c>
      <c r="AG677" s="706"/>
    </row>
    <row r="678" spans="1:33">
      <c r="A678" s="548"/>
      <c r="B678" s="870" t="s">
        <v>623</v>
      </c>
      <c r="C678" s="871"/>
      <c r="D678" s="872"/>
      <c r="E678" s="555" t="e">
        <v>#N/A</v>
      </c>
      <c r="F678" s="701">
        <v>33</v>
      </c>
      <c r="G678" s="702">
        <v>3150</v>
      </c>
      <c r="H678" s="702">
        <v>8</v>
      </c>
      <c r="I678" s="702">
        <v>2450</v>
      </c>
      <c r="J678" s="702">
        <v>0</v>
      </c>
      <c r="K678" s="702">
        <v>1750</v>
      </c>
      <c r="L678" s="702">
        <v>0</v>
      </c>
      <c r="M678" s="702">
        <v>1580</v>
      </c>
      <c r="N678" s="702">
        <v>1</v>
      </c>
      <c r="O678" s="702">
        <v>42</v>
      </c>
      <c r="P678" s="703">
        <v>142280</v>
      </c>
      <c r="Q678" s="555"/>
      <c r="R678" s="692" t="s">
        <v>492</v>
      </c>
      <c r="S678" s="560"/>
      <c r="T678" s="693"/>
      <c r="U678" s="707"/>
      <c r="V678" s="708" t="s">
        <v>492</v>
      </c>
      <c r="W678" s="676"/>
      <c r="X678" s="709"/>
      <c r="Y678" s="555"/>
      <c r="Z678" s="645"/>
      <c r="AA678" s="590"/>
      <c r="AB678" s="646"/>
      <c r="AC678" s="647"/>
      <c r="AD678" s="555"/>
      <c r="AE678" s="555"/>
      <c r="AF678" s="669"/>
      <c r="AG678" s="619"/>
    </row>
    <row r="679" spans="1:33">
      <c r="A679" s="548" t="s">
        <v>608</v>
      </c>
      <c r="B679" s="873" t="s">
        <v>605</v>
      </c>
      <c r="C679" s="874"/>
      <c r="D679" s="875"/>
      <c r="E679" s="670"/>
      <c r="F679" s="757">
        <v>0</v>
      </c>
      <c r="G679" s="758">
        <v>0</v>
      </c>
      <c r="H679" s="758">
        <v>0</v>
      </c>
      <c r="I679" s="758">
        <v>0</v>
      </c>
      <c r="J679" s="758">
        <v>0</v>
      </c>
      <c r="K679" s="758">
        <v>0</v>
      </c>
      <c r="L679" s="758">
        <v>0</v>
      </c>
      <c r="M679" s="758">
        <v>0</v>
      </c>
      <c r="N679" s="758">
        <v>0</v>
      </c>
      <c r="O679" s="758">
        <v>0</v>
      </c>
      <c r="P679" s="759">
        <v>0</v>
      </c>
      <c r="Q679" s="555"/>
      <c r="R679" s="857" t="s">
        <v>93</v>
      </c>
      <c r="S679" s="858"/>
      <c r="T679" s="680">
        <v>0</v>
      </c>
      <c r="U679" s="710"/>
      <c r="V679" s="564" t="s">
        <v>82</v>
      </c>
      <c r="W679" s="564"/>
      <c r="X679" s="711">
        <v>0</v>
      </c>
      <c r="Y679" s="555"/>
      <c r="Z679" s="692" t="s">
        <v>76</v>
      </c>
      <c r="AA679" s="649"/>
      <c r="AB679" s="650"/>
      <c r="AC679" s="651">
        <v>0</v>
      </c>
      <c r="AD679" s="555"/>
      <c r="AE679" s="555"/>
      <c r="AF679" s="705" t="s">
        <v>5</v>
      </c>
      <c r="AG679" s="651">
        <v>0</v>
      </c>
    </row>
    <row r="680" spans="1:33">
      <c r="A680" s="548"/>
      <c r="B680" s="870" t="s">
        <v>623</v>
      </c>
      <c r="C680" s="871"/>
      <c r="D680" s="872"/>
      <c r="E680" s="712"/>
      <c r="F680" s="701">
        <v>0</v>
      </c>
      <c r="G680" s="702">
        <v>0</v>
      </c>
      <c r="H680" s="702">
        <v>0</v>
      </c>
      <c r="I680" s="702">
        <v>0</v>
      </c>
      <c r="J680" s="702">
        <v>0</v>
      </c>
      <c r="K680" s="702">
        <v>0</v>
      </c>
      <c r="L680" s="702">
        <v>0</v>
      </c>
      <c r="M680" s="702">
        <v>0</v>
      </c>
      <c r="N680" s="702">
        <v>0</v>
      </c>
      <c r="O680" s="702">
        <v>0</v>
      </c>
      <c r="P680" s="703">
        <v>0</v>
      </c>
      <c r="Q680" s="555"/>
      <c r="R680" s="596"/>
      <c r="S680" s="555"/>
      <c r="T680" s="713"/>
      <c r="U680" s="555"/>
      <c r="V680" s="714"/>
      <c r="W680" s="555"/>
      <c r="X680" s="713"/>
      <c r="Y680" s="555"/>
      <c r="Z680" s="555"/>
      <c r="AA680" s="555"/>
      <c r="AB680" s="555"/>
      <c r="AC680" s="555"/>
      <c r="AD680" s="555"/>
      <c r="AE680" s="555"/>
      <c r="AF680" s="555"/>
      <c r="AG680" s="555"/>
    </row>
    <row r="681" spans="1:33">
      <c r="A681" s="548" t="s">
        <v>609</v>
      </c>
      <c r="B681" s="873" t="s">
        <v>103</v>
      </c>
      <c r="C681" s="874"/>
      <c r="D681" s="875"/>
      <c r="E681" s="560" t="e">
        <v>#N/A</v>
      </c>
      <c r="F681" s="757">
        <v>0</v>
      </c>
      <c r="G681" s="758">
        <v>0</v>
      </c>
      <c r="H681" s="758">
        <v>0</v>
      </c>
      <c r="I681" s="758">
        <v>0</v>
      </c>
      <c r="J681" s="758">
        <v>0</v>
      </c>
      <c r="K681" s="758">
        <v>0</v>
      </c>
      <c r="L681" s="758">
        <v>0</v>
      </c>
      <c r="M681" s="758">
        <v>0</v>
      </c>
      <c r="N681" s="758">
        <v>0</v>
      </c>
      <c r="O681" s="758">
        <v>0</v>
      </c>
      <c r="P681" s="759">
        <v>0</v>
      </c>
      <c r="Q681" s="555"/>
      <c r="R681" s="649" t="s">
        <v>425</v>
      </c>
      <c r="S681" s="555"/>
      <c r="T681" s="555"/>
      <c r="U681" s="555"/>
      <c r="V681" s="555"/>
      <c r="W681" s="555"/>
      <c r="X681" s="555"/>
      <c r="Y681" s="555"/>
      <c r="Z681" s="555"/>
      <c r="AA681" s="555"/>
      <c r="AB681" s="555"/>
      <c r="AC681" s="555"/>
      <c r="AD681" s="555"/>
      <c r="AE681" s="555"/>
      <c r="AF681" s="714" t="s">
        <v>342</v>
      </c>
      <c r="AG681" s="555"/>
    </row>
    <row r="682" spans="1:33">
      <c r="A682" s="548"/>
      <c r="B682" s="870" t="s">
        <v>623</v>
      </c>
      <c r="C682" s="871"/>
      <c r="D682" s="872"/>
      <c r="E682" s="555" t="e">
        <v>#N/A</v>
      </c>
      <c r="F682" s="701">
        <v>174</v>
      </c>
      <c r="G682" s="702">
        <v>26460</v>
      </c>
      <c r="H682" s="702">
        <v>71</v>
      </c>
      <c r="I682" s="702">
        <v>20580</v>
      </c>
      <c r="J682" s="702">
        <v>0</v>
      </c>
      <c r="K682" s="702">
        <v>14700</v>
      </c>
      <c r="L682" s="702">
        <v>20</v>
      </c>
      <c r="M682" s="702">
        <v>13230</v>
      </c>
      <c r="N682" s="702">
        <v>6</v>
      </c>
      <c r="O682" s="702">
        <v>271</v>
      </c>
      <c r="P682" s="703">
        <v>2455880</v>
      </c>
      <c r="Q682" s="555"/>
      <c r="R682" s="774"/>
      <c r="S682" s="604"/>
      <c r="T682" s="603" t="s">
        <v>39</v>
      </c>
      <c r="U682" s="604"/>
      <c r="V682" s="715"/>
      <c r="W682" s="604"/>
      <c r="X682" s="603" t="s">
        <v>40</v>
      </c>
      <c r="Y682" s="604"/>
      <c r="Z682" s="715"/>
      <c r="AA682" s="604"/>
      <c r="AB682" s="604"/>
      <c r="AC682" s="603" t="s">
        <v>41</v>
      </c>
      <c r="AD682" s="715"/>
      <c r="AE682" s="555"/>
      <c r="AF682" s="645" t="s">
        <v>744</v>
      </c>
      <c r="AG682" s="716"/>
    </row>
    <row r="683" spans="1:33">
      <c r="A683" s="548" t="s">
        <v>610</v>
      </c>
      <c r="B683" s="878" t="s">
        <v>661</v>
      </c>
      <c r="C683" s="879"/>
      <c r="D683" s="880"/>
      <c r="E683" s="670"/>
      <c r="F683" s="757">
        <v>0</v>
      </c>
      <c r="G683" s="758">
        <v>0</v>
      </c>
      <c r="H683" s="758">
        <v>0</v>
      </c>
      <c r="I683" s="758">
        <v>0</v>
      </c>
      <c r="J683" s="758">
        <v>0</v>
      </c>
      <c r="K683" s="758">
        <v>0</v>
      </c>
      <c r="L683" s="758">
        <v>0</v>
      </c>
      <c r="M683" s="758">
        <v>0</v>
      </c>
      <c r="N683" s="758">
        <v>0</v>
      </c>
      <c r="O683" s="758">
        <v>0</v>
      </c>
      <c r="P683" s="759">
        <v>0</v>
      </c>
      <c r="Q683" s="555"/>
      <c r="R683" s="775"/>
      <c r="S683" s="596" t="s">
        <v>2</v>
      </c>
      <c r="T683" s="717">
        <v>18</v>
      </c>
      <c r="U683" s="555"/>
      <c r="V683" s="718"/>
      <c r="W683" s="596" t="s">
        <v>42</v>
      </c>
      <c r="X683" s="719">
        <v>677</v>
      </c>
      <c r="Y683" s="555"/>
      <c r="Z683" s="720"/>
      <c r="AA683" s="555" t="s">
        <v>2</v>
      </c>
      <c r="AB683" s="596"/>
      <c r="AC683" s="721">
        <v>996</v>
      </c>
      <c r="AD683" s="720"/>
      <c r="AE683" s="555"/>
      <c r="AF683" s="631" t="s">
        <v>492</v>
      </c>
      <c r="AG683" s="561"/>
    </row>
    <row r="684" spans="1:33">
      <c r="A684" s="548" t="s">
        <v>332</v>
      </c>
      <c r="B684" s="870" t="s">
        <v>623</v>
      </c>
      <c r="C684" s="871"/>
      <c r="D684" s="872"/>
      <c r="E684" s="555" t="e">
        <v>#N/A</v>
      </c>
      <c r="F684" s="701">
        <v>135</v>
      </c>
      <c r="G684" s="702">
        <v>33750</v>
      </c>
      <c r="H684" s="702">
        <v>66</v>
      </c>
      <c r="I684" s="702">
        <v>26250</v>
      </c>
      <c r="J684" s="702">
        <v>0</v>
      </c>
      <c r="K684" s="702">
        <v>18750</v>
      </c>
      <c r="L684" s="702">
        <v>9</v>
      </c>
      <c r="M684" s="702">
        <v>16900</v>
      </c>
      <c r="N684" s="702">
        <v>3</v>
      </c>
      <c r="O684" s="702">
        <v>213</v>
      </c>
      <c r="P684" s="703">
        <v>1501890</v>
      </c>
      <c r="Q684" s="555"/>
      <c r="R684" s="776" t="s">
        <v>43</v>
      </c>
      <c r="S684" s="697" t="s">
        <v>3</v>
      </c>
      <c r="T684" s="722">
        <v>0</v>
      </c>
      <c r="U684" s="696"/>
      <c r="V684" s="723">
        <v>0</v>
      </c>
      <c r="W684" s="697" t="s">
        <v>44</v>
      </c>
      <c r="X684" s="724">
        <v>1342</v>
      </c>
      <c r="Y684" s="696"/>
      <c r="Z684" s="725">
        <v>198.2274741506647</v>
      </c>
      <c r="AA684" s="696" t="s">
        <v>3</v>
      </c>
      <c r="AB684" s="697"/>
      <c r="AC684" s="726">
        <v>1620</v>
      </c>
      <c r="AD684" s="723">
        <v>162.65060240963857</v>
      </c>
      <c r="AE684" s="555"/>
      <c r="AF684" s="558"/>
      <c r="AG684" s="561"/>
    </row>
    <row r="685" spans="1:33">
      <c r="A685" s="43"/>
      <c r="B685" s="662"/>
      <c r="C685" s="663"/>
      <c r="D685" s="664"/>
      <c r="E685" s="590" t="s">
        <v>492</v>
      </c>
      <c r="F685" s="760"/>
      <c r="G685" s="761"/>
      <c r="H685" s="760"/>
      <c r="I685" s="762"/>
      <c r="J685" s="760"/>
      <c r="K685" s="762"/>
      <c r="L685" s="760"/>
      <c r="M685" s="761"/>
      <c r="N685" s="761"/>
      <c r="O685" s="763"/>
      <c r="P685" s="764"/>
      <c r="Q685" s="555"/>
      <c r="R685" s="777"/>
      <c r="S685" s="728"/>
      <c r="T685" s="606">
        <v>59500</v>
      </c>
      <c r="U685" s="555"/>
      <c r="V685" s="729"/>
      <c r="W685" s="555"/>
      <c r="X685" s="719">
        <v>2503040</v>
      </c>
      <c r="Y685" s="555"/>
      <c r="Z685" s="720"/>
      <c r="AA685" s="555"/>
      <c r="AB685" s="555"/>
      <c r="AC685" s="713">
        <v>3547650</v>
      </c>
      <c r="AD685" s="720"/>
      <c r="AE685" s="555"/>
      <c r="AF685" s="730"/>
      <c r="AG685" s="561"/>
    </row>
    <row r="686" spans="1:33">
      <c r="A686" s="43"/>
      <c r="B686" s="870" t="s">
        <v>611</v>
      </c>
      <c r="C686" s="871"/>
      <c r="D686" s="872"/>
      <c r="E686" s="670"/>
      <c r="F686" s="731">
        <v>705</v>
      </c>
      <c r="G686" s="732">
        <v>144360</v>
      </c>
      <c r="H686" s="731">
        <v>555</v>
      </c>
      <c r="I686" s="733">
        <v>112280</v>
      </c>
      <c r="J686" s="731">
        <v>0</v>
      </c>
      <c r="K686" s="733">
        <v>80200</v>
      </c>
      <c r="L686" s="731">
        <v>60</v>
      </c>
      <c r="M686" s="732">
        <v>72310</v>
      </c>
      <c r="N686" s="732">
        <v>22</v>
      </c>
      <c r="O686" s="734">
        <v>1342</v>
      </c>
      <c r="P686" s="735">
        <v>7488160</v>
      </c>
      <c r="Q686" s="555"/>
      <c r="R686" s="778" t="s">
        <v>45</v>
      </c>
      <c r="S686" s="660"/>
      <c r="T686" s="736">
        <v>0</v>
      </c>
      <c r="U686" s="696"/>
      <c r="V686" s="723">
        <v>0</v>
      </c>
      <c r="W686" s="696"/>
      <c r="X686" s="724">
        <v>7488160</v>
      </c>
      <c r="Y686" s="696"/>
      <c r="Z686" s="723">
        <v>299.16261825620046</v>
      </c>
      <c r="AA686" s="696"/>
      <c r="AB686" s="696"/>
      <c r="AC686" s="736">
        <v>8672120</v>
      </c>
      <c r="AD686" s="723">
        <v>244.44688737615041</v>
      </c>
      <c r="AE686" s="555"/>
      <c r="AF686" s="558"/>
      <c r="AG686" s="561"/>
    </row>
    <row r="687" spans="1:33">
      <c r="A687" s="43"/>
      <c r="B687" s="895"/>
      <c r="C687" s="895"/>
      <c r="D687" s="895"/>
      <c r="E687" s="562"/>
      <c r="F687" s="666"/>
      <c r="G687" s="737"/>
      <c r="H687" s="666"/>
      <c r="I687" s="737"/>
      <c r="J687" s="666"/>
      <c r="K687" s="737"/>
      <c r="L687" s="666"/>
      <c r="M687" s="737"/>
      <c r="N687" s="666"/>
      <c r="O687" s="737"/>
      <c r="P687" s="737"/>
      <c r="Q687" s="555"/>
      <c r="R687" s="777" t="s">
        <v>46</v>
      </c>
      <c r="S687" s="738">
        <v>0</v>
      </c>
      <c r="T687" s="606">
        <v>0</v>
      </c>
      <c r="U687" s="555"/>
      <c r="V687" s="729"/>
      <c r="W687" s="555"/>
      <c r="X687" s="719">
        <v>0</v>
      </c>
      <c r="Y687" s="555"/>
      <c r="Z687" s="739"/>
      <c r="AA687" s="555"/>
      <c r="AB687" s="555"/>
      <c r="AC687" s="713">
        <v>0</v>
      </c>
      <c r="AD687" s="720"/>
      <c r="AE687" s="555"/>
      <c r="AF687" s="558"/>
      <c r="AG687" s="561"/>
    </row>
    <row r="688" spans="1:33">
      <c r="A688" s="43"/>
      <c r="B688" s="881" t="s">
        <v>618</v>
      </c>
      <c r="C688" s="882"/>
      <c r="D688" s="882"/>
      <c r="E688" s="564" t="e">
        <v>#N/A</v>
      </c>
      <c r="F688" s="883" t="s">
        <v>616</v>
      </c>
      <c r="G688" s="884"/>
      <c r="H688" s="884"/>
      <c r="I688" s="884"/>
      <c r="J688" s="884"/>
      <c r="K688" s="884"/>
      <c r="L688" s="884"/>
      <c r="M688" s="884"/>
      <c r="N688" s="884"/>
      <c r="O688" s="884"/>
      <c r="P688" s="885"/>
      <c r="Q688" s="555"/>
      <c r="R688" s="776" t="s">
        <v>47</v>
      </c>
      <c r="S688" s="740"/>
      <c r="T688" s="736">
        <v>0</v>
      </c>
      <c r="U688" s="696"/>
      <c r="V688" s="723" t="s">
        <v>492</v>
      </c>
      <c r="W688" s="696"/>
      <c r="X688" s="724">
        <v>0</v>
      </c>
      <c r="Y688" s="696"/>
      <c r="Z688" s="725" t="s">
        <v>492</v>
      </c>
      <c r="AA688" s="696"/>
      <c r="AB688" s="696"/>
      <c r="AC688" s="736">
        <v>0</v>
      </c>
      <c r="AD688" s="723" t="s">
        <v>492</v>
      </c>
      <c r="AE688" s="555"/>
      <c r="AF688" s="558"/>
      <c r="AG688" s="561"/>
    </row>
    <row r="689" spans="1:33">
      <c r="A689" s="43"/>
      <c r="B689" s="894" t="s">
        <v>602</v>
      </c>
      <c r="C689" s="894"/>
      <c r="D689" s="894"/>
      <c r="E689" s="555" t="e">
        <v>#N/A</v>
      </c>
      <c r="F689" s="687" t="s">
        <v>15</v>
      </c>
      <c r="G689" s="688"/>
      <c r="H689" s="687" t="s">
        <v>16</v>
      </c>
      <c r="I689" s="689"/>
      <c r="J689" s="559" t="s">
        <v>17</v>
      </c>
      <c r="K689" s="690"/>
      <c r="L689" s="687" t="s">
        <v>18</v>
      </c>
      <c r="M689" s="670"/>
      <c r="N689" s="670" t="s">
        <v>19</v>
      </c>
      <c r="O689" s="691" t="s">
        <v>6</v>
      </c>
      <c r="P689" s="613" t="s">
        <v>20</v>
      </c>
      <c r="Q689" s="555"/>
      <c r="R689" s="773" t="s">
        <v>639</v>
      </c>
      <c r="S689" s="824">
        <v>0</v>
      </c>
      <c r="T689" s="606">
        <v>870</v>
      </c>
      <c r="U689" s="555"/>
      <c r="V689" s="729"/>
      <c r="W689" s="555"/>
      <c r="X689" s="719">
        <v>45080</v>
      </c>
      <c r="Y689" s="555"/>
      <c r="Z689" s="720"/>
      <c r="AA689" s="555"/>
      <c r="AB689" s="555"/>
      <c r="AC689" s="713">
        <v>65100</v>
      </c>
      <c r="AD689" s="720"/>
      <c r="AE689" s="555"/>
      <c r="AF689" s="558"/>
      <c r="AG689" s="561"/>
    </row>
    <row r="690" spans="1:33" ht="3" customHeight="1" thickBot="1">
      <c r="A690" s="43"/>
      <c r="B690" s="873" t="s">
        <v>635</v>
      </c>
      <c r="C690" s="874"/>
      <c r="D690" s="875"/>
      <c r="E690" s="670"/>
      <c r="F690" s="665"/>
      <c r="G690" s="727"/>
      <c r="H690" s="727"/>
      <c r="I690" s="727"/>
      <c r="J690" s="727"/>
      <c r="K690" s="727"/>
      <c r="L690" s="727"/>
      <c r="M690" s="727"/>
      <c r="N690" s="727"/>
      <c r="O690" s="727"/>
      <c r="P690" s="742"/>
      <c r="Q690" s="555"/>
      <c r="R690" s="771" t="s">
        <v>682</v>
      </c>
      <c r="S690" s="825">
        <v>0</v>
      </c>
      <c r="T690" s="736">
        <v>0</v>
      </c>
      <c r="U690" s="696"/>
      <c r="V690" s="723">
        <v>0</v>
      </c>
      <c r="W690" s="696"/>
      <c r="X690" s="724">
        <v>129630</v>
      </c>
      <c r="Y690" s="696"/>
      <c r="Z690" s="723">
        <v>287.55545696539485</v>
      </c>
      <c r="AA690" s="696"/>
      <c r="AB690" s="696"/>
      <c r="AC690" s="736">
        <v>147030</v>
      </c>
      <c r="AD690" s="723">
        <v>225.85253456221199</v>
      </c>
      <c r="AE690" s="555"/>
      <c r="AF690" s="558"/>
      <c r="AG690" s="561"/>
    </row>
    <row r="691" spans="1:33" ht="17.25" customHeight="1" thickBot="1">
      <c r="A691" s="43"/>
      <c r="B691" s="870" t="s">
        <v>624</v>
      </c>
      <c r="C691" s="871"/>
      <c r="D691" s="872"/>
      <c r="E691" s="555" t="e">
        <v>#N/A</v>
      </c>
      <c r="F691" s="700">
        <v>549</v>
      </c>
      <c r="G691" s="701">
        <v>93150</v>
      </c>
      <c r="H691" s="702">
        <v>488</v>
      </c>
      <c r="I691" s="702">
        <v>72450</v>
      </c>
      <c r="J691" s="702">
        <v>0</v>
      </c>
      <c r="K691" s="702">
        <v>51750</v>
      </c>
      <c r="L691" s="702">
        <v>43</v>
      </c>
      <c r="M691" s="702">
        <v>46690</v>
      </c>
      <c r="N691" s="702">
        <v>14</v>
      </c>
      <c r="O691" s="702">
        <v>1094</v>
      </c>
      <c r="P691" s="703">
        <v>4572070</v>
      </c>
      <c r="Q691" s="555"/>
      <c r="R691" s="773" t="s">
        <v>640</v>
      </c>
      <c r="S691" s="741"/>
      <c r="T691" s="606">
        <v>0</v>
      </c>
      <c r="U691" s="555"/>
      <c r="V691" s="729"/>
      <c r="W691" s="555"/>
      <c r="X691" s="719">
        <v>60800</v>
      </c>
      <c r="Y691" s="555"/>
      <c r="Z691" s="739"/>
      <c r="AA691" s="555"/>
      <c r="AB691" s="555"/>
      <c r="AC691" s="713">
        <v>83600</v>
      </c>
      <c r="AD691" s="720"/>
      <c r="AE691" s="555"/>
      <c r="AF691" s="934" t="s">
        <v>664</v>
      </c>
      <c r="AG691" s="935"/>
    </row>
    <row r="692" spans="1:33" ht="17.25" customHeight="1">
      <c r="B692" s="873" t="s">
        <v>107</v>
      </c>
      <c r="C692" s="874"/>
      <c r="D692" s="875"/>
      <c r="E692" s="670"/>
      <c r="F692" s="665"/>
      <c r="G692" s="727"/>
      <c r="H692" s="727"/>
      <c r="I692" s="727"/>
      <c r="J692" s="727"/>
      <c r="K692" s="727"/>
      <c r="L692" s="727"/>
      <c r="M692" s="727"/>
      <c r="N692" s="727"/>
      <c r="O692" s="727"/>
      <c r="P692" s="742"/>
      <c r="Q692" s="555"/>
      <c r="R692" s="772" t="s">
        <v>683</v>
      </c>
      <c r="S692" s="740"/>
      <c r="T692" s="736">
        <v>0</v>
      </c>
      <c r="U692" s="696"/>
      <c r="V692" s="723" t="s">
        <v>492</v>
      </c>
      <c r="W692" s="696"/>
      <c r="X692" s="724">
        <v>97300</v>
      </c>
      <c r="Y692" s="696"/>
      <c r="Z692" s="725">
        <v>160.03289473684211</v>
      </c>
      <c r="AA692" s="696"/>
      <c r="AB692" s="696"/>
      <c r="AC692" s="736">
        <v>130300</v>
      </c>
      <c r="AD692" s="723">
        <v>155.86124401913875</v>
      </c>
      <c r="AE692" s="555"/>
      <c r="AF692" s="936" t="s">
        <v>157</v>
      </c>
      <c r="AG692" s="937"/>
    </row>
    <row r="693" spans="1:33" ht="16.5" customHeight="1">
      <c r="B693" s="870" t="s">
        <v>624</v>
      </c>
      <c r="C693" s="871"/>
      <c r="D693" s="872"/>
      <c r="E693" s="555" t="e">
        <v>#N/A</v>
      </c>
      <c r="F693" s="701">
        <v>33</v>
      </c>
      <c r="G693" s="702">
        <v>3150</v>
      </c>
      <c r="H693" s="702">
        <v>8</v>
      </c>
      <c r="I693" s="702">
        <v>2450</v>
      </c>
      <c r="J693" s="702">
        <v>0</v>
      </c>
      <c r="K693" s="702">
        <v>1750</v>
      </c>
      <c r="L693" s="702">
        <v>0</v>
      </c>
      <c r="M693" s="702">
        <v>1580</v>
      </c>
      <c r="N693" s="702">
        <v>1</v>
      </c>
      <c r="O693" s="702">
        <v>42</v>
      </c>
      <c r="P693" s="703">
        <v>142280</v>
      </c>
      <c r="Q693" s="555"/>
      <c r="R693" s="777"/>
      <c r="S693" s="669"/>
      <c r="T693" s="606">
        <v>0</v>
      </c>
      <c r="U693" s="555"/>
      <c r="V693" s="729"/>
      <c r="W693" s="555"/>
      <c r="X693" s="719">
        <v>0</v>
      </c>
      <c r="Y693" s="555"/>
      <c r="Z693" s="720"/>
      <c r="AA693" s="555"/>
      <c r="AB693" s="555"/>
      <c r="AC693" s="713">
        <v>0</v>
      </c>
      <c r="AD693" s="720"/>
      <c r="AE693" s="555"/>
      <c r="AF693" s="826" t="s">
        <v>731</v>
      </c>
      <c r="AG693" s="827" t="s">
        <v>732</v>
      </c>
    </row>
    <row r="694" spans="1:33" ht="11.25" customHeight="1">
      <c r="B694" s="873" t="s">
        <v>605</v>
      </c>
      <c r="C694" s="874"/>
      <c r="D694" s="875"/>
      <c r="E694" s="670"/>
      <c r="F694" s="665"/>
      <c r="G694" s="727"/>
      <c r="H694" s="727"/>
      <c r="I694" s="727"/>
      <c r="J694" s="727"/>
      <c r="K694" s="727"/>
      <c r="L694" s="727"/>
      <c r="M694" s="727"/>
      <c r="N694" s="727"/>
      <c r="O694" s="727"/>
      <c r="P694" s="742"/>
      <c r="Q694" s="555"/>
      <c r="R694" s="776" t="s">
        <v>52</v>
      </c>
      <c r="S694" s="660"/>
      <c r="T694" s="736">
        <v>0</v>
      </c>
      <c r="U694" s="696"/>
      <c r="V694" s="723" t="s">
        <v>492</v>
      </c>
      <c r="W694" s="696"/>
      <c r="X694" s="724">
        <v>0</v>
      </c>
      <c r="Y694" s="696"/>
      <c r="Z694" s="723" t="s">
        <v>492</v>
      </c>
      <c r="AA694" s="696"/>
      <c r="AB694" s="696"/>
      <c r="AC694" s="736">
        <v>0</v>
      </c>
      <c r="AD694" s="723" t="s">
        <v>492</v>
      </c>
      <c r="AE694" s="555"/>
      <c r="AF694" s="817"/>
      <c r="AG694" s="818" t="s">
        <v>725</v>
      </c>
    </row>
    <row r="695" spans="1:33">
      <c r="B695" s="870" t="s">
        <v>624</v>
      </c>
      <c r="C695" s="871"/>
      <c r="D695" s="872"/>
      <c r="E695" s="712"/>
      <c r="F695" s="701">
        <v>0</v>
      </c>
      <c r="G695" s="702">
        <v>0</v>
      </c>
      <c r="H695" s="702">
        <v>0</v>
      </c>
      <c r="I695" s="702">
        <v>0</v>
      </c>
      <c r="J695" s="702">
        <v>0</v>
      </c>
      <c r="K695" s="702">
        <v>0</v>
      </c>
      <c r="L695" s="702">
        <v>0</v>
      </c>
      <c r="M695" s="702">
        <v>0</v>
      </c>
      <c r="N695" s="702">
        <v>0</v>
      </c>
      <c r="O695" s="702">
        <v>0</v>
      </c>
      <c r="P695" s="703">
        <v>0</v>
      </c>
      <c r="Q695" s="555"/>
      <c r="R695" s="773" t="s">
        <v>641</v>
      </c>
      <c r="S695" s="728"/>
      <c r="T695" s="743">
        <v>500</v>
      </c>
      <c r="U695" s="682"/>
      <c r="V695" s="744"/>
      <c r="W695" s="682"/>
      <c r="X695" s="719">
        <v>24500</v>
      </c>
      <c r="Y695" s="682"/>
      <c r="Z695" s="744"/>
      <c r="AA695" s="682"/>
      <c r="AB695" s="682"/>
      <c r="AC695" s="745">
        <v>38000</v>
      </c>
      <c r="AD695" s="744"/>
      <c r="AE695" s="555"/>
      <c r="AF695" s="828" t="s">
        <v>733</v>
      </c>
      <c r="AG695" s="829" t="s">
        <v>732</v>
      </c>
    </row>
    <row r="696" spans="1:33" ht="15" thickBot="1">
      <c r="B696" s="873" t="s">
        <v>103</v>
      </c>
      <c r="C696" s="874"/>
      <c r="D696" s="875"/>
      <c r="E696" s="560" t="e">
        <v>#N/A</v>
      </c>
      <c r="F696" s="665"/>
      <c r="G696" s="727"/>
      <c r="H696" s="727"/>
      <c r="I696" s="727"/>
      <c r="J696" s="727"/>
      <c r="K696" s="727"/>
      <c r="L696" s="727"/>
      <c r="M696" s="727"/>
      <c r="N696" s="727"/>
      <c r="O696" s="727"/>
      <c r="P696" s="742"/>
      <c r="Q696" s="555"/>
      <c r="R696" s="779" t="s">
        <v>684</v>
      </c>
      <c r="S696" s="746"/>
      <c r="T696" s="747">
        <v>0</v>
      </c>
      <c r="U696" s="748"/>
      <c r="V696" s="749">
        <v>0</v>
      </c>
      <c r="W696" s="748"/>
      <c r="X696" s="719">
        <v>52000</v>
      </c>
      <c r="Y696" s="748"/>
      <c r="Z696" s="749">
        <v>212.24489795918367</v>
      </c>
      <c r="AA696" s="748"/>
      <c r="AB696" s="748"/>
      <c r="AC696" s="747">
        <v>59500</v>
      </c>
      <c r="AD696" s="749">
        <v>156.57894736842107</v>
      </c>
      <c r="AE696" s="555"/>
      <c r="AF696" s="821"/>
      <c r="AG696" s="822" t="s">
        <v>725</v>
      </c>
    </row>
    <row r="697" spans="1:33">
      <c r="B697" s="870" t="s">
        <v>624</v>
      </c>
      <c r="C697" s="871"/>
      <c r="D697" s="872"/>
      <c r="E697" s="555" t="e">
        <v>#N/A</v>
      </c>
      <c r="F697" s="701">
        <v>174</v>
      </c>
      <c r="G697" s="702">
        <v>26460</v>
      </c>
      <c r="H697" s="702">
        <v>71</v>
      </c>
      <c r="I697" s="702">
        <v>20580</v>
      </c>
      <c r="J697" s="702">
        <v>0</v>
      </c>
      <c r="K697" s="702">
        <v>14700</v>
      </c>
      <c r="L697" s="702">
        <v>20</v>
      </c>
      <c r="M697" s="702">
        <v>13230</v>
      </c>
      <c r="N697" s="702">
        <v>6</v>
      </c>
      <c r="O697" s="702">
        <v>271</v>
      </c>
      <c r="P697" s="703">
        <v>2455880</v>
      </c>
      <c r="Q697" s="555"/>
      <c r="R697" s="777"/>
      <c r="S697" s="669"/>
      <c r="T697" s="713">
        <v>60870</v>
      </c>
      <c r="U697" s="555"/>
      <c r="V697" s="729"/>
      <c r="W697" s="555"/>
      <c r="X697" s="750">
        <v>2633420</v>
      </c>
      <c r="Y697" s="555"/>
      <c r="Z697" s="739"/>
      <c r="AA697" s="555"/>
      <c r="AB697" s="555"/>
      <c r="AC697" s="713">
        <v>3734350</v>
      </c>
      <c r="AD697" s="739"/>
      <c r="AE697" s="555"/>
      <c r="AF697" s="932" t="s">
        <v>685</v>
      </c>
      <c r="AG697" s="933"/>
    </row>
    <row r="698" spans="1:33">
      <c r="B698" s="878" t="s">
        <v>661</v>
      </c>
      <c r="C698" s="879"/>
      <c r="D698" s="880"/>
      <c r="E698" s="670"/>
      <c r="F698" s="665"/>
      <c r="G698" s="727"/>
      <c r="H698" s="727"/>
      <c r="I698" s="727"/>
      <c r="J698" s="727"/>
      <c r="K698" s="727"/>
      <c r="L698" s="727"/>
      <c r="M698" s="727"/>
      <c r="N698" s="727"/>
      <c r="O698" s="727"/>
      <c r="P698" s="742"/>
      <c r="Q698" s="555"/>
      <c r="R698" s="780" t="s">
        <v>53</v>
      </c>
      <c r="S698" s="705"/>
      <c r="T698" s="751">
        <v>0</v>
      </c>
      <c r="U698" s="560"/>
      <c r="V698" s="752">
        <v>0</v>
      </c>
      <c r="W698" s="560"/>
      <c r="X698" s="751">
        <v>7767090</v>
      </c>
      <c r="Y698" s="560"/>
      <c r="Z698" s="752">
        <v>294.94307782275524</v>
      </c>
      <c r="AA698" s="560"/>
      <c r="AB698" s="560"/>
      <c r="AC698" s="751">
        <v>9008950</v>
      </c>
      <c r="AD698" s="752">
        <v>241.24546440478261</v>
      </c>
      <c r="AE698" s="555"/>
      <c r="AF698" s="826" t="s">
        <v>731</v>
      </c>
      <c r="AG698" s="827" t="s">
        <v>732</v>
      </c>
    </row>
    <row r="699" spans="1:33">
      <c r="B699" s="870" t="s">
        <v>624</v>
      </c>
      <c r="C699" s="871"/>
      <c r="D699" s="872"/>
      <c r="E699" s="555" t="e">
        <v>#N/A</v>
      </c>
      <c r="F699" s="701">
        <v>135</v>
      </c>
      <c r="G699" s="702">
        <v>33750</v>
      </c>
      <c r="H699" s="702">
        <v>66</v>
      </c>
      <c r="I699" s="702">
        <v>26250</v>
      </c>
      <c r="J699" s="702">
        <v>0</v>
      </c>
      <c r="K699" s="702">
        <v>18750</v>
      </c>
      <c r="L699" s="702">
        <v>9</v>
      </c>
      <c r="M699" s="702">
        <v>16900</v>
      </c>
      <c r="N699" s="702">
        <v>3</v>
      </c>
      <c r="O699" s="702">
        <v>213</v>
      </c>
      <c r="P699" s="703">
        <v>1501890</v>
      </c>
      <c r="Q699" s="555"/>
      <c r="R699" s="775"/>
      <c r="S699" s="669"/>
      <c r="T699" s="713">
        <v>55351.010101010099</v>
      </c>
      <c r="U699" s="555"/>
      <c r="V699" s="729"/>
      <c r="W699" s="555"/>
      <c r="X699" s="713">
        <v>2394405.3872053875</v>
      </c>
      <c r="Y699" s="555"/>
      <c r="Z699" s="739"/>
      <c r="AA699" s="555"/>
      <c r="AB699" s="555"/>
      <c r="AC699" s="713">
        <v>3395416.498316498</v>
      </c>
      <c r="AD699" s="739"/>
      <c r="AE699" s="555"/>
      <c r="AF699" s="817"/>
      <c r="AG699" s="818" t="s">
        <v>725</v>
      </c>
    </row>
    <row r="700" spans="1:33">
      <c r="B700" s="662"/>
      <c r="C700" s="663"/>
      <c r="D700" s="664"/>
      <c r="E700" s="590" t="s">
        <v>492</v>
      </c>
      <c r="F700" s="665"/>
      <c r="G700" s="666"/>
      <c r="H700" s="665"/>
      <c r="I700" s="667"/>
      <c r="J700" s="665"/>
      <c r="K700" s="667"/>
      <c r="L700" s="665"/>
      <c r="M700" s="666"/>
      <c r="N700" s="666"/>
      <c r="O700" s="727"/>
      <c r="P700" s="647"/>
      <c r="Q700" s="555"/>
      <c r="R700" s="777" t="s">
        <v>54</v>
      </c>
      <c r="S700" s="669"/>
      <c r="T700" s="713">
        <v>0</v>
      </c>
      <c r="U700" s="555"/>
      <c r="V700" s="725"/>
      <c r="W700" s="555"/>
      <c r="X700" s="713">
        <v>7062206.7340067327</v>
      </c>
      <c r="Y700" s="555"/>
      <c r="Z700" s="725">
        <v>294.94615956612654</v>
      </c>
      <c r="AA700" s="555"/>
      <c r="AB700" s="555"/>
      <c r="AC700" s="713">
        <v>8191260.7744107721</v>
      </c>
      <c r="AD700" s="753">
        <v>241.24465374048017</v>
      </c>
      <c r="AE700" s="555"/>
      <c r="AF700" s="828" t="s">
        <v>733</v>
      </c>
      <c r="AG700" s="829" t="s">
        <v>732</v>
      </c>
    </row>
    <row r="701" spans="1:33" ht="15" thickBot="1">
      <c r="B701" s="870" t="s">
        <v>617</v>
      </c>
      <c r="C701" s="871"/>
      <c r="D701" s="872"/>
      <c r="E701" s="670"/>
      <c r="F701" s="731">
        <v>891</v>
      </c>
      <c r="G701" s="732">
        <v>156510</v>
      </c>
      <c r="H701" s="731">
        <v>633</v>
      </c>
      <c r="I701" s="733">
        <v>121730</v>
      </c>
      <c r="J701" s="731">
        <v>0</v>
      </c>
      <c r="K701" s="733">
        <v>86950</v>
      </c>
      <c r="L701" s="731">
        <v>72</v>
      </c>
      <c r="M701" s="732">
        <v>78400</v>
      </c>
      <c r="N701" s="732">
        <v>24</v>
      </c>
      <c r="O701" s="734">
        <v>1620</v>
      </c>
      <c r="P701" s="735">
        <v>8672120</v>
      </c>
      <c r="Q701" s="555"/>
      <c r="R701" s="781"/>
      <c r="S701" s="754" t="s">
        <v>0</v>
      </c>
      <c r="T701" s="751">
        <v>0</v>
      </c>
      <c r="U701" s="560"/>
      <c r="V701" s="755"/>
      <c r="W701" s="649" t="s">
        <v>0</v>
      </c>
      <c r="X701" s="751">
        <v>704883.2659932673</v>
      </c>
      <c r="Y701" s="560"/>
      <c r="Z701" s="756"/>
      <c r="AA701" s="560" t="s">
        <v>0</v>
      </c>
      <c r="AB701" s="649"/>
      <c r="AC701" s="751">
        <v>817689.22558922786</v>
      </c>
      <c r="AD701" s="756"/>
      <c r="AE701" s="555"/>
      <c r="AF701" s="823"/>
      <c r="AG701" s="822" t="s">
        <v>725</v>
      </c>
    </row>
    <row r="702" spans="1:33">
      <c r="A702" s="22"/>
    </row>
    <row r="703" spans="1:33">
      <c r="A703" s="22"/>
    </row>
    <row r="704" spans="1:33" ht="19.25" customHeight="1">
      <c r="A704" s="1">
        <v>13</v>
      </c>
      <c r="B704" s="555"/>
      <c r="C704" s="555"/>
      <c r="D704" s="561"/>
      <c r="E704" s="564"/>
      <c r="F704" s="567" t="s">
        <v>705</v>
      </c>
      <c r="G704" s="562">
        <v>0</v>
      </c>
      <c r="H704" s="563" t="s">
        <v>706</v>
      </c>
      <c r="I704" s="564">
        <v>0</v>
      </c>
      <c r="J704" s="565" t="s">
        <v>707</v>
      </c>
      <c r="K704" s="566">
        <v>0</v>
      </c>
      <c r="L704" s="567" t="s">
        <v>708</v>
      </c>
      <c r="M704" s="566">
        <v>0</v>
      </c>
      <c r="N704" s="567" t="s">
        <v>709</v>
      </c>
      <c r="O704" s="568" t="s">
        <v>162</v>
      </c>
      <c r="P704" s="557"/>
      <c r="Q704" s="24"/>
      <c r="R704" s="919" t="s">
        <v>99</v>
      </c>
      <c r="S704" s="919"/>
      <c r="T704" s="919"/>
      <c r="U704" s="919"/>
      <c r="V704" s="919"/>
      <c r="W704" s="919"/>
      <c r="X704" s="919"/>
      <c r="AD704" s="866" t="s">
        <v>116</v>
      </c>
      <c r="AE704" s="25"/>
      <c r="AF704" s="183" t="s">
        <v>8</v>
      </c>
      <c r="AG704" s="556" t="s">
        <v>9</v>
      </c>
    </row>
    <row r="705" spans="1:33" ht="19">
      <c r="D705" s="561"/>
      <c r="E705" s="555"/>
      <c r="F705" s="920"/>
      <c r="H705" s="922"/>
      <c r="J705" s="924"/>
      <c r="K705" s="186"/>
      <c r="L705" s="926"/>
      <c r="M705" s="186"/>
      <c r="N705" s="926"/>
      <c r="O705" s="876" t="s">
        <v>714</v>
      </c>
      <c r="P705" s="770">
        <v>1</v>
      </c>
      <c r="Q705" s="4"/>
      <c r="R705" s="269"/>
      <c r="S705" s="865">
        <v>45790</v>
      </c>
      <c r="T705" s="865"/>
      <c r="U705" s="865"/>
      <c r="V705" s="865"/>
      <c r="W705" s="862" t="s">
        <v>111</v>
      </c>
      <c r="X705" s="862"/>
      <c r="Y705" s="268"/>
      <c r="Z705" s="4"/>
      <c r="AA705" s="4"/>
      <c r="AB705" s="4"/>
      <c r="AC705" s="29"/>
      <c r="AD705" s="867"/>
      <c r="AE705" s="263"/>
      <c r="AF705" s="889" t="s">
        <v>723</v>
      </c>
      <c r="AG705" s="860" t="s">
        <v>723</v>
      </c>
    </row>
    <row r="706" spans="1:33" ht="19">
      <c r="D706" s="561"/>
      <c r="E706" s="560"/>
      <c r="F706" s="921"/>
      <c r="G706" s="31"/>
      <c r="H706" s="923"/>
      <c r="I706" s="31"/>
      <c r="J706" s="925"/>
      <c r="K706" s="187"/>
      <c r="L706" s="927"/>
      <c r="M706" s="187"/>
      <c r="N706" s="927"/>
      <c r="O706" s="877" t="s">
        <v>492</v>
      </c>
      <c r="P706" s="770">
        <v>1</v>
      </c>
      <c r="Q706" s="4"/>
      <c r="R706" s="269"/>
      <c r="S706" s="865"/>
      <c r="T706" s="865"/>
      <c r="U706" s="865"/>
      <c r="V706" s="865"/>
      <c r="W706" s="862"/>
      <c r="X706" s="862"/>
      <c r="Y706" s="268"/>
      <c r="Z706" s="4"/>
      <c r="AA706" s="4"/>
      <c r="AB706" s="4"/>
      <c r="AC706" s="29"/>
      <c r="AD706" s="868"/>
      <c r="AE706" s="187"/>
      <c r="AF706" s="890" t="s">
        <v>492</v>
      </c>
      <c r="AG706" s="861" t="s">
        <v>492</v>
      </c>
    </row>
    <row r="707" spans="1:33">
      <c r="B707" s="555" t="s">
        <v>447</v>
      </c>
      <c r="C707" s="555"/>
      <c r="D707" s="555"/>
      <c r="E707" s="555"/>
      <c r="F707" s="555"/>
      <c r="G707" s="555"/>
      <c r="H707" s="555"/>
      <c r="I707" s="555"/>
      <c r="J707" s="555"/>
      <c r="K707" s="555"/>
      <c r="L707" s="555"/>
      <c r="M707" s="555"/>
      <c r="N707" s="555"/>
      <c r="O707" s="595">
        <v>4</v>
      </c>
      <c r="P707" s="555"/>
      <c r="Q707" s="555"/>
      <c r="R707" s="596" t="s">
        <v>446</v>
      </c>
      <c r="S707" s="555"/>
      <c r="T707" s="555"/>
      <c r="U707" s="555"/>
      <c r="V707" s="596" t="s">
        <v>445</v>
      </c>
      <c r="W707" s="555"/>
      <c r="X707" s="555"/>
      <c r="Y707" s="555"/>
      <c r="Z707" s="596" t="s">
        <v>444</v>
      </c>
      <c r="AA707" s="596"/>
      <c r="AB707" s="555"/>
      <c r="AC707" s="597"/>
      <c r="AD707" s="555"/>
      <c r="AE707" s="555"/>
      <c r="AF707" s="596"/>
      <c r="AG707" s="597"/>
    </row>
    <row r="708" spans="1:33">
      <c r="B708" s="908"/>
      <c r="C708" s="909"/>
      <c r="D708" s="598"/>
      <c r="E708" s="598"/>
      <c r="F708" s="891" t="s">
        <v>679</v>
      </c>
      <c r="G708" s="892"/>
      <c r="H708" s="892"/>
      <c r="I708" s="892"/>
      <c r="J708" s="892"/>
      <c r="K708" s="892"/>
      <c r="L708" s="892"/>
      <c r="M708" s="892"/>
      <c r="N708" s="892"/>
      <c r="O708" s="892"/>
      <c r="P708" s="893"/>
      <c r="Q708" s="555"/>
      <c r="R708" s="599" t="s">
        <v>78</v>
      </c>
      <c r="S708" s="564"/>
      <c r="T708" s="600" t="s">
        <v>79</v>
      </c>
      <c r="U708" s="564"/>
      <c r="V708" s="564" t="s">
        <v>80</v>
      </c>
      <c r="W708" s="564"/>
      <c r="X708" s="601" t="s">
        <v>79</v>
      </c>
      <c r="Y708" s="555"/>
      <c r="Z708" s="602" t="s">
        <v>30</v>
      </c>
      <c r="AA708" s="603"/>
      <c r="AB708" s="604"/>
      <c r="AC708" s="605"/>
      <c r="AD708" s="555"/>
      <c r="AE708" s="555"/>
      <c r="AF708" s="555"/>
      <c r="AG708" s="606"/>
    </row>
    <row r="709" spans="1:33">
      <c r="B709" s="607" t="s">
        <v>104</v>
      </c>
      <c r="C709" s="608" t="s">
        <v>105</v>
      </c>
      <c r="D709" s="568" t="s">
        <v>4</v>
      </c>
      <c r="E709" s="563"/>
      <c r="F709" s="609" t="s">
        <v>15</v>
      </c>
      <c r="G709" s="610"/>
      <c r="H709" s="609" t="s">
        <v>16</v>
      </c>
      <c r="I709" s="566"/>
      <c r="J709" s="567" t="s">
        <v>17</v>
      </c>
      <c r="K709" s="611"/>
      <c r="L709" s="609" t="s">
        <v>18</v>
      </c>
      <c r="M709" s="562"/>
      <c r="N709" s="612" t="s">
        <v>19</v>
      </c>
      <c r="O709" s="613" t="s">
        <v>6</v>
      </c>
      <c r="P709" s="613" t="s">
        <v>20</v>
      </c>
      <c r="Q709" s="595">
        <v>415</v>
      </c>
      <c r="R709" s="614" t="s">
        <v>579</v>
      </c>
      <c r="S709" s="604"/>
      <c r="T709" s="615">
        <v>109350</v>
      </c>
      <c r="U709" s="604">
        <v>500</v>
      </c>
      <c r="V709" s="604" t="s">
        <v>341</v>
      </c>
      <c r="W709" s="604"/>
      <c r="X709" s="616">
        <v>30950</v>
      </c>
      <c r="Y709" s="555"/>
      <c r="Z709" s="558"/>
      <c r="AA709" s="617"/>
      <c r="AB709" s="618"/>
      <c r="AC709" s="619"/>
      <c r="AD709" s="555"/>
      <c r="AE709" s="555"/>
      <c r="AF709" s="555" t="s">
        <v>346</v>
      </c>
      <c r="AG709" s="606"/>
    </row>
    <row r="710" spans="1:33">
      <c r="A710" s="43"/>
      <c r="B710" s="620" t="s">
        <v>83</v>
      </c>
      <c r="C710" s="621">
        <v>1</v>
      </c>
      <c r="D710" s="621">
        <v>1</v>
      </c>
      <c r="E710" s="604">
        <v>4500</v>
      </c>
      <c r="F710" s="622">
        <v>34</v>
      </c>
      <c r="G710" s="623">
        <v>4050</v>
      </c>
      <c r="H710" s="622">
        <v>77</v>
      </c>
      <c r="I710" s="624">
        <v>3150</v>
      </c>
      <c r="J710" s="622"/>
      <c r="K710" s="625">
        <v>2250</v>
      </c>
      <c r="L710" s="622"/>
      <c r="M710" s="626">
        <v>2030</v>
      </c>
      <c r="N710" s="605"/>
      <c r="O710" s="616">
        <v>111</v>
      </c>
      <c r="P710" s="605">
        <v>464850</v>
      </c>
      <c r="Q710" s="595"/>
      <c r="R710" s="627" t="s">
        <v>492</v>
      </c>
      <c r="S710" s="628"/>
      <c r="T710" s="629"/>
      <c r="U710" s="628"/>
      <c r="V710" s="628" t="s">
        <v>492</v>
      </c>
      <c r="W710" s="628"/>
      <c r="X710" s="630"/>
      <c r="Y710" s="555"/>
      <c r="Z710" s="631"/>
      <c r="AA710" s="632"/>
      <c r="AB710" s="618"/>
      <c r="AC710" s="619"/>
      <c r="AD710" s="555"/>
      <c r="AE710" s="555"/>
      <c r="AF710" s="633" t="s">
        <v>164</v>
      </c>
      <c r="AG710" s="634">
        <v>131480</v>
      </c>
    </row>
    <row r="711" spans="1:33">
      <c r="A711" s="43"/>
      <c r="B711" s="635" t="s">
        <v>83</v>
      </c>
      <c r="C711" s="636">
        <v>1</v>
      </c>
      <c r="D711" s="636">
        <v>3</v>
      </c>
      <c r="E711" s="628">
        <v>4500</v>
      </c>
      <c r="F711" s="637">
        <v>11</v>
      </c>
      <c r="G711" s="638">
        <v>4050</v>
      </c>
      <c r="H711" s="637">
        <v>3</v>
      </c>
      <c r="I711" s="639">
        <v>3150</v>
      </c>
      <c r="J711" s="637"/>
      <c r="K711" s="640">
        <v>2250</v>
      </c>
      <c r="L711" s="637"/>
      <c r="M711" s="641">
        <v>2030</v>
      </c>
      <c r="N711" s="642"/>
      <c r="O711" s="642">
        <v>14</v>
      </c>
      <c r="P711" s="642">
        <v>61650</v>
      </c>
      <c r="Q711" s="595"/>
      <c r="R711" s="627" t="s">
        <v>492</v>
      </c>
      <c r="S711" s="628"/>
      <c r="T711" s="629"/>
      <c r="U711" s="628"/>
      <c r="V711" s="628" t="s">
        <v>492</v>
      </c>
      <c r="W711" s="628"/>
      <c r="X711" s="630"/>
      <c r="Y711" s="555"/>
      <c r="Z711" s="631"/>
      <c r="AA711" s="632"/>
      <c r="AB711" s="618"/>
      <c r="AC711" s="619"/>
      <c r="AD711" s="555"/>
      <c r="AE711" s="555"/>
      <c r="AF711" s="643" t="s">
        <v>680</v>
      </c>
      <c r="AG711" s="644">
        <v>0</v>
      </c>
    </row>
    <row r="712" spans="1:33">
      <c r="A712" s="43"/>
      <c r="B712" s="635" t="s">
        <v>83</v>
      </c>
      <c r="C712" s="636">
        <v>2</v>
      </c>
      <c r="D712" s="636">
        <v>1</v>
      </c>
      <c r="E712" s="628">
        <v>4500</v>
      </c>
      <c r="F712" s="637">
        <v>11</v>
      </c>
      <c r="G712" s="638">
        <v>4050</v>
      </c>
      <c r="H712" s="637">
        <v>26</v>
      </c>
      <c r="I712" s="639">
        <v>3150</v>
      </c>
      <c r="J712" s="637"/>
      <c r="K712" s="640">
        <v>2250</v>
      </c>
      <c r="L712" s="637"/>
      <c r="M712" s="641">
        <v>2030</v>
      </c>
      <c r="N712" s="642"/>
      <c r="O712" s="630">
        <v>37</v>
      </c>
      <c r="P712" s="642">
        <v>154800</v>
      </c>
      <c r="Q712" s="595"/>
      <c r="R712" s="627" t="s">
        <v>492</v>
      </c>
      <c r="S712" s="628"/>
      <c r="T712" s="629"/>
      <c r="U712" s="628"/>
      <c r="V712" s="628" t="s">
        <v>492</v>
      </c>
      <c r="W712" s="628"/>
      <c r="X712" s="630"/>
      <c r="Y712" s="555"/>
      <c r="Z712" s="645"/>
      <c r="AA712" s="590"/>
      <c r="AB712" s="646"/>
      <c r="AC712" s="647"/>
      <c r="AD712" s="555"/>
      <c r="AE712" s="555"/>
      <c r="AF712" s="555"/>
      <c r="AG712" s="606"/>
    </row>
    <row r="713" spans="1:33">
      <c r="A713" s="43"/>
      <c r="B713" s="635"/>
      <c r="C713" s="636"/>
      <c r="D713" s="636"/>
      <c r="E713" s="628" t="s">
        <v>492</v>
      </c>
      <c r="F713" s="637"/>
      <c r="G713" s="638" t="s">
        <v>492</v>
      </c>
      <c r="H713" s="637"/>
      <c r="I713" s="639" t="s">
        <v>492</v>
      </c>
      <c r="J713" s="637"/>
      <c r="K713" s="640" t="s">
        <v>492</v>
      </c>
      <c r="L713" s="637"/>
      <c r="M713" s="641" t="s">
        <v>492</v>
      </c>
      <c r="N713" s="642"/>
      <c r="O713" s="642" t="s">
        <v>492</v>
      </c>
      <c r="P713" s="642" t="s">
        <v>492</v>
      </c>
      <c r="Q713" s="595"/>
      <c r="R713" s="627" t="s">
        <v>492</v>
      </c>
      <c r="S713" s="628"/>
      <c r="T713" s="629"/>
      <c r="U713" s="628"/>
      <c r="V713" s="628" t="s">
        <v>492</v>
      </c>
      <c r="W713" s="628"/>
      <c r="X713" s="630"/>
      <c r="Y713" s="555"/>
      <c r="Z713" s="648" t="s">
        <v>35</v>
      </c>
      <c r="AA713" s="649"/>
      <c r="AB713" s="650"/>
      <c r="AC713" s="651">
        <v>0</v>
      </c>
      <c r="AD713" s="555"/>
      <c r="AE713" s="555"/>
      <c r="AF713" s="555" t="s">
        <v>345</v>
      </c>
      <c r="AG713" s="606"/>
    </row>
    <row r="714" spans="1:33">
      <c r="A714" s="43"/>
      <c r="B714" s="635"/>
      <c r="C714" s="636"/>
      <c r="D714" s="636"/>
      <c r="E714" s="628" t="s">
        <v>492</v>
      </c>
      <c r="F714" s="637"/>
      <c r="G714" s="638" t="s">
        <v>492</v>
      </c>
      <c r="H714" s="637"/>
      <c r="I714" s="639" t="s">
        <v>492</v>
      </c>
      <c r="J714" s="637"/>
      <c r="K714" s="640" t="s">
        <v>492</v>
      </c>
      <c r="L714" s="637"/>
      <c r="M714" s="641" t="s">
        <v>492</v>
      </c>
      <c r="N714" s="642"/>
      <c r="O714" s="630" t="s">
        <v>492</v>
      </c>
      <c r="P714" s="642" t="s">
        <v>492</v>
      </c>
      <c r="Q714" s="595"/>
      <c r="R714" s="627" t="s">
        <v>492</v>
      </c>
      <c r="S714" s="628"/>
      <c r="T714" s="629"/>
      <c r="U714" s="628"/>
      <c r="V714" s="628" t="s">
        <v>492</v>
      </c>
      <c r="W714" s="628"/>
      <c r="X714" s="630"/>
      <c r="Y714" s="555"/>
      <c r="Z714" s="555"/>
      <c r="AA714" s="555"/>
      <c r="AB714" s="555"/>
      <c r="AC714" s="555"/>
      <c r="AD714" s="555"/>
      <c r="AE714" s="555"/>
      <c r="AF714" s="633" t="s">
        <v>164</v>
      </c>
      <c r="AG714" s="634">
        <v>110800</v>
      </c>
    </row>
    <row r="715" spans="1:33">
      <c r="A715" s="43"/>
      <c r="B715" s="635"/>
      <c r="C715" s="636"/>
      <c r="D715" s="636"/>
      <c r="E715" s="628" t="s">
        <v>492</v>
      </c>
      <c r="F715" s="637"/>
      <c r="G715" s="638" t="s">
        <v>492</v>
      </c>
      <c r="H715" s="637"/>
      <c r="I715" s="639" t="s">
        <v>492</v>
      </c>
      <c r="J715" s="637"/>
      <c r="K715" s="640" t="s">
        <v>492</v>
      </c>
      <c r="L715" s="637"/>
      <c r="M715" s="641" t="s">
        <v>492</v>
      </c>
      <c r="N715" s="642"/>
      <c r="O715" s="642" t="s">
        <v>492</v>
      </c>
      <c r="P715" s="642" t="s">
        <v>492</v>
      </c>
      <c r="Q715" s="595"/>
      <c r="R715" s="627" t="s">
        <v>492</v>
      </c>
      <c r="S715" s="628"/>
      <c r="T715" s="629"/>
      <c r="U715" s="628"/>
      <c r="V715" s="628" t="s">
        <v>492</v>
      </c>
      <c r="W715" s="628"/>
      <c r="X715" s="630"/>
      <c r="Y715" s="555"/>
      <c r="Z715" s="602" t="s">
        <v>33</v>
      </c>
      <c r="AA715" s="603"/>
      <c r="AB715" s="652"/>
      <c r="AC715" s="653"/>
      <c r="AD715" s="555"/>
      <c r="AE715" s="555"/>
      <c r="AF715" s="643" t="s">
        <v>680</v>
      </c>
      <c r="AG715" s="644">
        <v>0</v>
      </c>
    </row>
    <row r="716" spans="1:33">
      <c r="A716" s="43"/>
      <c r="B716" s="635"/>
      <c r="C716" s="636"/>
      <c r="D716" s="636"/>
      <c r="E716" s="628" t="s">
        <v>492</v>
      </c>
      <c r="F716" s="637"/>
      <c r="G716" s="638" t="s">
        <v>492</v>
      </c>
      <c r="H716" s="637"/>
      <c r="I716" s="639" t="s">
        <v>492</v>
      </c>
      <c r="J716" s="637"/>
      <c r="K716" s="640" t="s">
        <v>492</v>
      </c>
      <c r="L716" s="637"/>
      <c r="M716" s="641" t="s">
        <v>492</v>
      </c>
      <c r="N716" s="642"/>
      <c r="O716" s="630" t="s">
        <v>492</v>
      </c>
      <c r="P716" s="642" t="s">
        <v>492</v>
      </c>
      <c r="Q716" s="595"/>
      <c r="R716" s="627" t="s">
        <v>492</v>
      </c>
      <c r="S716" s="628"/>
      <c r="T716" s="629"/>
      <c r="U716" s="628"/>
      <c r="V716" s="628" t="s">
        <v>492</v>
      </c>
      <c r="W716" s="628"/>
      <c r="X716" s="630"/>
      <c r="Y716" s="555"/>
      <c r="Z716" s="627"/>
      <c r="AA716" s="654"/>
      <c r="AB716" s="655"/>
      <c r="AC716" s="656"/>
      <c r="AD716" s="555"/>
      <c r="AE716" s="555"/>
      <c r="AF716" s="596"/>
      <c r="AG716" s="606"/>
    </row>
    <row r="717" spans="1:33">
      <c r="A717" s="43"/>
      <c r="B717" s="635"/>
      <c r="C717" s="636"/>
      <c r="D717" s="636"/>
      <c r="E717" s="628" t="s">
        <v>492</v>
      </c>
      <c r="F717" s="637"/>
      <c r="G717" s="638" t="s">
        <v>492</v>
      </c>
      <c r="H717" s="637"/>
      <c r="I717" s="639" t="s">
        <v>492</v>
      </c>
      <c r="J717" s="637"/>
      <c r="K717" s="640" t="s">
        <v>492</v>
      </c>
      <c r="L717" s="637"/>
      <c r="M717" s="641" t="s">
        <v>492</v>
      </c>
      <c r="N717" s="642"/>
      <c r="O717" s="642" t="s">
        <v>492</v>
      </c>
      <c r="P717" s="642" t="s">
        <v>492</v>
      </c>
      <c r="Q717" s="595"/>
      <c r="R717" s="627" t="s">
        <v>492</v>
      </c>
      <c r="S717" s="628"/>
      <c r="T717" s="629"/>
      <c r="U717" s="628"/>
      <c r="V717" s="628" t="s">
        <v>492</v>
      </c>
      <c r="W717" s="628"/>
      <c r="X717" s="630"/>
      <c r="Y717" s="555"/>
      <c r="Z717" s="627"/>
      <c r="AA717" s="654"/>
      <c r="AB717" s="655"/>
      <c r="AC717" s="642"/>
      <c r="AD717" s="555"/>
      <c r="AE717" s="555"/>
      <c r="AF717" s="555" t="s">
        <v>163</v>
      </c>
      <c r="AG717" s="606"/>
    </row>
    <row r="718" spans="1:33">
      <c r="A718" s="43"/>
      <c r="B718" s="635"/>
      <c r="C718" s="636"/>
      <c r="D718" s="636"/>
      <c r="E718" s="628" t="s">
        <v>492</v>
      </c>
      <c r="F718" s="637"/>
      <c r="G718" s="638" t="s">
        <v>492</v>
      </c>
      <c r="H718" s="637"/>
      <c r="I718" s="639" t="s">
        <v>492</v>
      </c>
      <c r="J718" s="637"/>
      <c r="K718" s="640" t="s">
        <v>492</v>
      </c>
      <c r="L718" s="637"/>
      <c r="M718" s="641" t="s">
        <v>492</v>
      </c>
      <c r="N718" s="642"/>
      <c r="O718" s="630" t="s">
        <v>492</v>
      </c>
      <c r="P718" s="642" t="s">
        <v>492</v>
      </c>
      <c r="Q718" s="595"/>
      <c r="R718" s="627" t="s">
        <v>492</v>
      </c>
      <c r="S718" s="628"/>
      <c r="T718" s="629"/>
      <c r="U718" s="628"/>
      <c r="V718" s="628" t="s">
        <v>492</v>
      </c>
      <c r="W718" s="628"/>
      <c r="X718" s="630"/>
      <c r="Y718" s="555"/>
      <c r="Z718" s="627"/>
      <c r="AA718" s="654"/>
      <c r="AB718" s="655"/>
      <c r="AC718" s="642"/>
      <c r="AD718" s="555"/>
      <c r="AE718" s="555"/>
      <c r="AF718" s="633" t="s">
        <v>164</v>
      </c>
      <c r="AG718" s="634">
        <v>52500</v>
      </c>
    </row>
    <row r="719" spans="1:33">
      <c r="A719" s="43"/>
      <c r="B719" s="635"/>
      <c r="C719" s="636"/>
      <c r="D719" s="636"/>
      <c r="E719" s="628" t="s">
        <v>492</v>
      </c>
      <c r="F719" s="637"/>
      <c r="G719" s="638" t="s">
        <v>492</v>
      </c>
      <c r="H719" s="637"/>
      <c r="I719" s="639" t="s">
        <v>492</v>
      </c>
      <c r="J719" s="637"/>
      <c r="K719" s="640" t="s">
        <v>492</v>
      </c>
      <c r="L719" s="637"/>
      <c r="M719" s="641" t="s">
        <v>492</v>
      </c>
      <c r="N719" s="642"/>
      <c r="O719" s="642" t="s">
        <v>492</v>
      </c>
      <c r="P719" s="642" t="s">
        <v>492</v>
      </c>
      <c r="Q719" s="595"/>
      <c r="R719" s="627" t="s">
        <v>492</v>
      </c>
      <c r="S719" s="628"/>
      <c r="T719" s="629"/>
      <c r="U719" s="628"/>
      <c r="V719" s="628" t="s">
        <v>492</v>
      </c>
      <c r="W719" s="628"/>
      <c r="X719" s="630"/>
      <c r="Y719" s="555"/>
      <c r="Z719" s="627"/>
      <c r="AA719" s="654"/>
      <c r="AB719" s="655"/>
      <c r="AC719" s="642"/>
      <c r="AD719" s="555"/>
      <c r="AE719" s="555"/>
      <c r="AF719" s="643" t="s">
        <v>680</v>
      </c>
      <c r="AG719" s="644">
        <v>0</v>
      </c>
    </row>
    <row r="720" spans="1:33">
      <c r="A720" s="43"/>
      <c r="B720" s="635"/>
      <c r="C720" s="636"/>
      <c r="D720" s="636"/>
      <c r="E720" s="628" t="s">
        <v>492</v>
      </c>
      <c r="F720" s="637"/>
      <c r="G720" s="638" t="s">
        <v>492</v>
      </c>
      <c r="H720" s="637"/>
      <c r="I720" s="639" t="s">
        <v>492</v>
      </c>
      <c r="J720" s="637"/>
      <c r="K720" s="640" t="s">
        <v>492</v>
      </c>
      <c r="L720" s="637"/>
      <c r="M720" s="641" t="s">
        <v>492</v>
      </c>
      <c r="N720" s="642"/>
      <c r="O720" s="630" t="s">
        <v>492</v>
      </c>
      <c r="P720" s="642" t="s">
        <v>492</v>
      </c>
      <c r="Q720" s="595"/>
      <c r="R720" s="627" t="s">
        <v>492</v>
      </c>
      <c r="S720" s="628"/>
      <c r="T720" s="629"/>
      <c r="U720" s="628"/>
      <c r="V720" s="628" t="s">
        <v>492</v>
      </c>
      <c r="W720" s="628"/>
      <c r="X720" s="630"/>
      <c r="Y720" s="555"/>
      <c r="Z720" s="627"/>
      <c r="AA720" s="654"/>
      <c r="AB720" s="657"/>
      <c r="AC720" s="642"/>
      <c r="AD720" s="555"/>
      <c r="AE720" s="555"/>
      <c r="AF720" s="555"/>
      <c r="AG720" s="606"/>
    </row>
    <row r="721" spans="1:33">
      <c r="A721" s="43"/>
      <c r="B721" s="635"/>
      <c r="C721" s="658"/>
      <c r="D721" s="636"/>
      <c r="E721" s="628" t="s">
        <v>492</v>
      </c>
      <c r="F721" s="637"/>
      <c r="G721" s="638" t="s">
        <v>492</v>
      </c>
      <c r="H721" s="637"/>
      <c r="I721" s="639" t="s">
        <v>492</v>
      </c>
      <c r="J721" s="637"/>
      <c r="K721" s="640" t="s">
        <v>492</v>
      </c>
      <c r="L721" s="637"/>
      <c r="M721" s="641" t="s">
        <v>492</v>
      </c>
      <c r="N721" s="642"/>
      <c r="O721" s="642" t="s">
        <v>492</v>
      </c>
      <c r="P721" s="642" t="s">
        <v>492</v>
      </c>
      <c r="Q721" s="595"/>
      <c r="R721" s="627" t="s">
        <v>492</v>
      </c>
      <c r="S721" s="628"/>
      <c r="T721" s="629"/>
      <c r="U721" s="628"/>
      <c r="V721" s="628" t="s">
        <v>492</v>
      </c>
      <c r="W721" s="628"/>
      <c r="X721" s="630"/>
      <c r="Y721" s="555"/>
      <c r="Z721" s="627"/>
      <c r="AA721" s="654"/>
      <c r="AB721" s="657"/>
      <c r="AC721" s="642"/>
      <c r="AD721" s="555"/>
      <c r="AE721" s="555"/>
      <c r="AF721" s="596" t="s">
        <v>344</v>
      </c>
      <c r="AG721" s="597"/>
    </row>
    <row r="722" spans="1:33">
      <c r="A722" s="43"/>
      <c r="B722" s="635"/>
      <c r="C722" s="658"/>
      <c r="D722" s="636"/>
      <c r="E722" s="628" t="s">
        <v>492</v>
      </c>
      <c r="F722" s="637"/>
      <c r="G722" s="638" t="s">
        <v>492</v>
      </c>
      <c r="H722" s="637"/>
      <c r="I722" s="639" t="s">
        <v>492</v>
      </c>
      <c r="J722" s="637"/>
      <c r="K722" s="640" t="s">
        <v>492</v>
      </c>
      <c r="L722" s="637"/>
      <c r="M722" s="641" t="s">
        <v>492</v>
      </c>
      <c r="N722" s="642"/>
      <c r="O722" s="630" t="s">
        <v>492</v>
      </c>
      <c r="P722" s="642" t="s">
        <v>492</v>
      </c>
      <c r="Q722" s="595"/>
      <c r="R722" s="627" t="s">
        <v>492</v>
      </c>
      <c r="S722" s="628"/>
      <c r="T722" s="629"/>
      <c r="U722" s="628"/>
      <c r="V722" s="628" t="s">
        <v>492</v>
      </c>
      <c r="W722" s="628"/>
      <c r="X722" s="630"/>
      <c r="Y722" s="555"/>
      <c r="Z722" s="627"/>
      <c r="AA722" s="654"/>
      <c r="AB722" s="655"/>
      <c r="AC722" s="656"/>
      <c r="AD722" s="555"/>
      <c r="AE722" s="555"/>
      <c r="AF722" s="659"/>
      <c r="AG722" s="647"/>
    </row>
    <row r="723" spans="1:33">
      <c r="A723" s="43"/>
      <c r="B723" s="635"/>
      <c r="C723" s="658"/>
      <c r="D723" s="636"/>
      <c r="E723" s="628" t="s">
        <v>492</v>
      </c>
      <c r="F723" s="637"/>
      <c r="G723" s="638" t="s">
        <v>492</v>
      </c>
      <c r="H723" s="637"/>
      <c r="I723" s="639" t="s">
        <v>492</v>
      </c>
      <c r="J723" s="637"/>
      <c r="K723" s="640" t="s">
        <v>492</v>
      </c>
      <c r="L723" s="637"/>
      <c r="M723" s="641" t="s">
        <v>492</v>
      </c>
      <c r="N723" s="642"/>
      <c r="O723" s="642" t="s">
        <v>492</v>
      </c>
      <c r="P723" s="642" t="s">
        <v>492</v>
      </c>
      <c r="Q723" s="595"/>
      <c r="R723" s="627" t="s">
        <v>492</v>
      </c>
      <c r="S723" s="628"/>
      <c r="T723" s="629"/>
      <c r="U723" s="628"/>
      <c r="V723" s="628" t="s">
        <v>492</v>
      </c>
      <c r="W723" s="628"/>
      <c r="X723" s="630"/>
      <c r="Y723" s="555"/>
      <c r="Z723" s="627"/>
      <c r="AA723" s="654"/>
      <c r="AB723" s="655"/>
      <c r="AC723" s="642"/>
      <c r="AD723" s="555"/>
      <c r="AE723" s="555"/>
      <c r="AF723" s="660" t="s">
        <v>31</v>
      </c>
      <c r="AG723" s="661">
        <v>556850</v>
      </c>
    </row>
    <row r="724" spans="1:33">
      <c r="B724" s="662"/>
      <c r="C724" s="663"/>
      <c r="D724" s="664"/>
      <c r="E724" s="590" t="s">
        <v>492</v>
      </c>
      <c r="F724" s="665"/>
      <c r="G724" s="666"/>
      <c r="H724" s="665"/>
      <c r="I724" s="667"/>
      <c r="J724" s="665"/>
      <c r="K724" s="667"/>
      <c r="L724" s="665"/>
      <c r="M724" s="666"/>
      <c r="N724" s="647"/>
      <c r="O724" s="668"/>
      <c r="P724" s="647"/>
      <c r="Q724" s="595"/>
      <c r="R724" s="627" t="s">
        <v>492</v>
      </c>
      <c r="S724" s="628"/>
      <c r="T724" s="629"/>
      <c r="U724" s="628"/>
      <c r="V724" s="628" t="s">
        <v>492</v>
      </c>
      <c r="W724" s="628"/>
      <c r="X724" s="630"/>
      <c r="Y724" s="555"/>
      <c r="Z724" s="627"/>
      <c r="AA724" s="654"/>
      <c r="AB724" s="655"/>
      <c r="AC724" s="642"/>
      <c r="AD724" s="555"/>
      <c r="AE724" s="555"/>
      <c r="AF724" s="669"/>
      <c r="AG724" s="619"/>
    </row>
    <row r="725" spans="1:33">
      <c r="B725" s="928" t="s">
        <v>500</v>
      </c>
      <c r="C725" s="929"/>
      <c r="D725" s="930"/>
      <c r="E725" s="670"/>
      <c r="F725" s="671">
        <v>56</v>
      </c>
      <c r="G725" s="672">
        <v>12150</v>
      </c>
      <c r="H725" s="671">
        <v>106</v>
      </c>
      <c r="I725" s="673">
        <v>9450</v>
      </c>
      <c r="J725" s="671">
        <v>0</v>
      </c>
      <c r="K725" s="673">
        <v>6750</v>
      </c>
      <c r="L725" s="671">
        <v>0</v>
      </c>
      <c r="M725" s="672">
        <v>6090</v>
      </c>
      <c r="N725" s="672">
        <v>0</v>
      </c>
      <c r="O725" s="674">
        <v>162</v>
      </c>
      <c r="P725" s="674">
        <v>681300</v>
      </c>
      <c r="Q725" s="595"/>
      <c r="R725" s="675" t="s">
        <v>492</v>
      </c>
      <c r="S725" s="676"/>
      <c r="T725" s="677"/>
      <c r="U725" s="628"/>
      <c r="V725" s="628" t="s">
        <v>492</v>
      </c>
      <c r="W725" s="628"/>
      <c r="X725" s="630"/>
      <c r="Y725" s="555"/>
      <c r="Z725" s="627"/>
      <c r="AA725" s="654"/>
      <c r="AB725" s="655"/>
      <c r="AC725" s="642"/>
      <c r="AD725" s="555"/>
      <c r="AE725" s="555"/>
      <c r="AF725" s="660" t="s">
        <v>32</v>
      </c>
      <c r="AG725" s="678"/>
    </row>
    <row r="726" spans="1:33">
      <c r="B726" s="554"/>
      <c r="C726" s="590"/>
      <c r="D726" s="554"/>
      <c r="E726" s="590"/>
      <c r="F726" s="666"/>
      <c r="G726" s="666"/>
      <c r="H726" s="666"/>
      <c r="I726" s="666"/>
      <c r="J726" s="666"/>
      <c r="K726" s="666"/>
      <c r="L726" s="666"/>
      <c r="M726" s="666"/>
      <c r="N726" s="666"/>
      <c r="O726" s="666"/>
      <c r="P726" s="666"/>
      <c r="Q726" s="595"/>
      <c r="R726" s="598" t="s">
        <v>89</v>
      </c>
      <c r="S726" s="679"/>
      <c r="T726" s="680">
        <v>109350</v>
      </c>
      <c r="U726" s="628"/>
      <c r="V726" s="628" t="s">
        <v>492</v>
      </c>
      <c r="W726" s="628"/>
      <c r="X726" s="630"/>
      <c r="Y726" s="555"/>
      <c r="Z726" s="627"/>
      <c r="AA726" s="654"/>
      <c r="AB726" s="657"/>
      <c r="AC726" s="642"/>
      <c r="AD726" s="555"/>
      <c r="AE726" s="555"/>
      <c r="AF726" s="669"/>
      <c r="AG726" s="619"/>
    </row>
    <row r="727" spans="1:33">
      <c r="B727" s="881" t="s">
        <v>601</v>
      </c>
      <c r="C727" s="882"/>
      <c r="D727" s="882"/>
      <c r="E727" s="564" t="e">
        <v>#N/A</v>
      </c>
      <c r="F727" s="883" t="s">
        <v>603</v>
      </c>
      <c r="G727" s="884"/>
      <c r="H727" s="884"/>
      <c r="I727" s="884"/>
      <c r="J727" s="884"/>
      <c r="K727" s="884"/>
      <c r="L727" s="884"/>
      <c r="M727" s="884"/>
      <c r="N727" s="884"/>
      <c r="O727" s="884"/>
      <c r="P727" s="885"/>
      <c r="Q727" s="555"/>
      <c r="R727" s="598" t="s">
        <v>90</v>
      </c>
      <c r="S727" s="564"/>
      <c r="T727" s="681"/>
      <c r="U727" s="682"/>
      <c r="V727" s="682" t="s">
        <v>492</v>
      </c>
      <c r="W727" s="682"/>
      <c r="X727" s="683"/>
      <c r="Y727" s="555"/>
      <c r="Z727" s="675"/>
      <c r="AA727" s="684"/>
      <c r="AB727" s="685"/>
      <c r="AC727" s="686"/>
      <c r="AD727" s="555"/>
      <c r="AE727" s="555"/>
      <c r="AF727" s="660" t="s">
        <v>343</v>
      </c>
      <c r="AG727" s="678"/>
    </row>
    <row r="728" spans="1:33">
      <c r="B728" s="894" t="s">
        <v>602</v>
      </c>
      <c r="C728" s="894"/>
      <c r="D728" s="894"/>
      <c r="E728" s="555" t="e">
        <v>#N/A</v>
      </c>
      <c r="F728" s="687" t="s">
        <v>15</v>
      </c>
      <c r="G728" s="688"/>
      <c r="H728" s="687" t="s">
        <v>16</v>
      </c>
      <c r="I728" s="689"/>
      <c r="J728" s="559" t="s">
        <v>17</v>
      </c>
      <c r="K728" s="690"/>
      <c r="L728" s="687" t="s">
        <v>18</v>
      </c>
      <c r="M728" s="670"/>
      <c r="N728" s="670" t="s">
        <v>19</v>
      </c>
      <c r="O728" s="691" t="s">
        <v>6</v>
      </c>
      <c r="P728" s="613" t="s">
        <v>20</v>
      </c>
      <c r="Q728" s="555"/>
      <c r="R728" s="692" t="s">
        <v>492</v>
      </c>
      <c r="S728" s="560"/>
      <c r="T728" s="693"/>
      <c r="U728" s="694"/>
      <c r="V728" s="695" t="s">
        <v>492</v>
      </c>
      <c r="W728" s="695"/>
      <c r="X728" s="630"/>
      <c r="Y728" s="555"/>
      <c r="Z728" s="645"/>
      <c r="AA728" s="590"/>
      <c r="AB728" s="646"/>
      <c r="AC728" s="647"/>
      <c r="AD728" s="555"/>
      <c r="AE728" s="555"/>
      <c r="AF728" s="669"/>
      <c r="AG728" s="619"/>
    </row>
    <row r="729" spans="1:33">
      <c r="A729" s="548" t="s">
        <v>498</v>
      </c>
      <c r="B729" s="873" t="s">
        <v>635</v>
      </c>
      <c r="C729" s="874"/>
      <c r="D729" s="875"/>
      <c r="E729" s="670"/>
      <c r="F729" s="765">
        <v>56</v>
      </c>
      <c r="G729" s="757">
        <v>12150</v>
      </c>
      <c r="H729" s="758">
        <v>106</v>
      </c>
      <c r="I729" s="758">
        <v>9450</v>
      </c>
      <c r="J729" s="758">
        <v>0</v>
      </c>
      <c r="K729" s="758">
        <v>6750</v>
      </c>
      <c r="L729" s="758">
        <v>0</v>
      </c>
      <c r="M729" s="758">
        <v>6090</v>
      </c>
      <c r="N729" s="758">
        <v>0</v>
      </c>
      <c r="O729" s="758">
        <v>162</v>
      </c>
      <c r="P729" s="759">
        <v>681300</v>
      </c>
      <c r="Q729" s="555"/>
      <c r="R729" s="857" t="s">
        <v>91</v>
      </c>
      <c r="S729" s="858"/>
      <c r="T729" s="680">
        <v>109350</v>
      </c>
      <c r="U729" s="696"/>
      <c r="V729" s="697" t="s">
        <v>492</v>
      </c>
      <c r="W729" s="696"/>
      <c r="X729" s="630"/>
      <c r="Y729" s="555"/>
      <c r="Z729" s="648" t="s">
        <v>35</v>
      </c>
      <c r="AA729" s="649"/>
      <c r="AB729" s="650"/>
      <c r="AC729" s="651">
        <v>0</v>
      </c>
      <c r="AD729" s="555"/>
      <c r="AE729" s="555"/>
      <c r="AF729" s="698" t="s">
        <v>81</v>
      </c>
      <c r="AG729" s="699">
        <v>-32850</v>
      </c>
    </row>
    <row r="730" spans="1:33">
      <c r="A730" s="548"/>
      <c r="B730" s="870" t="s">
        <v>623</v>
      </c>
      <c r="C730" s="871"/>
      <c r="D730" s="872"/>
      <c r="E730" s="555" t="e">
        <v>#N/A</v>
      </c>
      <c r="F730" s="700">
        <v>419</v>
      </c>
      <c r="G730" s="701">
        <v>93150</v>
      </c>
      <c r="H730" s="702">
        <v>516</v>
      </c>
      <c r="I730" s="702">
        <v>72450</v>
      </c>
      <c r="J730" s="702">
        <v>0</v>
      </c>
      <c r="K730" s="702">
        <v>51750</v>
      </c>
      <c r="L730" s="702">
        <v>31</v>
      </c>
      <c r="M730" s="702">
        <v>46690</v>
      </c>
      <c r="N730" s="702">
        <v>12</v>
      </c>
      <c r="O730" s="702">
        <v>978</v>
      </c>
      <c r="P730" s="703">
        <v>4069410</v>
      </c>
      <c r="Q730" s="555"/>
      <c r="R730" s="560"/>
      <c r="S730" s="560"/>
      <c r="T730" s="704"/>
      <c r="U730" s="628"/>
      <c r="V730" s="628" t="s">
        <v>492</v>
      </c>
      <c r="W730" s="628"/>
      <c r="X730" s="630"/>
      <c r="Y730" s="555"/>
      <c r="Z730" s="596" t="s">
        <v>36</v>
      </c>
      <c r="AA730" s="555"/>
      <c r="AB730" s="555"/>
      <c r="AC730" s="555"/>
      <c r="AD730" s="555"/>
      <c r="AE730" s="555"/>
      <c r="AF730" s="669"/>
      <c r="AG730" s="619"/>
    </row>
    <row r="731" spans="1:33">
      <c r="A731" s="548" t="s">
        <v>607</v>
      </c>
      <c r="B731" s="873" t="s">
        <v>107</v>
      </c>
      <c r="C731" s="874"/>
      <c r="D731" s="875"/>
      <c r="E731" s="670"/>
      <c r="F731" s="757">
        <v>0</v>
      </c>
      <c r="G731" s="758">
        <v>0</v>
      </c>
      <c r="H731" s="758">
        <v>0</v>
      </c>
      <c r="I731" s="758">
        <v>0</v>
      </c>
      <c r="J731" s="758">
        <v>0</v>
      </c>
      <c r="K731" s="758">
        <v>0</v>
      </c>
      <c r="L731" s="758">
        <v>0</v>
      </c>
      <c r="M731" s="758">
        <v>0</v>
      </c>
      <c r="N731" s="758">
        <v>0</v>
      </c>
      <c r="O731" s="758">
        <v>0</v>
      </c>
      <c r="P731" s="759">
        <v>0</v>
      </c>
      <c r="Q731" s="555"/>
      <c r="R731" s="857" t="s">
        <v>92</v>
      </c>
      <c r="S731" s="863"/>
      <c r="T731" s="864"/>
      <c r="U731" s="682"/>
      <c r="V731" s="682" t="s">
        <v>492</v>
      </c>
      <c r="W731" s="682"/>
      <c r="X731" s="683"/>
      <c r="Y731" s="555"/>
      <c r="Z731" s="555"/>
      <c r="AA731" s="555"/>
      <c r="AB731" s="555"/>
      <c r="AC731" s="555"/>
      <c r="AD731" s="555"/>
      <c r="AE731" s="555"/>
      <c r="AF731" s="705" t="s">
        <v>34</v>
      </c>
      <c r="AG731" s="706"/>
    </row>
    <row r="732" spans="1:33">
      <c r="A732" s="548"/>
      <c r="B732" s="870" t="s">
        <v>623</v>
      </c>
      <c r="C732" s="871"/>
      <c r="D732" s="872"/>
      <c r="E732" s="555" t="e">
        <v>#N/A</v>
      </c>
      <c r="F732" s="701">
        <v>33</v>
      </c>
      <c r="G732" s="702">
        <v>3150</v>
      </c>
      <c r="H732" s="702">
        <v>8</v>
      </c>
      <c r="I732" s="702">
        <v>2450</v>
      </c>
      <c r="J732" s="702">
        <v>0</v>
      </c>
      <c r="K732" s="702">
        <v>1750</v>
      </c>
      <c r="L732" s="702">
        <v>0</v>
      </c>
      <c r="M732" s="702">
        <v>1580</v>
      </c>
      <c r="N732" s="702">
        <v>1</v>
      </c>
      <c r="O732" s="702">
        <v>42</v>
      </c>
      <c r="P732" s="703">
        <v>142280</v>
      </c>
      <c r="Q732" s="555"/>
      <c r="R732" s="692" t="s">
        <v>492</v>
      </c>
      <c r="S732" s="560"/>
      <c r="T732" s="693"/>
      <c r="U732" s="707"/>
      <c r="V732" s="708" t="s">
        <v>492</v>
      </c>
      <c r="W732" s="676"/>
      <c r="X732" s="709"/>
      <c r="Y732" s="555"/>
      <c r="Z732" s="645"/>
      <c r="AA732" s="590"/>
      <c r="AB732" s="646"/>
      <c r="AC732" s="647"/>
      <c r="AD732" s="555"/>
      <c r="AE732" s="555"/>
      <c r="AF732" s="669"/>
      <c r="AG732" s="619"/>
    </row>
    <row r="733" spans="1:33">
      <c r="A733" s="548" t="s">
        <v>608</v>
      </c>
      <c r="B733" s="873" t="s">
        <v>605</v>
      </c>
      <c r="C733" s="874"/>
      <c r="D733" s="875"/>
      <c r="E733" s="670"/>
      <c r="F733" s="757">
        <v>0</v>
      </c>
      <c r="G733" s="758">
        <v>0</v>
      </c>
      <c r="H733" s="758">
        <v>0</v>
      </c>
      <c r="I733" s="758">
        <v>0</v>
      </c>
      <c r="J733" s="758">
        <v>0</v>
      </c>
      <c r="K733" s="758">
        <v>0</v>
      </c>
      <c r="L733" s="758">
        <v>0</v>
      </c>
      <c r="M733" s="758">
        <v>0</v>
      </c>
      <c r="N733" s="758">
        <v>0</v>
      </c>
      <c r="O733" s="758">
        <v>0</v>
      </c>
      <c r="P733" s="759">
        <v>0</v>
      </c>
      <c r="Q733" s="555"/>
      <c r="R733" s="857" t="s">
        <v>93</v>
      </c>
      <c r="S733" s="858"/>
      <c r="T733" s="680">
        <v>30950</v>
      </c>
      <c r="U733" s="710"/>
      <c r="V733" s="564" t="s">
        <v>82</v>
      </c>
      <c r="W733" s="564"/>
      <c r="X733" s="711">
        <v>30950</v>
      </c>
      <c r="Y733" s="555"/>
      <c r="Z733" s="692" t="s">
        <v>76</v>
      </c>
      <c r="AA733" s="649"/>
      <c r="AB733" s="650"/>
      <c r="AC733" s="651">
        <v>0</v>
      </c>
      <c r="AD733" s="555"/>
      <c r="AE733" s="555"/>
      <c r="AF733" s="705" t="s">
        <v>5</v>
      </c>
      <c r="AG733" s="651">
        <v>524000</v>
      </c>
    </row>
    <row r="734" spans="1:33">
      <c r="A734" s="548"/>
      <c r="B734" s="870" t="s">
        <v>623</v>
      </c>
      <c r="C734" s="871"/>
      <c r="D734" s="872"/>
      <c r="E734" s="712"/>
      <c r="F734" s="701">
        <v>0</v>
      </c>
      <c r="G734" s="702">
        <v>0</v>
      </c>
      <c r="H734" s="702">
        <v>0</v>
      </c>
      <c r="I734" s="702">
        <v>0</v>
      </c>
      <c r="J734" s="702">
        <v>0</v>
      </c>
      <c r="K734" s="702">
        <v>0</v>
      </c>
      <c r="L734" s="702">
        <v>0</v>
      </c>
      <c r="M734" s="702">
        <v>0</v>
      </c>
      <c r="N734" s="702">
        <v>0</v>
      </c>
      <c r="O734" s="702">
        <v>0</v>
      </c>
      <c r="P734" s="703">
        <v>0</v>
      </c>
      <c r="Q734" s="555"/>
      <c r="R734" s="596"/>
      <c r="S734" s="555"/>
      <c r="T734" s="713"/>
      <c r="U734" s="555"/>
      <c r="V734" s="714"/>
      <c r="W734" s="555"/>
      <c r="X734" s="713"/>
      <c r="Y734" s="555"/>
      <c r="Z734" s="555"/>
      <c r="AA734" s="555"/>
      <c r="AB734" s="555"/>
      <c r="AC734" s="555"/>
      <c r="AD734" s="555"/>
      <c r="AE734" s="555"/>
      <c r="AF734" s="555"/>
      <c r="AG734" s="555"/>
    </row>
    <row r="735" spans="1:33">
      <c r="A735" s="548" t="s">
        <v>609</v>
      </c>
      <c r="B735" s="873" t="s">
        <v>103</v>
      </c>
      <c r="C735" s="874"/>
      <c r="D735" s="875"/>
      <c r="E735" s="560" t="e">
        <v>#N/A</v>
      </c>
      <c r="F735" s="757">
        <v>0</v>
      </c>
      <c r="G735" s="758">
        <v>0</v>
      </c>
      <c r="H735" s="758">
        <v>0</v>
      </c>
      <c r="I735" s="758">
        <v>0</v>
      </c>
      <c r="J735" s="758">
        <v>0</v>
      </c>
      <c r="K735" s="758">
        <v>0</v>
      </c>
      <c r="L735" s="758">
        <v>0</v>
      </c>
      <c r="M735" s="758">
        <v>0</v>
      </c>
      <c r="N735" s="758">
        <v>0</v>
      </c>
      <c r="O735" s="758">
        <v>0</v>
      </c>
      <c r="P735" s="759">
        <v>0</v>
      </c>
      <c r="Q735" s="555"/>
      <c r="R735" s="649" t="s">
        <v>425</v>
      </c>
      <c r="S735" s="555"/>
      <c r="T735" s="555"/>
      <c r="U735" s="555"/>
      <c r="V735" s="555"/>
      <c r="W735" s="555"/>
      <c r="X735" s="555"/>
      <c r="Y735" s="555"/>
      <c r="Z735" s="555"/>
      <c r="AA735" s="555"/>
      <c r="AB735" s="555"/>
      <c r="AC735" s="555"/>
      <c r="AD735" s="555"/>
      <c r="AE735" s="555"/>
      <c r="AF735" s="714" t="s">
        <v>342</v>
      </c>
      <c r="AG735" s="555"/>
    </row>
    <row r="736" spans="1:33">
      <c r="A736" s="548"/>
      <c r="B736" s="870" t="s">
        <v>623</v>
      </c>
      <c r="C736" s="871"/>
      <c r="D736" s="872"/>
      <c r="E736" s="555" t="e">
        <v>#N/A</v>
      </c>
      <c r="F736" s="701">
        <v>174</v>
      </c>
      <c r="G736" s="702">
        <v>26460</v>
      </c>
      <c r="H736" s="702">
        <v>71</v>
      </c>
      <c r="I736" s="702">
        <v>20580</v>
      </c>
      <c r="J736" s="702">
        <v>0</v>
      </c>
      <c r="K736" s="702">
        <v>14700</v>
      </c>
      <c r="L736" s="702">
        <v>20</v>
      </c>
      <c r="M736" s="702">
        <v>13230</v>
      </c>
      <c r="N736" s="702">
        <v>6</v>
      </c>
      <c r="O736" s="702">
        <v>271</v>
      </c>
      <c r="P736" s="703">
        <v>2455880</v>
      </c>
      <c r="Q736" s="555"/>
      <c r="R736" s="774"/>
      <c r="S736" s="604"/>
      <c r="T736" s="603" t="s">
        <v>39</v>
      </c>
      <c r="U736" s="604"/>
      <c r="V736" s="715"/>
      <c r="W736" s="604"/>
      <c r="X736" s="603" t="s">
        <v>40</v>
      </c>
      <c r="Y736" s="604"/>
      <c r="Z736" s="715"/>
      <c r="AA736" s="604"/>
      <c r="AB736" s="604"/>
      <c r="AC736" s="603" t="s">
        <v>41</v>
      </c>
      <c r="AD736" s="715"/>
      <c r="AE736" s="555"/>
      <c r="AF736" s="831" t="s">
        <v>745</v>
      </c>
      <c r="AG736" s="716"/>
    </row>
    <row r="737" spans="1:33">
      <c r="A737" s="548" t="s">
        <v>610</v>
      </c>
      <c r="B737" s="878" t="s">
        <v>661</v>
      </c>
      <c r="C737" s="879"/>
      <c r="D737" s="880"/>
      <c r="E737" s="670"/>
      <c r="F737" s="757">
        <v>0</v>
      </c>
      <c r="G737" s="758">
        <v>0</v>
      </c>
      <c r="H737" s="758">
        <v>0</v>
      </c>
      <c r="I737" s="758">
        <v>0</v>
      </c>
      <c r="J737" s="758">
        <v>0</v>
      </c>
      <c r="K737" s="758">
        <v>0</v>
      </c>
      <c r="L737" s="758">
        <v>0</v>
      </c>
      <c r="M737" s="758">
        <v>0</v>
      </c>
      <c r="N737" s="758">
        <v>0</v>
      </c>
      <c r="O737" s="758">
        <v>0</v>
      </c>
      <c r="P737" s="759">
        <v>0</v>
      </c>
      <c r="Q737" s="555"/>
      <c r="R737" s="775"/>
      <c r="S737" s="596" t="s">
        <v>2</v>
      </c>
      <c r="T737" s="717">
        <v>0</v>
      </c>
      <c r="U737" s="555"/>
      <c r="V737" s="718"/>
      <c r="W737" s="596" t="s">
        <v>42</v>
      </c>
      <c r="X737" s="719">
        <v>677</v>
      </c>
      <c r="Y737" s="555"/>
      <c r="Z737" s="720"/>
      <c r="AA737" s="555" t="s">
        <v>2</v>
      </c>
      <c r="AB737" s="596"/>
      <c r="AC737" s="721">
        <v>996</v>
      </c>
      <c r="AD737" s="720"/>
      <c r="AE737" s="555"/>
      <c r="AF737" s="631" t="s">
        <v>728</v>
      </c>
      <c r="AG737" s="561"/>
    </row>
    <row r="738" spans="1:33">
      <c r="A738" s="548" t="s">
        <v>332</v>
      </c>
      <c r="B738" s="870" t="s">
        <v>623</v>
      </c>
      <c r="C738" s="871"/>
      <c r="D738" s="872"/>
      <c r="E738" s="555" t="e">
        <v>#N/A</v>
      </c>
      <c r="F738" s="701">
        <v>135</v>
      </c>
      <c r="G738" s="702">
        <v>33750</v>
      </c>
      <c r="H738" s="702">
        <v>66</v>
      </c>
      <c r="I738" s="702">
        <v>26250</v>
      </c>
      <c r="J738" s="702">
        <v>0</v>
      </c>
      <c r="K738" s="702">
        <v>18750</v>
      </c>
      <c r="L738" s="702">
        <v>9</v>
      </c>
      <c r="M738" s="702">
        <v>16900</v>
      </c>
      <c r="N738" s="702">
        <v>3</v>
      </c>
      <c r="O738" s="702">
        <v>213</v>
      </c>
      <c r="P738" s="703">
        <v>1501890</v>
      </c>
      <c r="Q738" s="555"/>
      <c r="R738" s="776" t="s">
        <v>43</v>
      </c>
      <c r="S738" s="697" t="s">
        <v>3</v>
      </c>
      <c r="T738" s="722">
        <v>162</v>
      </c>
      <c r="U738" s="696"/>
      <c r="V738" s="723" t="s">
        <v>492</v>
      </c>
      <c r="W738" s="697" t="s">
        <v>44</v>
      </c>
      <c r="X738" s="724">
        <v>1504</v>
      </c>
      <c r="Y738" s="696"/>
      <c r="Z738" s="725">
        <v>222.15657311669128</v>
      </c>
      <c r="AA738" s="696" t="s">
        <v>3</v>
      </c>
      <c r="AB738" s="697"/>
      <c r="AC738" s="726">
        <v>1782</v>
      </c>
      <c r="AD738" s="723">
        <v>178.91566265060243</v>
      </c>
      <c r="AE738" s="555"/>
      <c r="AF738" s="558" t="s">
        <v>746</v>
      </c>
      <c r="AG738" s="561"/>
    </row>
    <row r="739" spans="1:33">
      <c r="A739" s="43"/>
      <c r="B739" s="662"/>
      <c r="C739" s="663"/>
      <c r="D739" s="664"/>
      <c r="E739" s="590" t="s">
        <v>492</v>
      </c>
      <c r="F739" s="760"/>
      <c r="G739" s="761"/>
      <c r="H739" s="760"/>
      <c r="I739" s="762"/>
      <c r="J739" s="760"/>
      <c r="K739" s="762"/>
      <c r="L739" s="760"/>
      <c r="M739" s="761"/>
      <c r="N739" s="761"/>
      <c r="O739" s="763"/>
      <c r="P739" s="764"/>
      <c r="Q739" s="555"/>
      <c r="R739" s="777"/>
      <c r="S739" s="728"/>
      <c r="T739" s="606">
        <v>0</v>
      </c>
      <c r="U739" s="555"/>
      <c r="V739" s="729"/>
      <c r="W739" s="555"/>
      <c r="X739" s="719">
        <v>2503040</v>
      </c>
      <c r="Y739" s="555"/>
      <c r="Z739" s="720"/>
      <c r="AA739" s="555"/>
      <c r="AB739" s="555"/>
      <c r="AC739" s="713">
        <v>3547650</v>
      </c>
      <c r="AD739" s="720"/>
      <c r="AE739" s="555"/>
      <c r="AF739" s="730" t="s">
        <v>747</v>
      </c>
      <c r="AG739" s="561"/>
    </row>
    <row r="740" spans="1:33">
      <c r="A740" s="43"/>
      <c r="B740" s="870" t="s">
        <v>611</v>
      </c>
      <c r="C740" s="871"/>
      <c r="D740" s="872"/>
      <c r="E740" s="670"/>
      <c r="F740" s="731">
        <v>761</v>
      </c>
      <c r="G740" s="732">
        <v>156510</v>
      </c>
      <c r="H740" s="731">
        <v>661</v>
      </c>
      <c r="I740" s="733">
        <v>121730</v>
      </c>
      <c r="J740" s="731">
        <v>0</v>
      </c>
      <c r="K740" s="733">
        <v>86950</v>
      </c>
      <c r="L740" s="731">
        <v>60</v>
      </c>
      <c r="M740" s="732">
        <v>78400</v>
      </c>
      <c r="N740" s="732">
        <v>22</v>
      </c>
      <c r="O740" s="734">
        <v>1504</v>
      </c>
      <c r="P740" s="735">
        <v>8169460</v>
      </c>
      <c r="Q740" s="555"/>
      <c r="R740" s="778" t="s">
        <v>45</v>
      </c>
      <c r="S740" s="660"/>
      <c r="T740" s="736">
        <v>681300</v>
      </c>
      <c r="U740" s="696"/>
      <c r="V740" s="723" t="s">
        <v>492</v>
      </c>
      <c r="W740" s="696"/>
      <c r="X740" s="724">
        <v>8169460</v>
      </c>
      <c r="Y740" s="696"/>
      <c r="Z740" s="723">
        <v>326.38152007159294</v>
      </c>
      <c r="AA740" s="696"/>
      <c r="AB740" s="696"/>
      <c r="AC740" s="736">
        <v>9353420</v>
      </c>
      <c r="AD740" s="723">
        <v>263.65114935238819</v>
      </c>
      <c r="AE740" s="555"/>
      <c r="AF740" s="558" t="s">
        <v>741</v>
      </c>
      <c r="AG740" s="561"/>
    </row>
    <row r="741" spans="1:33">
      <c r="A741" s="43"/>
      <c r="B741" s="895"/>
      <c r="C741" s="895"/>
      <c r="D741" s="895"/>
      <c r="E741" s="562"/>
      <c r="F741" s="666"/>
      <c r="G741" s="737"/>
      <c r="H741" s="666"/>
      <c r="I741" s="737"/>
      <c r="J741" s="666"/>
      <c r="K741" s="737"/>
      <c r="L741" s="666"/>
      <c r="M741" s="737"/>
      <c r="N741" s="666"/>
      <c r="O741" s="737"/>
      <c r="P741" s="737"/>
      <c r="Q741" s="555"/>
      <c r="R741" s="777" t="s">
        <v>46</v>
      </c>
      <c r="S741" s="738">
        <v>0</v>
      </c>
      <c r="T741" s="606">
        <v>0</v>
      </c>
      <c r="U741" s="555"/>
      <c r="V741" s="729"/>
      <c r="W741" s="555"/>
      <c r="X741" s="719">
        <v>0</v>
      </c>
      <c r="Y741" s="555"/>
      <c r="Z741" s="739"/>
      <c r="AA741" s="555"/>
      <c r="AB741" s="555"/>
      <c r="AC741" s="713">
        <v>0</v>
      </c>
      <c r="AD741" s="720"/>
      <c r="AE741" s="555"/>
      <c r="AF741" s="631" t="s">
        <v>748</v>
      </c>
      <c r="AG741" s="561"/>
    </row>
    <row r="742" spans="1:33">
      <c r="A742" s="43"/>
      <c r="B742" s="881" t="s">
        <v>618</v>
      </c>
      <c r="C742" s="882"/>
      <c r="D742" s="882"/>
      <c r="E742" s="564" t="e">
        <v>#N/A</v>
      </c>
      <c r="F742" s="883" t="s">
        <v>616</v>
      </c>
      <c r="G742" s="884"/>
      <c r="H742" s="884"/>
      <c r="I742" s="884"/>
      <c r="J742" s="884"/>
      <c r="K742" s="884"/>
      <c r="L742" s="884"/>
      <c r="M742" s="884"/>
      <c r="N742" s="884"/>
      <c r="O742" s="884"/>
      <c r="P742" s="885"/>
      <c r="Q742" s="555"/>
      <c r="R742" s="776" t="s">
        <v>47</v>
      </c>
      <c r="S742" s="740"/>
      <c r="T742" s="736">
        <v>0</v>
      </c>
      <c r="U742" s="696"/>
      <c r="V742" s="723" t="s">
        <v>492</v>
      </c>
      <c r="W742" s="696"/>
      <c r="X742" s="724">
        <v>0</v>
      </c>
      <c r="Y742" s="696"/>
      <c r="Z742" s="725" t="s">
        <v>492</v>
      </c>
      <c r="AA742" s="696"/>
      <c r="AB742" s="696"/>
      <c r="AC742" s="736">
        <v>0</v>
      </c>
      <c r="AD742" s="723" t="s">
        <v>492</v>
      </c>
      <c r="AE742" s="555"/>
      <c r="AF742" s="558"/>
      <c r="AG742" s="561"/>
    </row>
    <row r="743" spans="1:33" ht="3" customHeight="1">
      <c r="A743" s="43"/>
      <c r="B743" s="894" t="s">
        <v>602</v>
      </c>
      <c r="C743" s="894"/>
      <c r="D743" s="894"/>
      <c r="E743" s="555" t="e">
        <v>#N/A</v>
      </c>
      <c r="F743" s="687" t="s">
        <v>15</v>
      </c>
      <c r="G743" s="688"/>
      <c r="H743" s="687" t="s">
        <v>16</v>
      </c>
      <c r="I743" s="689"/>
      <c r="J743" s="559" t="s">
        <v>17</v>
      </c>
      <c r="K743" s="690"/>
      <c r="L743" s="687" t="s">
        <v>18</v>
      </c>
      <c r="M743" s="670"/>
      <c r="N743" s="670" t="s">
        <v>19</v>
      </c>
      <c r="O743" s="691" t="s">
        <v>6</v>
      </c>
      <c r="P743" s="613" t="s">
        <v>20</v>
      </c>
      <c r="Q743" s="555"/>
      <c r="R743" s="773" t="s">
        <v>639</v>
      </c>
      <c r="S743" s="824">
        <v>1850</v>
      </c>
      <c r="T743" s="606">
        <v>0</v>
      </c>
      <c r="U743" s="555"/>
      <c r="V743" s="729"/>
      <c r="W743" s="555"/>
      <c r="X743" s="719">
        <v>45080</v>
      </c>
      <c r="Y743" s="555"/>
      <c r="Z743" s="720"/>
      <c r="AA743" s="555"/>
      <c r="AB743" s="555"/>
      <c r="AC743" s="713">
        <v>65100</v>
      </c>
      <c r="AD743" s="720"/>
      <c r="AE743" s="555"/>
      <c r="AF743" s="558"/>
      <c r="AG743" s="561"/>
    </row>
    <row r="744" spans="1:33" ht="17.25" customHeight="1" thickBot="1">
      <c r="A744" s="43"/>
      <c r="B744" s="873" t="s">
        <v>635</v>
      </c>
      <c r="C744" s="874"/>
      <c r="D744" s="875"/>
      <c r="E744" s="670"/>
      <c r="F744" s="665"/>
      <c r="G744" s="727"/>
      <c r="H744" s="727"/>
      <c r="I744" s="727"/>
      <c r="J744" s="727"/>
      <c r="K744" s="727"/>
      <c r="L744" s="727"/>
      <c r="M744" s="727"/>
      <c r="N744" s="727"/>
      <c r="O744" s="727"/>
      <c r="P744" s="742"/>
      <c r="Q744" s="555"/>
      <c r="R744" s="771" t="s">
        <v>682</v>
      </c>
      <c r="S744" s="825">
        <v>0</v>
      </c>
      <c r="T744" s="736">
        <v>1850</v>
      </c>
      <c r="U744" s="696"/>
      <c r="V744" s="723" t="s">
        <v>492</v>
      </c>
      <c r="W744" s="696"/>
      <c r="X744" s="724">
        <v>131480</v>
      </c>
      <c r="Y744" s="696"/>
      <c r="Z744" s="723">
        <v>291.659272404614</v>
      </c>
      <c r="AA744" s="696"/>
      <c r="AB744" s="696"/>
      <c r="AC744" s="736">
        <v>148880</v>
      </c>
      <c r="AD744" s="723">
        <v>228.69431643625191</v>
      </c>
      <c r="AE744" s="555"/>
      <c r="AF744" s="558"/>
      <c r="AG744" s="561"/>
    </row>
    <row r="745" spans="1:33" ht="17.25" customHeight="1" thickBot="1">
      <c r="A745" s="43"/>
      <c r="B745" s="870" t="s">
        <v>624</v>
      </c>
      <c r="C745" s="871"/>
      <c r="D745" s="872"/>
      <c r="E745" s="555" t="e">
        <v>#N/A</v>
      </c>
      <c r="F745" s="700">
        <v>605</v>
      </c>
      <c r="G745" s="701">
        <v>105300</v>
      </c>
      <c r="H745" s="702">
        <v>594</v>
      </c>
      <c r="I745" s="702">
        <v>81900</v>
      </c>
      <c r="J745" s="702">
        <v>0</v>
      </c>
      <c r="K745" s="702">
        <v>58500</v>
      </c>
      <c r="L745" s="702">
        <v>43</v>
      </c>
      <c r="M745" s="702">
        <v>52780</v>
      </c>
      <c r="N745" s="702">
        <v>14</v>
      </c>
      <c r="O745" s="702">
        <v>1256</v>
      </c>
      <c r="P745" s="703">
        <v>5253370</v>
      </c>
      <c r="Q745" s="555"/>
      <c r="R745" s="773" t="s">
        <v>640</v>
      </c>
      <c r="S745" s="741">
        <v>13500</v>
      </c>
      <c r="T745" s="606">
        <v>0</v>
      </c>
      <c r="U745" s="555"/>
      <c r="V745" s="729"/>
      <c r="W745" s="555"/>
      <c r="X745" s="719">
        <v>60800</v>
      </c>
      <c r="Y745" s="555"/>
      <c r="Z745" s="739"/>
      <c r="AA745" s="555"/>
      <c r="AB745" s="555"/>
      <c r="AC745" s="713">
        <v>83600</v>
      </c>
      <c r="AD745" s="720"/>
      <c r="AE745" s="555"/>
      <c r="AF745" s="934" t="s">
        <v>664</v>
      </c>
      <c r="AG745" s="935"/>
    </row>
    <row r="746" spans="1:33" ht="16.5" customHeight="1">
      <c r="B746" s="873" t="s">
        <v>107</v>
      </c>
      <c r="C746" s="874"/>
      <c r="D746" s="875"/>
      <c r="E746" s="670"/>
      <c r="F746" s="665"/>
      <c r="G746" s="727"/>
      <c r="H746" s="727"/>
      <c r="I746" s="727"/>
      <c r="J746" s="727"/>
      <c r="K746" s="727"/>
      <c r="L746" s="727"/>
      <c r="M746" s="727"/>
      <c r="N746" s="727"/>
      <c r="O746" s="727"/>
      <c r="P746" s="742"/>
      <c r="Q746" s="555"/>
      <c r="R746" s="772" t="s">
        <v>683</v>
      </c>
      <c r="S746" s="740"/>
      <c r="T746" s="736">
        <v>13500</v>
      </c>
      <c r="U746" s="696"/>
      <c r="V746" s="723" t="s">
        <v>492</v>
      </c>
      <c r="W746" s="696"/>
      <c r="X746" s="724">
        <v>110800</v>
      </c>
      <c r="Y746" s="696"/>
      <c r="Z746" s="725">
        <v>182.23684210526315</v>
      </c>
      <c r="AA746" s="696"/>
      <c r="AB746" s="696"/>
      <c r="AC746" s="736">
        <v>143800</v>
      </c>
      <c r="AD746" s="723">
        <v>172.00956937799043</v>
      </c>
      <c r="AE746" s="555"/>
      <c r="AF746" s="936" t="s">
        <v>157</v>
      </c>
      <c r="AG746" s="937"/>
    </row>
    <row r="747" spans="1:33" ht="11.25" customHeight="1">
      <c r="B747" s="870" t="s">
        <v>624</v>
      </c>
      <c r="C747" s="871"/>
      <c r="D747" s="872"/>
      <c r="E747" s="555" t="e">
        <v>#N/A</v>
      </c>
      <c r="F747" s="701">
        <v>33</v>
      </c>
      <c r="G747" s="702">
        <v>3150</v>
      </c>
      <c r="H747" s="702">
        <v>8</v>
      </c>
      <c r="I747" s="702">
        <v>2450</v>
      </c>
      <c r="J747" s="702">
        <v>0</v>
      </c>
      <c r="K747" s="702">
        <v>1750</v>
      </c>
      <c r="L747" s="702">
        <v>0</v>
      </c>
      <c r="M747" s="702">
        <v>1580</v>
      </c>
      <c r="N747" s="702">
        <v>1</v>
      </c>
      <c r="O747" s="702">
        <v>42</v>
      </c>
      <c r="P747" s="703">
        <v>142280</v>
      </c>
      <c r="Q747" s="555"/>
      <c r="R747" s="777"/>
      <c r="S747" s="669"/>
      <c r="T747" s="606">
        <v>0</v>
      </c>
      <c r="U747" s="555"/>
      <c r="V747" s="729"/>
      <c r="W747" s="555"/>
      <c r="X747" s="719">
        <v>0</v>
      </c>
      <c r="Y747" s="555"/>
      <c r="Z747" s="720"/>
      <c r="AA747" s="555"/>
      <c r="AB747" s="555"/>
      <c r="AC747" s="713">
        <v>0</v>
      </c>
      <c r="AD747" s="720"/>
      <c r="AE747" s="555"/>
      <c r="AF747" s="826" t="s">
        <v>731</v>
      </c>
      <c r="AG747" s="827" t="s">
        <v>732</v>
      </c>
    </row>
    <row r="748" spans="1:33">
      <c r="B748" s="873" t="s">
        <v>605</v>
      </c>
      <c r="C748" s="874"/>
      <c r="D748" s="875"/>
      <c r="E748" s="670"/>
      <c r="F748" s="665"/>
      <c r="G748" s="727"/>
      <c r="H748" s="727"/>
      <c r="I748" s="727"/>
      <c r="J748" s="727"/>
      <c r="K748" s="727"/>
      <c r="L748" s="727"/>
      <c r="M748" s="727"/>
      <c r="N748" s="727"/>
      <c r="O748" s="727"/>
      <c r="P748" s="742"/>
      <c r="Q748" s="555"/>
      <c r="R748" s="776" t="s">
        <v>52</v>
      </c>
      <c r="S748" s="660"/>
      <c r="T748" s="736">
        <v>0</v>
      </c>
      <c r="U748" s="696"/>
      <c r="V748" s="723" t="s">
        <v>492</v>
      </c>
      <c r="W748" s="696"/>
      <c r="X748" s="724">
        <v>0</v>
      </c>
      <c r="Y748" s="696"/>
      <c r="Z748" s="723" t="s">
        <v>492</v>
      </c>
      <c r="AA748" s="696"/>
      <c r="AB748" s="696"/>
      <c r="AC748" s="736">
        <v>0</v>
      </c>
      <c r="AD748" s="723" t="s">
        <v>492</v>
      </c>
      <c r="AE748" s="555"/>
      <c r="AF748" s="817">
        <v>1350</v>
      </c>
      <c r="AG748" s="818">
        <v>100</v>
      </c>
    </row>
    <row r="749" spans="1:33">
      <c r="B749" s="870" t="s">
        <v>624</v>
      </c>
      <c r="C749" s="871"/>
      <c r="D749" s="872"/>
      <c r="E749" s="712"/>
      <c r="F749" s="701">
        <v>0</v>
      </c>
      <c r="G749" s="702">
        <v>0</v>
      </c>
      <c r="H749" s="702">
        <v>0</v>
      </c>
      <c r="I749" s="702">
        <v>0</v>
      </c>
      <c r="J749" s="702">
        <v>0</v>
      </c>
      <c r="K749" s="702">
        <v>0</v>
      </c>
      <c r="L749" s="702">
        <v>0</v>
      </c>
      <c r="M749" s="702">
        <v>0</v>
      </c>
      <c r="N749" s="702">
        <v>0</v>
      </c>
      <c r="O749" s="702">
        <v>0</v>
      </c>
      <c r="P749" s="703">
        <v>0</v>
      </c>
      <c r="Q749" s="555"/>
      <c r="R749" s="773" t="s">
        <v>641</v>
      </c>
      <c r="S749" s="728">
        <v>500</v>
      </c>
      <c r="T749" s="743">
        <v>0</v>
      </c>
      <c r="U749" s="682"/>
      <c r="V749" s="744"/>
      <c r="W749" s="682"/>
      <c r="X749" s="719">
        <v>24500</v>
      </c>
      <c r="Y749" s="682"/>
      <c r="Z749" s="744"/>
      <c r="AA749" s="682"/>
      <c r="AB749" s="682"/>
      <c r="AC749" s="745">
        <v>38000</v>
      </c>
      <c r="AD749" s="744"/>
      <c r="AE749" s="555"/>
      <c r="AF749" s="828" t="s">
        <v>733</v>
      </c>
      <c r="AG749" s="829" t="s">
        <v>732</v>
      </c>
    </row>
    <row r="750" spans="1:33" ht="15" thickBot="1">
      <c r="B750" s="873" t="s">
        <v>103</v>
      </c>
      <c r="C750" s="874"/>
      <c r="D750" s="875"/>
      <c r="E750" s="560" t="e">
        <v>#N/A</v>
      </c>
      <c r="F750" s="665"/>
      <c r="G750" s="727"/>
      <c r="H750" s="727"/>
      <c r="I750" s="727"/>
      <c r="J750" s="727"/>
      <c r="K750" s="727"/>
      <c r="L750" s="727"/>
      <c r="M750" s="727"/>
      <c r="N750" s="727"/>
      <c r="O750" s="727"/>
      <c r="P750" s="742"/>
      <c r="Q750" s="555"/>
      <c r="R750" s="779" t="s">
        <v>684</v>
      </c>
      <c r="S750" s="746"/>
      <c r="T750" s="747">
        <v>500</v>
      </c>
      <c r="U750" s="748"/>
      <c r="V750" s="749" t="s">
        <v>492</v>
      </c>
      <c r="W750" s="748"/>
      <c r="X750" s="719">
        <v>52500</v>
      </c>
      <c r="Y750" s="748"/>
      <c r="Z750" s="749">
        <v>214.28571428571428</v>
      </c>
      <c r="AA750" s="748"/>
      <c r="AB750" s="748"/>
      <c r="AC750" s="747">
        <v>60000</v>
      </c>
      <c r="AD750" s="749">
        <v>157.89473684210526</v>
      </c>
      <c r="AE750" s="555"/>
      <c r="AF750" s="821">
        <v>500</v>
      </c>
      <c r="AG750" s="822">
        <v>45.454545454545496</v>
      </c>
    </row>
    <row r="751" spans="1:33">
      <c r="B751" s="870" t="s">
        <v>624</v>
      </c>
      <c r="C751" s="871"/>
      <c r="D751" s="872"/>
      <c r="E751" s="555" t="e">
        <v>#N/A</v>
      </c>
      <c r="F751" s="701">
        <v>174</v>
      </c>
      <c r="G751" s="702">
        <v>26460</v>
      </c>
      <c r="H751" s="702">
        <v>71</v>
      </c>
      <c r="I751" s="702">
        <v>20580</v>
      </c>
      <c r="J751" s="702">
        <v>0</v>
      </c>
      <c r="K751" s="702">
        <v>14700</v>
      </c>
      <c r="L751" s="702">
        <v>20</v>
      </c>
      <c r="M751" s="702">
        <v>13230</v>
      </c>
      <c r="N751" s="702">
        <v>6</v>
      </c>
      <c r="O751" s="702">
        <v>271</v>
      </c>
      <c r="P751" s="703">
        <v>2455880</v>
      </c>
      <c r="Q751" s="555"/>
      <c r="R751" s="777"/>
      <c r="S751" s="669"/>
      <c r="T751" s="713">
        <v>0</v>
      </c>
      <c r="U751" s="555"/>
      <c r="V751" s="729"/>
      <c r="W751" s="555"/>
      <c r="X751" s="750">
        <v>2633420</v>
      </c>
      <c r="Y751" s="555"/>
      <c r="Z751" s="739"/>
      <c r="AA751" s="555"/>
      <c r="AB751" s="555"/>
      <c r="AC751" s="713">
        <v>3734350</v>
      </c>
      <c r="AD751" s="739"/>
      <c r="AE751" s="555"/>
      <c r="AF751" s="932" t="s">
        <v>685</v>
      </c>
      <c r="AG751" s="933"/>
    </row>
    <row r="752" spans="1:33">
      <c r="B752" s="878" t="s">
        <v>661</v>
      </c>
      <c r="C752" s="879"/>
      <c r="D752" s="880"/>
      <c r="E752" s="670"/>
      <c r="F752" s="665"/>
      <c r="G752" s="727"/>
      <c r="H752" s="727"/>
      <c r="I752" s="727"/>
      <c r="J752" s="727"/>
      <c r="K752" s="727"/>
      <c r="L752" s="727"/>
      <c r="M752" s="727"/>
      <c r="N752" s="727"/>
      <c r="O752" s="727"/>
      <c r="P752" s="742"/>
      <c r="Q752" s="555"/>
      <c r="R752" s="780" t="s">
        <v>53</v>
      </c>
      <c r="S752" s="705"/>
      <c r="T752" s="751">
        <v>697150</v>
      </c>
      <c r="U752" s="560"/>
      <c r="V752" s="752" t="s">
        <v>492</v>
      </c>
      <c r="W752" s="560"/>
      <c r="X752" s="751">
        <v>8464240</v>
      </c>
      <c r="Y752" s="560"/>
      <c r="Z752" s="752">
        <v>321.41625718647236</v>
      </c>
      <c r="AA752" s="560"/>
      <c r="AB752" s="560"/>
      <c r="AC752" s="751">
        <v>9706100</v>
      </c>
      <c r="AD752" s="752">
        <v>259.91404126554818</v>
      </c>
      <c r="AE752" s="555"/>
      <c r="AF752" s="826" t="s">
        <v>731</v>
      </c>
      <c r="AG752" s="827" t="s">
        <v>732</v>
      </c>
    </row>
    <row r="753" spans="1:33">
      <c r="B753" s="870" t="s">
        <v>624</v>
      </c>
      <c r="C753" s="871"/>
      <c r="D753" s="872"/>
      <c r="E753" s="555" t="e">
        <v>#N/A</v>
      </c>
      <c r="F753" s="701">
        <v>135</v>
      </c>
      <c r="G753" s="702">
        <v>33750</v>
      </c>
      <c r="H753" s="702">
        <v>66</v>
      </c>
      <c r="I753" s="702">
        <v>26250</v>
      </c>
      <c r="J753" s="702">
        <v>0</v>
      </c>
      <c r="K753" s="702">
        <v>18750</v>
      </c>
      <c r="L753" s="702">
        <v>9</v>
      </c>
      <c r="M753" s="702">
        <v>16900</v>
      </c>
      <c r="N753" s="702">
        <v>3</v>
      </c>
      <c r="O753" s="702">
        <v>213</v>
      </c>
      <c r="P753" s="703">
        <v>1501890</v>
      </c>
      <c r="Q753" s="555"/>
      <c r="R753" s="775"/>
      <c r="S753" s="669"/>
      <c r="T753" s="713">
        <v>0</v>
      </c>
      <c r="U753" s="555"/>
      <c r="V753" s="729"/>
      <c r="W753" s="555"/>
      <c r="X753" s="713">
        <v>2394405.3872053875</v>
      </c>
      <c r="Y753" s="555"/>
      <c r="Z753" s="739"/>
      <c r="AA753" s="555"/>
      <c r="AB753" s="555"/>
      <c r="AC753" s="713">
        <v>3395416.498316498</v>
      </c>
      <c r="AD753" s="739"/>
      <c r="AE753" s="555"/>
      <c r="AF753" s="817"/>
      <c r="AG753" s="818" t="s">
        <v>725</v>
      </c>
    </row>
    <row r="754" spans="1:33">
      <c r="B754" s="662"/>
      <c r="C754" s="663"/>
      <c r="D754" s="664"/>
      <c r="E754" s="590" t="s">
        <v>492</v>
      </c>
      <c r="F754" s="665"/>
      <c r="G754" s="666"/>
      <c r="H754" s="665"/>
      <c r="I754" s="667"/>
      <c r="J754" s="665"/>
      <c r="K754" s="667"/>
      <c r="L754" s="665"/>
      <c r="M754" s="666"/>
      <c r="N754" s="666"/>
      <c r="O754" s="727"/>
      <c r="P754" s="647"/>
      <c r="Q754" s="555"/>
      <c r="R754" s="777" t="s">
        <v>54</v>
      </c>
      <c r="S754" s="669"/>
      <c r="T754" s="713">
        <v>633795.45454545447</v>
      </c>
      <c r="U754" s="555"/>
      <c r="V754" s="725"/>
      <c r="W754" s="555"/>
      <c r="X754" s="713">
        <v>7696002.1885521868</v>
      </c>
      <c r="Y754" s="555"/>
      <c r="Z754" s="725">
        <v>321.41600706697869</v>
      </c>
      <c r="AA754" s="555"/>
      <c r="AB754" s="555"/>
      <c r="AC754" s="713">
        <v>8825056.2289562263</v>
      </c>
      <c r="AD754" s="753">
        <v>259.9108602238291</v>
      </c>
      <c r="AE754" s="555"/>
      <c r="AF754" s="828" t="s">
        <v>733</v>
      </c>
      <c r="AG754" s="829" t="s">
        <v>732</v>
      </c>
    </row>
    <row r="755" spans="1:33" ht="15" thickBot="1">
      <c r="B755" s="870" t="s">
        <v>617</v>
      </c>
      <c r="C755" s="871"/>
      <c r="D755" s="872"/>
      <c r="E755" s="670"/>
      <c r="F755" s="731">
        <v>947</v>
      </c>
      <c r="G755" s="732">
        <v>168660</v>
      </c>
      <c r="H755" s="731">
        <v>739</v>
      </c>
      <c r="I755" s="733">
        <v>131180</v>
      </c>
      <c r="J755" s="731">
        <v>0</v>
      </c>
      <c r="K755" s="733">
        <v>93700</v>
      </c>
      <c r="L755" s="731">
        <v>72</v>
      </c>
      <c r="M755" s="732">
        <v>84490</v>
      </c>
      <c r="N755" s="732">
        <v>24</v>
      </c>
      <c r="O755" s="734">
        <v>1782</v>
      </c>
      <c r="P755" s="735">
        <v>9353420</v>
      </c>
      <c r="Q755" s="555"/>
      <c r="R755" s="781"/>
      <c r="S755" s="754" t="s">
        <v>0</v>
      </c>
      <c r="T755" s="751">
        <v>63354.545454545529</v>
      </c>
      <c r="U755" s="560"/>
      <c r="V755" s="755"/>
      <c r="W755" s="649" t="s">
        <v>0</v>
      </c>
      <c r="X755" s="751">
        <v>768237.81144781318</v>
      </c>
      <c r="Y755" s="560"/>
      <c r="Z755" s="756"/>
      <c r="AA755" s="560" t="s">
        <v>0</v>
      </c>
      <c r="AB755" s="649"/>
      <c r="AC755" s="751">
        <v>881043.77104377374</v>
      </c>
      <c r="AD755" s="756"/>
      <c r="AE755" s="555"/>
      <c r="AF755" s="823"/>
      <c r="AG755" s="822" t="s">
        <v>725</v>
      </c>
    </row>
    <row r="756" spans="1:33">
      <c r="A756" s="22"/>
    </row>
    <row r="757" spans="1:33">
      <c r="A757" s="22"/>
    </row>
    <row r="758" spans="1:33" ht="19.25" customHeight="1">
      <c r="A758" s="1">
        <v>14</v>
      </c>
      <c r="B758" s="555"/>
      <c r="C758" s="555"/>
      <c r="D758" s="561"/>
      <c r="E758" s="564"/>
      <c r="F758" s="567" t="s">
        <v>705</v>
      </c>
      <c r="G758" s="562">
        <v>0</v>
      </c>
      <c r="H758" s="563" t="s">
        <v>706</v>
      </c>
      <c r="I758" s="564">
        <v>0</v>
      </c>
      <c r="J758" s="565" t="s">
        <v>707</v>
      </c>
      <c r="K758" s="566">
        <v>0</v>
      </c>
      <c r="L758" s="567" t="s">
        <v>708</v>
      </c>
      <c r="M758" s="566">
        <v>0</v>
      </c>
      <c r="N758" s="567" t="s">
        <v>709</v>
      </c>
      <c r="O758" s="568" t="s">
        <v>162</v>
      </c>
      <c r="P758" s="557"/>
      <c r="Q758" s="24"/>
      <c r="R758" s="919" t="s">
        <v>99</v>
      </c>
      <c r="S758" s="919"/>
      <c r="T758" s="919"/>
      <c r="U758" s="919"/>
      <c r="V758" s="919"/>
      <c r="W758" s="919"/>
      <c r="X758" s="919"/>
      <c r="AD758" s="866" t="s">
        <v>116</v>
      </c>
      <c r="AE758" s="25"/>
      <c r="AF758" s="183" t="s">
        <v>8</v>
      </c>
      <c r="AG758" s="556" t="s">
        <v>9</v>
      </c>
    </row>
    <row r="759" spans="1:33" ht="19">
      <c r="D759" s="561"/>
      <c r="E759" s="555"/>
      <c r="F759" s="920"/>
      <c r="H759" s="922"/>
      <c r="J759" s="924"/>
      <c r="K759" s="186"/>
      <c r="L759" s="926"/>
      <c r="M759" s="186"/>
      <c r="N759" s="926"/>
      <c r="O759" s="876" t="s">
        <v>704</v>
      </c>
      <c r="P759" s="770">
        <v>2</v>
      </c>
      <c r="Q759" s="4"/>
      <c r="R759" s="269"/>
      <c r="S759" s="865">
        <v>45791</v>
      </c>
      <c r="T759" s="865"/>
      <c r="U759" s="865"/>
      <c r="V759" s="865"/>
      <c r="W759" s="862" t="s">
        <v>112</v>
      </c>
      <c r="X759" s="862"/>
      <c r="Y759" s="268"/>
      <c r="Z759" s="4"/>
      <c r="AA759" s="4"/>
      <c r="AB759" s="4"/>
      <c r="AC759" s="29"/>
      <c r="AD759" s="867"/>
      <c r="AE759" s="263"/>
      <c r="AF759" s="889" t="s">
        <v>735</v>
      </c>
      <c r="AG759" s="860" t="s">
        <v>735</v>
      </c>
    </row>
    <row r="760" spans="1:33" ht="19">
      <c r="D760" s="561"/>
      <c r="E760" s="560"/>
      <c r="F760" s="921"/>
      <c r="G760" s="31"/>
      <c r="H760" s="923"/>
      <c r="I760" s="31"/>
      <c r="J760" s="925"/>
      <c r="K760" s="187"/>
      <c r="L760" s="927"/>
      <c r="M760" s="187"/>
      <c r="N760" s="927"/>
      <c r="O760" s="877" t="s">
        <v>492</v>
      </c>
      <c r="P760" s="770">
        <v>2</v>
      </c>
      <c r="Q760" s="4"/>
      <c r="R760" s="269"/>
      <c r="S760" s="865"/>
      <c r="T760" s="865"/>
      <c r="U760" s="865"/>
      <c r="V760" s="865"/>
      <c r="W760" s="862"/>
      <c r="X760" s="862"/>
      <c r="Y760" s="268"/>
      <c r="Z760" s="4"/>
      <c r="AA760" s="4"/>
      <c r="AB760" s="4"/>
      <c r="AC760" s="29"/>
      <c r="AD760" s="868"/>
      <c r="AE760" s="187"/>
      <c r="AF760" s="890" t="s">
        <v>492</v>
      </c>
      <c r="AG760" s="861" t="s">
        <v>492</v>
      </c>
    </row>
    <row r="761" spans="1:33">
      <c r="B761" s="555" t="s">
        <v>447</v>
      </c>
      <c r="C761" s="555"/>
      <c r="D761" s="555"/>
      <c r="E761" s="555"/>
      <c r="F761" s="555"/>
      <c r="G761" s="555"/>
      <c r="H761" s="555"/>
      <c r="I761" s="555"/>
      <c r="J761" s="555"/>
      <c r="K761" s="555"/>
      <c r="L761" s="555"/>
      <c r="M761" s="555"/>
      <c r="N761" s="555"/>
      <c r="O761" s="595">
        <v>5</v>
      </c>
      <c r="P761" s="555"/>
      <c r="Q761" s="555"/>
      <c r="R761" s="596" t="s">
        <v>446</v>
      </c>
      <c r="S761" s="555"/>
      <c r="T761" s="555"/>
      <c r="U761" s="555"/>
      <c r="V761" s="596" t="s">
        <v>445</v>
      </c>
      <c r="W761" s="555"/>
      <c r="X761" s="555"/>
      <c r="Y761" s="555"/>
      <c r="Z761" s="596" t="s">
        <v>444</v>
      </c>
      <c r="AA761" s="596"/>
      <c r="AB761" s="555"/>
      <c r="AC761" s="597"/>
      <c r="AD761" s="555"/>
      <c r="AE761" s="555"/>
      <c r="AF761" s="596"/>
      <c r="AG761" s="597"/>
    </row>
    <row r="762" spans="1:33">
      <c r="B762" s="908"/>
      <c r="C762" s="909"/>
      <c r="D762" s="598"/>
      <c r="E762" s="598"/>
      <c r="F762" s="891" t="s">
        <v>679</v>
      </c>
      <c r="G762" s="892"/>
      <c r="H762" s="892"/>
      <c r="I762" s="892"/>
      <c r="J762" s="892"/>
      <c r="K762" s="892"/>
      <c r="L762" s="892"/>
      <c r="M762" s="892"/>
      <c r="N762" s="892"/>
      <c r="O762" s="892"/>
      <c r="P762" s="893"/>
      <c r="Q762" s="555"/>
      <c r="R762" s="599" t="s">
        <v>78</v>
      </c>
      <c r="S762" s="564"/>
      <c r="T762" s="600" t="s">
        <v>79</v>
      </c>
      <c r="U762" s="564"/>
      <c r="V762" s="564" t="s">
        <v>80</v>
      </c>
      <c r="W762" s="564"/>
      <c r="X762" s="601" t="s">
        <v>79</v>
      </c>
      <c r="Y762" s="555"/>
      <c r="Z762" s="602" t="s">
        <v>30</v>
      </c>
      <c r="AA762" s="603"/>
      <c r="AB762" s="604"/>
      <c r="AC762" s="605"/>
      <c r="AD762" s="555"/>
      <c r="AE762" s="555"/>
      <c r="AF762" s="555"/>
      <c r="AG762" s="606"/>
    </row>
    <row r="763" spans="1:33">
      <c r="B763" s="607" t="s">
        <v>104</v>
      </c>
      <c r="C763" s="608" t="s">
        <v>105</v>
      </c>
      <c r="D763" s="568" t="s">
        <v>4</v>
      </c>
      <c r="E763" s="563"/>
      <c r="F763" s="609" t="s">
        <v>15</v>
      </c>
      <c r="G763" s="610"/>
      <c r="H763" s="609" t="s">
        <v>16</v>
      </c>
      <c r="I763" s="566"/>
      <c r="J763" s="567" t="s">
        <v>17</v>
      </c>
      <c r="K763" s="611"/>
      <c r="L763" s="609" t="s">
        <v>18</v>
      </c>
      <c r="M763" s="562"/>
      <c r="N763" s="612" t="s">
        <v>19</v>
      </c>
      <c r="O763" s="613" t="s">
        <v>6</v>
      </c>
      <c r="P763" s="613" t="s">
        <v>20</v>
      </c>
      <c r="Q763" s="595">
        <v>474</v>
      </c>
      <c r="R763" s="614" t="s">
        <v>716</v>
      </c>
      <c r="S763" s="604"/>
      <c r="T763" s="615">
        <v>206550</v>
      </c>
      <c r="U763" s="604">
        <v>500</v>
      </c>
      <c r="V763" s="604" t="s">
        <v>341</v>
      </c>
      <c r="W763" s="604"/>
      <c r="X763" s="616">
        <v>44550</v>
      </c>
      <c r="Y763" s="555"/>
      <c r="Z763" s="558"/>
      <c r="AA763" s="617"/>
      <c r="AB763" s="618"/>
      <c r="AC763" s="619"/>
      <c r="AD763" s="555"/>
      <c r="AE763" s="555"/>
      <c r="AF763" s="555" t="s">
        <v>346</v>
      </c>
      <c r="AG763" s="606"/>
    </row>
    <row r="764" spans="1:33">
      <c r="A764" s="43"/>
      <c r="B764" s="620" t="s">
        <v>83</v>
      </c>
      <c r="C764" s="621">
        <v>1</v>
      </c>
      <c r="D764" s="621">
        <v>1</v>
      </c>
      <c r="E764" s="604">
        <v>4500</v>
      </c>
      <c r="F764" s="622">
        <v>16</v>
      </c>
      <c r="G764" s="623">
        <v>4050</v>
      </c>
      <c r="H764" s="622">
        <v>15</v>
      </c>
      <c r="I764" s="624">
        <v>3150</v>
      </c>
      <c r="J764" s="622">
        <v>46</v>
      </c>
      <c r="K764" s="625">
        <v>2250</v>
      </c>
      <c r="L764" s="622"/>
      <c r="M764" s="626">
        <v>2030</v>
      </c>
      <c r="N764" s="605"/>
      <c r="O764" s="616">
        <v>77</v>
      </c>
      <c r="P764" s="605">
        <v>277650</v>
      </c>
      <c r="Q764" s="595"/>
      <c r="R764" s="627" t="s">
        <v>492</v>
      </c>
      <c r="S764" s="628"/>
      <c r="T764" s="629"/>
      <c r="U764" s="628"/>
      <c r="V764" s="628" t="s">
        <v>492</v>
      </c>
      <c r="W764" s="628"/>
      <c r="X764" s="630"/>
      <c r="Y764" s="555"/>
      <c r="Z764" s="631"/>
      <c r="AA764" s="632"/>
      <c r="AB764" s="618"/>
      <c r="AC764" s="619"/>
      <c r="AD764" s="555"/>
      <c r="AE764" s="555"/>
      <c r="AF764" s="633" t="s">
        <v>164</v>
      </c>
      <c r="AG764" s="634">
        <v>139460</v>
      </c>
    </row>
    <row r="765" spans="1:33">
      <c r="A765" s="43"/>
      <c r="B765" s="635" t="s">
        <v>83</v>
      </c>
      <c r="C765" s="636">
        <v>2</v>
      </c>
      <c r="D765" s="636">
        <v>1</v>
      </c>
      <c r="E765" s="628">
        <v>4500</v>
      </c>
      <c r="F765" s="637">
        <v>12</v>
      </c>
      <c r="G765" s="638">
        <v>4050</v>
      </c>
      <c r="H765" s="637">
        <v>49</v>
      </c>
      <c r="I765" s="639">
        <v>3150</v>
      </c>
      <c r="J765" s="637"/>
      <c r="K765" s="640">
        <v>2250</v>
      </c>
      <c r="L765" s="637"/>
      <c r="M765" s="641">
        <v>2030</v>
      </c>
      <c r="N765" s="642"/>
      <c r="O765" s="642">
        <v>61</v>
      </c>
      <c r="P765" s="642">
        <v>252450</v>
      </c>
      <c r="Q765" s="595"/>
      <c r="R765" s="627" t="s">
        <v>492</v>
      </c>
      <c r="S765" s="628"/>
      <c r="T765" s="629"/>
      <c r="U765" s="628"/>
      <c r="V765" s="628" t="s">
        <v>492</v>
      </c>
      <c r="W765" s="628"/>
      <c r="X765" s="630"/>
      <c r="Y765" s="555"/>
      <c r="Z765" s="631"/>
      <c r="AA765" s="632"/>
      <c r="AB765" s="618"/>
      <c r="AC765" s="619"/>
      <c r="AD765" s="555"/>
      <c r="AE765" s="555"/>
      <c r="AF765" s="643" t="s">
        <v>680</v>
      </c>
      <c r="AG765" s="644">
        <v>0</v>
      </c>
    </row>
    <row r="766" spans="1:33">
      <c r="A766" s="43"/>
      <c r="B766" s="635" t="s">
        <v>83</v>
      </c>
      <c r="C766" s="636">
        <v>4</v>
      </c>
      <c r="D766" s="636">
        <v>1</v>
      </c>
      <c r="E766" s="628">
        <v>4500</v>
      </c>
      <c r="F766" s="637">
        <v>26</v>
      </c>
      <c r="G766" s="638">
        <v>4050</v>
      </c>
      <c r="H766" s="637">
        <v>5</v>
      </c>
      <c r="I766" s="639">
        <v>3150</v>
      </c>
      <c r="J766" s="637"/>
      <c r="K766" s="640">
        <v>2250</v>
      </c>
      <c r="L766" s="637">
        <v>3</v>
      </c>
      <c r="M766" s="641">
        <v>2030</v>
      </c>
      <c r="N766" s="642"/>
      <c r="O766" s="630">
        <v>34</v>
      </c>
      <c r="P766" s="642">
        <v>144000</v>
      </c>
      <c r="Q766" s="595"/>
      <c r="R766" s="627" t="s">
        <v>492</v>
      </c>
      <c r="S766" s="628"/>
      <c r="T766" s="629"/>
      <c r="U766" s="628"/>
      <c r="V766" s="628" t="s">
        <v>492</v>
      </c>
      <c r="W766" s="628"/>
      <c r="X766" s="630"/>
      <c r="Y766" s="555"/>
      <c r="Z766" s="645"/>
      <c r="AA766" s="590"/>
      <c r="AB766" s="646"/>
      <c r="AC766" s="647"/>
      <c r="AD766" s="555"/>
      <c r="AE766" s="555"/>
      <c r="AF766" s="555"/>
      <c r="AG766" s="606"/>
    </row>
    <row r="767" spans="1:33">
      <c r="A767" s="43"/>
      <c r="B767" s="635"/>
      <c r="C767" s="636"/>
      <c r="D767" s="636"/>
      <c r="E767" s="628" t="s">
        <v>492</v>
      </c>
      <c r="F767" s="637"/>
      <c r="G767" s="638" t="s">
        <v>492</v>
      </c>
      <c r="H767" s="637"/>
      <c r="I767" s="639" t="s">
        <v>492</v>
      </c>
      <c r="J767" s="637"/>
      <c r="K767" s="640" t="s">
        <v>492</v>
      </c>
      <c r="L767" s="637"/>
      <c r="M767" s="641" t="s">
        <v>492</v>
      </c>
      <c r="N767" s="642"/>
      <c r="O767" s="642" t="s">
        <v>492</v>
      </c>
      <c r="P767" s="642" t="s">
        <v>492</v>
      </c>
      <c r="Q767" s="595"/>
      <c r="R767" s="627" t="s">
        <v>492</v>
      </c>
      <c r="S767" s="628"/>
      <c r="T767" s="629"/>
      <c r="U767" s="628"/>
      <c r="V767" s="628" t="s">
        <v>492</v>
      </c>
      <c r="W767" s="628"/>
      <c r="X767" s="630"/>
      <c r="Y767" s="555"/>
      <c r="Z767" s="648" t="s">
        <v>35</v>
      </c>
      <c r="AA767" s="649"/>
      <c r="AB767" s="650"/>
      <c r="AC767" s="651">
        <v>0</v>
      </c>
      <c r="AD767" s="555"/>
      <c r="AE767" s="555"/>
      <c r="AF767" s="555" t="s">
        <v>345</v>
      </c>
      <c r="AG767" s="606"/>
    </row>
    <row r="768" spans="1:33">
      <c r="A768" s="43"/>
      <c r="B768" s="635"/>
      <c r="C768" s="636"/>
      <c r="D768" s="636"/>
      <c r="E768" s="628" t="s">
        <v>492</v>
      </c>
      <c r="F768" s="637"/>
      <c r="G768" s="638" t="s">
        <v>492</v>
      </c>
      <c r="H768" s="637"/>
      <c r="I768" s="639" t="s">
        <v>492</v>
      </c>
      <c r="J768" s="637"/>
      <c r="K768" s="640" t="s">
        <v>492</v>
      </c>
      <c r="L768" s="637"/>
      <c r="M768" s="641" t="s">
        <v>492</v>
      </c>
      <c r="N768" s="642"/>
      <c r="O768" s="630" t="s">
        <v>492</v>
      </c>
      <c r="P768" s="642" t="s">
        <v>492</v>
      </c>
      <c r="Q768" s="595"/>
      <c r="R768" s="627" t="s">
        <v>492</v>
      </c>
      <c r="S768" s="628"/>
      <c r="T768" s="629"/>
      <c r="U768" s="628"/>
      <c r="V768" s="628" t="s">
        <v>492</v>
      </c>
      <c r="W768" s="628"/>
      <c r="X768" s="630"/>
      <c r="Y768" s="555"/>
      <c r="Z768" s="555"/>
      <c r="AA768" s="555"/>
      <c r="AB768" s="555"/>
      <c r="AC768" s="555"/>
      <c r="AD768" s="555"/>
      <c r="AE768" s="555"/>
      <c r="AF768" s="633" t="s">
        <v>164</v>
      </c>
      <c r="AG768" s="634">
        <v>117300</v>
      </c>
    </row>
    <row r="769" spans="1:33">
      <c r="A769" s="43"/>
      <c r="B769" s="635"/>
      <c r="C769" s="636"/>
      <c r="D769" s="636"/>
      <c r="E769" s="628" t="s">
        <v>492</v>
      </c>
      <c r="F769" s="637"/>
      <c r="G769" s="638" t="s">
        <v>492</v>
      </c>
      <c r="H769" s="637"/>
      <c r="I769" s="639" t="s">
        <v>492</v>
      </c>
      <c r="J769" s="637"/>
      <c r="K769" s="640" t="s">
        <v>492</v>
      </c>
      <c r="L769" s="637"/>
      <c r="M769" s="641" t="s">
        <v>492</v>
      </c>
      <c r="N769" s="642"/>
      <c r="O769" s="642" t="s">
        <v>492</v>
      </c>
      <c r="P769" s="642" t="s">
        <v>492</v>
      </c>
      <c r="Q769" s="595"/>
      <c r="R769" s="627" t="s">
        <v>492</v>
      </c>
      <c r="S769" s="628"/>
      <c r="T769" s="629"/>
      <c r="U769" s="628"/>
      <c r="V769" s="628" t="s">
        <v>492</v>
      </c>
      <c r="W769" s="628"/>
      <c r="X769" s="630"/>
      <c r="Y769" s="555"/>
      <c r="Z769" s="602" t="s">
        <v>33</v>
      </c>
      <c r="AA769" s="603"/>
      <c r="AB769" s="652"/>
      <c r="AC769" s="653"/>
      <c r="AD769" s="555"/>
      <c r="AE769" s="555"/>
      <c r="AF769" s="643" t="s">
        <v>680</v>
      </c>
      <c r="AG769" s="644">
        <v>0</v>
      </c>
    </row>
    <row r="770" spans="1:33">
      <c r="A770" s="43"/>
      <c r="B770" s="635"/>
      <c r="C770" s="636"/>
      <c r="D770" s="636"/>
      <c r="E770" s="628" t="s">
        <v>492</v>
      </c>
      <c r="F770" s="637"/>
      <c r="G770" s="638" t="s">
        <v>492</v>
      </c>
      <c r="H770" s="637"/>
      <c r="I770" s="639" t="s">
        <v>492</v>
      </c>
      <c r="J770" s="637"/>
      <c r="K770" s="640" t="s">
        <v>492</v>
      </c>
      <c r="L770" s="637"/>
      <c r="M770" s="641" t="s">
        <v>492</v>
      </c>
      <c r="N770" s="642"/>
      <c r="O770" s="630" t="s">
        <v>492</v>
      </c>
      <c r="P770" s="642" t="s">
        <v>492</v>
      </c>
      <c r="Q770" s="595"/>
      <c r="R770" s="627" t="s">
        <v>492</v>
      </c>
      <c r="S770" s="628"/>
      <c r="T770" s="629"/>
      <c r="U770" s="628"/>
      <c r="V770" s="628" t="s">
        <v>492</v>
      </c>
      <c r="W770" s="628"/>
      <c r="X770" s="630"/>
      <c r="Y770" s="555"/>
      <c r="Z770" s="627"/>
      <c r="AA770" s="654"/>
      <c r="AB770" s="655"/>
      <c r="AC770" s="656"/>
      <c r="AD770" s="555"/>
      <c r="AE770" s="555"/>
      <c r="AF770" s="596"/>
      <c r="AG770" s="606"/>
    </row>
    <row r="771" spans="1:33">
      <c r="A771" s="43"/>
      <c r="B771" s="635"/>
      <c r="C771" s="636"/>
      <c r="D771" s="636"/>
      <c r="E771" s="628" t="s">
        <v>492</v>
      </c>
      <c r="F771" s="637"/>
      <c r="G771" s="638" t="s">
        <v>492</v>
      </c>
      <c r="H771" s="637"/>
      <c r="I771" s="639" t="s">
        <v>492</v>
      </c>
      <c r="J771" s="637"/>
      <c r="K771" s="640" t="s">
        <v>492</v>
      </c>
      <c r="L771" s="637"/>
      <c r="M771" s="641" t="s">
        <v>492</v>
      </c>
      <c r="N771" s="642"/>
      <c r="O771" s="642" t="s">
        <v>492</v>
      </c>
      <c r="P771" s="642" t="s">
        <v>492</v>
      </c>
      <c r="Q771" s="595"/>
      <c r="R771" s="627" t="s">
        <v>492</v>
      </c>
      <c r="S771" s="628"/>
      <c r="T771" s="629"/>
      <c r="U771" s="628"/>
      <c r="V771" s="628" t="s">
        <v>492</v>
      </c>
      <c r="W771" s="628"/>
      <c r="X771" s="630"/>
      <c r="Y771" s="555"/>
      <c r="Z771" s="627"/>
      <c r="AA771" s="654"/>
      <c r="AB771" s="655"/>
      <c r="AC771" s="642"/>
      <c r="AD771" s="555"/>
      <c r="AE771" s="555"/>
      <c r="AF771" s="555" t="s">
        <v>163</v>
      </c>
      <c r="AG771" s="606"/>
    </row>
    <row r="772" spans="1:33">
      <c r="A772" s="43"/>
      <c r="B772" s="635"/>
      <c r="C772" s="636"/>
      <c r="D772" s="636"/>
      <c r="E772" s="628" t="s">
        <v>492</v>
      </c>
      <c r="F772" s="637"/>
      <c r="G772" s="638" t="s">
        <v>492</v>
      </c>
      <c r="H772" s="637"/>
      <c r="I772" s="639" t="s">
        <v>492</v>
      </c>
      <c r="J772" s="637"/>
      <c r="K772" s="640" t="s">
        <v>492</v>
      </c>
      <c r="L772" s="637"/>
      <c r="M772" s="641" t="s">
        <v>492</v>
      </c>
      <c r="N772" s="642"/>
      <c r="O772" s="630" t="s">
        <v>492</v>
      </c>
      <c r="P772" s="642" t="s">
        <v>492</v>
      </c>
      <c r="Q772" s="595"/>
      <c r="R772" s="627" t="s">
        <v>492</v>
      </c>
      <c r="S772" s="628"/>
      <c r="T772" s="629"/>
      <c r="U772" s="628"/>
      <c r="V772" s="628" t="s">
        <v>492</v>
      </c>
      <c r="W772" s="628"/>
      <c r="X772" s="630"/>
      <c r="Y772" s="555"/>
      <c r="Z772" s="627"/>
      <c r="AA772" s="654"/>
      <c r="AB772" s="655"/>
      <c r="AC772" s="642"/>
      <c r="AD772" s="555"/>
      <c r="AE772" s="555"/>
      <c r="AF772" s="633" t="s">
        <v>164</v>
      </c>
      <c r="AG772" s="634">
        <v>54500</v>
      </c>
    </row>
    <row r="773" spans="1:33">
      <c r="A773" s="43"/>
      <c r="B773" s="635"/>
      <c r="C773" s="636"/>
      <c r="D773" s="636"/>
      <c r="E773" s="628" t="s">
        <v>492</v>
      </c>
      <c r="F773" s="637"/>
      <c r="G773" s="638" t="s">
        <v>492</v>
      </c>
      <c r="H773" s="637"/>
      <c r="I773" s="639" t="s">
        <v>492</v>
      </c>
      <c r="J773" s="637"/>
      <c r="K773" s="640" t="s">
        <v>492</v>
      </c>
      <c r="L773" s="637"/>
      <c r="M773" s="641" t="s">
        <v>492</v>
      </c>
      <c r="N773" s="642"/>
      <c r="O773" s="642" t="s">
        <v>492</v>
      </c>
      <c r="P773" s="642" t="s">
        <v>492</v>
      </c>
      <c r="Q773" s="595"/>
      <c r="R773" s="627" t="s">
        <v>492</v>
      </c>
      <c r="S773" s="628"/>
      <c r="T773" s="629"/>
      <c r="U773" s="628"/>
      <c r="V773" s="628" t="s">
        <v>492</v>
      </c>
      <c r="W773" s="628"/>
      <c r="X773" s="630"/>
      <c r="Y773" s="555"/>
      <c r="Z773" s="627"/>
      <c r="AA773" s="654"/>
      <c r="AB773" s="655"/>
      <c r="AC773" s="642"/>
      <c r="AD773" s="555"/>
      <c r="AE773" s="555"/>
      <c r="AF773" s="643" t="s">
        <v>680</v>
      </c>
      <c r="AG773" s="644">
        <v>0</v>
      </c>
    </row>
    <row r="774" spans="1:33">
      <c r="A774" s="43"/>
      <c r="B774" s="635"/>
      <c r="C774" s="636"/>
      <c r="D774" s="636"/>
      <c r="E774" s="628" t="s">
        <v>492</v>
      </c>
      <c r="F774" s="637"/>
      <c r="G774" s="638" t="s">
        <v>492</v>
      </c>
      <c r="H774" s="637"/>
      <c r="I774" s="639" t="s">
        <v>492</v>
      </c>
      <c r="J774" s="637"/>
      <c r="K774" s="640" t="s">
        <v>492</v>
      </c>
      <c r="L774" s="637"/>
      <c r="M774" s="641" t="s">
        <v>492</v>
      </c>
      <c r="N774" s="642"/>
      <c r="O774" s="630" t="s">
        <v>492</v>
      </c>
      <c r="P774" s="642" t="s">
        <v>492</v>
      </c>
      <c r="Q774" s="595"/>
      <c r="R774" s="627" t="s">
        <v>492</v>
      </c>
      <c r="S774" s="628"/>
      <c r="T774" s="629"/>
      <c r="U774" s="628"/>
      <c r="V774" s="628" t="s">
        <v>492</v>
      </c>
      <c r="W774" s="628"/>
      <c r="X774" s="630"/>
      <c r="Y774" s="555"/>
      <c r="Z774" s="627"/>
      <c r="AA774" s="654"/>
      <c r="AB774" s="657"/>
      <c r="AC774" s="642"/>
      <c r="AD774" s="555"/>
      <c r="AE774" s="555"/>
      <c r="AF774" s="555"/>
      <c r="AG774" s="606"/>
    </row>
    <row r="775" spans="1:33">
      <c r="A775" s="43"/>
      <c r="B775" s="635"/>
      <c r="C775" s="658"/>
      <c r="D775" s="636"/>
      <c r="E775" s="628" t="s">
        <v>492</v>
      </c>
      <c r="F775" s="637"/>
      <c r="G775" s="638" t="s">
        <v>492</v>
      </c>
      <c r="H775" s="637"/>
      <c r="I775" s="639" t="s">
        <v>492</v>
      </c>
      <c r="J775" s="637"/>
      <c r="K775" s="640" t="s">
        <v>492</v>
      </c>
      <c r="L775" s="637"/>
      <c r="M775" s="641" t="s">
        <v>492</v>
      </c>
      <c r="N775" s="642"/>
      <c r="O775" s="642" t="s">
        <v>492</v>
      </c>
      <c r="P775" s="642" t="s">
        <v>492</v>
      </c>
      <c r="Q775" s="595"/>
      <c r="R775" s="627" t="s">
        <v>492</v>
      </c>
      <c r="S775" s="628"/>
      <c r="T775" s="629"/>
      <c r="U775" s="628"/>
      <c r="V775" s="628" t="s">
        <v>492</v>
      </c>
      <c r="W775" s="628"/>
      <c r="X775" s="630"/>
      <c r="Y775" s="555"/>
      <c r="Z775" s="627"/>
      <c r="AA775" s="654"/>
      <c r="AB775" s="657"/>
      <c r="AC775" s="642"/>
      <c r="AD775" s="555"/>
      <c r="AE775" s="555"/>
      <c r="AF775" s="596" t="s">
        <v>344</v>
      </c>
      <c r="AG775" s="597"/>
    </row>
    <row r="776" spans="1:33">
      <c r="A776" s="43"/>
      <c r="B776" s="635"/>
      <c r="C776" s="658"/>
      <c r="D776" s="636"/>
      <c r="E776" s="628" t="s">
        <v>492</v>
      </c>
      <c r="F776" s="637"/>
      <c r="G776" s="638" t="s">
        <v>492</v>
      </c>
      <c r="H776" s="637"/>
      <c r="I776" s="639" t="s">
        <v>492</v>
      </c>
      <c r="J776" s="637"/>
      <c r="K776" s="640" t="s">
        <v>492</v>
      </c>
      <c r="L776" s="637"/>
      <c r="M776" s="641" t="s">
        <v>492</v>
      </c>
      <c r="N776" s="642"/>
      <c r="O776" s="630" t="s">
        <v>492</v>
      </c>
      <c r="P776" s="642" t="s">
        <v>492</v>
      </c>
      <c r="Q776" s="595"/>
      <c r="R776" s="627" t="s">
        <v>492</v>
      </c>
      <c r="S776" s="628"/>
      <c r="T776" s="629"/>
      <c r="U776" s="628"/>
      <c r="V776" s="628" t="s">
        <v>492</v>
      </c>
      <c r="W776" s="628"/>
      <c r="X776" s="630"/>
      <c r="Y776" s="555"/>
      <c r="Z776" s="627"/>
      <c r="AA776" s="654"/>
      <c r="AB776" s="655"/>
      <c r="AC776" s="656"/>
      <c r="AD776" s="555"/>
      <c r="AE776" s="555"/>
      <c r="AF776" s="659"/>
      <c r="AG776" s="647"/>
    </row>
    <row r="777" spans="1:33">
      <c r="A777" s="43"/>
      <c r="B777" s="635"/>
      <c r="C777" s="658"/>
      <c r="D777" s="636"/>
      <c r="E777" s="628" t="s">
        <v>492</v>
      </c>
      <c r="F777" s="637"/>
      <c r="G777" s="638" t="s">
        <v>492</v>
      </c>
      <c r="H777" s="637"/>
      <c r="I777" s="639" t="s">
        <v>492</v>
      </c>
      <c r="J777" s="637"/>
      <c r="K777" s="640" t="s">
        <v>492</v>
      </c>
      <c r="L777" s="637"/>
      <c r="M777" s="641" t="s">
        <v>492</v>
      </c>
      <c r="N777" s="642"/>
      <c r="O777" s="642" t="s">
        <v>492</v>
      </c>
      <c r="P777" s="642" t="s">
        <v>492</v>
      </c>
      <c r="Q777" s="595"/>
      <c r="R777" s="627" t="s">
        <v>492</v>
      </c>
      <c r="S777" s="628"/>
      <c r="T777" s="629"/>
      <c r="U777" s="628"/>
      <c r="V777" s="628" t="s">
        <v>492</v>
      </c>
      <c r="W777" s="628"/>
      <c r="X777" s="630"/>
      <c r="Y777" s="555"/>
      <c r="Z777" s="627"/>
      <c r="AA777" s="654"/>
      <c r="AB777" s="655"/>
      <c r="AC777" s="642"/>
      <c r="AD777" s="555"/>
      <c r="AE777" s="555"/>
      <c r="AF777" s="660" t="s">
        <v>31</v>
      </c>
      <c r="AG777" s="661">
        <v>439480</v>
      </c>
    </row>
    <row r="778" spans="1:33">
      <c r="B778" s="662"/>
      <c r="C778" s="663"/>
      <c r="D778" s="664"/>
      <c r="E778" s="590" t="s">
        <v>492</v>
      </c>
      <c r="F778" s="665"/>
      <c r="G778" s="666"/>
      <c r="H778" s="665"/>
      <c r="I778" s="667"/>
      <c r="J778" s="665"/>
      <c r="K778" s="667"/>
      <c r="L778" s="665"/>
      <c r="M778" s="666"/>
      <c r="N778" s="647"/>
      <c r="O778" s="668"/>
      <c r="P778" s="647"/>
      <c r="Q778" s="595"/>
      <c r="R778" s="627" t="s">
        <v>492</v>
      </c>
      <c r="S778" s="628"/>
      <c r="T778" s="629"/>
      <c r="U778" s="628"/>
      <c r="V778" s="628" t="s">
        <v>492</v>
      </c>
      <c r="W778" s="628"/>
      <c r="X778" s="630"/>
      <c r="Y778" s="555"/>
      <c r="Z778" s="627"/>
      <c r="AA778" s="654"/>
      <c r="AB778" s="655"/>
      <c r="AC778" s="642"/>
      <c r="AD778" s="555"/>
      <c r="AE778" s="555"/>
      <c r="AF778" s="669"/>
      <c r="AG778" s="619"/>
    </row>
    <row r="779" spans="1:33">
      <c r="B779" s="928" t="s">
        <v>500</v>
      </c>
      <c r="C779" s="929"/>
      <c r="D779" s="930"/>
      <c r="E779" s="670"/>
      <c r="F779" s="671">
        <v>54</v>
      </c>
      <c r="G779" s="672">
        <v>12150</v>
      </c>
      <c r="H779" s="671">
        <v>69</v>
      </c>
      <c r="I779" s="673">
        <v>9450</v>
      </c>
      <c r="J779" s="671">
        <v>46</v>
      </c>
      <c r="K779" s="673">
        <v>6750</v>
      </c>
      <c r="L779" s="671">
        <v>3</v>
      </c>
      <c r="M779" s="672">
        <v>6090</v>
      </c>
      <c r="N779" s="672">
        <v>0</v>
      </c>
      <c r="O779" s="674">
        <v>172</v>
      </c>
      <c r="P779" s="674">
        <v>674100</v>
      </c>
      <c r="Q779" s="595"/>
      <c r="R779" s="675" t="s">
        <v>492</v>
      </c>
      <c r="S779" s="676"/>
      <c r="T779" s="677"/>
      <c r="U779" s="628"/>
      <c r="V779" s="628" t="s">
        <v>492</v>
      </c>
      <c r="W779" s="628"/>
      <c r="X779" s="630"/>
      <c r="Y779" s="555"/>
      <c r="Z779" s="627"/>
      <c r="AA779" s="654"/>
      <c r="AB779" s="655"/>
      <c r="AC779" s="642"/>
      <c r="AD779" s="555"/>
      <c r="AE779" s="555"/>
      <c r="AF779" s="660" t="s">
        <v>32</v>
      </c>
      <c r="AG779" s="678"/>
    </row>
    <row r="780" spans="1:33">
      <c r="B780" s="554"/>
      <c r="C780" s="590"/>
      <c r="D780" s="554"/>
      <c r="E780" s="590"/>
      <c r="F780" s="666"/>
      <c r="G780" s="666"/>
      <c r="H780" s="666"/>
      <c r="I780" s="666"/>
      <c r="J780" s="666"/>
      <c r="K780" s="666"/>
      <c r="L780" s="666"/>
      <c r="M780" s="666"/>
      <c r="N780" s="666"/>
      <c r="O780" s="666"/>
      <c r="P780" s="666"/>
      <c r="Q780" s="595"/>
      <c r="R780" s="598" t="s">
        <v>89</v>
      </c>
      <c r="S780" s="679"/>
      <c r="T780" s="680">
        <v>206550</v>
      </c>
      <c r="U780" s="628"/>
      <c r="V780" s="628" t="s">
        <v>492</v>
      </c>
      <c r="W780" s="628"/>
      <c r="X780" s="630"/>
      <c r="Y780" s="555"/>
      <c r="Z780" s="627"/>
      <c r="AA780" s="654"/>
      <c r="AB780" s="657"/>
      <c r="AC780" s="642"/>
      <c r="AD780" s="555"/>
      <c r="AE780" s="555"/>
      <c r="AF780" s="669"/>
      <c r="AG780" s="619"/>
    </row>
    <row r="781" spans="1:33">
      <c r="B781" s="881" t="s">
        <v>601</v>
      </c>
      <c r="C781" s="882"/>
      <c r="D781" s="882"/>
      <c r="E781" s="564" t="e">
        <v>#N/A</v>
      </c>
      <c r="F781" s="883" t="s">
        <v>603</v>
      </c>
      <c r="G781" s="884"/>
      <c r="H781" s="884"/>
      <c r="I781" s="884"/>
      <c r="J781" s="884"/>
      <c r="K781" s="884"/>
      <c r="L781" s="884"/>
      <c r="M781" s="884"/>
      <c r="N781" s="884"/>
      <c r="O781" s="884"/>
      <c r="P781" s="885"/>
      <c r="Q781" s="555"/>
      <c r="R781" s="598" t="s">
        <v>90</v>
      </c>
      <c r="S781" s="564"/>
      <c r="T781" s="681"/>
      <c r="U781" s="682"/>
      <c r="V781" s="682" t="s">
        <v>492</v>
      </c>
      <c r="W781" s="682"/>
      <c r="X781" s="683"/>
      <c r="Y781" s="555"/>
      <c r="Z781" s="675"/>
      <c r="AA781" s="684"/>
      <c r="AB781" s="685"/>
      <c r="AC781" s="686"/>
      <c r="AD781" s="555"/>
      <c r="AE781" s="555"/>
      <c r="AF781" s="660" t="s">
        <v>343</v>
      </c>
      <c r="AG781" s="678"/>
    </row>
    <row r="782" spans="1:33">
      <c r="B782" s="894" t="s">
        <v>602</v>
      </c>
      <c r="C782" s="894"/>
      <c r="D782" s="894"/>
      <c r="E782" s="555" t="e">
        <v>#N/A</v>
      </c>
      <c r="F782" s="687" t="s">
        <v>15</v>
      </c>
      <c r="G782" s="688"/>
      <c r="H782" s="687" t="s">
        <v>16</v>
      </c>
      <c r="I782" s="689"/>
      <c r="J782" s="559" t="s">
        <v>17</v>
      </c>
      <c r="K782" s="690"/>
      <c r="L782" s="687" t="s">
        <v>18</v>
      </c>
      <c r="M782" s="670"/>
      <c r="N782" s="670" t="s">
        <v>19</v>
      </c>
      <c r="O782" s="691" t="s">
        <v>6</v>
      </c>
      <c r="P782" s="613" t="s">
        <v>20</v>
      </c>
      <c r="Q782" s="555"/>
      <c r="R782" s="692" t="s">
        <v>492</v>
      </c>
      <c r="S782" s="560"/>
      <c r="T782" s="693"/>
      <c r="U782" s="694"/>
      <c r="V782" s="695" t="s">
        <v>492</v>
      </c>
      <c r="W782" s="695"/>
      <c r="X782" s="630"/>
      <c r="Y782" s="555"/>
      <c r="Z782" s="645"/>
      <c r="AA782" s="590"/>
      <c r="AB782" s="646"/>
      <c r="AC782" s="647"/>
      <c r="AD782" s="555"/>
      <c r="AE782" s="555"/>
      <c r="AF782" s="669"/>
      <c r="AG782" s="619"/>
    </row>
    <row r="783" spans="1:33">
      <c r="A783" s="548" t="s">
        <v>498</v>
      </c>
      <c r="B783" s="873" t="s">
        <v>635</v>
      </c>
      <c r="C783" s="874"/>
      <c r="D783" s="875"/>
      <c r="E783" s="670"/>
      <c r="F783" s="765">
        <v>54</v>
      </c>
      <c r="G783" s="757">
        <v>12150</v>
      </c>
      <c r="H783" s="758">
        <v>69</v>
      </c>
      <c r="I783" s="758">
        <v>9450</v>
      </c>
      <c r="J783" s="758">
        <v>46</v>
      </c>
      <c r="K783" s="758">
        <v>6750</v>
      </c>
      <c r="L783" s="758">
        <v>3</v>
      </c>
      <c r="M783" s="758">
        <v>6090</v>
      </c>
      <c r="N783" s="758">
        <v>0</v>
      </c>
      <c r="O783" s="758">
        <v>172</v>
      </c>
      <c r="P783" s="759">
        <v>674100</v>
      </c>
      <c r="Q783" s="555"/>
      <c r="R783" s="857" t="s">
        <v>91</v>
      </c>
      <c r="S783" s="858"/>
      <c r="T783" s="680">
        <v>206550</v>
      </c>
      <c r="U783" s="696"/>
      <c r="V783" s="697" t="s">
        <v>492</v>
      </c>
      <c r="W783" s="696"/>
      <c r="X783" s="630"/>
      <c r="Y783" s="555"/>
      <c r="Z783" s="648" t="s">
        <v>35</v>
      </c>
      <c r="AA783" s="649"/>
      <c r="AB783" s="650"/>
      <c r="AC783" s="651">
        <v>0</v>
      </c>
      <c r="AD783" s="555"/>
      <c r="AE783" s="555"/>
      <c r="AF783" s="698" t="s">
        <v>81</v>
      </c>
      <c r="AG783" s="699">
        <v>-14490</v>
      </c>
    </row>
    <row r="784" spans="1:33">
      <c r="A784" s="548"/>
      <c r="B784" s="870" t="s">
        <v>623</v>
      </c>
      <c r="C784" s="871"/>
      <c r="D784" s="872"/>
      <c r="E784" s="555" t="e">
        <v>#N/A</v>
      </c>
      <c r="F784" s="700">
        <v>473</v>
      </c>
      <c r="G784" s="701">
        <v>105300</v>
      </c>
      <c r="H784" s="702">
        <v>585</v>
      </c>
      <c r="I784" s="702">
        <v>81900</v>
      </c>
      <c r="J784" s="702">
        <v>46</v>
      </c>
      <c r="K784" s="702">
        <v>58500</v>
      </c>
      <c r="L784" s="702">
        <v>34</v>
      </c>
      <c r="M784" s="702">
        <v>52780</v>
      </c>
      <c r="N784" s="702">
        <v>12</v>
      </c>
      <c r="O784" s="702">
        <v>1150</v>
      </c>
      <c r="P784" s="703">
        <v>4743510</v>
      </c>
      <c r="Q784" s="555"/>
      <c r="R784" s="560"/>
      <c r="S784" s="560"/>
      <c r="T784" s="704"/>
      <c r="U784" s="628"/>
      <c r="V784" s="628" t="s">
        <v>492</v>
      </c>
      <c r="W784" s="628"/>
      <c r="X784" s="630"/>
      <c r="Y784" s="555"/>
      <c r="Z784" s="596" t="s">
        <v>36</v>
      </c>
      <c r="AA784" s="555"/>
      <c r="AB784" s="555"/>
      <c r="AC784" s="555"/>
      <c r="AD784" s="555"/>
      <c r="AE784" s="555"/>
      <c r="AF784" s="669"/>
      <c r="AG784" s="619"/>
    </row>
    <row r="785" spans="1:33">
      <c r="A785" s="548" t="s">
        <v>607</v>
      </c>
      <c r="B785" s="873" t="s">
        <v>107</v>
      </c>
      <c r="C785" s="874"/>
      <c r="D785" s="875"/>
      <c r="E785" s="670"/>
      <c r="F785" s="757">
        <v>0</v>
      </c>
      <c r="G785" s="758">
        <v>0</v>
      </c>
      <c r="H785" s="758">
        <v>0</v>
      </c>
      <c r="I785" s="758">
        <v>0</v>
      </c>
      <c r="J785" s="758">
        <v>0</v>
      </c>
      <c r="K785" s="758">
        <v>0</v>
      </c>
      <c r="L785" s="758">
        <v>0</v>
      </c>
      <c r="M785" s="758">
        <v>0</v>
      </c>
      <c r="N785" s="758">
        <v>0</v>
      </c>
      <c r="O785" s="758">
        <v>0</v>
      </c>
      <c r="P785" s="759">
        <v>0</v>
      </c>
      <c r="Q785" s="555"/>
      <c r="R785" s="857" t="s">
        <v>92</v>
      </c>
      <c r="S785" s="863"/>
      <c r="T785" s="864"/>
      <c r="U785" s="682"/>
      <c r="V785" s="682" t="s">
        <v>492</v>
      </c>
      <c r="W785" s="682"/>
      <c r="X785" s="683"/>
      <c r="Y785" s="555"/>
      <c r="Z785" s="555"/>
      <c r="AA785" s="555"/>
      <c r="AB785" s="555"/>
      <c r="AC785" s="555"/>
      <c r="AD785" s="555"/>
      <c r="AE785" s="555"/>
      <c r="AF785" s="705" t="s">
        <v>34</v>
      </c>
      <c r="AG785" s="706"/>
    </row>
    <row r="786" spans="1:33">
      <c r="A786" s="548"/>
      <c r="B786" s="870" t="s">
        <v>623</v>
      </c>
      <c r="C786" s="871"/>
      <c r="D786" s="872"/>
      <c r="E786" s="555" t="e">
        <v>#N/A</v>
      </c>
      <c r="F786" s="701">
        <v>33</v>
      </c>
      <c r="G786" s="702">
        <v>3150</v>
      </c>
      <c r="H786" s="702">
        <v>8</v>
      </c>
      <c r="I786" s="702">
        <v>2450</v>
      </c>
      <c r="J786" s="702">
        <v>0</v>
      </c>
      <c r="K786" s="702">
        <v>1750</v>
      </c>
      <c r="L786" s="702">
        <v>0</v>
      </c>
      <c r="M786" s="702">
        <v>1580</v>
      </c>
      <c r="N786" s="702">
        <v>1</v>
      </c>
      <c r="O786" s="702">
        <v>42</v>
      </c>
      <c r="P786" s="703">
        <v>142280</v>
      </c>
      <c r="Q786" s="555"/>
      <c r="R786" s="692" t="s">
        <v>492</v>
      </c>
      <c r="S786" s="560"/>
      <c r="T786" s="693"/>
      <c r="U786" s="707"/>
      <c r="V786" s="708" t="s">
        <v>492</v>
      </c>
      <c r="W786" s="676"/>
      <c r="X786" s="709"/>
      <c r="Y786" s="555"/>
      <c r="Z786" s="645"/>
      <c r="AA786" s="590"/>
      <c r="AB786" s="646"/>
      <c r="AC786" s="647"/>
      <c r="AD786" s="555"/>
      <c r="AE786" s="555"/>
      <c r="AF786" s="669"/>
      <c r="AG786" s="619"/>
    </row>
    <row r="787" spans="1:33">
      <c r="A787" s="548" t="s">
        <v>608</v>
      </c>
      <c r="B787" s="873" t="s">
        <v>605</v>
      </c>
      <c r="C787" s="874"/>
      <c r="D787" s="875"/>
      <c r="E787" s="670"/>
      <c r="F787" s="757">
        <v>0</v>
      </c>
      <c r="G787" s="758">
        <v>0</v>
      </c>
      <c r="H787" s="758">
        <v>0</v>
      </c>
      <c r="I787" s="758">
        <v>0</v>
      </c>
      <c r="J787" s="758">
        <v>0</v>
      </c>
      <c r="K787" s="758">
        <v>0</v>
      </c>
      <c r="L787" s="758">
        <v>0</v>
      </c>
      <c r="M787" s="758">
        <v>0</v>
      </c>
      <c r="N787" s="758">
        <v>0</v>
      </c>
      <c r="O787" s="758">
        <v>0</v>
      </c>
      <c r="P787" s="759">
        <v>0</v>
      </c>
      <c r="Q787" s="555"/>
      <c r="R787" s="857" t="s">
        <v>93</v>
      </c>
      <c r="S787" s="858"/>
      <c r="T787" s="680">
        <v>44550</v>
      </c>
      <c r="U787" s="710"/>
      <c r="V787" s="564" t="s">
        <v>82</v>
      </c>
      <c r="W787" s="564"/>
      <c r="X787" s="711">
        <v>44550</v>
      </c>
      <c r="Y787" s="555"/>
      <c r="Z787" s="692" t="s">
        <v>76</v>
      </c>
      <c r="AA787" s="649"/>
      <c r="AB787" s="650"/>
      <c r="AC787" s="651">
        <v>0</v>
      </c>
      <c r="AD787" s="555"/>
      <c r="AE787" s="555"/>
      <c r="AF787" s="705" t="s">
        <v>5</v>
      </c>
      <c r="AG787" s="651">
        <v>424990</v>
      </c>
    </row>
    <row r="788" spans="1:33">
      <c r="A788" s="548"/>
      <c r="B788" s="870" t="s">
        <v>623</v>
      </c>
      <c r="C788" s="871"/>
      <c r="D788" s="872"/>
      <c r="E788" s="712"/>
      <c r="F788" s="701">
        <v>0</v>
      </c>
      <c r="G788" s="702">
        <v>0</v>
      </c>
      <c r="H788" s="702">
        <v>0</v>
      </c>
      <c r="I788" s="702">
        <v>0</v>
      </c>
      <c r="J788" s="702">
        <v>0</v>
      </c>
      <c r="K788" s="702">
        <v>0</v>
      </c>
      <c r="L788" s="702">
        <v>0</v>
      </c>
      <c r="M788" s="702">
        <v>0</v>
      </c>
      <c r="N788" s="702">
        <v>0</v>
      </c>
      <c r="O788" s="702">
        <v>0</v>
      </c>
      <c r="P788" s="703">
        <v>0</v>
      </c>
      <c r="Q788" s="555"/>
      <c r="R788" s="596"/>
      <c r="S788" s="555"/>
      <c r="T788" s="713"/>
      <c r="U788" s="555"/>
      <c r="V788" s="714"/>
      <c r="W788" s="555"/>
      <c r="X788" s="713"/>
      <c r="Y788" s="555"/>
      <c r="Z788" s="555"/>
      <c r="AA788" s="555"/>
      <c r="AB788" s="555"/>
      <c r="AC788" s="555"/>
      <c r="AD788" s="555"/>
      <c r="AE788" s="555"/>
      <c r="AF788" s="555"/>
      <c r="AG788" s="555"/>
    </row>
    <row r="789" spans="1:33">
      <c r="A789" s="548" t="s">
        <v>609</v>
      </c>
      <c r="B789" s="873" t="s">
        <v>103</v>
      </c>
      <c r="C789" s="874"/>
      <c r="D789" s="875"/>
      <c r="E789" s="560" t="e">
        <v>#N/A</v>
      </c>
      <c r="F789" s="757">
        <v>0</v>
      </c>
      <c r="G789" s="758">
        <v>0</v>
      </c>
      <c r="H789" s="758">
        <v>0</v>
      </c>
      <c r="I789" s="758">
        <v>0</v>
      </c>
      <c r="J789" s="758">
        <v>0</v>
      </c>
      <c r="K789" s="758">
        <v>0</v>
      </c>
      <c r="L789" s="758">
        <v>0</v>
      </c>
      <c r="M789" s="758">
        <v>0</v>
      </c>
      <c r="N789" s="758">
        <v>0</v>
      </c>
      <c r="O789" s="758">
        <v>0</v>
      </c>
      <c r="P789" s="759">
        <v>0</v>
      </c>
      <c r="Q789" s="555"/>
      <c r="R789" s="649" t="s">
        <v>425</v>
      </c>
      <c r="S789" s="555"/>
      <c r="T789" s="555"/>
      <c r="U789" s="555"/>
      <c r="V789" s="555"/>
      <c r="W789" s="555"/>
      <c r="X789" s="555"/>
      <c r="Y789" s="555"/>
      <c r="Z789" s="555"/>
      <c r="AA789" s="555"/>
      <c r="AB789" s="555"/>
      <c r="AC789" s="555"/>
      <c r="AD789" s="555"/>
      <c r="AE789" s="555"/>
      <c r="AF789" s="714" t="s">
        <v>342</v>
      </c>
      <c r="AG789" s="555"/>
    </row>
    <row r="790" spans="1:33">
      <c r="A790" s="548"/>
      <c r="B790" s="870" t="s">
        <v>623</v>
      </c>
      <c r="C790" s="871"/>
      <c r="D790" s="872"/>
      <c r="E790" s="555" t="e">
        <v>#N/A</v>
      </c>
      <c r="F790" s="701">
        <v>174</v>
      </c>
      <c r="G790" s="702">
        <v>26460</v>
      </c>
      <c r="H790" s="702">
        <v>71</v>
      </c>
      <c r="I790" s="702">
        <v>20580</v>
      </c>
      <c r="J790" s="702">
        <v>0</v>
      </c>
      <c r="K790" s="702">
        <v>14700</v>
      </c>
      <c r="L790" s="702">
        <v>20</v>
      </c>
      <c r="M790" s="702">
        <v>13230</v>
      </c>
      <c r="N790" s="702">
        <v>6</v>
      </c>
      <c r="O790" s="702">
        <v>271</v>
      </c>
      <c r="P790" s="703">
        <v>2455880</v>
      </c>
      <c r="Q790" s="555"/>
      <c r="R790" s="774"/>
      <c r="S790" s="604"/>
      <c r="T790" s="603" t="s">
        <v>39</v>
      </c>
      <c r="U790" s="604"/>
      <c r="V790" s="715"/>
      <c r="W790" s="604"/>
      <c r="X790" s="603" t="s">
        <v>40</v>
      </c>
      <c r="Y790" s="604"/>
      <c r="Z790" s="715"/>
      <c r="AA790" s="604"/>
      <c r="AB790" s="604"/>
      <c r="AC790" s="603" t="s">
        <v>41</v>
      </c>
      <c r="AD790" s="715"/>
      <c r="AE790" s="555"/>
      <c r="AF790" s="645" t="s">
        <v>749</v>
      </c>
      <c r="AG790" s="716"/>
    </row>
    <row r="791" spans="1:33">
      <c r="A791" s="548" t="s">
        <v>610</v>
      </c>
      <c r="B791" s="878" t="s">
        <v>661</v>
      </c>
      <c r="C791" s="879"/>
      <c r="D791" s="880"/>
      <c r="E791" s="670"/>
      <c r="F791" s="757">
        <v>0</v>
      </c>
      <c r="G791" s="758">
        <v>0</v>
      </c>
      <c r="H791" s="758">
        <v>0</v>
      </c>
      <c r="I791" s="758">
        <v>0</v>
      </c>
      <c r="J791" s="758">
        <v>0</v>
      </c>
      <c r="K791" s="758">
        <v>0</v>
      </c>
      <c r="L791" s="758">
        <v>0</v>
      </c>
      <c r="M791" s="758">
        <v>0</v>
      </c>
      <c r="N791" s="758">
        <v>0</v>
      </c>
      <c r="O791" s="758">
        <v>0</v>
      </c>
      <c r="P791" s="759">
        <v>0</v>
      </c>
      <c r="Q791" s="555"/>
      <c r="R791" s="775"/>
      <c r="S791" s="596" t="s">
        <v>2</v>
      </c>
      <c r="T791" s="717">
        <v>127</v>
      </c>
      <c r="U791" s="555"/>
      <c r="V791" s="718"/>
      <c r="W791" s="596" t="s">
        <v>42</v>
      </c>
      <c r="X791" s="719">
        <v>804</v>
      </c>
      <c r="Y791" s="555"/>
      <c r="Z791" s="720"/>
      <c r="AA791" s="555" t="s">
        <v>2</v>
      </c>
      <c r="AB791" s="596"/>
      <c r="AC791" s="721">
        <v>1123</v>
      </c>
      <c r="AD791" s="720"/>
      <c r="AE791" s="555"/>
      <c r="AF791" s="631" t="s">
        <v>750</v>
      </c>
      <c r="AG791" s="561"/>
    </row>
    <row r="792" spans="1:33">
      <c r="A792" s="548" t="s">
        <v>332</v>
      </c>
      <c r="B792" s="870" t="s">
        <v>623</v>
      </c>
      <c r="C792" s="871"/>
      <c r="D792" s="872"/>
      <c r="E792" s="555" t="e">
        <v>#N/A</v>
      </c>
      <c r="F792" s="701">
        <v>135</v>
      </c>
      <c r="G792" s="702">
        <v>33750</v>
      </c>
      <c r="H792" s="702">
        <v>66</v>
      </c>
      <c r="I792" s="702">
        <v>26250</v>
      </c>
      <c r="J792" s="702">
        <v>0</v>
      </c>
      <c r="K792" s="702">
        <v>18750</v>
      </c>
      <c r="L792" s="702">
        <v>9</v>
      </c>
      <c r="M792" s="702">
        <v>16900</v>
      </c>
      <c r="N792" s="702">
        <v>3</v>
      </c>
      <c r="O792" s="702">
        <v>213</v>
      </c>
      <c r="P792" s="703">
        <v>1501890</v>
      </c>
      <c r="Q792" s="555"/>
      <c r="R792" s="776" t="s">
        <v>43</v>
      </c>
      <c r="S792" s="697" t="s">
        <v>3</v>
      </c>
      <c r="T792" s="722">
        <v>172</v>
      </c>
      <c r="U792" s="696"/>
      <c r="V792" s="723">
        <v>135.43307086614175</v>
      </c>
      <c r="W792" s="697" t="s">
        <v>44</v>
      </c>
      <c r="X792" s="724">
        <v>1676</v>
      </c>
      <c r="Y792" s="696"/>
      <c r="Z792" s="725">
        <v>208.45771144278609</v>
      </c>
      <c r="AA792" s="696" t="s">
        <v>3</v>
      </c>
      <c r="AB792" s="697"/>
      <c r="AC792" s="726">
        <v>1954</v>
      </c>
      <c r="AD792" s="723">
        <v>173.99821905609974</v>
      </c>
      <c r="AE792" s="555"/>
      <c r="AF792" s="558"/>
      <c r="AG792" s="561"/>
    </row>
    <row r="793" spans="1:33">
      <c r="A793" s="43"/>
      <c r="B793" s="662"/>
      <c r="C793" s="663"/>
      <c r="D793" s="664"/>
      <c r="E793" s="590" t="s">
        <v>492</v>
      </c>
      <c r="F793" s="760"/>
      <c r="G793" s="761"/>
      <c r="H793" s="760"/>
      <c r="I793" s="762"/>
      <c r="J793" s="760"/>
      <c r="K793" s="762"/>
      <c r="L793" s="760"/>
      <c r="M793" s="761"/>
      <c r="N793" s="761"/>
      <c r="O793" s="763"/>
      <c r="P793" s="764"/>
      <c r="Q793" s="555"/>
      <c r="R793" s="777"/>
      <c r="S793" s="728"/>
      <c r="T793" s="606">
        <v>420530</v>
      </c>
      <c r="U793" s="555"/>
      <c r="V793" s="729"/>
      <c r="W793" s="555"/>
      <c r="X793" s="719">
        <v>2923570</v>
      </c>
      <c r="Y793" s="555"/>
      <c r="Z793" s="720"/>
      <c r="AA793" s="555"/>
      <c r="AB793" s="555"/>
      <c r="AC793" s="713">
        <v>3968180</v>
      </c>
      <c r="AD793" s="720"/>
      <c r="AE793" s="555"/>
      <c r="AF793" s="730"/>
      <c r="AG793" s="561"/>
    </row>
    <row r="794" spans="1:33">
      <c r="A794" s="43"/>
      <c r="B794" s="870" t="s">
        <v>611</v>
      </c>
      <c r="C794" s="871"/>
      <c r="D794" s="872"/>
      <c r="E794" s="670"/>
      <c r="F794" s="731">
        <v>815</v>
      </c>
      <c r="G794" s="732">
        <v>168660</v>
      </c>
      <c r="H794" s="731">
        <v>730</v>
      </c>
      <c r="I794" s="733">
        <v>131180</v>
      </c>
      <c r="J794" s="731">
        <v>46</v>
      </c>
      <c r="K794" s="733">
        <v>93700</v>
      </c>
      <c r="L794" s="731">
        <v>63</v>
      </c>
      <c r="M794" s="732">
        <v>84490</v>
      </c>
      <c r="N794" s="732">
        <v>22</v>
      </c>
      <c r="O794" s="734">
        <v>1676</v>
      </c>
      <c r="P794" s="735">
        <v>8843560</v>
      </c>
      <c r="Q794" s="555"/>
      <c r="R794" s="778" t="s">
        <v>45</v>
      </c>
      <c r="S794" s="660"/>
      <c r="T794" s="736">
        <v>674100</v>
      </c>
      <c r="U794" s="696"/>
      <c r="V794" s="723">
        <v>160.29771954438448</v>
      </c>
      <c r="W794" s="696"/>
      <c r="X794" s="724">
        <v>8843560</v>
      </c>
      <c r="Y794" s="696"/>
      <c r="Z794" s="723">
        <v>302.49181651200416</v>
      </c>
      <c r="AA794" s="696"/>
      <c r="AB794" s="696"/>
      <c r="AC794" s="736">
        <v>10027520</v>
      </c>
      <c r="AD794" s="723">
        <v>252.69821429471446</v>
      </c>
      <c r="AE794" s="555"/>
      <c r="AF794" s="558"/>
      <c r="AG794" s="561"/>
    </row>
    <row r="795" spans="1:33">
      <c r="A795" s="43"/>
      <c r="B795" s="895"/>
      <c r="C795" s="895"/>
      <c r="D795" s="895"/>
      <c r="E795" s="562"/>
      <c r="F795" s="666"/>
      <c r="G795" s="737"/>
      <c r="H795" s="666"/>
      <c r="I795" s="737"/>
      <c r="J795" s="666"/>
      <c r="K795" s="737"/>
      <c r="L795" s="666"/>
      <c r="M795" s="737"/>
      <c r="N795" s="666"/>
      <c r="O795" s="737"/>
      <c r="P795" s="737"/>
      <c r="Q795" s="555"/>
      <c r="R795" s="777" t="s">
        <v>46</v>
      </c>
      <c r="S795" s="738">
        <v>0</v>
      </c>
      <c r="T795" s="606">
        <v>0</v>
      </c>
      <c r="U795" s="555"/>
      <c r="V795" s="729"/>
      <c r="W795" s="555"/>
      <c r="X795" s="719">
        <v>0</v>
      </c>
      <c r="Y795" s="555"/>
      <c r="Z795" s="739"/>
      <c r="AA795" s="555"/>
      <c r="AB795" s="555"/>
      <c r="AC795" s="713">
        <v>0</v>
      </c>
      <c r="AD795" s="720"/>
      <c r="AE795" s="555"/>
      <c r="AF795" s="558"/>
      <c r="AG795" s="561"/>
    </row>
    <row r="796" spans="1:33" ht="3" customHeight="1">
      <c r="A796" s="43"/>
      <c r="B796" s="881" t="s">
        <v>618</v>
      </c>
      <c r="C796" s="882"/>
      <c r="D796" s="882"/>
      <c r="E796" s="564" t="e">
        <v>#N/A</v>
      </c>
      <c r="F796" s="883" t="s">
        <v>616</v>
      </c>
      <c r="G796" s="884"/>
      <c r="H796" s="884"/>
      <c r="I796" s="884"/>
      <c r="J796" s="884"/>
      <c r="K796" s="884"/>
      <c r="L796" s="884"/>
      <c r="M796" s="884"/>
      <c r="N796" s="884"/>
      <c r="O796" s="884"/>
      <c r="P796" s="885"/>
      <c r="Q796" s="555"/>
      <c r="R796" s="776" t="s">
        <v>47</v>
      </c>
      <c r="S796" s="740"/>
      <c r="T796" s="736">
        <v>0</v>
      </c>
      <c r="U796" s="696"/>
      <c r="V796" s="723" t="s">
        <v>492</v>
      </c>
      <c r="W796" s="696"/>
      <c r="X796" s="724">
        <v>0</v>
      </c>
      <c r="Y796" s="696"/>
      <c r="Z796" s="725" t="s">
        <v>492</v>
      </c>
      <c r="AA796" s="696"/>
      <c r="AB796" s="696"/>
      <c r="AC796" s="736">
        <v>0</v>
      </c>
      <c r="AD796" s="723" t="s">
        <v>492</v>
      </c>
      <c r="AE796" s="555"/>
      <c r="AF796" s="558"/>
      <c r="AG796" s="561"/>
    </row>
    <row r="797" spans="1:33" ht="17.25" customHeight="1">
      <c r="A797" s="43"/>
      <c r="B797" s="894" t="s">
        <v>602</v>
      </c>
      <c r="C797" s="894"/>
      <c r="D797" s="894"/>
      <c r="E797" s="555" t="e">
        <v>#N/A</v>
      </c>
      <c r="F797" s="687" t="s">
        <v>15</v>
      </c>
      <c r="G797" s="688"/>
      <c r="H797" s="687" t="s">
        <v>16</v>
      </c>
      <c r="I797" s="689"/>
      <c r="J797" s="559" t="s">
        <v>17</v>
      </c>
      <c r="K797" s="690"/>
      <c r="L797" s="687" t="s">
        <v>18</v>
      </c>
      <c r="M797" s="670"/>
      <c r="N797" s="670" t="s">
        <v>19</v>
      </c>
      <c r="O797" s="691" t="s">
        <v>6</v>
      </c>
      <c r="P797" s="613" t="s">
        <v>20</v>
      </c>
      <c r="Q797" s="555"/>
      <c r="R797" s="773" t="s">
        <v>639</v>
      </c>
      <c r="S797" s="824">
        <v>7980</v>
      </c>
      <c r="T797" s="606">
        <v>11450</v>
      </c>
      <c r="U797" s="555"/>
      <c r="V797" s="729"/>
      <c r="W797" s="555"/>
      <c r="X797" s="719">
        <v>56530</v>
      </c>
      <c r="Y797" s="555"/>
      <c r="Z797" s="720"/>
      <c r="AA797" s="555"/>
      <c r="AB797" s="555"/>
      <c r="AC797" s="713">
        <v>76550</v>
      </c>
      <c r="AD797" s="720"/>
      <c r="AE797" s="555"/>
      <c r="AF797" s="558"/>
      <c r="AG797" s="561"/>
    </row>
    <row r="798" spans="1:33" ht="17.25" customHeight="1" thickBot="1">
      <c r="A798" s="43"/>
      <c r="B798" s="873" t="s">
        <v>635</v>
      </c>
      <c r="C798" s="874"/>
      <c r="D798" s="875"/>
      <c r="E798" s="670"/>
      <c r="F798" s="665"/>
      <c r="G798" s="727"/>
      <c r="H798" s="727"/>
      <c r="I798" s="727"/>
      <c r="J798" s="727"/>
      <c r="K798" s="727"/>
      <c r="L798" s="727"/>
      <c r="M798" s="727"/>
      <c r="N798" s="727"/>
      <c r="O798" s="727"/>
      <c r="P798" s="742"/>
      <c r="Q798" s="555"/>
      <c r="R798" s="771" t="s">
        <v>682</v>
      </c>
      <c r="S798" s="825">
        <v>0</v>
      </c>
      <c r="T798" s="736">
        <v>7980</v>
      </c>
      <c r="U798" s="696"/>
      <c r="V798" s="723">
        <v>69.694323144104814</v>
      </c>
      <c r="W798" s="696"/>
      <c r="X798" s="724">
        <v>139460</v>
      </c>
      <c r="Y798" s="696"/>
      <c r="Z798" s="723">
        <v>246.7008667963913</v>
      </c>
      <c r="AA798" s="696"/>
      <c r="AB798" s="696"/>
      <c r="AC798" s="736">
        <v>156860</v>
      </c>
      <c r="AD798" s="723">
        <v>204.91182233834095</v>
      </c>
      <c r="AE798" s="555"/>
      <c r="AF798" s="558"/>
      <c r="AG798" s="561"/>
    </row>
    <row r="799" spans="1:33" ht="16.5" customHeight="1" thickBot="1">
      <c r="A799" s="43"/>
      <c r="B799" s="870" t="s">
        <v>624</v>
      </c>
      <c r="C799" s="871"/>
      <c r="D799" s="872"/>
      <c r="E799" s="555" t="e">
        <v>#N/A</v>
      </c>
      <c r="F799" s="700">
        <v>659</v>
      </c>
      <c r="G799" s="701">
        <v>117450</v>
      </c>
      <c r="H799" s="702">
        <v>663</v>
      </c>
      <c r="I799" s="702">
        <v>91350</v>
      </c>
      <c r="J799" s="702">
        <v>46</v>
      </c>
      <c r="K799" s="702">
        <v>65250</v>
      </c>
      <c r="L799" s="702">
        <v>46</v>
      </c>
      <c r="M799" s="702">
        <v>58870</v>
      </c>
      <c r="N799" s="702">
        <v>14</v>
      </c>
      <c r="O799" s="702">
        <v>1428</v>
      </c>
      <c r="P799" s="703">
        <v>5927470</v>
      </c>
      <c r="Q799" s="555"/>
      <c r="R799" s="773" t="s">
        <v>640</v>
      </c>
      <c r="S799" s="741">
        <v>6500</v>
      </c>
      <c r="T799" s="606">
        <v>7600</v>
      </c>
      <c r="U799" s="555"/>
      <c r="V799" s="729"/>
      <c r="W799" s="555"/>
      <c r="X799" s="719">
        <v>68400</v>
      </c>
      <c r="Y799" s="555"/>
      <c r="Z799" s="739"/>
      <c r="AA799" s="555"/>
      <c r="AB799" s="555"/>
      <c r="AC799" s="713">
        <v>91200</v>
      </c>
      <c r="AD799" s="720"/>
      <c r="AE799" s="555"/>
      <c r="AF799" s="934" t="s">
        <v>664</v>
      </c>
      <c r="AG799" s="935"/>
    </row>
    <row r="800" spans="1:33" ht="11.25" customHeight="1">
      <c r="B800" s="873" t="s">
        <v>107</v>
      </c>
      <c r="C800" s="874"/>
      <c r="D800" s="875"/>
      <c r="E800" s="670"/>
      <c r="F800" s="665"/>
      <c r="G800" s="727"/>
      <c r="H800" s="727"/>
      <c r="I800" s="727"/>
      <c r="J800" s="727"/>
      <c r="K800" s="727"/>
      <c r="L800" s="727"/>
      <c r="M800" s="727"/>
      <c r="N800" s="727"/>
      <c r="O800" s="727"/>
      <c r="P800" s="742"/>
      <c r="Q800" s="555"/>
      <c r="R800" s="772" t="s">
        <v>683</v>
      </c>
      <c r="S800" s="740"/>
      <c r="T800" s="736">
        <v>6500</v>
      </c>
      <c r="U800" s="696"/>
      <c r="V800" s="723">
        <v>85.526315789473685</v>
      </c>
      <c r="W800" s="696"/>
      <c r="X800" s="724">
        <v>117300</v>
      </c>
      <c r="Y800" s="696"/>
      <c r="Z800" s="725">
        <v>171.49122807017542</v>
      </c>
      <c r="AA800" s="696"/>
      <c r="AB800" s="696"/>
      <c r="AC800" s="736">
        <v>150300</v>
      </c>
      <c r="AD800" s="723">
        <v>164.80263157894737</v>
      </c>
      <c r="AE800" s="555"/>
      <c r="AF800" s="936" t="s">
        <v>157</v>
      </c>
      <c r="AG800" s="937"/>
    </row>
    <row r="801" spans="1:33">
      <c r="B801" s="870" t="s">
        <v>624</v>
      </c>
      <c r="C801" s="871"/>
      <c r="D801" s="872"/>
      <c r="E801" s="555" t="e">
        <v>#N/A</v>
      </c>
      <c r="F801" s="701">
        <v>33</v>
      </c>
      <c r="G801" s="702">
        <v>3150</v>
      </c>
      <c r="H801" s="702">
        <v>8</v>
      </c>
      <c r="I801" s="702">
        <v>2450</v>
      </c>
      <c r="J801" s="702">
        <v>0</v>
      </c>
      <c r="K801" s="702">
        <v>1750</v>
      </c>
      <c r="L801" s="702">
        <v>0</v>
      </c>
      <c r="M801" s="702">
        <v>1580</v>
      </c>
      <c r="N801" s="702">
        <v>1</v>
      </c>
      <c r="O801" s="702">
        <v>42</v>
      </c>
      <c r="P801" s="703">
        <v>142280</v>
      </c>
      <c r="Q801" s="555"/>
      <c r="R801" s="777"/>
      <c r="S801" s="669"/>
      <c r="T801" s="606">
        <v>0</v>
      </c>
      <c r="U801" s="555"/>
      <c r="V801" s="729"/>
      <c r="W801" s="555"/>
      <c r="X801" s="719">
        <v>0</v>
      </c>
      <c r="Y801" s="555"/>
      <c r="Z801" s="720"/>
      <c r="AA801" s="555"/>
      <c r="AB801" s="555"/>
      <c r="AC801" s="713">
        <v>0</v>
      </c>
      <c r="AD801" s="720"/>
      <c r="AE801" s="555"/>
      <c r="AF801" s="826" t="s">
        <v>731</v>
      </c>
      <c r="AG801" s="827" t="s">
        <v>732</v>
      </c>
    </row>
    <row r="802" spans="1:33">
      <c r="B802" s="873" t="s">
        <v>605</v>
      </c>
      <c r="C802" s="874"/>
      <c r="D802" s="875"/>
      <c r="E802" s="670"/>
      <c r="F802" s="665"/>
      <c r="G802" s="727"/>
      <c r="H802" s="727"/>
      <c r="I802" s="727"/>
      <c r="J802" s="727"/>
      <c r="K802" s="727"/>
      <c r="L802" s="727"/>
      <c r="M802" s="727"/>
      <c r="N802" s="727"/>
      <c r="O802" s="727"/>
      <c r="P802" s="742"/>
      <c r="Q802" s="555"/>
      <c r="R802" s="776" t="s">
        <v>52</v>
      </c>
      <c r="S802" s="660"/>
      <c r="T802" s="736">
        <v>0</v>
      </c>
      <c r="U802" s="696"/>
      <c r="V802" s="723" t="s">
        <v>492</v>
      </c>
      <c r="W802" s="696"/>
      <c r="X802" s="724">
        <v>0</v>
      </c>
      <c r="Y802" s="696"/>
      <c r="Z802" s="723" t="s">
        <v>492</v>
      </c>
      <c r="AA802" s="696"/>
      <c r="AB802" s="696"/>
      <c r="AC802" s="736">
        <v>0</v>
      </c>
      <c r="AD802" s="723" t="s">
        <v>492</v>
      </c>
      <c r="AE802" s="555"/>
      <c r="AF802" s="817">
        <v>2100</v>
      </c>
      <c r="AG802" s="818">
        <v>155.55555555555566</v>
      </c>
    </row>
    <row r="803" spans="1:33">
      <c r="B803" s="870" t="s">
        <v>624</v>
      </c>
      <c r="C803" s="871"/>
      <c r="D803" s="872"/>
      <c r="E803" s="712"/>
      <c r="F803" s="701">
        <v>0</v>
      </c>
      <c r="G803" s="702">
        <v>0</v>
      </c>
      <c r="H803" s="702">
        <v>0</v>
      </c>
      <c r="I803" s="702">
        <v>0</v>
      </c>
      <c r="J803" s="702">
        <v>0</v>
      </c>
      <c r="K803" s="702">
        <v>0</v>
      </c>
      <c r="L803" s="702">
        <v>0</v>
      </c>
      <c r="M803" s="702">
        <v>0</v>
      </c>
      <c r="N803" s="702">
        <v>0</v>
      </c>
      <c r="O803" s="702">
        <v>0</v>
      </c>
      <c r="P803" s="703">
        <v>0</v>
      </c>
      <c r="Q803" s="555"/>
      <c r="R803" s="773" t="s">
        <v>641</v>
      </c>
      <c r="S803" s="728">
        <v>2000</v>
      </c>
      <c r="T803" s="743">
        <v>1000</v>
      </c>
      <c r="U803" s="682"/>
      <c r="V803" s="744"/>
      <c r="W803" s="682"/>
      <c r="X803" s="719">
        <v>25500</v>
      </c>
      <c r="Y803" s="682"/>
      <c r="Z803" s="744"/>
      <c r="AA803" s="682"/>
      <c r="AB803" s="682"/>
      <c r="AC803" s="745">
        <v>39000</v>
      </c>
      <c r="AD803" s="744"/>
      <c r="AE803" s="555"/>
      <c r="AF803" s="828" t="s">
        <v>733</v>
      </c>
      <c r="AG803" s="829" t="s">
        <v>732</v>
      </c>
    </row>
    <row r="804" spans="1:33" ht="15" thickBot="1">
      <c r="B804" s="873" t="s">
        <v>103</v>
      </c>
      <c r="C804" s="874"/>
      <c r="D804" s="875"/>
      <c r="E804" s="560" t="e">
        <v>#N/A</v>
      </c>
      <c r="F804" s="665"/>
      <c r="G804" s="727"/>
      <c r="H804" s="727"/>
      <c r="I804" s="727"/>
      <c r="J804" s="727"/>
      <c r="K804" s="727"/>
      <c r="L804" s="727"/>
      <c r="M804" s="727"/>
      <c r="N804" s="727"/>
      <c r="O804" s="727"/>
      <c r="P804" s="742"/>
      <c r="Q804" s="555"/>
      <c r="R804" s="779" t="s">
        <v>684</v>
      </c>
      <c r="S804" s="746"/>
      <c r="T804" s="747">
        <v>2000</v>
      </c>
      <c r="U804" s="748"/>
      <c r="V804" s="749">
        <v>200</v>
      </c>
      <c r="W804" s="748"/>
      <c r="X804" s="719">
        <v>54500</v>
      </c>
      <c r="Y804" s="748"/>
      <c r="Z804" s="749">
        <v>213.72549019607843</v>
      </c>
      <c r="AA804" s="748"/>
      <c r="AB804" s="748"/>
      <c r="AC804" s="747">
        <v>62000</v>
      </c>
      <c r="AD804" s="749">
        <v>158.97435897435898</v>
      </c>
      <c r="AE804" s="555"/>
      <c r="AF804" s="821">
        <v>5880</v>
      </c>
      <c r="AG804" s="822">
        <v>534.54545454545496</v>
      </c>
    </row>
    <row r="805" spans="1:33">
      <c r="B805" s="870" t="s">
        <v>624</v>
      </c>
      <c r="C805" s="871"/>
      <c r="D805" s="872"/>
      <c r="E805" s="555" t="e">
        <v>#N/A</v>
      </c>
      <c r="F805" s="701">
        <v>174</v>
      </c>
      <c r="G805" s="702">
        <v>26460</v>
      </c>
      <c r="H805" s="702">
        <v>71</v>
      </c>
      <c r="I805" s="702">
        <v>20580</v>
      </c>
      <c r="J805" s="702">
        <v>0</v>
      </c>
      <c r="K805" s="702">
        <v>14700</v>
      </c>
      <c r="L805" s="702">
        <v>20</v>
      </c>
      <c r="M805" s="702">
        <v>13230</v>
      </c>
      <c r="N805" s="702">
        <v>6</v>
      </c>
      <c r="O805" s="702">
        <v>271</v>
      </c>
      <c r="P805" s="703">
        <v>2455880</v>
      </c>
      <c r="Q805" s="555"/>
      <c r="R805" s="777"/>
      <c r="S805" s="669"/>
      <c r="T805" s="713">
        <v>440580</v>
      </c>
      <c r="U805" s="555"/>
      <c r="V805" s="729"/>
      <c r="W805" s="555"/>
      <c r="X805" s="750">
        <v>3074000</v>
      </c>
      <c r="Y805" s="555"/>
      <c r="Z805" s="739"/>
      <c r="AA805" s="555"/>
      <c r="AB805" s="555"/>
      <c r="AC805" s="713">
        <v>4174930</v>
      </c>
      <c r="AD805" s="739"/>
      <c r="AE805" s="555"/>
      <c r="AF805" s="932" t="s">
        <v>685</v>
      </c>
      <c r="AG805" s="933"/>
    </row>
    <row r="806" spans="1:33">
      <c r="B806" s="878" t="s">
        <v>661</v>
      </c>
      <c r="C806" s="879"/>
      <c r="D806" s="880"/>
      <c r="E806" s="670"/>
      <c r="F806" s="665"/>
      <c r="G806" s="727"/>
      <c r="H806" s="727"/>
      <c r="I806" s="727"/>
      <c r="J806" s="727"/>
      <c r="K806" s="727"/>
      <c r="L806" s="727"/>
      <c r="M806" s="727"/>
      <c r="N806" s="727"/>
      <c r="O806" s="727"/>
      <c r="P806" s="742"/>
      <c r="Q806" s="555"/>
      <c r="R806" s="780" t="s">
        <v>53</v>
      </c>
      <c r="S806" s="705"/>
      <c r="T806" s="751">
        <v>690580</v>
      </c>
      <c r="U806" s="560"/>
      <c r="V806" s="752">
        <v>156.74338372145809</v>
      </c>
      <c r="W806" s="560"/>
      <c r="X806" s="751">
        <v>9154820</v>
      </c>
      <c r="Y806" s="560"/>
      <c r="Z806" s="752">
        <v>297.81457384515289</v>
      </c>
      <c r="AA806" s="560"/>
      <c r="AB806" s="560"/>
      <c r="AC806" s="751">
        <v>10396680</v>
      </c>
      <c r="AD806" s="752">
        <v>249.02645074288671</v>
      </c>
      <c r="AE806" s="555"/>
      <c r="AF806" s="826" t="s">
        <v>731</v>
      </c>
      <c r="AG806" s="827" t="s">
        <v>732</v>
      </c>
    </row>
    <row r="807" spans="1:33">
      <c r="B807" s="870" t="s">
        <v>624</v>
      </c>
      <c r="C807" s="871"/>
      <c r="D807" s="872"/>
      <c r="E807" s="555" t="e">
        <v>#N/A</v>
      </c>
      <c r="F807" s="701">
        <v>135</v>
      </c>
      <c r="G807" s="702">
        <v>33750</v>
      </c>
      <c r="H807" s="702">
        <v>66</v>
      </c>
      <c r="I807" s="702">
        <v>26250</v>
      </c>
      <c r="J807" s="702">
        <v>0</v>
      </c>
      <c r="K807" s="702">
        <v>18750</v>
      </c>
      <c r="L807" s="702">
        <v>9</v>
      </c>
      <c r="M807" s="702">
        <v>16900</v>
      </c>
      <c r="N807" s="702">
        <v>3</v>
      </c>
      <c r="O807" s="702">
        <v>213</v>
      </c>
      <c r="P807" s="703">
        <v>1501890</v>
      </c>
      <c r="Q807" s="555"/>
      <c r="R807" s="775"/>
      <c r="S807" s="669"/>
      <c r="T807" s="713">
        <v>400610.94276094268</v>
      </c>
      <c r="U807" s="555"/>
      <c r="V807" s="729"/>
      <c r="W807" s="555"/>
      <c r="X807" s="713">
        <v>2795016.32996633</v>
      </c>
      <c r="Y807" s="555"/>
      <c r="Z807" s="739"/>
      <c r="AA807" s="555"/>
      <c r="AB807" s="555"/>
      <c r="AC807" s="713">
        <v>3796027.4410774405</v>
      </c>
      <c r="AD807" s="739"/>
      <c r="AE807" s="555"/>
      <c r="AF807" s="817"/>
      <c r="AG807" s="818" t="s">
        <v>725</v>
      </c>
    </row>
    <row r="808" spans="1:33">
      <c r="B808" s="662"/>
      <c r="C808" s="663"/>
      <c r="D808" s="664"/>
      <c r="E808" s="590" t="s">
        <v>492</v>
      </c>
      <c r="F808" s="665"/>
      <c r="G808" s="666"/>
      <c r="H808" s="665"/>
      <c r="I808" s="667"/>
      <c r="J808" s="665"/>
      <c r="K808" s="667"/>
      <c r="L808" s="665"/>
      <c r="M808" s="666"/>
      <c r="N808" s="666"/>
      <c r="O808" s="727"/>
      <c r="P808" s="647"/>
      <c r="Q808" s="555"/>
      <c r="R808" s="777" t="s">
        <v>54</v>
      </c>
      <c r="S808" s="669"/>
      <c r="T808" s="713">
        <v>627835.35353535344</v>
      </c>
      <c r="U808" s="555"/>
      <c r="V808" s="725"/>
      <c r="W808" s="555"/>
      <c r="X808" s="713">
        <v>8323837.54208754</v>
      </c>
      <c r="Y808" s="555"/>
      <c r="Z808" s="725">
        <v>297.80997888437423</v>
      </c>
      <c r="AA808" s="555"/>
      <c r="AB808" s="555"/>
      <c r="AC808" s="713">
        <v>9452891.5824915804</v>
      </c>
      <c r="AD808" s="753">
        <v>249.02063352335858</v>
      </c>
      <c r="AE808" s="555"/>
      <c r="AF808" s="828" t="s">
        <v>733</v>
      </c>
      <c r="AG808" s="829" t="s">
        <v>732</v>
      </c>
    </row>
    <row r="809" spans="1:33" ht="15" thickBot="1">
      <c r="B809" s="870" t="s">
        <v>617</v>
      </c>
      <c r="C809" s="871"/>
      <c r="D809" s="872"/>
      <c r="E809" s="670"/>
      <c r="F809" s="731">
        <v>1001</v>
      </c>
      <c r="G809" s="732">
        <v>180810</v>
      </c>
      <c r="H809" s="731">
        <v>808</v>
      </c>
      <c r="I809" s="733">
        <v>140630</v>
      </c>
      <c r="J809" s="731">
        <v>46</v>
      </c>
      <c r="K809" s="733">
        <v>100450</v>
      </c>
      <c r="L809" s="731">
        <v>75</v>
      </c>
      <c r="M809" s="732">
        <v>90580</v>
      </c>
      <c r="N809" s="732">
        <v>24</v>
      </c>
      <c r="O809" s="734">
        <v>1954</v>
      </c>
      <c r="P809" s="735">
        <v>10027520</v>
      </c>
      <c r="Q809" s="555"/>
      <c r="R809" s="781"/>
      <c r="S809" s="754" t="s">
        <v>0</v>
      </c>
      <c r="T809" s="751">
        <v>62744.646464646561</v>
      </c>
      <c r="U809" s="560"/>
      <c r="V809" s="755"/>
      <c r="W809" s="649" t="s">
        <v>0</v>
      </c>
      <c r="X809" s="751">
        <v>830982.45791245997</v>
      </c>
      <c r="Y809" s="560"/>
      <c r="Z809" s="756"/>
      <c r="AA809" s="560" t="s">
        <v>0</v>
      </c>
      <c r="AB809" s="649"/>
      <c r="AC809" s="751">
        <v>943788.4175084196</v>
      </c>
      <c r="AD809" s="756"/>
      <c r="AE809" s="555"/>
      <c r="AF809" s="823"/>
      <c r="AG809" s="822" t="s">
        <v>725</v>
      </c>
    </row>
    <row r="810" spans="1:33">
      <c r="A810" s="22"/>
    </row>
    <row r="811" spans="1:33">
      <c r="A811" s="22"/>
    </row>
    <row r="812" spans="1:33" ht="19.25" customHeight="1">
      <c r="A812" s="1">
        <v>15</v>
      </c>
      <c r="B812" s="555"/>
      <c r="C812" s="555"/>
      <c r="D812" s="561"/>
      <c r="E812" s="564"/>
      <c r="F812" s="567" t="s">
        <v>705</v>
      </c>
      <c r="G812" s="562">
        <v>0</v>
      </c>
      <c r="H812" s="563" t="s">
        <v>706</v>
      </c>
      <c r="I812" s="564">
        <v>0</v>
      </c>
      <c r="J812" s="565" t="s">
        <v>707</v>
      </c>
      <c r="K812" s="566">
        <v>0</v>
      </c>
      <c r="L812" s="567" t="s">
        <v>708</v>
      </c>
      <c r="M812" s="566">
        <v>0</v>
      </c>
      <c r="N812" s="567" t="s">
        <v>709</v>
      </c>
      <c r="O812" s="568" t="s">
        <v>162</v>
      </c>
      <c r="P812" s="557"/>
      <c r="Q812" s="24"/>
      <c r="R812" s="919" t="s">
        <v>99</v>
      </c>
      <c r="S812" s="919"/>
      <c r="T812" s="919"/>
      <c r="U812" s="919"/>
      <c r="V812" s="919"/>
      <c r="W812" s="919"/>
      <c r="X812" s="919"/>
      <c r="AD812" s="866" t="s">
        <v>116</v>
      </c>
      <c r="AE812" s="25"/>
      <c r="AF812" s="183" t="s">
        <v>8</v>
      </c>
      <c r="AG812" s="556" t="s">
        <v>9</v>
      </c>
    </row>
    <row r="813" spans="1:33" ht="19">
      <c r="D813" s="561"/>
      <c r="E813" s="555"/>
      <c r="F813" s="920"/>
      <c r="H813" s="922"/>
      <c r="J813" s="924"/>
      <c r="K813" s="186"/>
      <c r="L813" s="926"/>
      <c r="M813" s="186"/>
      <c r="N813" s="926"/>
      <c r="O813" s="876" t="s">
        <v>704</v>
      </c>
      <c r="P813" s="770">
        <v>1</v>
      </c>
      <c r="Q813" s="4"/>
      <c r="R813" s="269"/>
      <c r="S813" s="865">
        <v>45792</v>
      </c>
      <c r="T813" s="865"/>
      <c r="U813" s="865"/>
      <c r="V813" s="865"/>
      <c r="W813" s="862" t="s">
        <v>113</v>
      </c>
      <c r="X813" s="862"/>
      <c r="Y813" s="268"/>
      <c r="Z813" s="4"/>
      <c r="AA813" s="4"/>
      <c r="AB813" s="4"/>
      <c r="AC813" s="29"/>
      <c r="AD813" s="867"/>
      <c r="AE813" s="263"/>
      <c r="AF813" s="889" t="s">
        <v>723</v>
      </c>
      <c r="AG813" s="860" t="s">
        <v>723</v>
      </c>
    </row>
    <row r="814" spans="1:33" ht="19">
      <c r="D814" s="561"/>
      <c r="E814" s="560"/>
      <c r="F814" s="921"/>
      <c r="G814" s="31"/>
      <c r="H814" s="923"/>
      <c r="I814" s="31"/>
      <c r="J814" s="925"/>
      <c r="K814" s="187"/>
      <c r="L814" s="927"/>
      <c r="M814" s="187"/>
      <c r="N814" s="927"/>
      <c r="O814" s="877" t="s">
        <v>492</v>
      </c>
      <c r="P814" s="770">
        <v>1</v>
      </c>
      <c r="Q814" s="4"/>
      <c r="R814" s="269"/>
      <c r="S814" s="865"/>
      <c r="T814" s="865"/>
      <c r="U814" s="865"/>
      <c r="V814" s="865"/>
      <c r="W814" s="862"/>
      <c r="X814" s="862"/>
      <c r="Y814" s="268"/>
      <c r="Z814" s="4"/>
      <c r="AA814" s="4"/>
      <c r="AB814" s="4"/>
      <c r="AC814" s="29"/>
      <c r="AD814" s="868"/>
      <c r="AE814" s="187"/>
      <c r="AF814" s="890" t="s">
        <v>492</v>
      </c>
      <c r="AG814" s="861" t="s">
        <v>492</v>
      </c>
    </row>
    <row r="815" spans="1:33">
      <c r="B815" s="555" t="s">
        <v>447</v>
      </c>
      <c r="C815" s="555"/>
      <c r="D815" s="555"/>
      <c r="E815" s="555"/>
      <c r="F815" s="555"/>
      <c r="G815" s="555"/>
      <c r="H815" s="555"/>
      <c r="I815" s="555"/>
      <c r="J815" s="555"/>
      <c r="K815" s="555"/>
      <c r="L815" s="555"/>
      <c r="M815" s="555"/>
      <c r="N815" s="555"/>
      <c r="O815" s="595">
        <v>5</v>
      </c>
      <c r="P815" s="555"/>
      <c r="Q815" s="555"/>
      <c r="R815" s="596" t="s">
        <v>446</v>
      </c>
      <c r="S815" s="555"/>
      <c r="T815" s="555"/>
      <c r="U815" s="555"/>
      <c r="V815" s="596" t="s">
        <v>445</v>
      </c>
      <c r="W815" s="555"/>
      <c r="X815" s="555"/>
      <c r="Y815" s="555"/>
      <c r="Z815" s="596" t="s">
        <v>444</v>
      </c>
      <c r="AA815" s="596"/>
      <c r="AB815" s="555"/>
      <c r="AC815" s="597"/>
      <c r="AD815" s="555"/>
      <c r="AE815" s="555"/>
      <c r="AF815" s="596"/>
      <c r="AG815" s="597"/>
    </row>
    <row r="816" spans="1:33">
      <c r="B816" s="908"/>
      <c r="C816" s="909"/>
      <c r="D816" s="598"/>
      <c r="E816" s="598"/>
      <c r="F816" s="891" t="s">
        <v>679</v>
      </c>
      <c r="G816" s="892"/>
      <c r="H816" s="892"/>
      <c r="I816" s="892"/>
      <c r="J816" s="892"/>
      <c r="K816" s="892"/>
      <c r="L816" s="892"/>
      <c r="M816" s="892"/>
      <c r="N816" s="892"/>
      <c r="O816" s="892"/>
      <c r="P816" s="893"/>
      <c r="Q816" s="555"/>
      <c r="R816" s="599" t="s">
        <v>78</v>
      </c>
      <c r="S816" s="564"/>
      <c r="T816" s="600" t="s">
        <v>79</v>
      </c>
      <c r="U816" s="564"/>
      <c r="V816" s="564" t="s">
        <v>80</v>
      </c>
      <c r="W816" s="564"/>
      <c r="X816" s="601" t="s">
        <v>79</v>
      </c>
      <c r="Y816" s="555"/>
      <c r="Z816" s="602" t="s">
        <v>30</v>
      </c>
      <c r="AA816" s="603"/>
      <c r="AB816" s="604"/>
      <c r="AC816" s="605"/>
      <c r="AD816" s="555"/>
      <c r="AE816" s="555"/>
      <c r="AF816" s="555"/>
      <c r="AG816" s="606"/>
    </row>
    <row r="817" spans="1:33">
      <c r="B817" s="607" t="s">
        <v>104</v>
      </c>
      <c r="C817" s="608" t="s">
        <v>105</v>
      </c>
      <c r="D817" s="568" t="s">
        <v>4</v>
      </c>
      <c r="E817" s="563"/>
      <c r="F817" s="609" t="s">
        <v>15</v>
      </c>
      <c r="G817" s="610"/>
      <c r="H817" s="609" t="s">
        <v>16</v>
      </c>
      <c r="I817" s="566"/>
      <c r="J817" s="567" t="s">
        <v>17</v>
      </c>
      <c r="K817" s="611"/>
      <c r="L817" s="609" t="s">
        <v>18</v>
      </c>
      <c r="M817" s="562"/>
      <c r="N817" s="612" t="s">
        <v>19</v>
      </c>
      <c r="O817" s="613" t="s">
        <v>6</v>
      </c>
      <c r="P817" s="613" t="s">
        <v>20</v>
      </c>
      <c r="Q817" s="595">
        <v>401</v>
      </c>
      <c r="R817" s="614" t="s">
        <v>96</v>
      </c>
      <c r="S817" s="604"/>
      <c r="T817" s="615">
        <v>8100</v>
      </c>
      <c r="U817" s="604">
        <v>500</v>
      </c>
      <c r="V817" s="604" t="s">
        <v>341</v>
      </c>
      <c r="W817" s="604"/>
      <c r="X817" s="616">
        <v>60750</v>
      </c>
      <c r="Y817" s="555"/>
      <c r="Z817" s="558"/>
      <c r="AA817" s="617"/>
      <c r="AB817" s="618"/>
      <c r="AC817" s="619"/>
      <c r="AD817" s="555"/>
      <c r="AE817" s="555"/>
      <c r="AF817" s="555" t="s">
        <v>346</v>
      </c>
      <c r="AG817" s="606"/>
    </row>
    <row r="818" spans="1:33">
      <c r="A818" s="43"/>
      <c r="B818" s="620" t="s">
        <v>83</v>
      </c>
      <c r="C818" s="621">
        <v>1</v>
      </c>
      <c r="D818" s="621">
        <v>1</v>
      </c>
      <c r="E818" s="604">
        <v>4500</v>
      </c>
      <c r="F818" s="622">
        <v>6</v>
      </c>
      <c r="G818" s="623">
        <v>4050</v>
      </c>
      <c r="H818" s="622">
        <v>3</v>
      </c>
      <c r="I818" s="624">
        <v>3150</v>
      </c>
      <c r="J818" s="622"/>
      <c r="K818" s="625">
        <v>2250</v>
      </c>
      <c r="L818" s="622"/>
      <c r="M818" s="626">
        <v>2030</v>
      </c>
      <c r="N818" s="605"/>
      <c r="O818" s="616">
        <v>9</v>
      </c>
      <c r="P818" s="605">
        <v>39150</v>
      </c>
      <c r="Q818" s="595">
        <v>443</v>
      </c>
      <c r="R818" s="627" t="s">
        <v>717</v>
      </c>
      <c r="S818" s="628"/>
      <c r="T818" s="629">
        <v>186300</v>
      </c>
      <c r="U818" s="628"/>
      <c r="V818" s="628" t="s">
        <v>492</v>
      </c>
      <c r="W818" s="628"/>
      <c r="X818" s="630"/>
      <c r="Y818" s="555"/>
      <c r="Z818" s="631"/>
      <c r="AA818" s="632"/>
      <c r="AB818" s="618"/>
      <c r="AC818" s="619"/>
      <c r="AD818" s="555"/>
      <c r="AE818" s="555"/>
      <c r="AF818" s="633" t="s">
        <v>164</v>
      </c>
      <c r="AG818" s="634">
        <v>143970</v>
      </c>
    </row>
    <row r="819" spans="1:33">
      <c r="A819" s="43"/>
      <c r="B819" s="635" t="s">
        <v>126</v>
      </c>
      <c r="C819" s="636">
        <v>1</v>
      </c>
      <c r="D819" s="636">
        <v>3</v>
      </c>
      <c r="E819" s="628">
        <v>7500</v>
      </c>
      <c r="F819" s="637">
        <v>12</v>
      </c>
      <c r="G819" s="638">
        <v>6750</v>
      </c>
      <c r="H819" s="637">
        <v>11</v>
      </c>
      <c r="I819" s="639">
        <v>5250</v>
      </c>
      <c r="J819" s="637"/>
      <c r="K819" s="640">
        <v>3750</v>
      </c>
      <c r="L819" s="637"/>
      <c r="M819" s="641">
        <v>3380</v>
      </c>
      <c r="N819" s="642"/>
      <c r="O819" s="642">
        <v>23</v>
      </c>
      <c r="P819" s="642">
        <v>164250</v>
      </c>
      <c r="Q819" s="595">
        <v>474</v>
      </c>
      <c r="R819" s="627" t="s">
        <v>716</v>
      </c>
      <c r="S819" s="628"/>
      <c r="T819" s="629">
        <v>145800</v>
      </c>
      <c r="U819" s="628"/>
      <c r="V819" s="628" t="s">
        <v>492</v>
      </c>
      <c r="W819" s="628"/>
      <c r="X819" s="630"/>
      <c r="Y819" s="555"/>
      <c r="Z819" s="631"/>
      <c r="AA819" s="632"/>
      <c r="AB819" s="618"/>
      <c r="AC819" s="619"/>
      <c r="AD819" s="555"/>
      <c r="AE819" s="555"/>
      <c r="AF819" s="643" t="s">
        <v>680</v>
      </c>
      <c r="AG819" s="644">
        <v>0</v>
      </c>
    </row>
    <row r="820" spans="1:33">
      <c r="A820" s="43"/>
      <c r="B820" s="635" t="s">
        <v>83</v>
      </c>
      <c r="C820" s="636">
        <v>2</v>
      </c>
      <c r="D820" s="636">
        <v>1</v>
      </c>
      <c r="E820" s="628">
        <v>4500</v>
      </c>
      <c r="F820" s="637">
        <v>4</v>
      </c>
      <c r="G820" s="638">
        <v>4050</v>
      </c>
      <c r="H820" s="637">
        <v>9</v>
      </c>
      <c r="I820" s="639">
        <v>3150</v>
      </c>
      <c r="J820" s="637"/>
      <c r="K820" s="640">
        <v>2250</v>
      </c>
      <c r="L820" s="637"/>
      <c r="M820" s="641">
        <v>2030</v>
      </c>
      <c r="N820" s="642"/>
      <c r="O820" s="630">
        <v>13</v>
      </c>
      <c r="P820" s="642">
        <v>54450</v>
      </c>
      <c r="Q820" s="595"/>
      <c r="R820" s="627" t="s">
        <v>492</v>
      </c>
      <c r="S820" s="628"/>
      <c r="T820" s="629"/>
      <c r="U820" s="628"/>
      <c r="V820" s="628" t="s">
        <v>492</v>
      </c>
      <c r="W820" s="628"/>
      <c r="X820" s="630"/>
      <c r="Y820" s="555"/>
      <c r="Z820" s="645"/>
      <c r="AA820" s="590"/>
      <c r="AB820" s="646"/>
      <c r="AC820" s="647"/>
      <c r="AD820" s="555"/>
      <c r="AE820" s="555"/>
      <c r="AF820" s="555"/>
      <c r="AG820" s="606"/>
    </row>
    <row r="821" spans="1:33">
      <c r="A821" s="43"/>
      <c r="B821" s="635" t="s">
        <v>83</v>
      </c>
      <c r="C821" s="636">
        <v>3</v>
      </c>
      <c r="D821" s="636">
        <v>1</v>
      </c>
      <c r="E821" s="628">
        <v>4500</v>
      </c>
      <c r="F821" s="637">
        <v>6</v>
      </c>
      <c r="G821" s="638">
        <v>4050</v>
      </c>
      <c r="H821" s="637">
        <v>48</v>
      </c>
      <c r="I821" s="639">
        <v>3150</v>
      </c>
      <c r="J821" s="637"/>
      <c r="K821" s="640">
        <v>2250</v>
      </c>
      <c r="L821" s="637"/>
      <c r="M821" s="641">
        <v>2030</v>
      </c>
      <c r="N821" s="642"/>
      <c r="O821" s="642">
        <v>54</v>
      </c>
      <c r="P821" s="642">
        <v>221400</v>
      </c>
      <c r="Q821" s="595"/>
      <c r="R821" s="627" t="s">
        <v>492</v>
      </c>
      <c r="S821" s="628"/>
      <c r="T821" s="629"/>
      <c r="U821" s="628"/>
      <c r="V821" s="628" t="s">
        <v>492</v>
      </c>
      <c r="W821" s="628"/>
      <c r="X821" s="630"/>
      <c r="Y821" s="555"/>
      <c r="Z821" s="648" t="s">
        <v>35</v>
      </c>
      <c r="AA821" s="649"/>
      <c r="AB821" s="650"/>
      <c r="AC821" s="651">
        <v>0</v>
      </c>
      <c r="AD821" s="555"/>
      <c r="AE821" s="555"/>
      <c r="AF821" s="555" t="s">
        <v>345</v>
      </c>
      <c r="AG821" s="606"/>
    </row>
    <row r="822" spans="1:33">
      <c r="A822" s="43"/>
      <c r="B822" s="635" t="s">
        <v>126</v>
      </c>
      <c r="C822" s="636">
        <v>2</v>
      </c>
      <c r="D822" s="636">
        <v>3</v>
      </c>
      <c r="E822" s="628">
        <v>7500</v>
      </c>
      <c r="F822" s="637">
        <v>6</v>
      </c>
      <c r="G822" s="638">
        <v>6750</v>
      </c>
      <c r="H822" s="637">
        <v>1</v>
      </c>
      <c r="I822" s="639">
        <v>5250</v>
      </c>
      <c r="J822" s="637"/>
      <c r="K822" s="640">
        <v>3750</v>
      </c>
      <c r="L822" s="637"/>
      <c r="M822" s="641">
        <v>3380</v>
      </c>
      <c r="N822" s="642"/>
      <c r="O822" s="630">
        <v>7</v>
      </c>
      <c r="P822" s="642">
        <v>51750</v>
      </c>
      <c r="Q822" s="595"/>
      <c r="R822" s="627" t="s">
        <v>492</v>
      </c>
      <c r="S822" s="628"/>
      <c r="T822" s="629"/>
      <c r="U822" s="628"/>
      <c r="V822" s="628" t="s">
        <v>492</v>
      </c>
      <c r="W822" s="628"/>
      <c r="X822" s="630"/>
      <c r="Y822" s="555"/>
      <c r="Z822" s="555"/>
      <c r="AA822" s="555"/>
      <c r="AB822" s="555"/>
      <c r="AC822" s="555"/>
      <c r="AD822" s="555"/>
      <c r="AE822" s="555"/>
      <c r="AF822" s="633" t="s">
        <v>164</v>
      </c>
      <c r="AG822" s="634">
        <v>119300</v>
      </c>
    </row>
    <row r="823" spans="1:33">
      <c r="A823" s="43"/>
      <c r="B823" s="635" t="s">
        <v>83</v>
      </c>
      <c r="C823" s="636">
        <v>4</v>
      </c>
      <c r="D823" s="636">
        <v>1</v>
      </c>
      <c r="E823" s="628">
        <v>4500</v>
      </c>
      <c r="F823" s="637">
        <v>10</v>
      </c>
      <c r="G823" s="638">
        <v>4050</v>
      </c>
      <c r="H823" s="637">
        <v>36</v>
      </c>
      <c r="I823" s="639">
        <v>3150</v>
      </c>
      <c r="J823" s="637"/>
      <c r="K823" s="640">
        <v>2250</v>
      </c>
      <c r="L823" s="637"/>
      <c r="M823" s="641">
        <v>2030</v>
      </c>
      <c r="N823" s="642"/>
      <c r="O823" s="642">
        <v>46</v>
      </c>
      <c r="P823" s="642">
        <v>190800</v>
      </c>
      <c r="Q823" s="595"/>
      <c r="R823" s="627" t="s">
        <v>492</v>
      </c>
      <c r="S823" s="628"/>
      <c r="T823" s="629"/>
      <c r="U823" s="628"/>
      <c r="V823" s="628" t="s">
        <v>492</v>
      </c>
      <c r="W823" s="628"/>
      <c r="X823" s="630"/>
      <c r="Y823" s="555"/>
      <c r="Z823" s="602" t="s">
        <v>33</v>
      </c>
      <c r="AA823" s="603"/>
      <c r="AB823" s="652"/>
      <c r="AC823" s="653"/>
      <c r="AD823" s="555"/>
      <c r="AE823" s="555"/>
      <c r="AF823" s="643" t="s">
        <v>680</v>
      </c>
      <c r="AG823" s="644">
        <v>0</v>
      </c>
    </row>
    <row r="824" spans="1:33">
      <c r="A824" s="43"/>
      <c r="B824" s="635"/>
      <c r="C824" s="636"/>
      <c r="D824" s="636"/>
      <c r="E824" s="628" t="s">
        <v>492</v>
      </c>
      <c r="F824" s="637"/>
      <c r="G824" s="638" t="s">
        <v>492</v>
      </c>
      <c r="H824" s="637"/>
      <c r="I824" s="639" t="s">
        <v>492</v>
      </c>
      <c r="J824" s="637"/>
      <c r="K824" s="640" t="s">
        <v>492</v>
      </c>
      <c r="L824" s="637"/>
      <c r="M824" s="641" t="s">
        <v>492</v>
      </c>
      <c r="N824" s="642"/>
      <c r="O824" s="630" t="s">
        <v>492</v>
      </c>
      <c r="P824" s="642" t="s">
        <v>492</v>
      </c>
      <c r="Q824" s="595"/>
      <c r="R824" s="627" t="s">
        <v>492</v>
      </c>
      <c r="S824" s="628"/>
      <c r="T824" s="629"/>
      <c r="U824" s="628"/>
      <c r="V824" s="628" t="s">
        <v>492</v>
      </c>
      <c r="W824" s="628"/>
      <c r="X824" s="630"/>
      <c r="Y824" s="555"/>
      <c r="Z824" s="627"/>
      <c r="AA824" s="654"/>
      <c r="AB824" s="655"/>
      <c r="AC824" s="656"/>
      <c r="AD824" s="555"/>
      <c r="AE824" s="555"/>
      <c r="AF824" s="596"/>
      <c r="AG824" s="606"/>
    </row>
    <row r="825" spans="1:33">
      <c r="A825" s="43"/>
      <c r="B825" s="635"/>
      <c r="C825" s="636"/>
      <c r="D825" s="636"/>
      <c r="E825" s="628" t="s">
        <v>492</v>
      </c>
      <c r="F825" s="637"/>
      <c r="G825" s="638" t="s">
        <v>492</v>
      </c>
      <c r="H825" s="637"/>
      <c r="I825" s="639" t="s">
        <v>492</v>
      </c>
      <c r="J825" s="637"/>
      <c r="K825" s="640" t="s">
        <v>492</v>
      </c>
      <c r="L825" s="637"/>
      <c r="M825" s="641" t="s">
        <v>492</v>
      </c>
      <c r="N825" s="642"/>
      <c r="O825" s="642" t="s">
        <v>492</v>
      </c>
      <c r="P825" s="642" t="s">
        <v>492</v>
      </c>
      <c r="Q825" s="595"/>
      <c r="R825" s="627" t="s">
        <v>492</v>
      </c>
      <c r="S825" s="628"/>
      <c r="T825" s="629"/>
      <c r="U825" s="628"/>
      <c r="V825" s="628" t="s">
        <v>492</v>
      </c>
      <c r="W825" s="628"/>
      <c r="X825" s="630"/>
      <c r="Y825" s="555"/>
      <c r="Z825" s="627"/>
      <c r="AA825" s="654"/>
      <c r="AB825" s="655"/>
      <c r="AC825" s="642"/>
      <c r="AD825" s="555"/>
      <c r="AE825" s="555"/>
      <c r="AF825" s="555" t="s">
        <v>163</v>
      </c>
      <c r="AG825" s="606"/>
    </row>
    <row r="826" spans="1:33">
      <c r="A826" s="43"/>
      <c r="B826" s="635"/>
      <c r="C826" s="636"/>
      <c r="D826" s="636"/>
      <c r="E826" s="628" t="s">
        <v>492</v>
      </c>
      <c r="F826" s="637"/>
      <c r="G826" s="638" t="s">
        <v>492</v>
      </c>
      <c r="H826" s="637"/>
      <c r="I826" s="639" t="s">
        <v>492</v>
      </c>
      <c r="J826" s="637"/>
      <c r="K826" s="640" t="s">
        <v>492</v>
      </c>
      <c r="L826" s="637"/>
      <c r="M826" s="641" t="s">
        <v>492</v>
      </c>
      <c r="N826" s="642"/>
      <c r="O826" s="630" t="s">
        <v>492</v>
      </c>
      <c r="P826" s="642" t="s">
        <v>492</v>
      </c>
      <c r="Q826" s="595"/>
      <c r="R826" s="627" t="s">
        <v>492</v>
      </c>
      <c r="S826" s="628"/>
      <c r="T826" s="629"/>
      <c r="U826" s="628"/>
      <c r="V826" s="628" t="s">
        <v>492</v>
      </c>
      <c r="W826" s="628"/>
      <c r="X826" s="630"/>
      <c r="Y826" s="555"/>
      <c r="Z826" s="627"/>
      <c r="AA826" s="654"/>
      <c r="AB826" s="655"/>
      <c r="AC826" s="642"/>
      <c r="AD826" s="555"/>
      <c r="AE826" s="555"/>
      <c r="AF826" s="633" t="s">
        <v>164</v>
      </c>
      <c r="AG826" s="634">
        <v>55000</v>
      </c>
    </row>
    <row r="827" spans="1:33">
      <c r="A827" s="43"/>
      <c r="B827" s="635"/>
      <c r="C827" s="636"/>
      <c r="D827" s="636"/>
      <c r="E827" s="628" t="s">
        <v>492</v>
      </c>
      <c r="F827" s="637"/>
      <c r="G827" s="638" t="s">
        <v>492</v>
      </c>
      <c r="H827" s="637"/>
      <c r="I827" s="639" t="s">
        <v>492</v>
      </c>
      <c r="J827" s="637"/>
      <c r="K827" s="640" t="s">
        <v>492</v>
      </c>
      <c r="L827" s="637"/>
      <c r="M827" s="641" t="s">
        <v>492</v>
      </c>
      <c r="N827" s="642"/>
      <c r="O827" s="642" t="s">
        <v>492</v>
      </c>
      <c r="P827" s="642" t="s">
        <v>492</v>
      </c>
      <c r="Q827" s="595"/>
      <c r="R827" s="627" t="s">
        <v>492</v>
      </c>
      <c r="S827" s="628"/>
      <c r="T827" s="629"/>
      <c r="U827" s="628"/>
      <c r="V827" s="628" t="s">
        <v>492</v>
      </c>
      <c r="W827" s="628"/>
      <c r="X827" s="630"/>
      <c r="Y827" s="555"/>
      <c r="Z827" s="627"/>
      <c r="AA827" s="654"/>
      <c r="AB827" s="655"/>
      <c r="AC827" s="642"/>
      <c r="AD827" s="555"/>
      <c r="AE827" s="555"/>
      <c r="AF827" s="643" t="s">
        <v>680</v>
      </c>
      <c r="AG827" s="644">
        <v>0</v>
      </c>
    </row>
    <row r="828" spans="1:33">
      <c r="A828" s="43"/>
      <c r="B828" s="635"/>
      <c r="C828" s="636"/>
      <c r="D828" s="636"/>
      <c r="E828" s="628" t="s">
        <v>492</v>
      </c>
      <c r="F828" s="637"/>
      <c r="G828" s="638" t="s">
        <v>492</v>
      </c>
      <c r="H828" s="637"/>
      <c r="I828" s="639" t="s">
        <v>492</v>
      </c>
      <c r="J828" s="637"/>
      <c r="K828" s="640" t="s">
        <v>492</v>
      </c>
      <c r="L828" s="637"/>
      <c r="M828" s="641" t="s">
        <v>492</v>
      </c>
      <c r="N828" s="642"/>
      <c r="O828" s="630" t="s">
        <v>492</v>
      </c>
      <c r="P828" s="642" t="s">
        <v>492</v>
      </c>
      <c r="Q828" s="595"/>
      <c r="R828" s="627" t="s">
        <v>492</v>
      </c>
      <c r="S828" s="628"/>
      <c r="T828" s="629"/>
      <c r="U828" s="628"/>
      <c r="V828" s="628" t="s">
        <v>492</v>
      </c>
      <c r="W828" s="628"/>
      <c r="X828" s="630"/>
      <c r="Y828" s="555"/>
      <c r="Z828" s="627"/>
      <c r="AA828" s="654"/>
      <c r="AB828" s="657"/>
      <c r="AC828" s="642"/>
      <c r="AD828" s="555"/>
      <c r="AE828" s="555"/>
      <c r="AF828" s="555"/>
      <c r="AG828" s="606"/>
    </row>
    <row r="829" spans="1:33">
      <c r="A829" s="43"/>
      <c r="B829" s="635"/>
      <c r="C829" s="658"/>
      <c r="D829" s="636"/>
      <c r="E829" s="628" t="s">
        <v>492</v>
      </c>
      <c r="F829" s="637"/>
      <c r="G829" s="638" t="s">
        <v>492</v>
      </c>
      <c r="H829" s="637"/>
      <c r="I829" s="639" t="s">
        <v>492</v>
      </c>
      <c r="J829" s="637"/>
      <c r="K829" s="640" t="s">
        <v>492</v>
      </c>
      <c r="L829" s="637"/>
      <c r="M829" s="641" t="s">
        <v>492</v>
      </c>
      <c r="N829" s="642"/>
      <c r="O829" s="642" t="s">
        <v>492</v>
      </c>
      <c r="P829" s="642" t="s">
        <v>492</v>
      </c>
      <c r="Q829" s="595"/>
      <c r="R829" s="627" t="s">
        <v>492</v>
      </c>
      <c r="S829" s="628"/>
      <c r="T829" s="629"/>
      <c r="U829" s="628"/>
      <c r="V829" s="628" t="s">
        <v>492</v>
      </c>
      <c r="W829" s="628"/>
      <c r="X829" s="630"/>
      <c r="Y829" s="555"/>
      <c r="Z829" s="627"/>
      <c r="AA829" s="654"/>
      <c r="AB829" s="657"/>
      <c r="AC829" s="642"/>
      <c r="AD829" s="555"/>
      <c r="AE829" s="555"/>
      <c r="AF829" s="596" t="s">
        <v>344</v>
      </c>
      <c r="AG829" s="597"/>
    </row>
    <row r="830" spans="1:33">
      <c r="A830" s="43"/>
      <c r="B830" s="635"/>
      <c r="C830" s="658"/>
      <c r="D830" s="636"/>
      <c r="E830" s="628" t="s">
        <v>492</v>
      </c>
      <c r="F830" s="637"/>
      <c r="G830" s="638" t="s">
        <v>492</v>
      </c>
      <c r="H830" s="637"/>
      <c r="I830" s="639" t="s">
        <v>492</v>
      </c>
      <c r="J830" s="637"/>
      <c r="K830" s="640" t="s">
        <v>492</v>
      </c>
      <c r="L830" s="637"/>
      <c r="M830" s="641" t="s">
        <v>492</v>
      </c>
      <c r="N830" s="642"/>
      <c r="O830" s="630" t="s">
        <v>492</v>
      </c>
      <c r="P830" s="642" t="s">
        <v>492</v>
      </c>
      <c r="Q830" s="595"/>
      <c r="R830" s="627" t="s">
        <v>492</v>
      </c>
      <c r="S830" s="628"/>
      <c r="T830" s="629"/>
      <c r="U830" s="628"/>
      <c r="V830" s="628" t="s">
        <v>492</v>
      </c>
      <c r="W830" s="628"/>
      <c r="X830" s="630"/>
      <c r="Y830" s="555"/>
      <c r="Z830" s="627"/>
      <c r="AA830" s="654"/>
      <c r="AB830" s="655"/>
      <c r="AC830" s="656"/>
      <c r="AD830" s="555"/>
      <c r="AE830" s="555"/>
      <c r="AF830" s="659"/>
      <c r="AG830" s="647"/>
    </row>
    <row r="831" spans="1:33">
      <c r="A831" s="43"/>
      <c r="B831" s="635"/>
      <c r="C831" s="658"/>
      <c r="D831" s="636"/>
      <c r="E831" s="628" t="s">
        <v>492</v>
      </c>
      <c r="F831" s="637"/>
      <c r="G831" s="638" t="s">
        <v>492</v>
      </c>
      <c r="H831" s="637"/>
      <c r="I831" s="639" t="s">
        <v>492</v>
      </c>
      <c r="J831" s="637"/>
      <c r="K831" s="640" t="s">
        <v>492</v>
      </c>
      <c r="L831" s="637"/>
      <c r="M831" s="641" t="s">
        <v>492</v>
      </c>
      <c r="N831" s="642"/>
      <c r="O831" s="642" t="s">
        <v>492</v>
      </c>
      <c r="P831" s="642" t="s">
        <v>492</v>
      </c>
      <c r="Q831" s="595"/>
      <c r="R831" s="627" t="s">
        <v>492</v>
      </c>
      <c r="S831" s="628"/>
      <c r="T831" s="629"/>
      <c r="U831" s="628"/>
      <c r="V831" s="628" t="s">
        <v>492</v>
      </c>
      <c r="W831" s="628"/>
      <c r="X831" s="630"/>
      <c r="Y831" s="555"/>
      <c r="Z831" s="627"/>
      <c r="AA831" s="654"/>
      <c r="AB831" s="655"/>
      <c r="AC831" s="642"/>
      <c r="AD831" s="555"/>
      <c r="AE831" s="555"/>
      <c r="AF831" s="660" t="s">
        <v>31</v>
      </c>
      <c r="AG831" s="661">
        <v>327860</v>
      </c>
    </row>
    <row r="832" spans="1:33">
      <c r="B832" s="662"/>
      <c r="C832" s="663"/>
      <c r="D832" s="664"/>
      <c r="E832" s="590" t="s">
        <v>492</v>
      </c>
      <c r="F832" s="665"/>
      <c r="G832" s="666"/>
      <c r="H832" s="665"/>
      <c r="I832" s="667"/>
      <c r="J832" s="665"/>
      <c r="K832" s="667"/>
      <c r="L832" s="665"/>
      <c r="M832" s="666"/>
      <c r="N832" s="647"/>
      <c r="O832" s="668"/>
      <c r="P832" s="647"/>
      <c r="Q832" s="595"/>
      <c r="R832" s="627" t="s">
        <v>492</v>
      </c>
      <c r="S832" s="628"/>
      <c r="T832" s="629"/>
      <c r="U832" s="628"/>
      <c r="V832" s="628" t="s">
        <v>492</v>
      </c>
      <c r="W832" s="628"/>
      <c r="X832" s="630"/>
      <c r="Y832" s="555"/>
      <c r="Z832" s="627"/>
      <c r="AA832" s="654"/>
      <c r="AB832" s="655"/>
      <c r="AC832" s="642"/>
      <c r="AD832" s="555"/>
      <c r="AE832" s="555"/>
      <c r="AF832" s="669"/>
      <c r="AG832" s="619"/>
    </row>
    <row r="833" spans="1:33">
      <c r="B833" s="928" t="s">
        <v>500</v>
      </c>
      <c r="C833" s="929"/>
      <c r="D833" s="930"/>
      <c r="E833" s="670"/>
      <c r="F833" s="671">
        <v>44</v>
      </c>
      <c r="G833" s="672">
        <v>29700</v>
      </c>
      <c r="H833" s="671">
        <v>108</v>
      </c>
      <c r="I833" s="673">
        <v>23100</v>
      </c>
      <c r="J833" s="671">
        <v>0</v>
      </c>
      <c r="K833" s="673">
        <v>16500</v>
      </c>
      <c r="L833" s="671">
        <v>0</v>
      </c>
      <c r="M833" s="672">
        <v>14880</v>
      </c>
      <c r="N833" s="672">
        <v>0</v>
      </c>
      <c r="O833" s="674">
        <v>152</v>
      </c>
      <c r="P833" s="674">
        <v>721800</v>
      </c>
      <c r="Q833" s="595"/>
      <c r="R833" s="675" t="s">
        <v>492</v>
      </c>
      <c r="S833" s="676"/>
      <c r="T833" s="677"/>
      <c r="U833" s="628"/>
      <c r="V833" s="628" t="s">
        <v>492</v>
      </c>
      <c r="W833" s="628"/>
      <c r="X833" s="630"/>
      <c r="Y833" s="555"/>
      <c r="Z833" s="627"/>
      <c r="AA833" s="654"/>
      <c r="AB833" s="655"/>
      <c r="AC833" s="642"/>
      <c r="AD833" s="555"/>
      <c r="AE833" s="555"/>
      <c r="AF833" s="660" t="s">
        <v>32</v>
      </c>
      <c r="AG833" s="678"/>
    </row>
    <row r="834" spans="1:33">
      <c r="B834" s="554"/>
      <c r="C834" s="590"/>
      <c r="D834" s="554"/>
      <c r="E834" s="590"/>
      <c r="F834" s="666"/>
      <c r="G834" s="666"/>
      <c r="H834" s="666"/>
      <c r="I834" s="666"/>
      <c r="J834" s="666"/>
      <c r="K834" s="666"/>
      <c r="L834" s="666"/>
      <c r="M834" s="666"/>
      <c r="N834" s="666"/>
      <c r="O834" s="666"/>
      <c r="P834" s="666"/>
      <c r="Q834" s="595"/>
      <c r="R834" s="598" t="s">
        <v>89</v>
      </c>
      <c r="S834" s="679"/>
      <c r="T834" s="680">
        <v>340200</v>
      </c>
      <c r="U834" s="628"/>
      <c r="V834" s="628" t="s">
        <v>492</v>
      </c>
      <c r="W834" s="628"/>
      <c r="X834" s="630"/>
      <c r="Y834" s="555"/>
      <c r="Z834" s="627"/>
      <c r="AA834" s="654"/>
      <c r="AB834" s="657"/>
      <c r="AC834" s="642"/>
      <c r="AD834" s="555"/>
      <c r="AE834" s="555"/>
      <c r="AF834" s="669"/>
      <c r="AG834" s="619"/>
    </row>
    <row r="835" spans="1:33">
      <c r="B835" s="881" t="s">
        <v>601</v>
      </c>
      <c r="C835" s="882"/>
      <c r="D835" s="882"/>
      <c r="E835" s="564" t="e">
        <v>#N/A</v>
      </c>
      <c r="F835" s="883" t="s">
        <v>603</v>
      </c>
      <c r="G835" s="884"/>
      <c r="H835" s="884"/>
      <c r="I835" s="884"/>
      <c r="J835" s="884"/>
      <c r="K835" s="884"/>
      <c r="L835" s="884"/>
      <c r="M835" s="884"/>
      <c r="N835" s="884"/>
      <c r="O835" s="884"/>
      <c r="P835" s="885"/>
      <c r="Q835" s="555"/>
      <c r="R835" s="598" t="s">
        <v>90</v>
      </c>
      <c r="S835" s="564"/>
      <c r="T835" s="681"/>
      <c r="U835" s="682"/>
      <c r="V835" s="682" t="s">
        <v>492</v>
      </c>
      <c r="W835" s="682"/>
      <c r="X835" s="683"/>
      <c r="Y835" s="555"/>
      <c r="Z835" s="675"/>
      <c r="AA835" s="684"/>
      <c r="AB835" s="685"/>
      <c r="AC835" s="686"/>
      <c r="AD835" s="555"/>
      <c r="AE835" s="555"/>
      <c r="AF835" s="660" t="s">
        <v>343</v>
      </c>
      <c r="AG835" s="678"/>
    </row>
    <row r="836" spans="1:33">
      <c r="B836" s="894" t="s">
        <v>602</v>
      </c>
      <c r="C836" s="894"/>
      <c r="D836" s="894"/>
      <c r="E836" s="555" t="e">
        <v>#N/A</v>
      </c>
      <c r="F836" s="687" t="s">
        <v>15</v>
      </c>
      <c r="G836" s="688"/>
      <c r="H836" s="687" t="s">
        <v>16</v>
      </c>
      <c r="I836" s="689"/>
      <c r="J836" s="559" t="s">
        <v>17</v>
      </c>
      <c r="K836" s="690"/>
      <c r="L836" s="687" t="s">
        <v>18</v>
      </c>
      <c r="M836" s="670"/>
      <c r="N836" s="670" t="s">
        <v>19</v>
      </c>
      <c r="O836" s="691" t="s">
        <v>6</v>
      </c>
      <c r="P836" s="613" t="s">
        <v>20</v>
      </c>
      <c r="Q836" s="555"/>
      <c r="R836" s="692" t="s">
        <v>492</v>
      </c>
      <c r="S836" s="560"/>
      <c r="T836" s="693"/>
      <c r="U836" s="694"/>
      <c r="V836" s="695" t="s">
        <v>492</v>
      </c>
      <c r="W836" s="695"/>
      <c r="X836" s="630"/>
      <c r="Y836" s="555"/>
      <c r="Z836" s="645"/>
      <c r="AA836" s="590"/>
      <c r="AB836" s="646"/>
      <c r="AC836" s="647"/>
      <c r="AD836" s="555"/>
      <c r="AE836" s="555"/>
      <c r="AF836" s="669"/>
      <c r="AG836" s="619"/>
    </row>
    <row r="837" spans="1:33">
      <c r="A837" s="548" t="s">
        <v>498</v>
      </c>
      <c r="B837" s="873" t="s">
        <v>635</v>
      </c>
      <c r="C837" s="874"/>
      <c r="D837" s="875"/>
      <c r="E837" s="670"/>
      <c r="F837" s="765">
        <v>26</v>
      </c>
      <c r="G837" s="757">
        <v>16200</v>
      </c>
      <c r="H837" s="758">
        <v>96</v>
      </c>
      <c r="I837" s="758">
        <v>12600</v>
      </c>
      <c r="J837" s="758">
        <v>0</v>
      </c>
      <c r="K837" s="758">
        <v>9000</v>
      </c>
      <c r="L837" s="758">
        <v>0</v>
      </c>
      <c r="M837" s="758">
        <v>8120</v>
      </c>
      <c r="N837" s="758">
        <v>0</v>
      </c>
      <c r="O837" s="758">
        <v>122</v>
      </c>
      <c r="P837" s="759">
        <v>505800</v>
      </c>
      <c r="Q837" s="555"/>
      <c r="R837" s="857" t="s">
        <v>91</v>
      </c>
      <c r="S837" s="858"/>
      <c r="T837" s="680">
        <v>340200</v>
      </c>
      <c r="U837" s="696"/>
      <c r="V837" s="697" t="s">
        <v>492</v>
      </c>
      <c r="W837" s="696"/>
      <c r="X837" s="630"/>
      <c r="Y837" s="555"/>
      <c r="Z837" s="648" t="s">
        <v>35</v>
      </c>
      <c r="AA837" s="649"/>
      <c r="AB837" s="650"/>
      <c r="AC837" s="651">
        <v>0</v>
      </c>
      <c r="AD837" s="555"/>
      <c r="AE837" s="555"/>
      <c r="AF837" s="698" t="s">
        <v>81</v>
      </c>
      <c r="AG837" s="699"/>
    </row>
    <row r="838" spans="1:33">
      <c r="A838" s="548"/>
      <c r="B838" s="870" t="s">
        <v>623</v>
      </c>
      <c r="C838" s="871"/>
      <c r="D838" s="872"/>
      <c r="E838" s="555" t="e">
        <v>#N/A</v>
      </c>
      <c r="F838" s="700">
        <v>499</v>
      </c>
      <c r="G838" s="701">
        <v>121500</v>
      </c>
      <c r="H838" s="702">
        <v>681</v>
      </c>
      <c r="I838" s="702">
        <v>94500</v>
      </c>
      <c r="J838" s="702">
        <v>46</v>
      </c>
      <c r="K838" s="702">
        <v>67500</v>
      </c>
      <c r="L838" s="702">
        <v>34</v>
      </c>
      <c r="M838" s="702">
        <v>60900</v>
      </c>
      <c r="N838" s="702">
        <v>12</v>
      </c>
      <c r="O838" s="702">
        <v>1272</v>
      </c>
      <c r="P838" s="703">
        <v>5249310</v>
      </c>
      <c r="Q838" s="555"/>
      <c r="R838" s="560"/>
      <c r="S838" s="560"/>
      <c r="T838" s="704"/>
      <c r="U838" s="628"/>
      <c r="V838" s="628" t="s">
        <v>492</v>
      </c>
      <c r="W838" s="628"/>
      <c r="X838" s="630"/>
      <c r="Y838" s="555"/>
      <c r="Z838" s="596" t="s">
        <v>36</v>
      </c>
      <c r="AA838" s="555"/>
      <c r="AB838" s="555"/>
      <c r="AC838" s="555"/>
      <c r="AD838" s="555"/>
      <c r="AE838" s="555"/>
      <c r="AF838" s="669"/>
      <c r="AG838" s="619"/>
    </row>
    <row r="839" spans="1:33">
      <c r="A839" s="548" t="s">
        <v>607</v>
      </c>
      <c r="B839" s="873" t="s">
        <v>107</v>
      </c>
      <c r="C839" s="874"/>
      <c r="D839" s="875"/>
      <c r="E839" s="670"/>
      <c r="F839" s="757">
        <v>0</v>
      </c>
      <c r="G839" s="758">
        <v>0</v>
      </c>
      <c r="H839" s="758">
        <v>0</v>
      </c>
      <c r="I839" s="758">
        <v>0</v>
      </c>
      <c r="J839" s="758">
        <v>0</v>
      </c>
      <c r="K839" s="758">
        <v>0</v>
      </c>
      <c r="L839" s="758">
        <v>0</v>
      </c>
      <c r="M839" s="758">
        <v>0</v>
      </c>
      <c r="N839" s="758">
        <v>0</v>
      </c>
      <c r="O839" s="758">
        <v>0</v>
      </c>
      <c r="P839" s="759">
        <v>0</v>
      </c>
      <c r="Q839" s="555"/>
      <c r="R839" s="857" t="s">
        <v>92</v>
      </c>
      <c r="S839" s="863"/>
      <c r="T839" s="864"/>
      <c r="U839" s="682"/>
      <c r="V839" s="682" t="s">
        <v>492</v>
      </c>
      <c r="W839" s="682"/>
      <c r="X839" s="683"/>
      <c r="Y839" s="555"/>
      <c r="Z839" s="555"/>
      <c r="AA839" s="555"/>
      <c r="AB839" s="555"/>
      <c r="AC839" s="555"/>
      <c r="AD839" s="555"/>
      <c r="AE839" s="555"/>
      <c r="AF839" s="705" t="s">
        <v>34</v>
      </c>
      <c r="AG839" s="706"/>
    </row>
    <row r="840" spans="1:33">
      <c r="A840" s="548"/>
      <c r="B840" s="870" t="s">
        <v>623</v>
      </c>
      <c r="C840" s="871"/>
      <c r="D840" s="872"/>
      <c r="E840" s="555" t="e">
        <v>#N/A</v>
      </c>
      <c r="F840" s="701">
        <v>33</v>
      </c>
      <c r="G840" s="702">
        <v>3150</v>
      </c>
      <c r="H840" s="702">
        <v>8</v>
      </c>
      <c r="I840" s="702">
        <v>2450</v>
      </c>
      <c r="J840" s="702">
        <v>0</v>
      </c>
      <c r="K840" s="702">
        <v>1750</v>
      </c>
      <c r="L840" s="702">
        <v>0</v>
      </c>
      <c r="M840" s="702">
        <v>1580</v>
      </c>
      <c r="N840" s="702">
        <v>1</v>
      </c>
      <c r="O840" s="702">
        <v>42</v>
      </c>
      <c r="P840" s="703">
        <v>142280</v>
      </c>
      <c r="Q840" s="555"/>
      <c r="R840" s="692" t="s">
        <v>492</v>
      </c>
      <c r="S840" s="560"/>
      <c r="T840" s="693"/>
      <c r="U840" s="707"/>
      <c r="V840" s="708" t="s">
        <v>492</v>
      </c>
      <c r="W840" s="676"/>
      <c r="X840" s="709"/>
      <c r="Y840" s="555"/>
      <c r="Z840" s="645"/>
      <c r="AA840" s="590"/>
      <c r="AB840" s="646"/>
      <c r="AC840" s="647"/>
      <c r="AD840" s="555"/>
      <c r="AE840" s="555"/>
      <c r="AF840" s="669"/>
      <c r="AG840" s="619"/>
    </row>
    <row r="841" spans="1:33">
      <c r="A841" s="548" t="s">
        <v>608</v>
      </c>
      <c r="B841" s="873" t="s">
        <v>605</v>
      </c>
      <c r="C841" s="874"/>
      <c r="D841" s="875"/>
      <c r="E841" s="670"/>
      <c r="F841" s="757">
        <v>0</v>
      </c>
      <c r="G841" s="758">
        <v>0</v>
      </c>
      <c r="H841" s="758">
        <v>0</v>
      </c>
      <c r="I841" s="758">
        <v>0</v>
      </c>
      <c r="J841" s="758">
        <v>0</v>
      </c>
      <c r="K841" s="758">
        <v>0</v>
      </c>
      <c r="L841" s="758">
        <v>0</v>
      </c>
      <c r="M841" s="758">
        <v>0</v>
      </c>
      <c r="N841" s="758">
        <v>0</v>
      </c>
      <c r="O841" s="758">
        <v>0</v>
      </c>
      <c r="P841" s="759">
        <v>0</v>
      </c>
      <c r="Q841" s="555"/>
      <c r="R841" s="857" t="s">
        <v>93</v>
      </c>
      <c r="S841" s="858"/>
      <c r="T841" s="680">
        <v>60750</v>
      </c>
      <c r="U841" s="710"/>
      <c r="V841" s="564" t="s">
        <v>82</v>
      </c>
      <c r="W841" s="564"/>
      <c r="X841" s="711">
        <v>60750</v>
      </c>
      <c r="Y841" s="555"/>
      <c r="Z841" s="692" t="s">
        <v>76</v>
      </c>
      <c r="AA841" s="649"/>
      <c r="AB841" s="650"/>
      <c r="AC841" s="651">
        <v>0</v>
      </c>
      <c r="AD841" s="555"/>
      <c r="AE841" s="555"/>
      <c r="AF841" s="705" t="s">
        <v>5</v>
      </c>
      <c r="AG841" s="651">
        <v>327860</v>
      </c>
    </row>
    <row r="842" spans="1:33">
      <c r="A842" s="548"/>
      <c r="B842" s="870" t="s">
        <v>623</v>
      </c>
      <c r="C842" s="871"/>
      <c r="D842" s="872"/>
      <c r="E842" s="712"/>
      <c r="F842" s="701">
        <v>0</v>
      </c>
      <c r="G842" s="702">
        <v>0</v>
      </c>
      <c r="H842" s="702">
        <v>0</v>
      </c>
      <c r="I842" s="702">
        <v>0</v>
      </c>
      <c r="J842" s="702">
        <v>0</v>
      </c>
      <c r="K842" s="702">
        <v>0</v>
      </c>
      <c r="L842" s="702">
        <v>0</v>
      </c>
      <c r="M842" s="702">
        <v>0</v>
      </c>
      <c r="N842" s="702">
        <v>0</v>
      </c>
      <c r="O842" s="702">
        <v>0</v>
      </c>
      <c r="P842" s="703">
        <v>0</v>
      </c>
      <c r="Q842" s="555"/>
      <c r="R842" s="596"/>
      <c r="S842" s="555"/>
      <c r="T842" s="713"/>
      <c r="U842" s="555"/>
      <c r="V842" s="714"/>
      <c r="W842" s="555"/>
      <c r="X842" s="713"/>
      <c r="Y842" s="555"/>
      <c r="Z842" s="555"/>
      <c r="AA842" s="555"/>
      <c r="AB842" s="555"/>
      <c r="AC842" s="555"/>
      <c r="AD842" s="555"/>
      <c r="AE842" s="555"/>
      <c r="AF842" s="555"/>
      <c r="AG842" s="555"/>
    </row>
    <row r="843" spans="1:33">
      <c r="A843" s="548" t="s">
        <v>609</v>
      </c>
      <c r="B843" s="873" t="s">
        <v>103</v>
      </c>
      <c r="C843" s="874"/>
      <c r="D843" s="875"/>
      <c r="E843" s="560" t="e">
        <v>#N/A</v>
      </c>
      <c r="F843" s="757">
        <v>0</v>
      </c>
      <c r="G843" s="758">
        <v>0</v>
      </c>
      <c r="H843" s="758">
        <v>0</v>
      </c>
      <c r="I843" s="758">
        <v>0</v>
      </c>
      <c r="J843" s="758">
        <v>0</v>
      </c>
      <c r="K843" s="758">
        <v>0</v>
      </c>
      <c r="L843" s="758">
        <v>0</v>
      </c>
      <c r="M843" s="758">
        <v>0</v>
      </c>
      <c r="N843" s="758">
        <v>0</v>
      </c>
      <c r="O843" s="758">
        <v>0</v>
      </c>
      <c r="P843" s="759">
        <v>0</v>
      </c>
      <c r="Q843" s="555"/>
      <c r="R843" s="649" t="s">
        <v>425</v>
      </c>
      <c r="S843" s="555"/>
      <c r="T843" s="555"/>
      <c r="U843" s="555"/>
      <c r="V843" s="555"/>
      <c r="W843" s="555"/>
      <c r="X843" s="555"/>
      <c r="Y843" s="555"/>
      <c r="Z843" s="555"/>
      <c r="AA843" s="555"/>
      <c r="AB843" s="555"/>
      <c r="AC843" s="555"/>
      <c r="AD843" s="555"/>
      <c r="AE843" s="555"/>
      <c r="AF843" s="714" t="s">
        <v>342</v>
      </c>
      <c r="AG843" s="555"/>
    </row>
    <row r="844" spans="1:33">
      <c r="A844" s="548"/>
      <c r="B844" s="870" t="s">
        <v>623</v>
      </c>
      <c r="C844" s="871"/>
      <c r="D844" s="872"/>
      <c r="E844" s="555" t="e">
        <v>#N/A</v>
      </c>
      <c r="F844" s="701">
        <v>174</v>
      </c>
      <c r="G844" s="702">
        <v>26460</v>
      </c>
      <c r="H844" s="702">
        <v>71</v>
      </c>
      <c r="I844" s="702">
        <v>20580</v>
      </c>
      <c r="J844" s="702">
        <v>0</v>
      </c>
      <c r="K844" s="702">
        <v>14700</v>
      </c>
      <c r="L844" s="702">
        <v>20</v>
      </c>
      <c r="M844" s="702">
        <v>13230</v>
      </c>
      <c r="N844" s="702">
        <v>6</v>
      </c>
      <c r="O844" s="702">
        <v>271</v>
      </c>
      <c r="P844" s="703">
        <v>2455880</v>
      </c>
      <c r="Q844" s="555"/>
      <c r="R844" s="774"/>
      <c r="S844" s="604"/>
      <c r="T844" s="603" t="s">
        <v>39</v>
      </c>
      <c r="U844" s="604"/>
      <c r="V844" s="715"/>
      <c r="W844" s="604"/>
      <c r="X844" s="603" t="s">
        <v>40</v>
      </c>
      <c r="Y844" s="604"/>
      <c r="Z844" s="715"/>
      <c r="AA844" s="604"/>
      <c r="AB844" s="604"/>
      <c r="AC844" s="603" t="s">
        <v>41</v>
      </c>
      <c r="AD844" s="715"/>
      <c r="AE844" s="555"/>
      <c r="AF844" s="645"/>
      <c r="AG844" s="716"/>
    </row>
    <row r="845" spans="1:33">
      <c r="A845" s="548" t="s">
        <v>610</v>
      </c>
      <c r="B845" s="878" t="s">
        <v>661</v>
      </c>
      <c r="C845" s="879"/>
      <c r="D845" s="880"/>
      <c r="E845" s="670"/>
      <c r="F845" s="757">
        <v>18</v>
      </c>
      <c r="G845" s="758">
        <v>6750</v>
      </c>
      <c r="H845" s="758">
        <v>12</v>
      </c>
      <c r="I845" s="758">
        <v>5250</v>
      </c>
      <c r="J845" s="758">
        <v>0</v>
      </c>
      <c r="K845" s="758">
        <v>3750</v>
      </c>
      <c r="L845" s="758">
        <v>0</v>
      </c>
      <c r="M845" s="758">
        <v>3380</v>
      </c>
      <c r="N845" s="758">
        <v>0</v>
      </c>
      <c r="O845" s="758">
        <v>30</v>
      </c>
      <c r="P845" s="759">
        <v>216000</v>
      </c>
      <c r="Q845" s="555"/>
      <c r="R845" s="775"/>
      <c r="S845" s="596" t="s">
        <v>2</v>
      </c>
      <c r="T845" s="717">
        <v>186</v>
      </c>
      <c r="U845" s="555"/>
      <c r="V845" s="718"/>
      <c r="W845" s="596" t="s">
        <v>42</v>
      </c>
      <c r="X845" s="719">
        <v>990</v>
      </c>
      <c r="Y845" s="555"/>
      <c r="Z845" s="720"/>
      <c r="AA845" s="555" t="s">
        <v>2</v>
      </c>
      <c r="AB845" s="596"/>
      <c r="AC845" s="721">
        <v>1309</v>
      </c>
      <c r="AD845" s="720"/>
      <c r="AE845" s="555"/>
      <c r="AF845" s="631"/>
      <c r="AG845" s="561"/>
    </row>
    <row r="846" spans="1:33">
      <c r="A846" s="548" t="s">
        <v>332</v>
      </c>
      <c r="B846" s="870" t="s">
        <v>623</v>
      </c>
      <c r="C846" s="871"/>
      <c r="D846" s="872"/>
      <c r="E846" s="555" t="e">
        <v>#N/A</v>
      </c>
      <c r="F846" s="701">
        <v>153</v>
      </c>
      <c r="G846" s="702">
        <v>40500</v>
      </c>
      <c r="H846" s="702">
        <v>78</v>
      </c>
      <c r="I846" s="702">
        <v>31500</v>
      </c>
      <c r="J846" s="702">
        <v>0</v>
      </c>
      <c r="K846" s="702">
        <v>22500</v>
      </c>
      <c r="L846" s="702">
        <v>9</v>
      </c>
      <c r="M846" s="702">
        <v>20280</v>
      </c>
      <c r="N846" s="702">
        <v>3</v>
      </c>
      <c r="O846" s="702">
        <v>243</v>
      </c>
      <c r="P846" s="703">
        <v>1717890</v>
      </c>
      <c r="Q846" s="555"/>
      <c r="R846" s="776" t="s">
        <v>43</v>
      </c>
      <c r="S846" s="697" t="s">
        <v>3</v>
      </c>
      <c r="T846" s="722">
        <v>152</v>
      </c>
      <c r="U846" s="696"/>
      <c r="V846" s="723">
        <v>81.72043010752688</v>
      </c>
      <c r="W846" s="697" t="s">
        <v>44</v>
      </c>
      <c r="X846" s="724">
        <v>1828</v>
      </c>
      <c r="Y846" s="696"/>
      <c r="Z846" s="725">
        <v>184.64646464646464</v>
      </c>
      <c r="AA846" s="696" t="s">
        <v>3</v>
      </c>
      <c r="AB846" s="697"/>
      <c r="AC846" s="726">
        <v>2106</v>
      </c>
      <c r="AD846" s="723">
        <v>160.88617265087854</v>
      </c>
      <c r="AE846" s="555"/>
      <c r="AF846" s="558"/>
      <c r="AG846" s="561"/>
    </row>
    <row r="847" spans="1:33">
      <c r="A847" s="43"/>
      <c r="B847" s="662"/>
      <c r="C847" s="663"/>
      <c r="D847" s="664"/>
      <c r="E847" s="590" t="s">
        <v>492</v>
      </c>
      <c r="F847" s="760"/>
      <c r="G847" s="761"/>
      <c r="H847" s="760"/>
      <c r="I847" s="762"/>
      <c r="J847" s="760"/>
      <c r="K847" s="762"/>
      <c r="L847" s="760"/>
      <c r="M847" s="761"/>
      <c r="N847" s="761"/>
      <c r="O847" s="763"/>
      <c r="P847" s="764"/>
      <c r="Q847" s="555"/>
      <c r="R847" s="777"/>
      <c r="S847" s="728"/>
      <c r="T847" s="606">
        <v>532180</v>
      </c>
      <c r="U847" s="555"/>
      <c r="V847" s="729"/>
      <c r="W847" s="555"/>
      <c r="X847" s="719">
        <v>3455750</v>
      </c>
      <c r="Y847" s="555"/>
      <c r="Z847" s="720"/>
      <c r="AA847" s="555"/>
      <c r="AB847" s="555"/>
      <c r="AC847" s="713">
        <v>4500360</v>
      </c>
      <c r="AD847" s="720"/>
      <c r="AE847" s="555"/>
      <c r="AF847" s="730"/>
      <c r="AG847" s="561"/>
    </row>
    <row r="848" spans="1:33">
      <c r="A848" s="43"/>
      <c r="B848" s="870" t="s">
        <v>611</v>
      </c>
      <c r="C848" s="871"/>
      <c r="D848" s="872"/>
      <c r="E848" s="670"/>
      <c r="F848" s="731">
        <v>859</v>
      </c>
      <c r="G848" s="732">
        <v>191610</v>
      </c>
      <c r="H848" s="731">
        <v>838</v>
      </c>
      <c r="I848" s="733">
        <v>149030</v>
      </c>
      <c r="J848" s="731">
        <v>46</v>
      </c>
      <c r="K848" s="733">
        <v>106450</v>
      </c>
      <c r="L848" s="731">
        <v>63</v>
      </c>
      <c r="M848" s="732">
        <v>95990</v>
      </c>
      <c r="N848" s="732">
        <v>22</v>
      </c>
      <c r="O848" s="734">
        <v>1828</v>
      </c>
      <c r="P848" s="735">
        <v>9565360</v>
      </c>
      <c r="Q848" s="555"/>
      <c r="R848" s="778" t="s">
        <v>45</v>
      </c>
      <c r="S848" s="660"/>
      <c r="T848" s="736">
        <v>721800</v>
      </c>
      <c r="U848" s="696"/>
      <c r="V848" s="723">
        <v>135.63080160847832</v>
      </c>
      <c r="W848" s="696"/>
      <c r="X848" s="724">
        <v>9565360</v>
      </c>
      <c r="Y848" s="696"/>
      <c r="Z848" s="723">
        <v>276.79548578456195</v>
      </c>
      <c r="AA848" s="696"/>
      <c r="AB848" s="696"/>
      <c r="AC848" s="736">
        <v>10749320</v>
      </c>
      <c r="AD848" s="723">
        <v>238.85466940422546</v>
      </c>
      <c r="AE848" s="555"/>
      <c r="AF848" s="558"/>
      <c r="AG848" s="561"/>
    </row>
    <row r="849" spans="1:33" ht="3" customHeight="1">
      <c r="A849" s="43"/>
      <c r="B849" s="895"/>
      <c r="C849" s="895"/>
      <c r="D849" s="895"/>
      <c r="E849" s="562"/>
      <c r="F849" s="666"/>
      <c r="G849" s="737"/>
      <c r="H849" s="666"/>
      <c r="I849" s="737"/>
      <c r="J849" s="666"/>
      <c r="K849" s="737"/>
      <c r="L849" s="666"/>
      <c r="M849" s="737"/>
      <c r="N849" s="666"/>
      <c r="O849" s="737"/>
      <c r="P849" s="737"/>
      <c r="Q849" s="555"/>
      <c r="R849" s="777" t="s">
        <v>46</v>
      </c>
      <c r="S849" s="738">
        <v>0</v>
      </c>
      <c r="T849" s="606">
        <v>0</v>
      </c>
      <c r="U849" s="555"/>
      <c r="V849" s="729"/>
      <c r="W849" s="555"/>
      <c r="X849" s="719">
        <v>0</v>
      </c>
      <c r="Y849" s="555"/>
      <c r="Z849" s="739"/>
      <c r="AA849" s="555"/>
      <c r="AB849" s="555"/>
      <c r="AC849" s="713">
        <v>0</v>
      </c>
      <c r="AD849" s="720"/>
      <c r="AE849" s="555"/>
      <c r="AF849" s="558"/>
      <c r="AG849" s="561"/>
    </row>
    <row r="850" spans="1:33" ht="17.25" customHeight="1">
      <c r="A850" s="43"/>
      <c r="B850" s="881" t="s">
        <v>618</v>
      </c>
      <c r="C850" s="882"/>
      <c r="D850" s="882"/>
      <c r="E850" s="564" t="e">
        <v>#N/A</v>
      </c>
      <c r="F850" s="883" t="s">
        <v>616</v>
      </c>
      <c r="G850" s="884"/>
      <c r="H850" s="884"/>
      <c r="I850" s="884"/>
      <c r="J850" s="884"/>
      <c r="K850" s="884"/>
      <c r="L850" s="884"/>
      <c r="M850" s="884"/>
      <c r="N850" s="884"/>
      <c r="O850" s="884"/>
      <c r="P850" s="885"/>
      <c r="Q850" s="555"/>
      <c r="R850" s="776" t="s">
        <v>47</v>
      </c>
      <c r="S850" s="740"/>
      <c r="T850" s="736">
        <v>0</v>
      </c>
      <c r="U850" s="696"/>
      <c r="V850" s="723" t="s">
        <v>492</v>
      </c>
      <c r="W850" s="696"/>
      <c r="X850" s="724">
        <v>0</v>
      </c>
      <c r="Y850" s="696"/>
      <c r="Z850" s="725" t="s">
        <v>492</v>
      </c>
      <c r="AA850" s="696"/>
      <c r="AB850" s="696"/>
      <c r="AC850" s="736">
        <v>0</v>
      </c>
      <c r="AD850" s="723" t="s">
        <v>492</v>
      </c>
      <c r="AE850" s="555"/>
      <c r="AF850" s="558"/>
      <c r="AG850" s="561"/>
    </row>
    <row r="851" spans="1:33" ht="17.25" customHeight="1">
      <c r="A851" s="43"/>
      <c r="B851" s="894" t="s">
        <v>602</v>
      </c>
      <c r="C851" s="894"/>
      <c r="D851" s="894"/>
      <c r="E851" s="555" t="e">
        <v>#N/A</v>
      </c>
      <c r="F851" s="687" t="s">
        <v>15</v>
      </c>
      <c r="G851" s="688"/>
      <c r="H851" s="687" t="s">
        <v>16</v>
      </c>
      <c r="I851" s="689"/>
      <c r="J851" s="559" t="s">
        <v>17</v>
      </c>
      <c r="K851" s="690"/>
      <c r="L851" s="687" t="s">
        <v>18</v>
      </c>
      <c r="M851" s="670"/>
      <c r="N851" s="670" t="s">
        <v>19</v>
      </c>
      <c r="O851" s="691" t="s">
        <v>6</v>
      </c>
      <c r="P851" s="613" t="s">
        <v>20</v>
      </c>
      <c r="Q851" s="555"/>
      <c r="R851" s="773" t="s">
        <v>639</v>
      </c>
      <c r="S851" s="824">
        <v>4510</v>
      </c>
      <c r="T851" s="606">
        <v>8700</v>
      </c>
      <c r="U851" s="555"/>
      <c r="V851" s="729"/>
      <c r="W851" s="555"/>
      <c r="X851" s="719">
        <v>65230</v>
      </c>
      <c r="Y851" s="555"/>
      <c r="Z851" s="720"/>
      <c r="AA851" s="555"/>
      <c r="AB851" s="555"/>
      <c r="AC851" s="713">
        <v>85250</v>
      </c>
      <c r="AD851" s="720"/>
      <c r="AE851" s="555"/>
      <c r="AF851" s="558"/>
      <c r="AG851" s="561"/>
    </row>
    <row r="852" spans="1:33" ht="16.5" customHeight="1" thickBot="1">
      <c r="A852" s="43"/>
      <c r="B852" s="873" t="s">
        <v>635</v>
      </c>
      <c r="C852" s="874"/>
      <c r="D852" s="875"/>
      <c r="E852" s="670"/>
      <c r="F852" s="665"/>
      <c r="G852" s="727"/>
      <c r="H852" s="727"/>
      <c r="I852" s="727"/>
      <c r="J852" s="727"/>
      <c r="K852" s="727"/>
      <c r="L852" s="727"/>
      <c r="M852" s="727"/>
      <c r="N852" s="727"/>
      <c r="O852" s="727"/>
      <c r="P852" s="742"/>
      <c r="Q852" s="555"/>
      <c r="R852" s="771" t="s">
        <v>682</v>
      </c>
      <c r="S852" s="825">
        <v>0</v>
      </c>
      <c r="T852" s="736">
        <v>4510</v>
      </c>
      <c r="U852" s="696"/>
      <c r="V852" s="723">
        <v>51.839080459770116</v>
      </c>
      <c r="W852" s="696"/>
      <c r="X852" s="724">
        <v>143970</v>
      </c>
      <c r="Y852" s="696"/>
      <c r="Z852" s="723">
        <v>220.71132914303234</v>
      </c>
      <c r="AA852" s="696"/>
      <c r="AB852" s="696"/>
      <c r="AC852" s="736">
        <v>161370</v>
      </c>
      <c r="AD852" s="723">
        <v>189.29032258064515</v>
      </c>
      <c r="AE852" s="555"/>
      <c r="AF852" s="558"/>
      <c r="AG852" s="561"/>
    </row>
    <row r="853" spans="1:33" ht="11.25" customHeight="1" thickBot="1">
      <c r="A853" s="43"/>
      <c r="B853" s="870" t="s">
        <v>624</v>
      </c>
      <c r="C853" s="871"/>
      <c r="D853" s="872"/>
      <c r="E853" s="555" t="e">
        <v>#N/A</v>
      </c>
      <c r="F853" s="700">
        <v>685</v>
      </c>
      <c r="G853" s="701">
        <v>133650</v>
      </c>
      <c r="H853" s="702">
        <v>759</v>
      </c>
      <c r="I853" s="702">
        <v>103950</v>
      </c>
      <c r="J853" s="702">
        <v>46</v>
      </c>
      <c r="K853" s="702">
        <v>74250</v>
      </c>
      <c r="L853" s="702">
        <v>46</v>
      </c>
      <c r="M853" s="702">
        <v>66990</v>
      </c>
      <c r="N853" s="702">
        <v>14</v>
      </c>
      <c r="O853" s="702">
        <v>1550</v>
      </c>
      <c r="P853" s="703">
        <v>6433270</v>
      </c>
      <c r="Q853" s="555"/>
      <c r="R853" s="773" t="s">
        <v>640</v>
      </c>
      <c r="S853" s="741">
        <v>2000</v>
      </c>
      <c r="T853" s="606">
        <v>3600</v>
      </c>
      <c r="U853" s="555"/>
      <c r="V853" s="729"/>
      <c r="W853" s="555"/>
      <c r="X853" s="719">
        <v>72000</v>
      </c>
      <c r="Y853" s="555"/>
      <c r="Z853" s="739"/>
      <c r="AA853" s="555"/>
      <c r="AB853" s="555"/>
      <c r="AC853" s="713">
        <v>94800</v>
      </c>
      <c r="AD853" s="720"/>
      <c r="AE853" s="555"/>
      <c r="AF853" s="934" t="s">
        <v>664</v>
      </c>
      <c r="AG853" s="935"/>
    </row>
    <row r="854" spans="1:33">
      <c r="B854" s="873" t="s">
        <v>107</v>
      </c>
      <c r="C854" s="874"/>
      <c r="D854" s="875"/>
      <c r="E854" s="670"/>
      <c r="F854" s="665"/>
      <c r="G854" s="727"/>
      <c r="H854" s="727"/>
      <c r="I854" s="727"/>
      <c r="J854" s="727"/>
      <c r="K854" s="727"/>
      <c r="L854" s="727"/>
      <c r="M854" s="727"/>
      <c r="N854" s="727"/>
      <c r="O854" s="727"/>
      <c r="P854" s="742"/>
      <c r="Q854" s="555"/>
      <c r="R854" s="772" t="s">
        <v>683</v>
      </c>
      <c r="S854" s="740"/>
      <c r="T854" s="736">
        <v>2000</v>
      </c>
      <c r="U854" s="696"/>
      <c r="V854" s="723">
        <v>55.555555555555557</v>
      </c>
      <c r="W854" s="696"/>
      <c r="X854" s="724">
        <v>119300</v>
      </c>
      <c r="Y854" s="696"/>
      <c r="Z854" s="725">
        <v>165.69444444444446</v>
      </c>
      <c r="AA854" s="696"/>
      <c r="AB854" s="696"/>
      <c r="AC854" s="736">
        <v>152300</v>
      </c>
      <c r="AD854" s="723">
        <v>160.65400843881855</v>
      </c>
      <c r="AE854" s="555"/>
      <c r="AF854" s="936" t="s">
        <v>157</v>
      </c>
      <c r="AG854" s="937"/>
    </row>
    <row r="855" spans="1:33">
      <c r="B855" s="870" t="s">
        <v>624</v>
      </c>
      <c r="C855" s="871"/>
      <c r="D855" s="872"/>
      <c r="E855" s="555" t="e">
        <v>#N/A</v>
      </c>
      <c r="F855" s="701">
        <v>33</v>
      </c>
      <c r="G855" s="702">
        <v>3150</v>
      </c>
      <c r="H855" s="702">
        <v>8</v>
      </c>
      <c r="I855" s="702">
        <v>2450</v>
      </c>
      <c r="J855" s="702">
        <v>0</v>
      </c>
      <c r="K855" s="702">
        <v>1750</v>
      </c>
      <c r="L855" s="702">
        <v>0</v>
      </c>
      <c r="M855" s="702">
        <v>1580</v>
      </c>
      <c r="N855" s="702">
        <v>1</v>
      </c>
      <c r="O855" s="702">
        <v>42</v>
      </c>
      <c r="P855" s="703">
        <v>142280</v>
      </c>
      <c r="Q855" s="555"/>
      <c r="R855" s="777"/>
      <c r="S855" s="669"/>
      <c r="T855" s="606">
        <v>0</v>
      </c>
      <c r="U855" s="555"/>
      <c r="V855" s="729"/>
      <c r="W855" s="555"/>
      <c r="X855" s="719">
        <v>0</v>
      </c>
      <c r="Y855" s="555"/>
      <c r="Z855" s="720"/>
      <c r="AA855" s="555"/>
      <c r="AB855" s="555"/>
      <c r="AC855" s="713">
        <v>0</v>
      </c>
      <c r="AD855" s="720"/>
      <c r="AE855" s="555"/>
      <c r="AF855" s="826" t="s">
        <v>731</v>
      </c>
      <c r="AG855" s="827" t="s">
        <v>732</v>
      </c>
    </row>
    <row r="856" spans="1:33">
      <c r="B856" s="873" t="s">
        <v>605</v>
      </c>
      <c r="C856" s="874"/>
      <c r="D856" s="875"/>
      <c r="E856" s="670"/>
      <c r="F856" s="665"/>
      <c r="G856" s="727"/>
      <c r="H856" s="727"/>
      <c r="I856" s="727"/>
      <c r="J856" s="727"/>
      <c r="K856" s="727"/>
      <c r="L856" s="727"/>
      <c r="M856" s="727"/>
      <c r="N856" s="727"/>
      <c r="O856" s="727"/>
      <c r="P856" s="742"/>
      <c r="Q856" s="555"/>
      <c r="R856" s="776" t="s">
        <v>52</v>
      </c>
      <c r="S856" s="660"/>
      <c r="T856" s="736">
        <v>0</v>
      </c>
      <c r="U856" s="696"/>
      <c r="V856" s="723" t="s">
        <v>492</v>
      </c>
      <c r="W856" s="696"/>
      <c r="X856" s="724">
        <v>0</v>
      </c>
      <c r="Y856" s="696"/>
      <c r="Z856" s="723" t="s">
        <v>492</v>
      </c>
      <c r="AA856" s="696"/>
      <c r="AB856" s="696"/>
      <c r="AC856" s="736">
        <v>0</v>
      </c>
      <c r="AD856" s="723" t="s">
        <v>492</v>
      </c>
      <c r="AE856" s="555"/>
      <c r="AF856" s="817">
        <v>1020</v>
      </c>
      <c r="AG856" s="818">
        <v>75.555555555555657</v>
      </c>
    </row>
    <row r="857" spans="1:33">
      <c r="B857" s="870" t="s">
        <v>624</v>
      </c>
      <c r="C857" s="871"/>
      <c r="D857" s="872"/>
      <c r="E857" s="712"/>
      <c r="F857" s="701">
        <v>0</v>
      </c>
      <c r="G857" s="702">
        <v>0</v>
      </c>
      <c r="H857" s="702">
        <v>0</v>
      </c>
      <c r="I857" s="702">
        <v>0</v>
      </c>
      <c r="J857" s="702">
        <v>0</v>
      </c>
      <c r="K857" s="702">
        <v>0</v>
      </c>
      <c r="L857" s="702">
        <v>0</v>
      </c>
      <c r="M857" s="702">
        <v>0</v>
      </c>
      <c r="N857" s="702">
        <v>0</v>
      </c>
      <c r="O857" s="702">
        <v>0</v>
      </c>
      <c r="P857" s="703">
        <v>0</v>
      </c>
      <c r="Q857" s="555"/>
      <c r="R857" s="773" t="s">
        <v>641</v>
      </c>
      <c r="S857" s="728">
        <v>500</v>
      </c>
      <c r="T857" s="743">
        <v>0</v>
      </c>
      <c r="U857" s="682"/>
      <c r="V857" s="744"/>
      <c r="W857" s="682"/>
      <c r="X857" s="719">
        <v>25500</v>
      </c>
      <c r="Y857" s="682"/>
      <c r="Z857" s="744"/>
      <c r="AA857" s="682"/>
      <c r="AB857" s="682"/>
      <c r="AC857" s="745">
        <v>39000</v>
      </c>
      <c r="AD857" s="744"/>
      <c r="AE857" s="555"/>
      <c r="AF857" s="828" t="s">
        <v>733</v>
      </c>
      <c r="AG857" s="829" t="s">
        <v>732</v>
      </c>
    </row>
    <row r="858" spans="1:33" ht="15" thickBot="1">
      <c r="B858" s="873" t="s">
        <v>103</v>
      </c>
      <c r="C858" s="874"/>
      <c r="D858" s="875"/>
      <c r="E858" s="560" t="e">
        <v>#N/A</v>
      </c>
      <c r="F858" s="665"/>
      <c r="G858" s="727"/>
      <c r="H858" s="727"/>
      <c r="I858" s="727"/>
      <c r="J858" s="727"/>
      <c r="K858" s="727"/>
      <c r="L858" s="727"/>
      <c r="M858" s="727"/>
      <c r="N858" s="727"/>
      <c r="O858" s="727"/>
      <c r="P858" s="742"/>
      <c r="Q858" s="555"/>
      <c r="R858" s="779" t="s">
        <v>684</v>
      </c>
      <c r="S858" s="746"/>
      <c r="T858" s="747">
        <v>500</v>
      </c>
      <c r="U858" s="748"/>
      <c r="V858" s="749" t="s">
        <v>492</v>
      </c>
      <c r="W858" s="748"/>
      <c r="X858" s="719">
        <v>55000</v>
      </c>
      <c r="Y858" s="748"/>
      <c r="Z858" s="749">
        <v>215.68627450980392</v>
      </c>
      <c r="AA858" s="748"/>
      <c r="AB858" s="748"/>
      <c r="AC858" s="747">
        <v>62500</v>
      </c>
      <c r="AD858" s="749">
        <v>160.25641025641028</v>
      </c>
      <c r="AE858" s="555"/>
      <c r="AF858" s="821">
        <v>3490</v>
      </c>
      <c r="AG858" s="822">
        <v>317.27272727272748</v>
      </c>
    </row>
    <row r="859" spans="1:33">
      <c r="B859" s="870" t="s">
        <v>624</v>
      </c>
      <c r="C859" s="871"/>
      <c r="D859" s="872"/>
      <c r="E859" s="555" t="e">
        <v>#N/A</v>
      </c>
      <c r="F859" s="701">
        <v>174</v>
      </c>
      <c r="G859" s="702">
        <v>26460</v>
      </c>
      <c r="H859" s="702">
        <v>71</v>
      </c>
      <c r="I859" s="702">
        <v>20580</v>
      </c>
      <c r="J859" s="702">
        <v>0</v>
      </c>
      <c r="K859" s="702">
        <v>14700</v>
      </c>
      <c r="L859" s="702">
        <v>20</v>
      </c>
      <c r="M859" s="702">
        <v>13230</v>
      </c>
      <c r="N859" s="702">
        <v>6</v>
      </c>
      <c r="O859" s="702">
        <v>271</v>
      </c>
      <c r="P859" s="703">
        <v>2455880</v>
      </c>
      <c r="Q859" s="555"/>
      <c r="R859" s="777"/>
      <c r="S859" s="669"/>
      <c r="T859" s="713">
        <v>544480</v>
      </c>
      <c r="U859" s="555"/>
      <c r="V859" s="729"/>
      <c r="W859" s="555"/>
      <c r="X859" s="750">
        <v>3618480</v>
      </c>
      <c r="Y859" s="555"/>
      <c r="Z859" s="739"/>
      <c r="AA859" s="555"/>
      <c r="AB859" s="555"/>
      <c r="AC859" s="713">
        <v>4719410</v>
      </c>
      <c r="AD859" s="739"/>
      <c r="AE859" s="555"/>
      <c r="AF859" s="932" t="s">
        <v>685</v>
      </c>
      <c r="AG859" s="933"/>
    </row>
    <row r="860" spans="1:33">
      <c r="B860" s="878" t="s">
        <v>661</v>
      </c>
      <c r="C860" s="879"/>
      <c r="D860" s="880"/>
      <c r="E860" s="670"/>
      <c r="F860" s="665"/>
      <c r="G860" s="727"/>
      <c r="H860" s="727"/>
      <c r="I860" s="727"/>
      <c r="J860" s="727"/>
      <c r="K860" s="727"/>
      <c r="L860" s="727"/>
      <c r="M860" s="727"/>
      <c r="N860" s="727"/>
      <c r="O860" s="727"/>
      <c r="P860" s="742"/>
      <c r="Q860" s="555"/>
      <c r="R860" s="780" t="s">
        <v>53</v>
      </c>
      <c r="S860" s="705"/>
      <c r="T860" s="751">
        <v>728810</v>
      </c>
      <c r="U860" s="560"/>
      <c r="V860" s="752">
        <v>133.85431971789598</v>
      </c>
      <c r="W860" s="560"/>
      <c r="X860" s="751">
        <v>9883630</v>
      </c>
      <c r="Y860" s="560"/>
      <c r="Z860" s="752">
        <v>273.14314297716169</v>
      </c>
      <c r="AA860" s="560"/>
      <c r="AB860" s="560"/>
      <c r="AC860" s="751">
        <v>11125490</v>
      </c>
      <c r="AD860" s="752">
        <v>235.73900127346428</v>
      </c>
      <c r="AE860" s="555"/>
      <c r="AF860" s="826" t="s">
        <v>731</v>
      </c>
      <c r="AG860" s="827" t="s">
        <v>732</v>
      </c>
    </row>
    <row r="861" spans="1:33">
      <c r="B861" s="870" t="s">
        <v>624</v>
      </c>
      <c r="C861" s="871"/>
      <c r="D861" s="872"/>
      <c r="E861" s="555" t="e">
        <v>#N/A</v>
      </c>
      <c r="F861" s="701">
        <v>153</v>
      </c>
      <c r="G861" s="702">
        <v>40500</v>
      </c>
      <c r="H861" s="702">
        <v>78</v>
      </c>
      <c r="I861" s="702">
        <v>31500</v>
      </c>
      <c r="J861" s="702">
        <v>0</v>
      </c>
      <c r="K861" s="702">
        <v>22500</v>
      </c>
      <c r="L861" s="702">
        <v>9</v>
      </c>
      <c r="M861" s="702">
        <v>20280</v>
      </c>
      <c r="N861" s="702">
        <v>3</v>
      </c>
      <c r="O861" s="702">
        <v>243</v>
      </c>
      <c r="P861" s="703">
        <v>1717890</v>
      </c>
      <c r="Q861" s="555"/>
      <c r="R861" s="775"/>
      <c r="S861" s="669"/>
      <c r="T861" s="713">
        <v>495060.94276094274</v>
      </c>
      <c r="U861" s="555"/>
      <c r="V861" s="729"/>
      <c r="W861" s="555"/>
      <c r="X861" s="713">
        <v>3290077.2727272725</v>
      </c>
      <c r="Y861" s="555"/>
      <c r="Z861" s="739"/>
      <c r="AA861" s="555"/>
      <c r="AB861" s="555"/>
      <c r="AC861" s="713">
        <v>4291088.3838383835</v>
      </c>
      <c r="AD861" s="739"/>
      <c r="AE861" s="555"/>
      <c r="AF861" s="817"/>
      <c r="AG861" s="818" t="s">
        <v>725</v>
      </c>
    </row>
    <row r="862" spans="1:33">
      <c r="B862" s="662"/>
      <c r="C862" s="663"/>
      <c r="D862" s="664"/>
      <c r="E862" s="590" t="s">
        <v>492</v>
      </c>
      <c r="F862" s="665"/>
      <c r="G862" s="666"/>
      <c r="H862" s="665"/>
      <c r="I862" s="667"/>
      <c r="J862" s="665"/>
      <c r="K862" s="667"/>
      <c r="L862" s="665"/>
      <c r="M862" s="666"/>
      <c r="N862" s="666"/>
      <c r="O862" s="727"/>
      <c r="P862" s="647"/>
      <c r="Q862" s="555"/>
      <c r="R862" s="777" t="s">
        <v>54</v>
      </c>
      <c r="S862" s="669"/>
      <c r="T862" s="713">
        <v>662571.71717171709</v>
      </c>
      <c r="U862" s="555"/>
      <c r="V862" s="725"/>
      <c r="W862" s="555"/>
      <c r="X862" s="713">
        <v>8986409.2592592575</v>
      </c>
      <c r="Y862" s="555"/>
      <c r="Z862" s="725">
        <v>273.13672337580311</v>
      </c>
      <c r="AA862" s="555"/>
      <c r="AB862" s="555"/>
      <c r="AC862" s="713">
        <v>10115463.299663298</v>
      </c>
      <c r="AD862" s="753">
        <v>235.7318795334391</v>
      </c>
      <c r="AE862" s="555"/>
      <c r="AF862" s="828" t="s">
        <v>733</v>
      </c>
      <c r="AG862" s="829" t="s">
        <v>732</v>
      </c>
    </row>
    <row r="863" spans="1:33" ht="15" thickBot="1">
      <c r="B863" s="870" t="s">
        <v>617</v>
      </c>
      <c r="C863" s="871"/>
      <c r="D863" s="872"/>
      <c r="E863" s="670"/>
      <c r="F863" s="731">
        <v>1045</v>
      </c>
      <c r="G863" s="732">
        <v>203760</v>
      </c>
      <c r="H863" s="731">
        <v>916</v>
      </c>
      <c r="I863" s="733">
        <v>158480</v>
      </c>
      <c r="J863" s="731">
        <v>46</v>
      </c>
      <c r="K863" s="733">
        <v>113200</v>
      </c>
      <c r="L863" s="731">
        <v>75</v>
      </c>
      <c r="M863" s="732">
        <v>102080</v>
      </c>
      <c r="N863" s="732">
        <v>24</v>
      </c>
      <c r="O863" s="734">
        <v>2106</v>
      </c>
      <c r="P863" s="735">
        <v>10749320</v>
      </c>
      <c r="Q863" s="555"/>
      <c r="R863" s="781"/>
      <c r="S863" s="754" t="s">
        <v>0</v>
      </c>
      <c r="T863" s="751">
        <v>66238.282828282914</v>
      </c>
      <c r="U863" s="560"/>
      <c r="V863" s="755"/>
      <c r="W863" s="649" t="s">
        <v>0</v>
      </c>
      <c r="X863" s="751">
        <v>897220.74074074253</v>
      </c>
      <c r="Y863" s="560"/>
      <c r="Z863" s="756"/>
      <c r="AA863" s="560" t="s">
        <v>0</v>
      </c>
      <c r="AB863" s="649"/>
      <c r="AC863" s="751">
        <v>1010026.7003367022</v>
      </c>
      <c r="AD863" s="756"/>
      <c r="AE863" s="555"/>
      <c r="AF863" s="823"/>
      <c r="AG863" s="822" t="s">
        <v>725</v>
      </c>
    </row>
    <row r="864" spans="1:33">
      <c r="A864" s="22"/>
    </row>
    <row r="865" spans="1:33">
      <c r="A865" s="22"/>
    </row>
    <row r="866" spans="1:33" ht="19.25" customHeight="1">
      <c r="A866" s="1">
        <v>16</v>
      </c>
      <c r="B866" s="555"/>
      <c r="C866" s="555"/>
      <c r="D866" s="561"/>
      <c r="E866" s="564"/>
      <c r="F866" s="567" t="s">
        <v>705</v>
      </c>
      <c r="G866" s="562">
        <v>0</v>
      </c>
      <c r="H866" s="563" t="s">
        <v>706</v>
      </c>
      <c r="I866" s="564">
        <v>0</v>
      </c>
      <c r="J866" s="565" t="s">
        <v>707</v>
      </c>
      <c r="K866" s="566">
        <v>0</v>
      </c>
      <c r="L866" s="567" t="s">
        <v>708</v>
      </c>
      <c r="M866" s="566">
        <v>0</v>
      </c>
      <c r="N866" s="567" t="s">
        <v>709</v>
      </c>
      <c r="O866" s="568" t="s">
        <v>162</v>
      </c>
      <c r="P866" s="557"/>
      <c r="Q866" s="24"/>
      <c r="R866" s="919" t="s">
        <v>99</v>
      </c>
      <c r="S866" s="919"/>
      <c r="T866" s="919"/>
      <c r="U866" s="919"/>
      <c r="V866" s="919"/>
      <c r="W866" s="919"/>
      <c r="X866" s="919"/>
      <c r="AD866" s="866" t="s">
        <v>116</v>
      </c>
      <c r="AE866" s="25"/>
      <c r="AF866" s="183" t="s">
        <v>8</v>
      </c>
      <c r="AG866" s="556" t="s">
        <v>9</v>
      </c>
    </row>
    <row r="867" spans="1:33" ht="19">
      <c r="D867" s="561"/>
      <c r="E867" s="555"/>
      <c r="F867" s="920"/>
      <c r="H867" s="922"/>
      <c r="J867" s="924"/>
      <c r="K867" s="186"/>
      <c r="L867" s="926"/>
      <c r="M867" s="186"/>
      <c r="N867" s="926"/>
      <c r="O867" s="876" t="s">
        <v>718</v>
      </c>
      <c r="P867" s="770">
        <v>1</v>
      </c>
      <c r="Q867" s="4"/>
      <c r="R867" s="269"/>
      <c r="S867" s="865">
        <v>45793</v>
      </c>
      <c r="T867" s="865"/>
      <c r="U867" s="865"/>
      <c r="V867" s="865"/>
      <c r="W867" s="862" t="s">
        <v>114</v>
      </c>
      <c r="X867" s="862"/>
      <c r="Y867" s="268"/>
      <c r="Z867" s="4"/>
      <c r="AA867" s="4"/>
      <c r="AB867" s="4"/>
      <c r="AC867" s="29"/>
      <c r="AD867" s="867"/>
      <c r="AE867" s="263"/>
      <c r="AF867" s="889" t="s">
        <v>723</v>
      </c>
      <c r="AG867" s="860" t="s">
        <v>723</v>
      </c>
    </row>
    <row r="868" spans="1:33" ht="19">
      <c r="D868" s="561"/>
      <c r="E868" s="560"/>
      <c r="F868" s="921"/>
      <c r="G868" s="31"/>
      <c r="H868" s="923"/>
      <c r="I868" s="31"/>
      <c r="J868" s="925"/>
      <c r="K868" s="187"/>
      <c r="L868" s="927"/>
      <c r="M868" s="187"/>
      <c r="N868" s="927"/>
      <c r="O868" s="877" t="s">
        <v>492</v>
      </c>
      <c r="P868" s="770">
        <v>1</v>
      </c>
      <c r="Q868" s="4"/>
      <c r="R868" s="269"/>
      <c r="S868" s="865"/>
      <c r="T868" s="865"/>
      <c r="U868" s="865"/>
      <c r="V868" s="865"/>
      <c r="W868" s="862"/>
      <c r="X868" s="862"/>
      <c r="Y868" s="268"/>
      <c r="Z868" s="4"/>
      <c r="AA868" s="4"/>
      <c r="AB868" s="4"/>
      <c r="AC868" s="29"/>
      <c r="AD868" s="868"/>
      <c r="AE868" s="187"/>
      <c r="AF868" s="890" t="s">
        <v>492</v>
      </c>
      <c r="AG868" s="861" t="s">
        <v>492</v>
      </c>
    </row>
    <row r="869" spans="1:33">
      <c r="B869" s="555" t="s">
        <v>447</v>
      </c>
      <c r="C869" s="555"/>
      <c r="D869" s="555"/>
      <c r="E869" s="555"/>
      <c r="F869" s="555"/>
      <c r="G869" s="555"/>
      <c r="H869" s="555"/>
      <c r="I869" s="555"/>
      <c r="J869" s="555"/>
      <c r="K869" s="555"/>
      <c r="L869" s="555"/>
      <c r="M869" s="555"/>
      <c r="N869" s="555"/>
      <c r="O869" s="595">
        <v>3</v>
      </c>
      <c r="P869" s="555"/>
      <c r="Q869" s="555"/>
      <c r="R869" s="596" t="s">
        <v>446</v>
      </c>
      <c r="S869" s="555"/>
      <c r="T869" s="555"/>
      <c r="U869" s="555"/>
      <c r="V869" s="596" t="s">
        <v>445</v>
      </c>
      <c r="W869" s="555"/>
      <c r="X869" s="555"/>
      <c r="Y869" s="555"/>
      <c r="Z869" s="596" t="s">
        <v>444</v>
      </c>
      <c r="AA869" s="596"/>
      <c r="AB869" s="555"/>
      <c r="AC869" s="597"/>
      <c r="AD869" s="555"/>
      <c r="AE869" s="555"/>
      <c r="AF869" s="596"/>
      <c r="AG869" s="597"/>
    </row>
    <row r="870" spans="1:33">
      <c r="B870" s="908"/>
      <c r="C870" s="909"/>
      <c r="D870" s="598"/>
      <c r="E870" s="598"/>
      <c r="F870" s="891" t="s">
        <v>679</v>
      </c>
      <c r="G870" s="892"/>
      <c r="H870" s="892"/>
      <c r="I870" s="892"/>
      <c r="J870" s="892"/>
      <c r="K870" s="892"/>
      <c r="L870" s="892"/>
      <c r="M870" s="892"/>
      <c r="N870" s="892"/>
      <c r="O870" s="892"/>
      <c r="P870" s="893"/>
      <c r="Q870" s="555"/>
      <c r="R870" s="599" t="s">
        <v>78</v>
      </c>
      <c r="S870" s="564"/>
      <c r="T870" s="600" t="s">
        <v>79</v>
      </c>
      <c r="U870" s="564"/>
      <c r="V870" s="564" t="s">
        <v>80</v>
      </c>
      <c r="W870" s="564"/>
      <c r="X870" s="601" t="s">
        <v>79</v>
      </c>
      <c r="Y870" s="555"/>
      <c r="Z870" s="602" t="s">
        <v>30</v>
      </c>
      <c r="AA870" s="603"/>
      <c r="AB870" s="604"/>
      <c r="AC870" s="605"/>
      <c r="AD870" s="555"/>
      <c r="AE870" s="555"/>
      <c r="AF870" s="555"/>
      <c r="AG870" s="606"/>
    </row>
    <row r="871" spans="1:33">
      <c r="B871" s="607" t="s">
        <v>104</v>
      </c>
      <c r="C871" s="608" t="s">
        <v>105</v>
      </c>
      <c r="D871" s="568" t="s">
        <v>4</v>
      </c>
      <c r="E871" s="563"/>
      <c r="F871" s="609" t="s">
        <v>15</v>
      </c>
      <c r="G871" s="610"/>
      <c r="H871" s="609" t="s">
        <v>16</v>
      </c>
      <c r="I871" s="566"/>
      <c r="J871" s="567" t="s">
        <v>17</v>
      </c>
      <c r="K871" s="611"/>
      <c r="L871" s="609" t="s">
        <v>18</v>
      </c>
      <c r="M871" s="562"/>
      <c r="N871" s="612" t="s">
        <v>19</v>
      </c>
      <c r="O871" s="613" t="s">
        <v>6</v>
      </c>
      <c r="P871" s="613" t="s">
        <v>20</v>
      </c>
      <c r="Q871" s="595">
        <v>415</v>
      </c>
      <c r="R871" s="614" t="s">
        <v>579</v>
      </c>
      <c r="S871" s="604"/>
      <c r="T871" s="615">
        <v>178200</v>
      </c>
      <c r="U871" s="604">
        <v>500</v>
      </c>
      <c r="V871" s="604" t="s">
        <v>341</v>
      </c>
      <c r="W871" s="604"/>
      <c r="X871" s="616">
        <v>12150</v>
      </c>
      <c r="Y871" s="555"/>
      <c r="Z871" s="558"/>
      <c r="AA871" s="617"/>
      <c r="AB871" s="618"/>
      <c r="AC871" s="619"/>
      <c r="AD871" s="555"/>
      <c r="AE871" s="555"/>
      <c r="AF871" s="555" t="s">
        <v>346</v>
      </c>
      <c r="AG871" s="606"/>
    </row>
    <row r="872" spans="1:33">
      <c r="A872" s="43"/>
      <c r="B872" s="620" t="s">
        <v>83</v>
      </c>
      <c r="C872" s="621">
        <v>1</v>
      </c>
      <c r="D872" s="621">
        <v>1</v>
      </c>
      <c r="E872" s="604">
        <v>4500</v>
      </c>
      <c r="F872" s="622"/>
      <c r="G872" s="623">
        <v>4050</v>
      </c>
      <c r="H872" s="622">
        <v>71</v>
      </c>
      <c r="I872" s="624">
        <v>3150</v>
      </c>
      <c r="J872" s="622"/>
      <c r="K872" s="625">
        <v>2250</v>
      </c>
      <c r="L872" s="622"/>
      <c r="M872" s="626">
        <v>2030</v>
      </c>
      <c r="N872" s="605"/>
      <c r="O872" s="616">
        <v>71</v>
      </c>
      <c r="P872" s="605">
        <v>287550</v>
      </c>
      <c r="Q872" s="595">
        <v>441</v>
      </c>
      <c r="R872" s="627" t="s">
        <v>719</v>
      </c>
      <c r="S872" s="628"/>
      <c r="T872" s="629">
        <v>141750</v>
      </c>
      <c r="U872" s="628"/>
      <c r="V872" s="628" t="s">
        <v>695</v>
      </c>
      <c r="W872" s="628"/>
      <c r="X872" s="630">
        <v>64800</v>
      </c>
      <c r="Y872" s="555"/>
      <c r="Z872" s="631"/>
      <c r="AA872" s="632"/>
      <c r="AB872" s="618"/>
      <c r="AC872" s="619"/>
      <c r="AD872" s="555"/>
      <c r="AE872" s="555"/>
      <c r="AF872" s="633" t="s">
        <v>164</v>
      </c>
      <c r="AG872" s="634">
        <v>155160</v>
      </c>
    </row>
    <row r="873" spans="1:33">
      <c r="A873" s="43"/>
      <c r="B873" s="635" t="s">
        <v>126</v>
      </c>
      <c r="C873" s="636">
        <v>1</v>
      </c>
      <c r="D873" s="636">
        <v>3</v>
      </c>
      <c r="E873" s="628">
        <v>7500</v>
      </c>
      <c r="F873" s="637">
        <v>7</v>
      </c>
      <c r="G873" s="638">
        <v>6750</v>
      </c>
      <c r="H873" s="637">
        <v>21</v>
      </c>
      <c r="I873" s="639">
        <v>5250</v>
      </c>
      <c r="J873" s="637"/>
      <c r="K873" s="640">
        <v>3750</v>
      </c>
      <c r="L873" s="637"/>
      <c r="M873" s="641">
        <v>3380</v>
      </c>
      <c r="N873" s="642"/>
      <c r="O873" s="642">
        <v>28</v>
      </c>
      <c r="P873" s="642">
        <v>194250</v>
      </c>
      <c r="Q873" s="595">
        <v>474</v>
      </c>
      <c r="R873" s="627" t="s">
        <v>716</v>
      </c>
      <c r="S873" s="628"/>
      <c r="T873" s="629">
        <v>188330</v>
      </c>
      <c r="U873" s="628"/>
      <c r="V873" s="628" t="s">
        <v>492</v>
      </c>
      <c r="W873" s="628"/>
      <c r="X873" s="630"/>
      <c r="Y873" s="555"/>
      <c r="Z873" s="631"/>
      <c r="AA873" s="632"/>
      <c r="AB873" s="618"/>
      <c r="AC873" s="619"/>
      <c r="AD873" s="555"/>
      <c r="AE873" s="555"/>
      <c r="AF873" s="643" t="s">
        <v>680</v>
      </c>
      <c r="AG873" s="644">
        <v>0</v>
      </c>
    </row>
    <row r="874" spans="1:33">
      <c r="A874" s="43"/>
      <c r="B874" s="635" t="s">
        <v>83</v>
      </c>
      <c r="C874" s="636">
        <v>2</v>
      </c>
      <c r="D874" s="636">
        <v>1</v>
      </c>
      <c r="E874" s="628">
        <v>4500</v>
      </c>
      <c r="F874" s="637">
        <v>12</v>
      </c>
      <c r="G874" s="638">
        <v>4050</v>
      </c>
      <c r="H874" s="637">
        <v>8</v>
      </c>
      <c r="I874" s="639">
        <v>3150</v>
      </c>
      <c r="J874" s="637"/>
      <c r="K874" s="640">
        <v>2250</v>
      </c>
      <c r="L874" s="637"/>
      <c r="M874" s="641">
        <v>2030</v>
      </c>
      <c r="N874" s="642"/>
      <c r="O874" s="630">
        <v>20</v>
      </c>
      <c r="P874" s="642">
        <v>86400</v>
      </c>
      <c r="Q874" s="595"/>
      <c r="R874" s="627" t="s">
        <v>492</v>
      </c>
      <c r="S874" s="628"/>
      <c r="T874" s="629"/>
      <c r="U874" s="628"/>
      <c r="V874" s="628" t="s">
        <v>492</v>
      </c>
      <c r="W874" s="628"/>
      <c r="X874" s="630"/>
      <c r="Y874" s="555"/>
      <c r="Z874" s="645"/>
      <c r="AA874" s="590"/>
      <c r="AB874" s="646"/>
      <c r="AC874" s="647"/>
      <c r="AD874" s="555"/>
      <c r="AE874" s="555"/>
      <c r="AF874" s="555"/>
      <c r="AG874" s="606"/>
    </row>
    <row r="875" spans="1:33">
      <c r="A875" s="43"/>
      <c r="B875" s="635" t="s">
        <v>83</v>
      </c>
      <c r="C875" s="636">
        <v>3</v>
      </c>
      <c r="D875" s="636">
        <v>3</v>
      </c>
      <c r="E875" s="628">
        <v>4500</v>
      </c>
      <c r="F875" s="637">
        <v>8</v>
      </c>
      <c r="G875" s="638">
        <v>4050</v>
      </c>
      <c r="H875" s="637"/>
      <c r="I875" s="639">
        <v>3150</v>
      </c>
      <c r="J875" s="637"/>
      <c r="K875" s="640">
        <v>2250</v>
      </c>
      <c r="L875" s="637"/>
      <c r="M875" s="641">
        <v>2030</v>
      </c>
      <c r="N875" s="642"/>
      <c r="O875" s="642">
        <v>8</v>
      </c>
      <c r="P875" s="642">
        <v>36000</v>
      </c>
      <c r="Q875" s="595"/>
      <c r="R875" s="627" t="s">
        <v>492</v>
      </c>
      <c r="S875" s="628"/>
      <c r="T875" s="629"/>
      <c r="U875" s="628"/>
      <c r="V875" s="628" t="s">
        <v>492</v>
      </c>
      <c r="W875" s="628"/>
      <c r="X875" s="630"/>
      <c r="Y875" s="555"/>
      <c r="Z875" s="648" t="s">
        <v>35</v>
      </c>
      <c r="AA875" s="649"/>
      <c r="AB875" s="650"/>
      <c r="AC875" s="651">
        <v>0</v>
      </c>
      <c r="AD875" s="555"/>
      <c r="AE875" s="555"/>
      <c r="AF875" s="555" t="s">
        <v>345</v>
      </c>
      <c r="AG875" s="606"/>
    </row>
    <row r="876" spans="1:33">
      <c r="A876" s="43"/>
      <c r="B876" s="635" t="s">
        <v>126</v>
      </c>
      <c r="C876" s="636">
        <v>2</v>
      </c>
      <c r="D876" s="636">
        <v>3</v>
      </c>
      <c r="E876" s="628">
        <v>7500</v>
      </c>
      <c r="F876" s="637">
        <v>16</v>
      </c>
      <c r="G876" s="638">
        <v>6750</v>
      </c>
      <c r="H876" s="637">
        <v>2</v>
      </c>
      <c r="I876" s="639">
        <v>5250</v>
      </c>
      <c r="J876" s="637"/>
      <c r="K876" s="640">
        <v>3750</v>
      </c>
      <c r="L876" s="637"/>
      <c r="M876" s="641">
        <v>3380</v>
      </c>
      <c r="N876" s="642"/>
      <c r="O876" s="630">
        <v>18</v>
      </c>
      <c r="P876" s="642">
        <v>133500</v>
      </c>
      <c r="Q876" s="595"/>
      <c r="R876" s="627" t="s">
        <v>492</v>
      </c>
      <c r="S876" s="628"/>
      <c r="T876" s="629"/>
      <c r="U876" s="628"/>
      <c r="V876" s="628" t="s">
        <v>492</v>
      </c>
      <c r="W876" s="628"/>
      <c r="X876" s="630"/>
      <c r="Y876" s="555"/>
      <c r="Z876" s="555"/>
      <c r="AA876" s="555"/>
      <c r="AB876" s="555"/>
      <c r="AC876" s="555"/>
      <c r="AD876" s="555"/>
      <c r="AE876" s="555"/>
      <c r="AF876" s="633" t="s">
        <v>164</v>
      </c>
      <c r="AG876" s="634">
        <v>121800</v>
      </c>
    </row>
    <row r="877" spans="1:33">
      <c r="A877" s="43"/>
      <c r="B877" s="635" t="s">
        <v>83</v>
      </c>
      <c r="C877" s="636">
        <v>4</v>
      </c>
      <c r="D877" s="636">
        <v>1</v>
      </c>
      <c r="E877" s="628">
        <v>4500</v>
      </c>
      <c r="F877" s="637">
        <v>6</v>
      </c>
      <c r="G877" s="638">
        <v>4050</v>
      </c>
      <c r="H877" s="637">
        <v>36</v>
      </c>
      <c r="I877" s="639">
        <v>3150</v>
      </c>
      <c r="J877" s="637"/>
      <c r="K877" s="640">
        <v>2250</v>
      </c>
      <c r="L877" s="637"/>
      <c r="M877" s="641">
        <v>2030</v>
      </c>
      <c r="N877" s="642">
        <v>1</v>
      </c>
      <c r="O877" s="642">
        <v>43</v>
      </c>
      <c r="P877" s="642">
        <v>174830</v>
      </c>
      <c r="Q877" s="595"/>
      <c r="R877" s="627" t="s">
        <v>492</v>
      </c>
      <c r="S877" s="628"/>
      <c r="T877" s="629"/>
      <c r="U877" s="628"/>
      <c r="V877" s="628" t="s">
        <v>492</v>
      </c>
      <c r="W877" s="628"/>
      <c r="X877" s="630"/>
      <c r="Y877" s="555"/>
      <c r="Z877" s="602" t="s">
        <v>33</v>
      </c>
      <c r="AA877" s="603"/>
      <c r="AB877" s="652"/>
      <c r="AC877" s="653"/>
      <c r="AD877" s="555"/>
      <c r="AE877" s="555"/>
      <c r="AF877" s="643" t="s">
        <v>680</v>
      </c>
      <c r="AG877" s="644">
        <v>0</v>
      </c>
    </row>
    <row r="878" spans="1:33">
      <c r="A878" s="43"/>
      <c r="B878" s="635"/>
      <c r="C878" s="636"/>
      <c r="D878" s="636"/>
      <c r="E878" s="628" t="s">
        <v>492</v>
      </c>
      <c r="F878" s="637"/>
      <c r="G878" s="638" t="s">
        <v>492</v>
      </c>
      <c r="H878" s="637"/>
      <c r="I878" s="639" t="s">
        <v>492</v>
      </c>
      <c r="J878" s="637"/>
      <c r="K878" s="640" t="s">
        <v>492</v>
      </c>
      <c r="L878" s="637"/>
      <c r="M878" s="641" t="s">
        <v>492</v>
      </c>
      <c r="N878" s="642"/>
      <c r="O878" s="630" t="s">
        <v>492</v>
      </c>
      <c r="P878" s="642" t="s">
        <v>492</v>
      </c>
      <c r="Q878" s="595"/>
      <c r="R878" s="627" t="s">
        <v>492</v>
      </c>
      <c r="S878" s="628"/>
      <c r="T878" s="629"/>
      <c r="U878" s="628"/>
      <c r="V878" s="628" t="s">
        <v>492</v>
      </c>
      <c r="W878" s="628"/>
      <c r="X878" s="630"/>
      <c r="Y878" s="555"/>
      <c r="Z878" s="627"/>
      <c r="AA878" s="654"/>
      <c r="AB878" s="655"/>
      <c r="AC878" s="656"/>
      <c r="AD878" s="555"/>
      <c r="AE878" s="555"/>
      <c r="AF878" s="596"/>
      <c r="AG878" s="606"/>
    </row>
    <row r="879" spans="1:33">
      <c r="A879" s="43"/>
      <c r="B879" s="635"/>
      <c r="C879" s="636"/>
      <c r="D879" s="636"/>
      <c r="E879" s="628" t="s">
        <v>492</v>
      </c>
      <c r="F879" s="637"/>
      <c r="G879" s="638" t="s">
        <v>492</v>
      </c>
      <c r="H879" s="637"/>
      <c r="I879" s="639" t="s">
        <v>492</v>
      </c>
      <c r="J879" s="637"/>
      <c r="K879" s="640" t="s">
        <v>492</v>
      </c>
      <c r="L879" s="637"/>
      <c r="M879" s="641" t="s">
        <v>492</v>
      </c>
      <c r="N879" s="642"/>
      <c r="O879" s="642" t="s">
        <v>492</v>
      </c>
      <c r="P879" s="642" t="s">
        <v>492</v>
      </c>
      <c r="Q879" s="595"/>
      <c r="R879" s="627" t="s">
        <v>492</v>
      </c>
      <c r="S879" s="628"/>
      <c r="T879" s="629"/>
      <c r="U879" s="628"/>
      <c r="V879" s="628" t="s">
        <v>492</v>
      </c>
      <c r="W879" s="628"/>
      <c r="X879" s="630"/>
      <c r="Y879" s="555"/>
      <c r="Z879" s="627"/>
      <c r="AA879" s="654"/>
      <c r="AB879" s="655"/>
      <c r="AC879" s="642"/>
      <c r="AD879" s="555"/>
      <c r="AE879" s="555"/>
      <c r="AF879" s="555" t="s">
        <v>163</v>
      </c>
      <c r="AG879" s="606"/>
    </row>
    <row r="880" spans="1:33">
      <c r="A880" s="43"/>
      <c r="B880" s="635"/>
      <c r="C880" s="636"/>
      <c r="D880" s="636"/>
      <c r="E880" s="628" t="s">
        <v>492</v>
      </c>
      <c r="F880" s="637"/>
      <c r="G880" s="638" t="s">
        <v>492</v>
      </c>
      <c r="H880" s="637"/>
      <c r="I880" s="639" t="s">
        <v>492</v>
      </c>
      <c r="J880" s="637"/>
      <c r="K880" s="640" t="s">
        <v>492</v>
      </c>
      <c r="L880" s="637"/>
      <c r="M880" s="641" t="s">
        <v>492</v>
      </c>
      <c r="N880" s="642"/>
      <c r="O880" s="630" t="s">
        <v>492</v>
      </c>
      <c r="P880" s="642" t="s">
        <v>492</v>
      </c>
      <c r="Q880" s="595"/>
      <c r="R880" s="627" t="s">
        <v>492</v>
      </c>
      <c r="S880" s="628"/>
      <c r="T880" s="629"/>
      <c r="U880" s="628"/>
      <c r="V880" s="628" t="s">
        <v>492</v>
      </c>
      <c r="W880" s="628"/>
      <c r="X880" s="630"/>
      <c r="Y880" s="555"/>
      <c r="Z880" s="627"/>
      <c r="AA880" s="654"/>
      <c r="AB880" s="655"/>
      <c r="AC880" s="642"/>
      <c r="AD880" s="555"/>
      <c r="AE880" s="555"/>
      <c r="AF880" s="633" t="s">
        <v>164</v>
      </c>
      <c r="AG880" s="634">
        <v>55500</v>
      </c>
    </row>
    <row r="881" spans="1:33">
      <c r="A881" s="43"/>
      <c r="B881" s="635"/>
      <c r="C881" s="636"/>
      <c r="D881" s="636"/>
      <c r="E881" s="628" t="s">
        <v>492</v>
      </c>
      <c r="F881" s="637"/>
      <c r="G881" s="638" t="s">
        <v>492</v>
      </c>
      <c r="H881" s="637"/>
      <c r="I881" s="639" t="s">
        <v>492</v>
      </c>
      <c r="J881" s="637"/>
      <c r="K881" s="640" t="s">
        <v>492</v>
      </c>
      <c r="L881" s="637"/>
      <c r="M881" s="641" t="s">
        <v>492</v>
      </c>
      <c r="N881" s="642"/>
      <c r="O881" s="642" t="s">
        <v>492</v>
      </c>
      <c r="P881" s="642" t="s">
        <v>492</v>
      </c>
      <c r="Q881" s="595"/>
      <c r="R881" s="627" t="s">
        <v>492</v>
      </c>
      <c r="S881" s="628"/>
      <c r="T881" s="629"/>
      <c r="U881" s="628"/>
      <c r="V881" s="628" t="s">
        <v>492</v>
      </c>
      <c r="W881" s="628"/>
      <c r="X881" s="630"/>
      <c r="Y881" s="555"/>
      <c r="Z881" s="627"/>
      <c r="AA881" s="654"/>
      <c r="AB881" s="655"/>
      <c r="AC881" s="642"/>
      <c r="AD881" s="555"/>
      <c r="AE881" s="555"/>
      <c r="AF881" s="643" t="s">
        <v>680</v>
      </c>
      <c r="AG881" s="644">
        <v>0</v>
      </c>
    </row>
    <row r="882" spans="1:33">
      <c r="A882" s="43"/>
      <c r="B882" s="635"/>
      <c r="C882" s="636"/>
      <c r="D882" s="636"/>
      <c r="E882" s="628" t="s">
        <v>492</v>
      </c>
      <c r="F882" s="637"/>
      <c r="G882" s="638" t="s">
        <v>492</v>
      </c>
      <c r="H882" s="637"/>
      <c r="I882" s="639" t="s">
        <v>492</v>
      </c>
      <c r="J882" s="637"/>
      <c r="K882" s="640" t="s">
        <v>492</v>
      </c>
      <c r="L882" s="637"/>
      <c r="M882" s="641" t="s">
        <v>492</v>
      </c>
      <c r="N882" s="642"/>
      <c r="O882" s="630" t="s">
        <v>492</v>
      </c>
      <c r="P882" s="642" t="s">
        <v>492</v>
      </c>
      <c r="Q882" s="595"/>
      <c r="R882" s="627" t="s">
        <v>492</v>
      </c>
      <c r="S882" s="628"/>
      <c r="T882" s="629"/>
      <c r="U882" s="628"/>
      <c r="V882" s="628" t="s">
        <v>492</v>
      </c>
      <c r="W882" s="628"/>
      <c r="X882" s="630"/>
      <c r="Y882" s="555"/>
      <c r="Z882" s="627"/>
      <c r="AA882" s="654"/>
      <c r="AB882" s="657"/>
      <c r="AC882" s="642"/>
      <c r="AD882" s="555"/>
      <c r="AE882" s="555"/>
      <c r="AF882" s="555"/>
      <c r="AG882" s="606"/>
    </row>
    <row r="883" spans="1:33">
      <c r="A883" s="43"/>
      <c r="B883" s="635"/>
      <c r="C883" s="658"/>
      <c r="D883" s="636"/>
      <c r="E883" s="628" t="s">
        <v>492</v>
      </c>
      <c r="F883" s="637"/>
      <c r="G883" s="638" t="s">
        <v>492</v>
      </c>
      <c r="H883" s="637"/>
      <c r="I883" s="639" t="s">
        <v>492</v>
      </c>
      <c r="J883" s="637"/>
      <c r="K883" s="640" t="s">
        <v>492</v>
      </c>
      <c r="L883" s="637"/>
      <c r="M883" s="641" t="s">
        <v>492</v>
      </c>
      <c r="N883" s="642"/>
      <c r="O883" s="642" t="s">
        <v>492</v>
      </c>
      <c r="P883" s="642" t="s">
        <v>492</v>
      </c>
      <c r="Q883" s="595"/>
      <c r="R883" s="627" t="s">
        <v>492</v>
      </c>
      <c r="S883" s="628"/>
      <c r="T883" s="629"/>
      <c r="U883" s="628"/>
      <c r="V883" s="628" t="s">
        <v>492</v>
      </c>
      <c r="W883" s="628"/>
      <c r="X883" s="630"/>
      <c r="Y883" s="555"/>
      <c r="Z883" s="627"/>
      <c r="AA883" s="654"/>
      <c r="AB883" s="657"/>
      <c r="AC883" s="642"/>
      <c r="AD883" s="555"/>
      <c r="AE883" s="555"/>
      <c r="AF883" s="596" t="s">
        <v>344</v>
      </c>
      <c r="AG883" s="597"/>
    </row>
    <row r="884" spans="1:33">
      <c r="A884" s="43"/>
      <c r="B884" s="635"/>
      <c r="C884" s="658"/>
      <c r="D884" s="636"/>
      <c r="E884" s="628" t="s">
        <v>492</v>
      </c>
      <c r="F884" s="637"/>
      <c r="G884" s="638" t="s">
        <v>492</v>
      </c>
      <c r="H884" s="637"/>
      <c r="I884" s="639" t="s">
        <v>492</v>
      </c>
      <c r="J884" s="637"/>
      <c r="K884" s="640" t="s">
        <v>492</v>
      </c>
      <c r="L884" s="637"/>
      <c r="M884" s="641" t="s">
        <v>492</v>
      </c>
      <c r="N884" s="642"/>
      <c r="O884" s="630" t="s">
        <v>492</v>
      </c>
      <c r="P884" s="642" t="s">
        <v>492</v>
      </c>
      <c r="Q884" s="595"/>
      <c r="R884" s="627" t="s">
        <v>492</v>
      </c>
      <c r="S884" s="628"/>
      <c r="T884" s="629"/>
      <c r="U884" s="628"/>
      <c r="V884" s="628" t="s">
        <v>492</v>
      </c>
      <c r="W884" s="628"/>
      <c r="X884" s="630"/>
      <c r="Y884" s="555"/>
      <c r="Z884" s="627"/>
      <c r="AA884" s="654"/>
      <c r="AB884" s="655"/>
      <c r="AC884" s="656"/>
      <c r="AD884" s="555"/>
      <c r="AE884" s="555"/>
      <c r="AF884" s="659"/>
      <c r="AG884" s="647"/>
    </row>
    <row r="885" spans="1:33">
      <c r="A885" s="43"/>
      <c r="B885" s="635"/>
      <c r="C885" s="658"/>
      <c r="D885" s="636"/>
      <c r="E885" s="628" t="s">
        <v>492</v>
      </c>
      <c r="F885" s="637"/>
      <c r="G885" s="638" t="s">
        <v>492</v>
      </c>
      <c r="H885" s="637"/>
      <c r="I885" s="639" t="s">
        <v>492</v>
      </c>
      <c r="J885" s="637"/>
      <c r="K885" s="640" t="s">
        <v>492</v>
      </c>
      <c r="L885" s="637"/>
      <c r="M885" s="641" t="s">
        <v>492</v>
      </c>
      <c r="N885" s="642"/>
      <c r="O885" s="642" t="s">
        <v>492</v>
      </c>
      <c r="P885" s="642" t="s">
        <v>492</v>
      </c>
      <c r="Q885" s="595"/>
      <c r="R885" s="627" t="s">
        <v>492</v>
      </c>
      <c r="S885" s="628"/>
      <c r="T885" s="629"/>
      <c r="U885" s="628"/>
      <c r="V885" s="628" t="s">
        <v>492</v>
      </c>
      <c r="W885" s="628"/>
      <c r="X885" s="630"/>
      <c r="Y885" s="555"/>
      <c r="Z885" s="627"/>
      <c r="AA885" s="654"/>
      <c r="AB885" s="655"/>
      <c r="AC885" s="642"/>
      <c r="AD885" s="555"/>
      <c r="AE885" s="555"/>
      <c r="AF885" s="660" t="s">
        <v>31</v>
      </c>
      <c r="AG885" s="661">
        <v>341490</v>
      </c>
    </row>
    <row r="886" spans="1:33">
      <c r="B886" s="662"/>
      <c r="C886" s="663"/>
      <c r="D886" s="664"/>
      <c r="E886" s="590" t="s">
        <v>492</v>
      </c>
      <c r="F886" s="665"/>
      <c r="G886" s="666"/>
      <c r="H886" s="665"/>
      <c r="I886" s="667"/>
      <c r="J886" s="665"/>
      <c r="K886" s="667"/>
      <c r="L886" s="665"/>
      <c r="M886" s="666"/>
      <c r="N886" s="647"/>
      <c r="O886" s="668"/>
      <c r="P886" s="647"/>
      <c r="Q886" s="595"/>
      <c r="R886" s="627" t="s">
        <v>492</v>
      </c>
      <c r="S886" s="628"/>
      <c r="T886" s="629"/>
      <c r="U886" s="628"/>
      <c r="V886" s="628" t="s">
        <v>492</v>
      </c>
      <c r="W886" s="628"/>
      <c r="X886" s="630"/>
      <c r="Y886" s="555"/>
      <c r="Z886" s="627"/>
      <c r="AA886" s="654"/>
      <c r="AB886" s="655"/>
      <c r="AC886" s="642"/>
      <c r="AD886" s="555"/>
      <c r="AE886" s="555"/>
      <c r="AF886" s="669"/>
      <c r="AG886" s="619"/>
    </row>
    <row r="887" spans="1:33">
      <c r="B887" s="928" t="s">
        <v>500</v>
      </c>
      <c r="C887" s="929"/>
      <c r="D887" s="930"/>
      <c r="E887" s="670"/>
      <c r="F887" s="671">
        <v>49</v>
      </c>
      <c r="G887" s="672">
        <v>29700</v>
      </c>
      <c r="H887" s="671">
        <v>138</v>
      </c>
      <c r="I887" s="673">
        <v>23100</v>
      </c>
      <c r="J887" s="671">
        <v>0</v>
      </c>
      <c r="K887" s="673">
        <v>16500</v>
      </c>
      <c r="L887" s="671">
        <v>0</v>
      </c>
      <c r="M887" s="672">
        <v>14880</v>
      </c>
      <c r="N887" s="672">
        <v>1</v>
      </c>
      <c r="O887" s="674">
        <v>188</v>
      </c>
      <c r="P887" s="674">
        <v>912530</v>
      </c>
      <c r="Q887" s="595"/>
      <c r="R887" s="675" t="s">
        <v>492</v>
      </c>
      <c r="S887" s="676"/>
      <c r="T887" s="677"/>
      <c r="U887" s="628"/>
      <c r="V887" s="628" t="s">
        <v>492</v>
      </c>
      <c r="W887" s="628"/>
      <c r="X887" s="630"/>
      <c r="Y887" s="555"/>
      <c r="Z887" s="627"/>
      <c r="AA887" s="654"/>
      <c r="AB887" s="655"/>
      <c r="AC887" s="642"/>
      <c r="AD887" s="555"/>
      <c r="AE887" s="555"/>
      <c r="AF887" s="660" t="s">
        <v>32</v>
      </c>
      <c r="AG887" s="678"/>
    </row>
    <row r="888" spans="1:33">
      <c r="B888" s="554"/>
      <c r="C888" s="590"/>
      <c r="D888" s="554"/>
      <c r="E888" s="590"/>
      <c r="F888" s="666"/>
      <c r="G888" s="666"/>
      <c r="H888" s="666"/>
      <c r="I888" s="666"/>
      <c r="J888" s="666"/>
      <c r="K888" s="666"/>
      <c r="L888" s="666"/>
      <c r="M888" s="666"/>
      <c r="N888" s="666"/>
      <c r="O888" s="666"/>
      <c r="P888" s="666"/>
      <c r="Q888" s="595"/>
      <c r="R888" s="598" t="s">
        <v>89</v>
      </c>
      <c r="S888" s="679"/>
      <c r="T888" s="680">
        <v>508280</v>
      </c>
      <c r="U888" s="628"/>
      <c r="V888" s="628" t="s">
        <v>492</v>
      </c>
      <c r="W888" s="628"/>
      <c r="X888" s="630"/>
      <c r="Y888" s="555"/>
      <c r="Z888" s="627"/>
      <c r="AA888" s="654"/>
      <c r="AB888" s="657"/>
      <c r="AC888" s="642"/>
      <c r="AD888" s="555"/>
      <c r="AE888" s="555"/>
      <c r="AF888" s="669"/>
      <c r="AG888" s="619"/>
    </row>
    <row r="889" spans="1:33">
      <c r="B889" s="881" t="s">
        <v>601</v>
      </c>
      <c r="C889" s="882"/>
      <c r="D889" s="882"/>
      <c r="E889" s="564" t="e">
        <v>#N/A</v>
      </c>
      <c r="F889" s="883" t="s">
        <v>603</v>
      </c>
      <c r="G889" s="884"/>
      <c r="H889" s="884"/>
      <c r="I889" s="884"/>
      <c r="J889" s="884"/>
      <c r="K889" s="884"/>
      <c r="L889" s="884"/>
      <c r="M889" s="884"/>
      <c r="N889" s="884"/>
      <c r="O889" s="884"/>
      <c r="P889" s="885"/>
      <c r="Q889" s="555"/>
      <c r="R889" s="598" t="s">
        <v>90</v>
      </c>
      <c r="S889" s="564"/>
      <c r="T889" s="681"/>
      <c r="U889" s="682"/>
      <c r="V889" s="682" t="s">
        <v>492</v>
      </c>
      <c r="W889" s="682"/>
      <c r="X889" s="683"/>
      <c r="Y889" s="555"/>
      <c r="Z889" s="675"/>
      <c r="AA889" s="684"/>
      <c r="AB889" s="685"/>
      <c r="AC889" s="686"/>
      <c r="AD889" s="555"/>
      <c r="AE889" s="555"/>
      <c r="AF889" s="660" t="s">
        <v>343</v>
      </c>
      <c r="AG889" s="678"/>
    </row>
    <row r="890" spans="1:33">
      <c r="B890" s="894" t="s">
        <v>602</v>
      </c>
      <c r="C890" s="894"/>
      <c r="D890" s="894"/>
      <c r="E890" s="555" t="e">
        <v>#N/A</v>
      </c>
      <c r="F890" s="687" t="s">
        <v>15</v>
      </c>
      <c r="G890" s="688"/>
      <c r="H890" s="687" t="s">
        <v>16</v>
      </c>
      <c r="I890" s="689"/>
      <c r="J890" s="559" t="s">
        <v>17</v>
      </c>
      <c r="K890" s="690"/>
      <c r="L890" s="687" t="s">
        <v>18</v>
      </c>
      <c r="M890" s="670"/>
      <c r="N890" s="670" t="s">
        <v>19</v>
      </c>
      <c r="O890" s="691" t="s">
        <v>6</v>
      </c>
      <c r="P890" s="613" t="s">
        <v>20</v>
      </c>
      <c r="Q890" s="555"/>
      <c r="R890" s="692" t="s">
        <v>492</v>
      </c>
      <c r="S890" s="560"/>
      <c r="T890" s="693"/>
      <c r="U890" s="694"/>
      <c r="V890" s="695" t="s">
        <v>492</v>
      </c>
      <c r="W890" s="695"/>
      <c r="X890" s="630"/>
      <c r="Y890" s="555"/>
      <c r="Z890" s="645"/>
      <c r="AA890" s="590"/>
      <c r="AB890" s="646"/>
      <c r="AC890" s="647"/>
      <c r="AD890" s="555"/>
      <c r="AE890" s="555"/>
      <c r="AF890" s="669"/>
      <c r="AG890" s="619"/>
    </row>
    <row r="891" spans="1:33">
      <c r="A891" s="548" t="s">
        <v>498</v>
      </c>
      <c r="B891" s="873" t="s">
        <v>635</v>
      </c>
      <c r="C891" s="874"/>
      <c r="D891" s="875"/>
      <c r="E891" s="670"/>
      <c r="F891" s="765">
        <v>26</v>
      </c>
      <c r="G891" s="757">
        <v>16200</v>
      </c>
      <c r="H891" s="758">
        <v>115</v>
      </c>
      <c r="I891" s="758">
        <v>12600</v>
      </c>
      <c r="J891" s="758">
        <v>0</v>
      </c>
      <c r="K891" s="758">
        <v>9000</v>
      </c>
      <c r="L891" s="758">
        <v>0</v>
      </c>
      <c r="M891" s="758">
        <v>8120</v>
      </c>
      <c r="N891" s="758">
        <v>1</v>
      </c>
      <c r="O891" s="758">
        <v>142</v>
      </c>
      <c r="P891" s="759">
        <v>584780</v>
      </c>
      <c r="Q891" s="555"/>
      <c r="R891" s="857" t="s">
        <v>91</v>
      </c>
      <c r="S891" s="858"/>
      <c r="T891" s="680">
        <v>508280</v>
      </c>
      <c r="U891" s="696"/>
      <c r="V891" s="697" t="s">
        <v>492</v>
      </c>
      <c r="W891" s="696"/>
      <c r="X891" s="630"/>
      <c r="Y891" s="555"/>
      <c r="Z891" s="648" t="s">
        <v>35</v>
      </c>
      <c r="AA891" s="649"/>
      <c r="AB891" s="650"/>
      <c r="AC891" s="651">
        <v>0</v>
      </c>
      <c r="AD891" s="555"/>
      <c r="AE891" s="555"/>
      <c r="AF891" s="698" t="s">
        <v>81</v>
      </c>
      <c r="AG891" s="699"/>
    </row>
    <row r="892" spans="1:33">
      <c r="A892" s="548"/>
      <c r="B892" s="870" t="s">
        <v>623</v>
      </c>
      <c r="C892" s="871"/>
      <c r="D892" s="872"/>
      <c r="E892" s="555" t="e">
        <v>#N/A</v>
      </c>
      <c r="F892" s="700">
        <v>525</v>
      </c>
      <c r="G892" s="701">
        <v>137700</v>
      </c>
      <c r="H892" s="702">
        <v>796</v>
      </c>
      <c r="I892" s="702">
        <v>107100</v>
      </c>
      <c r="J892" s="702">
        <v>46</v>
      </c>
      <c r="K892" s="702">
        <v>76500</v>
      </c>
      <c r="L892" s="702">
        <v>34</v>
      </c>
      <c r="M892" s="702">
        <v>69020</v>
      </c>
      <c r="N892" s="702">
        <v>13</v>
      </c>
      <c r="O892" s="702">
        <v>1414</v>
      </c>
      <c r="P892" s="703">
        <v>5834090</v>
      </c>
      <c r="Q892" s="555"/>
      <c r="R892" s="560"/>
      <c r="S892" s="560"/>
      <c r="T892" s="704"/>
      <c r="U892" s="628"/>
      <c r="V892" s="628" t="s">
        <v>492</v>
      </c>
      <c r="W892" s="628"/>
      <c r="X892" s="630"/>
      <c r="Y892" s="555"/>
      <c r="Z892" s="596" t="s">
        <v>36</v>
      </c>
      <c r="AA892" s="555"/>
      <c r="AB892" s="555"/>
      <c r="AC892" s="555"/>
      <c r="AD892" s="555"/>
      <c r="AE892" s="555"/>
      <c r="AF892" s="669"/>
      <c r="AG892" s="619"/>
    </row>
    <row r="893" spans="1:33">
      <c r="A893" s="548" t="s">
        <v>607</v>
      </c>
      <c r="B893" s="873" t="s">
        <v>107</v>
      </c>
      <c r="C893" s="874"/>
      <c r="D893" s="875"/>
      <c r="E893" s="670"/>
      <c r="F893" s="757">
        <v>0</v>
      </c>
      <c r="G893" s="758">
        <v>0</v>
      </c>
      <c r="H893" s="758">
        <v>0</v>
      </c>
      <c r="I893" s="758">
        <v>0</v>
      </c>
      <c r="J893" s="758">
        <v>0</v>
      </c>
      <c r="K893" s="758">
        <v>0</v>
      </c>
      <c r="L893" s="758">
        <v>0</v>
      </c>
      <c r="M893" s="758">
        <v>0</v>
      </c>
      <c r="N893" s="758">
        <v>0</v>
      </c>
      <c r="O893" s="758">
        <v>0</v>
      </c>
      <c r="P893" s="759">
        <v>0</v>
      </c>
      <c r="Q893" s="555"/>
      <c r="R893" s="857" t="s">
        <v>92</v>
      </c>
      <c r="S893" s="863"/>
      <c r="T893" s="864"/>
      <c r="U893" s="682"/>
      <c r="V893" s="682" t="s">
        <v>492</v>
      </c>
      <c r="W893" s="682"/>
      <c r="X893" s="683"/>
      <c r="Y893" s="555"/>
      <c r="Z893" s="555"/>
      <c r="AA893" s="555"/>
      <c r="AB893" s="555"/>
      <c r="AC893" s="555"/>
      <c r="AD893" s="555"/>
      <c r="AE893" s="555"/>
      <c r="AF893" s="705" t="s">
        <v>34</v>
      </c>
      <c r="AG893" s="706"/>
    </row>
    <row r="894" spans="1:33">
      <c r="A894" s="548"/>
      <c r="B894" s="870" t="s">
        <v>623</v>
      </c>
      <c r="C894" s="871"/>
      <c r="D894" s="872"/>
      <c r="E894" s="555" t="e">
        <v>#N/A</v>
      </c>
      <c r="F894" s="701">
        <v>33</v>
      </c>
      <c r="G894" s="702">
        <v>3150</v>
      </c>
      <c r="H894" s="702">
        <v>8</v>
      </c>
      <c r="I894" s="702">
        <v>2450</v>
      </c>
      <c r="J894" s="702">
        <v>0</v>
      </c>
      <c r="K894" s="702">
        <v>1750</v>
      </c>
      <c r="L894" s="702">
        <v>0</v>
      </c>
      <c r="M894" s="702">
        <v>1580</v>
      </c>
      <c r="N894" s="702">
        <v>1</v>
      </c>
      <c r="O894" s="702">
        <v>42</v>
      </c>
      <c r="P894" s="703">
        <v>142280</v>
      </c>
      <c r="Q894" s="555"/>
      <c r="R894" s="692" t="s">
        <v>492</v>
      </c>
      <c r="S894" s="560"/>
      <c r="T894" s="693"/>
      <c r="U894" s="707"/>
      <c r="V894" s="708" t="s">
        <v>492</v>
      </c>
      <c r="W894" s="676"/>
      <c r="X894" s="709"/>
      <c r="Y894" s="555"/>
      <c r="Z894" s="645"/>
      <c r="AA894" s="590"/>
      <c r="AB894" s="646"/>
      <c r="AC894" s="647"/>
      <c r="AD894" s="555"/>
      <c r="AE894" s="555"/>
      <c r="AF894" s="669"/>
      <c r="AG894" s="619"/>
    </row>
    <row r="895" spans="1:33">
      <c r="A895" s="548" t="s">
        <v>608</v>
      </c>
      <c r="B895" s="873" t="s">
        <v>605</v>
      </c>
      <c r="C895" s="874"/>
      <c r="D895" s="875"/>
      <c r="E895" s="670"/>
      <c r="F895" s="757">
        <v>0</v>
      </c>
      <c r="G895" s="758">
        <v>0</v>
      </c>
      <c r="H895" s="758">
        <v>0</v>
      </c>
      <c r="I895" s="758">
        <v>0</v>
      </c>
      <c r="J895" s="758">
        <v>0</v>
      </c>
      <c r="K895" s="758">
        <v>0</v>
      </c>
      <c r="L895" s="758">
        <v>0</v>
      </c>
      <c r="M895" s="758">
        <v>0</v>
      </c>
      <c r="N895" s="758">
        <v>0</v>
      </c>
      <c r="O895" s="758">
        <v>0</v>
      </c>
      <c r="P895" s="759">
        <v>0</v>
      </c>
      <c r="Q895" s="555"/>
      <c r="R895" s="857" t="s">
        <v>93</v>
      </c>
      <c r="S895" s="858"/>
      <c r="T895" s="680">
        <v>76950</v>
      </c>
      <c r="U895" s="710"/>
      <c r="V895" s="564" t="s">
        <v>82</v>
      </c>
      <c r="W895" s="564"/>
      <c r="X895" s="711">
        <v>76950</v>
      </c>
      <c r="Y895" s="555"/>
      <c r="Z895" s="692" t="s">
        <v>76</v>
      </c>
      <c r="AA895" s="649"/>
      <c r="AB895" s="650"/>
      <c r="AC895" s="651">
        <v>0</v>
      </c>
      <c r="AD895" s="555"/>
      <c r="AE895" s="555"/>
      <c r="AF895" s="705" t="s">
        <v>5</v>
      </c>
      <c r="AG895" s="651">
        <v>341490</v>
      </c>
    </row>
    <row r="896" spans="1:33">
      <c r="A896" s="548"/>
      <c r="B896" s="870" t="s">
        <v>623</v>
      </c>
      <c r="C896" s="871"/>
      <c r="D896" s="872"/>
      <c r="E896" s="712"/>
      <c r="F896" s="701">
        <v>0</v>
      </c>
      <c r="G896" s="702">
        <v>0</v>
      </c>
      <c r="H896" s="702">
        <v>0</v>
      </c>
      <c r="I896" s="702">
        <v>0</v>
      </c>
      <c r="J896" s="702">
        <v>0</v>
      </c>
      <c r="K896" s="702">
        <v>0</v>
      </c>
      <c r="L896" s="702">
        <v>0</v>
      </c>
      <c r="M896" s="702">
        <v>0</v>
      </c>
      <c r="N896" s="702">
        <v>0</v>
      </c>
      <c r="O896" s="702">
        <v>0</v>
      </c>
      <c r="P896" s="703">
        <v>0</v>
      </c>
      <c r="Q896" s="555"/>
      <c r="R896" s="596"/>
      <c r="S896" s="555"/>
      <c r="T896" s="713"/>
      <c r="U896" s="555"/>
      <c r="V896" s="714"/>
      <c r="W896" s="555"/>
      <c r="X896" s="713"/>
      <c r="Y896" s="555"/>
      <c r="Z896" s="555"/>
      <c r="AA896" s="555"/>
      <c r="AB896" s="555"/>
      <c r="AC896" s="555"/>
      <c r="AD896" s="555"/>
      <c r="AE896" s="555"/>
      <c r="AF896" s="555"/>
      <c r="AG896" s="555"/>
    </row>
    <row r="897" spans="1:33">
      <c r="A897" s="548" t="s">
        <v>609</v>
      </c>
      <c r="B897" s="873" t="s">
        <v>103</v>
      </c>
      <c r="C897" s="874"/>
      <c r="D897" s="875"/>
      <c r="E897" s="560" t="e">
        <v>#N/A</v>
      </c>
      <c r="F897" s="757">
        <v>0</v>
      </c>
      <c r="G897" s="758">
        <v>0</v>
      </c>
      <c r="H897" s="758">
        <v>0</v>
      </c>
      <c r="I897" s="758">
        <v>0</v>
      </c>
      <c r="J897" s="758">
        <v>0</v>
      </c>
      <c r="K897" s="758">
        <v>0</v>
      </c>
      <c r="L897" s="758">
        <v>0</v>
      </c>
      <c r="M897" s="758">
        <v>0</v>
      </c>
      <c r="N897" s="758">
        <v>0</v>
      </c>
      <c r="O897" s="758">
        <v>0</v>
      </c>
      <c r="P897" s="759">
        <v>0</v>
      </c>
      <c r="Q897" s="555"/>
      <c r="R897" s="649" t="s">
        <v>425</v>
      </c>
      <c r="S897" s="555"/>
      <c r="T897" s="555"/>
      <c r="U897" s="555"/>
      <c r="V897" s="555"/>
      <c r="W897" s="555"/>
      <c r="X897" s="555"/>
      <c r="Y897" s="555"/>
      <c r="Z897" s="555"/>
      <c r="AA897" s="555"/>
      <c r="AB897" s="555"/>
      <c r="AC897" s="555"/>
      <c r="AD897" s="555"/>
      <c r="AE897" s="555"/>
      <c r="AF897" s="714" t="s">
        <v>342</v>
      </c>
      <c r="AG897" s="555"/>
    </row>
    <row r="898" spans="1:33">
      <c r="A898" s="548"/>
      <c r="B898" s="870" t="s">
        <v>623</v>
      </c>
      <c r="C898" s="871"/>
      <c r="D898" s="872"/>
      <c r="E898" s="555" t="e">
        <v>#N/A</v>
      </c>
      <c r="F898" s="701">
        <v>174</v>
      </c>
      <c r="G898" s="702">
        <v>26460</v>
      </c>
      <c r="H898" s="702">
        <v>71</v>
      </c>
      <c r="I898" s="702">
        <v>20580</v>
      </c>
      <c r="J898" s="702">
        <v>0</v>
      </c>
      <c r="K898" s="702">
        <v>14700</v>
      </c>
      <c r="L898" s="702">
        <v>20</v>
      </c>
      <c r="M898" s="702">
        <v>13230</v>
      </c>
      <c r="N898" s="702">
        <v>6</v>
      </c>
      <c r="O898" s="702">
        <v>271</v>
      </c>
      <c r="P898" s="703">
        <v>2455880</v>
      </c>
      <c r="Q898" s="555"/>
      <c r="R898" s="774"/>
      <c r="S898" s="604"/>
      <c r="T898" s="603" t="s">
        <v>39</v>
      </c>
      <c r="U898" s="604"/>
      <c r="V898" s="715"/>
      <c r="W898" s="604"/>
      <c r="X898" s="603" t="s">
        <v>40</v>
      </c>
      <c r="Y898" s="604"/>
      <c r="Z898" s="715"/>
      <c r="AA898" s="604"/>
      <c r="AB898" s="604"/>
      <c r="AC898" s="603" t="s">
        <v>41</v>
      </c>
      <c r="AD898" s="715"/>
      <c r="AE898" s="555"/>
      <c r="AF898" s="645"/>
      <c r="AG898" s="716"/>
    </row>
    <row r="899" spans="1:33">
      <c r="A899" s="548" t="s">
        <v>610</v>
      </c>
      <c r="B899" s="878" t="s">
        <v>661</v>
      </c>
      <c r="C899" s="879"/>
      <c r="D899" s="880"/>
      <c r="E899" s="670"/>
      <c r="F899" s="757">
        <v>23</v>
      </c>
      <c r="G899" s="758">
        <v>6750</v>
      </c>
      <c r="H899" s="758">
        <v>23</v>
      </c>
      <c r="I899" s="758">
        <v>5250</v>
      </c>
      <c r="J899" s="758">
        <v>0</v>
      </c>
      <c r="K899" s="758">
        <v>3750</v>
      </c>
      <c r="L899" s="758">
        <v>0</v>
      </c>
      <c r="M899" s="758">
        <v>3380</v>
      </c>
      <c r="N899" s="758">
        <v>0</v>
      </c>
      <c r="O899" s="758">
        <v>46</v>
      </c>
      <c r="P899" s="759">
        <v>327750</v>
      </c>
      <c r="Q899" s="555"/>
      <c r="R899" s="775"/>
      <c r="S899" s="596" t="s">
        <v>2</v>
      </c>
      <c r="T899" s="717">
        <v>132</v>
      </c>
      <c r="U899" s="555"/>
      <c r="V899" s="718"/>
      <c r="W899" s="596" t="s">
        <v>42</v>
      </c>
      <c r="X899" s="719">
        <v>1122</v>
      </c>
      <c r="Y899" s="555"/>
      <c r="Z899" s="720"/>
      <c r="AA899" s="555" t="s">
        <v>2</v>
      </c>
      <c r="AB899" s="596"/>
      <c r="AC899" s="721">
        <v>1441</v>
      </c>
      <c r="AD899" s="720"/>
      <c r="AE899" s="555"/>
      <c r="AF899" s="631"/>
      <c r="AG899" s="561"/>
    </row>
    <row r="900" spans="1:33">
      <c r="A900" s="548" t="s">
        <v>332</v>
      </c>
      <c r="B900" s="870" t="s">
        <v>623</v>
      </c>
      <c r="C900" s="871"/>
      <c r="D900" s="872"/>
      <c r="E900" s="555" t="e">
        <v>#N/A</v>
      </c>
      <c r="F900" s="701">
        <v>176</v>
      </c>
      <c r="G900" s="702">
        <v>47250</v>
      </c>
      <c r="H900" s="702">
        <v>101</v>
      </c>
      <c r="I900" s="702">
        <v>36750</v>
      </c>
      <c r="J900" s="702">
        <v>0</v>
      </c>
      <c r="K900" s="702">
        <v>26250</v>
      </c>
      <c r="L900" s="702">
        <v>9</v>
      </c>
      <c r="M900" s="702">
        <v>23660</v>
      </c>
      <c r="N900" s="702">
        <v>3</v>
      </c>
      <c r="O900" s="702">
        <v>289</v>
      </c>
      <c r="P900" s="703">
        <v>2045640</v>
      </c>
      <c r="Q900" s="555"/>
      <c r="R900" s="776" t="s">
        <v>43</v>
      </c>
      <c r="S900" s="697" t="s">
        <v>3</v>
      </c>
      <c r="T900" s="722">
        <v>188</v>
      </c>
      <c r="U900" s="696"/>
      <c r="V900" s="723">
        <v>142.42424242424244</v>
      </c>
      <c r="W900" s="697" t="s">
        <v>44</v>
      </c>
      <c r="X900" s="724">
        <v>2016</v>
      </c>
      <c r="Y900" s="696"/>
      <c r="Z900" s="725">
        <v>179.67914438502675</v>
      </c>
      <c r="AA900" s="696" t="s">
        <v>3</v>
      </c>
      <c r="AB900" s="697"/>
      <c r="AC900" s="726">
        <v>2294</v>
      </c>
      <c r="AD900" s="723">
        <v>159.19500346981263</v>
      </c>
      <c r="AE900" s="555"/>
      <c r="AF900" s="558"/>
      <c r="AG900" s="561"/>
    </row>
    <row r="901" spans="1:33">
      <c r="A901" s="43"/>
      <c r="B901" s="662"/>
      <c r="C901" s="663"/>
      <c r="D901" s="664"/>
      <c r="E901" s="590" t="s">
        <v>492</v>
      </c>
      <c r="F901" s="760"/>
      <c r="G901" s="761"/>
      <c r="H901" s="760"/>
      <c r="I901" s="762"/>
      <c r="J901" s="760"/>
      <c r="K901" s="762"/>
      <c r="L901" s="760"/>
      <c r="M901" s="761"/>
      <c r="N901" s="761"/>
      <c r="O901" s="763"/>
      <c r="P901" s="764"/>
      <c r="Q901" s="555"/>
      <c r="R901" s="777"/>
      <c r="S901" s="728"/>
      <c r="T901" s="606">
        <v>423680</v>
      </c>
      <c r="U901" s="555"/>
      <c r="V901" s="729"/>
      <c r="W901" s="555"/>
      <c r="X901" s="719">
        <v>3879430</v>
      </c>
      <c r="Y901" s="555"/>
      <c r="Z901" s="720"/>
      <c r="AA901" s="555"/>
      <c r="AB901" s="555"/>
      <c r="AC901" s="713">
        <v>4924040</v>
      </c>
      <c r="AD901" s="720"/>
      <c r="AE901" s="555"/>
      <c r="AF901" s="730"/>
      <c r="AG901" s="561"/>
    </row>
    <row r="902" spans="1:33" ht="3" customHeight="1">
      <c r="A902" s="43"/>
      <c r="B902" s="870" t="s">
        <v>611</v>
      </c>
      <c r="C902" s="871"/>
      <c r="D902" s="872"/>
      <c r="E902" s="670"/>
      <c r="F902" s="731">
        <v>908</v>
      </c>
      <c r="G902" s="732">
        <v>214560</v>
      </c>
      <c r="H902" s="731">
        <v>976</v>
      </c>
      <c r="I902" s="733">
        <v>166880</v>
      </c>
      <c r="J902" s="731">
        <v>46</v>
      </c>
      <c r="K902" s="733">
        <v>119200</v>
      </c>
      <c r="L902" s="731">
        <v>63</v>
      </c>
      <c r="M902" s="732">
        <v>107490</v>
      </c>
      <c r="N902" s="732">
        <v>23</v>
      </c>
      <c r="O902" s="734">
        <v>2016</v>
      </c>
      <c r="P902" s="735">
        <v>10477890</v>
      </c>
      <c r="Q902" s="555"/>
      <c r="R902" s="778" t="s">
        <v>45</v>
      </c>
      <c r="S902" s="660"/>
      <c r="T902" s="736">
        <v>912530</v>
      </c>
      <c r="U902" s="696"/>
      <c r="V902" s="723">
        <v>215.38189199395771</v>
      </c>
      <c r="W902" s="696"/>
      <c r="X902" s="724">
        <v>10477890</v>
      </c>
      <c r="Y902" s="696"/>
      <c r="Z902" s="723">
        <v>270.08838927368197</v>
      </c>
      <c r="AA902" s="696"/>
      <c r="AB902" s="696"/>
      <c r="AC902" s="736">
        <v>11661850</v>
      </c>
      <c r="AD902" s="723">
        <v>236.83499727865737</v>
      </c>
      <c r="AE902" s="555"/>
      <c r="AF902" s="558"/>
      <c r="AG902" s="561"/>
    </row>
    <row r="903" spans="1:33" ht="17.25" customHeight="1">
      <c r="A903" s="43"/>
      <c r="B903" s="895"/>
      <c r="C903" s="895"/>
      <c r="D903" s="895"/>
      <c r="E903" s="562"/>
      <c r="F903" s="666"/>
      <c r="G903" s="737"/>
      <c r="H903" s="666"/>
      <c r="I903" s="737"/>
      <c r="J903" s="666"/>
      <c r="K903" s="737"/>
      <c r="L903" s="666"/>
      <c r="M903" s="737"/>
      <c r="N903" s="666"/>
      <c r="O903" s="737"/>
      <c r="P903" s="737"/>
      <c r="Q903" s="555"/>
      <c r="R903" s="777" t="s">
        <v>46</v>
      </c>
      <c r="S903" s="738">
        <v>0</v>
      </c>
      <c r="T903" s="606">
        <v>0</v>
      </c>
      <c r="U903" s="555"/>
      <c r="V903" s="729"/>
      <c r="W903" s="555"/>
      <c r="X903" s="719">
        <v>0</v>
      </c>
      <c r="Y903" s="555"/>
      <c r="Z903" s="739"/>
      <c r="AA903" s="555"/>
      <c r="AB903" s="555"/>
      <c r="AC903" s="713">
        <v>0</v>
      </c>
      <c r="AD903" s="720"/>
      <c r="AE903" s="555"/>
      <c r="AF903" s="558"/>
      <c r="AG903" s="561"/>
    </row>
    <row r="904" spans="1:33" ht="17.25" customHeight="1">
      <c r="A904" s="43"/>
      <c r="B904" s="881" t="s">
        <v>618</v>
      </c>
      <c r="C904" s="882"/>
      <c r="D904" s="882"/>
      <c r="E904" s="564" t="e">
        <v>#N/A</v>
      </c>
      <c r="F904" s="883" t="s">
        <v>616</v>
      </c>
      <c r="G904" s="884"/>
      <c r="H904" s="884"/>
      <c r="I904" s="884"/>
      <c r="J904" s="884"/>
      <c r="K904" s="884"/>
      <c r="L904" s="884"/>
      <c r="M904" s="884"/>
      <c r="N904" s="884"/>
      <c r="O904" s="884"/>
      <c r="P904" s="885"/>
      <c r="Q904" s="555"/>
      <c r="R904" s="776" t="s">
        <v>47</v>
      </c>
      <c r="S904" s="740"/>
      <c r="T904" s="736">
        <v>0</v>
      </c>
      <c r="U904" s="696"/>
      <c r="V904" s="723" t="s">
        <v>492</v>
      </c>
      <c r="W904" s="696"/>
      <c r="X904" s="724">
        <v>0</v>
      </c>
      <c r="Y904" s="696"/>
      <c r="Z904" s="725" t="s">
        <v>492</v>
      </c>
      <c r="AA904" s="696"/>
      <c r="AB904" s="696"/>
      <c r="AC904" s="736">
        <v>0</v>
      </c>
      <c r="AD904" s="723" t="s">
        <v>492</v>
      </c>
      <c r="AE904" s="555"/>
      <c r="AF904" s="558"/>
      <c r="AG904" s="561"/>
    </row>
    <row r="905" spans="1:33" ht="16.5" customHeight="1">
      <c r="A905" s="43"/>
      <c r="B905" s="894" t="s">
        <v>602</v>
      </c>
      <c r="C905" s="894"/>
      <c r="D905" s="894"/>
      <c r="E905" s="555" t="e">
        <v>#N/A</v>
      </c>
      <c r="F905" s="687" t="s">
        <v>15</v>
      </c>
      <c r="G905" s="688"/>
      <c r="H905" s="687" t="s">
        <v>16</v>
      </c>
      <c r="I905" s="689"/>
      <c r="J905" s="559" t="s">
        <v>17</v>
      </c>
      <c r="K905" s="690"/>
      <c r="L905" s="687" t="s">
        <v>18</v>
      </c>
      <c r="M905" s="670"/>
      <c r="N905" s="670" t="s">
        <v>19</v>
      </c>
      <c r="O905" s="691" t="s">
        <v>6</v>
      </c>
      <c r="P905" s="613" t="s">
        <v>20</v>
      </c>
      <c r="Q905" s="555"/>
      <c r="R905" s="773" t="s">
        <v>639</v>
      </c>
      <c r="S905" s="824">
        <v>11190</v>
      </c>
      <c r="T905" s="606">
        <v>10020</v>
      </c>
      <c r="U905" s="555"/>
      <c r="V905" s="729"/>
      <c r="W905" s="555"/>
      <c r="X905" s="719">
        <v>75250</v>
      </c>
      <c r="Y905" s="555"/>
      <c r="Z905" s="720"/>
      <c r="AA905" s="555"/>
      <c r="AB905" s="555"/>
      <c r="AC905" s="713">
        <v>95270</v>
      </c>
      <c r="AD905" s="720"/>
      <c r="AE905" s="555"/>
      <c r="AF905" s="558"/>
      <c r="AG905" s="561"/>
    </row>
    <row r="906" spans="1:33" ht="11.25" customHeight="1" thickBot="1">
      <c r="A906" s="43"/>
      <c r="B906" s="873" t="s">
        <v>635</v>
      </c>
      <c r="C906" s="874"/>
      <c r="D906" s="875"/>
      <c r="E906" s="670"/>
      <c r="F906" s="665"/>
      <c r="G906" s="727"/>
      <c r="H906" s="727"/>
      <c r="I906" s="727"/>
      <c r="J906" s="727"/>
      <c r="K906" s="727"/>
      <c r="L906" s="727"/>
      <c r="M906" s="727"/>
      <c r="N906" s="727"/>
      <c r="O906" s="727"/>
      <c r="P906" s="742"/>
      <c r="Q906" s="555"/>
      <c r="R906" s="771" t="s">
        <v>682</v>
      </c>
      <c r="S906" s="825">
        <v>0</v>
      </c>
      <c r="T906" s="736">
        <v>11190</v>
      </c>
      <c r="U906" s="696"/>
      <c r="V906" s="723">
        <v>111.67664670658684</v>
      </c>
      <c r="W906" s="696"/>
      <c r="X906" s="724">
        <v>155160</v>
      </c>
      <c r="Y906" s="696"/>
      <c r="Z906" s="723">
        <v>206.19269102990035</v>
      </c>
      <c r="AA906" s="696"/>
      <c r="AB906" s="696"/>
      <c r="AC906" s="736">
        <v>172560</v>
      </c>
      <c r="AD906" s="723">
        <v>181.12732234701375</v>
      </c>
      <c r="AE906" s="555"/>
      <c r="AF906" s="558"/>
      <c r="AG906" s="561"/>
    </row>
    <row r="907" spans="1:33" ht="15" thickBot="1">
      <c r="A907" s="43"/>
      <c r="B907" s="870" t="s">
        <v>624</v>
      </c>
      <c r="C907" s="871"/>
      <c r="D907" s="872"/>
      <c r="E907" s="555" t="e">
        <v>#N/A</v>
      </c>
      <c r="F907" s="700">
        <v>711</v>
      </c>
      <c r="G907" s="701">
        <v>149850</v>
      </c>
      <c r="H907" s="702">
        <v>874</v>
      </c>
      <c r="I907" s="702">
        <v>116550</v>
      </c>
      <c r="J907" s="702">
        <v>46</v>
      </c>
      <c r="K907" s="702">
        <v>83250</v>
      </c>
      <c r="L907" s="702">
        <v>46</v>
      </c>
      <c r="M907" s="702">
        <v>75110</v>
      </c>
      <c r="N907" s="702">
        <v>15</v>
      </c>
      <c r="O907" s="702">
        <v>1692</v>
      </c>
      <c r="P907" s="703">
        <v>7018050</v>
      </c>
      <c r="Q907" s="555"/>
      <c r="R907" s="773" t="s">
        <v>640</v>
      </c>
      <c r="S907" s="741">
        <v>2500</v>
      </c>
      <c r="T907" s="606">
        <v>10000</v>
      </c>
      <c r="U907" s="555"/>
      <c r="V907" s="729"/>
      <c r="W907" s="555"/>
      <c r="X907" s="719">
        <v>82000</v>
      </c>
      <c r="Y907" s="555"/>
      <c r="Z907" s="739"/>
      <c r="AA907" s="555"/>
      <c r="AB907" s="555"/>
      <c r="AC907" s="713">
        <v>104800</v>
      </c>
      <c r="AD907" s="720"/>
      <c r="AE907" s="555"/>
      <c r="AF907" s="934" t="s">
        <v>664</v>
      </c>
      <c r="AG907" s="935"/>
    </row>
    <row r="908" spans="1:33">
      <c r="B908" s="873" t="s">
        <v>107</v>
      </c>
      <c r="C908" s="874"/>
      <c r="D908" s="875"/>
      <c r="E908" s="670"/>
      <c r="F908" s="665"/>
      <c r="G908" s="727"/>
      <c r="H908" s="727"/>
      <c r="I908" s="727"/>
      <c r="J908" s="727"/>
      <c r="K908" s="727"/>
      <c r="L908" s="727"/>
      <c r="M908" s="727"/>
      <c r="N908" s="727"/>
      <c r="O908" s="727"/>
      <c r="P908" s="742"/>
      <c r="Q908" s="555"/>
      <c r="R908" s="772" t="s">
        <v>683</v>
      </c>
      <c r="S908" s="740"/>
      <c r="T908" s="736">
        <v>2500</v>
      </c>
      <c r="U908" s="696"/>
      <c r="V908" s="723">
        <v>25</v>
      </c>
      <c r="W908" s="696"/>
      <c r="X908" s="724">
        <v>121800</v>
      </c>
      <c r="Y908" s="696"/>
      <c r="Z908" s="725">
        <v>148.53658536585365</v>
      </c>
      <c r="AA908" s="696"/>
      <c r="AB908" s="696"/>
      <c r="AC908" s="736">
        <v>154800</v>
      </c>
      <c r="AD908" s="723">
        <v>147.70992366412216</v>
      </c>
      <c r="AE908" s="555"/>
      <c r="AF908" s="936" t="s">
        <v>157</v>
      </c>
      <c r="AG908" s="937"/>
    </row>
    <row r="909" spans="1:33">
      <c r="B909" s="870" t="s">
        <v>624</v>
      </c>
      <c r="C909" s="871"/>
      <c r="D909" s="872"/>
      <c r="E909" s="555" t="e">
        <v>#N/A</v>
      </c>
      <c r="F909" s="701">
        <v>33</v>
      </c>
      <c r="G909" s="702">
        <v>3150</v>
      </c>
      <c r="H909" s="702">
        <v>8</v>
      </c>
      <c r="I909" s="702">
        <v>2450</v>
      </c>
      <c r="J909" s="702">
        <v>0</v>
      </c>
      <c r="K909" s="702">
        <v>1750</v>
      </c>
      <c r="L909" s="702">
        <v>0</v>
      </c>
      <c r="M909" s="702">
        <v>1580</v>
      </c>
      <c r="N909" s="702">
        <v>1</v>
      </c>
      <c r="O909" s="702">
        <v>42</v>
      </c>
      <c r="P909" s="703">
        <v>142280</v>
      </c>
      <c r="Q909" s="555"/>
      <c r="R909" s="777"/>
      <c r="S909" s="669"/>
      <c r="T909" s="606">
        <v>0</v>
      </c>
      <c r="U909" s="555"/>
      <c r="V909" s="729"/>
      <c r="W909" s="555"/>
      <c r="X909" s="719">
        <v>0</v>
      </c>
      <c r="Y909" s="555"/>
      <c r="Z909" s="720"/>
      <c r="AA909" s="555"/>
      <c r="AB909" s="555"/>
      <c r="AC909" s="713">
        <v>0</v>
      </c>
      <c r="AD909" s="720"/>
      <c r="AE909" s="555"/>
      <c r="AF909" s="826" t="s">
        <v>731</v>
      </c>
      <c r="AG909" s="827" t="s">
        <v>732</v>
      </c>
    </row>
    <row r="910" spans="1:33">
      <c r="B910" s="873" t="s">
        <v>605</v>
      </c>
      <c r="C910" s="874"/>
      <c r="D910" s="875"/>
      <c r="E910" s="670"/>
      <c r="F910" s="665"/>
      <c r="G910" s="727"/>
      <c r="H910" s="727"/>
      <c r="I910" s="727"/>
      <c r="J910" s="727"/>
      <c r="K910" s="727"/>
      <c r="L910" s="727"/>
      <c r="M910" s="727"/>
      <c r="N910" s="727"/>
      <c r="O910" s="727"/>
      <c r="P910" s="742"/>
      <c r="Q910" s="555"/>
      <c r="R910" s="776" t="s">
        <v>52</v>
      </c>
      <c r="S910" s="660"/>
      <c r="T910" s="736">
        <v>0</v>
      </c>
      <c r="U910" s="696"/>
      <c r="V910" s="723" t="s">
        <v>492</v>
      </c>
      <c r="W910" s="696"/>
      <c r="X910" s="724">
        <v>0</v>
      </c>
      <c r="Y910" s="696"/>
      <c r="Z910" s="723" t="s">
        <v>492</v>
      </c>
      <c r="AA910" s="696"/>
      <c r="AB910" s="696"/>
      <c r="AC910" s="736">
        <v>0</v>
      </c>
      <c r="AD910" s="723" t="s">
        <v>492</v>
      </c>
      <c r="AE910" s="555"/>
      <c r="AF910" s="817">
        <v>5990</v>
      </c>
      <c r="AG910" s="818">
        <v>443.70370370370438</v>
      </c>
    </row>
    <row r="911" spans="1:33">
      <c r="B911" s="870" t="s">
        <v>624</v>
      </c>
      <c r="C911" s="871"/>
      <c r="D911" s="872"/>
      <c r="E911" s="712"/>
      <c r="F911" s="701">
        <v>0</v>
      </c>
      <c r="G911" s="702">
        <v>0</v>
      </c>
      <c r="H911" s="702">
        <v>0</v>
      </c>
      <c r="I911" s="702">
        <v>0</v>
      </c>
      <c r="J911" s="702">
        <v>0</v>
      </c>
      <c r="K911" s="702">
        <v>0</v>
      </c>
      <c r="L911" s="702">
        <v>0</v>
      </c>
      <c r="M911" s="702">
        <v>0</v>
      </c>
      <c r="N911" s="702">
        <v>0</v>
      </c>
      <c r="O911" s="702">
        <v>0</v>
      </c>
      <c r="P911" s="703">
        <v>0</v>
      </c>
      <c r="Q911" s="555"/>
      <c r="R911" s="773" t="s">
        <v>641</v>
      </c>
      <c r="S911" s="728">
        <v>500</v>
      </c>
      <c r="T911" s="743">
        <v>2500</v>
      </c>
      <c r="U911" s="682"/>
      <c r="V911" s="744"/>
      <c r="W911" s="682"/>
      <c r="X911" s="719">
        <v>28000</v>
      </c>
      <c r="Y911" s="682"/>
      <c r="Z911" s="744"/>
      <c r="AA911" s="682"/>
      <c r="AB911" s="682"/>
      <c r="AC911" s="745">
        <v>41500</v>
      </c>
      <c r="AD911" s="744"/>
      <c r="AE911" s="555"/>
      <c r="AF911" s="828" t="s">
        <v>733</v>
      </c>
      <c r="AG911" s="829" t="s">
        <v>732</v>
      </c>
    </row>
    <row r="912" spans="1:33" ht="15" thickBot="1">
      <c r="B912" s="873" t="s">
        <v>103</v>
      </c>
      <c r="C912" s="874"/>
      <c r="D912" s="875"/>
      <c r="E912" s="560" t="e">
        <v>#N/A</v>
      </c>
      <c r="F912" s="665"/>
      <c r="G912" s="727"/>
      <c r="H912" s="727"/>
      <c r="I912" s="727"/>
      <c r="J912" s="727"/>
      <c r="K912" s="727"/>
      <c r="L912" s="727"/>
      <c r="M912" s="727"/>
      <c r="N912" s="727"/>
      <c r="O912" s="727"/>
      <c r="P912" s="742"/>
      <c r="Q912" s="555"/>
      <c r="R912" s="779" t="s">
        <v>684</v>
      </c>
      <c r="S912" s="746"/>
      <c r="T912" s="747">
        <v>500</v>
      </c>
      <c r="U912" s="748"/>
      <c r="V912" s="749">
        <v>20</v>
      </c>
      <c r="W912" s="748"/>
      <c r="X912" s="719">
        <v>55500</v>
      </c>
      <c r="Y912" s="748"/>
      <c r="Z912" s="749">
        <v>198.21428571428572</v>
      </c>
      <c r="AA912" s="748"/>
      <c r="AB912" s="748"/>
      <c r="AC912" s="747">
        <v>63000</v>
      </c>
      <c r="AD912" s="749">
        <v>151.80722891566265</v>
      </c>
      <c r="AE912" s="555"/>
      <c r="AF912" s="821">
        <v>5200</v>
      </c>
      <c r="AG912" s="822">
        <v>472.72727272727298</v>
      </c>
    </row>
    <row r="913" spans="1:33">
      <c r="B913" s="870" t="s">
        <v>624</v>
      </c>
      <c r="C913" s="871"/>
      <c r="D913" s="872"/>
      <c r="E913" s="555" t="e">
        <v>#N/A</v>
      </c>
      <c r="F913" s="701">
        <v>174</v>
      </c>
      <c r="G913" s="702">
        <v>26460</v>
      </c>
      <c r="H913" s="702">
        <v>71</v>
      </c>
      <c r="I913" s="702">
        <v>20580</v>
      </c>
      <c r="J913" s="702">
        <v>0</v>
      </c>
      <c r="K913" s="702">
        <v>14700</v>
      </c>
      <c r="L913" s="702">
        <v>20</v>
      </c>
      <c r="M913" s="702">
        <v>13230</v>
      </c>
      <c r="N913" s="702">
        <v>6</v>
      </c>
      <c r="O913" s="702">
        <v>271</v>
      </c>
      <c r="P913" s="703">
        <v>2455880</v>
      </c>
      <c r="Q913" s="555"/>
      <c r="R913" s="777"/>
      <c r="S913" s="669"/>
      <c r="T913" s="713">
        <v>446200</v>
      </c>
      <c r="U913" s="555"/>
      <c r="V913" s="729"/>
      <c r="W913" s="555"/>
      <c r="X913" s="750">
        <v>4064680</v>
      </c>
      <c r="Y913" s="555"/>
      <c r="Z913" s="739"/>
      <c r="AA913" s="555"/>
      <c r="AB913" s="555"/>
      <c r="AC913" s="713">
        <v>5165610</v>
      </c>
      <c r="AD913" s="739"/>
      <c r="AE913" s="555"/>
      <c r="AF913" s="932" t="s">
        <v>685</v>
      </c>
      <c r="AG913" s="933"/>
    </row>
    <row r="914" spans="1:33">
      <c r="B914" s="878" t="s">
        <v>661</v>
      </c>
      <c r="C914" s="879"/>
      <c r="D914" s="880"/>
      <c r="E914" s="670"/>
      <c r="F914" s="665"/>
      <c r="G914" s="727"/>
      <c r="H914" s="727"/>
      <c r="I914" s="727"/>
      <c r="J914" s="727"/>
      <c r="K914" s="727"/>
      <c r="L914" s="727"/>
      <c r="M914" s="727"/>
      <c r="N914" s="727"/>
      <c r="O914" s="727"/>
      <c r="P914" s="742"/>
      <c r="Q914" s="555"/>
      <c r="R914" s="780" t="s">
        <v>53</v>
      </c>
      <c r="S914" s="705"/>
      <c r="T914" s="751">
        <v>926720</v>
      </c>
      <c r="U914" s="560"/>
      <c r="V914" s="752">
        <v>207.69161810847154</v>
      </c>
      <c r="W914" s="560"/>
      <c r="X914" s="751">
        <v>10810350</v>
      </c>
      <c r="Y914" s="560"/>
      <c r="Z914" s="752">
        <v>265.95820581201963</v>
      </c>
      <c r="AA914" s="560"/>
      <c r="AB914" s="560"/>
      <c r="AC914" s="751">
        <v>12052210</v>
      </c>
      <c r="AD914" s="752">
        <v>233.31629759118479</v>
      </c>
      <c r="AE914" s="555"/>
      <c r="AF914" s="826" t="s">
        <v>731</v>
      </c>
      <c r="AG914" s="827" t="s">
        <v>732</v>
      </c>
    </row>
    <row r="915" spans="1:33">
      <c r="B915" s="870" t="s">
        <v>624</v>
      </c>
      <c r="C915" s="871"/>
      <c r="D915" s="872"/>
      <c r="E915" s="555" t="e">
        <v>#N/A</v>
      </c>
      <c r="F915" s="701">
        <v>176</v>
      </c>
      <c r="G915" s="702">
        <v>47250</v>
      </c>
      <c r="H915" s="702">
        <v>101</v>
      </c>
      <c r="I915" s="702">
        <v>36750</v>
      </c>
      <c r="J915" s="702">
        <v>0</v>
      </c>
      <c r="K915" s="702">
        <v>26250</v>
      </c>
      <c r="L915" s="702">
        <v>9</v>
      </c>
      <c r="M915" s="702">
        <v>23660</v>
      </c>
      <c r="N915" s="702">
        <v>3</v>
      </c>
      <c r="O915" s="702">
        <v>289</v>
      </c>
      <c r="P915" s="703">
        <v>2045640</v>
      </c>
      <c r="Q915" s="555"/>
      <c r="R915" s="775"/>
      <c r="S915" s="669"/>
      <c r="T915" s="713">
        <v>405680.47138047137</v>
      </c>
      <c r="U915" s="555"/>
      <c r="V915" s="729"/>
      <c r="W915" s="555"/>
      <c r="X915" s="713">
        <v>3695757.7441077437</v>
      </c>
      <c r="Y915" s="555"/>
      <c r="Z915" s="739"/>
      <c r="AA915" s="555"/>
      <c r="AB915" s="555"/>
      <c r="AC915" s="713">
        <v>4696768.8552188547</v>
      </c>
      <c r="AD915" s="739"/>
      <c r="AE915" s="555"/>
      <c r="AF915" s="817"/>
      <c r="AG915" s="818" t="s">
        <v>725</v>
      </c>
    </row>
    <row r="916" spans="1:33">
      <c r="B916" s="662"/>
      <c r="C916" s="663"/>
      <c r="D916" s="664"/>
      <c r="E916" s="590" t="s">
        <v>492</v>
      </c>
      <c r="F916" s="665"/>
      <c r="G916" s="666"/>
      <c r="H916" s="665"/>
      <c r="I916" s="667"/>
      <c r="J916" s="665"/>
      <c r="K916" s="667"/>
      <c r="L916" s="665"/>
      <c r="M916" s="666"/>
      <c r="N916" s="666"/>
      <c r="O916" s="727"/>
      <c r="P916" s="647"/>
      <c r="Q916" s="555"/>
      <c r="R916" s="777" t="s">
        <v>54</v>
      </c>
      <c r="S916" s="669"/>
      <c r="T916" s="713">
        <v>842573.56902356888</v>
      </c>
      <c r="U916" s="555"/>
      <c r="V916" s="725"/>
      <c r="W916" s="555"/>
      <c r="X916" s="713">
        <v>9828982.8282828256</v>
      </c>
      <c r="Y916" s="555"/>
      <c r="Z916" s="725">
        <v>265.95311459344066</v>
      </c>
      <c r="AA916" s="555"/>
      <c r="AB916" s="555"/>
      <c r="AC916" s="713">
        <v>10958036.868686866</v>
      </c>
      <c r="AD916" s="753">
        <v>233.31011609206081</v>
      </c>
      <c r="AE916" s="555"/>
      <c r="AF916" s="828" t="s">
        <v>733</v>
      </c>
      <c r="AG916" s="829" t="s">
        <v>732</v>
      </c>
    </row>
    <row r="917" spans="1:33" ht="15" thickBot="1">
      <c r="B917" s="870" t="s">
        <v>617</v>
      </c>
      <c r="C917" s="871"/>
      <c r="D917" s="872"/>
      <c r="E917" s="670"/>
      <c r="F917" s="731">
        <v>1094</v>
      </c>
      <c r="G917" s="732">
        <v>226710</v>
      </c>
      <c r="H917" s="731">
        <v>1054</v>
      </c>
      <c r="I917" s="733">
        <v>176330</v>
      </c>
      <c r="J917" s="731">
        <v>46</v>
      </c>
      <c r="K917" s="733">
        <v>125950</v>
      </c>
      <c r="L917" s="731">
        <v>75</v>
      </c>
      <c r="M917" s="732">
        <v>113580</v>
      </c>
      <c r="N917" s="732">
        <v>25</v>
      </c>
      <c r="O917" s="734">
        <v>2294</v>
      </c>
      <c r="P917" s="735">
        <v>11661850</v>
      </c>
      <c r="Q917" s="555"/>
      <c r="R917" s="781"/>
      <c r="S917" s="754" t="s">
        <v>0</v>
      </c>
      <c r="T917" s="751">
        <v>84146.430976431118</v>
      </c>
      <c r="U917" s="560"/>
      <c r="V917" s="755"/>
      <c r="W917" s="649" t="s">
        <v>0</v>
      </c>
      <c r="X917" s="751">
        <v>981367.17171717435</v>
      </c>
      <c r="Y917" s="560"/>
      <c r="Z917" s="756"/>
      <c r="AA917" s="560" t="s">
        <v>0</v>
      </c>
      <c r="AB917" s="649"/>
      <c r="AC917" s="751">
        <v>1094173.131313134</v>
      </c>
      <c r="AD917" s="756"/>
      <c r="AE917" s="555"/>
      <c r="AF917" s="823"/>
      <c r="AG917" s="822" t="s">
        <v>725</v>
      </c>
    </row>
    <row r="918" spans="1:33">
      <c r="A918" s="22"/>
    </row>
    <row r="919" spans="1:33">
      <c r="A919" s="22"/>
    </row>
    <row r="920" spans="1:33" ht="19.25" customHeight="1">
      <c r="A920" s="1">
        <v>17</v>
      </c>
      <c r="B920" s="555"/>
      <c r="C920" s="555"/>
      <c r="D920" s="561"/>
      <c r="E920" s="564"/>
      <c r="F920" s="567" t="s">
        <v>705</v>
      </c>
      <c r="G920" s="562">
        <v>0</v>
      </c>
      <c r="H920" s="563" t="s">
        <v>706</v>
      </c>
      <c r="I920" s="564">
        <v>0</v>
      </c>
      <c r="J920" s="565" t="s">
        <v>707</v>
      </c>
      <c r="K920" s="566">
        <v>0</v>
      </c>
      <c r="L920" s="567" t="s">
        <v>708</v>
      </c>
      <c r="M920" s="566">
        <v>0</v>
      </c>
      <c r="N920" s="567" t="s">
        <v>709</v>
      </c>
      <c r="O920" s="568" t="s">
        <v>162</v>
      </c>
      <c r="P920" s="557"/>
      <c r="Q920" s="24"/>
      <c r="R920" s="919" t="s">
        <v>99</v>
      </c>
      <c r="S920" s="919"/>
      <c r="T920" s="919"/>
      <c r="U920" s="919"/>
      <c r="V920" s="919"/>
      <c r="W920" s="919"/>
      <c r="X920" s="919"/>
      <c r="AD920" s="866" t="s">
        <v>116</v>
      </c>
      <c r="AE920" s="25"/>
      <c r="AF920" s="183" t="s">
        <v>8</v>
      </c>
      <c r="AG920" s="556" t="s">
        <v>9</v>
      </c>
    </row>
    <row r="921" spans="1:33" ht="19">
      <c r="D921" s="561"/>
      <c r="E921" s="555"/>
      <c r="F921" s="920"/>
      <c r="H921" s="922"/>
      <c r="J921" s="924"/>
      <c r="K921" s="186"/>
      <c r="L921" s="926"/>
      <c r="M921" s="186"/>
      <c r="N921" s="926"/>
      <c r="O921" s="876" t="s">
        <v>714</v>
      </c>
      <c r="P921" s="770">
        <v>1</v>
      </c>
      <c r="Q921" s="4"/>
      <c r="R921" s="269"/>
      <c r="S921" s="865">
        <v>45794</v>
      </c>
      <c r="T921" s="865"/>
      <c r="U921" s="865"/>
      <c r="V921" s="865"/>
      <c r="W921" s="862" t="s">
        <v>115</v>
      </c>
      <c r="X921" s="862"/>
      <c r="Y921" s="268"/>
      <c r="Z921" s="4"/>
      <c r="AA921" s="4"/>
      <c r="AB921" s="4"/>
      <c r="AC921" s="29"/>
      <c r="AD921" s="867"/>
      <c r="AE921" s="263"/>
      <c r="AF921" s="889" t="s">
        <v>723</v>
      </c>
      <c r="AG921" s="860" t="s">
        <v>735</v>
      </c>
    </row>
    <row r="922" spans="1:33" ht="19">
      <c r="D922" s="561"/>
      <c r="E922" s="560"/>
      <c r="F922" s="921"/>
      <c r="G922" s="31"/>
      <c r="H922" s="923"/>
      <c r="I922" s="31"/>
      <c r="J922" s="925"/>
      <c r="K922" s="187"/>
      <c r="L922" s="927"/>
      <c r="M922" s="187"/>
      <c r="N922" s="927"/>
      <c r="O922" s="877" t="s">
        <v>492</v>
      </c>
      <c r="P922" s="770">
        <v>2</v>
      </c>
      <c r="Q922" s="4"/>
      <c r="R922" s="269"/>
      <c r="S922" s="865"/>
      <c r="T922" s="865"/>
      <c r="U922" s="865"/>
      <c r="V922" s="865"/>
      <c r="W922" s="862"/>
      <c r="X922" s="862"/>
      <c r="Y922" s="268"/>
      <c r="Z922" s="4"/>
      <c r="AA922" s="4"/>
      <c r="AB922" s="4"/>
      <c r="AC922" s="29"/>
      <c r="AD922" s="868"/>
      <c r="AE922" s="187"/>
      <c r="AF922" s="890" t="s">
        <v>492</v>
      </c>
      <c r="AG922" s="861" t="s">
        <v>492</v>
      </c>
    </row>
    <row r="923" spans="1:33">
      <c r="B923" s="555" t="s">
        <v>447</v>
      </c>
      <c r="C923" s="555"/>
      <c r="D923" s="555"/>
      <c r="E923" s="555"/>
      <c r="F923" s="555"/>
      <c r="G923" s="555"/>
      <c r="H923" s="555"/>
      <c r="I923" s="555"/>
      <c r="J923" s="555"/>
      <c r="K923" s="555"/>
      <c r="L923" s="555"/>
      <c r="M923" s="555"/>
      <c r="N923" s="555"/>
      <c r="O923" s="595">
        <v>4</v>
      </c>
      <c r="P923" s="555"/>
      <c r="Q923" s="555"/>
      <c r="R923" s="596" t="s">
        <v>446</v>
      </c>
      <c r="S923" s="555"/>
      <c r="T923" s="555"/>
      <c r="U923" s="555"/>
      <c r="V923" s="596" t="s">
        <v>445</v>
      </c>
      <c r="W923" s="555"/>
      <c r="X923" s="555"/>
      <c r="Y923" s="555"/>
      <c r="Z923" s="596" t="s">
        <v>444</v>
      </c>
      <c r="AA923" s="596"/>
      <c r="AB923" s="555"/>
      <c r="AC923" s="597"/>
      <c r="AD923" s="555"/>
      <c r="AE923" s="555"/>
      <c r="AF923" s="596"/>
      <c r="AG923" s="597"/>
    </row>
    <row r="924" spans="1:33">
      <c r="B924" s="908"/>
      <c r="C924" s="909"/>
      <c r="D924" s="598"/>
      <c r="E924" s="598"/>
      <c r="F924" s="891" t="s">
        <v>679</v>
      </c>
      <c r="G924" s="892"/>
      <c r="H924" s="892"/>
      <c r="I924" s="892"/>
      <c r="J924" s="892"/>
      <c r="K924" s="892"/>
      <c r="L924" s="892"/>
      <c r="M924" s="892"/>
      <c r="N924" s="892"/>
      <c r="O924" s="892"/>
      <c r="P924" s="893"/>
      <c r="Q924" s="555"/>
      <c r="R924" s="599" t="s">
        <v>78</v>
      </c>
      <c r="S924" s="564"/>
      <c r="T924" s="600" t="s">
        <v>79</v>
      </c>
      <c r="U924" s="564"/>
      <c r="V924" s="564" t="s">
        <v>80</v>
      </c>
      <c r="W924" s="564"/>
      <c r="X924" s="601" t="s">
        <v>79</v>
      </c>
      <c r="Y924" s="555"/>
      <c r="Z924" s="602" t="s">
        <v>30</v>
      </c>
      <c r="AA924" s="603"/>
      <c r="AB924" s="604"/>
      <c r="AC924" s="605"/>
      <c r="AD924" s="555"/>
      <c r="AE924" s="555"/>
      <c r="AF924" s="555"/>
      <c r="AG924" s="606"/>
    </row>
    <row r="925" spans="1:33">
      <c r="B925" s="607" t="s">
        <v>104</v>
      </c>
      <c r="C925" s="608" t="s">
        <v>105</v>
      </c>
      <c r="D925" s="568" t="s">
        <v>4</v>
      </c>
      <c r="E925" s="563"/>
      <c r="F925" s="609" t="s">
        <v>15</v>
      </c>
      <c r="G925" s="610"/>
      <c r="H925" s="609" t="s">
        <v>16</v>
      </c>
      <c r="I925" s="566"/>
      <c r="J925" s="567" t="s">
        <v>17</v>
      </c>
      <c r="K925" s="611"/>
      <c r="L925" s="609" t="s">
        <v>18</v>
      </c>
      <c r="M925" s="562"/>
      <c r="N925" s="612" t="s">
        <v>19</v>
      </c>
      <c r="O925" s="613" t="s">
        <v>6</v>
      </c>
      <c r="P925" s="613" t="s">
        <v>20</v>
      </c>
      <c r="Q925" s="595">
        <v>415</v>
      </c>
      <c r="R925" s="614" t="s">
        <v>579</v>
      </c>
      <c r="S925" s="604"/>
      <c r="T925" s="615">
        <v>85050</v>
      </c>
      <c r="U925" s="604">
        <v>500</v>
      </c>
      <c r="V925" s="604" t="s">
        <v>341</v>
      </c>
      <c r="W925" s="604"/>
      <c r="X925" s="616">
        <v>60760</v>
      </c>
      <c r="Y925" s="555"/>
      <c r="Z925" s="558"/>
      <c r="AA925" s="617"/>
      <c r="AB925" s="618"/>
      <c r="AC925" s="619"/>
      <c r="AD925" s="555"/>
      <c r="AE925" s="555"/>
      <c r="AF925" s="555" t="s">
        <v>346</v>
      </c>
      <c r="AG925" s="606"/>
    </row>
    <row r="926" spans="1:33">
      <c r="A926" s="43"/>
      <c r="B926" s="620" t="s">
        <v>83</v>
      </c>
      <c r="C926" s="621">
        <v>1</v>
      </c>
      <c r="D926" s="621">
        <v>1</v>
      </c>
      <c r="E926" s="604">
        <v>4500</v>
      </c>
      <c r="F926" s="622">
        <v>9</v>
      </c>
      <c r="G926" s="623">
        <v>4050</v>
      </c>
      <c r="H926" s="622">
        <v>56</v>
      </c>
      <c r="I926" s="624">
        <v>3150</v>
      </c>
      <c r="J926" s="622"/>
      <c r="K926" s="625">
        <v>2250</v>
      </c>
      <c r="L926" s="622"/>
      <c r="M926" s="626">
        <v>2030</v>
      </c>
      <c r="N926" s="605">
        <v>2</v>
      </c>
      <c r="O926" s="616">
        <v>67</v>
      </c>
      <c r="P926" s="605">
        <v>271360</v>
      </c>
      <c r="Q926" s="595">
        <v>474</v>
      </c>
      <c r="R926" s="627" t="s">
        <v>716</v>
      </c>
      <c r="S926" s="628"/>
      <c r="T926" s="629">
        <v>129600</v>
      </c>
      <c r="U926" s="628"/>
      <c r="V926" s="628" t="s">
        <v>696</v>
      </c>
      <c r="W926" s="628"/>
      <c r="X926" s="630">
        <v>129600</v>
      </c>
      <c r="Y926" s="555"/>
      <c r="Z926" s="631"/>
      <c r="AA926" s="632"/>
      <c r="AB926" s="618"/>
      <c r="AC926" s="619"/>
      <c r="AD926" s="555"/>
      <c r="AE926" s="555"/>
      <c r="AF926" s="633" t="s">
        <v>164</v>
      </c>
      <c r="AG926" s="634">
        <v>161260</v>
      </c>
    </row>
    <row r="927" spans="1:33">
      <c r="A927" s="43"/>
      <c r="B927" s="635" t="s">
        <v>126</v>
      </c>
      <c r="C927" s="636">
        <v>1</v>
      </c>
      <c r="D927" s="636">
        <v>3</v>
      </c>
      <c r="E927" s="628">
        <v>7500</v>
      </c>
      <c r="F927" s="637">
        <v>13</v>
      </c>
      <c r="G927" s="638">
        <v>6750</v>
      </c>
      <c r="H927" s="637">
        <v>15</v>
      </c>
      <c r="I927" s="639">
        <v>5250</v>
      </c>
      <c r="J927" s="637"/>
      <c r="K927" s="640">
        <v>3750</v>
      </c>
      <c r="L927" s="637"/>
      <c r="M927" s="641">
        <v>3380</v>
      </c>
      <c r="N927" s="642"/>
      <c r="O927" s="642">
        <v>28</v>
      </c>
      <c r="P927" s="642">
        <v>198750</v>
      </c>
      <c r="Q927" s="595"/>
      <c r="R927" s="627" t="s">
        <v>492</v>
      </c>
      <c r="S927" s="628"/>
      <c r="T927" s="629"/>
      <c r="U927" s="628"/>
      <c r="V927" s="628" t="s">
        <v>492</v>
      </c>
      <c r="W927" s="628"/>
      <c r="X927" s="630"/>
      <c r="Y927" s="555"/>
      <c r="Z927" s="631"/>
      <c r="AA927" s="632"/>
      <c r="AB927" s="618"/>
      <c r="AC927" s="619"/>
      <c r="AD927" s="555"/>
      <c r="AE927" s="555"/>
      <c r="AF927" s="643" t="s">
        <v>680</v>
      </c>
      <c r="AG927" s="644">
        <v>0</v>
      </c>
    </row>
    <row r="928" spans="1:33">
      <c r="A928" s="43"/>
      <c r="B928" s="635" t="s">
        <v>83</v>
      </c>
      <c r="C928" s="636">
        <v>2</v>
      </c>
      <c r="D928" s="636">
        <v>1</v>
      </c>
      <c r="E928" s="628">
        <v>4500</v>
      </c>
      <c r="F928" s="637">
        <v>20</v>
      </c>
      <c r="G928" s="638">
        <v>4050</v>
      </c>
      <c r="H928" s="637">
        <v>42</v>
      </c>
      <c r="I928" s="639">
        <v>3150</v>
      </c>
      <c r="J928" s="637"/>
      <c r="K928" s="640">
        <v>2250</v>
      </c>
      <c r="L928" s="637"/>
      <c r="M928" s="641">
        <v>2030</v>
      </c>
      <c r="N928" s="642"/>
      <c r="O928" s="630">
        <v>62</v>
      </c>
      <c r="P928" s="642">
        <v>260100</v>
      </c>
      <c r="Q928" s="595"/>
      <c r="R928" s="627" t="s">
        <v>492</v>
      </c>
      <c r="S928" s="628"/>
      <c r="T928" s="629"/>
      <c r="U928" s="628"/>
      <c r="V928" s="628" t="s">
        <v>492</v>
      </c>
      <c r="W928" s="628"/>
      <c r="X928" s="630"/>
      <c r="Y928" s="555"/>
      <c r="Z928" s="645"/>
      <c r="AA928" s="590"/>
      <c r="AB928" s="646"/>
      <c r="AC928" s="647"/>
      <c r="AD928" s="555"/>
      <c r="AE928" s="555"/>
      <c r="AF928" s="555"/>
      <c r="AG928" s="606"/>
    </row>
    <row r="929" spans="1:33">
      <c r="A929" s="43"/>
      <c r="B929" s="635"/>
      <c r="C929" s="636"/>
      <c r="D929" s="636"/>
      <c r="E929" s="628" t="s">
        <v>492</v>
      </c>
      <c r="F929" s="637"/>
      <c r="G929" s="638" t="s">
        <v>492</v>
      </c>
      <c r="H929" s="637"/>
      <c r="I929" s="639" t="s">
        <v>492</v>
      </c>
      <c r="J929" s="637"/>
      <c r="K929" s="640" t="s">
        <v>492</v>
      </c>
      <c r="L929" s="637"/>
      <c r="M929" s="641" t="s">
        <v>492</v>
      </c>
      <c r="N929" s="642"/>
      <c r="O929" s="642" t="s">
        <v>492</v>
      </c>
      <c r="P929" s="642" t="s">
        <v>492</v>
      </c>
      <c r="Q929" s="595"/>
      <c r="R929" s="627" t="s">
        <v>492</v>
      </c>
      <c r="S929" s="628"/>
      <c r="T929" s="629"/>
      <c r="U929" s="628"/>
      <c r="V929" s="628" t="s">
        <v>492</v>
      </c>
      <c r="W929" s="628"/>
      <c r="X929" s="630"/>
      <c r="Y929" s="555"/>
      <c r="Z929" s="648" t="s">
        <v>35</v>
      </c>
      <c r="AA929" s="649"/>
      <c r="AB929" s="650"/>
      <c r="AC929" s="651">
        <v>0</v>
      </c>
      <c r="AD929" s="555"/>
      <c r="AE929" s="555"/>
      <c r="AF929" s="555" t="s">
        <v>345</v>
      </c>
      <c r="AG929" s="606"/>
    </row>
    <row r="930" spans="1:33">
      <c r="A930" s="43"/>
      <c r="B930" s="635"/>
      <c r="C930" s="636"/>
      <c r="D930" s="636"/>
      <c r="E930" s="628" t="s">
        <v>492</v>
      </c>
      <c r="F930" s="637"/>
      <c r="G930" s="638" t="s">
        <v>492</v>
      </c>
      <c r="H930" s="637"/>
      <c r="I930" s="639" t="s">
        <v>492</v>
      </c>
      <c r="J930" s="637"/>
      <c r="K930" s="640" t="s">
        <v>492</v>
      </c>
      <c r="L930" s="637"/>
      <c r="M930" s="641" t="s">
        <v>492</v>
      </c>
      <c r="N930" s="642"/>
      <c r="O930" s="630" t="s">
        <v>492</v>
      </c>
      <c r="P930" s="642" t="s">
        <v>492</v>
      </c>
      <c r="Q930" s="595"/>
      <c r="R930" s="627" t="s">
        <v>492</v>
      </c>
      <c r="S930" s="628"/>
      <c r="T930" s="629"/>
      <c r="U930" s="628"/>
      <c r="V930" s="628" t="s">
        <v>492</v>
      </c>
      <c r="W930" s="628"/>
      <c r="X930" s="630"/>
      <c r="Y930" s="555"/>
      <c r="Z930" s="555"/>
      <c r="AA930" s="555"/>
      <c r="AB930" s="555"/>
      <c r="AC930" s="555"/>
      <c r="AD930" s="555"/>
      <c r="AE930" s="555"/>
      <c r="AF930" s="633" t="s">
        <v>164</v>
      </c>
      <c r="AG930" s="634">
        <v>126300</v>
      </c>
    </row>
    <row r="931" spans="1:33">
      <c r="A931" s="43"/>
      <c r="B931" s="635"/>
      <c r="C931" s="636"/>
      <c r="D931" s="636"/>
      <c r="E931" s="628" t="s">
        <v>492</v>
      </c>
      <c r="F931" s="637"/>
      <c r="G931" s="638" t="s">
        <v>492</v>
      </c>
      <c r="H931" s="637"/>
      <c r="I931" s="639" t="s">
        <v>492</v>
      </c>
      <c r="J931" s="637"/>
      <c r="K931" s="640" t="s">
        <v>492</v>
      </c>
      <c r="L931" s="637"/>
      <c r="M931" s="641" t="s">
        <v>492</v>
      </c>
      <c r="N931" s="642"/>
      <c r="O931" s="642" t="s">
        <v>492</v>
      </c>
      <c r="P931" s="642" t="s">
        <v>492</v>
      </c>
      <c r="Q931" s="595"/>
      <c r="R931" s="627" t="s">
        <v>492</v>
      </c>
      <c r="S931" s="628"/>
      <c r="T931" s="629"/>
      <c r="U931" s="628"/>
      <c r="V931" s="628" t="s">
        <v>492</v>
      </c>
      <c r="W931" s="628"/>
      <c r="X931" s="630"/>
      <c r="Y931" s="555"/>
      <c r="Z931" s="602" t="s">
        <v>33</v>
      </c>
      <c r="AA931" s="603"/>
      <c r="AB931" s="652"/>
      <c r="AC931" s="653"/>
      <c r="AD931" s="555"/>
      <c r="AE931" s="555"/>
      <c r="AF931" s="643" t="s">
        <v>680</v>
      </c>
      <c r="AG931" s="644">
        <v>0</v>
      </c>
    </row>
    <row r="932" spans="1:33">
      <c r="A932" s="43"/>
      <c r="B932" s="635"/>
      <c r="C932" s="636"/>
      <c r="D932" s="636"/>
      <c r="E932" s="628" t="s">
        <v>492</v>
      </c>
      <c r="F932" s="637"/>
      <c r="G932" s="638" t="s">
        <v>492</v>
      </c>
      <c r="H932" s="637"/>
      <c r="I932" s="639" t="s">
        <v>492</v>
      </c>
      <c r="J932" s="637"/>
      <c r="K932" s="640" t="s">
        <v>492</v>
      </c>
      <c r="L932" s="637"/>
      <c r="M932" s="641" t="s">
        <v>492</v>
      </c>
      <c r="N932" s="642"/>
      <c r="O932" s="630" t="s">
        <v>492</v>
      </c>
      <c r="P932" s="642" t="s">
        <v>492</v>
      </c>
      <c r="Q932" s="595"/>
      <c r="R932" s="627" t="s">
        <v>492</v>
      </c>
      <c r="S932" s="628"/>
      <c r="T932" s="629"/>
      <c r="U932" s="628"/>
      <c r="V932" s="628" t="s">
        <v>492</v>
      </c>
      <c r="W932" s="628"/>
      <c r="X932" s="630"/>
      <c r="Y932" s="555"/>
      <c r="Z932" s="627"/>
      <c r="AA932" s="654"/>
      <c r="AB932" s="655"/>
      <c r="AC932" s="656"/>
      <c r="AD932" s="555"/>
      <c r="AE932" s="555"/>
      <c r="AF932" s="596"/>
      <c r="AG932" s="606"/>
    </row>
    <row r="933" spans="1:33">
      <c r="A933" s="43"/>
      <c r="B933" s="635"/>
      <c r="C933" s="636"/>
      <c r="D933" s="636"/>
      <c r="E933" s="628" t="s">
        <v>492</v>
      </c>
      <c r="F933" s="637"/>
      <c r="G933" s="638" t="s">
        <v>492</v>
      </c>
      <c r="H933" s="637"/>
      <c r="I933" s="639" t="s">
        <v>492</v>
      </c>
      <c r="J933" s="637"/>
      <c r="K933" s="640" t="s">
        <v>492</v>
      </c>
      <c r="L933" s="637"/>
      <c r="M933" s="641" t="s">
        <v>492</v>
      </c>
      <c r="N933" s="642"/>
      <c r="O933" s="642" t="s">
        <v>492</v>
      </c>
      <c r="P933" s="642" t="s">
        <v>492</v>
      </c>
      <c r="Q933" s="595"/>
      <c r="R933" s="627" t="s">
        <v>492</v>
      </c>
      <c r="S933" s="628"/>
      <c r="T933" s="629"/>
      <c r="U933" s="628"/>
      <c r="V933" s="628" t="s">
        <v>492</v>
      </c>
      <c r="W933" s="628"/>
      <c r="X933" s="630"/>
      <c r="Y933" s="555"/>
      <c r="Z933" s="627"/>
      <c r="AA933" s="654"/>
      <c r="AB933" s="655"/>
      <c r="AC933" s="642"/>
      <c r="AD933" s="555"/>
      <c r="AE933" s="555"/>
      <c r="AF933" s="555" t="s">
        <v>163</v>
      </c>
      <c r="AG933" s="606"/>
    </row>
    <row r="934" spans="1:33">
      <c r="A934" s="43"/>
      <c r="B934" s="635"/>
      <c r="C934" s="636"/>
      <c r="D934" s="636"/>
      <c r="E934" s="628" t="s">
        <v>492</v>
      </c>
      <c r="F934" s="637"/>
      <c r="G934" s="638" t="s">
        <v>492</v>
      </c>
      <c r="H934" s="637"/>
      <c r="I934" s="639" t="s">
        <v>492</v>
      </c>
      <c r="J934" s="637"/>
      <c r="K934" s="640" t="s">
        <v>492</v>
      </c>
      <c r="L934" s="637"/>
      <c r="M934" s="641" t="s">
        <v>492</v>
      </c>
      <c r="N934" s="642"/>
      <c r="O934" s="630" t="s">
        <v>492</v>
      </c>
      <c r="P934" s="642" t="s">
        <v>492</v>
      </c>
      <c r="Q934" s="595"/>
      <c r="R934" s="627" t="s">
        <v>492</v>
      </c>
      <c r="S934" s="628"/>
      <c r="T934" s="629"/>
      <c r="U934" s="628"/>
      <c r="V934" s="628" t="s">
        <v>492</v>
      </c>
      <c r="W934" s="628"/>
      <c r="X934" s="630"/>
      <c r="Y934" s="555"/>
      <c r="Z934" s="627"/>
      <c r="AA934" s="654"/>
      <c r="AB934" s="655"/>
      <c r="AC934" s="642"/>
      <c r="AD934" s="555"/>
      <c r="AE934" s="555"/>
      <c r="AF934" s="633" t="s">
        <v>164</v>
      </c>
      <c r="AG934" s="634">
        <v>58500</v>
      </c>
    </row>
    <row r="935" spans="1:33">
      <c r="A935" s="43"/>
      <c r="B935" s="635"/>
      <c r="C935" s="636"/>
      <c r="D935" s="636"/>
      <c r="E935" s="628" t="s">
        <v>492</v>
      </c>
      <c r="F935" s="637"/>
      <c r="G935" s="638" t="s">
        <v>492</v>
      </c>
      <c r="H935" s="637"/>
      <c r="I935" s="639" t="s">
        <v>492</v>
      </c>
      <c r="J935" s="637"/>
      <c r="K935" s="640" t="s">
        <v>492</v>
      </c>
      <c r="L935" s="637"/>
      <c r="M935" s="641" t="s">
        <v>492</v>
      </c>
      <c r="N935" s="642"/>
      <c r="O935" s="642" t="s">
        <v>492</v>
      </c>
      <c r="P935" s="642" t="s">
        <v>492</v>
      </c>
      <c r="Q935" s="595"/>
      <c r="R935" s="627" t="s">
        <v>492</v>
      </c>
      <c r="S935" s="628"/>
      <c r="T935" s="629"/>
      <c r="U935" s="628"/>
      <c r="V935" s="628" t="s">
        <v>492</v>
      </c>
      <c r="W935" s="628"/>
      <c r="X935" s="630"/>
      <c r="Y935" s="555"/>
      <c r="Z935" s="627"/>
      <c r="AA935" s="654"/>
      <c r="AB935" s="655"/>
      <c r="AC935" s="642"/>
      <c r="AD935" s="555"/>
      <c r="AE935" s="555"/>
      <c r="AF935" s="643" t="s">
        <v>680</v>
      </c>
      <c r="AG935" s="644">
        <v>0</v>
      </c>
    </row>
    <row r="936" spans="1:33">
      <c r="A936" s="43"/>
      <c r="B936" s="635"/>
      <c r="C936" s="636"/>
      <c r="D936" s="636"/>
      <c r="E936" s="628" t="s">
        <v>492</v>
      </c>
      <c r="F936" s="637"/>
      <c r="G936" s="638" t="s">
        <v>492</v>
      </c>
      <c r="H936" s="637"/>
      <c r="I936" s="639" t="s">
        <v>492</v>
      </c>
      <c r="J936" s="637"/>
      <c r="K936" s="640" t="s">
        <v>492</v>
      </c>
      <c r="L936" s="637"/>
      <c r="M936" s="641" t="s">
        <v>492</v>
      </c>
      <c r="N936" s="642"/>
      <c r="O936" s="630" t="s">
        <v>492</v>
      </c>
      <c r="P936" s="642" t="s">
        <v>492</v>
      </c>
      <c r="Q936" s="595"/>
      <c r="R936" s="627" t="s">
        <v>492</v>
      </c>
      <c r="S936" s="628"/>
      <c r="T936" s="629"/>
      <c r="U936" s="628"/>
      <c r="V936" s="628" t="s">
        <v>492</v>
      </c>
      <c r="W936" s="628"/>
      <c r="X936" s="630"/>
      <c r="Y936" s="555"/>
      <c r="Z936" s="627"/>
      <c r="AA936" s="654"/>
      <c r="AB936" s="657"/>
      <c r="AC936" s="642"/>
      <c r="AD936" s="555"/>
      <c r="AE936" s="555"/>
      <c r="AF936" s="555"/>
      <c r="AG936" s="606"/>
    </row>
    <row r="937" spans="1:33">
      <c r="A937" s="43"/>
      <c r="B937" s="635"/>
      <c r="C937" s="658"/>
      <c r="D937" s="636"/>
      <c r="E937" s="628" t="s">
        <v>492</v>
      </c>
      <c r="F937" s="637"/>
      <c r="G937" s="638" t="s">
        <v>492</v>
      </c>
      <c r="H937" s="637"/>
      <c r="I937" s="639" t="s">
        <v>492</v>
      </c>
      <c r="J937" s="637"/>
      <c r="K937" s="640" t="s">
        <v>492</v>
      </c>
      <c r="L937" s="637"/>
      <c r="M937" s="641" t="s">
        <v>492</v>
      </c>
      <c r="N937" s="642"/>
      <c r="O937" s="642" t="s">
        <v>492</v>
      </c>
      <c r="P937" s="642" t="s">
        <v>492</v>
      </c>
      <c r="Q937" s="595"/>
      <c r="R937" s="627" t="s">
        <v>492</v>
      </c>
      <c r="S937" s="628"/>
      <c r="T937" s="629"/>
      <c r="U937" s="628"/>
      <c r="V937" s="628" t="s">
        <v>492</v>
      </c>
      <c r="W937" s="628"/>
      <c r="X937" s="630"/>
      <c r="Y937" s="555"/>
      <c r="Z937" s="627"/>
      <c r="AA937" s="654"/>
      <c r="AB937" s="657"/>
      <c r="AC937" s="642"/>
      <c r="AD937" s="555"/>
      <c r="AE937" s="555"/>
      <c r="AF937" s="596" t="s">
        <v>344</v>
      </c>
      <c r="AG937" s="597"/>
    </row>
    <row r="938" spans="1:33">
      <c r="A938" s="43"/>
      <c r="B938" s="635"/>
      <c r="C938" s="658"/>
      <c r="D938" s="636"/>
      <c r="E938" s="628" t="s">
        <v>492</v>
      </c>
      <c r="F938" s="637"/>
      <c r="G938" s="638" t="s">
        <v>492</v>
      </c>
      <c r="H938" s="637"/>
      <c r="I938" s="639" t="s">
        <v>492</v>
      </c>
      <c r="J938" s="637"/>
      <c r="K938" s="640" t="s">
        <v>492</v>
      </c>
      <c r="L938" s="637"/>
      <c r="M938" s="641" t="s">
        <v>492</v>
      </c>
      <c r="N938" s="642"/>
      <c r="O938" s="630" t="s">
        <v>492</v>
      </c>
      <c r="P938" s="642" t="s">
        <v>492</v>
      </c>
      <c r="Q938" s="595"/>
      <c r="R938" s="627" t="s">
        <v>492</v>
      </c>
      <c r="S938" s="628"/>
      <c r="T938" s="629"/>
      <c r="U938" s="628"/>
      <c r="V938" s="628" t="s">
        <v>492</v>
      </c>
      <c r="W938" s="628"/>
      <c r="X938" s="630"/>
      <c r="Y938" s="555"/>
      <c r="Z938" s="627"/>
      <c r="AA938" s="654"/>
      <c r="AB938" s="655"/>
      <c r="AC938" s="656"/>
      <c r="AD938" s="555"/>
      <c r="AE938" s="555"/>
      <c r="AF938" s="659"/>
      <c r="AG938" s="647"/>
    </row>
    <row r="939" spans="1:33">
      <c r="A939" s="43"/>
      <c r="B939" s="635"/>
      <c r="C939" s="658"/>
      <c r="D939" s="636"/>
      <c r="E939" s="628" t="s">
        <v>492</v>
      </c>
      <c r="F939" s="637"/>
      <c r="G939" s="638" t="s">
        <v>492</v>
      </c>
      <c r="H939" s="637"/>
      <c r="I939" s="639" t="s">
        <v>492</v>
      </c>
      <c r="J939" s="637"/>
      <c r="K939" s="640" t="s">
        <v>492</v>
      </c>
      <c r="L939" s="637"/>
      <c r="M939" s="641" t="s">
        <v>492</v>
      </c>
      <c r="N939" s="642"/>
      <c r="O939" s="642" t="s">
        <v>492</v>
      </c>
      <c r="P939" s="642" t="s">
        <v>492</v>
      </c>
      <c r="Q939" s="595"/>
      <c r="R939" s="627" t="s">
        <v>492</v>
      </c>
      <c r="S939" s="628"/>
      <c r="T939" s="629"/>
      <c r="U939" s="628"/>
      <c r="V939" s="628" t="s">
        <v>492</v>
      </c>
      <c r="W939" s="628"/>
      <c r="X939" s="630"/>
      <c r="Y939" s="555"/>
      <c r="Z939" s="627"/>
      <c r="AA939" s="654"/>
      <c r="AB939" s="655"/>
      <c r="AC939" s="642"/>
      <c r="AD939" s="555"/>
      <c r="AE939" s="555"/>
      <c r="AF939" s="660" t="s">
        <v>31</v>
      </c>
      <c r="AG939" s="661">
        <v>338800</v>
      </c>
    </row>
    <row r="940" spans="1:33">
      <c r="B940" s="662"/>
      <c r="C940" s="663"/>
      <c r="D940" s="664"/>
      <c r="E940" s="590" t="s">
        <v>492</v>
      </c>
      <c r="F940" s="665"/>
      <c r="G940" s="666"/>
      <c r="H940" s="665"/>
      <c r="I940" s="667"/>
      <c r="J940" s="665"/>
      <c r="K940" s="667"/>
      <c r="L940" s="665"/>
      <c r="M940" s="666"/>
      <c r="N940" s="647"/>
      <c r="O940" s="668"/>
      <c r="P940" s="647"/>
      <c r="Q940" s="595"/>
      <c r="R940" s="627" t="s">
        <v>492</v>
      </c>
      <c r="S940" s="628"/>
      <c r="T940" s="629"/>
      <c r="U940" s="628"/>
      <c r="V940" s="628" t="s">
        <v>492</v>
      </c>
      <c r="W940" s="628"/>
      <c r="X940" s="630"/>
      <c r="Y940" s="555"/>
      <c r="Z940" s="627"/>
      <c r="AA940" s="654"/>
      <c r="AB940" s="655"/>
      <c r="AC940" s="642"/>
      <c r="AD940" s="555"/>
      <c r="AE940" s="555"/>
      <c r="AF940" s="669"/>
      <c r="AG940" s="619"/>
    </row>
    <row r="941" spans="1:33">
      <c r="B941" s="928" t="s">
        <v>500</v>
      </c>
      <c r="C941" s="929"/>
      <c r="D941" s="930"/>
      <c r="E941" s="670"/>
      <c r="F941" s="671">
        <v>42</v>
      </c>
      <c r="G941" s="672">
        <v>14850</v>
      </c>
      <c r="H941" s="671">
        <v>113</v>
      </c>
      <c r="I941" s="673">
        <v>11550</v>
      </c>
      <c r="J941" s="671">
        <v>0</v>
      </c>
      <c r="K941" s="673">
        <v>8250</v>
      </c>
      <c r="L941" s="671">
        <v>0</v>
      </c>
      <c r="M941" s="672">
        <v>7440</v>
      </c>
      <c r="N941" s="672">
        <v>2</v>
      </c>
      <c r="O941" s="674">
        <v>157</v>
      </c>
      <c r="P941" s="674">
        <v>730210</v>
      </c>
      <c r="Q941" s="595"/>
      <c r="R941" s="675" t="s">
        <v>492</v>
      </c>
      <c r="S941" s="676"/>
      <c r="T941" s="677"/>
      <c r="U941" s="628"/>
      <c r="V941" s="628" t="s">
        <v>492</v>
      </c>
      <c r="W941" s="628"/>
      <c r="X941" s="630"/>
      <c r="Y941" s="555"/>
      <c r="Z941" s="627"/>
      <c r="AA941" s="654"/>
      <c r="AB941" s="655"/>
      <c r="AC941" s="642"/>
      <c r="AD941" s="555"/>
      <c r="AE941" s="555"/>
      <c r="AF941" s="660" t="s">
        <v>32</v>
      </c>
      <c r="AG941" s="678"/>
    </row>
    <row r="942" spans="1:33">
      <c r="B942" s="554"/>
      <c r="C942" s="590"/>
      <c r="D942" s="554"/>
      <c r="E942" s="590"/>
      <c r="F942" s="666"/>
      <c r="G942" s="666"/>
      <c r="H942" s="666"/>
      <c r="I942" s="666"/>
      <c r="J942" s="666"/>
      <c r="K942" s="666"/>
      <c r="L942" s="666"/>
      <c r="M942" s="666"/>
      <c r="N942" s="666"/>
      <c r="O942" s="666"/>
      <c r="P942" s="666"/>
      <c r="Q942" s="595"/>
      <c r="R942" s="598" t="s">
        <v>89</v>
      </c>
      <c r="S942" s="679"/>
      <c r="T942" s="680">
        <v>214650</v>
      </c>
      <c r="U942" s="628"/>
      <c r="V942" s="628" t="s">
        <v>492</v>
      </c>
      <c r="W942" s="628"/>
      <c r="X942" s="630"/>
      <c r="Y942" s="555"/>
      <c r="Z942" s="627"/>
      <c r="AA942" s="654"/>
      <c r="AB942" s="657"/>
      <c r="AC942" s="642"/>
      <c r="AD942" s="555"/>
      <c r="AE942" s="555"/>
      <c r="AF942" s="669"/>
      <c r="AG942" s="619"/>
    </row>
    <row r="943" spans="1:33">
      <c r="B943" s="881" t="s">
        <v>601</v>
      </c>
      <c r="C943" s="882"/>
      <c r="D943" s="882"/>
      <c r="E943" s="564" t="e">
        <v>#N/A</v>
      </c>
      <c r="F943" s="883" t="s">
        <v>603</v>
      </c>
      <c r="G943" s="884"/>
      <c r="H943" s="884"/>
      <c r="I943" s="884"/>
      <c r="J943" s="884"/>
      <c r="K943" s="884"/>
      <c r="L943" s="884"/>
      <c r="M943" s="884"/>
      <c r="N943" s="884"/>
      <c r="O943" s="884"/>
      <c r="P943" s="885"/>
      <c r="Q943" s="555"/>
      <c r="R943" s="598" t="s">
        <v>90</v>
      </c>
      <c r="S943" s="564"/>
      <c r="T943" s="681"/>
      <c r="U943" s="682"/>
      <c r="V943" s="682" t="s">
        <v>492</v>
      </c>
      <c r="W943" s="682"/>
      <c r="X943" s="683"/>
      <c r="Y943" s="555"/>
      <c r="Z943" s="675"/>
      <c r="AA943" s="684"/>
      <c r="AB943" s="685"/>
      <c r="AC943" s="686"/>
      <c r="AD943" s="555"/>
      <c r="AE943" s="555"/>
      <c r="AF943" s="660" t="s">
        <v>343</v>
      </c>
      <c r="AG943" s="678"/>
    </row>
    <row r="944" spans="1:33">
      <c r="B944" s="894" t="s">
        <v>602</v>
      </c>
      <c r="C944" s="894"/>
      <c r="D944" s="894"/>
      <c r="E944" s="555" t="e">
        <v>#N/A</v>
      </c>
      <c r="F944" s="687" t="s">
        <v>15</v>
      </c>
      <c r="G944" s="688"/>
      <c r="H944" s="687" t="s">
        <v>16</v>
      </c>
      <c r="I944" s="689"/>
      <c r="J944" s="559" t="s">
        <v>17</v>
      </c>
      <c r="K944" s="690"/>
      <c r="L944" s="687" t="s">
        <v>18</v>
      </c>
      <c r="M944" s="670"/>
      <c r="N944" s="670" t="s">
        <v>19</v>
      </c>
      <c r="O944" s="691" t="s">
        <v>6</v>
      </c>
      <c r="P944" s="613" t="s">
        <v>20</v>
      </c>
      <c r="Q944" s="555"/>
      <c r="R944" s="692" t="s">
        <v>492</v>
      </c>
      <c r="S944" s="560"/>
      <c r="T944" s="693"/>
      <c r="U944" s="694"/>
      <c r="V944" s="695" t="s">
        <v>492</v>
      </c>
      <c r="W944" s="695"/>
      <c r="X944" s="630"/>
      <c r="Y944" s="555"/>
      <c r="Z944" s="645"/>
      <c r="AA944" s="590"/>
      <c r="AB944" s="646"/>
      <c r="AC944" s="647"/>
      <c r="AD944" s="555"/>
      <c r="AE944" s="555"/>
      <c r="AF944" s="669"/>
      <c r="AG944" s="619"/>
    </row>
    <row r="945" spans="1:33">
      <c r="A945" s="548" t="s">
        <v>498</v>
      </c>
      <c r="B945" s="873" t="s">
        <v>635</v>
      </c>
      <c r="C945" s="874"/>
      <c r="D945" s="875"/>
      <c r="E945" s="670"/>
      <c r="F945" s="765">
        <v>29</v>
      </c>
      <c r="G945" s="757">
        <v>8100</v>
      </c>
      <c r="H945" s="758">
        <v>98</v>
      </c>
      <c r="I945" s="758">
        <v>6300</v>
      </c>
      <c r="J945" s="758">
        <v>0</v>
      </c>
      <c r="K945" s="758">
        <v>4500</v>
      </c>
      <c r="L945" s="758">
        <v>0</v>
      </c>
      <c r="M945" s="758">
        <v>4060</v>
      </c>
      <c r="N945" s="758">
        <v>2</v>
      </c>
      <c r="O945" s="758">
        <v>129</v>
      </c>
      <c r="P945" s="759">
        <v>531460</v>
      </c>
      <c r="Q945" s="555"/>
      <c r="R945" s="857" t="s">
        <v>91</v>
      </c>
      <c r="S945" s="858"/>
      <c r="T945" s="680">
        <v>214650</v>
      </c>
      <c r="U945" s="696"/>
      <c r="V945" s="697" t="s">
        <v>492</v>
      </c>
      <c r="W945" s="696"/>
      <c r="X945" s="630"/>
      <c r="Y945" s="555"/>
      <c r="Z945" s="648" t="s">
        <v>35</v>
      </c>
      <c r="AA945" s="649"/>
      <c r="AB945" s="650"/>
      <c r="AC945" s="651">
        <v>0</v>
      </c>
      <c r="AD945" s="555"/>
      <c r="AE945" s="555"/>
      <c r="AF945" s="698" t="s">
        <v>81</v>
      </c>
      <c r="AG945" s="699"/>
    </row>
    <row r="946" spans="1:33">
      <c r="A946" s="548"/>
      <c r="B946" s="870" t="s">
        <v>623</v>
      </c>
      <c r="C946" s="871"/>
      <c r="D946" s="872"/>
      <c r="E946" s="555" t="e">
        <v>#N/A</v>
      </c>
      <c r="F946" s="700">
        <v>554</v>
      </c>
      <c r="G946" s="701">
        <v>145800</v>
      </c>
      <c r="H946" s="702">
        <v>894</v>
      </c>
      <c r="I946" s="702">
        <v>113400</v>
      </c>
      <c r="J946" s="702">
        <v>46</v>
      </c>
      <c r="K946" s="702">
        <v>81000</v>
      </c>
      <c r="L946" s="702">
        <v>34</v>
      </c>
      <c r="M946" s="702">
        <v>73080</v>
      </c>
      <c r="N946" s="702">
        <v>15</v>
      </c>
      <c r="O946" s="702">
        <v>1543</v>
      </c>
      <c r="P946" s="703">
        <v>6365550</v>
      </c>
      <c r="Q946" s="555"/>
      <c r="R946" s="560"/>
      <c r="S946" s="560"/>
      <c r="T946" s="704"/>
      <c r="U946" s="628"/>
      <c r="V946" s="628" t="s">
        <v>492</v>
      </c>
      <c r="W946" s="628"/>
      <c r="X946" s="630"/>
      <c r="Y946" s="555"/>
      <c r="Z946" s="596" t="s">
        <v>36</v>
      </c>
      <c r="AA946" s="555"/>
      <c r="AB946" s="555"/>
      <c r="AC946" s="555"/>
      <c r="AD946" s="555"/>
      <c r="AE946" s="555"/>
      <c r="AF946" s="669"/>
      <c r="AG946" s="619"/>
    </row>
    <row r="947" spans="1:33">
      <c r="A947" s="548" t="s">
        <v>607</v>
      </c>
      <c r="B947" s="873" t="s">
        <v>107</v>
      </c>
      <c r="C947" s="874"/>
      <c r="D947" s="875"/>
      <c r="E947" s="670"/>
      <c r="F947" s="757">
        <v>0</v>
      </c>
      <c r="G947" s="758">
        <v>0</v>
      </c>
      <c r="H947" s="758">
        <v>0</v>
      </c>
      <c r="I947" s="758">
        <v>0</v>
      </c>
      <c r="J947" s="758">
        <v>0</v>
      </c>
      <c r="K947" s="758">
        <v>0</v>
      </c>
      <c r="L947" s="758">
        <v>0</v>
      </c>
      <c r="M947" s="758">
        <v>0</v>
      </c>
      <c r="N947" s="758">
        <v>0</v>
      </c>
      <c r="O947" s="758">
        <v>0</v>
      </c>
      <c r="P947" s="759">
        <v>0</v>
      </c>
      <c r="Q947" s="555"/>
      <c r="R947" s="857" t="s">
        <v>92</v>
      </c>
      <c r="S947" s="863"/>
      <c r="T947" s="864"/>
      <c r="U947" s="682"/>
      <c r="V947" s="682" t="s">
        <v>492</v>
      </c>
      <c r="W947" s="682"/>
      <c r="X947" s="683"/>
      <c r="Y947" s="555"/>
      <c r="Z947" s="555"/>
      <c r="AA947" s="555"/>
      <c r="AB947" s="555"/>
      <c r="AC947" s="555"/>
      <c r="AD947" s="555"/>
      <c r="AE947" s="555"/>
      <c r="AF947" s="705" t="s">
        <v>34</v>
      </c>
      <c r="AG947" s="706"/>
    </row>
    <row r="948" spans="1:33">
      <c r="A948" s="548"/>
      <c r="B948" s="870" t="s">
        <v>623</v>
      </c>
      <c r="C948" s="871"/>
      <c r="D948" s="872"/>
      <c r="E948" s="555" t="e">
        <v>#N/A</v>
      </c>
      <c r="F948" s="701">
        <v>33</v>
      </c>
      <c r="G948" s="702">
        <v>3150</v>
      </c>
      <c r="H948" s="702">
        <v>8</v>
      </c>
      <c r="I948" s="702">
        <v>2450</v>
      </c>
      <c r="J948" s="702">
        <v>0</v>
      </c>
      <c r="K948" s="702">
        <v>1750</v>
      </c>
      <c r="L948" s="702">
        <v>0</v>
      </c>
      <c r="M948" s="702">
        <v>1580</v>
      </c>
      <c r="N948" s="702">
        <v>1</v>
      </c>
      <c r="O948" s="702">
        <v>42</v>
      </c>
      <c r="P948" s="703">
        <v>142280</v>
      </c>
      <c r="Q948" s="555"/>
      <c r="R948" s="692" t="s">
        <v>492</v>
      </c>
      <c r="S948" s="560"/>
      <c r="T948" s="693"/>
      <c r="U948" s="707"/>
      <c r="V948" s="708" t="s">
        <v>492</v>
      </c>
      <c r="W948" s="676"/>
      <c r="X948" s="709"/>
      <c r="Y948" s="555"/>
      <c r="Z948" s="645"/>
      <c r="AA948" s="590"/>
      <c r="AB948" s="646"/>
      <c r="AC948" s="647"/>
      <c r="AD948" s="555"/>
      <c r="AE948" s="555"/>
      <c r="AF948" s="669"/>
      <c r="AG948" s="619"/>
    </row>
    <row r="949" spans="1:33">
      <c r="A949" s="548" t="s">
        <v>608</v>
      </c>
      <c r="B949" s="873" t="s">
        <v>605</v>
      </c>
      <c r="C949" s="874"/>
      <c r="D949" s="875"/>
      <c r="E949" s="670"/>
      <c r="F949" s="757">
        <v>0</v>
      </c>
      <c r="G949" s="758">
        <v>0</v>
      </c>
      <c r="H949" s="758">
        <v>0</v>
      </c>
      <c r="I949" s="758">
        <v>0</v>
      </c>
      <c r="J949" s="758">
        <v>0</v>
      </c>
      <c r="K949" s="758">
        <v>0</v>
      </c>
      <c r="L949" s="758">
        <v>0</v>
      </c>
      <c r="M949" s="758">
        <v>0</v>
      </c>
      <c r="N949" s="758">
        <v>0</v>
      </c>
      <c r="O949" s="758">
        <v>0</v>
      </c>
      <c r="P949" s="759">
        <v>0</v>
      </c>
      <c r="Q949" s="555"/>
      <c r="R949" s="857" t="s">
        <v>93</v>
      </c>
      <c r="S949" s="858"/>
      <c r="T949" s="680">
        <v>190360</v>
      </c>
      <c r="U949" s="710"/>
      <c r="V949" s="564" t="s">
        <v>82</v>
      </c>
      <c r="W949" s="564"/>
      <c r="X949" s="711">
        <v>190360</v>
      </c>
      <c r="Y949" s="555"/>
      <c r="Z949" s="692" t="s">
        <v>76</v>
      </c>
      <c r="AA949" s="649"/>
      <c r="AB949" s="650"/>
      <c r="AC949" s="651">
        <v>0</v>
      </c>
      <c r="AD949" s="555"/>
      <c r="AE949" s="555"/>
      <c r="AF949" s="705" t="s">
        <v>5</v>
      </c>
      <c r="AG949" s="651">
        <v>338800</v>
      </c>
    </row>
    <row r="950" spans="1:33">
      <c r="A950" s="548"/>
      <c r="B950" s="870" t="s">
        <v>623</v>
      </c>
      <c r="C950" s="871"/>
      <c r="D950" s="872"/>
      <c r="E950" s="712"/>
      <c r="F950" s="701">
        <v>0</v>
      </c>
      <c r="G950" s="702">
        <v>0</v>
      </c>
      <c r="H950" s="702">
        <v>0</v>
      </c>
      <c r="I950" s="702">
        <v>0</v>
      </c>
      <c r="J950" s="702">
        <v>0</v>
      </c>
      <c r="K950" s="702">
        <v>0</v>
      </c>
      <c r="L950" s="702">
        <v>0</v>
      </c>
      <c r="M950" s="702">
        <v>0</v>
      </c>
      <c r="N950" s="702">
        <v>0</v>
      </c>
      <c r="O950" s="702">
        <v>0</v>
      </c>
      <c r="P950" s="703">
        <v>0</v>
      </c>
      <c r="Q950" s="555"/>
      <c r="R950" s="596"/>
      <c r="S950" s="555"/>
      <c r="T950" s="713"/>
      <c r="U950" s="555"/>
      <c r="V950" s="714"/>
      <c r="W950" s="555"/>
      <c r="X950" s="713"/>
      <c r="Y950" s="555"/>
      <c r="Z950" s="555"/>
      <c r="AA950" s="555"/>
      <c r="AB950" s="555"/>
      <c r="AC950" s="555"/>
      <c r="AD950" s="555"/>
      <c r="AE950" s="555"/>
      <c r="AF950" s="555"/>
      <c r="AG950" s="555"/>
    </row>
    <row r="951" spans="1:33">
      <c r="A951" s="548" t="s">
        <v>609</v>
      </c>
      <c r="B951" s="873" t="s">
        <v>103</v>
      </c>
      <c r="C951" s="874"/>
      <c r="D951" s="875"/>
      <c r="E951" s="560" t="e">
        <v>#N/A</v>
      </c>
      <c r="F951" s="757">
        <v>0</v>
      </c>
      <c r="G951" s="758">
        <v>0</v>
      </c>
      <c r="H951" s="758">
        <v>0</v>
      </c>
      <c r="I951" s="758">
        <v>0</v>
      </c>
      <c r="J951" s="758">
        <v>0</v>
      </c>
      <c r="K951" s="758">
        <v>0</v>
      </c>
      <c r="L951" s="758">
        <v>0</v>
      </c>
      <c r="M951" s="758">
        <v>0</v>
      </c>
      <c r="N951" s="758">
        <v>0</v>
      </c>
      <c r="O951" s="758">
        <v>0</v>
      </c>
      <c r="P951" s="759">
        <v>0</v>
      </c>
      <c r="Q951" s="555"/>
      <c r="R951" s="649" t="s">
        <v>425</v>
      </c>
      <c r="S951" s="555"/>
      <c r="T951" s="555"/>
      <c r="U951" s="555"/>
      <c r="V951" s="555"/>
      <c r="W951" s="555"/>
      <c r="X951" s="555"/>
      <c r="Y951" s="555"/>
      <c r="Z951" s="555"/>
      <c r="AA951" s="555"/>
      <c r="AB951" s="555"/>
      <c r="AC951" s="555"/>
      <c r="AD951" s="555"/>
      <c r="AE951" s="555"/>
      <c r="AF951" s="714" t="s">
        <v>342</v>
      </c>
      <c r="AG951" s="555"/>
    </row>
    <row r="952" spans="1:33">
      <c r="A952" s="548"/>
      <c r="B952" s="870" t="s">
        <v>623</v>
      </c>
      <c r="C952" s="871"/>
      <c r="D952" s="872"/>
      <c r="E952" s="555" t="e">
        <v>#N/A</v>
      </c>
      <c r="F952" s="701">
        <v>174</v>
      </c>
      <c r="G952" s="702">
        <v>26460</v>
      </c>
      <c r="H952" s="702">
        <v>71</v>
      </c>
      <c r="I952" s="702">
        <v>20580</v>
      </c>
      <c r="J952" s="702">
        <v>0</v>
      </c>
      <c r="K952" s="702">
        <v>14700</v>
      </c>
      <c r="L952" s="702">
        <v>20</v>
      </c>
      <c r="M952" s="702">
        <v>13230</v>
      </c>
      <c r="N952" s="702">
        <v>6</v>
      </c>
      <c r="O952" s="702">
        <v>271</v>
      </c>
      <c r="P952" s="703">
        <v>2455880</v>
      </c>
      <c r="Q952" s="555"/>
      <c r="R952" s="774"/>
      <c r="S952" s="604"/>
      <c r="T952" s="603" t="s">
        <v>39</v>
      </c>
      <c r="U952" s="604"/>
      <c r="V952" s="715"/>
      <c r="W952" s="604"/>
      <c r="X952" s="603" t="s">
        <v>40</v>
      </c>
      <c r="Y952" s="604"/>
      <c r="Z952" s="715"/>
      <c r="AA952" s="604"/>
      <c r="AB952" s="604"/>
      <c r="AC952" s="603" t="s">
        <v>41</v>
      </c>
      <c r="AD952" s="715"/>
      <c r="AE952" s="555"/>
      <c r="AF952" s="645" t="s">
        <v>726</v>
      </c>
      <c r="AG952" s="716"/>
    </row>
    <row r="953" spans="1:33">
      <c r="A953" s="548" t="s">
        <v>610</v>
      </c>
      <c r="B953" s="878" t="s">
        <v>661</v>
      </c>
      <c r="C953" s="879"/>
      <c r="D953" s="880"/>
      <c r="E953" s="670"/>
      <c r="F953" s="757">
        <v>13</v>
      </c>
      <c r="G953" s="758">
        <v>0</v>
      </c>
      <c r="H953" s="758">
        <v>15</v>
      </c>
      <c r="I953" s="758">
        <v>0</v>
      </c>
      <c r="J953" s="758">
        <v>0</v>
      </c>
      <c r="K953" s="758">
        <v>0</v>
      </c>
      <c r="L953" s="758">
        <v>0</v>
      </c>
      <c r="M953" s="758">
        <v>0</v>
      </c>
      <c r="N953" s="758">
        <v>0</v>
      </c>
      <c r="O953" s="758">
        <v>28</v>
      </c>
      <c r="P953" s="759">
        <v>198750</v>
      </c>
      <c r="Q953" s="555"/>
      <c r="R953" s="775"/>
      <c r="S953" s="596" t="s">
        <v>2</v>
      </c>
      <c r="T953" s="717">
        <v>130</v>
      </c>
      <c r="U953" s="555"/>
      <c r="V953" s="718"/>
      <c r="W953" s="596" t="s">
        <v>42</v>
      </c>
      <c r="X953" s="719">
        <v>1252</v>
      </c>
      <c r="Y953" s="555"/>
      <c r="Z953" s="720"/>
      <c r="AA953" s="555" t="s">
        <v>2</v>
      </c>
      <c r="AB953" s="596"/>
      <c r="AC953" s="721">
        <v>1571</v>
      </c>
      <c r="AD953" s="720"/>
      <c r="AE953" s="555"/>
      <c r="AF953" s="631" t="s">
        <v>751</v>
      </c>
      <c r="AG953" s="561"/>
    </row>
    <row r="954" spans="1:33">
      <c r="A954" s="548" t="s">
        <v>332</v>
      </c>
      <c r="B954" s="870" t="s">
        <v>623</v>
      </c>
      <c r="C954" s="871"/>
      <c r="D954" s="872"/>
      <c r="E954" s="555" t="e">
        <v>#N/A</v>
      </c>
      <c r="F954" s="701">
        <v>189</v>
      </c>
      <c r="G954" s="702">
        <v>47250</v>
      </c>
      <c r="H954" s="702">
        <v>116</v>
      </c>
      <c r="I954" s="702">
        <v>36750</v>
      </c>
      <c r="J954" s="702">
        <v>0</v>
      </c>
      <c r="K954" s="702">
        <v>26250</v>
      </c>
      <c r="L954" s="702">
        <v>9</v>
      </c>
      <c r="M954" s="702">
        <v>23660</v>
      </c>
      <c r="N954" s="702">
        <v>3</v>
      </c>
      <c r="O954" s="702">
        <v>317</v>
      </c>
      <c r="P954" s="703">
        <v>2244390</v>
      </c>
      <c r="Q954" s="555"/>
      <c r="R954" s="776" t="s">
        <v>43</v>
      </c>
      <c r="S954" s="697" t="s">
        <v>3</v>
      </c>
      <c r="T954" s="722">
        <v>157</v>
      </c>
      <c r="U954" s="696"/>
      <c r="V954" s="723">
        <v>120.76923076923076</v>
      </c>
      <c r="W954" s="697" t="s">
        <v>44</v>
      </c>
      <c r="X954" s="724">
        <v>2173</v>
      </c>
      <c r="Y954" s="696"/>
      <c r="Z954" s="725">
        <v>173.56230031948883</v>
      </c>
      <c r="AA954" s="696" t="s">
        <v>3</v>
      </c>
      <c r="AB954" s="697"/>
      <c r="AC954" s="726">
        <v>2451</v>
      </c>
      <c r="AD954" s="723">
        <v>156.01527689369829</v>
      </c>
      <c r="AE954" s="555"/>
      <c r="AF954" s="558"/>
      <c r="AG954" s="561"/>
    </row>
    <row r="955" spans="1:33" ht="3" customHeight="1">
      <c r="A955" s="43"/>
      <c r="B955" s="662"/>
      <c r="C955" s="663"/>
      <c r="D955" s="664"/>
      <c r="E955" s="590" t="s">
        <v>492</v>
      </c>
      <c r="F955" s="760"/>
      <c r="G955" s="761"/>
      <c r="H955" s="760"/>
      <c r="I955" s="762"/>
      <c r="J955" s="760"/>
      <c r="K955" s="762"/>
      <c r="L955" s="760"/>
      <c r="M955" s="761"/>
      <c r="N955" s="761"/>
      <c r="O955" s="763"/>
      <c r="P955" s="764"/>
      <c r="Q955" s="555"/>
      <c r="R955" s="777"/>
      <c r="S955" s="728"/>
      <c r="T955" s="606">
        <v>416500</v>
      </c>
      <c r="U955" s="555"/>
      <c r="V955" s="729"/>
      <c r="W955" s="555"/>
      <c r="X955" s="719">
        <v>4295930</v>
      </c>
      <c r="Y955" s="555"/>
      <c r="Z955" s="720"/>
      <c r="AA955" s="555"/>
      <c r="AB955" s="555"/>
      <c r="AC955" s="713">
        <v>5340540</v>
      </c>
      <c r="AD955" s="720"/>
      <c r="AE955" s="555"/>
      <c r="AF955" s="558" t="s">
        <v>752</v>
      </c>
      <c r="AG955" s="561"/>
    </row>
    <row r="956" spans="1:33" ht="17.25" customHeight="1">
      <c r="A956" s="43"/>
      <c r="B956" s="870" t="s">
        <v>611</v>
      </c>
      <c r="C956" s="871"/>
      <c r="D956" s="872"/>
      <c r="E956" s="670"/>
      <c r="F956" s="731">
        <v>950</v>
      </c>
      <c r="G956" s="732">
        <v>222660</v>
      </c>
      <c r="H956" s="731">
        <v>1089</v>
      </c>
      <c r="I956" s="733">
        <v>173180</v>
      </c>
      <c r="J956" s="731">
        <v>46</v>
      </c>
      <c r="K956" s="733">
        <v>123700</v>
      </c>
      <c r="L956" s="731">
        <v>63</v>
      </c>
      <c r="M956" s="732">
        <v>111550</v>
      </c>
      <c r="N956" s="732">
        <v>25</v>
      </c>
      <c r="O956" s="734">
        <v>2173</v>
      </c>
      <c r="P956" s="735">
        <v>11208100</v>
      </c>
      <c r="Q956" s="555"/>
      <c r="R956" s="778" t="s">
        <v>45</v>
      </c>
      <c r="S956" s="660"/>
      <c r="T956" s="736">
        <v>730210</v>
      </c>
      <c r="U956" s="696"/>
      <c r="V956" s="723">
        <v>175.32052821128451</v>
      </c>
      <c r="W956" s="696"/>
      <c r="X956" s="724">
        <v>11208100</v>
      </c>
      <c r="Y956" s="696"/>
      <c r="Z956" s="723">
        <v>260.90043366628413</v>
      </c>
      <c r="AA956" s="696"/>
      <c r="AB956" s="696"/>
      <c r="AC956" s="736">
        <v>12392060</v>
      </c>
      <c r="AD956" s="723">
        <v>232.03758421433039</v>
      </c>
      <c r="AE956" s="555"/>
      <c r="AF956" s="730" t="s">
        <v>753</v>
      </c>
      <c r="AG956" s="561"/>
    </row>
    <row r="957" spans="1:33" ht="17.25" customHeight="1">
      <c r="A957" s="43"/>
      <c r="B957" s="895"/>
      <c r="C957" s="895"/>
      <c r="D957" s="895"/>
      <c r="E957" s="562"/>
      <c r="F957" s="666"/>
      <c r="G957" s="737"/>
      <c r="H957" s="666"/>
      <c r="I957" s="737"/>
      <c r="J957" s="666"/>
      <c r="K957" s="737"/>
      <c r="L957" s="666"/>
      <c r="M957" s="737"/>
      <c r="N957" s="666"/>
      <c r="O957" s="737"/>
      <c r="P957" s="737"/>
      <c r="Q957" s="555"/>
      <c r="R957" s="777" t="s">
        <v>46</v>
      </c>
      <c r="S957" s="738">
        <v>0</v>
      </c>
      <c r="T957" s="606">
        <v>0</v>
      </c>
      <c r="U957" s="555"/>
      <c r="V957" s="729"/>
      <c r="W957" s="555"/>
      <c r="X957" s="719">
        <v>0</v>
      </c>
      <c r="Y957" s="555"/>
      <c r="Z957" s="739"/>
      <c r="AA957" s="555"/>
      <c r="AB957" s="555"/>
      <c r="AC957" s="713">
        <v>0</v>
      </c>
      <c r="AD957" s="720"/>
      <c r="AE957" s="555"/>
      <c r="AF957" s="558"/>
      <c r="AG957" s="561"/>
    </row>
    <row r="958" spans="1:33" ht="16.5" customHeight="1">
      <c r="A958" s="43"/>
      <c r="B958" s="881" t="s">
        <v>618</v>
      </c>
      <c r="C958" s="882"/>
      <c r="D958" s="882"/>
      <c r="E958" s="564" t="e">
        <v>#N/A</v>
      </c>
      <c r="F958" s="883" t="s">
        <v>616</v>
      </c>
      <c r="G958" s="884"/>
      <c r="H958" s="884"/>
      <c r="I958" s="884"/>
      <c r="J958" s="884"/>
      <c r="K958" s="884"/>
      <c r="L958" s="884"/>
      <c r="M958" s="884"/>
      <c r="N958" s="884"/>
      <c r="O958" s="884"/>
      <c r="P958" s="885"/>
      <c r="Q958" s="555"/>
      <c r="R958" s="776" t="s">
        <v>47</v>
      </c>
      <c r="S958" s="740"/>
      <c r="T958" s="736">
        <v>0</v>
      </c>
      <c r="U958" s="696"/>
      <c r="V958" s="723" t="s">
        <v>492</v>
      </c>
      <c r="W958" s="696"/>
      <c r="X958" s="724">
        <v>0</v>
      </c>
      <c r="Y958" s="696"/>
      <c r="Z958" s="725" t="s">
        <v>492</v>
      </c>
      <c r="AA958" s="696"/>
      <c r="AB958" s="696"/>
      <c r="AC958" s="736">
        <v>0</v>
      </c>
      <c r="AD958" s="723" t="s">
        <v>492</v>
      </c>
      <c r="AE958" s="555"/>
      <c r="AF958" s="558"/>
      <c r="AG958" s="561"/>
    </row>
    <row r="959" spans="1:33" ht="11.25" customHeight="1">
      <c r="A959" s="43"/>
      <c r="B959" s="894" t="s">
        <v>602</v>
      </c>
      <c r="C959" s="894"/>
      <c r="D959" s="894"/>
      <c r="E959" s="555" t="e">
        <v>#N/A</v>
      </c>
      <c r="F959" s="687" t="s">
        <v>15</v>
      </c>
      <c r="G959" s="688"/>
      <c r="H959" s="687" t="s">
        <v>16</v>
      </c>
      <c r="I959" s="689"/>
      <c r="J959" s="559" t="s">
        <v>17</v>
      </c>
      <c r="K959" s="690"/>
      <c r="L959" s="687" t="s">
        <v>18</v>
      </c>
      <c r="M959" s="670"/>
      <c r="N959" s="670" t="s">
        <v>19</v>
      </c>
      <c r="O959" s="691" t="s">
        <v>6</v>
      </c>
      <c r="P959" s="613" t="s">
        <v>20</v>
      </c>
      <c r="Q959" s="555"/>
      <c r="R959" s="773" t="s">
        <v>639</v>
      </c>
      <c r="S959" s="824">
        <v>6100</v>
      </c>
      <c r="T959" s="606">
        <v>11790</v>
      </c>
      <c r="U959" s="555"/>
      <c r="V959" s="729"/>
      <c r="W959" s="555"/>
      <c r="X959" s="719">
        <v>87040</v>
      </c>
      <c r="Y959" s="555"/>
      <c r="Z959" s="720"/>
      <c r="AA959" s="555"/>
      <c r="AB959" s="555"/>
      <c r="AC959" s="713">
        <v>107060</v>
      </c>
      <c r="AD959" s="720"/>
      <c r="AE959" s="555"/>
      <c r="AF959" s="558"/>
      <c r="AG959" s="561"/>
    </row>
    <row r="960" spans="1:33" ht="15" thickBot="1">
      <c r="A960" s="43"/>
      <c r="B960" s="873" t="s">
        <v>635</v>
      </c>
      <c r="C960" s="874"/>
      <c r="D960" s="875"/>
      <c r="E960" s="670"/>
      <c r="F960" s="665"/>
      <c r="G960" s="727"/>
      <c r="H960" s="727"/>
      <c r="I960" s="727"/>
      <c r="J960" s="727"/>
      <c r="K960" s="727"/>
      <c r="L960" s="727"/>
      <c r="M960" s="727"/>
      <c r="N960" s="727"/>
      <c r="O960" s="727"/>
      <c r="P960" s="742"/>
      <c r="Q960" s="555"/>
      <c r="R960" s="771" t="s">
        <v>682</v>
      </c>
      <c r="S960" s="825">
        <v>0</v>
      </c>
      <c r="T960" s="736">
        <v>6100</v>
      </c>
      <c r="U960" s="696"/>
      <c r="V960" s="723">
        <v>51.73876166242578</v>
      </c>
      <c r="W960" s="696"/>
      <c r="X960" s="724">
        <v>161260</v>
      </c>
      <c r="Y960" s="696"/>
      <c r="Z960" s="723">
        <v>185.27113970588235</v>
      </c>
      <c r="AA960" s="696"/>
      <c r="AB960" s="696"/>
      <c r="AC960" s="736">
        <v>178660</v>
      </c>
      <c r="AD960" s="723">
        <v>166.87838595180273</v>
      </c>
      <c r="AE960" s="555"/>
      <c r="AF960" s="558"/>
      <c r="AG960" s="561"/>
    </row>
    <row r="961" spans="1:33" ht="15" thickBot="1">
      <c r="A961" s="43"/>
      <c r="B961" s="870" t="s">
        <v>624</v>
      </c>
      <c r="C961" s="871"/>
      <c r="D961" s="872"/>
      <c r="E961" s="555" t="e">
        <v>#N/A</v>
      </c>
      <c r="F961" s="700">
        <v>740</v>
      </c>
      <c r="G961" s="701">
        <v>157950</v>
      </c>
      <c r="H961" s="702">
        <v>972</v>
      </c>
      <c r="I961" s="702">
        <v>122850</v>
      </c>
      <c r="J961" s="702">
        <v>46</v>
      </c>
      <c r="K961" s="702">
        <v>87750</v>
      </c>
      <c r="L961" s="702">
        <v>46</v>
      </c>
      <c r="M961" s="702">
        <v>79170</v>
      </c>
      <c r="N961" s="702">
        <v>17</v>
      </c>
      <c r="O961" s="702">
        <v>1821</v>
      </c>
      <c r="P961" s="703">
        <v>7549510</v>
      </c>
      <c r="Q961" s="555"/>
      <c r="R961" s="773" t="s">
        <v>640</v>
      </c>
      <c r="S961" s="741">
        <v>4500</v>
      </c>
      <c r="T961" s="606">
        <v>13200</v>
      </c>
      <c r="U961" s="555"/>
      <c r="V961" s="729"/>
      <c r="W961" s="555"/>
      <c r="X961" s="719">
        <v>95200</v>
      </c>
      <c r="Y961" s="555"/>
      <c r="Z961" s="739"/>
      <c r="AA961" s="555"/>
      <c r="AB961" s="555"/>
      <c r="AC961" s="713">
        <v>118000</v>
      </c>
      <c r="AD961" s="720"/>
      <c r="AE961" s="555"/>
      <c r="AF961" s="934" t="s">
        <v>664</v>
      </c>
      <c r="AG961" s="935"/>
    </row>
    <row r="962" spans="1:33">
      <c r="B962" s="873" t="s">
        <v>107</v>
      </c>
      <c r="C962" s="874"/>
      <c r="D962" s="875"/>
      <c r="E962" s="670"/>
      <c r="F962" s="665"/>
      <c r="G962" s="727"/>
      <c r="H962" s="727"/>
      <c r="I962" s="727"/>
      <c r="J962" s="727"/>
      <c r="K962" s="727"/>
      <c r="L962" s="727"/>
      <c r="M962" s="727"/>
      <c r="N962" s="727"/>
      <c r="O962" s="727"/>
      <c r="P962" s="742"/>
      <c r="Q962" s="555"/>
      <c r="R962" s="772" t="s">
        <v>683</v>
      </c>
      <c r="S962" s="740"/>
      <c r="T962" s="736">
        <v>4500</v>
      </c>
      <c r="U962" s="696"/>
      <c r="V962" s="723">
        <v>34.090909090909086</v>
      </c>
      <c r="W962" s="696"/>
      <c r="X962" s="724">
        <v>126300</v>
      </c>
      <c r="Y962" s="696"/>
      <c r="Z962" s="725">
        <v>132.66806722689074</v>
      </c>
      <c r="AA962" s="696"/>
      <c r="AB962" s="696"/>
      <c r="AC962" s="736">
        <v>159300</v>
      </c>
      <c r="AD962" s="723">
        <v>135</v>
      </c>
      <c r="AE962" s="555"/>
      <c r="AF962" s="936" t="s">
        <v>157</v>
      </c>
      <c r="AG962" s="937"/>
    </row>
    <row r="963" spans="1:33">
      <c r="B963" s="870" t="s">
        <v>624</v>
      </c>
      <c r="C963" s="871"/>
      <c r="D963" s="872"/>
      <c r="E963" s="555" t="e">
        <v>#N/A</v>
      </c>
      <c r="F963" s="701">
        <v>33</v>
      </c>
      <c r="G963" s="702">
        <v>3150</v>
      </c>
      <c r="H963" s="702">
        <v>8</v>
      </c>
      <c r="I963" s="702">
        <v>2450</v>
      </c>
      <c r="J963" s="702">
        <v>0</v>
      </c>
      <c r="K963" s="702">
        <v>1750</v>
      </c>
      <c r="L963" s="702">
        <v>0</v>
      </c>
      <c r="M963" s="702">
        <v>1580</v>
      </c>
      <c r="N963" s="702">
        <v>1</v>
      </c>
      <c r="O963" s="702">
        <v>42</v>
      </c>
      <c r="P963" s="703">
        <v>142280</v>
      </c>
      <c r="Q963" s="555"/>
      <c r="R963" s="777"/>
      <c r="S963" s="669"/>
      <c r="T963" s="606">
        <v>0</v>
      </c>
      <c r="U963" s="555"/>
      <c r="V963" s="729"/>
      <c r="W963" s="555"/>
      <c r="X963" s="719">
        <v>0</v>
      </c>
      <c r="Y963" s="555"/>
      <c r="Z963" s="720"/>
      <c r="AA963" s="555"/>
      <c r="AB963" s="555"/>
      <c r="AC963" s="713">
        <v>0</v>
      </c>
      <c r="AD963" s="720"/>
      <c r="AE963" s="555"/>
      <c r="AF963" s="826" t="s">
        <v>731</v>
      </c>
      <c r="AG963" s="827" t="s">
        <v>732</v>
      </c>
    </row>
    <row r="964" spans="1:33">
      <c r="B964" s="873" t="s">
        <v>605</v>
      </c>
      <c r="C964" s="874"/>
      <c r="D964" s="875"/>
      <c r="E964" s="670"/>
      <c r="F964" s="665"/>
      <c r="G964" s="727"/>
      <c r="H964" s="727"/>
      <c r="I964" s="727"/>
      <c r="J964" s="727"/>
      <c r="K964" s="727"/>
      <c r="L964" s="727"/>
      <c r="M964" s="727"/>
      <c r="N964" s="727"/>
      <c r="O964" s="727"/>
      <c r="P964" s="742"/>
      <c r="Q964" s="555"/>
      <c r="R964" s="776" t="s">
        <v>52</v>
      </c>
      <c r="S964" s="660"/>
      <c r="T964" s="736">
        <v>0</v>
      </c>
      <c r="U964" s="696"/>
      <c r="V964" s="723" t="s">
        <v>492</v>
      </c>
      <c r="W964" s="696"/>
      <c r="X964" s="724">
        <v>0</v>
      </c>
      <c r="Y964" s="696"/>
      <c r="Z964" s="723" t="s">
        <v>492</v>
      </c>
      <c r="AA964" s="696"/>
      <c r="AB964" s="696"/>
      <c r="AC964" s="736">
        <v>0</v>
      </c>
      <c r="AD964" s="723" t="s">
        <v>492</v>
      </c>
      <c r="AE964" s="555"/>
      <c r="AF964" s="817">
        <v>2300</v>
      </c>
      <c r="AG964" s="818">
        <v>170.37037037037044</v>
      </c>
    </row>
    <row r="965" spans="1:33">
      <c r="B965" s="870" t="s">
        <v>624</v>
      </c>
      <c r="C965" s="871"/>
      <c r="D965" s="872"/>
      <c r="E965" s="712"/>
      <c r="F965" s="701">
        <v>0</v>
      </c>
      <c r="G965" s="702">
        <v>0</v>
      </c>
      <c r="H965" s="702">
        <v>0</v>
      </c>
      <c r="I965" s="702">
        <v>0</v>
      </c>
      <c r="J965" s="702">
        <v>0</v>
      </c>
      <c r="K965" s="702">
        <v>0</v>
      </c>
      <c r="L965" s="702">
        <v>0</v>
      </c>
      <c r="M965" s="702">
        <v>0</v>
      </c>
      <c r="N965" s="702">
        <v>0</v>
      </c>
      <c r="O965" s="702">
        <v>0</v>
      </c>
      <c r="P965" s="703">
        <v>0</v>
      </c>
      <c r="Q965" s="555"/>
      <c r="R965" s="773" t="s">
        <v>641</v>
      </c>
      <c r="S965" s="728">
        <v>3000</v>
      </c>
      <c r="T965" s="743">
        <v>500</v>
      </c>
      <c r="U965" s="682"/>
      <c r="V965" s="744"/>
      <c r="W965" s="682"/>
      <c r="X965" s="719">
        <v>28500</v>
      </c>
      <c r="Y965" s="682"/>
      <c r="Z965" s="744"/>
      <c r="AA965" s="682"/>
      <c r="AB965" s="682"/>
      <c r="AC965" s="745">
        <v>42000</v>
      </c>
      <c r="AD965" s="744"/>
      <c r="AE965" s="555"/>
      <c r="AF965" s="828" t="s">
        <v>733</v>
      </c>
      <c r="AG965" s="829" t="s">
        <v>732</v>
      </c>
    </row>
    <row r="966" spans="1:33" ht="15" thickBot="1">
      <c r="B966" s="873" t="s">
        <v>103</v>
      </c>
      <c r="C966" s="874"/>
      <c r="D966" s="875"/>
      <c r="E966" s="560" t="e">
        <v>#N/A</v>
      </c>
      <c r="F966" s="665"/>
      <c r="G966" s="727"/>
      <c r="H966" s="727"/>
      <c r="I966" s="727"/>
      <c r="J966" s="727"/>
      <c r="K966" s="727"/>
      <c r="L966" s="727"/>
      <c r="M966" s="727"/>
      <c r="N966" s="727"/>
      <c r="O966" s="727"/>
      <c r="P966" s="742"/>
      <c r="Q966" s="555"/>
      <c r="R966" s="779" t="s">
        <v>684</v>
      </c>
      <c r="S966" s="746"/>
      <c r="T966" s="747">
        <v>3000</v>
      </c>
      <c r="U966" s="748"/>
      <c r="V966" s="749">
        <v>600</v>
      </c>
      <c r="W966" s="748"/>
      <c r="X966" s="719">
        <v>58500</v>
      </c>
      <c r="Y966" s="748"/>
      <c r="Z966" s="749">
        <v>205.26315789473685</v>
      </c>
      <c r="AA966" s="748"/>
      <c r="AB966" s="748"/>
      <c r="AC966" s="747">
        <v>66000</v>
      </c>
      <c r="AD966" s="749">
        <v>157.14285714285714</v>
      </c>
      <c r="AE966" s="555"/>
      <c r="AF966" s="821">
        <v>3800</v>
      </c>
      <c r="AG966" s="822">
        <v>345.45454545454595</v>
      </c>
    </row>
    <row r="967" spans="1:33">
      <c r="B967" s="870" t="s">
        <v>624</v>
      </c>
      <c r="C967" s="871"/>
      <c r="D967" s="872"/>
      <c r="E967" s="555" t="e">
        <v>#N/A</v>
      </c>
      <c r="F967" s="701">
        <v>174</v>
      </c>
      <c r="G967" s="702">
        <v>26460</v>
      </c>
      <c r="H967" s="702">
        <v>71</v>
      </c>
      <c r="I967" s="702">
        <v>20580</v>
      </c>
      <c r="J967" s="702">
        <v>0</v>
      </c>
      <c r="K967" s="702">
        <v>14700</v>
      </c>
      <c r="L967" s="702">
        <v>20</v>
      </c>
      <c r="M967" s="702">
        <v>13230</v>
      </c>
      <c r="N967" s="702">
        <v>6</v>
      </c>
      <c r="O967" s="702">
        <v>271</v>
      </c>
      <c r="P967" s="703">
        <v>2455880</v>
      </c>
      <c r="Q967" s="555"/>
      <c r="R967" s="777"/>
      <c r="S967" s="669"/>
      <c r="T967" s="713">
        <v>441990</v>
      </c>
      <c r="U967" s="555"/>
      <c r="V967" s="729"/>
      <c r="W967" s="555"/>
      <c r="X967" s="750">
        <v>4506670</v>
      </c>
      <c r="Y967" s="555"/>
      <c r="Z967" s="739"/>
      <c r="AA967" s="555"/>
      <c r="AB967" s="555"/>
      <c r="AC967" s="713">
        <v>5607600</v>
      </c>
      <c r="AD967" s="739"/>
      <c r="AE967" s="555"/>
      <c r="AF967" s="932" t="s">
        <v>685</v>
      </c>
      <c r="AG967" s="933"/>
    </row>
    <row r="968" spans="1:33">
      <c r="B968" s="878" t="s">
        <v>661</v>
      </c>
      <c r="C968" s="879"/>
      <c r="D968" s="880"/>
      <c r="E968" s="670"/>
      <c r="F968" s="665"/>
      <c r="G968" s="727"/>
      <c r="H968" s="727"/>
      <c r="I968" s="727"/>
      <c r="J968" s="727"/>
      <c r="K968" s="727"/>
      <c r="L968" s="727"/>
      <c r="M968" s="727"/>
      <c r="N968" s="727"/>
      <c r="O968" s="727"/>
      <c r="P968" s="742"/>
      <c r="Q968" s="555"/>
      <c r="R968" s="780" t="s">
        <v>53</v>
      </c>
      <c r="S968" s="705"/>
      <c r="T968" s="751">
        <v>743810</v>
      </c>
      <c r="U968" s="560"/>
      <c r="V968" s="752">
        <v>168.28661281929456</v>
      </c>
      <c r="W968" s="560"/>
      <c r="X968" s="751">
        <v>11554160</v>
      </c>
      <c r="Y968" s="560"/>
      <c r="Z968" s="752">
        <v>256.37910031131634</v>
      </c>
      <c r="AA968" s="560"/>
      <c r="AB968" s="560"/>
      <c r="AC968" s="751">
        <v>12796020</v>
      </c>
      <c r="AD968" s="752">
        <v>228.19066980526429</v>
      </c>
      <c r="AE968" s="555"/>
      <c r="AF968" s="826" t="s">
        <v>731</v>
      </c>
      <c r="AG968" s="827" t="s">
        <v>732</v>
      </c>
    </row>
    <row r="969" spans="1:33">
      <c r="B969" s="870" t="s">
        <v>624</v>
      </c>
      <c r="C969" s="871"/>
      <c r="D969" s="872"/>
      <c r="E969" s="555" t="e">
        <v>#N/A</v>
      </c>
      <c r="F969" s="701">
        <v>189</v>
      </c>
      <c r="G969" s="702">
        <v>47250</v>
      </c>
      <c r="H969" s="702">
        <v>116</v>
      </c>
      <c r="I969" s="702">
        <v>36750</v>
      </c>
      <c r="J969" s="702">
        <v>0</v>
      </c>
      <c r="K969" s="702">
        <v>26250</v>
      </c>
      <c r="L969" s="702">
        <v>9</v>
      </c>
      <c r="M969" s="702">
        <v>23660</v>
      </c>
      <c r="N969" s="702">
        <v>3</v>
      </c>
      <c r="O969" s="702">
        <v>317</v>
      </c>
      <c r="P969" s="703">
        <v>2244390</v>
      </c>
      <c r="Q969" s="555"/>
      <c r="R969" s="775"/>
      <c r="S969" s="669"/>
      <c r="T969" s="713">
        <v>401893.43434343429</v>
      </c>
      <c r="U969" s="555"/>
      <c r="V969" s="729"/>
      <c r="W969" s="555"/>
      <c r="X969" s="713">
        <v>4097651.1784511781</v>
      </c>
      <c r="Y969" s="555"/>
      <c r="Z969" s="739"/>
      <c r="AA969" s="555"/>
      <c r="AB969" s="555"/>
      <c r="AC969" s="713">
        <v>5098662.2895622887</v>
      </c>
      <c r="AD969" s="739"/>
      <c r="AE969" s="555"/>
      <c r="AF969" s="817"/>
      <c r="AG969" s="818" t="s">
        <v>725</v>
      </c>
    </row>
    <row r="970" spans="1:33">
      <c r="B970" s="662"/>
      <c r="C970" s="663"/>
      <c r="D970" s="664"/>
      <c r="E970" s="590" t="s">
        <v>492</v>
      </c>
      <c r="F970" s="665"/>
      <c r="G970" s="666"/>
      <c r="H970" s="665"/>
      <c r="I970" s="667"/>
      <c r="J970" s="665"/>
      <c r="K970" s="667"/>
      <c r="L970" s="665"/>
      <c r="M970" s="666"/>
      <c r="N970" s="666"/>
      <c r="O970" s="727"/>
      <c r="P970" s="647"/>
      <c r="Q970" s="555"/>
      <c r="R970" s="777" t="s">
        <v>54</v>
      </c>
      <c r="S970" s="669"/>
      <c r="T970" s="713">
        <v>676229.62962962955</v>
      </c>
      <c r="U970" s="555"/>
      <c r="V970" s="725"/>
      <c r="W970" s="555"/>
      <c r="X970" s="713">
        <v>10505212.457912454</v>
      </c>
      <c r="Y970" s="555"/>
      <c r="Z970" s="725">
        <v>256.37156508483463</v>
      </c>
      <c r="AA970" s="555"/>
      <c r="AB970" s="555"/>
      <c r="AC970" s="713">
        <v>11634266.498316495</v>
      </c>
      <c r="AD970" s="753">
        <v>228.18272396925656</v>
      </c>
      <c r="AE970" s="555"/>
      <c r="AF970" s="828" t="s">
        <v>733</v>
      </c>
      <c r="AG970" s="829" t="s">
        <v>732</v>
      </c>
    </row>
    <row r="971" spans="1:33" ht="15" thickBot="1">
      <c r="B971" s="870" t="s">
        <v>617</v>
      </c>
      <c r="C971" s="871"/>
      <c r="D971" s="872"/>
      <c r="E971" s="670"/>
      <c r="F971" s="731">
        <v>1136</v>
      </c>
      <c r="G971" s="732">
        <v>234810</v>
      </c>
      <c r="H971" s="731">
        <v>1167</v>
      </c>
      <c r="I971" s="733">
        <v>182630</v>
      </c>
      <c r="J971" s="731">
        <v>46</v>
      </c>
      <c r="K971" s="733">
        <v>130450</v>
      </c>
      <c r="L971" s="731">
        <v>75</v>
      </c>
      <c r="M971" s="732">
        <v>117640</v>
      </c>
      <c r="N971" s="732">
        <v>27</v>
      </c>
      <c r="O971" s="734">
        <v>2451</v>
      </c>
      <c r="P971" s="735">
        <v>12392060</v>
      </c>
      <c r="Q971" s="555"/>
      <c r="R971" s="781"/>
      <c r="S971" s="754" t="s">
        <v>0</v>
      </c>
      <c r="T971" s="751">
        <v>67580.370370370452</v>
      </c>
      <c r="U971" s="560"/>
      <c r="V971" s="755"/>
      <c r="W971" s="649" t="s">
        <v>0</v>
      </c>
      <c r="X971" s="751">
        <v>1048947.5420875456</v>
      </c>
      <c r="Y971" s="560"/>
      <c r="Z971" s="756"/>
      <c r="AA971" s="560" t="s">
        <v>0</v>
      </c>
      <c r="AB971" s="649"/>
      <c r="AC971" s="751">
        <v>1161753.5016835053</v>
      </c>
      <c r="AD971" s="756"/>
      <c r="AE971" s="555"/>
      <c r="AF971" s="823"/>
      <c r="AG971" s="822" t="s">
        <v>725</v>
      </c>
    </row>
    <row r="972" spans="1:33">
      <c r="A972" s="22"/>
    </row>
    <row r="973" spans="1:33">
      <c r="A973" s="22"/>
    </row>
    <row r="974" spans="1:33" ht="19.25" customHeight="1">
      <c r="A974" s="1">
        <v>18</v>
      </c>
      <c r="B974" s="555"/>
      <c r="C974" s="555"/>
      <c r="D974" s="561"/>
      <c r="E974" s="564"/>
      <c r="F974" s="567" t="s">
        <v>705</v>
      </c>
      <c r="G974" s="562">
        <v>0</v>
      </c>
      <c r="H974" s="563" t="s">
        <v>706</v>
      </c>
      <c r="I974" s="564">
        <v>0</v>
      </c>
      <c r="J974" s="565" t="s">
        <v>707</v>
      </c>
      <c r="K974" s="566">
        <v>0</v>
      </c>
      <c r="L974" s="567" t="s">
        <v>708</v>
      </c>
      <c r="M974" s="566">
        <v>0</v>
      </c>
      <c r="N974" s="567" t="s">
        <v>709</v>
      </c>
      <c r="O974" s="568" t="s">
        <v>162</v>
      </c>
      <c r="P974" s="557"/>
      <c r="Q974" s="24"/>
      <c r="R974" s="919" t="s">
        <v>99</v>
      </c>
      <c r="S974" s="919"/>
      <c r="T974" s="919"/>
      <c r="U974" s="919"/>
      <c r="V974" s="919"/>
      <c r="W974" s="919"/>
      <c r="X974" s="919"/>
      <c r="AD974" s="866" t="s">
        <v>116</v>
      </c>
      <c r="AE974" s="25"/>
      <c r="AF974" s="183" t="s">
        <v>8</v>
      </c>
      <c r="AG974" s="556" t="s">
        <v>9</v>
      </c>
    </row>
    <row r="975" spans="1:33" ht="19">
      <c r="D975" s="561"/>
      <c r="E975" s="555"/>
      <c r="F975" s="920"/>
      <c r="H975" s="922"/>
      <c r="J975" s="924"/>
      <c r="K975" s="186"/>
      <c r="L975" s="926"/>
      <c r="M975" s="186"/>
      <c r="N975" s="926"/>
      <c r="O975" s="876" t="s">
        <v>714</v>
      </c>
      <c r="P975" s="770">
        <v>1</v>
      </c>
      <c r="Q975" s="4"/>
      <c r="R975" s="269"/>
      <c r="S975" s="865">
        <v>45795</v>
      </c>
      <c r="T975" s="865"/>
      <c r="U975" s="865"/>
      <c r="V975" s="865"/>
      <c r="W975" s="862" t="s">
        <v>710</v>
      </c>
      <c r="X975" s="862"/>
      <c r="Y975" s="268"/>
      <c r="Z975" s="4"/>
      <c r="AA975" s="4"/>
      <c r="AB975" s="4"/>
      <c r="AC975" s="29"/>
      <c r="AD975" s="867"/>
      <c r="AE975" s="263"/>
      <c r="AF975" s="889" t="s">
        <v>723</v>
      </c>
      <c r="AG975" s="860" t="s">
        <v>735</v>
      </c>
    </row>
    <row r="976" spans="1:33" ht="19">
      <c r="D976" s="561"/>
      <c r="E976" s="560"/>
      <c r="F976" s="921"/>
      <c r="G976" s="31"/>
      <c r="H976" s="923"/>
      <c r="I976" s="31"/>
      <c r="J976" s="925"/>
      <c r="K976" s="187"/>
      <c r="L976" s="927"/>
      <c r="M976" s="187"/>
      <c r="N976" s="927"/>
      <c r="O976" s="877" t="s">
        <v>492</v>
      </c>
      <c r="P976" s="770">
        <v>2</v>
      </c>
      <c r="Q976" s="4"/>
      <c r="R976" s="269"/>
      <c r="S976" s="865"/>
      <c r="T976" s="865"/>
      <c r="U976" s="865"/>
      <c r="V976" s="865"/>
      <c r="W976" s="862"/>
      <c r="X976" s="862"/>
      <c r="Y976" s="268"/>
      <c r="Z976" s="4"/>
      <c r="AA976" s="4"/>
      <c r="AB976" s="4"/>
      <c r="AC976" s="29"/>
      <c r="AD976" s="868"/>
      <c r="AE976" s="187"/>
      <c r="AF976" s="890" t="s">
        <v>492</v>
      </c>
      <c r="AG976" s="861" t="s">
        <v>492</v>
      </c>
    </row>
    <row r="977" spans="1:33">
      <c r="B977" s="555" t="s">
        <v>447</v>
      </c>
      <c r="C977" s="555"/>
      <c r="D977" s="555"/>
      <c r="E977" s="555"/>
      <c r="F977" s="555"/>
      <c r="G977" s="555"/>
      <c r="H977" s="555"/>
      <c r="I977" s="555"/>
      <c r="J977" s="555"/>
      <c r="K977" s="555"/>
      <c r="L977" s="555"/>
      <c r="M977" s="555"/>
      <c r="N977" s="555"/>
      <c r="O977" s="595">
        <v>4</v>
      </c>
      <c r="P977" s="555"/>
      <c r="Q977" s="555"/>
      <c r="R977" s="596" t="s">
        <v>446</v>
      </c>
      <c r="S977" s="555"/>
      <c r="T977" s="555"/>
      <c r="U977" s="555"/>
      <c r="V977" s="596" t="s">
        <v>445</v>
      </c>
      <c r="W977" s="555"/>
      <c r="X977" s="555"/>
      <c r="Y977" s="555"/>
      <c r="Z977" s="596" t="s">
        <v>444</v>
      </c>
      <c r="AA977" s="596"/>
      <c r="AB977" s="555"/>
      <c r="AC977" s="597"/>
      <c r="AD977" s="555"/>
      <c r="AE977" s="555"/>
      <c r="AF977" s="596"/>
      <c r="AG977" s="597"/>
    </row>
    <row r="978" spans="1:33">
      <c r="B978" s="908"/>
      <c r="C978" s="909"/>
      <c r="D978" s="598"/>
      <c r="E978" s="598"/>
      <c r="F978" s="891" t="s">
        <v>679</v>
      </c>
      <c r="G978" s="892"/>
      <c r="H978" s="892"/>
      <c r="I978" s="892"/>
      <c r="J978" s="892"/>
      <c r="K978" s="892"/>
      <c r="L978" s="892"/>
      <c r="M978" s="892"/>
      <c r="N978" s="892"/>
      <c r="O978" s="892"/>
      <c r="P978" s="893"/>
      <c r="Q978" s="555"/>
      <c r="R978" s="599" t="s">
        <v>78</v>
      </c>
      <c r="S978" s="564"/>
      <c r="T978" s="600" t="s">
        <v>79</v>
      </c>
      <c r="U978" s="564"/>
      <c r="V978" s="564" t="s">
        <v>80</v>
      </c>
      <c r="W978" s="564"/>
      <c r="X978" s="601" t="s">
        <v>79</v>
      </c>
      <c r="Y978" s="555"/>
      <c r="Z978" s="602" t="s">
        <v>30</v>
      </c>
      <c r="AA978" s="603"/>
      <c r="AB978" s="604"/>
      <c r="AC978" s="605"/>
      <c r="AD978" s="555"/>
      <c r="AE978" s="555"/>
      <c r="AF978" s="555"/>
      <c r="AG978" s="606"/>
    </row>
    <row r="979" spans="1:33">
      <c r="B979" s="607" t="s">
        <v>104</v>
      </c>
      <c r="C979" s="608" t="s">
        <v>105</v>
      </c>
      <c r="D979" s="568" t="s">
        <v>4</v>
      </c>
      <c r="E979" s="563"/>
      <c r="F979" s="609" t="s">
        <v>15</v>
      </c>
      <c r="G979" s="610"/>
      <c r="H979" s="609" t="s">
        <v>16</v>
      </c>
      <c r="I979" s="566"/>
      <c r="J979" s="567" t="s">
        <v>17</v>
      </c>
      <c r="K979" s="611"/>
      <c r="L979" s="609" t="s">
        <v>18</v>
      </c>
      <c r="M979" s="562"/>
      <c r="N979" s="612" t="s">
        <v>19</v>
      </c>
      <c r="O979" s="613" t="s">
        <v>6</v>
      </c>
      <c r="P979" s="613" t="s">
        <v>20</v>
      </c>
      <c r="Q979" s="595">
        <v>401</v>
      </c>
      <c r="R979" s="614" t="s">
        <v>96</v>
      </c>
      <c r="S979" s="604"/>
      <c r="T979" s="615">
        <v>31500</v>
      </c>
      <c r="U979" s="604">
        <v>500</v>
      </c>
      <c r="V979" s="604" t="s">
        <v>341</v>
      </c>
      <c r="W979" s="604"/>
      <c r="X979" s="616">
        <v>132320</v>
      </c>
      <c r="Y979" s="555"/>
      <c r="Z979" s="558"/>
      <c r="AA979" s="617"/>
      <c r="AB979" s="618"/>
      <c r="AC979" s="619"/>
      <c r="AD979" s="555"/>
      <c r="AE979" s="555"/>
      <c r="AF979" s="555" t="s">
        <v>346</v>
      </c>
      <c r="AG979" s="606"/>
    </row>
    <row r="980" spans="1:33">
      <c r="A980" s="43"/>
      <c r="B980" s="620" t="s">
        <v>83</v>
      </c>
      <c r="C980" s="621">
        <v>1</v>
      </c>
      <c r="D980" s="621">
        <v>1</v>
      </c>
      <c r="E980" s="604">
        <v>4500</v>
      </c>
      <c r="F980" s="622">
        <v>28</v>
      </c>
      <c r="G980" s="623">
        <v>4050</v>
      </c>
      <c r="H980" s="622">
        <v>2</v>
      </c>
      <c r="I980" s="624">
        <v>3150</v>
      </c>
      <c r="J980" s="622"/>
      <c r="K980" s="625">
        <v>2250</v>
      </c>
      <c r="L980" s="622">
        <v>2</v>
      </c>
      <c r="M980" s="626">
        <v>2030</v>
      </c>
      <c r="N980" s="605"/>
      <c r="O980" s="616">
        <v>32</v>
      </c>
      <c r="P980" s="605">
        <v>138600</v>
      </c>
      <c r="Q980" s="595">
        <v>415</v>
      </c>
      <c r="R980" s="627" t="s">
        <v>579</v>
      </c>
      <c r="S980" s="628"/>
      <c r="T980" s="629">
        <v>56700</v>
      </c>
      <c r="U980" s="628">
        <v>701</v>
      </c>
      <c r="V980" s="628" t="s">
        <v>339</v>
      </c>
      <c r="W980" s="628"/>
      <c r="X980" s="630">
        <v>259200</v>
      </c>
      <c r="Y980" s="555"/>
      <c r="Z980" s="631"/>
      <c r="AA980" s="632"/>
      <c r="AB980" s="618"/>
      <c r="AC980" s="619"/>
      <c r="AD980" s="555"/>
      <c r="AE980" s="555"/>
      <c r="AF980" s="633" t="s">
        <v>164</v>
      </c>
      <c r="AG980" s="634">
        <v>188000</v>
      </c>
    </row>
    <row r="981" spans="1:33">
      <c r="A981" s="43"/>
      <c r="B981" s="635" t="s">
        <v>126</v>
      </c>
      <c r="C981" s="636">
        <v>1</v>
      </c>
      <c r="D981" s="636">
        <v>3</v>
      </c>
      <c r="E981" s="628">
        <v>7500</v>
      </c>
      <c r="F981" s="637">
        <v>18</v>
      </c>
      <c r="G981" s="638">
        <v>6750</v>
      </c>
      <c r="H981" s="637">
        <v>6</v>
      </c>
      <c r="I981" s="639">
        <v>5250</v>
      </c>
      <c r="J981" s="637"/>
      <c r="K981" s="640">
        <v>3750</v>
      </c>
      <c r="L981" s="637"/>
      <c r="M981" s="641">
        <v>3380</v>
      </c>
      <c r="N981" s="642"/>
      <c r="O981" s="642">
        <v>24</v>
      </c>
      <c r="P981" s="642">
        <v>175500</v>
      </c>
      <c r="Q981" s="595">
        <v>443</v>
      </c>
      <c r="R981" s="627" t="s">
        <v>717</v>
      </c>
      <c r="S981" s="628"/>
      <c r="T981" s="629">
        <v>186300</v>
      </c>
      <c r="U981" s="628">
        <v>726</v>
      </c>
      <c r="V981" s="628" t="s">
        <v>720</v>
      </c>
      <c r="W981" s="628"/>
      <c r="X981" s="630">
        <v>8100</v>
      </c>
      <c r="Y981" s="555"/>
      <c r="Z981" s="631"/>
      <c r="AA981" s="632"/>
      <c r="AB981" s="618"/>
      <c r="AC981" s="619"/>
      <c r="AD981" s="555"/>
      <c r="AE981" s="555"/>
      <c r="AF981" s="643" t="s">
        <v>680</v>
      </c>
      <c r="AG981" s="644">
        <v>0</v>
      </c>
    </row>
    <row r="982" spans="1:33">
      <c r="A982" s="43"/>
      <c r="B982" s="635" t="s">
        <v>83</v>
      </c>
      <c r="C982" s="636">
        <v>2</v>
      </c>
      <c r="D982" s="636">
        <v>1</v>
      </c>
      <c r="E982" s="628">
        <v>4500</v>
      </c>
      <c r="F982" s="637">
        <v>38</v>
      </c>
      <c r="G982" s="638">
        <v>4050</v>
      </c>
      <c r="H982" s="637">
        <v>68</v>
      </c>
      <c r="I982" s="639">
        <v>3150</v>
      </c>
      <c r="J982" s="637"/>
      <c r="K982" s="640">
        <v>2250</v>
      </c>
      <c r="L982" s="637"/>
      <c r="M982" s="641">
        <v>2030</v>
      </c>
      <c r="N982" s="642"/>
      <c r="O982" s="630">
        <v>106</v>
      </c>
      <c r="P982" s="642">
        <v>446400</v>
      </c>
      <c r="Q982" s="595">
        <v>474</v>
      </c>
      <c r="R982" s="627" t="s">
        <v>716</v>
      </c>
      <c r="S982" s="628"/>
      <c r="T982" s="629">
        <v>155930</v>
      </c>
      <c r="U982" s="628"/>
      <c r="V982" s="628" t="s">
        <v>492</v>
      </c>
      <c r="W982" s="628"/>
      <c r="X982" s="630"/>
      <c r="Y982" s="555"/>
      <c r="Z982" s="645"/>
      <c r="AA982" s="590"/>
      <c r="AB982" s="646"/>
      <c r="AC982" s="647"/>
      <c r="AD982" s="555"/>
      <c r="AE982" s="555"/>
      <c r="AF982" s="555"/>
      <c r="AG982" s="606"/>
    </row>
    <row r="983" spans="1:33">
      <c r="A983" s="43"/>
      <c r="B983" s="635" t="s">
        <v>83</v>
      </c>
      <c r="C983" s="636">
        <v>3</v>
      </c>
      <c r="D983" s="636">
        <v>1</v>
      </c>
      <c r="E983" s="628">
        <v>4500</v>
      </c>
      <c r="F983" s="637">
        <v>5</v>
      </c>
      <c r="G983" s="638">
        <v>4050</v>
      </c>
      <c r="H983" s="637">
        <v>46</v>
      </c>
      <c r="I983" s="639">
        <v>3150</v>
      </c>
      <c r="J983" s="637"/>
      <c r="K983" s="640">
        <v>2250</v>
      </c>
      <c r="L983" s="637"/>
      <c r="M983" s="641">
        <v>2030</v>
      </c>
      <c r="N983" s="642"/>
      <c r="O983" s="642">
        <v>51</v>
      </c>
      <c r="P983" s="642">
        <v>208800</v>
      </c>
      <c r="Q983" s="595"/>
      <c r="R983" s="627" t="s">
        <v>492</v>
      </c>
      <c r="S983" s="628"/>
      <c r="T983" s="629"/>
      <c r="U983" s="628"/>
      <c r="V983" s="628" t="s">
        <v>492</v>
      </c>
      <c r="W983" s="628"/>
      <c r="X983" s="630"/>
      <c r="Y983" s="555"/>
      <c r="Z983" s="648" t="s">
        <v>35</v>
      </c>
      <c r="AA983" s="649"/>
      <c r="AB983" s="650"/>
      <c r="AC983" s="651">
        <v>0</v>
      </c>
      <c r="AD983" s="555"/>
      <c r="AE983" s="555"/>
      <c r="AF983" s="555" t="s">
        <v>345</v>
      </c>
      <c r="AG983" s="606"/>
    </row>
    <row r="984" spans="1:33">
      <c r="A984" s="43"/>
      <c r="B984" s="635" t="s">
        <v>83</v>
      </c>
      <c r="C984" s="636">
        <v>3</v>
      </c>
      <c r="D984" s="636">
        <v>3</v>
      </c>
      <c r="E984" s="628">
        <v>4500</v>
      </c>
      <c r="F984" s="637"/>
      <c r="G984" s="638">
        <v>4050</v>
      </c>
      <c r="H984" s="637">
        <v>4</v>
      </c>
      <c r="I984" s="639">
        <v>3150</v>
      </c>
      <c r="J984" s="637"/>
      <c r="K984" s="640">
        <v>2250</v>
      </c>
      <c r="L984" s="637"/>
      <c r="M984" s="641">
        <v>2030</v>
      </c>
      <c r="N984" s="642">
        <v>1</v>
      </c>
      <c r="O984" s="630">
        <v>5</v>
      </c>
      <c r="P984" s="642">
        <v>18230</v>
      </c>
      <c r="Q984" s="595"/>
      <c r="R984" s="627" t="s">
        <v>492</v>
      </c>
      <c r="S984" s="628"/>
      <c r="T984" s="629"/>
      <c r="U984" s="628"/>
      <c r="V984" s="628" t="s">
        <v>492</v>
      </c>
      <c r="W984" s="628"/>
      <c r="X984" s="630"/>
      <c r="Y984" s="555"/>
      <c r="Z984" s="555"/>
      <c r="AA984" s="555"/>
      <c r="AB984" s="555"/>
      <c r="AC984" s="555"/>
      <c r="AD984" s="555"/>
      <c r="AE984" s="555"/>
      <c r="AF984" s="633" t="s">
        <v>164</v>
      </c>
      <c r="AG984" s="634">
        <v>143800</v>
      </c>
    </row>
    <row r="985" spans="1:33">
      <c r="A985" s="43"/>
      <c r="B985" s="635" t="s">
        <v>126</v>
      </c>
      <c r="C985" s="636">
        <v>2</v>
      </c>
      <c r="D985" s="636">
        <v>3</v>
      </c>
      <c r="E985" s="628">
        <v>7500</v>
      </c>
      <c r="F985" s="637">
        <v>2</v>
      </c>
      <c r="G985" s="638">
        <v>6750</v>
      </c>
      <c r="H985" s="637">
        <v>7</v>
      </c>
      <c r="I985" s="639">
        <v>5250</v>
      </c>
      <c r="J985" s="637"/>
      <c r="K985" s="640">
        <v>3750</v>
      </c>
      <c r="L985" s="637"/>
      <c r="M985" s="641">
        <v>3380</v>
      </c>
      <c r="N985" s="642"/>
      <c r="O985" s="642">
        <v>9</v>
      </c>
      <c r="P985" s="642">
        <v>62250</v>
      </c>
      <c r="Q985" s="595"/>
      <c r="R985" s="627" t="s">
        <v>492</v>
      </c>
      <c r="S985" s="628"/>
      <c r="T985" s="629"/>
      <c r="U985" s="628"/>
      <c r="V985" s="628" t="s">
        <v>492</v>
      </c>
      <c r="W985" s="628"/>
      <c r="X985" s="630"/>
      <c r="Y985" s="555"/>
      <c r="Z985" s="602" t="s">
        <v>33</v>
      </c>
      <c r="AA985" s="603"/>
      <c r="AB985" s="652"/>
      <c r="AC985" s="653"/>
      <c r="AD985" s="555"/>
      <c r="AE985" s="555"/>
      <c r="AF985" s="643" t="s">
        <v>680</v>
      </c>
      <c r="AG985" s="644">
        <v>0</v>
      </c>
    </row>
    <row r="986" spans="1:33">
      <c r="A986" s="43"/>
      <c r="B986" s="635" t="s">
        <v>83</v>
      </c>
      <c r="C986" s="636">
        <v>4</v>
      </c>
      <c r="D986" s="636">
        <v>1</v>
      </c>
      <c r="E986" s="628">
        <v>4500</v>
      </c>
      <c r="F986" s="637">
        <v>18</v>
      </c>
      <c r="G986" s="638">
        <v>4050</v>
      </c>
      <c r="H986" s="637">
        <v>65</v>
      </c>
      <c r="I986" s="639">
        <v>3150</v>
      </c>
      <c r="J986" s="637"/>
      <c r="K986" s="640">
        <v>2250</v>
      </c>
      <c r="L986" s="637"/>
      <c r="M986" s="641">
        <v>2030</v>
      </c>
      <c r="N986" s="642">
        <v>5</v>
      </c>
      <c r="O986" s="630">
        <v>88</v>
      </c>
      <c r="P986" s="642">
        <v>354400</v>
      </c>
      <c r="Q986" s="595"/>
      <c r="R986" s="627" t="s">
        <v>492</v>
      </c>
      <c r="S986" s="628"/>
      <c r="T986" s="629"/>
      <c r="U986" s="628"/>
      <c r="V986" s="628" t="s">
        <v>492</v>
      </c>
      <c r="W986" s="628"/>
      <c r="X986" s="630"/>
      <c r="Y986" s="555"/>
      <c r="Z986" s="627"/>
      <c r="AA986" s="654"/>
      <c r="AB986" s="655"/>
      <c r="AC986" s="656"/>
      <c r="AD986" s="555"/>
      <c r="AE986" s="555"/>
      <c r="AF986" s="596"/>
      <c r="AG986" s="606"/>
    </row>
    <row r="987" spans="1:33">
      <c r="A987" s="43"/>
      <c r="B987" s="635"/>
      <c r="C987" s="636"/>
      <c r="D987" s="636"/>
      <c r="E987" s="628" t="s">
        <v>492</v>
      </c>
      <c r="F987" s="637"/>
      <c r="G987" s="638" t="s">
        <v>492</v>
      </c>
      <c r="H987" s="637"/>
      <c r="I987" s="639" t="s">
        <v>492</v>
      </c>
      <c r="J987" s="637"/>
      <c r="K987" s="640" t="s">
        <v>492</v>
      </c>
      <c r="L987" s="637"/>
      <c r="M987" s="641" t="s">
        <v>492</v>
      </c>
      <c r="N987" s="642"/>
      <c r="O987" s="642" t="s">
        <v>492</v>
      </c>
      <c r="P987" s="642" t="s">
        <v>492</v>
      </c>
      <c r="Q987" s="595"/>
      <c r="R987" s="627" t="s">
        <v>492</v>
      </c>
      <c r="S987" s="628"/>
      <c r="T987" s="629"/>
      <c r="U987" s="628"/>
      <c r="V987" s="628" t="s">
        <v>492</v>
      </c>
      <c r="W987" s="628"/>
      <c r="X987" s="630"/>
      <c r="Y987" s="555"/>
      <c r="Z987" s="627"/>
      <c r="AA987" s="654"/>
      <c r="AB987" s="655"/>
      <c r="AC987" s="642"/>
      <c r="AD987" s="555"/>
      <c r="AE987" s="555"/>
      <c r="AF987" s="555" t="s">
        <v>163</v>
      </c>
      <c r="AG987" s="606"/>
    </row>
    <row r="988" spans="1:33">
      <c r="A988" s="43"/>
      <c r="B988" s="635"/>
      <c r="C988" s="636"/>
      <c r="D988" s="636"/>
      <c r="E988" s="628" t="s">
        <v>492</v>
      </c>
      <c r="F988" s="637"/>
      <c r="G988" s="638" t="s">
        <v>492</v>
      </c>
      <c r="H988" s="637"/>
      <c r="I988" s="639" t="s">
        <v>492</v>
      </c>
      <c r="J988" s="637"/>
      <c r="K988" s="640" t="s">
        <v>492</v>
      </c>
      <c r="L988" s="637"/>
      <c r="M988" s="641" t="s">
        <v>492</v>
      </c>
      <c r="N988" s="642"/>
      <c r="O988" s="630" t="s">
        <v>492</v>
      </c>
      <c r="P988" s="642" t="s">
        <v>492</v>
      </c>
      <c r="Q988" s="595"/>
      <c r="R988" s="627" t="s">
        <v>492</v>
      </c>
      <c r="S988" s="628"/>
      <c r="T988" s="629"/>
      <c r="U988" s="628"/>
      <c r="V988" s="628" t="s">
        <v>492</v>
      </c>
      <c r="W988" s="628"/>
      <c r="X988" s="630"/>
      <c r="Y988" s="555"/>
      <c r="Z988" s="627"/>
      <c r="AA988" s="654"/>
      <c r="AB988" s="655"/>
      <c r="AC988" s="642"/>
      <c r="AD988" s="555"/>
      <c r="AE988" s="555"/>
      <c r="AF988" s="633" t="s">
        <v>164</v>
      </c>
      <c r="AG988" s="634">
        <v>64500</v>
      </c>
    </row>
    <row r="989" spans="1:33">
      <c r="A989" s="43"/>
      <c r="B989" s="635"/>
      <c r="C989" s="636"/>
      <c r="D989" s="636"/>
      <c r="E989" s="628" t="s">
        <v>492</v>
      </c>
      <c r="F989" s="637"/>
      <c r="G989" s="638" t="s">
        <v>492</v>
      </c>
      <c r="H989" s="637"/>
      <c r="I989" s="639" t="s">
        <v>492</v>
      </c>
      <c r="J989" s="637"/>
      <c r="K989" s="640" t="s">
        <v>492</v>
      </c>
      <c r="L989" s="637"/>
      <c r="M989" s="641" t="s">
        <v>492</v>
      </c>
      <c r="N989" s="642"/>
      <c r="O989" s="642" t="s">
        <v>492</v>
      </c>
      <c r="P989" s="642" t="s">
        <v>492</v>
      </c>
      <c r="Q989" s="595"/>
      <c r="R989" s="627" t="s">
        <v>492</v>
      </c>
      <c r="S989" s="628"/>
      <c r="T989" s="629"/>
      <c r="U989" s="628"/>
      <c r="V989" s="628" t="s">
        <v>492</v>
      </c>
      <c r="W989" s="628"/>
      <c r="X989" s="630"/>
      <c r="Y989" s="555"/>
      <c r="Z989" s="627"/>
      <c r="AA989" s="654"/>
      <c r="AB989" s="655"/>
      <c r="AC989" s="642"/>
      <c r="AD989" s="555"/>
      <c r="AE989" s="555"/>
      <c r="AF989" s="643" t="s">
        <v>680</v>
      </c>
      <c r="AG989" s="644">
        <v>0</v>
      </c>
    </row>
    <row r="990" spans="1:33">
      <c r="A990" s="43"/>
      <c r="B990" s="635"/>
      <c r="C990" s="636"/>
      <c r="D990" s="636"/>
      <c r="E990" s="628" t="s">
        <v>492</v>
      </c>
      <c r="F990" s="637"/>
      <c r="G990" s="638" t="s">
        <v>492</v>
      </c>
      <c r="H990" s="637"/>
      <c r="I990" s="639" t="s">
        <v>492</v>
      </c>
      <c r="J990" s="637"/>
      <c r="K990" s="640" t="s">
        <v>492</v>
      </c>
      <c r="L990" s="637"/>
      <c r="M990" s="641" t="s">
        <v>492</v>
      </c>
      <c r="N990" s="642"/>
      <c r="O990" s="630" t="s">
        <v>492</v>
      </c>
      <c r="P990" s="642" t="s">
        <v>492</v>
      </c>
      <c r="Q990" s="595"/>
      <c r="R990" s="627" t="s">
        <v>492</v>
      </c>
      <c r="S990" s="628"/>
      <c r="T990" s="629"/>
      <c r="U990" s="628"/>
      <c r="V990" s="628" t="s">
        <v>492</v>
      </c>
      <c r="W990" s="628"/>
      <c r="X990" s="630"/>
      <c r="Y990" s="555"/>
      <c r="Z990" s="627"/>
      <c r="AA990" s="654"/>
      <c r="AB990" s="657"/>
      <c r="AC990" s="642"/>
      <c r="AD990" s="555"/>
      <c r="AE990" s="555"/>
      <c r="AF990" s="555"/>
      <c r="AG990" s="606"/>
    </row>
    <row r="991" spans="1:33">
      <c r="A991" s="43"/>
      <c r="B991" s="635"/>
      <c r="C991" s="658"/>
      <c r="D991" s="636"/>
      <c r="E991" s="628" t="s">
        <v>492</v>
      </c>
      <c r="F991" s="637"/>
      <c r="G991" s="638" t="s">
        <v>492</v>
      </c>
      <c r="H991" s="637"/>
      <c r="I991" s="639" t="s">
        <v>492</v>
      </c>
      <c r="J991" s="637"/>
      <c r="K991" s="640" t="s">
        <v>492</v>
      </c>
      <c r="L991" s="637"/>
      <c r="M991" s="641" t="s">
        <v>492</v>
      </c>
      <c r="N991" s="642"/>
      <c r="O991" s="642" t="s">
        <v>492</v>
      </c>
      <c r="P991" s="642" t="s">
        <v>492</v>
      </c>
      <c r="Q991" s="595"/>
      <c r="R991" s="627" t="s">
        <v>492</v>
      </c>
      <c r="S991" s="628"/>
      <c r="T991" s="629"/>
      <c r="U991" s="628"/>
      <c r="V991" s="628" t="s">
        <v>492</v>
      </c>
      <c r="W991" s="628"/>
      <c r="X991" s="630"/>
      <c r="Y991" s="555"/>
      <c r="Z991" s="627"/>
      <c r="AA991" s="654"/>
      <c r="AB991" s="657"/>
      <c r="AC991" s="642"/>
      <c r="AD991" s="555"/>
      <c r="AE991" s="555"/>
      <c r="AF991" s="596" t="s">
        <v>344</v>
      </c>
      <c r="AG991" s="597"/>
    </row>
    <row r="992" spans="1:33">
      <c r="A992" s="43"/>
      <c r="B992" s="635"/>
      <c r="C992" s="658"/>
      <c r="D992" s="636"/>
      <c r="E992" s="628" t="s">
        <v>492</v>
      </c>
      <c r="F992" s="637"/>
      <c r="G992" s="638" t="s">
        <v>492</v>
      </c>
      <c r="H992" s="637"/>
      <c r="I992" s="639" t="s">
        <v>492</v>
      </c>
      <c r="J992" s="637"/>
      <c r="K992" s="640" t="s">
        <v>492</v>
      </c>
      <c r="L992" s="637"/>
      <c r="M992" s="641" t="s">
        <v>492</v>
      </c>
      <c r="N992" s="642"/>
      <c r="O992" s="630" t="s">
        <v>492</v>
      </c>
      <c r="P992" s="642" t="s">
        <v>492</v>
      </c>
      <c r="Q992" s="595"/>
      <c r="R992" s="627" t="s">
        <v>492</v>
      </c>
      <c r="S992" s="628"/>
      <c r="T992" s="629"/>
      <c r="U992" s="628"/>
      <c r="V992" s="628" t="s">
        <v>492</v>
      </c>
      <c r="W992" s="628"/>
      <c r="X992" s="630"/>
      <c r="Y992" s="555"/>
      <c r="Z992" s="627"/>
      <c r="AA992" s="654"/>
      <c r="AB992" s="655"/>
      <c r="AC992" s="656"/>
      <c r="AD992" s="555"/>
      <c r="AE992" s="555"/>
      <c r="AF992" s="659"/>
      <c r="AG992" s="647"/>
    </row>
    <row r="993" spans="1:33">
      <c r="A993" s="43"/>
      <c r="B993" s="635"/>
      <c r="C993" s="658"/>
      <c r="D993" s="636"/>
      <c r="E993" s="628" t="s">
        <v>492</v>
      </c>
      <c r="F993" s="637"/>
      <c r="G993" s="638" t="s">
        <v>492</v>
      </c>
      <c r="H993" s="637"/>
      <c r="I993" s="639" t="s">
        <v>492</v>
      </c>
      <c r="J993" s="637"/>
      <c r="K993" s="640" t="s">
        <v>492</v>
      </c>
      <c r="L993" s="637"/>
      <c r="M993" s="641" t="s">
        <v>492</v>
      </c>
      <c r="N993" s="642"/>
      <c r="O993" s="642" t="s">
        <v>492</v>
      </c>
      <c r="P993" s="642" t="s">
        <v>492</v>
      </c>
      <c r="Q993" s="595"/>
      <c r="R993" s="627" t="s">
        <v>492</v>
      </c>
      <c r="S993" s="628"/>
      <c r="T993" s="629"/>
      <c r="U993" s="628"/>
      <c r="V993" s="628" t="s">
        <v>492</v>
      </c>
      <c r="W993" s="628"/>
      <c r="X993" s="630"/>
      <c r="Y993" s="555"/>
      <c r="Z993" s="627"/>
      <c r="AA993" s="654"/>
      <c r="AB993" s="655"/>
      <c r="AC993" s="642"/>
      <c r="AD993" s="555"/>
      <c r="AE993" s="555"/>
      <c r="AF993" s="660" t="s">
        <v>31</v>
      </c>
      <c r="AG993" s="661">
        <v>624370</v>
      </c>
    </row>
    <row r="994" spans="1:33">
      <c r="B994" s="662"/>
      <c r="C994" s="663"/>
      <c r="D994" s="664"/>
      <c r="E994" s="590" t="s">
        <v>492</v>
      </c>
      <c r="F994" s="665"/>
      <c r="G994" s="666"/>
      <c r="H994" s="665"/>
      <c r="I994" s="667"/>
      <c r="J994" s="665"/>
      <c r="K994" s="667"/>
      <c r="L994" s="665"/>
      <c r="M994" s="666"/>
      <c r="N994" s="647"/>
      <c r="O994" s="668"/>
      <c r="P994" s="647"/>
      <c r="Q994" s="595"/>
      <c r="R994" s="627" t="s">
        <v>492</v>
      </c>
      <c r="S994" s="628"/>
      <c r="T994" s="629"/>
      <c r="U994" s="628"/>
      <c r="V994" s="628" t="s">
        <v>492</v>
      </c>
      <c r="W994" s="628"/>
      <c r="X994" s="630"/>
      <c r="Y994" s="555"/>
      <c r="Z994" s="627"/>
      <c r="AA994" s="654"/>
      <c r="AB994" s="655"/>
      <c r="AC994" s="642"/>
      <c r="AD994" s="555"/>
      <c r="AE994" s="555"/>
      <c r="AF994" s="669"/>
      <c r="AG994" s="619"/>
    </row>
    <row r="995" spans="1:33">
      <c r="B995" s="928" t="s">
        <v>500</v>
      </c>
      <c r="C995" s="929"/>
      <c r="D995" s="930"/>
      <c r="E995" s="670"/>
      <c r="F995" s="671">
        <v>109</v>
      </c>
      <c r="G995" s="672">
        <v>33750</v>
      </c>
      <c r="H995" s="671">
        <v>198</v>
      </c>
      <c r="I995" s="673">
        <v>26250</v>
      </c>
      <c r="J995" s="671">
        <v>0</v>
      </c>
      <c r="K995" s="673">
        <v>18750</v>
      </c>
      <c r="L995" s="671">
        <v>2</v>
      </c>
      <c r="M995" s="672">
        <v>16910</v>
      </c>
      <c r="N995" s="672">
        <v>6</v>
      </c>
      <c r="O995" s="674">
        <v>315</v>
      </c>
      <c r="P995" s="674">
        <v>1404180</v>
      </c>
      <c r="Q995" s="595"/>
      <c r="R995" s="675" t="s">
        <v>492</v>
      </c>
      <c r="S995" s="676"/>
      <c r="T995" s="677"/>
      <c r="U995" s="628"/>
      <c r="V995" s="628" t="s">
        <v>492</v>
      </c>
      <c r="W995" s="628"/>
      <c r="X995" s="630"/>
      <c r="Y995" s="555"/>
      <c r="Z995" s="627"/>
      <c r="AA995" s="654"/>
      <c r="AB995" s="655"/>
      <c r="AC995" s="642"/>
      <c r="AD995" s="555"/>
      <c r="AE995" s="555"/>
      <c r="AF995" s="660" t="s">
        <v>32</v>
      </c>
      <c r="AG995" s="678"/>
    </row>
    <row r="996" spans="1:33">
      <c r="B996" s="554"/>
      <c r="C996" s="590"/>
      <c r="D996" s="554"/>
      <c r="E996" s="590"/>
      <c r="F996" s="666"/>
      <c r="G996" s="666"/>
      <c r="H996" s="666"/>
      <c r="I996" s="666"/>
      <c r="J996" s="666"/>
      <c r="K996" s="666"/>
      <c r="L996" s="666"/>
      <c r="M996" s="666"/>
      <c r="N996" s="666"/>
      <c r="O996" s="666"/>
      <c r="P996" s="666"/>
      <c r="Q996" s="595"/>
      <c r="R996" s="598" t="s">
        <v>89</v>
      </c>
      <c r="S996" s="679"/>
      <c r="T996" s="680">
        <v>430430</v>
      </c>
      <c r="U996" s="628"/>
      <c r="V996" s="628" t="s">
        <v>492</v>
      </c>
      <c r="W996" s="628"/>
      <c r="X996" s="630"/>
      <c r="Y996" s="555"/>
      <c r="Z996" s="627"/>
      <c r="AA996" s="654"/>
      <c r="AB996" s="657"/>
      <c r="AC996" s="642"/>
      <c r="AD996" s="555"/>
      <c r="AE996" s="555"/>
      <c r="AF996" s="669"/>
      <c r="AG996" s="619"/>
    </row>
    <row r="997" spans="1:33">
      <c r="B997" s="881" t="s">
        <v>601</v>
      </c>
      <c r="C997" s="882"/>
      <c r="D997" s="882"/>
      <c r="E997" s="564" t="e">
        <v>#N/A</v>
      </c>
      <c r="F997" s="883" t="s">
        <v>603</v>
      </c>
      <c r="G997" s="884"/>
      <c r="H997" s="884"/>
      <c r="I997" s="884"/>
      <c r="J997" s="884"/>
      <c r="K997" s="884"/>
      <c r="L997" s="884"/>
      <c r="M997" s="884"/>
      <c r="N997" s="884"/>
      <c r="O997" s="884"/>
      <c r="P997" s="885"/>
      <c r="Q997" s="555"/>
      <c r="R997" s="598" t="s">
        <v>90</v>
      </c>
      <c r="S997" s="564"/>
      <c r="T997" s="681"/>
      <c r="U997" s="682"/>
      <c r="V997" s="682" t="s">
        <v>492</v>
      </c>
      <c r="W997" s="682"/>
      <c r="X997" s="683"/>
      <c r="Y997" s="555"/>
      <c r="Z997" s="675"/>
      <c r="AA997" s="684"/>
      <c r="AB997" s="685"/>
      <c r="AC997" s="686"/>
      <c r="AD997" s="555"/>
      <c r="AE997" s="555"/>
      <c r="AF997" s="660" t="s">
        <v>343</v>
      </c>
      <c r="AG997" s="678"/>
    </row>
    <row r="998" spans="1:33">
      <c r="B998" s="894" t="s">
        <v>602</v>
      </c>
      <c r="C998" s="894"/>
      <c r="D998" s="894"/>
      <c r="E998" s="555" t="e">
        <v>#N/A</v>
      </c>
      <c r="F998" s="687" t="s">
        <v>15</v>
      </c>
      <c r="G998" s="688"/>
      <c r="H998" s="687" t="s">
        <v>16</v>
      </c>
      <c r="I998" s="689"/>
      <c r="J998" s="559" t="s">
        <v>17</v>
      </c>
      <c r="K998" s="690"/>
      <c r="L998" s="687" t="s">
        <v>18</v>
      </c>
      <c r="M998" s="670"/>
      <c r="N998" s="670" t="s">
        <v>19</v>
      </c>
      <c r="O998" s="691" t="s">
        <v>6</v>
      </c>
      <c r="P998" s="613" t="s">
        <v>20</v>
      </c>
      <c r="Q998" s="555"/>
      <c r="R998" s="692" t="s">
        <v>492</v>
      </c>
      <c r="S998" s="560"/>
      <c r="T998" s="693"/>
      <c r="U998" s="694"/>
      <c r="V998" s="695" t="s">
        <v>492</v>
      </c>
      <c r="W998" s="695"/>
      <c r="X998" s="630"/>
      <c r="Y998" s="555"/>
      <c r="Z998" s="645"/>
      <c r="AA998" s="590"/>
      <c r="AB998" s="646"/>
      <c r="AC998" s="647"/>
      <c r="AD998" s="555"/>
      <c r="AE998" s="555"/>
      <c r="AF998" s="669"/>
      <c r="AG998" s="619"/>
    </row>
    <row r="999" spans="1:33">
      <c r="A999" s="548" t="s">
        <v>498</v>
      </c>
      <c r="B999" s="873" t="s">
        <v>635</v>
      </c>
      <c r="C999" s="874"/>
      <c r="D999" s="875"/>
      <c r="E999" s="670"/>
      <c r="F999" s="765">
        <v>89</v>
      </c>
      <c r="G999" s="757">
        <v>20250</v>
      </c>
      <c r="H999" s="758">
        <v>185</v>
      </c>
      <c r="I999" s="758">
        <v>15750</v>
      </c>
      <c r="J999" s="758">
        <v>0</v>
      </c>
      <c r="K999" s="758">
        <v>11250</v>
      </c>
      <c r="L999" s="758">
        <v>2</v>
      </c>
      <c r="M999" s="758">
        <v>10150</v>
      </c>
      <c r="N999" s="758">
        <v>6</v>
      </c>
      <c r="O999" s="758">
        <v>282</v>
      </c>
      <c r="P999" s="759">
        <v>1166430</v>
      </c>
      <c r="Q999" s="555"/>
      <c r="R999" s="857" t="s">
        <v>91</v>
      </c>
      <c r="S999" s="858"/>
      <c r="T999" s="680">
        <v>430430</v>
      </c>
      <c r="U999" s="696"/>
      <c r="V999" s="697" t="s">
        <v>492</v>
      </c>
      <c r="W999" s="696"/>
      <c r="X999" s="630"/>
      <c r="Y999" s="555"/>
      <c r="Z999" s="648" t="s">
        <v>35</v>
      </c>
      <c r="AA999" s="649"/>
      <c r="AB999" s="650"/>
      <c r="AC999" s="651">
        <v>0</v>
      </c>
      <c r="AD999" s="555"/>
      <c r="AE999" s="555"/>
      <c r="AF999" s="698" t="s">
        <v>81</v>
      </c>
      <c r="AG999" s="699"/>
    </row>
    <row r="1000" spans="1:33">
      <c r="A1000" s="548"/>
      <c r="B1000" s="870" t="s">
        <v>623</v>
      </c>
      <c r="C1000" s="871"/>
      <c r="D1000" s="872"/>
      <c r="E1000" s="555" t="e">
        <v>#N/A</v>
      </c>
      <c r="F1000" s="700">
        <v>643</v>
      </c>
      <c r="G1000" s="701">
        <v>166050</v>
      </c>
      <c r="H1000" s="702">
        <v>1079</v>
      </c>
      <c r="I1000" s="702">
        <v>129150</v>
      </c>
      <c r="J1000" s="702">
        <v>46</v>
      </c>
      <c r="K1000" s="702">
        <v>92250</v>
      </c>
      <c r="L1000" s="702">
        <v>36</v>
      </c>
      <c r="M1000" s="702">
        <v>83230</v>
      </c>
      <c r="N1000" s="702">
        <v>21</v>
      </c>
      <c r="O1000" s="702">
        <v>1825</v>
      </c>
      <c r="P1000" s="703">
        <v>7531980</v>
      </c>
      <c r="Q1000" s="555"/>
      <c r="R1000" s="560"/>
      <c r="S1000" s="560"/>
      <c r="T1000" s="704"/>
      <c r="U1000" s="628"/>
      <c r="V1000" s="628" t="s">
        <v>492</v>
      </c>
      <c r="W1000" s="628"/>
      <c r="X1000" s="630"/>
      <c r="Y1000" s="555"/>
      <c r="Z1000" s="596" t="s">
        <v>36</v>
      </c>
      <c r="AA1000" s="555"/>
      <c r="AB1000" s="555"/>
      <c r="AC1000" s="555"/>
      <c r="AD1000" s="555"/>
      <c r="AE1000" s="555"/>
      <c r="AF1000" s="669"/>
      <c r="AG1000" s="619"/>
    </row>
    <row r="1001" spans="1:33">
      <c r="A1001" s="548" t="s">
        <v>607</v>
      </c>
      <c r="B1001" s="873" t="s">
        <v>107</v>
      </c>
      <c r="C1001" s="874"/>
      <c r="D1001" s="875"/>
      <c r="E1001" s="670"/>
      <c r="F1001" s="757">
        <v>0</v>
      </c>
      <c r="G1001" s="758">
        <v>0</v>
      </c>
      <c r="H1001" s="758">
        <v>0</v>
      </c>
      <c r="I1001" s="758">
        <v>0</v>
      </c>
      <c r="J1001" s="758">
        <v>0</v>
      </c>
      <c r="K1001" s="758">
        <v>0</v>
      </c>
      <c r="L1001" s="758">
        <v>0</v>
      </c>
      <c r="M1001" s="758">
        <v>0</v>
      </c>
      <c r="N1001" s="758">
        <v>0</v>
      </c>
      <c r="O1001" s="758">
        <v>0</v>
      </c>
      <c r="P1001" s="759">
        <v>0</v>
      </c>
      <c r="Q1001" s="555"/>
      <c r="R1001" s="857" t="s">
        <v>92</v>
      </c>
      <c r="S1001" s="863"/>
      <c r="T1001" s="864"/>
      <c r="U1001" s="682"/>
      <c r="V1001" s="682" t="s">
        <v>492</v>
      </c>
      <c r="W1001" s="682"/>
      <c r="X1001" s="683"/>
      <c r="Y1001" s="555"/>
      <c r="Z1001" s="555"/>
      <c r="AA1001" s="555"/>
      <c r="AB1001" s="555"/>
      <c r="AC1001" s="555"/>
      <c r="AD1001" s="555"/>
      <c r="AE1001" s="555"/>
      <c r="AF1001" s="705" t="s">
        <v>34</v>
      </c>
      <c r="AG1001" s="706"/>
    </row>
    <row r="1002" spans="1:33">
      <c r="A1002" s="548"/>
      <c r="B1002" s="870" t="s">
        <v>623</v>
      </c>
      <c r="C1002" s="871"/>
      <c r="D1002" s="872"/>
      <c r="E1002" s="555" t="e">
        <v>#N/A</v>
      </c>
      <c r="F1002" s="701">
        <v>33</v>
      </c>
      <c r="G1002" s="702">
        <v>3150</v>
      </c>
      <c r="H1002" s="702">
        <v>8</v>
      </c>
      <c r="I1002" s="702">
        <v>2450</v>
      </c>
      <c r="J1002" s="702">
        <v>0</v>
      </c>
      <c r="K1002" s="702">
        <v>1750</v>
      </c>
      <c r="L1002" s="702">
        <v>0</v>
      </c>
      <c r="M1002" s="702">
        <v>1580</v>
      </c>
      <c r="N1002" s="702">
        <v>1</v>
      </c>
      <c r="O1002" s="702">
        <v>42</v>
      </c>
      <c r="P1002" s="703">
        <v>142280</v>
      </c>
      <c r="Q1002" s="555"/>
      <c r="R1002" s="692" t="s">
        <v>492</v>
      </c>
      <c r="S1002" s="560"/>
      <c r="T1002" s="693"/>
      <c r="U1002" s="707"/>
      <c r="V1002" s="708" t="s">
        <v>492</v>
      </c>
      <c r="W1002" s="676"/>
      <c r="X1002" s="709"/>
      <c r="Y1002" s="555"/>
      <c r="Z1002" s="645"/>
      <c r="AA1002" s="590"/>
      <c r="AB1002" s="646"/>
      <c r="AC1002" s="647"/>
      <c r="AD1002" s="555"/>
      <c r="AE1002" s="555"/>
      <c r="AF1002" s="669"/>
      <c r="AG1002" s="619"/>
    </row>
    <row r="1003" spans="1:33">
      <c r="A1003" s="548" t="s">
        <v>608</v>
      </c>
      <c r="B1003" s="873" t="s">
        <v>605</v>
      </c>
      <c r="C1003" s="874"/>
      <c r="D1003" s="875"/>
      <c r="E1003" s="670"/>
      <c r="F1003" s="757">
        <v>0</v>
      </c>
      <c r="G1003" s="758">
        <v>0</v>
      </c>
      <c r="H1003" s="758">
        <v>0</v>
      </c>
      <c r="I1003" s="758">
        <v>0</v>
      </c>
      <c r="J1003" s="758">
        <v>0</v>
      </c>
      <c r="K1003" s="758">
        <v>0</v>
      </c>
      <c r="L1003" s="758">
        <v>0</v>
      </c>
      <c r="M1003" s="758">
        <v>0</v>
      </c>
      <c r="N1003" s="758">
        <v>0</v>
      </c>
      <c r="O1003" s="758">
        <v>0</v>
      </c>
      <c r="P1003" s="759">
        <v>0</v>
      </c>
      <c r="Q1003" s="555"/>
      <c r="R1003" s="857" t="s">
        <v>93</v>
      </c>
      <c r="S1003" s="858"/>
      <c r="T1003" s="680">
        <v>399620</v>
      </c>
      <c r="U1003" s="710"/>
      <c r="V1003" s="564" t="s">
        <v>82</v>
      </c>
      <c r="W1003" s="564"/>
      <c r="X1003" s="711">
        <v>399620</v>
      </c>
      <c r="Y1003" s="555"/>
      <c r="Z1003" s="692" t="s">
        <v>76</v>
      </c>
      <c r="AA1003" s="649"/>
      <c r="AB1003" s="650"/>
      <c r="AC1003" s="651">
        <v>0</v>
      </c>
      <c r="AD1003" s="555"/>
      <c r="AE1003" s="555"/>
      <c r="AF1003" s="705" t="s">
        <v>5</v>
      </c>
      <c r="AG1003" s="651">
        <v>624370</v>
      </c>
    </row>
    <row r="1004" spans="1:33">
      <c r="A1004" s="548"/>
      <c r="B1004" s="870" t="s">
        <v>623</v>
      </c>
      <c r="C1004" s="871"/>
      <c r="D1004" s="872"/>
      <c r="E1004" s="712"/>
      <c r="F1004" s="701">
        <v>0</v>
      </c>
      <c r="G1004" s="702">
        <v>0</v>
      </c>
      <c r="H1004" s="702">
        <v>0</v>
      </c>
      <c r="I1004" s="702">
        <v>0</v>
      </c>
      <c r="J1004" s="702">
        <v>0</v>
      </c>
      <c r="K1004" s="702">
        <v>0</v>
      </c>
      <c r="L1004" s="702">
        <v>0</v>
      </c>
      <c r="M1004" s="702">
        <v>0</v>
      </c>
      <c r="N1004" s="702">
        <v>0</v>
      </c>
      <c r="O1004" s="702">
        <v>0</v>
      </c>
      <c r="P1004" s="703">
        <v>0</v>
      </c>
      <c r="Q1004" s="555"/>
      <c r="R1004" s="596"/>
      <c r="S1004" s="555"/>
      <c r="T1004" s="713"/>
      <c r="U1004" s="555"/>
      <c r="V1004" s="714"/>
      <c r="W1004" s="555"/>
      <c r="X1004" s="713"/>
      <c r="Y1004" s="555"/>
      <c r="Z1004" s="555"/>
      <c r="AA1004" s="555"/>
      <c r="AB1004" s="555"/>
      <c r="AC1004" s="555"/>
      <c r="AD1004" s="555"/>
      <c r="AE1004" s="555"/>
      <c r="AF1004" s="555"/>
      <c r="AG1004" s="555"/>
    </row>
    <row r="1005" spans="1:33">
      <c r="A1005" s="548" t="s">
        <v>609</v>
      </c>
      <c r="B1005" s="873" t="s">
        <v>103</v>
      </c>
      <c r="C1005" s="874"/>
      <c r="D1005" s="875"/>
      <c r="E1005" s="560" t="e">
        <v>#N/A</v>
      </c>
      <c r="F1005" s="757">
        <v>0</v>
      </c>
      <c r="G1005" s="758">
        <v>0</v>
      </c>
      <c r="H1005" s="758">
        <v>0</v>
      </c>
      <c r="I1005" s="758">
        <v>0</v>
      </c>
      <c r="J1005" s="758">
        <v>0</v>
      </c>
      <c r="K1005" s="758">
        <v>0</v>
      </c>
      <c r="L1005" s="758">
        <v>0</v>
      </c>
      <c r="M1005" s="758">
        <v>0</v>
      </c>
      <c r="N1005" s="758">
        <v>0</v>
      </c>
      <c r="O1005" s="758">
        <v>0</v>
      </c>
      <c r="P1005" s="759">
        <v>0</v>
      </c>
      <c r="Q1005" s="555"/>
      <c r="R1005" s="649" t="s">
        <v>425</v>
      </c>
      <c r="S1005" s="555"/>
      <c r="T1005" s="555"/>
      <c r="U1005" s="555"/>
      <c r="V1005" s="555"/>
      <c r="W1005" s="555"/>
      <c r="X1005" s="555"/>
      <c r="Y1005" s="555"/>
      <c r="Z1005" s="555"/>
      <c r="AA1005" s="555"/>
      <c r="AB1005" s="555"/>
      <c r="AC1005" s="555"/>
      <c r="AD1005" s="555"/>
      <c r="AE1005" s="555"/>
      <c r="AF1005" s="714" t="s">
        <v>342</v>
      </c>
      <c r="AG1005" s="555"/>
    </row>
    <row r="1006" spans="1:33">
      <c r="A1006" s="548"/>
      <c r="B1006" s="870" t="s">
        <v>623</v>
      </c>
      <c r="C1006" s="871"/>
      <c r="D1006" s="872"/>
      <c r="E1006" s="555" t="e">
        <v>#N/A</v>
      </c>
      <c r="F1006" s="701">
        <v>174</v>
      </c>
      <c r="G1006" s="702">
        <v>26460</v>
      </c>
      <c r="H1006" s="702">
        <v>71</v>
      </c>
      <c r="I1006" s="702">
        <v>20580</v>
      </c>
      <c r="J1006" s="702">
        <v>0</v>
      </c>
      <c r="K1006" s="702">
        <v>14700</v>
      </c>
      <c r="L1006" s="702">
        <v>20</v>
      </c>
      <c r="M1006" s="702">
        <v>13230</v>
      </c>
      <c r="N1006" s="702">
        <v>6</v>
      </c>
      <c r="O1006" s="702">
        <v>271</v>
      </c>
      <c r="P1006" s="703">
        <v>2455880</v>
      </c>
      <c r="Q1006" s="555"/>
      <c r="R1006" s="774"/>
      <c r="S1006" s="604"/>
      <c r="T1006" s="603" t="s">
        <v>39</v>
      </c>
      <c r="U1006" s="604"/>
      <c r="V1006" s="715"/>
      <c r="W1006" s="604"/>
      <c r="X1006" s="603" t="s">
        <v>40</v>
      </c>
      <c r="Y1006" s="604"/>
      <c r="Z1006" s="715"/>
      <c r="AA1006" s="604"/>
      <c r="AB1006" s="604"/>
      <c r="AC1006" s="603" t="s">
        <v>41</v>
      </c>
      <c r="AD1006" s="715"/>
      <c r="AE1006" s="555"/>
      <c r="AF1006" s="645"/>
      <c r="AG1006" s="716"/>
    </row>
    <row r="1007" spans="1:33">
      <c r="A1007" s="548" t="s">
        <v>610</v>
      </c>
      <c r="B1007" s="878" t="s">
        <v>661</v>
      </c>
      <c r="C1007" s="879"/>
      <c r="D1007" s="880"/>
      <c r="E1007" s="670"/>
      <c r="F1007" s="757">
        <v>20</v>
      </c>
      <c r="G1007" s="758">
        <v>6750</v>
      </c>
      <c r="H1007" s="758">
        <v>13</v>
      </c>
      <c r="I1007" s="758">
        <v>5250</v>
      </c>
      <c r="J1007" s="758">
        <v>0</v>
      </c>
      <c r="K1007" s="758">
        <v>3750</v>
      </c>
      <c r="L1007" s="758">
        <v>0</v>
      </c>
      <c r="M1007" s="758">
        <v>3380</v>
      </c>
      <c r="N1007" s="758">
        <v>0</v>
      </c>
      <c r="O1007" s="758">
        <v>33</v>
      </c>
      <c r="P1007" s="759">
        <v>237750</v>
      </c>
      <c r="Q1007" s="555"/>
      <c r="R1007" s="775"/>
      <c r="S1007" s="596" t="s">
        <v>2</v>
      </c>
      <c r="T1007" s="717">
        <v>176</v>
      </c>
      <c r="U1007" s="555"/>
      <c r="V1007" s="718"/>
      <c r="W1007" s="596" t="s">
        <v>42</v>
      </c>
      <c r="X1007" s="719">
        <v>1428</v>
      </c>
      <c r="Y1007" s="555"/>
      <c r="Z1007" s="720"/>
      <c r="AA1007" s="555" t="s">
        <v>2</v>
      </c>
      <c r="AB1007" s="596"/>
      <c r="AC1007" s="721">
        <v>1747</v>
      </c>
      <c r="AD1007" s="720"/>
      <c r="AE1007" s="555"/>
      <c r="AF1007" s="631"/>
      <c r="AG1007" s="561"/>
    </row>
    <row r="1008" spans="1:33" ht="3" customHeight="1">
      <c r="A1008" s="548" t="s">
        <v>332</v>
      </c>
      <c r="B1008" s="870" t="s">
        <v>623</v>
      </c>
      <c r="C1008" s="871"/>
      <c r="D1008" s="872"/>
      <c r="E1008" s="555" t="e">
        <v>#N/A</v>
      </c>
      <c r="F1008" s="701">
        <v>209</v>
      </c>
      <c r="G1008" s="702">
        <v>54000</v>
      </c>
      <c r="H1008" s="702">
        <v>129</v>
      </c>
      <c r="I1008" s="702">
        <v>42000</v>
      </c>
      <c r="J1008" s="702">
        <v>0</v>
      </c>
      <c r="K1008" s="702">
        <v>30000</v>
      </c>
      <c r="L1008" s="702">
        <v>9</v>
      </c>
      <c r="M1008" s="702">
        <v>27040</v>
      </c>
      <c r="N1008" s="702">
        <v>3</v>
      </c>
      <c r="O1008" s="702">
        <v>350</v>
      </c>
      <c r="P1008" s="703">
        <v>2482140</v>
      </c>
      <c r="Q1008" s="555"/>
      <c r="R1008" s="776" t="s">
        <v>43</v>
      </c>
      <c r="S1008" s="697" t="s">
        <v>3</v>
      </c>
      <c r="T1008" s="722">
        <v>315</v>
      </c>
      <c r="U1008" s="696"/>
      <c r="V1008" s="723">
        <v>178.97727272727272</v>
      </c>
      <c r="W1008" s="697" t="s">
        <v>44</v>
      </c>
      <c r="X1008" s="724">
        <v>2488</v>
      </c>
      <c r="Y1008" s="696"/>
      <c r="Z1008" s="725">
        <v>174.22969187675071</v>
      </c>
      <c r="AA1008" s="696" t="s">
        <v>3</v>
      </c>
      <c r="AB1008" s="697"/>
      <c r="AC1008" s="726">
        <v>2766</v>
      </c>
      <c r="AD1008" s="723">
        <v>158.32856325128793</v>
      </c>
      <c r="AE1008" s="555"/>
      <c r="AF1008" s="558"/>
      <c r="AG1008" s="561"/>
    </row>
    <row r="1009" spans="1:33" ht="17.25" customHeight="1">
      <c r="A1009" s="43"/>
      <c r="B1009" s="662"/>
      <c r="C1009" s="663"/>
      <c r="D1009" s="664"/>
      <c r="E1009" s="590" t="s">
        <v>492</v>
      </c>
      <c r="F1009" s="760"/>
      <c r="G1009" s="761"/>
      <c r="H1009" s="760"/>
      <c r="I1009" s="762"/>
      <c r="J1009" s="760"/>
      <c r="K1009" s="762"/>
      <c r="L1009" s="760"/>
      <c r="M1009" s="761"/>
      <c r="N1009" s="761"/>
      <c r="O1009" s="763"/>
      <c r="P1009" s="764"/>
      <c r="Q1009" s="555"/>
      <c r="R1009" s="777"/>
      <c r="S1009" s="728"/>
      <c r="T1009" s="606">
        <v>569450</v>
      </c>
      <c r="U1009" s="555"/>
      <c r="V1009" s="729"/>
      <c r="W1009" s="555"/>
      <c r="X1009" s="719">
        <v>4865380</v>
      </c>
      <c r="Y1009" s="555"/>
      <c r="Z1009" s="720"/>
      <c r="AA1009" s="555"/>
      <c r="AB1009" s="555"/>
      <c r="AC1009" s="713">
        <v>5909990</v>
      </c>
      <c r="AD1009" s="720"/>
      <c r="AE1009" s="555"/>
      <c r="AF1009" s="730"/>
      <c r="AG1009" s="561"/>
    </row>
    <row r="1010" spans="1:33" ht="17.25" customHeight="1">
      <c r="A1010" s="43"/>
      <c r="B1010" s="870" t="s">
        <v>611</v>
      </c>
      <c r="C1010" s="871"/>
      <c r="D1010" s="872"/>
      <c r="E1010" s="670"/>
      <c r="F1010" s="731">
        <v>1059</v>
      </c>
      <c r="G1010" s="732">
        <v>249660</v>
      </c>
      <c r="H1010" s="731">
        <v>1287</v>
      </c>
      <c r="I1010" s="733">
        <v>194180</v>
      </c>
      <c r="J1010" s="731">
        <v>46</v>
      </c>
      <c r="K1010" s="733">
        <v>138700</v>
      </c>
      <c r="L1010" s="731">
        <v>65</v>
      </c>
      <c r="M1010" s="732">
        <v>125080</v>
      </c>
      <c r="N1010" s="732">
        <v>31</v>
      </c>
      <c r="O1010" s="734">
        <v>2488</v>
      </c>
      <c r="P1010" s="735">
        <v>12612280</v>
      </c>
      <c r="Q1010" s="555"/>
      <c r="R1010" s="778" t="s">
        <v>45</v>
      </c>
      <c r="S1010" s="660"/>
      <c r="T1010" s="736">
        <v>1404180</v>
      </c>
      <c r="U1010" s="696"/>
      <c r="V1010" s="723">
        <v>246.58530160681357</v>
      </c>
      <c r="W1010" s="696"/>
      <c r="X1010" s="724">
        <v>12612280</v>
      </c>
      <c r="Y1010" s="696"/>
      <c r="Z1010" s="723">
        <v>259.22497317784018</v>
      </c>
      <c r="AA1010" s="696"/>
      <c r="AB1010" s="696"/>
      <c r="AC1010" s="736">
        <v>13796240</v>
      </c>
      <c r="AD1010" s="723">
        <v>233.43931208005429</v>
      </c>
      <c r="AE1010" s="555"/>
      <c r="AF1010" s="558"/>
      <c r="AG1010" s="561"/>
    </row>
    <row r="1011" spans="1:33" ht="16.5" customHeight="1">
      <c r="A1011" s="43"/>
      <c r="B1011" s="895"/>
      <c r="C1011" s="895"/>
      <c r="D1011" s="895"/>
      <c r="E1011" s="562"/>
      <c r="F1011" s="666"/>
      <c r="G1011" s="737"/>
      <c r="H1011" s="666"/>
      <c r="I1011" s="737"/>
      <c r="J1011" s="666"/>
      <c r="K1011" s="737"/>
      <c r="L1011" s="666"/>
      <c r="M1011" s="737"/>
      <c r="N1011" s="666"/>
      <c r="O1011" s="737"/>
      <c r="P1011" s="737"/>
      <c r="Q1011" s="555"/>
      <c r="R1011" s="777" t="s">
        <v>46</v>
      </c>
      <c r="S1011" s="738">
        <v>0</v>
      </c>
      <c r="T1011" s="606">
        <v>0</v>
      </c>
      <c r="U1011" s="555"/>
      <c r="V1011" s="729"/>
      <c r="W1011" s="555"/>
      <c r="X1011" s="719">
        <v>0</v>
      </c>
      <c r="Y1011" s="555"/>
      <c r="Z1011" s="739"/>
      <c r="AA1011" s="555"/>
      <c r="AB1011" s="555"/>
      <c r="AC1011" s="713">
        <v>0</v>
      </c>
      <c r="AD1011" s="720"/>
      <c r="AE1011" s="555"/>
      <c r="AF1011" s="558"/>
      <c r="AG1011" s="561"/>
    </row>
    <row r="1012" spans="1:33" ht="11.25" customHeight="1">
      <c r="A1012" s="43"/>
      <c r="B1012" s="881" t="s">
        <v>618</v>
      </c>
      <c r="C1012" s="882"/>
      <c r="D1012" s="882"/>
      <c r="E1012" s="564" t="e">
        <v>#N/A</v>
      </c>
      <c r="F1012" s="883" t="s">
        <v>616</v>
      </c>
      <c r="G1012" s="884"/>
      <c r="H1012" s="884"/>
      <c r="I1012" s="884"/>
      <c r="J1012" s="884"/>
      <c r="K1012" s="884"/>
      <c r="L1012" s="884"/>
      <c r="M1012" s="884"/>
      <c r="N1012" s="884"/>
      <c r="O1012" s="884"/>
      <c r="P1012" s="885"/>
      <c r="Q1012" s="555"/>
      <c r="R1012" s="776" t="s">
        <v>47</v>
      </c>
      <c r="S1012" s="740"/>
      <c r="T1012" s="736">
        <v>0</v>
      </c>
      <c r="U1012" s="696"/>
      <c r="V1012" s="723" t="s">
        <v>492</v>
      </c>
      <c r="W1012" s="696"/>
      <c r="X1012" s="724">
        <v>0</v>
      </c>
      <c r="Y1012" s="696"/>
      <c r="Z1012" s="725" t="s">
        <v>492</v>
      </c>
      <c r="AA1012" s="696"/>
      <c r="AB1012" s="696"/>
      <c r="AC1012" s="736">
        <v>0</v>
      </c>
      <c r="AD1012" s="723" t="s">
        <v>492</v>
      </c>
      <c r="AE1012" s="555"/>
      <c r="AF1012" s="558"/>
      <c r="AG1012" s="561"/>
    </row>
    <row r="1013" spans="1:33">
      <c r="A1013" s="43"/>
      <c r="B1013" s="894" t="s">
        <v>602</v>
      </c>
      <c r="C1013" s="894"/>
      <c r="D1013" s="894"/>
      <c r="E1013" s="555" t="e">
        <v>#N/A</v>
      </c>
      <c r="F1013" s="687" t="s">
        <v>15</v>
      </c>
      <c r="G1013" s="688"/>
      <c r="H1013" s="687" t="s">
        <v>16</v>
      </c>
      <c r="I1013" s="689"/>
      <c r="J1013" s="559" t="s">
        <v>17</v>
      </c>
      <c r="K1013" s="690"/>
      <c r="L1013" s="687" t="s">
        <v>18</v>
      </c>
      <c r="M1013" s="670"/>
      <c r="N1013" s="670" t="s">
        <v>19</v>
      </c>
      <c r="O1013" s="691" t="s">
        <v>6</v>
      </c>
      <c r="P1013" s="613" t="s">
        <v>20</v>
      </c>
      <c r="Q1013" s="555"/>
      <c r="R1013" s="773" t="s">
        <v>639</v>
      </c>
      <c r="S1013" s="824">
        <v>26740</v>
      </c>
      <c r="T1013" s="606">
        <v>6520</v>
      </c>
      <c r="U1013" s="555"/>
      <c r="V1013" s="729"/>
      <c r="W1013" s="555"/>
      <c r="X1013" s="719">
        <v>93560</v>
      </c>
      <c r="Y1013" s="555"/>
      <c r="Z1013" s="720"/>
      <c r="AA1013" s="555"/>
      <c r="AB1013" s="555"/>
      <c r="AC1013" s="713">
        <v>113580</v>
      </c>
      <c r="AD1013" s="720"/>
      <c r="AE1013" s="555"/>
      <c r="AF1013" s="558"/>
      <c r="AG1013" s="561"/>
    </row>
    <row r="1014" spans="1:33" ht="15" thickBot="1">
      <c r="A1014" s="43"/>
      <c r="B1014" s="873" t="s">
        <v>635</v>
      </c>
      <c r="C1014" s="874"/>
      <c r="D1014" s="875"/>
      <c r="E1014" s="670"/>
      <c r="F1014" s="665"/>
      <c r="G1014" s="727"/>
      <c r="H1014" s="727"/>
      <c r="I1014" s="727"/>
      <c r="J1014" s="727"/>
      <c r="K1014" s="727"/>
      <c r="L1014" s="727"/>
      <c r="M1014" s="727"/>
      <c r="N1014" s="727"/>
      <c r="O1014" s="727"/>
      <c r="P1014" s="742"/>
      <c r="Q1014" s="555"/>
      <c r="R1014" s="771" t="s">
        <v>682</v>
      </c>
      <c r="S1014" s="825">
        <v>0</v>
      </c>
      <c r="T1014" s="736">
        <v>26740</v>
      </c>
      <c r="U1014" s="696"/>
      <c r="V1014" s="723">
        <v>410.12269938650309</v>
      </c>
      <c r="W1014" s="696"/>
      <c r="X1014" s="724">
        <v>188000</v>
      </c>
      <c r="Y1014" s="696"/>
      <c r="Z1014" s="723">
        <v>200.94057289439934</v>
      </c>
      <c r="AA1014" s="696"/>
      <c r="AB1014" s="696"/>
      <c r="AC1014" s="736">
        <v>205400</v>
      </c>
      <c r="AD1014" s="723">
        <v>180.84169748195106</v>
      </c>
      <c r="AE1014" s="555"/>
      <c r="AF1014" s="558"/>
      <c r="AG1014" s="561"/>
    </row>
    <row r="1015" spans="1:33" ht="15" thickBot="1">
      <c r="A1015" s="43"/>
      <c r="B1015" s="870" t="s">
        <v>624</v>
      </c>
      <c r="C1015" s="871"/>
      <c r="D1015" s="872"/>
      <c r="E1015" s="555" t="e">
        <v>#N/A</v>
      </c>
      <c r="F1015" s="700">
        <v>829</v>
      </c>
      <c r="G1015" s="701">
        <v>178200</v>
      </c>
      <c r="H1015" s="702">
        <v>1157</v>
      </c>
      <c r="I1015" s="702">
        <v>138600</v>
      </c>
      <c r="J1015" s="702">
        <v>46</v>
      </c>
      <c r="K1015" s="702">
        <v>99000</v>
      </c>
      <c r="L1015" s="702">
        <v>48</v>
      </c>
      <c r="M1015" s="702">
        <v>89320</v>
      </c>
      <c r="N1015" s="702">
        <v>23</v>
      </c>
      <c r="O1015" s="702">
        <v>2103</v>
      </c>
      <c r="P1015" s="703">
        <v>8715940</v>
      </c>
      <c r="Q1015" s="555"/>
      <c r="R1015" s="773" t="s">
        <v>640</v>
      </c>
      <c r="S1015" s="741">
        <v>17500</v>
      </c>
      <c r="T1015" s="606">
        <v>3600</v>
      </c>
      <c r="U1015" s="555"/>
      <c r="V1015" s="729"/>
      <c r="W1015" s="555"/>
      <c r="X1015" s="719">
        <v>98800</v>
      </c>
      <c r="Y1015" s="555"/>
      <c r="Z1015" s="739"/>
      <c r="AA1015" s="555"/>
      <c r="AB1015" s="555"/>
      <c r="AC1015" s="713">
        <v>121600</v>
      </c>
      <c r="AD1015" s="720"/>
      <c r="AE1015" s="555"/>
      <c r="AF1015" s="934" t="s">
        <v>664</v>
      </c>
      <c r="AG1015" s="935"/>
    </row>
    <row r="1016" spans="1:33">
      <c r="B1016" s="873" t="s">
        <v>107</v>
      </c>
      <c r="C1016" s="874"/>
      <c r="D1016" s="875"/>
      <c r="E1016" s="670"/>
      <c r="F1016" s="665"/>
      <c r="G1016" s="727"/>
      <c r="H1016" s="727"/>
      <c r="I1016" s="727"/>
      <c r="J1016" s="727"/>
      <c r="K1016" s="727"/>
      <c r="L1016" s="727"/>
      <c r="M1016" s="727"/>
      <c r="N1016" s="727"/>
      <c r="O1016" s="727"/>
      <c r="P1016" s="742"/>
      <c r="Q1016" s="555"/>
      <c r="R1016" s="772" t="s">
        <v>683</v>
      </c>
      <c r="S1016" s="740"/>
      <c r="T1016" s="736">
        <v>17500</v>
      </c>
      <c r="U1016" s="696"/>
      <c r="V1016" s="723">
        <v>486.11111111111109</v>
      </c>
      <c r="W1016" s="696"/>
      <c r="X1016" s="724">
        <v>143800</v>
      </c>
      <c r="Y1016" s="696"/>
      <c r="Z1016" s="725">
        <v>145.54655870445345</v>
      </c>
      <c r="AA1016" s="696"/>
      <c r="AB1016" s="696"/>
      <c r="AC1016" s="736">
        <v>176800</v>
      </c>
      <c r="AD1016" s="723">
        <v>145.39473684210526</v>
      </c>
      <c r="AE1016" s="555"/>
      <c r="AF1016" s="936" t="s">
        <v>157</v>
      </c>
      <c r="AG1016" s="937"/>
    </row>
    <row r="1017" spans="1:33">
      <c r="B1017" s="870" t="s">
        <v>624</v>
      </c>
      <c r="C1017" s="871"/>
      <c r="D1017" s="872"/>
      <c r="E1017" s="555" t="e">
        <v>#N/A</v>
      </c>
      <c r="F1017" s="701">
        <v>33</v>
      </c>
      <c r="G1017" s="702">
        <v>3150</v>
      </c>
      <c r="H1017" s="702">
        <v>8</v>
      </c>
      <c r="I1017" s="702">
        <v>2450</v>
      </c>
      <c r="J1017" s="702">
        <v>0</v>
      </c>
      <c r="K1017" s="702">
        <v>1750</v>
      </c>
      <c r="L1017" s="702">
        <v>0</v>
      </c>
      <c r="M1017" s="702">
        <v>1580</v>
      </c>
      <c r="N1017" s="702">
        <v>1</v>
      </c>
      <c r="O1017" s="702">
        <v>42</v>
      </c>
      <c r="P1017" s="703">
        <v>142280</v>
      </c>
      <c r="Q1017" s="555"/>
      <c r="R1017" s="777"/>
      <c r="S1017" s="669"/>
      <c r="T1017" s="606">
        <v>0</v>
      </c>
      <c r="U1017" s="555"/>
      <c r="V1017" s="729"/>
      <c r="W1017" s="555"/>
      <c r="X1017" s="719">
        <v>0</v>
      </c>
      <c r="Y1017" s="555"/>
      <c r="Z1017" s="720"/>
      <c r="AA1017" s="555"/>
      <c r="AB1017" s="555"/>
      <c r="AC1017" s="713">
        <v>0</v>
      </c>
      <c r="AD1017" s="720"/>
      <c r="AE1017" s="555"/>
      <c r="AF1017" s="826" t="s">
        <v>731</v>
      </c>
      <c r="AG1017" s="827" t="s">
        <v>732</v>
      </c>
    </row>
    <row r="1018" spans="1:33">
      <c r="B1018" s="873" t="s">
        <v>605</v>
      </c>
      <c r="C1018" s="874"/>
      <c r="D1018" s="875"/>
      <c r="E1018" s="670"/>
      <c r="F1018" s="665"/>
      <c r="G1018" s="727"/>
      <c r="H1018" s="727"/>
      <c r="I1018" s="727"/>
      <c r="J1018" s="727"/>
      <c r="K1018" s="727"/>
      <c r="L1018" s="727"/>
      <c r="M1018" s="727"/>
      <c r="N1018" s="727"/>
      <c r="O1018" s="727"/>
      <c r="P1018" s="742"/>
      <c r="Q1018" s="555"/>
      <c r="R1018" s="776" t="s">
        <v>52</v>
      </c>
      <c r="S1018" s="660"/>
      <c r="T1018" s="736">
        <v>0</v>
      </c>
      <c r="U1018" s="696"/>
      <c r="V1018" s="723" t="s">
        <v>492</v>
      </c>
      <c r="W1018" s="696"/>
      <c r="X1018" s="724">
        <v>0</v>
      </c>
      <c r="Y1018" s="696"/>
      <c r="Z1018" s="723" t="s">
        <v>492</v>
      </c>
      <c r="AA1018" s="696"/>
      <c r="AB1018" s="696"/>
      <c r="AC1018" s="736">
        <v>0</v>
      </c>
      <c r="AD1018" s="723" t="s">
        <v>492</v>
      </c>
      <c r="AE1018" s="555"/>
      <c r="AF1018" s="817">
        <v>14870</v>
      </c>
      <c r="AG1018" s="818">
        <v>1101.4814814814818</v>
      </c>
    </row>
    <row r="1019" spans="1:33">
      <c r="B1019" s="870" t="s">
        <v>624</v>
      </c>
      <c r="C1019" s="871"/>
      <c r="D1019" s="872"/>
      <c r="E1019" s="712"/>
      <c r="F1019" s="701">
        <v>0</v>
      </c>
      <c r="G1019" s="702">
        <v>0</v>
      </c>
      <c r="H1019" s="702">
        <v>0</v>
      </c>
      <c r="I1019" s="702">
        <v>0</v>
      </c>
      <c r="J1019" s="702">
        <v>0</v>
      </c>
      <c r="K1019" s="702">
        <v>0</v>
      </c>
      <c r="L1019" s="702">
        <v>0</v>
      </c>
      <c r="M1019" s="702">
        <v>0</v>
      </c>
      <c r="N1019" s="702">
        <v>0</v>
      </c>
      <c r="O1019" s="702">
        <v>0</v>
      </c>
      <c r="P1019" s="703">
        <v>0</v>
      </c>
      <c r="Q1019" s="555"/>
      <c r="R1019" s="773" t="s">
        <v>641</v>
      </c>
      <c r="S1019" s="728">
        <v>6000</v>
      </c>
      <c r="T1019" s="743">
        <v>1500</v>
      </c>
      <c r="U1019" s="682"/>
      <c r="V1019" s="744"/>
      <c r="W1019" s="682"/>
      <c r="X1019" s="719">
        <v>30000</v>
      </c>
      <c r="Y1019" s="682"/>
      <c r="Z1019" s="744"/>
      <c r="AA1019" s="682"/>
      <c r="AB1019" s="682"/>
      <c r="AC1019" s="745">
        <v>43500</v>
      </c>
      <c r="AD1019" s="744"/>
      <c r="AE1019" s="555"/>
      <c r="AF1019" s="828" t="s">
        <v>733</v>
      </c>
      <c r="AG1019" s="829" t="s">
        <v>732</v>
      </c>
    </row>
    <row r="1020" spans="1:33" ht="15" thickBot="1">
      <c r="B1020" s="873" t="s">
        <v>103</v>
      </c>
      <c r="C1020" s="874"/>
      <c r="D1020" s="875"/>
      <c r="E1020" s="560" t="e">
        <v>#N/A</v>
      </c>
      <c r="F1020" s="665"/>
      <c r="G1020" s="727"/>
      <c r="H1020" s="727"/>
      <c r="I1020" s="727"/>
      <c r="J1020" s="727"/>
      <c r="K1020" s="727"/>
      <c r="L1020" s="727"/>
      <c r="M1020" s="727"/>
      <c r="N1020" s="727"/>
      <c r="O1020" s="727"/>
      <c r="P1020" s="742"/>
      <c r="Q1020" s="555"/>
      <c r="R1020" s="779" t="s">
        <v>684</v>
      </c>
      <c r="S1020" s="746"/>
      <c r="T1020" s="747">
        <v>6000</v>
      </c>
      <c r="U1020" s="748"/>
      <c r="V1020" s="749">
        <v>400</v>
      </c>
      <c r="W1020" s="748"/>
      <c r="X1020" s="719">
        <v>64500</v>
      </c>
      <c r="Y1020" s="748"/>
      <c r="Z1020" s="749">
        <v>215</v>
      </c>
      <c r="AA1020" s="748"/>
      <c r="AB1020" s="748"/>
      <c r="AC1020" s="747">
        <v>72000</v>
      </c>
      <c r="AD1020" s="749">
        <v>165.51724137931035</v>
      </c>
      <c r="AE1020" s="555"/>
      <c r="AF1020" s="821">
        <v>11870</v>
      </c>
      <c r="AG1020" s="822">
        <v>1079.0909090909099</v>
      </c>
    </row>
    <row r="1021" spans="1:33">
      <c r="B1021" s="870" t="s">
        <v>624</v>
      </c>
      <c r="C1021" s="871"/>
      <c r="D1021" s="872"/>
      <c r="E1021" s="555" t="e">
        <v>#N/A</v>
      </c>
      <c r="F1021" s="701">
        <v>174</v>
      </c>
      <c r="G1021" s="702">
        <v>26460</v>
      </c>
      <c r="H1021" s="702">
        <v>71</v>
      </c>
      <c r="I1021" s="702">
        <v>20580</v>
      </c>
      <c r="J1021" s="702">
        <v>0</v>
      </c>
      <c r="K1021" s="702">
        <v>14700</v>
      </c>
      <c r="L1021" s="702">
        <v>20</v>
      </c>
      <c r="M1021" s="702">
        <v>13230</v>
      </c>
      <c r="N1021" s="702">
        <v>6</v>
      </c>
      <c r="O1021" s="702">
        <v>271</v>
      </c>
      <c r="P1021" s="703">
        <v>2455880</v>
      </c>
      <c r="Q1021" s="555"/>
      <c r="R1021" s="777"/>
      <c r="S1021" s="669"/>
      <c r="T1021" s="713">
        <v>581070</v>
      </c>
      <c r="U1021" s="555"/>
      <c r="V1021" s="729"/>
      <c r="W1021" s="555"/>
      <c r="X1021" s="750">
        <v>5087740</v>
      </c>
      <c r="Y1021" s="555"/>
      <c r="Z1021" s="739"/>
      <c r="AA1021" s="555"/>
      <c r="AB1021" s="555"/>
      <c r="AC1021" s="713">
        <v>6188670</v>
      </c>
      <c r="AD1021" s="739"/>
      <c r="AE1021" s="555"/>
      <c r="AF1021" s="932" t="s">
        <v>685</v>
      </c>
      <c r="AG1021" s="933"/>
    </row>
    <row r="1022" spans="1:33">
      <c r="B1022" s="878" t="s">
        <v>661</v>
      </c>
      <c r="C1022" s="879"/>
      <c r="D1022" s="880"/>
      <c r="E1022" s="670"/>
      <c r="F1022" s="665"/>
      <c r="G1022" s="727"/>
      <c r="H1022" s="727"/>
      <c r="I1022" s="727"/>
      <c r="J1022" s="727"/>
      <c r="K1022" s="727"/>
      <c r="L1022" s="727"/>
      <c r="M1022" s="727"/>
      <c r="N1022" s="727"/>
      <c r="O1022" s="727"/>
      <c r="P1022" s="742"/>
      <c r="Q1022" s="555"/>
      <c r="R1022" s="780" t="s">
        <v>53</v>
      </c>
      <c r="S1022" s="705"/>
      <c r="T1022" s="751">
        <v>1454420</v>
      </c>
      <c r="U1022" s="560"/>
      <c r="V1022" s="752">
        <v>250.3003080523861</v>
      </c>
      <c r="W1022" s="560"/>
      <c r="X1022" s="751">
        <v>13008580</v>
      </c>
      <c r="Y1022" s="560"/>
      <c r="Z1022" s="752">
        <v>255.68484238581374</v>
      </c>
      <c r="AA1022" s="560"/>
      <c r="AB1022" s="560"/>
      <c r="AC1022" s="751">
        <v>14250440</v>
      </c>
      <c r="AD1022" s="752">
        <v>230.26660009339648</v>
      </c>
      <c r="AE1022" s="555"/>
      <c r="AF1022" s="826" t="s">
        <v>731</v>
      </c>
      <c r="AG1022" s="827" t="s">
        <v>732</v>
      </c>
    </row>
    <row r="1023" spans="1:33">
      <c r="B1023" s="870" t="s">
        <v>624</v>
      </c>
      <c r="C1023" s="871"/>
      <c r="D1023" s="872"/>
      <c r="E1023" s="555" t="e">
        <v>#N/A</v>
      </c>
      <c r="F1023" s="701">
        <v>209</v>
      </c>
      <c r="G1023" s="702">
        <v>54000</v>
      </c>
      <c r="H1023" s="702">
        <v>129</v>
      </c>
      <c r="I1023" s="702">
        <v>42000</v>
      </c>
      <c r="J1023" s="702">
        <v>0</v>
      </c>
      <c r="K1023" s="702">
        <v>30000</v>
      </c>
      <c r="L1023" s="702">
        <v>9</v>
      </c>
      <c r="M1023" s="702">
        <v>27040</v>
      </c>
      <c r="N1023" s="702">
        <v>3</v>
      </c>
      <c r="O1023" s="702">
        <v>350</v>
      </c>
      <c r="P1023" s="703">
        <v>2482140</v>
      </c>
      <c r="Q1023" s="555"/>
      <c r="R1023" s="775"/>
      <c r="S1023" s="669"/>
      <c r="T1023" s="713">
        <v>528309.76430976426</v>
      </c>
      <c r="U1023" s="555"/>
      <c r="V1023" s="729"/>
      <c r="W1023" s="555"/>
      <c r="X1023" s="713">
        <v>4625960.9427609425</v>
      </c>
      <c r="Y1023" s="555"/>
      <c r="Z1023" s="739"/>
      <c r="AA1023" s="555"/>
      <c r="AB1023" s="555"/>
      <c r="AC1023" s="713">
        <v>5626972.0538720526</v>
      </c>
      <c r="AD1023" s="739"/>
      <c r="AE1023" s="555"/>
      <c r="AF1023" s="817"/>
      <c r="AG1023" s="818" t="s">
        <v>725</v>
      </c>
    </row>
    <row r="1024" spans="1:33">
      <c r="B1024" s="662"/>
      <c r="C1024" s="663"/>
      <c r="D1024" s="664"/>
      <c r="E1024" s="590" t="s">
        <v>492</v>
      </c>
      <c r="F1024" s="665"/>
      <c r="G1024" s="666"/>
      <c r="H1024" s="665"/>
      <c r="I1024" s="667"/>
      <c r="J1024" s="665"/>
      <c r="K1024" s="667"/>
      <c r="L1024" s="665"/>
      <c r="M1024" s="666"/>
      <c r="N1024" s="666"/>
      <c r="O1024" s="727"/>
      <c r="P1024" s="647"/>
      <c r="Q1024" s="555"/>
      <c r="R1024" s="777" t="s">
        <v>54</v>
      </c>
      <c r="S1024" s="669"/>
      <c r="T1024" s="713">
        <v>1322450.3367003365</v>
      </c>
      <c r="U1024" s="555"/>
      <c r="V1024" s="725"/>
      <c r="W1024" s="555"/>
      <c r="X1024" s="713">
        <v>11827662.794612791</v>
      </c>
      <c r="Y1024" s="555"/>
      <c r="Z1024" s="725">
        <v>255.68012659340806</v>
      </c>
      <c r="AA1024" s="555"/>
      <c r="AB1024" s="555"/>
      <c r="AC1024" s="713">
        <v>12956716.835016832</v>
      </c>
      <c r="AD1024" s="753">
        <v>230.26090606049854</v>
      </c>
      <c r="AE1024" s="555"/>
      <c r="AF1024" s="828" t="s">
        <v>733</v>
      </c>
      <c r="AG1024" s="829" t="s">
        <v>732</v>
      </c>
    </row>
    <row r="1025" spans="1:33" ht="15" thickBot="1">
      <c r="B1025" s="870" t="s">
        <v>617</v>
      </c>
      <c r="C1025" s="871"/>
      <c r="D1025" s="872"/>
      <c r="E1025" s="670"/>
      <c r="F1025" s="731">
        <v>1245</v>
      </c>
      <c r="G1025" s="732">
        <v>261810</v>
      </c>
      <c r="H1025" s="731">
        <v>1365</v>
      </c>
      <c r="I1025" s="733">
        <v>203630</v>
      </c>
      <c r="J1025" s="731">
        <v>46</v>
      </c>
      <c r="K1025" s="733">
        <v>145450</v>
      </c>
      <c r="L1025" s="731">
        <v>77</v>
      </c>
      <c r="M1025" s="732">
        <v>131170</v>
      </c>
      <c r="N1025" s="732">
        <v>33</v>
      </c>
      <c r="O1025" s="734">
        <v>2766</v>
      </c>
      <c r="P1025" s="735">
        <v>13796240</v>
      </c>
      <c r="Q1025" s="555"/>
      <c r="R1025" s="781"/>
      <c r="S1025" s="754" t="s">
        <v>0</v>
      </c>
      <c r="T1025" s="751">
        <v>131969.66329966346</v>
      </c>
      <c r="U1025" s="560"/>
      <c r="V1025" s="755"/>
      <c r="W1025" s="649" t="s">
        <v>0</v>
      </c>
      <c r="X1025" s="751">
        <v>1180917.2053872086</v>
      </c>
      <c r="Y1025" s="560"/>
      <c r="Z1025" s="756"/>
      <c r="AA1025" s="560" t="s">
        <v>0</v>
      </c>
      <c r="AB1025" s="649"/>
      <c r="AC1025" s="751">
        <v>1293723.1649831682</v>
      </c>
      <c r="AD1025" s="756"/>
      <c r="AE1025" s="555"/>
      <c r="AF1025" s="823"/>
      <c r="AG1025" s="822" t="s">
        <v>725</v>
      </c>
    </row>
    <row r="1026" spans="1:33">
      <c r="A1026" s="22"/>
    </row>
    <row r="1027" spans="1:33">
      <c r="A1027" s="22"/>
    </row>
    <row r="1028" spans="1:33" ht="19.25" customHeight="1">
      <c r="A1028" s="1">
        <v>19</v>
      </c>
      <c r="B1028" s="555"/>
      <c r="C1028" s="555"/>
      <c r="D1028" s="561"/>
      <c r="E1028" s="564"/>
      <c r="F1028" s="567" t="s">
        <v>705</v>
      </c>
      <c r="G1028" s="562">
        <v>0</v>
      </c>
      <c r="H1028" s="563" t="s">
        <v>706</v>
      </c>
      <c r="I1028" s="564">
        <v>0</v>
      </c>
      <c r="J1028" s="565" t="s">
        <v>707</v>
      </c>
      <c r="K1028" s="566">
        <v>0</v>
      </c>
      <c r="L1028" s="567" t="s">
        <v>708</v>
      </c>
      <c r="M1028" s="566">
        <v>0</v>
      </c>
      <c r="N1028" s="567" t="s">
        <v>709</v>
      </c>
      <c r="O1028" s="568" t="s">
        <v>162</v>
      </c>
      <c r="P1028" s="557"/>
      <c r="Q1028" s="24"/>
      <c r="R1028" s="919" t="s">
        <v>99</v>
      </c>
      <c r="S1028" s="919"/>
      <c r="T1028" s="919"/>
      <c r="U1028" s="919"/>
      <c r="V1028" s="919"/>
      <c r="W1028" s="919"/>
      <c r="X1028" s="919"/>
      <c r="AD1028" s="866" t="s">
        <v>116</v>
      </c>
      <c r="AE1028" s="25"/>
      <c r="AF1028" s="183" t="s">
        <v>8</v>
      </c>
      <c r="AG1028" s="556" t="s">
        <v>9</v>
      </c>
    </row>
    <row r="1029" spans="1:33" ht="19">
      <c r="D1029" s="561"/>
      <c r="E1029" s="555"/>
      <c r="F1029" s="920"/>
      <c r="H1029" s="922"/>
      <c r="J1029" s="924"/>
      <c r="K1029" s="186"/>
      <c r="L1029" s="926"/>
      <c r="M1029" s="186"/>
      <c r="N1029" s="926"/>
      <c r="O1029" s="876" t="s">
        <v>714</v>
      </c>
      <c r="P1029" s="770">
        <v>1</v>
      </c>
      <c r="Q1029" s="4"/>
      <c r="R1029" s="269"/>
      <c r="S1029" s="865">
        <v>45796</v>
      </c>
      <c r="T1029" s="865"/>
      <c r="U1029" s="865"/>
      <c r="V1029" s="865"/>
      <c r="W1029" s="862" t="s">
        <v>713</v>
      </c>
      <c r="X1029" s="862"/>
      <c r="Y1029" s="268"/>
      <c r="Z1029" s="4"/>
      <c r="AA1029" s="4"/>
      <c r="AB1029" s="4"/>
      <c r="AC1029" s="29"/>
      <c r="AD1029" s="867"/>
      <c r="AE1029" s="263"/>
      <c r="AF1029" s="889" t="s">
        <v>723</v>
      </c>
      <c r="AG1029" s="860" t="s">
        <v>723</v>
      </c>
    </row>
    <row r="1030" spans="1:33" ht="19">
      <c r="D1030" s="561"/>
      <c r="E1030" s="560"/>
      <c r="F1030" s="921"/>
      <c r="G1030" s="31"/>
      <c r="H1030" s="923"/>
      <c r="I1030" s="31"/>
      <c r="J1030" s="925"/>
      <c r="K1030" s="187"/>
      <c r="L1030" s="927"/>
      <c r="M1030" s="187"/>
      <c r="N1030" s="927"/>
      <c r="O1030" s="877" t="s">
        <v>492</v>
      </c>
      <c r="P1030" s="770">
        <v>1</v>
      </c>
      <c r="Q1030" s="4"/>
      <c r="R1030" s="269"/>
      <c r="S1030" s="865"/>
      <c r="T1030" s="865"/>
      <c r="U1030" s="865"/>
      <c r="V1030" s="865"/>
      <c r="W1030" s="862"/>
      <c r="X1030" s="862"/>
      <c r="Y1030" s="268"/>
      <c r="Z1030" s="4"/>
      <c r="AA1030" s="4"/>
      <c r="AB1030" s="4"/>
      <c r="AC1030" s="29"/>
      <c r="AD1030" s="868"/>
      <c r="AE1030" s="187"/>
      <c r="AF1030" s="890" t="s">
        <v>492</v>
      </c>
      <c r="AG1030" s="861" t="s">
        <v>492</v>
      </c>
    </row>
    <row r="1031" spans="1:33">
      <c r="B1031" s="555" t="s">
        <v>447</v>
      </c>
      <c r="C1031" s="555"/>
      <c r="D1031" s="555"/>
      <c r="E1031" s="555"/>
      <c r="F1031" s="555"/>
      <c r="G1031" s="555"/>
      <c r="H1031" s="555"/>
      <c r="I1031" s="555"/>
      <c r="J1031" s="555"/>
      <c r="K1031" s="555"/>
      <c r="L1031" s="555"/>
      <c r="M1031" s="555"/>
      <c r="N1031" s="555"/>
      <c r="O1031" s="595">
        <v>4</v>
      </c>
      <c r="P1031" s="555"/>
      <c r="Q1031" s="555"/>
      <c r="R1031" s="596" t="s">
        <v>446</v>
      </c>
      <c r="S1031" s="555"/>
      <c r="T1031" s="555"/>
      <c r="U1031" s="555"/>
      <c r="V1031" s="596" t="s">
        <v>445</v>
      </c>
      <c r="W1031" s="555"/>
      <c r="X1031" s="555"/>
      <c r="Y1031" s="555"/>
      <c r="Z1031" s="596" t="s">
        <v>444</v>
      </c>
      <c r="AA1031" s="596"/>
      <c r="AB1031" s="555"/>
      <c r="AC1031" s="597"/>
      <c r="AD1031" s="555"/>
      <c r="AE1031" s="555"/>
      <c r="AF1031" s="596"/>
      <c r="AG1031" s="597"/>
    </row>
    <row r="1032" spans="1:33">
      <c r="B1032" s="908"/>
      <c r="C1032" s="909"/>
      <c r="D1032" s="598"/>
      <c r="E1032" s="598"/>
      <c r="F1032" s="891" t="s">
        <v>679</v>
      </c>
      <c r="G1032" s="892"/>
      <c r="H1032" s="892"/>
      <c r="I1032" s="892"/>
      <c r="J1032" s="892"/>
      <c r="K1032" s="892"/>
      <c r="L1032" s="892"/>
      <c r="M1032" s="892"/>
      <c r="N1032" s="892"/>
      <c r="O1032" s="892"/>
      <c r="P1032" s="893"/>
      <c r="Q1032" s="555"/>
      <c r="R1032" s="599" t="s">
        <v>78</v>
      </c>
      <c r="S1032" s="564"/>
      <c r="T1032" s="600" t="s">
        <v>79</v>
      </c>
      <c r="U1032" s="564"/>
      <c r="V1032" s="564" t="s">
        <v>80</v>
      </c>
      <c r="W1032" s="564"/>
      <c r="X1032" s="601" t="s">
        <v>79</v>
      </c>
      <c r="Y1032" s="555"/>
      <c r="Z1032" s="602" t="s">
        <v>30</v>
      </c>
      <c r="AA1032" s="603"/>
      <c r="AB1032" s="604"/>
      <c r="AC1032" s="605"/>
      <c r="AD1032" s="555"/>
      <c r="AE1032" s="555"/>
      <c r="AF1032" s="555"/>
      <c r="AG1032" s="606"/>
    </row>
    <row r="1033" spans="1:33">
      <c r="B1033" s="607" t="s">
        <v>104</v>
      </c>
      <c r="C1033" s="608" t="s">
        <v>105</v>
      </c>
      <c r="D1033" s="568" t="s">
        <v>4</v>
      </c>
      <c r="E1033" s="563"/>
      <c r="F1033" s="609" t="s">
        <v>15</v>
      </c>
      <c r="G1033" s="610"/>
      <c r="H1033" s="609" t="s">
        <v>16</v>
      </c>
      <c r="I1033" s="566"/>
      <c r="J1033" s="567" t="s">
        <v>17</v>
      </c>
      <c r="K1033" s="611"/>
      <c r="L1033" s="609" t="s">
        <v>18</v>
      </c>
      <c r="M1033" s="562"/>
      <c r="N1033" s="612" t="s">
        <v>19</v>
      </c>
      <c r="O1033" s="613" t="s">
        <v>6</v>
      </c>
      <c r="P1033" s="613" t="s">
        <v>20</v>
      </c>
      <c r="Q1033" s="595">
        <v>415</v>
      </c>
      <c r="R1033" s="614" t="s">
        <v>579</v>
      </c>
      <c r="S1033" s="604"/>
      <c r="T1033" s="615">
        <v>132300</v>
      </c>
      <c r="U1033" s="604">
        <v>500</v>
      </c>
      <c r="V1033" s="604" t="s">
        <v>341</v>
      </c>
      <c r="W1033" s="604"/>
      <c r="X1033" s="616">
        <v>74250</v>
      </c>
      <c r="Y1033" s="555"/>
      <c r="Z1033" s="558"/>
      <c r="AA1033" s="617"/>
      <c r="AB1033" s="618"/>
      <c r="AC1033" s="619"/>
      <c r="AD1033" s="555"/>
      <c r="AE1033" s="555"/>
      <c r="AF1033" s="555" t="s">
        <v>346</v>
      </c>
      <c r="AG1033" s="606"/>
    </row>
    <row r="1034" spans="1:33">
      <c r="A1034" s="43"/>
      <c r="B1034" s="620" t="s">
        <v>84</v>
      </c>
      <c r="C1034" s="621">
        <v>1</v>
      </c>
      <c r="D1034" s="621">
        <v>1</v>
      </c>
      <c r="E1034" s="604">
        <v>3500</v>
      </c>
      <c r="F1034" s="622">
        <v>18</v>
      </c>
      <c r="G1034" s="623">
        <v>3150</v>
      </c>
      <c r="H1034" s="622">
        <v>42</v>
      </c>
      <c r="I1034" s="624">
        <v>2450</v>
      </c>
      <c r="J1034" s="622"/>
      <c r="K1034" s="625">
        <v>1750</v>
      </c>
      <c r="L1034" s="622"/>
      <c r="M1034" s="626">
        <v>1580</v>
      </c>
      <c r="N1034" s="605"/>
      <c r="O1034" s="616">
        <v>60</v>
      </c>
      <c r="P1034" s="605">
        <v>195300</v>
      </c>
      <c r="Q1034" s="595">
        <v>474</v>
      </c>
      <c r="R1034" s="627" t="s">
        <v>716</v>
      </c>
      <c r="S1034" s="628"/>
      <c r="T1034" s="629">
        <v>285300</v>
      </c>
      <c r="U1034" s="628"/>
      <c r="V1034" s="628" t="s">
        <v>697</v>
      </c>
      <c r="W1034" s="628"/>
      <c r="X1034" s="630">
        <v>10000</v>
      </c>
      <c r="Y1034" s="555"/>
      <c r="Z1034" s="631"/>
      <c r="AA1034" s="632"/>
      <c r="AB1034" s="618"/>
      <c r="AC1034" s="619"/>
      <c r="AD1034" s="555"/>
      <c r="AE1034" s="555"/>
      <c r="AF1034" s="633" t="s">
        <v>164</v>
      </c>
      <c r="AG1034" s="634">
        <v>207500</v>
      </c>
    </row>
    <row r="1035" spans="1:33">
      <c r="A1035" s="43"/>
      <c r="B1035" s="635" t="s">
        <v>88</v>
      </c>
      <c r="C1035" s="636">
        <v>2</v>
      </c>
      <c r="D1035" s="636">
        <v>1</v>
      </c>
      <c r="E1035" s="628">
        <v>2500</v>
      </c>
      <c r="F1035" s="637">
        <v>30</v>
      </c>
      <c r="G1035" s="638">
        <v>2250</v>
      </c>
      <c r="H1035" s="637">
        <v>54</v>
      </c>
      <c r="I1035" s="639">
        <v>1750</v>
      </c>
      <c r="J1035" s="637"/>
      <c r="K1035" s="640">
        <v>1250</v>
      </c>
      <c r="L1035" s="637"/>
      <c r="M1035" s="641">
        <v>1130</v>
      </c>
      <c r="N1035" s="642"/>
      <c r="O1035" s="642">
        <v>84</v>
      </c>
      <c r="P1035" s="642">
        <v>196500</v>
      </c>
      <c r="Q1035" s="595"/>
      <c r="R1035" s="627" t="s">
        <v>492</v>
      </c>
      <c r="S1035" s="628"/>
      <c r="T1035" s="629"/>
      <c r="U1035" s="628"/>
      <c r="V1035" s="628" t="s">
        <v>492</v>
      </c>
      <c r="W1035" s="628"/>
      <c r="X1035" s="630"/>
      <c r="Y1035" s="555"/>
      <c r="Z1035" s="631"/>
      <c r="AA1035" s="632"/>
      <c r="AB1035" s="618"/>
      <c r="AC1035" s="619"/>
      <c r="AD1035" s="555"/>
      <c r="AE1035" s="555"/>
      <c r="AF1035" s="643" t="s">
        <v>680</v>
      </c>
      <c r="AG1035" s="644">
        <v>0</v>
      </c>
    </row>
    <row r="1036" spans="1:33">
      <c r="A1036" s="43"/>
      <c r="B1036" s="635" t="s">
        <v>126</v>
      </c>
      <c r="C1036" s="636">
        <v>2</v>
      </c>
      <c r="D1036" s="636">
        <v>3</v>
      </c>
      <c r="E1036" s="628">
        <v>7500</v>
      </c>
      <c r="F1036" s="637">
        <v>9</v>
      </c>
      <c r="G1036" s="638">
        <v>6750</v>
      </c>
      <c r="H1036" s="637">
        <v>12</v>
      </c>
      <c r="I1036" s="639">
        <v>5250</v>
      </c>
      <c r="J1036" s="637"/>
      <c r="K1036" s="640">
        <v>3750</v>
      </c>
      <c r="L1036" s="637">
        <v>1</v>
      </c>
      <c r="M1036" s="641">
        <v>3380</v>
      </c>
      <c r="N1036" s="642"/>
      <c r="O1036" s="630">
        <v>22</v>
      </c>
      <c r="P1036" s="642">
        <v>152250</v>
      </c>
      <c r="Q1036" s="595"/>
      <c r="R1036" s="627" t="s">
        <v>492</v>
      </c>
      <c r="S1036" s="628"/>
      <c r="T1036" s="629"/>
      <c r="U1036" s="628"/>
      <c r="V1036" s="628" t="s">
        <v>492</v>
      </c>
      <c r="W1036" s="628"/>
      <c r="X1036" s="630"/>
      <c r="Y1036" s="555"/>
      <c r="Z1036" s="645"/>
      <c r="AA1036" s="590"/>
      <c r="AB1036" s="646"/>
      <c r="AC1036" s="647"/>
      <c r="AD1036" s="555"/>
      <c r="AE1036" s="555"/>
      <c r="AF1036" s="555"/>
      <c r="AG1036" s="606"/>
    </row>
    <row r="1037" spans="1:33">
      <c r="A1037" s="43"/>
      <c r="B1037" s="635" t="s">
        <v>83</v>
      </c>
      <c r="C1037" s="636">
        <v>4</v>
      </c>
      <c r="D1037" s="636">
        <v>1</v>
      </c>
      <c r="E1037" s="628">
        <v>4500</v>
      </c>
      <c r="F1037" s="637">
        <v>16</v>
      </c>
      <c r="G1037" s="638">
        <v>4050</v>
      </c>
      <c r="H1037" s="637">
        <v>47</v>
      </c>
      <c r="I1037" s="639">
        <v>3150</v>
      </c>
      <c r="J1037" s="637"/>
      <c r="K1037" s="640">
        <v>2250</v>
      </c>
      <c r="L1037" s="637"/>
      <c r="M1037" s="641">
        <v>2030</v>
      </c>
      <c r="N1037" s="642"/>
      <c r="O1037" s="642">
        <v>63</v>
      </c>
      <c r="P1037" s="642">
        <v>262350</v>
      </c>
      <c r="Q1037" s="595"/>
      <c r="R1037" s="627" t="s">
        <v>492</v>
      </c>
      <c r="S1037" s="628"/>
      <c r="T1037" s="629"/>
      <c r="U1037" s="628"/>
      <c r="V1037" s="628" t="s">
        <v>492</v>
      </c>
      <c r="W1037" s="628"/>
      <c r="X1037" s="630"/>
      <c r="Y1037" s="555"/>
      <c r="Z1037" s="648" t="s">
        <v>35</v>
      </c>
      <c r="AA1037" s="649"/>
      <c r="AB1037" s="650"/>
      <c r="AC1037" s="651">
        <v>0</v>
      </c>
      <c r="AD1037" s="555"/>
      <c r="AE1037" s="555"/>
      <c r="AF1037" s="555" t="s">
        <v>345</v>
      </c>
      <c r="AG1037" s="606"/>
    </row>
    <row r="1038" spans="1:33">
      <c r="A1038" s="43"/>
      <c r="B1038" s="635"/>
      <c r="C1038" s="636"/>
      <c r="D1038" s="636"/>
      <c r="E1038" s="628" t="s">
        <v>492</v>
      </c>
      <c r="F1038" s="637"/>
      <c r="G1038" s="638" t="s">
        <v>492</v>
      </c>
      <c r="H1038" s="637"/>
      <c r="I1038" s="639" t="s">
        <v>492</v>
      </c>
      <c r="J1038" s="637"/>
      <c r="K1038" s="640" t="s">
        <v>492</v>
      </c>
      <c r="L1038" s="637"/>
      <c r="M1038" s="641" t="s">
        <v>492</v>
      </c>
      <c r="N1038" s="642"/>
      <c r="O1038" s="630" t="s">
        <v>492</v>
      </c>
      <c r="P1038" s="642" t="s">
        <v>492</v>
      </c>
      <c r="Q1038" s="595"/>
      <c r="R1038" s="627" t="s">
        <v>492</v>
      </c>
      <c r="S1038" s="628"/>
      <c r="T1038" s="629"/>
      <c r="U1038" s="628"/>
      <c r="V1038" s="628" t="s">
        <v>492</v>
      </c>
      <c r="W1038" s="628"/>
      <c r="X1038" s="630"/>
      <c r="Y1038" s="555"/>
      <c r="Z1038" s="555"/>
      <c r="AA1038" s="555"/>
      <c r="AB1038" s="555"/>
      <c r="AC1038" s="555"/>
      <c r="AD1038" s="555"/>
      <c r="AE1038" s="555"/>
      <c r="AF1038" s="633" t="s">
        <v>164</v>
      </c>
      <c r="AG1038" s="634">
        <v>160300</v>
      </c>
    </row>
    <row r="1039" spans="1:33">
      <c r="A1039" s="43"/>
      <c r="B1039" s="635"/>
      <c r="C1039" s="636"/>
      <c r="D1039" s="636"/>
      <c r="E1039" s="628" t="s">
        <v>492</v>
      </c>
      <c r="F1039" s="637"/>
      <c r="G1039" s="638" t="s">
        <v>492</v>
      </c>
      <c r="H1039" s="637"/>
      <c r="I1039" s="639" t="s">
        <v>492</v>
      </c>
      <c r="J1039" s="637"/>
      <c r="K1039" s="640" t="s">
        <v>492</v>
      </c>
      <c r="L1039" s="637"/>
      <c r="M1039" s="641" t="s">
        <v>492</v>
      </c>
      <c r="N1039" s="642"/>
      <c r="O1039" s="642" t="s">
        <v>492</v>
      </c>
      <c r="P1039" s="642" t="s">
        <v>492</v>
      </c>
      <c r="Q1039" s="595"/>
      <c r="R1039" s="627" t="s">
        <v>492</v>
      </c>
      <c r="S1039" s="628"/>
      <c r="T1039" s="629"/>
      <c r="U1039" s="628"/>
      <c r="V1039" s="628" t="s">
        <v>492</v>
      </c>
      <c r="W1039" s="628"/>
      <c r="X1039" s="630"/>
      <c r="Y1039" s="555"/>
      <c r="Z1039" s="602" t="s">
        <v>33</v>
      </c>
      <c r="AA1039" s="603"/>
      <c r="AB1039" s="652"/>
      <c r="AC1039" s="653"/>
      <c r="AD1039" s="555"/>
      <c r="AE1039" s="555"/>
      <c r="AF1039" s="643" t="s">
        <v>680</v>
      </c>
      <c r="AG1039" s="644">
        <v>0</v>
      </c>
    </row>
    <row r="1040" spans="1:33">
      <c r="A1040" s="43"/>
      <c r="B1040" s="635"/>
      <c r="C1040" s="636"/>
      <c r="D1040" s="636"/>
      <c r="E1040" s="628" t="s">
        <v>492</v>
      </c>
      <c r="F1040" s="637"/>
      <c r="G1040" s="638" t="s">
        <v>492</v>
      </c>
      <c r="H1040" s="637"/>
      <c r="I1040" s="639" t="s">
        <v>492</v>
      </c>
      <c r="J1040" s="637"/>
      <c r="K1040" s="640" t="s">
        <v>492</v>
      </c>
      <c r="L1040" s="637"/>
      <c r="M1040" s="641" t="s">
        <v>492</v>
      </c>
      <c r="N1040" s="642"/>
      <c r="O1040" s="630" t="s">
        <v>492</v>
      </c>
      <c r="P1040" s="642" t="s">
        <v>492</v>
      </c>
      <c r="Q1040" s="595"/>
      <c r="R1040" s="627" t="s">
        <v>492</v>
      </c>
      <c r="S1040" s="628"/>
      <c r="T1040" s="629"/>
      <c r="U1040" s="628"/>
      <c r="V1040" s="628" t="s">
        <v>492</v>
      </c>
      <c r="W1040" s="628"/>
      <c r="X1040" s="630"/>
      <c r="Y1040" s="555"/>
      <c r="Z1040" s="627"/>
      <c r="AA1040" s="654"/>
      <c r="AB1040" s="655"/>
      <c r="AC1040" s="656"/>
      <c r="AD1040" s="555"/>
      <c r="AE1040" s="555"/>
      <c r="AF1040" s="596"/>
      <c r="AG1040" s="606"/>
    </row>
    <row r="1041" spans="1:33">
      <c r="A1041" s="43"/>
      <c r="B1041" s="635"/>
      <c r="C1041" s="636"/>
      <c r="D1041" s="636"/>
      <c r="E1041" s="628" t="s">
        <v>492</v>
      </c>
      <c r="F1041" s="637"/>
      <c r="G1041" s="638" t="s">
        <v>492</v>
      </c>
      <c r="H1041" s="637"/>
      <c r="I1041" s="639" t="s">
        <v>492</v>
      </c>
      <c r="J1041" s="637"/>
      <c r="K1041" s="640" t="s">
        <v>492</v>
      </c>
      <c r="L1041" s="637"/>
      <c r="M1041" s="641" t="s">
        <v>492</v>
      </c>
      <c r="N1041" s="642"/>
      <c r="O1041" s="642" t="s">
        <v>492</v>
      </c>
      <c r="P1041" s="642" t="s">
        <v>492</v>
      </c>
      <c r="Q1041" s="595"/>
      <c r="R1041" s="627" t="s">
        <v>492</v>
      </c>
      <c r="S1041" s="628"/>
      <c r="T1041" s="629"/>
      <c r="U1041" s="628"/>
      <c r="V1041" s="628" t="s">
        <v>492</v>
      </c>
      <c r="W1041" s="628"/>
      <c r="X1041" s="630"/>
      <c r="Y1041" s="555"/>
      <c r="Z1041" s="627"/>
      <c r="AA1041" s="654"/>
      <c r="AB1041" s="655"/>
      <c r="AC1041" s="642"/>
      <c r="AD1041" s="555"/>
      <c r="AE1041" s="555"/>
      <c r="AF1041" s="555" t="s">
        <v>163</v>
      </c>
      <c r="AG1041" s="606"/>
    </row>
    <row r="1042" spans="1:33">
      <c r="A1042" s="43"/>
      <c r="B1042" s="635"/>
      <c r="C1042" s="636"/>
      <c r="D1042" s="636"/>
      <c r="E1042" s="628" t="s">
        <v>492</v>
      </c>
      <c r="F1042" s="637"/>
      <c r="G1042" s="638" t="s">
        <v>492</v>
      </c>
      <c r="H1042" s="637"/>
      <c r="I1042" s="639" t="s">
        <v>492</v>
      </c>
      <c r="J1042" s="637"/>
      <c r="K1042" s="640" t="s">
        <v>492</v>
      </c>
      <c r="L1042" s="637"/>
      <c r="M1042" s="641" t="s">
        <v>492</v>
      </c>
      <c r="N1042" s="642"/>
      <c r="O1042" s="630" t="s">
        <v>492</v>
      </c>
      <c r="P1042" s="642" t="s">
        <v>492</v>
      </c>
      <c r="Q1042" s="595"/>
      <c r="R1042" s="627" t="s">
        <v>492</v>
      </c>
      <c r="S1042" s="628"/>
      <c r="T1042" s="629"/>
      <c r="U1042" s="628"/>
      <c r="V1042" s="628" t="s">
        <v>492</v>
      </c>
      <c r="W1042" s="628"/>
      <c r="X1042" s="630"/>
      <c r="Y1042" s="555"/>
      <c r="Z1042" s="627"/>
      <c r="AA1042" s="654"/>
      <c r="AB1042" s="655"/>
      <c r="AC1042" s="642"/>
      <c r="AD1042" s="555"/>
      <c r="AE1042" s="555"/>
      <c r="AF1042" s="633" t="s">
        <v>164</v>
      </c>
      <c r="AG1042" s="634">
        <v>65000</v>
      </c>
    </row>
    <row r="1043" spans="1:33">
      <c r="A1043" s="43"/>
      <c r="B1043" s="635"/>
      <c r="C1043" s="636"/>
      <c r="D1043" s="636"/>
      <c r="E1043" s="628" t="s">
        <v>492</v>
      </c>
      <c r="F1043" s="637"/>
      <c r="G1043" s="638" t="s">
        <v>492</v>
      </c>
      <c r="H1043" s="637"/>
      <c r="I1043" s="639" t="s">
        <v>492</v>
      </c>
      <c r="J1043" s="637"/>
      <c r="K1043" s="640" t="s">
        <v>492</v>
      </c>
      <c r="L1043" s="637"/>
      <c r="M1043" s="641" t="s">
        <v>492</v>
      </c>
      <c r="N1043" s="642"/>
      <c r="O1043" s="642" t="s">
        <v>492</v>
      </c>
      <c r="P1043" s="642" t="s">
        <v>492</v>
      </c>
      <c r="Q1043" s="595"/>
      <c r="R1043" s="627" t="s">
        <v>492</v>
      </c>
      <c r="S1043" s="628"/>
      <c r="T1043" s="629"/>
      <c r="U1043" s="628"/>
      <c r="V1043" s="628" t="s">
        <v>492</v>
      </c>
      <c r="W1043" s="628"/>
      <c r="X1043" s="630"/>
      <c r="Y1043" s="555"/>
      <c r="Z1043" s="627"/>
      <c r="AA1043" s="654"/>
      <c r="AB1043" s="655"/>
      <c r="AC1043" s="642"/>
      <c r="AD1043" s="555"/>
      <c r="AE1043" s="555"/>
      <c r="AF1043" s="643" t="s">
        <v>680</v>
      </c>
      <c r="AG1043" s="644">
        <v>0</v>
      </c>
    </row>
    <row r="1044" spans="1:33">
      <c r="A1044" s="43"/>
      <c r="B1044" s="635"/>
      <c r="C1044" s="636"/>
      <c r="D1044" s="636"/>
      <c r="E1044" s="628" t="s">
        <v>492</v>
      </c>
      <c r="F1044" s="637"/>
      <c r="G1044" s="638" t="s">
        <v>492</v>
      </c>
      <c r="H1044" s="637"/>
      <c r="I1044" s="639" t="s">
        <v>492</v>
      </c>
      <c r="J1044" s="637"/>
      <c r="K1044" s="640" t="s">
        <v>492</v>
      </c>
      <c r="L1044" s="637"/>
      <c r="M1044" s="641" t="s">
        <v>492</v>
      </c>
      <c r="N1044" s="642"/>
      <c r="O1044" s="630" t="s">
        <v>492</v>
      </c>
      <c r="P1044" s="642" t="s">
        <v>492</v>
      </c>
      <c r="Q1044" s="595"/>
      <c r="R1044" s="627" t="s">
        <v>492</v>
      </c>
      <c r="S1044" s="628"/>
      <c r="T1044" s="629"/>
      <c r="U1044" s="628"/>
      <c r="V1044" s="628" t="s">
        <v>492</v>
      </c>
      <c r="W1044" s="628"/>
      <c r="X1044" s="630"/>
      <c r="Y1044" s="555"/>
      <c r="Z1044" s="627"/>
      <c r="AA1044" s="654"/>
      <c r="AB1044" s="657"/>
      <c r="AC1044" s="642"/>
      <c r="AD1044" s="555"/>
      <c r="AE1044" s="555"/>
      <c r="AF1044" s="555"/>
      <c r="AG1044" s="606"/>
    </row>
    <row r="1045" spans="1:33">
      <c r="A1045" s="43"/>
      <c r="B1045" s="635"/>
      <c r="C1045" s="658"/>
      <c r="D1045" s="636"/>
      <c r="E1045" s="628" t="s">
        <v>492</v>
      </c>
      <c r="F1045" s="637"/>
      <c r="G1045" s="638" t="s">
        <v>492</v>
      </c>
      <c r="H1045" s="637"/>
      <c r="I1045" s="639" t="s">
        <v>492</v>
      </c>
      <c r="J1045" s="637"/>
      <c r="K1045" s="640" t="s">
        <v>492</v>
      </c>
      <c r="L1045" s="637"/>
      <c r="M1045" s="641" t="s">
        <v>492</v>
      </c>
      <c r="N1045" s="642"/>
      <c r="O1045" s="642" t="s">
        <v>492</v>
      </c>
      <c r="P1045" s="642" t="s">
        <v>492</v>
      </c>
      <c r="Q1045" s="595"/>
      <c r="R1045" s="627" t="s">
        <v>492</v>
      </c>
      <c r="S1045" s="628"/>
      <c r="T1045" s="629"/>
      <c r="U1045" s="628"/>
      <c r="V1045" s="628" t="s">
        <v>492</v>
      </c>
      <c r="W1045" s="628"/>
      <c r="X1045" s="630"/>
      <c r="Y1045" s="555"/>
      <c r="Z1045" s="627"/>
      <c r="AA1045" s="654"/>
      <c r="AB1045" s="657"/>
      <c r="AC1045" s="642"/>
      <c r="AD1045" s="555"/>
      <c r="AE1045" s="555"/>
      <c r="AF1045" s="596" t="s">
        <v>344</v>
      </c>
      <c r="AG1045" s="597"/>
    </row>
    <row r="1046" spans="1:33">
      <c r="A1046" s="43"/>
      <c r="B1046" s="635"/>
      <c r="C1046" s="658"/>
      <c r="D1046" s="636"/>
      <c r="E1046" s="628" t="s">
        <v>492</v>
      </c>
      <c r="F1046" s="637"/>
      <c r="G1046" s="638" t="s">
        <v>492</v>
      </c>
      <c r="H1046" s="637"/>
      <c r="I1046" s="639" t="s">
        <v>492</v>
      </c>
      <c r="J1046" s="637"/>
      <c r="K1046" s="640" t="s">
        <v>492</v>
      </c>
      <c r="L1046" s="637"/>
      <c r="M1046" s="641" t="s">
        <v>492</v>
      </c>
      <c r="N1046" s="642"/>
      <c r="O1046" s="630" t="s">
        <v>492</v>
      </c>
      <c r="P1046" s="642" t="s">
        <v>492</v>
      </c>
      <c r="Q1046" s="595"/>
      <c r="R1046" s="627" t="s">
        <v>492</v>
      </c>
      <c r="S1046" s="628"/>
      <c r="T1046" s="629"/>
      <c r="U1046" s="628"/>
      <c r="V1046" s="628" t="s">
        <v>492</v>
      </c>
      <c r="W1046" s="628"/>
      <c r="X1046" s="630"/>
      <c r="Y1046" s="555"/>
      <c r="Z1046" s="627"/>
      <c r="AA1046" s="654"/>
      <c r="AB1046" s="655"/>
      <c r="AC1046" s="656"/>
      <c r="AD1046" s="555"/>
      <c r="AE1046" s="555"/>
      <c r="AF1046" s="659"/>
      <c r="AG1046" s="647"/>
    </row>
    <row r="1047" spans="1:33">
      <c r="A1047" s="43"/>
      <c r="B1047" s="635"/>
      <c r="C1047" s="658"/>
      <c r="D1047" s="636"/>
      <c r="E1047" s="628" t="s">
        <v>492</v>
      </c>
      <c r="F1047" s="637"/>
      <c r="G1047" s="638" t="s">
        <v>492</v>
      </c>
      <c r="H1047" s="637"/>
      <c r="I1047" s="639" t="s">
        <v>492</v>
      </c>
      <c r="J1047" s="637"/>
      <c r="K1047" s="640" t="s">
        <v>492</v>
      </c>
      <c r="L1047" s="637"/>
      <c r="M1047" s="641" t="s">
        <v>492</v>
      </c>
      <c r="N1047" s="642"/>
      <c r="O1047" s="642" t="s">
        <v>492</v>
      </c>
      <c r="P1047" s="642" t="s">
        <v>492</v>
      </c>
      <c r="Q1047" s="595"/>
      <c r="R1047" s="627" t="s">
        <v>492</v>
      </c>
      <c r="S1047" s="628"/>
      <c r="T1047" s="629"/>
      <c r="U1047" s="628"/>
      <c r="V1047" s="628" t="s">
        <v>492</v>
      </c>
      <c r="W1047" s="628"/>
      <c r="X1047" s="630"/>
      <c r="Y1047" s="555"/>
      <c r="Z1047" s="627"/>
      <c r="AA1047" s="654"/>
      <c r="AB1047" s="655"/>
      <c r="AC1047" s="642"/>
      <c r="AD1047" s="555"/>
      <c r="AE1047" s="555"/>
      <c r="AF1047" s="660" t="s">
        <v>31</v>
      </c>
      <c r="AG1047" s="661">
        <v>341050</v>
      </c>
    </row>
    <row r="1048" spans="1:33">
      <c r="B1048" s="662"/>
      <c r="C1048" s="663"/>
      <c r="D1048" s="664"/>
      <c r="E1048" s="590" t="s">
        <v>492</v>
      </c>
      <c r="F1048" s="665"/>
      <c r="G1048" s="666"/>
      <c r="H1048" s="665"/>
      <c r="I1048" s="667"/>
      <c r="J1048" s="665"/>
      <c r="K1048" s="667"/>
      <c r="L1048" s="665"/>
      <c r="M1048" s="666"/>
      <c r="N1048" s="647"/>
      <c r="O1048" s="668"/>
      <c r="P1048" s="647"/>
      <c r="Q1048" s="595"/>
      <c r="R1048" s="627" t="s">
        <v>492</v>
      </c>
      <c r="S1048" s="628"/>
      <c r="T1048" s="629"/>
      <c r="U1048" s="628"/>
      <c r="V1048" s="628" t="s">
        <v>492</v>
      </c>
      <c r="W1048" s="628"/>
      <c r="X1048" s="630"/>
      <c r="Y1048" s="555"/>
      <c r="Z1048" s="627"/>
      <c r="AA1048" s="654"/>
      <c r="AB1048" s="655"/>
      <c r="AC1048" s="642"/>
      <c r="AD1048" s="555"/>
      <c r="AE1048" s="555"/>
      <c r="AF1048" s="669"/>
      <c r="AG1048" s="619"/>
    </row>
    <row r="1049" spans="1:33">
      <c r="B1049" s="928" t="s">
        <v>500</v>
      </c>
      <c r="C1049" s="929"/>
      <c r="D1049" s="930"/>
      <c r="E1049" s="670"/>
      <c r="F1049" s="671">
        <v>73</v>
      </c>
      <c r="G1049" s="672">
        <v>16200</v>
      </c>
      <c r="H1049" s="671">
        <v>155</v>
      </c>
      <c r="I1049" s="673">
        <v>12600</v>
      </c>
      <c r="J1049" s="671">
        <v>0</v>
      </c>
      <c r="K1049" s="673">
        <v>9000</v>
      </c>
      <c r="L1049" s="671">
        <v>1</v>
      </c>
      <c r="M1049" s="672">
        <v>8120</v>
      </c>
      <c r="N1049" s="672">
        <v>0</v>
      </c>
      <c r="O1049" s="674">
        <v>229</v>
      </c>
      <c r="P1049" s="674">
        <v>806400</v>
      </c>
      <c r="Q1049" s="595"/>
      <c r="R1049" s="675" t="s">
        <v>492</v>
      </c>
      <c r="S1049" s="676"/>
      <c r="T1049" s="677"/>
      <c r="U1049" s="628"/>
      <c r="V1049" s="628" t="s">
        <v>492</v>
      </c>
      <c r="W1049" s="628"/>
      <c r="X1049" s="630"/>
      <c r="Y1049" s="555"/>
      <c r="Z1049" s="627"/>
      <c r="AA1049" s="654"/>
      <c r="AB1049" s="655"/>
      <c r="AC1049" s="642"/>
      <c r="AD1049" s="555"/>
      <c r="AE1049" s="555"/>
      <c r="AF1049" s="660" t="s">
        <v>32</v>
      </c>
      <c r="AG1049" s="678"/>
    </row>
    <row r="1050" spans="1:33">
      <c r="B1050" s="554"/>
      <c r="C1050" s="590"/>
      <c r="D1050" s="554"/>
      <c r="E1050" s="590"/>
      <c r="F1050" s="666"/>
      <c r="G1050" s="666"/>
      <c r="H1050" s="666"/>
      <c r="I1050" s="666"/>
      <c r="J1050" s="666"/>
      <c r="K1050" s="666"/>
      <c r="L1050" s="666"/>
      <c r="M1050" s="666"/>
      <c r="N1050" s="666"/>
      <c r="O1050" s="666"/>
      <c r="P1050" s="666"/>
      <c r="Q1050" s="595"/>
      <c r="R1050" s="598" t="s">
        <v>89</v>
      </c>
      <c r="S1050" s="679"/>
      <c r="T1050" s="680">
        <v>417600</v>
      </c>
      <c r="U1050" s="628"/>
      <c r="V1050" s="628" t="s">
        <v>492</v>
      </c>
      <c r="W1050" s="628"/>
      <c r="X1050" s="630"/>
      <c r="Y1050" s="555"/>
      <c r="Z1050" s="627"/>
      <c r="AA1050" s="654"/>
      <c r="AB1050" s="657"/>
      <c r="AC1050" s="642"/>
      <c r="AD1050" s="555"/>
      <c r="AE1050" s="555"/>
      <c r="AF1050" s="669"/>
      <c r="AG1050" s="619"/>
    </row>
    <row r="1051" spans="1:33">
      <c r="B1051" s="881" t="s">
        <v>601</v>
      </c>
      <c r="C1051" s="882"/>
      <c r="D1051" s="882"/>
      <c r="E1051" s="564" t="e">
        <v>#N/A</v>
      </c>
      <c r="F1051" s="883" t="s">
        <v>603</v>
      </c>
      <c r="G1051" s="884"/>
      <c r="H1051" s="884"/>
      <c r="I1051" s="884"/>
      <c r="J1051" s="884"/>
      <c r="K1051" s="884"/>
      <c r="L1051" s="884"/>
      <c r="M1051" s="884"/>
      <c r="N1051" s="884"/>
      <c r="O1051" s="884"/>
      <c r="P1051" s="885"/>
      <c r="Q1051" s="555"/>
      <c r="R1051" s="598" t="s">
        <v>90</v>
      </c>
      <c r="S1051" s="564"/>
      <c r="T1051" s="681"/>
      <c r="U1051" s="682"/>
      <c r="V1051" s="682" t="s">
        <v>492</v>
      </c>
      <c r="W1051" s="682"/>
      <c r="X1051" s="683"/>
      <c r="Y1051" s="555"/>
      <c r="Z1051" s="675"/>
      <c r="AA1051" s="684"/>
      <c r="AB1051" s="685"/>
      <c r="AC1051" s="686"/>
      <c r="AD1051" s="555"/>
      <c r="AE1051" s="555"/>
      <c r="AF1051" s="660" t="s">
        <v>343</v>
      </c>
      <c r="AG1051" s="678"/>
    </row>
    <row r="1052" spans="1:33">
      <c r="B1052" s="894" t="s">
        <v>602</v>
      </c>
      <c r="C1052" s="894"/>
      <c r="D1052" s="894"/>
      <c r="E1052" s="555" t="e">
        <v>#N/A</v>
      </c>
      <c r="F1052" s="687" t="s">
        <v>15</v>
      </c>
      <c r="G1052" s="688"/>
      <c r="H1052" s="687" t="s">
        <v>16</v>
      </c>
      <c r="I1052" s="689"/>
      <c r="J1052" s="559" t="s">
        <v>17</v>
      </c>
      <c r="K1052" s="690"/>
      <c r="L1052" s="687" t="s">
        <v>18</v>
      </c>
      <c r="M1052" s="670"/>
      <c r="N1052" s="670" t="s">
        <v>19</v>
      </c>
      <c r="O1052" s="691" t="s">
        <v>6</v>
      </c>
      <c r="P1052" s="613" t="s">
        <v>20</v>
      </c>
      <c r="Q1052" s="555"/>
      <c r="R1052" s="692" t="s">
        <v>492</v>
      </c>
      <c r="S1052" s="560"/>
      <c r="T1052" s="693"/>
      <c r="U1052" s="694"/>
      <c r="V1052" s="695" t="s">
        <v>492</v>
      </c>
      <c r="W1052" s="695"/>
      <c r="X1052" s="630"/>
      <c r="Y1052" s="555"/>
      <c r="Z1052" s="645"/>
      <c r="AA1052" s="590"/>
      <c r="AB1052" s="646"/>
      <c r="AC1052" s="647"/>
      <c r="AD1052" s="555"/>
      <c r="AE1052" s="555"/>
      <c r="AF1052" s="669"/>
      <c r="AG1052" s="619"/>
    </row>
    <row r="1053" spans="1:33">
      <c r="A1053" s="548" t="s">
        <v>498</v>
      </c>
      <c r="B1053" s="873" t="s">
        <v>635</v>
      </c>
      <c r="C1053" s="874"/>
      <c r="D1053" s="875"/>
      <c r="E1053" s="670"/>
      <c r="F1053" s="765">
        <v>16</v>
      </c>
      <c r="G1053" s="757">
        <v>4050</v>
      </c>
      <c r="H1053" s="758">
        <v>47</v>
      </c>
      <c r="I1053" s="758">
        <v>3150</v>
      </c>
      <c r="J1053" s="758">
        <v>0</v>
      </c>
      <c r="K1053" s="758">
        <v>2250</v>
      </c>
      <c r="L1053" s="758">
        <v>0</v>
      </c>
      <c r="M1053" s="758">
        <v>2030</v>
      </c>
      <c r="N1053" s="758">
        <v>0</v>
      </c>
      <c r="O1053" s="758">
        <v>63</v>
      </c>
      <c r="P1053" s="759">
        <v>262350</v>
      </c>
      <c r="Q1053" s="555"/>
      <c r="R1053" s="857" t="s">
        <v>91</v>
      </c>
      <c r="S1053" s="858"/>
      <c r="T1053" s="680">
        <v>417600</v>
      </c>
      <c r="U1053" s="696"/>
      <c r="V1053" s="697" t="s">
        <v>492</v>
      </c>
      <c r="W1053" s="696"/>
      <c r="X1053" s="630"/>
      <c r="Y1053" s="555"/>
      <c r="Z1053" s="648" t="s">
        <v>35</v>
      </c>
      <c r="AA1053" s="649"/>
      <c r="AB1053" s="650"/>
      <c r="AC1053" s="651">
        <v>0</v>
      </c>
      <c r="AD1053" s="555"/>
      <c r="AE1053" s="555"/>
      <c r="AF1053" s="698" t="s">
        <v>81</v>
      </c>
      <c r="AG1053" s="699"/>
    </row>
    <row r="1054" spans="1:33">
      <c r="A1054" s="548"/>
      <c r="B1054" s="870" t="s">
        <v>623</v>
      </c>
      <c r="C1054" s="871"/>
      <c r="D1054" s="872"/>
      <c r="E1054" s="555" t="e">
        <v>#N/A</v>
      </c>
      <c r="F1054" s="700">
        <v>659</v>
      </c>
      <c r="G1054" s="701">
        <v>170100</v>
      </c>
      <c r="H1054" s="702">
        <v>1126</v>
      </c>
      <c r="I1054" s="702">
        <v>132300</v>
      </c>
      <c r="J1054" s="702">
        <v>46</v>
      </c>
      <c r="K1054" s="702">
        <v>94500</v>
      </c>
      <c r="L1054" s="702">
        <v>36</v>
      </c>
      <c r="M1054" s="702">
        <v>85260</v>
      </c>
      <c r="N1054" s="702">
        <v>21</v>
      </c>
      <c r="O1054" s="702">
        <v>1888</v>
      </c>
      <c r="P1054" s="703">
        <v>7794330</v>
      </c>
      <c r="Q1054" s="555"/>
      <c r="R1054" s="560"/>
      <c r="S1054" s="560"/>
      <c r="T1054" s="704"/>
      <c r="U1054" s="628"/>
      <c r="V1054" s="628" t="s">
        <v>492</v>
      </c>
      <c r="W1054" s="628"/>
      <c r="X1054" s="630"/>
      <c r="Y1054" s="555"/>
      <c r="Z1054" s="596" t="s">
        <v>36</v>
      </c>
      <c r="AA1054" s="555"/>
      <c r="AB1054" s="555"/>
      <c r="AC1054" s="555"/>
      <c r="AD1054" s="555"/>
      <c r="AE1054" s="555"/>
      <c r="AF1054" s="669"/>
      <c r="AG1054" s="619"/>
    </row>
    <row r="1055" spans="1:33">
      <c r="A1055" s="548" t="s">
        <v>607</v>
      </c>
      <c r="B1055" s="873" t="s">
        <v>107</v>
      </c>
      <c r="C1055" s="874"/>
      <c r="D1055" s="875"/>
      <c r="E1055" s="670"/>
      <c r="F1055" s="757">
        <v>18</v>
      </c>
      <c r="G1055" s="758">
        <v>3150</v>
      </c>
      <c r="H1055" s="758">
        <v>42</v>
      </c>
      <c r="I1055" s="758">
        <v>2450</v>
      </c>
      <c r="J1055" s="758">
        <v>0</v>
      </c>
      <c r="K1055" s="758">
        <v>1750</v>
      </c>
      <c r="L1055" s="758">
        <v>0</v>
      </c>
      <c r="M1055" s="758">
        <v>1580</v>
      </c>
      <c r="N1055" s="758">
        <v>0</v>
      </c>
      <c r="O1055" s="758">
        <v>60</v>
      </c>
      <c r="P1055" s="759">
        <v>195300</v>
      </c>
      <c r="Q1055" s="555"/>
      <c r="R1055" s="857" t="s">
        <v>92</v>
      </c>
      <c r="S1055" s="863"/>
      <c r="T1055" s="864"/>
      <c r="U1055" s="682"/>
      <c r="V1055" s="682" t="s">
        <v>492</v>
      </c>
      <c r="W1055" s="682"/>
      <c r="X1055" s="683"/>
      <c r="Y1055" s="555"/>
      <c r="Z1055" s="555"/>
      <c r="AA1055" s="555"/>
      <c r="AB1055" s="555"/>
      <c r="AC1055" s="555"/>
      <c r="AD1055" s="555"/>
      <c r="AE1055" s="555"/>
      <c r="AF1055" s="705" t="s">
        <v>34</v>
      </c>
      <c r="AG1055" s="706"/>
    </row>
    <row r="1056" spans="1:33">
      <c r="A1056" s="548"/>
      <c r="B1056" s="870" t="s">
        <v>623</v>
      </c>
      <c r="C1056" s="871"/>
      <c r="D1056" s="872"/>
      <c r="E1056" s="555" t="e">
        <v>#N/A</v>
      </c>
      <c r="F1056" s="701">
        <v>51</v>
      </c>
      <c r="G1056" s="702">
        <v>6300</v>
      </c>
      <c r="H1056" s="702">
        <v>50</v>
      </c>
      <c r="I1056" s="702">
        <v>4900</v>
      </c>
      <c r="J1056" s="702">
        <v>0</v>
      </c>
      <c r="K1056" s="702">
        <v>3500</v>
      </c>
      <c r="L1056" s="702">
        <v>0</v>
      </c>
      <c r="M1056" s="702">
        <v>3160</v>
      </c>
      <c r="N1056" s="702">
        <v>1</v>
      </c>
      <c r="O1056" s="702">
        <v>102</v>
      </c>
      <c r="P1056" s="703">
        <v>337580</v>
      </c>
      <c r="Q1056" s="555"/>
      <c r="R1056" s="692" t="s">
        <v>492</v>
      </c>
      <c r="S1056" s="560"/>
      <c r="T1056" s="693"/>
      <c r="U1056" s="707"/>
      <c r="V1056" s="708" t="s">
        <v>492</v>
      </c>
      <c r="W1056" s="676"/>
      <c r="X1056" s="709"/>
      <c r="Y1056" s="555"/>
      <c r="Z1056" s="645"/>
      <c r="AA1056" s="590"/>
      <c r="AB1056" s="646"/>
      <c r="AC1056" s="647"/>
      <c r="AD1056" s="555"/>
      <c r="AE1056" s="555"/>
      <c r="AF1056" s="669"/>
      <c r="AG1056" s="619"/>
    </row>
    <row r="1057" spans="1:33">
      <c r="A1057" s="548" t="s">
        <v>608</v>
      </c>
      <c r="B1057" s="873" t="s">
        <v>605</v>
      </c>
      <c r="C1057" s="874"/>
      <c r="D1057" s="875"/>
      <c r="E1057" s="670"/>
      <c r="F1057" s="757">
        <v>30</v>
      </c>
      <c r="G1057" s="758">
        <v>2250</v>
      </c>
      <c r="H1057" s="758">
        <v>54</v>
      </c>
      <c r="I1057" s="758">
        <v>1750</v>
      </c>
      <c r="J1057" s="758">
        <v>0</v>
      </c>
      <c r="K1057" s="758">
        <v>1250</v>
      </c>
      <c r="L1057" s="758">
        <v>0</v>
      </c>
      <c r="M1057" s="758">
        <v>1130</v>
      </c>
      <c r="N1057" s="758">
        <v>0</v>
      </c>
      <c r="O1057" s="758">
        <v>84</v>
      </c>
      <c r="P1057" s="759">
        <v>196500</v>
      </c>
      <c r="Q1057" s="555"/>
      <c r="R1057" s="857" t="s">
        <v>93</v>
      </c>
      <c r="S1057" s="858"/>
      <c r="T1057" s="680">
        <v>84250</v>
      </c>
      <c r="U1057" s="710"/>
      <c r="V1057" s="564" t="s">
        <v>82</v>
      </c>
      <c r="W1057" s="564"/>
      <c r="X1057" s="711">
        <v>84250</v>
      </c>
      <c r="Y1057" s="555"/>
      <c r="Z1057" s="692" t="s">
        <v>76</v>
      </c>
      <c r="AA1057" s="649"/>
      <c r="AB1057" s="650"/>
      <c r="AC1057" s="651">
        <v>0</v>
      </c>
      <c r="AD1057" s="555"/>
      <c r="AE1057" s="555"/>
      <c r="AF1057" s="705" t="s">
        <v>5</v>
      </c>
      <c r="AG1057" s="651">
        <v>341050</v>
      </c>
    </row>
    <row r="1058" spans="1:33">
      <c r="A1058" s="548"/>
      <c r="B1058" s="870" t="s">
        <v>623</v>
      </c>
      <c r="C1058" s="871"/>
      <c r="D1058" s="872"/>
      <c r="E1058" s="712"/>
      <c r="F1058" s="701">
        <v>30</v>
      </c>
      <c r="G1058" s="702">
        <v>2250</v>
      </c>
      <c r="H1058" s="702">
        <v>54</v>
      </c>
      <c r="I1058" s="702">
        <v>1750</v>
      </c>
      <c r="J1058" s="702">
        <v>0</v>
      </c>
      <c r="K1058" s="702">
        <v>1250</v>
      </c>
      <c r="L1058" s="702">
        <v>0</v>
      </c>
      <c r="M1058" s="702">
        <v>1130</v>
      </c>
      <c r="N1058" s="702">
        <v>0</v>
      </c>
      <c r="O1058" s="702">
        <v>84</v>
      </c>
      <c r="P1058" s="703">
        <v>196500</v>
      </c>
      <c r="Q1058" s="555"/>
      <c r="R1058" s="596"/>
      <c r="S1058" s="555"/>
      <c r="T1058" s="713"/>
      <c r="U1058" s="555"/>
      <c r="V1058" s="714"/>
      <c r="W1058" s="555"/>
      <c r="X1058" s="713"/>
      <c r="Y1058" s="555"/>
      <c r="Z1058" s="555"/>
      <c r="AA1058" s="555"/>
      <c r="AB1058" s="555"/>
      <c r="AC1058" s="555"/>
      <c r="AD1058" s="555"/>
      <c r="AE1058" s="555"/>
      <c r="AF1058" s="555"/>
      <c r="AG1058" s="555"/>
    </row>
    <row r="1059" spans="1:33">
      <c r="A1059" s="548" t="s">
        <v>609</v>
      </c>
      <c r="B1059" s="873" t="s">
        <v>103</v>
      </c>
      <c r="C1059" s="874"/>
      <c r="D1059" s="875"/>
      <c r="E1059" s="560" t="e">
        <v>#N/A</v>
      </c>
      <c r="F1059" s="757">
        <v>0</v>
      </c>
      <c r="G1059" s="758">
        <v>0</v>
      </c>
      <c r="H1059" s="758">
        <v>0</v>
      </c>
      <c r="I1059" s="758">
        <v>0</v>
      </c>
      <c r="J1059" s="758">
        <v>0</v>
      </c>
      <c r="K1059" s="758">
        <v>0</v>
      </c>
      <c r="L1059" s="758">
        <v>0</v>
      </c>
      <c r="M1059" s="758">
        <v>0</v>
      </c>
      <c r="N1059" s="758">
        <v>0</v>
      </c>
      <c r="O1059" s="758">
        <v>0</v>
      </c>
      <c r="P1059" s="759">
        <v>0</v>
      </c>
      <c r="Q1059" s="555"/>
      <c r="R1059" s="649" t="s">
        <v>425</v>
      </c>
      <c r="S1059" s="555"/>
      <c r="T1059" s="555"/>
      <c r="U1059" s="555"/>
      <c r="V1059" s="555"/>
      <c r="W1059" s="555"/>
      <c r="X1059" s="555"/>
      <c r="Y1059" s="555"/>
      <c r="Z1059" s="555"/>
      <c r="AA1059" s="555"/>
      <c r="AB1059" s="555"/>
      <c r="AC1059" s="555"/>
      <c r="AD1059" s="555"/>
      <c r="AE1059" s="555"/>
      <c r="AF1059" s="714" t="s">
        <v>342</v>
      </c>
      <c r="AG1059" s="555"/>
    </row>
    <row r="1060" spans="1:33">
      <c r="A1060" s="548"/>
      <c r="B1060" s="870" t="s">
        <v>623</v>
      </c>
      <c r="C1060" s="871"/>
      <c r="D1060" s="872"/>
      <c r="E1060" s="555" t="e">
        <v>#N/A</v>
      </c>
      <c r="F1060" s="701">
        <v>174</v>
      </c>
      <c r="G1060" s="702">
        <v>26460</v>
      </c>
      <c r="H1060" s="702">
        <v>71</v>
      </c>
      <c r="I1060" s="702">
        <v>20580</v>
      </c>
      <c r="J1060" s="702">
        <v>0</v>
      </c>
      <c r="K1060" s="702">
        <v>14700</v>
      </c>
      <c r="L1060" s="702">
        <v>20</v>
      </c>
      <c r="M1060" s="702">
        <v>13230</v>
      </c>
      <c r="N1060" s="702">
        <v>6</v>
      </c>
      <c r="O1060" s="702">
        <v>271</v>
      </c>
      <c r="P1060" s="703">
        <v>2455880</v>
      </c>
      <c r="Q1060" s="555"/>
      <c r="R1060" s="774"/>
      <c r="S1060" s="604"/>
      <c r="T1060" s="603" t="s">
        <v>39</v>
      </c>
      <c r="U1060" s="604"/>
      <c r="V1060" s="715"/>
      <c r="W1060" s="604"/>
      <c r="X1060" s="603" t="s">
        <v>40</v>
      </c>
      <c r="Y1060" s="604"/>
      <c r="Z1060" s="715"/>
      <c r="AA1060" s="604"/>
      <c r="AB1060" s="604"/>
      <c r="AC1060" s="603" t="s">
        <v>41</v>
      </c>
      <c r="AD1060" s="715"/>
      <c r="AE1060" s="555"/>
      <c r="AF1060" s="645" t="s">
        <v>754</v>
      </c>
      <c r="AG1060" s="716"/>
    </row>
    <row r="1061" spans="1:33" ht="3" customHeight="1">
      <c r="A1061" s="548" t="s">
        <v>610</v>
      </c>
      <c r="B1061" s="878" t="s">
        <v>661</v>
      </c>
      <c r="C1061" s="879"/>
      <c r="D1061" s="880"/>
      <c r="E1061" s="670"/>
      <c r="F1061" s="757">
        <v>9</v>
      </c>
      <c r="G1061" s="758">
        <v>6750</v>
      </c>
      <c r="H1061" s="758">
        <v>12</v>
      </c>
      <c r="I1061" s="758">
        <v>5250</v>
      </c>
      <c r="J1061" s="758">
        <v>0</v>
      </c>
      <c r="K1061" s="758">
        <v>3750</v>
      </c>
      <c r="L1061" s="758">
        <v>1</v>
      </c>
      <c r="M1061" s="758">
        <v>3380</v>
      </c>
      <c r="N1061" s="758">
        <v>0</v>
      </c>
      <c r="O1061" s="758">
        <v>22</v>
      </c>
      <c r="P1061" s="759">
        <v>152250</v>
      </c>
      <c r="Q1061" s="555"/>
      <c r="R1061" s="775"/>
      <c r="S1061" s="596" t="s">
        <v>2</v>
      </c>
      <c r="T1061" s="717">
        <v>189</v>
      </c>
      <c r="U1061" s="555"/>
      <c r="V1061" s="718"/>
      <c r="W1061" s="596" t="s">
        <v>42</v>
      </c>
      <c r="X1061" s="719">
        <v>1617</v>
      </c>
      <c r="Y1061" s="555"/>
      <c r="Z1061" s="720"/>
      <c r="AA1061" s="555" t="s">
        <v>2</v>
      </c>
      <c r="AB1061" s="596"/>
      <c r="AC1061" s="721">
        <v>1936</v>
      </c>
      <c r="AD1061" s="720"/>
      <c r="AE1061" s="555"/>
      <c r="AF1061" s="631"/>
      <c r="AG1061" s="561"/>
    </row>
    <row r="1062" spans="1:33" ht="17.25" customHeight="1">
      <c r="A1062" s="548" t="s">
        <v>332</v>
      </c>
      <c r="B1062" s="870" t="s">
        <v>623</v>
      </c>
      <c r="C1062" s="871"/>
      <c r="D1062" s="872"/>
      <c r="E1062" s="555" t="e">
        <v>#N/A</v>
      </c>
      <c r="F1062" s="701">
        <v>218</v>
      </c>
      <c r="G1062" s="702">
        <v>60750</v>
      </c>
      <c r="H1062" s="702">
        <v>141</v>
      </c>
      <c r="I1062" s="702">
        <v>47250</v>
      </c>
      <c r="J1062" s="702">
        <v>0</v>
      </c>
      <c r="K1062" s="702">
        <v>33750</v>
      </c>
      <c r="L1062" s="702">
        <v>10</v>
      </c>
      <c r="M1062" s="702">
        <v>30420</v>
      </c>
      <c r="N1062" s="702">
        <v>3</v>
      </c>
      <c r="O1062" s="702">
        <v>372</v>
      </c>
      <c r="P1062" s="703">
        <v>2634390</v>
      </c>
      <c r="Q1062" s="555"/>
      <c r="R1062" s="776" t="s">
        <v>43</v>
      </c>
      <c r="S1062" s="697" t="s">
        <v>3</v>
      </c>
      <c r="T1062" s="722">
        <v>229</v>
      </c>
      <c r="U1062" s="696"/>
      <c r="V1062" s="723">
        <v>121.16402116402116</v>
      </c>
      <c r="W1062" s="697" t="s">
        <v>44</v>
      </c>
      <c r="X1062" s="724">
        <v>2717</v>
      </c>
      <c r="Y1062" s="696"/>
      <c r="Z1062" s="725">
        <v>168.02721088435376</v>
      </c>
      <c r="AA1062" s="696" t="s">
        <v>3</v>
      </c>
      <c r="AB1062" s="697"/>
      <c r="AC1062" s="726">
        <v>2995</v>
      </c>
      <c r="AD1062" s="723">
        <v>154.70041322314049</v>
      </c>
      <c r="AE1062" s="555"/>
      <c r="AF1062" s="730" t="s">
        <v>755</v>
      </c>
      <c r="AG1062" s="561"/>
    </row>
    <row r="1063" spans="1:33" ht="17.25" customHeight="1">
      <c r="A1063" s="43"/>
      <c r="B1063" s="662"/>
      <c r="C1063" s="663"/>
      <c r="D1063" s="664"/>
      <c r="E1063" s="590" t="s">
        <v>492</v>
      </c>
      <c r="F1063" s="760"/>
      <c r="G1063" s="761"/>
      <c r="H1063" s="760"/>
      <c r="I1063" s="762"/>
      <c r="J1063" s="760"/>
      <c r="K1063" s="762"/>
      <c r="L1063" s="760"/>
      <c r="M1063" s="761"/>
      <c r="N1063" s="761"/>
      <c r="O1063" s="763"/>
      <c r="P1063" s="764"/>
      <c r="Q1063" s="555"/>
      <c r="R1063" s="777"/>
      <c r="S1063" s="728"/>
      <c r="T1063" s="606">
        <v>609010</v>
      </c>
      <c r="U1063" s="555"/>
      <c r="V1063" s="729"/>
      <c r="W1063" s="555"/>
      <c r="X1063" s="719">
        <v>5474390</v>
      </c>
      <c r="Y1063" s="555"/>
      <c r="Z1063" s="720"/>
      <c r="AA1063" s="555"/>
      <c r="AB1063" s="555"/>
      <c r="AC1063" s="713">
        <v>6519000</v>
      </c>
      <c r="AD1063" s="720"/>
      <c r="AE1063" s="555"/>
      <c r="AF1063" s="832" t="s">
        <v>756</v>
      </c>
      <c r="AG1063" s="833"/>
    </row>
    <row r="1064" spans="1:33" ht="16.5" customHeight="1">
      <c r="A1064" s="43"/>
      <c r="B1064" s="870" t="s">
        <v>611</v>
      </c>
      <c r="C1064" s="871"/>
      <c r="D1064" s="872"/>
      <c r="E1064" s="670"/>
      <c r="F1064" s="731">
        <v>1132</v>
      </c>
      <c r="G1064" s="732">
        <v>265860</v>
      </c>
      <c r="H1064" s="731">
        <v>1442</v>
      </c>
      <c r="I1064" s="733">
        <v>206780</v>
      </c>
      <c r="J1064" s="731">
        <v>46</v>
      </c>
      <c r="K1064" s="733">
        <v>147700</v>
      </c>
      <c r="L1064" s="731">
        <v>66</v>
      </c>
      <c r="M1064" s="732">
        <v>133200</v>
      </c>
      <c r="N1064" s="732">
        <v>31</v>
      </c>
      <c r="O1064" s="734">
        <v>2717</v>
      </c>
      <c r="P1064" s="735">
        <v>13418680</v>
      </c>
      <c r="Q1064" s="555"/>
      <c r="R1064" s="778" t="s">
        <v>45</v>
      </c>
      <c r="S1064" s="660"/>
      <c r="T1064" s="736">
        <v>806400</v>
      </c>
      <c r="U1064" s="696"/>
      <c r="V1064" s="723">
        <v>132.4116188568332</v>
      </c>
      <c r="W1064" s="696"/>
      <c r="X1064" s="724">
        <v>13418680</v>
      </c>
      <c r="Y1064" s="696"/>
      <c r="Z1064" s="723">
        <v>245.11735554098263</v>
      </c>
      <c r="AA1064" s="696"/>
      <c r="AB1064" s="696"/>
      <c r="AC1064" s="736">
        <v>14602640</v>
      </c>
      <c r="AD1064" s="723">
        <v>224.00122718208314</v>
      </c>
      <c r="AE1064" s="555"/>
      <c r="AF1064" s="832" t="s">
        <v>757</v>
      </c>
      <c r="AG1064" s="833"/>
    </row>
    <row r="1065" spans="1:33" ht="11.25" customHeight="1">
      <c r="A1065" s="43"/>
      <c r="B1065" s="895"/>
      <c r="C1065" s="895"/>
      <c r="D1065" s="895"/>
      <c r="E1065" s="562"/>
      <c r="F1065" s="666"/>
      <c r="G1065" s="737"/>
      <c r="H1065" s="666"/>
      <c r="I1065" s="737"/>
      <c r="J1065" s="666"/>
      <c r="K1065" s="737"/>
      <c r="L1065" s="666"/>
      <c r="M1065" s="737"/>
      <c r="N1065" s="666"/>
      <c r="O1065" s="737"/>
      <c r="P1065" s="737"/>
      <c r="Q1065" s="555"/>
      <c r="R1065" s="777" t="s">
        <v>46</v>
      </c>
      <c r="S1065" s="738">
        <v>0</v>
      </c>
      <c r="T1065" s="606">
        <v>0</v>
      </c>
      <c r="U1065" s="555"/>
      <c r="V1065" s="729"/>
      <c r="W1065" s="555"/>
      <c r="X1065" s="719">
        <v>0</v>
      </c>
      <c r="Y1065" s="555"/>
      <c r="Z1065" s="739"/>
      <c r="AA1065" s="555"/>
      <c r="AB1065" s="555"/>
      <c r="AC1065" s="713">
        <v>0</v>
      </c>
      <c r="AD1065" s="720"/>
      <c r="AE1065" s="555"/>
      <c r="AF1065" s="832"/>
      <c r="AG1065" s="833"/>
    </row>
    <row r="1066" spans="1:33">
      <c r="A1066" s="43"/>
      <c r="B1066" s="881" t="s">
        <v>618</v>
      </c>
      <c r="C1066" s="882"/>
      <c r="D1066" s="882"/>
      <c r="E1066" s="564" t="e">
        <v>#N/A</v>
      </c>
      <c r="F1066" s="883" t="s">
        <v>616</v>
      </c>
      <c r="G1066" s="884"/>
      <c r="H1066" s="884"/>
      <c r="I1066" s="884"/>
      <c r="J1066" s="884"/>
      <c r="K1066" s="884"/>
      <c r="L1066" s="884"/>
      <c r="M1066" s="884"/>
      <c r="N1066" s="884"/>
      <c r="O1066" s="884"/>
      <c r="P1066" s="885"/>
      <c r="Q1066" s="555"/>
      <c r="R1066" s="776" t="s">
        <v>47</v>
      </c>
      <c r="S1066" s="740"/>
      <c r="T1066" s="736">
        <v>0</v>
      </c>
      <c r="U1066" s="696"/>
      <c r="V1066" s="723" t="s">
        <v>492</v>
      </c>
      <c r="W1066" s="696"/>
      <c r="X1066" s="724">
        <v>0</v>
      </c>
      <c r="Y1066" s="696"/>
      <c r="Z1066" s="725" t="s">
        <v>492</v>
      </c>
      <c r="AA1066" s="696"/>
      <c r="AB1066" s="696"/>
      <c r="AC1066" s="736">
        <v>0</v>
      </c>
      <c r="AD1066" s="723" t="s">
        <v>492</v>
      </c>
      <c r="AE1066" s="555"/>
      <c r="AF1066" s="558"/>
      <c r="AG1066" s="561"/>
    </row>
    <row r="1067" spans="1:33">
      <c r="A1067" s="43"/>
      <c r="B1067" s="894" t="s">
        <v>602</v>
      </c>
      <c r="C1067" s="894"/>
      <c r="D1067" s="894"/>
      <c r="E1067" s="555" t="e">
        <v>#N/A</v>
      </c>
      <c r="F1067" s="687" t="s">
        <v>15</v>
      </c>
      <c r="G1067" s="688"/>
      <c r="H1067" s="687" t="s">
        <v>16</v>
      </c>
      <c r="I1067" s="689"/>
      <c r="J1067" s="559" t="s">
        <v>17</v>
      </c>
      <c r="K1067" s="690"/>
      <c r="L1067" s="687" t="s">
        <v>18</v>
      </c>
      <c r="M1067" s="670"/>
      <c r="N1067" s="670" t="s">
        <v>19</v>
      </c>
      <c r="O1067" s="691" t="s">
        <v>6</v>
      </c>
      <c r="P1067" s="613" t="s">
        <v>20</v>
      </c>
      <c r="Q1067" s="555"/>
      <c r="R1067" s="773" t="s">
        <v>639</v>
      </c>
      <c r="S1067" s="824">
        <v>19500</v>
      </c>
      <c r="T1067" s="606">
        <v>16160</v>
      </c>
      <c r="U1067" s="555"/>
      <c r="V1067" s="729"/>
      <c r="W1067" s="555"/>
      <c r="X1067" s="719">
        <v>109720</v>
      </c>
      <c r="Y1067" s="555"/>
      <c r="Z1067" s="720"/>
      <c r="AA1067" s="555"/>
      <c r="AB1067" s="555"/>
      <c r="AC1067" s="713">
        <v>129740</v>
      </c>
      <c r="AD1067" s="720"/>
      <c r="AE1067" s="555"/>
      <c r="AF1067" s="558"/>
      <c r="AG1067" s="561"/>
    </row>
    <row r="1068" spans="1:33" ht="15" thickBot="1">
      <c r="A1068" s="43"/>
      <c r="B1068" s="873" t="s">
        <v>635</v>
      </c>
      <c r="C1068" s="874"/>
      <c r="D1068" s="875"/>
      <c r="E1068" s="670"/>
      <c r="F1068" s="665"/>
      <c r="G1068" s="727"/>
      <c r="H1068" s="727"/>
      <c r="I1068" s="727"/>
      <c r="J1068" s="727"/>
      <c r="K1068" s="727"/>
      <c r="L1068" s="727"/>
      <c r="M1068" s="727"/>
      <c r="N1068" s="727"/>
      <c r="O1068" s="727"/>
      <c r="P1068" s="742"/>
      <c r="Q1068" s="555"/>
      <c r="R1068" s="771" t="s">
        <v>682</v>
      </c>
      <c r="S1068" s="825">
        <v>0</v>
      </c>
      <c r="T1068" s="736">
        <v>19500</v>
      </c>
      <c r="U1068" s="696"/>
      <c r="V1068" s="723">
        <v>120.66831683168317</v>
      </c>
      <c r="W1068" s="696"/>
      <c r="X1068" s="724">
        <v>207500</v>
      </c>
      <c r="Y1068" s="696"/>
      <c r="Z1068" s="723">
        <v>189.11775428363106</v>
      </c>
      <c r="AA1068" s="696"/>
      <c r="AB1068" s="696"/>
      <c r="AC1068" s="736">
        <v>224900</v>
      </c>
      <c r="AD1068" s="723">
        <v>173.34669338677355</v>
      </c>
      <c r="AE1068" s="555"/>
      <c r="AF1068" s="558"/>
      <c r="AG1068" s="561"/>
    </row>
    <row r="1069" spans="1:33" ht="15" thickBot="1">
      <c r="A1069" s="43"/>
      <c r="B1069" s="870" t="s">
        <v>624</v>
      </c>
      <c r="C1069" s="871"/>
      <c r="D1069" s="872"/>
      <c r="E1069" s="555" t="e">
        <v>#N/A</v>
      </c>
      <c r="F1069" s="700">
        <v>845</v>
      </c>
      <c r="G1069" s="701">
        <v>182250</v>
      </c>
      <c r="H1069" s="702">
        <v>1204</v>
      </c>
      <c r="I1069" s="702">
        <v>141750</v>
      </c>
      <c r="J1069" s="702">
        <v>46</v>
      </c>
      <c r="K1069" s="702">
        <v>101250</v>
      </c>
      <c r="L1069" s="702">
        <v>48</v>
      </c>
      <c r="M1069" s="702">
        <v>91350</v>
      </c>
      <c r="N1069" s="702">
        <v>23</v>
      </c>
      <c r="O1069" s="702">
        <v>2166</v>
      </c>
      <c r="P1069" s="703">
        <v>8978290</v>
      </c>
      <c r="Q1069" s="555"/>
      <c r="R1069" s="773" t="s">
        <v>640</v>
      </c>
      <c r="S1069" s="741">
        <v>16500</v>
      </c>
      <c r="T1069" s="606">
        <v>6800</v>
      </c>
      <c r="U1069" s="555"/>
      <c r="V1069" s="729"/>
      <c r="W1069" s="555"/>
      <c r="X1069" s="719">
        <v>105600</v>
      </c>
      <c r="Y1069" s="555"/>
      <c r="Z1069" s="739"/>
      <c r="AA1069" s="555"/>
      <c r="AB1069" s="555"/>
      <c r="AC1069" s="713">
        <v>128400</v>
      </c>
      <c r="AD1069" s="720"/>
      <c r="AE1069" s="555"/>
      <c r="AF1069" s="934" t="s">
        <v>664</v>
      </c>
      <c r="AG1069" s="935"/>
    </row>
    <row r="1070" spans="1:33">
      <c r="B1070" s="873" t="s">
        <v>107</v>
      </c>
      <c r="C1070" s="874"/>
      <c r="D1070" s="875"/>
      <c r="E1070" s="670"/>
      <c r="F1070" s="665"/>
      <c r="G1070" s="727"/>
      <c r="H1070" s="727"/>
      <c r="I1070" s="727"/>
      <c r="J1070" s="727"/>
      <c r="K1070" s="727"/>
      <c r="L1070" s="727"/>
      <c r="M1070" s="727"/>
      <c r="N1070" s="727"/>
      <c r="O1070" s="727"/>
      <c r="P1070" s="742"/>
      <c r="Q1070" s="555"/>
      <c r="R1070" s="772" t="s">
        <v>683</v>
      </c>
      <c r="S1070" s="740"/>
      <c r="T1070" s="736">
        <v>16500</v>
      </c>
      <c r="U1070" s="696"/>
      <c r="V1070" s="723">
        <v>242.64705882352939</v>
      </c>
      <c r="W1070" s="696"/>
      <c r="X1070" s="724">
        <v>160300</v>
      </c>
      <c r="Y1070" s="696"/>
      <c r="Z1070" s="725">
        <v>151.79924242424244</v>
      </c>
      <c r="AA1070" s="696"/>
      <c r="AB1070" s="696"/>
      <c r="AC1070" s="736">
        <v>193300</v>
      </c>
      <c r="AD1070" s="723">
        <v>150.54517133956386</v>
      </c>
      <c r="AE1070" s="555"/>
      <c r="AF1070" s="936" t="s">
        <v>157</v>
      </c>
      <c r="AG1070" s="937"/>
    </row>
    <row r="1071" spans="1:33">
      <c r="B1071" s="870" t="s">
        <v>624</v>
      </c>
      <c r="C1071" s="871"/>
      <c r="D1071" s="872"/>
      <c r="E1071" s="555" t="e">
        <v>#N/A</v>
      </c>
      <c r="F1071" s="701">
        <v>51</v>
      </c>
      <c r="G1071" s="702">
        <v>6300</v>
      </c>
      <c r="H1071" s="702">
        <v>50</v>
      </c>
      <c r="I1071" s="702">
        <v>4900</v>
      </c>
      <c r="J1071" s="702">
        <v>0</v>
      </c>
      <c r="K1071" s="702">
        <v>3500</v>
      </c>
      <c r="L1071" s="702">
        <v>0</v>
      </c>
      <c r="M1071" s="702">
        <v>3160</v>
      </c>
      <c r="N1071" s="702">
        <v>1</v>
      </c>
      <c r="O1071" s="702">
        <v>102</v>
      </c>
      <c r="P1071" s="703">
        <v>337580</v>
      </c>
      <c r="Q1071" s="555"/>
      <c r="R1071" s="777"/>
      <c r="S1071" s="669"/>
      <c r="T1071" s="606">
        <v>0</v>
      </c>
      <c r="U1071" s="555"/>
      <c r="V1071" s="729"/>
      <c r="W1071" s="555"/>
      <c r="X1071" s="719">
        <v>0</v>
      </c>
      <c r="Y1071" s="555"/>
      <c r="Z1071" s="720"/>
      <c r="AA1071" s="555"/>
      <c r="AB1071" s="555"/>
      <c r="AC1071" s="713">
        <v>0</v>
      </c>
      <c r="AD1071" s="720"/>
      <c r="AE1071" s="555"/>
      <c r="AF1071" s="826" t="s">
        <v>731</v>
      </c>
      <c r="AG1071" s="827" t="s">
        <v>732</v>
      </c>
    </row>
    <row r="1072" spans="1:33">
      <c r="B1072" s="873" t="s">
        <v>605</v>
      </c>
      <c r="C1072" s="874"/>
      <c r="D1072" s="875"/>
      <c r="E1072" s="670"/>
      <c r="F1072" s="665"/>
      <c r="G1072" s="727"/>
      <c r="H1072" s="727"/>
      <c r="I1072" s="727"/>
      <c r="J1072" s="727"/>
      <c r="K1072" s="727"/>
      <c r="L1072" s="727"/>
      <c r="M1072" s="727"/>
      <c r="N1072" s="727"/>
      <c r="O1072" s="727"/>
      <c r="P1072" s="742"/>
      <c r="Q1072" s="555"/>
      <c r="R1072" s="776" t="s">
        <v>52</v>
      </c>
      <c r="S1072" s="660"/>
      <c r="T1072" s="736">
        <v>0</v>
      </c>
      <c r="U1072" s="696"/>
      <c r="V1072" s="723" t="s">
        <v>492</v>
      </c>
      <c r="W1072" s="696"/>
      <c r="X1072" s="724">
        <v>0</v>
      </c>
      <c r="Y1072" s="696"/>
      <c r="Z1072" s="723" t="s">
        <v>492</v>
      </c>
      <c r="AA1072" s="696"/>
      <c r="AB1072" s="696"/>
      <c r="AC1072" s="736">
        <v>0</v>
      </c>
      <c r="AD1072" s="723" t="s">
        <v>492</v>
      </c>
      <c r="AE1072" s="555"/>
      <c r="AF1072" s="817">
        <v>7080</v>
      </c>
      <c r="AG1072" s="818">
        <v>524.44444444444525</v>
      </c>
    </row>
    <row r="1073" spans="1:33">
      <c r="B1073" s="870" t="s">
        <v>624</v>
      </c>
      <c r="C1073" s="871"/>
      <c r="D1073" s="872"/>
      <c r="E1073" s="712"/>
      <c r="F1073" s="701">
        <v>30</v>
      </c>
      <c r="G1073" s="702">
        <v>2250</v>
      </c>
      <c r="H1073" s="702">
        <v>54</v>
      </c>
      <c r="I1073" s="702">
        <v>1750</v>
      </c>
      <c r="J1073" s="702">
        <v>0</v>
      </c>
      <c r="K1073" s="702">
        <v>1250</v>
      </c>
      <c r="L1073" s="702">
        <v>0</v>
      </c>
      <c r="M1073" s="702">
        <v>1130</v>
      </c>
      <c r="N1073" s="702">
        <v>0</v>
      </c>
      <c r="O1073" s="702">
        <v>84</v>
      </c>
      <c r="P1073" s="703">
        <v>196500</v>
      </c>
      <c r="Q1073" s="555"/>
      <c r="R1073" s="773" t="s">
        <v>641</v>
      </c>
      <c r="S1073" s="728">
        <v>500</v>
      </c>
      <c r="T1073" s="743">
        <v>1000</v>
      </c>
      <c r="U1073" s="682"/>
      <c r="V1073" s="744"/>
      <c r="W1073" s="682"/>
      <c r="X1073" s="719">
        <v>31000</v>
      </c>
      <c r="Y1073" s="682"/>
      <c r="Z1073" s="744"/>
      <c r="AA1073" s="682"/>
      <c r="AB1073" s="682"/>
      <c r="AC1073" s="745">
        <v>44500</v>
      </c>
      <c r="AD1073" s="744"/>
      <c r="AE1073" s="555"/>
      <c r="AF1073" s="828" t="s">
        <v>733</v>
      </c>
      <c r="AG1073" s="829" t="s">
        <v>732</v>
      </c>
    </row>
    <row r="1074" spans="1:33" ht="15" thickBot="1">
      <c r="B1074" s="873" t="s">
        <v>103</v>
      </c>
      <c r="C1074" s="874"/>
      <c r="D1074" s="875"/>
      <c r="E1074" s="560" t="e">
        <v>#N/A</v>
      </c>
      <c r="F1074" s="665"/>
      <c r="G1074" s="727"/>
      <c r="H1074" s="727"/>
      <c r="I1074" s="727"/>
      <c r="J1074" s="727"/>
      <c r="K1074" s="727"/>
      <c r="L1074" s="727"/>
      <c r="M1074" s="727"/>
      <c r="N1074" s="727"/>
      <c r="O1074" s="727"/>
      <c r="P1074" s="742"/>
      <c r="Q1074" s="555"/>
      <c r="R1074" s="779" t="s">
        <v>684</v>
      </c>
      <c r="S1074" s="746"/>
      <c r="T1074" s="747">
        <v>500</v>
      </c>
      <c r="U1074" s="748"/>
      <c r="V1074" s="749">
        <v>50</v>
      </c>
      <c r="W1074" s="748"/>
      <c r="X1074" s="719">
        <v>65000</v>
      </c>
      <c r="Y1074" s="748"/>
      <c r="Z1074" s="749">
        <v>209.67741935483869</v>
      </c>
      <c r="AA1074" s="748"/>
      <c r="AB1074" s="748"/>
      <c r="AC1074" s="747">
        <v>72500</v>
      </c>
      <c r="AD1074" s="749">
        <v>162.92134831460675</v>
      </c>
      <c r="AE1074" s="555"/>
      <c r="AF1074" s="821">
        <v>12420</v>
      </c>
      <c r="AG1074" s="822">
        <v>1129.0909090909099</v>
      </c>
    </row>
    <row r="1075" spans="1:33">
      <c r="B1075" s="870" t="s">
        <v>624</v>
      </c>
      <c r="C1075" s="871"/>
      <c r="D1075" s="872"/>
      <c r="E1075" s="555" t="e">
        <v>#N/A</v>
      </c>
      <c r="F1075" s="701">
        <v>174</v>
      </c>
      <c r="G1075" s="702">
        <v>26460</v>
      </c>
      <c r="H1075" s="702">
        <v>71</v>
      </c>
      <c r="I1075" s="702">
        <v>20580</v>
      </c>
      <c r="J1075" s="702">
        <v>0</v>
      </c>
      <c r="K1075" s="702">
        <v>14700</v>
      </c>
      <c r="L1075" s="702">
        <v>20</v>
      </c>
      <c r="M1075" s="702">
        <v>13230</v>
      </c>
      <c r="N1075" s="702">
        <v>6</v>
      </c>
      <c r="O1075" s="702">
        <v>271</v>
      </c>
      <c r="P1075" s="703">
        <v>2455880</v>
      </c>
      <c r="Q1075" s="555"/>
      <c r="R1075" s="777"/>
      <c r="S1075" s="669"/>
      <c r="T1075" s="713">
        <v>632970</v>
      </c>
      <c r="U1075" s="555"/>
      <c r="V1075" s="729"/>
      <c r="W1075" s="555"/>
      <c r="X1075" s="750">
        <v>5720710</v>
      </c>
      <c r="Y1075" s="555"/>
      <c r="Z1075" s="739"/>
      <c r="AA1075" s="555"/>
      <c r="AB1075" s="555"/>
      <c r="AC1075" s="713">
        <v>6821640</v>
      </c>
      <c r="AD1075" s="739"/>
      <c r="AE1075" s="555"/>
      <c r="AF1075" s="932" t="s">
        <v>685</v>
      </c>
      <c r="AG1075" s="933"/>
    </row>
    <row r="1076" spans="1:33">
      <c r="B1076" s="878" t="s">
        <v>661</v>
      </c>
      <c r="C1076" s="879"/>
      <c r="D1076" s="880"/>
      <c r="E1076" s="670"/>
      <c r="F1076" s="665"/>
      <c r="G1076" s="727"/>
      <c r="H1076" s="727"/>
      <c r="I1076" s="727"/>
      <c r="J1076" s="727"/>
      <c r="K1076" s="727"/>
      <c r="L1076" s="727"/>
      <c r="M1076" s="727"/>
      <c r="N1076" s="727"/>
      <c r="O1076" s="727"/>
      <c r="P1076" s="742"/>
      <c r="Q1076" s="555"/>
      <c r="R1076" s="780" t="s">
        <v>53</v>
      </c>
      <c r="S1076" s="705"/>
      <c r="T1076" s="751">
        <v>842900</v>
      </c>
      <c r="U1076" s="560"/>
      <c r="V1076" s="752">
        <v>133.16586884054539</v>
      </c>
      <c r="W1076" s="560"/>
      <c r="X1076" s="751">
        <v>13851480</v>
      </c>
      <c r="Y1076" s="560"/>
      <c r="Z1076" s="752">
        <v>242.12868682383828</v>
      </c>
      <c r="AA1076" s="560"/>
      <c r="AB1076" s="560"/>
      <c r="AC1076" s="751">
        <v>15093340</v>
      </c>
      <c r="AD1076" s="752">
        <v>221.25676523533932</v>
      </c>
      <c r="AE1076" s="555"/>
      <c r="AF1076" s="826" t="s">
        <v>731</v>
      </c>
      <c r="AG1076" s="827" t="s">
        <v>732</v>
      </c>
    </row>
    <row r="1077" spans="1:33">
      <c r="B1077" s="870" t="s">
        <v>624</v>
      </c>
      <c r="C1077" s="871"/>
      <c r="D1077" s="872"/>
      <c r="E1077" s="555" t="e">
        <v>#N/A</v>
      </c>
      <c r="F1077" s="701">
        <v>218</v>
      </c>
      <c r="G1077" s="702">
        <v>60750</v>
      </c>
      <c r="H1077" s="702">
        <v>141</v>
      </c>
      <c r="I1077" s="702">
        <v>47250</v>
      </c>
      <c r="J1077" s="702">
        <v>0</v>
      </c>
      <c r="K1077" s="702">
        <v>33750</v>
      </c>
      <c r="L1077" s="702">
        <v>10</v>
      </c>
      <c r="M1077" s="702">
        <v>30420</v>
      </c>
      <c r="N1077" s="702">
        <v>3</v>
      </c>
      <c r="O1077" s="702">
        <v>372</v>
      </c>
      <c r="P1077" s="703">
        <v>2634390</v>
      </c>
      <c r="Q1077" s="555"/>
      <c r="R1077" s="775"/>
      <c r="S1077" s="669"/>
      <c r="T1077" s="713">
        <v>575574.74747474748</v>
      </c>
      <c r="U1077" s="555"/>
      <c r="V1077" s="729"/>
      <c r="W1077" s="555"/>
      <c r="X1077" s="713">
        <v>5201535.6902356902</v>
      </c>
      <c r="Y1077" s="555"/>
      <c r="Z1077" s="739"/>
      <c r="AA1077" s="555"/>
      <c r="AB1077" s="555"/>
      <c r="AC1077" s="713">
        <v>6202546.8013468003</v>
      </c>
      <c r="AD1077" s="739"/>
      <c r="AE1077" s="555"/>
      <c r="AF1077" s="817"/>
      <c r="AG1077" s="818" t="s">
        <v>725</v>
      </c>
    </row>
    <row r="1078" spans="1:33">
      <c r="B1078" s="662"/>
      <c r="C1078" s="663"/>
      <c r="D1078" s="664"/>
      <c r="E1078" s="590" t="s">
        <v>492</v>
      </c>
      <c r="F1078" s="665"/>
      <c r="G1078" s="666"/>
      <c r="H1078" s="665"/>
      <c r="I1078" s="667"/>
      <c r="J1078" s="665"/>
      <c r="K1078" s="667"/>
      <c r="L1078" s="665"/>
      <c r="M1078" s="666"/>
      <c r="N1078" s="666"/>
      <c r="O1078" s="727"/>
      <c r="P1078" s="647"/>
      <c r="Q1078" s="555"/>
      <c r="R1078" s="777" t="s">
        <v>54</v>
      </c>
      <c r="S1078" s="669"/>
      <c r="T1078" s="713">
        <v>766391.91919191915</v>
      </c>
      <c r="U1078" s="555"/>
      <c r="V1078" s="725"/>
      <c r="W1078" s="555"/>
      <c r="X1078" s="713">
        <v>12594054.713804711</v>
      </c>
      <c r="Y1078" s="555"/>
      <c r="Z1078" s="725">
        <v>242.12185523298893</v>
      </c>
      <c r="AA1078" s="555"/>
      <c r="AB1078" s="555"/>
      <c r="AC1078" s="713">
        <v>13723108.754208751</v>
      </c>
      <c r="AD1078" s="753">
        <v>221.24958011165609</v>
      </c>
      <c r="AE1078" s="555"/>
      <c r="AF1078" s="828" t="s">
        <v>733</v>
      </c>
      <c r="AG1078" s="829" t="s">
        <v>732</v>
      </c>
    </row>
    <row r="1079" spans="1:33" ht="15" thickBot="1">
      <c r="B1079" s="870" t="s">
        <v>617</v>
      </c>
      <c r="C1079" s="871"/>
      <c r="D1079" s="872"/>
      <c r="E1079" s="670"/>
      <c r="F1079" s="731">
        <v>1318</v>
      </c>
      <c r="G1079" s="732">
        <v>278010</v>
      </c>
      <c r="H1079" s="731">
        <v>1520</v>
      </c>
      <c r="I1079" s="733">
        <v>216230</v>
      </c>
      <c r="J1079" s="731">
        <v>46</v>
      </c>
      <c r="K1079" s="733">
        <v>154450</v>
      </c>
      <c r="L1079" s="731">
        <v>78</v>
      </c>
      <c r="M1079" s="732">
        <v>139290</v>
      </c>
      <c r="N1079" s="732">
        <v>33</v>
      </c>
      <c r="O1079" s="734">
        <v>2995</v>
      </c>
      <c r="P1079" s="735">
        <v>14602640</v>
      </c>
      <c r="Q1079" s="555"/>
      <c r="R1079" s="781"/>
      <c r="S1079" s="754" t="s">
        <v>0</v>
      </c>
      <c r="T1079" s="751">
        <v>76508.080808080849</v>
      </c>
      <c r="U1079" s="560"/>
      <c r="V1079" s="755"/>
      <c r="W1079" s="649" t="s">
        <v>0</v>
      </c>
      <c r="X1079" s="751">
        <v>1257425.2861952893</v>
      </c>
      <c r="Y1079" s="560"/>
      <c r="Z1079" s="756"/>
      <c r="AA1079" s="560" t="s">
        <v>0</v>
      </c>
      <c r="AB1079" s="649"/>
      <c r="AC1079" s="751">
        <v>1370231.245791249</v>
      </c>
      <c r="AD1079" s="756"/>
      <c r="AE1079" s="555"/>
      <c r="AF1079" s="823"/>
      <c r="AG1079" s="822" t="s">
        <v>725</v>
      </c>
    </row>
    <row r="1080" spans="1:33">
      <c r="A1080" s="22"/>
    </row>
    <row r="1081" spans="1:33">
      <c r="A1081" s="22"/>
    </row>
    <row r="1082" spans="1:33" ht="19.25" customHeight="1">
      <c r="A1082" s="1">
        <v>20</v>
      </c>
      <c r="B1082" s="555"/>
      <c r="C1082" s="555"/>
      <c r="D1082" s="561"/>
      <c r="E1082" s="564"/>
      <c r="F1082" s="567" t="s">
        <v>705</v>
      </c>
      <c r="G1082" s="562">
        <v>0</v>
      </c>
      <c r="H1082" s="563" t="s">
        <v>706</v>
      </c>
      <c r="I1082" s="564">
        <v>0</v>
      </c>
      <c r="J1082" s="565" t="s">
        <v>707</v>
      </c>
      <c r="K1082" s="566">
        <v>0</v>
      </c>
      <c r="L1082" s="567" t="s">
        <v>708</v>
      </c>
      <c r="M1082" s="566">
        <v>0</v>
      </c>
      <c r="N1082" s="567" t="s">
        <v>709</v>
      </c>
      <c r="O1082" s="568" t="s">
        <v>162</v>
      </c>
      <c r="P1082" s="557"/>
      <c r="Q1082" s="24"/>
      <c r="R1082" s="919" t="s">
        <v>99</v>
      </c>
      <c r="S1082" s="919"/>
      <c r="T1082" s="919"/>
      <c r="U1082" s="919"/>
      <c r="V1082" s="919"/>
      <c r="W1082" s="919"/>
      <c r="X1082" s="919"/>
      <c r="AD1082" s="866" t="s">
        <v>116</v>
      </c>
      <c r="AE1082" s="25"/>
      <c r="AF1082" s="183" t="s">
        <v>8</v>
      </c>
      <c r="AG1082" s="556" t="s">
        <v>9</v>
      </c>
    </row>
    <row r="1083" spans="1:33" ht="19">
      <c r="D1083" s="561"/>
      <c r="E1083" s="555"/>
      <c r="F1083" s="920"/>
      <c r="H1083" s="922"/>
      <c r="J1083" s="924"/>
      <c r="K1083" s="186"/>
      <c r="L1083" s="926"/>
      <c r="M1083" s="186"/>
      <c r="N1083" s="926"/>
      <c r="O1083" s="876" t="s">
        <v>718</v>
      </c>
      <c r="P1083" s="770">
        <v>2</v>
      </c>
      <c r="Q1083" s="4"/>
      <c r="R1083" s="269"/>
      <c r="S1083" s="865">
        <v>45797</v>
      </c>
      <c r="T1083" s="865"/>
      <c r="U1083" s="865"/>
      <c r="V1083" s="865"/>
      <c r="W1083" s="862" t="s">
        <v>111</v>
      </c>
      <c r="X1083" s="862"/>
      <c r="Y1083" s="268"/>
      <c r="Z1083" s="4"/>
      <c r="AA1083" s="4"/>
      <c r="AB1083" s="4"/>
      <c r="AC1083" s="29"/>
      <c r="AD1083" s="867"/>
      <c r="AE1083" s="263"/>
      <c r="AF1083" s="889" t="s">
        <v>735</v>
      </c>
      <c r="AG1083" s="860" t="s">
        <v>734</v>
      </c>
    </row>
    <row r="1084" spans="1:33" ht="19">
      <c r="D1084" s="561"/>
      <c r="E1084" s="560"/>
      <c r="F1084" s="921"/>
      <c r="G1084" s="31"/>
      <c r="H1084" s="923"/>
      <c r="I1084" s="31"/>
      <c r="J1084" s="925"/>
      <c r="K1084" s="187"/>
      <c r="L1084" s="927"/>
      <c r="M1084" s="187"/>
      <c r="N1084" s="927"/>
      <c r="O1084" s="877" t="s">
        <v>492</v>
      </c>
      <c r="P1084" s="770">
        <v>3</v>
      </c>
      <c r="Q1084" s="4"/>
      <c r="R1084" s="269"/>
      <c r="S1084" s="865"/>
      <c r="T1084" s="865"/>
      <c r="U1084" s="865"/>
      <c r="V1084" s="865"/>
      <c r="W1084" s="862"/>
      <c r="X1084" s="862"/>
      <c r="Y1084" s="268"/>
      <c r="Z1084" s="4"/>
      <c r="AA1084" s="4"/>
      <c r="AB1084" s="4"/>
      <c r="AC1084" s="29"/>
      <c r="AD1084" s="868"/>
      <c r="AE1084" s="187"/>
      <c r="AF1084" s="890" t="s">
        <v>492</v>
      </c>
      <c r="AG1084" s="861" t="s">
        <v>492</v>
      </c>
    </row>
    <row r="1085" spans="1:33">
      <c r="B1085" s="555" t="s">
        <v>447</v>
      </c>
      <c r="C1085" s="555"/>
      <c r="D1085" s="555"/>
      <c r="E1085" s="555"/>
      <c r="F1085" s="555"/>
      <c r="G1085" s="555"/>
      <c r="H1085" s="555"/>
      <c r="I1085" s="555"/>
      <c r="J1085" s="555"/>
      <c r="K1085" s="555"/>
      <c r="L1085" s="555"/>
      <c r="M1085" s="555"/>
      <c r="N1085" s="555"/>
      <c r="O1085" s="595">
        <v>3</v>
      </c>
      <c r="P1085" s="555"/>
      <c r="Q1085" s="555"/>
      <c r="R1085" s="596" t="s">
        <v>446</v>
      </c>
      <c r="S1085" s="555"/>
      <c r="T1085" s="555"/>
      <c r="U1085" s="555"/>
      <c r="V1085" s="596" t="s">
        <v>445</v>
      </c>
      <c r="W1085" s="555"/>
      <c r="X1085" s="555"/>
      <c r="Y1085" s="555"/>
      <c r="Z1085" s="596" t="s">
        <v>444</v>
      </c>
      <c r="AA1085" s="596"/>
      <c r="AB1085" s="555"/>
      <c r="AC1085" s="597"/>
      <c r="AD1085" s="555"/>
      <c r="AE1085" s="555"/>
      <c r="AF1085" s="596"/>
      <c r="AG1085" s="597"/>
    </row>
    <row r="1086" spans="1:33">
      <c r="B1086" s="908"/>
      <c r="C1086" s="909"/>
      <c r="D1086" s="598"/>
      <c r="E1086" s="598"/>
      <c r="F1086" s="891" t="s">
        <v>679</v>
      </c>
      <c r="G1086" s="892"/>
      <c r="H1086" s="892"/>
      <c r="I1086" s="892"/>
      <c r="J1086" s="892"/>
      <c r="K1086" s="892"/>
      <c r="L1086" s="892"/>
      <c r="M1086" s="892"/>
      <c r="N1086" s="892"/>
      <c r="O1086" s="892"/>
      <c r="P1086" s="893"/>
      <c r="Q1086" s="555"/>
      <c r="R1086" s="599" t="s">
        <v>78</v>
      </c>
      <c r="S1086" s="564"/>
      <c r="T1086" s="600" t="s">
        <v>79</v>
      </c>
      <c r="U1086" s="564"/>
      <c r="V1086" s="564" t="s">
        <v>80</v>
      </c>
      <c r="W1086" s="564"/>
      <c r="X1086" s="601" t="s">
        <v>79</v>
      </c>
      <c r="Y1086" s="555"/>
      <c r="Z1086" s="602" t="s">
        <v>30</v>
      </c>
      <c r="AA1086" s="603"/>
      <c r="AB1086" s="604"/>
      <c r="AC1086" s="605"/>
      <c r="AD1086" s="555"/>
      <c r="AE1086" s="555"/>
      <c r="AF1086" s="555"/>
      <c r="AG1086" s="606"/>
    </row>
    <row r="1087" spans="1:33">
      <c r="B1087" s="607" t="s">
        <v>104</v>
      </c>
      <c r="C1087" s="608" t="s">
        <v>105</v>
      </c>
      <c r="D1087" s="568" t="s">
        <v>4</v>
      </c>
      <c r="E1087" s="563"/>
      <c r="F1087" s="609" t="s">
        <v>15</v>
      </c>
      <c r="G1087" s="610"/>
      <c r="H1087" s="609" t="s">
        <v>16</v>
      </c>
      <c r="I1087" s="566"/>
      <c r="J1087" s="567" t="s">
        <v>17</v>
      </c>
      <c r="K1087" s="611"/>
      <c r="L1087" s="609" t="s">
        <v>18</v>
      </c>
      <c r="M1087" s="562"/>
      <c r="N1087" s="612" t="s">
        <v>19</v>
      </c>
      <c r="O1087" s="613" t="s">
        <v>6</v>
      </c>
      <c r="P1087" s="613" t="s">
        <v>20</v>
      </c>
      <c r="Q1087" s="595">
        <v>415</v>
      </c>
      <c r="R1087" s="614" t="s">
        <v>579</v>
      </c>
      <c r="S1087" s="604"/>
      <c r="T1087" s="615">
        <v>52650</v>
      </c>
      <c r="U1087" s="604">
        <v>500</v>
      </c>
      <c r="V1087" s="604" t="s">
        <v>341</v>
      </c>
      <c r="W1087" s="604"/>
      <c r="X1087" s="616">
        <v>20250</v>
      </c>
      <c r="Y1087" s="555"/>
      <c r="Z1087" s="558"/>
      <c r="AA1087" s="617"/>
      <c r="AB1087" s="618"/>
      <c r="AC1087" s="619"/>
      <c r="AD1087" s="555"/>
      <c r="AE1087" s="555"/>
      <c r="AF1087" s="555" t="s">
        <v>346</v>
      </c>
      <c r="AG1087" s="606"/>
    </row>
    <row r="1088" spans="1:33">
      <c r="A1088" s="43"/>
      <c r="B1088" s="620" t="s">
        <v>83</v>
      </c>
      <c r="C1088" s="621">
        <v>4</v>
      </c>
      <c r="D1088" s="621">
        <v>1</v>
      </c>
      <c r="E1088" s="604">
        <v>4500</v>
      </c>
      <c r="F1088" s="622">
        <v>10</v>
      </c>
      <c r="G1088" s="623">
        <v>4050</v>
      </c>
      <c r="H1088" s="622">
        <v>86</v>
      </c>
      <c r="I1088" s="624">
        <v>3150</v>
      </c>
      <c r="J1088" s="622"/>
      <c r="K1088" s="625">
        <v>2250</v>
      </c>
      <c r="L1088" s="622"/>
      <c r="M1088" s="626">
        <v>2030</v>
      </c>
      <c r="N1088" s="605">
        <v>1</v>
      </c>
      <c r="O1088" s="616">
        <v>97</v>
      </c>
      <c r="P1088" s="605">
        <v>395330</v>
      </c>
      <c r="Q1088" s="595">
        <v>474</v>
      </c>
      <c r="R1088" s="627" t="s">
        <v>716</v>
      </c>
      <c r="S1088" s="628"/>
      <c r="T1088" s="629">
        <v>176180</v>
      </c>
      <c r="U1088" s="628"/>
      <c r="V1088" s="628" t="s">
        <v>492</v>
      </c>
      <c r="W1088" s="628"/>
      <c r="X1088" s="630"/>
      <c r="Y1088" s="555"/>
      <c r="Z1088" s="631"/>
      <c r="AA1088" s="632"/>
      <c r="AB1088" s="618"/>
      <c r="AC1088" s="619"/>
      <c r="AD1088" s="555"/>
      <c r="AE1088" s="555"/>
      <c r="AF1088" s="633" t="s">
        <v>164</v>
      </c>
      <c r="AG1088" s="634">
        <v>217510</v>
      </c>
    </row>
    <row r="1089" spans="1:33">
      <c r="A1089" s="43"/>
      <c r="B1089" s="635"/>
      <c r="C1089" s="636"/>
      <c r="D1089" s="636"/>
      <c r="E1089" s="628" t="s">
        <v>492</v>
      </c>
      <c r="F1089" s="637"/>
      <c r="G1089" s="638" t="s">
        <v>492</v>
      </c>
      <c r="H1089" s="637"/>
      <c r="I1089" s="639" t="s">
        <v>492</v>
      </c>
      <c r="J1089" s="637"/>
      <c r="K1089" s="640" t="s">
        <v>492</v>
      </c>
      <c r="L1089" s="637"/>
      <c r="M1089" s="641" t="s">
        <v>492</v>
      </c>
      <c r="N1089" s="642"/>
      <c r="O1089" s="642" t="s">
        <v>492</v>
      </c>
      <c r="P1089" s="642" t="s">
        <v>492</v>
      </c>
      <c r="Q1089" s="595"/>
      <c r="R1089" s="627" t="s">
        <v>492</v>
      </c>
      <c r="S1089" s="628"/>
      <c r="T1089" s="629"/>
      <c r="U1089" s="628"/>
      <c r="V1089" s="628" t="s">
        <v>492</v>
      </c>
      <c r="W1089" s="628"/>
      <c r="X1089" s="630"/>
      <c r="Y1089" s="555"/>
      <c r="Z1089" s="631"/>
      <c r="AA1089" s="632"/>
      <c r="AB1089" s="618"/>
      <c r="AC1089" s="619"/>
      <c r="AD1089" s="555"/>
      <c r="AE1089" s="555"/>
      <c r="AF1089" s="643" t="s">
        <v>680</v>
      </c>
      <c r="AG1089" s="644">
        <v>0</v>
      </c>
    </row>
    <row r="1090" spans="1:33">
      <c r="A1090" s="43"/>
      <c r="B1090" s="635"/>
      <c r="C1090" s="636"/>
      <c r="D1090" s="636"/>
      <c r="E1090" s="628" t="s">
        <v>492</v>
      </c>
      <c r="F1090" s="637"/>
      <c r="G1090" s="638" t="s">
        <v>492</v>
      </c>
      <c r="H1090" s="637"/>
      <c r="I1090" s="639" t="s">
        <v>492</v>
      </c>
      <c r="J1090" s="637"/>
      <c r="K1090" s="640" t="s">
        <v>492</v>
      </c>
      <c r="L1090" s="637"/>
      <c r="M1090" s="641" t="s">
        <v>492</v>
      </c>
      <c r="N1090" s="642"/>
      <c r="O1090" s="630" t="s">
        <v>492</v>
      </c>
      <c r="P1090" s="642" t="s">
        <v>492</v>
      </c>
      <c r="Q1090" s="595"/>
      <c r="R1090" s="627" t="s">
        <v>492</v>
      </c>
      <c r="S1090" s="628"/>
      <c r="T1090" s="629"/>
      <c r="U1090" s="628"/>
      <c r="V1090" s="628" t="s">
        <v>492</v>
      </c>
      <c r="W1090" s="628"/>
      <c r="X1090" s="630"/>
      <c r="Y1090" s="555"/>
      <c r="Z1090" s="645"/>
      <c r="AA1090" s="590"/>
      <c r="AB1090" s="646"/>
      <c r="AC1090" s="647"/>
      <c r="AD1090" s="555"/>
      <c r="AE1090" s="555"/>
      <c r="AF1090" s="555"/>
      <c r="AG1090" s="606"/>
    </row>
    <row r="1091" spans="1:33">
      <c r="A1091" s="43"/>
      <c r="B1091" s="635"/>
      <c r="C1091" s="636"/>
      <c r="D1091" s="636"/>
      <c r="E1091" s="628" t="s">
        <v>492</v>
      </c>
      <c r="F1091" s="637"/>
      <c r="G1091" s="638" t="s">
        <v>492</v>
      </c>
      <c r="H1091" s="637"/>
      <c r="I1091" s="639" t="s">
        <v>492</v>
      </c>
      <c r="J1091" s="637"/>
      <c r="K1091" s="640" t="s">
        <v>492</v>
      </c>
      <c r="L1091" s="637"/>
      <c r="M1091" s="641" t="s">
        <v>492</v>
      </c>
      <c r="N1091" s="642"/>
      <c r="O1091" s="642" t="s">
        <v>492</v>
      </c>
      <c r="P1091" s="642" t="s">
        <v>492</v>
      </c>
      <c r="Q1091" s="595"/>
      <c r="R1091" s="627" t="s">
        <v>492</v>
      </c>
      <c r="S1091" s="628"/>
      <c r="T1091" s="629"/>
      <c r="U1091" s="628"/>
      <c r="V1091" s="628" t="s">
        <v>492</v>
      </c>
      <c r="W1091" s="628"/>
      <c r="X1091" s="630"/>
      <c r="Y1091" s="555"/>
      <c r="Z1091" s="648" t="s">
        <v>35</v>
      </c>
      <c r="AA1091" s="649"/>
      <c r="AB1091" s="650"/>
      <c r="AC1091" s="651">
        <v>0</v>
      </c>
      <c r="AD1091" s="555"/>
      <c r="AE1091" s="555"/>
      <c r="AF1091" s="555" t="s">
        <v>345</v>
      </c>
      <c r="AG1091" s="606"/>
    </row>
    <row r="1092" spans="1:33">
      <c r="A1092" s="43"/>
      <c r="B1092" s="635"/>
      <c r="C1092" s="636"/>
      <c r="D1092" s="636"/>
      <c r="E1092" s="628" t="s">
        <v>492</v>
      </c>
      <c r="F1092" s="637"/>
      <c r="G1092" s="638" t="s">
        <v>492</v>
      </c>
      <c r="H1092" s="637"/>
      <c r="I1092" s="639" t="s">
        <v>492</v>
      </c>
      <c r="J1092" s="637"/>
      <c r="K1092" s="640" t="s">
        <v>492</v>
      </c>
      <c r="L1092" s="637"/>
      <c r="M1092" s="641" t="s">
        <v>492</v>
      </c>
      <c r="N1092" s="642"/>
      <c r="O1092" s="630" t="s">
        <v>492</v>
      </c>
      <c r="P1092" s="642" t="s">
        <v>492</v>
      </c>
      <c r="Q1092" s="595"/>
      <c r="R1092" s="627" t="s">
        <v>492</v>
      </c>
      <c r="S1092" s="628"/>
      <c r="T1092" s="629"/>
      <c r="U1092" s="628"/>
      <c r="V1092" s="628" t="s">
        <v>492</v>
      </c>
      <c r="W1092" s="628"/>
      <c r="X1092" s="630"/>
      <c r="Y1092" s="555"/>
      <c r="Z1092" s="555"/>
      <c r="AA1092" s="555"/>
      <c r="AB1092" s="555"/>
      <c r="AC1092" s="555"/>
      <c r="AD1092" s="555"/>
      <c r="AE1092" s="555"/>
      <c r="AF1092" s="633" t="s">
        <v>164</v>
      </c>
      <c r="AG1092" s="634">
        <v>164300</v>
      </c>
    </row>
    <row r="1093" spans="1:33">
      <c r="A1093" s="43"/>
      <c r="B1093" s="635"/>
      <c r="C1093" s="636"/>
      <c r="D1093" s="636"/>
      <c r="E1093" s="628" t="s">
        <v>492</v>
      </c>
      <c r="F1093" s="637"/>
      <c r="G1093" s="638" t="s">
        <v>492</v>
      </c>
      <c r="H1093" s="637"/>
      <c r="I1093" s="639" t="s">
        <v>492</v>
      </c>
      <c r="J1093" s="637"/>
      <c r="K1093" s="640" t="s">
        <v>492</v>
      </c>
      <c r="L1093" s="637"/>
      <c r="M1093" s="641" t="s">
        <v>492</v>
      </c>
      <c r="N1093" s="642"/>
      <c r="O1093" s="642" t="s">
        <v>492</v>
      </c>
      <c r="P1093" s="642" t="s">
        <v>492</v>
      </c>
      <c r="Q1093" s="595"/>
      <c r="R1093" s="627" t="s">
        <v>492</v>
      </c>
      <c r="S1093" s="628"/>
      <c r="T1093" s="629"/>
      <c r="U1093" s="628"/>
      <c r="V1093" s="628" t="s">
        <v>492</v>
      </c>
      <c r="W1093" s="628"/>
      <c r="X1093" s="630"/>
      <c r="Y1093" s="555"/>
      <c r="Z1093" s="602" t="s">
        <v>33</v>
      </c>
      <c r="AA1093" s="603"/>
      <c r="AB1093" s="652"/>
      <c r="AC1093" s="653"/>
      <c r="AD1093" s="555"/>
      <c r="AE1093" s="555"/>
      <c r="AF1093" s="643" t="s">
        <v>680</v>
      </c>
      <c r="AG1093" s="644">
        <v>0</v>
      </c>
    </row>
    <row r="1094" spans="1:33">
      <c r="A1094" s="43"/>
      <c r="B1094" s="635"/>
      <c r="C1094" s="636"/>
      <c r="D1094" s="636"/>
      <c r="E1094" s="628" t="s">
        <v>492</v>
      </c>
      <c r="F1094" s="637"/>
      <c r="G1094" s="638" t="s">
        <v>492</v>
      </c>
      <c r="H1094" s="637"/>
      <c r="I1094" s="639" t="s">
        <v>492</v>
      </c>
      <c r="J1094" s="637"/>
      <c r="K1094" s="640" t="s">
        <v>492</v>
      </c>
      <c r="L1094" s="637"/>
      <c r="M1094" s="641" t="s">
        <v>492</v>
      </c>
      <c r="N1094" s="642"/>
      <c r="O1094" s="630" t="s">
        <v>492</v>
      </c>
      <c r="P1094" s="642" t="s">
        <v>492</v>
      </c>
      <c r="Q1094" s="595"/>
      <c r="R1094" s="627" t="s">
        <v>492</v>
      </c>
      <c r="S1094" s="628"/>
      <c r="T1094" s="629"/>
      <c r="U1094" s="628"/>
      <c r="V1094" s="628" t="s">
        <v>492</v>
      </c>
      <c r="W1094" s="628"/>
      <c r="X1094" s="630"/>
      <c r="Y1094" s="555"/>
      <c r="Z1094" s="627"/>
      <c r="AA1094" s="654"/>
      <c r="AB1094" s="655"/>
      <c r="AC1094" s="656"/>
      <c r="AD1094" s="555"/>
      <c r="AE1094" s="555"/>
      <c r="AF1094" s="596"/>
      <c r="AG1094" s="606"/>
    </row>
    <row r="1095" spans="1:33">
      <c r="A1095" s="43"/>
      <c r="B1095" s="635"/>
      <c r="C1095" s="636"/>
      <c r="D1095" s="636"/>
      <c r="E1095" s="628" t="s">
        <v>492</v>
      </c>
      <c r="F1095" s="637"/>
      <c r="G1095" s="638" t="s">
        <v>492</v>
      </c>
      <c r="H1095" s="637"/>
      <c r="I1095" s="639" t="s">
        <v>492</v>
      </c>
      <c r="J1095" s="637"/>
      <c r="K1095" s="640" t="s">
        <v>492</v>
      </c>
      <c r="L1095" s="637"/>
      <c r="M1095" s="641" t="s">
        <v>492</v>
      </c>
      <c r="N1095" s="642"/>
      <c r="O1095" s="642" t="s">
        <v>492</v>
      </c>
      <c r="P1095" s="642" t="s">
        <v>492</v>
      </c>
      <c r="Q1095" s="595"/>
      <c r="R1095" s="627" t="s">
        <v>492</v>
      </c>
      <c r="S1095" s="628"/>
      <c r="T1095" s="629"/>
      <c r="U1095" s="628"/>
      <c r="V1095" s="628" t="s">
        <v>492</v>
      </c>
      <c r="W1095" s="628"/>
      <c r="X1095" s="630"/>
      <c r="Y1095" s="555"/>
      <c r="Z1095" s="627"/>
      <c r="AA1095" s="654"/>
      <c r="AB1095" s="655"/>
      <c r="AC1095" s="642"/>
      <c r="AD1095" s="555"/>
      <c r="AE1095" s="555"/>
      <c r="AF1095" s="555" t="s">
        <v>163</v>
      </c>
      <c r="AG1095" s="606"/>
    </row>
    <row r="1096" spans="1:33">
      <c r="A1096" s="43"/>
      <c r="B1096" s="635"/>
      <c r="C1096" s="636"/>
      <c r="D1096" s="636"/>
      <c r="E1096" s="628" t="s">
        <v>492</v>
      </c>
      <c r="F1096" s="637"/>
      <c r="G1096" s="638" t="s">
        <v>492</v>
      </c>
      <c r="H1096" s="637"/>
      <c r="I1096" s="639" t="s">
        <v>492</v>
      </c>
      <c r="J1096" s="637"/>
      <c r="K1096" s="640" t="s">
        <v>492</v>
      </c>
      <c r="L1096" s="637"/>
      <c r="M1096" s="641" t="s">
        <v>492</v>
      </c>
      <c r="N1096" s="642"/>
      <c r="O1096" s="630" t="s">
        <v>492</v>
      </c>
      <c r="P1096" s="642" t="s">
        <v>492</v>
      </c>
      <c r="Q1096" s="595"/>
      <c r="R1096" s="627" t="s">
        <v>492</v>
      </c>
      <c r="S1096" s="628"/>
      <c r="T1096" s="629"/>
      <c r="U1096" s="628"/>
      <c r="V1096" s="628" t="s">
        <v>492</v>
      </c>
      <c r="W1096" s="628"/>
      <c r="X1096" s="630"/>
      <c r="Y1096" s="555"/>
      <c r="Z1096" s="627"/>
      <c r="AA1096" s="654"/>
      <c r="AB1096" s="655"/>
      <c r="AC1096" s="642"/>
      <c r="AD1096" s="555"/>
      <c r="AE1096" s="555"/>
      <c r="AF1096" s="633" t="s">
        <v>164</v>
      </c>
      <c r="AG1096" s="634">
        <v>65000</v>
      </c>
    </row>
    <row r="1097" spans="1:33">
      <c r="A1097" s="43"/>
      <c r="B1097" s="635"/>
      <c r="C1097" s="636"/>
      <c r="D1097" s="636"/>
      <c r="E1097" s="628" t="s">
        <v>492</v>
      </c>
      <c r="F1097" s="637"/>
      <c r="G1097" s="638" t="s">
        <v>492</v>
      </c>
      <c r="H1097" s="637"/>
      <c r="I1097" s="639" t="s">
        <v>492</v>
      </c>
      <c r="J1097" s="637"/>
      <c r="K1097" s="640" t="s">
        <v>492</v>
      </c>
      <c r="L1097" s="637"/>
      <c r="M1097" s="641" t="s">
        <v>492</v>
      </c>
      <c r="N1097" s="642"/>
      <c r="O1097" s="642" t="s">
        <v>492</v>
      </c>
      <c r="P1097" s="642" t="s">
        <v>492</v>
      </c>
      <c r="Q1097" s="595"/>
      <c r="R1097" s="627" t="s">
        <v>492</v>
      </c>
      <c r="S1097" s="628"/>
      <c r="T1097" s="629"/>
      <c r="U1097" s="628"/>
      <c r="V1097" s="628" t="s">
        <v>492</v>
      </c>
      <c r="W1097" s="628"/>
      <c r="X1097" s="630"/>
      <c r="Y1097" s="555"/>
      <c r="Z1097" s="627"/>
      <c r="AA1097" s="654"/>
      <c r="AB1097" s="655"/>
      <c r="AC1097" s="642"/>
      <c r="AD1097" s="555"/>
      <c r="AE1097" s="555"/>
      <c r="AF1097" s="643" t="s">
        <v>680</v>
      </c>
      <c r="AG1097" s="644">
        <v>0</v>
      </c>
    </row>
    <row r="1098" spans="1:33">
      <c r="A1098" s="43"/>
      <c r="B1098" s="635"/>
      <c r="C1098" s="636"/>
      <c r="D1098" s="636"/>
      <c r="E1098" s="628" t="s">
        <v>492</v>
      </c>
      <c r="F1098" s="637"/>
      <c r="G1098" s="638" t="s">
        <v>492</v>
      </c>
      <c r="H1098" s="637"/>
      <c r="I1098" s="639" t="s">
        <v>492</v>
      </c>
      <c r="J1098" s="637"/>
      <c r="K1098" s="640" t="s">
        <v>492</v>
      </c>
      <c r="L1098" s="637"/>
      <c r="M1098" s="641" t="s">
        <v>492</v>
      </c>
      <c r="N1098" s="642"/>
      <c r="O1098" s="630" t="s">
        <v>492</v>
      </c>
      <c r="P1098" s="642" t="s">
        <v>492</v>
      </c>
      <c r="Q1098" s="595"/>
      <c r="R1098" s="627" t="s">
        <v>492</v>
      </c>
      <c r="S1098" s="628"/>
      <c r="T1098" s="629"/>
      <c r="U1098" s="628"/>
      <c r="V1098" s="628" t="s">
        <v>492</v>
      </c>
      <c r="W1098" s="628"/>
      <c r="X1098" s="630"/>
      <c r="Y1098" s="555"/>
      <c r="Z1098" s="627"/>
      <c r="AA1098" s="654"/>
      <c r="AB1098" s="657"/>
      <c r="AC1098" s="642"/>
      <c r="AD1098" s="555"/>
      <c r="AE1098" s="555"/>
      <c r="AF1098" s="555"/>
      <c r="AG1098" s="606"/>
    </row>
    <row r="1099" spans="1:33">
      <c r="A1099" s="43"/>
      <c r="B1099" s="635"/>
      <c r="C1099" s="658"/>
      <c r="D1099" s="636"/>
      <c r="E1099" s="628" t="s">
        <v>492</v>
      </c>
      <c r="F1099" s="637"/>
      <c r="G1099" s="638" t="s">
        <v>492</v>
      </c>
      <c r="H1099" s="637"/>
      <c r="I1099" s="639" t="s">
        <v>492</v>
      </c>
      <c r="J1099" s="637"/>
      <c r="K1099" s="640" t="s">
        <v>492</v>
      </c>
      <c r="L1099" s="637"/>
      <c r="M1099" s="641" t="s">
        <v>492</v>
      </c>
      <c r="N1099" s="642"/>
      <c r="O1099" s="642" t="s">
        <v>492</v>
      </c>
      <c r="P1099" s="642" t="s">
        <v>492</v>
      </c>
      <c r="Q1099" s="595"/>
      <c r="R1099" s="627" t="s">
        <v>492</v>
      </c>
      <c r="S1099" s="628"/>
      <c r="T1099" s="629"/>
      <c r="U1099" s="628"/>
      <c r="V1099" s="628" t="s">
        <v>492</v>
      </c>
      <c r="W1099" s="628"/>
      <c r="X1099" s="630"/>
      <c r="Y1099" s="555"/>
      <c r="Z1099" s="627"/>
      <c r="AA1099" s="654"/>
      <c r="AB1099" s="657"/>
      <c r="AC1099" s="642"/>
      <c r="AD1099" s="555"/>
      <c r="AE1099" s="555"/>
      <c r="AF1099" s="596" t="s">
        <v>344</v>
      </c>
      <c r="AG1099" s="597"/>
    </row>
    <row r="1100" spans="1:33">
      <c r="A1100" s="43"/>
      <c r="B1100" s="635"/>
      <c r="C1100" s="658"/>
      <c r="D1100" s="636"/>
      <c r="E1100" s="628" t="s">
        <v>492</v>
      </c>
      <c r="F1100" s="637"/>
      <c r="G1100" s="638" t="s">
        <v>492</v>
      </c>
      <c r="H1100" s="637"/>
      <c r="I1100" s="639" t="s">
        <v>492</v>
      </c>
      <c r="J1100" s="637"/>
      <c r="K1100" s="640" t="s">
        <v>492</v>
      </c>
      <c r="L1100" s="637"/>
      <c r="M1100" s="641" t="s">
        <v>492</v>
      </c>
      <c r="N1100" s="642"/>
      <c r="O1100" s="630" t="s">
        <v>492</v>
      </c>
      <c r="P1100" s="642" t="s">
        <v>492</v>
      </c>
      <c r="Q1100" s="595"/>
      <c r="R1100" s="627" t="s">
        <v>492</v>
      </c>
      <c r="S1100" s="628"/>
      <c r="T1100" s="629"/>
      <c r="U1100" s="628"/>
      <c r="V1100" s="628" t="s">
        <v>492</v>
      </c>
      <c r="W1100" s="628"/>
      <c r="X1100" s="630"/>
      <c r="Y1100" s="555"/>
      <c r="Z1100" s="627"/>
      <c r="AA1100" s="654"/>
      <c r="AB1100" s="655"/>
      <c r="AC1100" s="656"/>
      <c r="AD1100" s="555"/>
      <c r="AE1100" s="555"/>
      <c r="AF1100" s="659"/>
      <c r="AG1100" s="647"/>
    </row>
    <row r="1101" spans="1:33">
      <c r="A1101" s="43"/>
      <c r="B1101" s="635"/>
      <c r="C1101" s="658"/>
      <c r="D1101" s="636"/>
      <c r="E1101" s="628" t="s">
        <v>492</v>
      </c>
      <c r="F1101" s="637"/>
      <c r="G1101" s="638" t="s">
        <v>492</v>
      </c>
      <c r="H1101" s="637"/>
      <c r="I1101" s="639" t="s">
        <v>492</v>
      </c>
      <c r="J1101" s="637"/>
      <c r="K1101" s="640" t="s">
        <v>492</v>
      </c>
      <c r="L1101" s="637"/>
      <c r="M1101" s="641" t="s">
        <v>492</v>
      </c>
      <c r="N1101" s="642"/>
      <c r="O1101" s="642" t="s">
        <v>492</v>
      </c>
      <c r="P1101" s="642" t="s">
        <v>492</v>
      </c>
      <c r="Q1101" s="595"/>
      <c r="R1101" s="627" t="s">
        <v>492</v>
      </c>
      <c r="S1101" s="628"/>
      <c r="T1101" s="629"/>
      <c r="U1101" s="628"/>
      <c r="V1101" s="628" t="s">
        <v>492</v>
      </c>
      <c r="W1101" s="628"/>
      <c r="X1101" s="630"/>
      <c r="Y1101" s="555"/>
      <c r="Z1101" s="627"/>
      <c r="AA1101" s="654"/>
      <c r="AB1101" s="655"/>
      <c r="AC1101" s="642"/>
      <c r="AD1101" s="555"/>
      <c r="AE1101" s="555"/>
      <c r="AF1101" s="660" t="s">
        <v>31</v>
      </c>
      <c r="AG1101" s="661">
        <v>160260</v>
      </c>
    </row>
    <row r="1102" spans="1:33">
      <c r="B1102" s="662"/>
      <c r="C1102" s="663"/>
      <c r="D1102" s="664"/>
      <c r="E1102" s="590" t="s">
        <v>492</v>
      </c>
      <c r="F1102" s="665"/>
      <c r="G1102" s="666"/>
      <c r="H1102" s="665"/>
      <c r="I1102" s="667"/>
      <c r="J1102" s="665"/>
      <c r="K1102" s="667"/>
      <c r="L1102" s="665"/>
      <c r="M1102" s="666"/>
      <c r="N1102" s="647"/>
      <c r="O1102" s="668"/>
      <c r="P1102" s="647"/>
      <c r="Q1102" s="595"/>
      <c r="R1102" s="627" t="s">
        <v>492</v>
      </c>
      <c r="S1102" s="628"/>
      <c r="T1102" s="629"/>
      <c r="U1102" s="628"/>
      <c r="V1102" s="628" t="s">
        <v>492</v>
      </c>
      <c r="W1102" s="628"/>
      <c r="X1102" s="630"/>
      <c r="Y1102" s="555"/>
      <c r="Z1102" s="627"/>
      <c r="AA1102" s="654"/>
      <c r="AB1102" s="655"/>
      <c r="AC1102" s="642"/>
      <c r="AD1102" s="555"/>
      <c r="AE1102" s="555"/>
      <c r="AF1102" s="669"/>
      <c r="AG1102" s="619"/>
    </row>
    <row r="1103" spans="1:33">
      <c r="B1103" s="928" t="s">
        <v>500</v>
      </c>
      <c r="C1103" s="929"/>
      <c r="D1103" s="930"/>
      <c r="E1103" s="670"/>
      <c r="F1103" s="671">
        <v>10</v>
      </c>
      <c r="G1103" s="672">
        <v>4050</v>
      </c>
      <c r="H1103" s="671">
        <v>86</v>
      </c>
      <c r="I1103" s="673">
        <v>3150</v>
      </c>
      <c r="J1103" s="671">
        <v>0</v>
      </c>
      <c r="K1103" s="673">
        <v>2250</v>
      </c>
      <c r="L1103" s="671">
        <v>0</v>
      </c>
      <c r="M1103" s="672">
        <v>2030</v>
      </c>
      <c r="N1103" s="672">
        <v>1</v>
      </c>
      <c r="O1103" s="674">
        <v>97</v>
      </c>
      <c r="P1103" s="674">
        <v>395330</v>
      </c>
      <c r="Q1103" s="595"/>
      <c r="R1103" s="675" t="s">
        <v>492</v>
      </c>
      <c r="S1103" s="676"/>
      <c r="T1103" s="677"/>
      <c r="U1103" s="628"/>
      <c r="V1103" s="628" t="s">
        <v>492</v>
      </c>
      <c r="W1103" s="628"/>
      <c r="X1103" s="630"/>
      <c r="Y1103" s="555"/>
      <c r="Z1103" s="627"/>
      <c r="AA1103" s="654"/>
      <c r="AB1103" s="655"/>
      <c r="AC1103" s="642"/>
      <c r="AD1103" s="555"/>
      <c r="AE1103" s="555"/>
      <c r="AF1103" s="660" t="s">
        <v>32</v>
      </c>
      <c r="AG1103" s="678"/>
    </row>
    <row r="1104" spans="1:33">
      <c r="B1104" s="554"/>
      <c r="C1104" s="590"/>
      <c r="D1104" s="554"/>
      <c r="E1104" s="590"/>
      <c r="F1104" s="666"/>
      <c r="G1104" s="666"/>
      <c r="H1104" s="666"/>
      <c r="I1104" s="666"/>
      <c r="J1104" s="666"/>
      <c r="K1104" s="666"/>
      <c r="L1104" s="666"/>
      <c r="M1104" s="666"/>
      <c r="N1104" s="666"/>
      <c r="O1104" s="666"/>
      <c r="P1104" s="666"/>
      <c r="Q1104" s="595"/>
      <c r="R1104" s="598" t="s">
        <v>89</v>
      </c>
      <c r="S1104" s="679"/>
      <c r="T1104" s="680">
        <v>228830</v>
      </c>
      <c r="U1104" s="628"/>
      <c r="V1104" s="628" t="s">
        <v>492</v>
      </c>
      <c r="W1104" s="628"/>
      <c r="X1104" s="630"/>
      <c r="Y1104" s="555"/>
      <c r="Z1104" s="627"/>
      <c r="AA1104" s="654"/>
      <c r="AB1104" s="657"/>
      <c r="AC1104" s="642"/>
      <c r="AD1104" s="555"/>
      <c r="AE1104" s="555"/>
      <c r="AF1104" s="669"/>
      <c r="AG1104" s="619"/>
    </row>
    <row r="1105" spans="1:33">
      <c r="B1105" s="881" t="s">
        <v>601</v>
      </c>
      <c r="C1105" s="882"/>
      <c r="D1105" s="882"/>
      <c r="E1105" s="564" t="e">
        <v>#N/A</v>
      </c>
      <c r="F1105" s="883" t="s">
        <v>603</v>
      </c>
      <c r="G1105" s="884"/>
      <c r="H1105" s="884"/>
      <c r="I1105" s="884"/>
      <c r="J1105" s="884"/>
      <c r="K1105" s="884"/>
      <c r="L1105" s="884"/>
      <c r="M1105" s="884"/>
      <c r="N1105" s="884"/>
      <c r="O1105" s="884"/>
      <c r="P1105" s="885"/>
      <c r="Q1105" s="555"/>
      <c r="R1105" s="598" t="s">
        <v>90</v>
      </c>
      <c r="S1105" s="564"/>
      <c r="T1105" s="681"/>
      <c r="U1105" s="682"/>
      <c r="V1105" s="682" t="s">
        <v>492</v>
      </c>
      <c r="W1105" s="682"/>
      <c r="X1105" s="683"/>
      <c r="Y1105" s="555"/>
      <c r="Z1105" s="675"/>
      <c r="AA1105" s="684"/>
      <c r="AB1105" s="685"/>
      <c r="AC1105" s="686"/>
      <c r="AD1105" s="555"/>
      <c r="AE1105" s="555"/>
      <c r="AF1105" s="660" t="s">
        <v>343</v>
      </c>
      <c r="AG1105" s="678"/>
    </row>
    <row r="1106" spans="1:33">
      <c r="B1106" s="894" t="s">
        <v>602</v>
      </c>
      <c r="C1106" s="894"/>
      <c r="D1106" s="894"/>
      <c r="E1106" s="555" t="e">
        <v>#N/A</v>
      </c>
      <c r="F1106" s="687" t="s">
        <v>15</v>
      </c>
      <c r="G1106" s="688"/>
      <c r="H1106" s="687" t="s">
        <v>16</v>
      </c>
      <c r="I1106" s="689"/>
      <c r="J1106" s="559" t="s">
        <v>17</v>
      </c>
      <c r="K1106" s="690"/>
      <c r="L1106" s="687" t="s">
        <v>18</v>
      </c>
      <c r="M1106" s="670"/>
      <c r="N1106" s="670" t="s">
        <v>19</v>
      </c>
      <c r="O1106" s="691" t="s">
        <v>6</v>
      </c>
      <c r="P1106" s="613" t="s">
        <v>20</v>
      </c>
      <c r="Q1106" s="555"/>
      <c r="R1106" s="692" t="s">
        <v>492</v>
      </c>
      <c r="S1106" s="560"/>
      <c r="T1106" s="693"/>
      <c r="U1106" s="694"/>
      <c r="V1106" s="695" t="s">
        <v>492</v>
      </c>
      <c r="W1106" s="695"/>
      <c r="X1106" s="630"/>
      <c r="Y1106" s="555"/>
      <c r="Z1106" s="645"/>
      <c r="AA1106" s="590"/>
      <c r="AB1106" s="646"/>
      <c r="AC1106" s="647"/>
      <c r="AD1106" s="555"/>
      <c r="AE1106" s="555"/>
      <c r="AF1106" s="669"/>
      <c r="AG1106" s="619"/>
    </row>
    <row r="1107" spans="1:33">
      <c r="A1107" s="548" t="s">
        <v>498</v>
      </c>
      <c r="B1107" s="873" t="s">
        <v>635</v>
      </c>
      <c r="C1107" s="874"/>
      <c r="D1107" s="875"/>
      <c r="E1107" s="670"/>
      <c r="F1107" s="765">
        <v>10</v>
      </c>
      <c r="G1107" s="757">
        <v>4050</v>
      </c>
      <c r="H1107" s="758">
        <v>86</v>
      </c>
      <c r="I1107" s="758">
        <v>3150</v>
      </c>
      <c r="J1107" s="758">
        <v>0</v>
      </c>
      <c r="K1107" s="758">
        <v>2250</v>
      </c>
      <c r="L1107" s="758">
        <v>0</v>
      </c>
      <c r="M1107" s="758">
        <v>2030</v>
      </c>
      <c r="N1107" s="758">
        <v>1</v>
      </c>
      <c r="O1107" s="758">
        <v>97</v>
      </c>
      <c r="P1107" s="759">
        <v>395330</v>
      </c>
      <c r="Q1107" s="555"/>
      <c r="R1107" s="857" t="s">
        <v>91</v>
      </c>
      <c r="S1107" s="858"/>
      <c r="T1107" s="680">
        <v>228830</v>
      </c>
      <c r="U1107" s="696"/>
      <c r="V1107" s="697" t="s">
        <v>492</v>
      </c>
      <c r="W1107" s="696"/>
      <c r="X1107" s="630"/>
      <c r="Y1107" s="555"/>
      <c r="Z1107" s="648" t="s">
        <v>35</v>
      </c>
      <c r="AA1107" s="649"/>
      <c r="AB1107" s="650"/>
      <c r="AC1107" s="651">
        <v>0</v>
      </c>
      <c r="AD1107" s="555"/>
      <c r="AE1107" s="555"/>
      <c r="AF1107" s="698" t="s">
        <v>81</v>
      </c>
      <c r="AG1107" s="699">
        <v>-10935</v>
      </c>
    </row>
    <row r="1108" spans="1:33">
      <c r="A1108" s="548"/>
      <c r="B1108" s="870" t="s">
        <v>623</v>
      </c>
      <c r="C1108" s="871"/>
      <c r="D1108" s="872"/>
      <c r="E1108" s="555" t="e">
        <v>#N/A</v>
      </c>
      <c r="F1108" s="700">
        <v>669</v>
      </c>
      <c r="G1108" s="701">
        <v>174150</v>
      </c>
      <c r="H1108" s="702">
        <v>1212</v>
      </c>
      <c r="I1108" s="702">
        <v>135450</v>
      </c>
      <c r="J1108" s="702">
        <v>46</v>
      </c>
      <c r="K1108" s="702">
        <v>96750</v>
      </c>
      <c r="L1108" s="702">
        <v>36</v>
      </c>
      <c r="M1108" s="702">
        <v>87290</v>
      </c>
      <c r="N1108" s="702">
        <v>22</v>
      </c>
      <c r="O1108" s="702">
        <v>1985</v>
      </c>
      <c r="P1108" s="703">
        <v>8189660</v>
      </c>
      <c r="Q1108" s="555"/>
      <c r="R1108" s="560"/>
      <c r="S1108" s="560"/>
      <c r="T1108" s="704"/>
      <c r="U1108" s="628"/>
      <c r="V1108" s="628" t="s">
        <v>492</v>
      </c>
      <c r="W1108" s="628"/>
      <c r="X1108" s="630"/>
      <c r="Y1108" s="555"/>
      <c r="Z1108" s="596" t="s">
        <v>36</v>
      </c>
      <c r="AA1108" s="555"/>
      <c r="AB1108" s="555"/>
      <c r="AC1108" s="555"/>
      <c r="AD1108" s="555"/>
      <c r="AE1108" s="555"/>
      <c r="AF1108" s="669"/>
      <c r="AG1108" s="619"/>
    </row>
    <row r="1109" spans="1:33">
      <c r="A1109" s="548" t="s">
        <v>607</v>
      </c>
      <c r="B1109" s="873" t="s">
        <v>107</v>
      </c>
      <c r="C1109" s="874"/>
      <c r="D1109" s="875"/>
      <c r="E1109" s="670"/>
      <c r="F1109" s="757">
        <v>0</v>
      </c>
      <c r="G1109" s="758">
        <v>0</v>
      </c>
      <c r="H1109" s="758">
        <v>0</v>
      </c>
      <c r="I1109" s="758">
        <v>0</v>
      </c>
      <c r="J1109" s="758">
        <v>0</v>
      </c>
      <c r="K1109" s="758">
        <v>0</v>
      </c>
      <c r="L1109" s="758">
        <v>0</v>
      </c>
      <c r="M1109" s="758">
        <v>0</v>
      </c>
      <c r="N1109" s="758">
        <v>0</v>
      </c>
      <c r="O1109" s="758">
        <v>0</v>
      </c>
      <c r="P1109" s="759">
        <v>0</v>
      </c>
      <c r="Q1109" s="555"/>
      <c r="R1109" s="857" t="s">
        <v>92</v>
      </c>
      <c r="S1109" s="863"/>
      <c r="T1109" s="864"/>
      <c r="U1109" s="682"/>
      <c r="V1109" s="682" t="s">
        <v>492</v>
      </c>
      <c r="W1109" s="682"/>
      <c r="X1109" s="683"/>
      <c r="Y1109" s="555"/>
      <c r="Z1109" s="555"/>
      <c r="AA1109" s="555"/>
      <c r="AB1109" s="555"/>
      <c r="AC1109" s="555"/>
      <c r="AD1109" s="555"/>
      <c r="AE1109" s="555"/>
      <c r="AF1109" s="705" t="s">
        <v>34</v>
      </c>
      <c r="AG1109" s="706"/>
    </row>
    <row r="1110" spans="1:33">
      <c r="A1110" s="548"/>
      <c r="B1110" s="870" t="s">
        <v>623</v>
      </c>
      <c r="C1110" s="871"/>
      <c r="D1110" s="872"/>
      <c r="E1110" s="555" t="e">
        <v>#N/A</v>
      </c>
      <c r="F1110" s="701">
        <v>51</v>
      </c>
      <c r="G1110" s="702">
        <v>6300</v>
      </c>
      <c r="H1110" s="702">
        <v>50</v>
      </c>
      <c r="I1110" s="702">
        <v>4900</v>
      </c>
      <c r="J1110" s="702">
        <v>0</v>
      </c>
      <c r="K1110" s="702">
        <v>3500</v>
      </c>
      <c r="L1110" s="702">
        <v>0</v>
      </c>
      <c r="M1110" s="702">
        <v>3160</v>
      </c>
      <c r="N1110" s="702">
        <v>1</v>
      </c>
      <c r="O1110" s="702">
        <v>102</v>
      </c>
      <c r="P1110" s="703">
        <v>337580</v>
      </c>
      <c r="Q1110" s="555"/>
      <c r="R1110" s="692" t="s">
        <v>492</v>
      </c>
      <c r="S1110" s="560"/>
      <c r="T1110" s="693"/>
      <c r="U1110" s="707"/>
      <c r="V1110" s="708" t="s">
        <v>492</v>
      </c>
      <c r="W1110" s="676"/>
      <c r="X1110" s="709"/>
      <c r="Y1110" s="555"/>
      <c r="Z1110" s="645"/>
      <c r="AA1110" s="590"/>
      <c r="AB1110" s="646"/>
      <c r="AC1110" s="647"/>
      <c r="AD1110" s="555"/>
      <c r="AE1110" s="555"/>
      <c r="AF1110" s="669"/>
      <c r="AG1110" s="619"/>
    </row>
    <row r="1111" spans="1:33">
      <c r="A1111" s="548" t="s">
        <v>608</v>
      </c>
      <c r="B1111" s="873" t="s">
        <v>605</v>
      </c>
      <c r="C1111" s="874"/>
      <c r="D1111" s="875"/>
      <c r="E1111" s="670"/>
      <c r="F1111" s="757">
        <v>0</v>
      </c>
      <c r="G1111" s="758">
        <v>0</v>
      </c>
      <c r="H1111" s="758">
        <v>0</v>
      </c>
      <c r="I1111" s="758">
        <v>0</v>
      </c>
      <c r="J1111" s="758">
        <v>0</v>
      </c>
      <c r="K1111" s="758">
        <v>0</v>
      </c>
      <c r="L1111" s="758">
        <v>0</v>
      </c>
      <c r="M1111" s="758">
        <v>0</v>
      </c>
      <c r="N1111" s="758">
        <v>0</v>
      </c>
      <c r="O1111" s="758">
        <v>0</v>
      </c>
      <c r="P1111" s="759">
        <v>0</v>
      </c>
      <c r="Q1111" s="555"/>
      <c r="R1111" s="857" t="s">
        <v>93</v>
      </c>
      <c r="S1111" s="858"/>
      <c r="T1111" s="680">
        <v>20250</v>
      </c>
      <c r="U1111" s="710"/>
      <c r="V1111" s="564" t="s">
        <v>82</v>
      </c>
      <c r="W1111" s="564"/>
      <c r="X1111" s="711">
        <v>20250</v>
      </c>
      <c r="Y1111" s="555"/>
      <c r="Z1111" s="692" t="s">
        <v>76</v>
      </c>
      <c r="AA1111" s="649"/>
      <c r="AB1111" s="650"/>
      <c r="AC1111" s="651">
        <v>0</v>
      </c>
      <c r="AD1111" s="555"/>
      <c r="AE1111" s="555"/>
      <c r="AF1111" s="705" t="s">
        <v>5</v>
      </c>
      <c r="AG1111" s="651">
        <v>149325</v>
      </c>
    </row>
    <row r="1112" spans="1:33">
      <c r="A1112" s="548"/>
      <c r="B1112" s="870" t="s">
        <v>623</v>
      </c>
      <c r="C1112" s="871"/>
      <c r="D1112" s="872"/>
      <c r="E1112" s="712"/>
      <c r="F1112" s="701">
        <v>30</v>
      </c>
      <c r="G1112" s="702">
        <v>2250</v>
      </c>
      <c r="H1112" s="702">
        <v>54</v>
      </c>
      <c r="I1112" s="702">
        <v>1750</v>
      </c>
      <c r="J1112" s="702">
        <v>0</v>
      </c>
      <c r="K1112" s="702">
        <v>1250</v>
      </c>
      <c r="L1112" s="702">
        <v>0</v>
      </c>
      <c r="M1112" s="702">
        <v>1130</v>
      </c>
      <c r="N1112" s="702">
        <v>0</v>
      </c>
      <c r="O1112" s="702">
        <v>84</v>
      </c>
      <c r="P1112" s="703">
        <v>196500</v>
      </c>
      <c r="Q1112" s="555"/>
      <c r="R1112" s="596"/>
      <c r="S1112" s="555"/>
      <c r="T1112" s="713"/>
      <c r="U1112" s="555"/>
      <c r="V1112" s="714"/>
      <c r="W1112" s="555"/>
      <c r="X1112" s="713"/>
      <c r="Y1112" s="555"/>
      <c r="Z1112" s="555"/>
      <c r="AA1112" s="555"/>
      <c r="AB1112" s="555"/>
      <c r="AC1112" s="555"/>
      <c r="AD1112" s="555"/>
      <c r="AE1112" s="555"/>
      <c r="AF1112" s="555"/>
      <c r="AG1112" s="555"/>
    </row>
    <row r="1113" spans="1:33">
      <c r="A1113" s="548" t="s">
        <v>609</v>
      </c>
      <c r="B1113" s="873" t="s">
        <v>103</v>
      </c>
      <c r="C1113" s="874"/>
      <c r="D1113" s="875"/>
      <c r="E1113" s="560" t="e">
        <v>#N/A</v>
      </c>
      <c r="F1113" s="757">
        <v>0</v>
      </c>
      <c r="G1113" s="758">
        <v>0</v>
      </c>
      <c r="H1113" s="758">
        <v>0</v>
      </c>
      <c r="I1113" s="758">
        <v>0</v>
      </c>
      <c r="J1113" s="758">
        <v>0</v>
      </c>
      <c r="K1113" s="758">
        <v>0</v>
      </c>
      <c r="L1113" s="758">
        <v>0</v>
      </c>
      <c r="M1113" s="758">
        <v>0</v>
      </c>
      <c r="N1113" s="758">
        <v>0</v>
      </c>
      <c r="O1113" s="758">
        <v>0</v>
      </c>
      <c r="P1113" s="759">
        <v>0</v>
      </c>
      <c r="Q1113" s="555"/>
      <c r="R1113" s="649" t="s">
        <v>425</v>
      </c>
      <c r="S1113" s="555"/>
      <c r="T1113" s="555"/>
      <c r="U1113" s="555"/>
      <c r="V1113" s="555"/>
      <c r="W1113" s="555"/>
      <c r="X1113" s="555"/>
      <c r="Y1113" s="555"/>
      <c r="Z1113" s="555"/>
      <c r="AA1113" s="555"/>
      <c r="AB1113" s="555"/>
      <c r="AC1113" s="555"/>
      <c r="AD1113" s="555"/>
      <c r="AE1113" s="555"/>
      <c r="AF1113" s="714" t="s">
        <v>342</v>
      </c>
      <c r="AG1113" s="555"/>
    </row>
    <row r="1114" spans="1:33" ht="3" customHeight="1">
      <c r="A1114" s="548"/>
      <c r="B1114" s="870" t="s">
        <v>623</v>
      </c>
      <c r="C1114" s="871"/>
      <c r="D1114" s="872"/>
      <c r="E1114" s="555" t="e">
        <v>#N/A</v>
      </c>
      <c r="F1114" s="701">
        <v>174</v>
      </c>
      <c r="G1114" s="702">
        <v>26460</v>
      </c>
      <c r="H1114" s="702">
        <v>71</v>
      </c>
      <c r="I1114" s="702">
        <v>20580</v>
      </c>
      <c r="J1114" s="702">
        <v>0</v>
      </c>
      <c r="K1114" s="702">
        <v>14700</v>
      </c>
      <c r="L1114" s="702">
        <v>20</v>
      </c>
      <c r="M1114" s="702">
        <v>13230</v>
      </c>
      <c r="N1114" s="702">
        <v>6</v>
      </c>
      <c r="O1114" s="702">
        <v>271</v>
      </c>
      <c r="P1114" s="703">
        <v>2455880</v>
      </c>
      <c r="Q1114" s="555"/>
      <c r="R1114" s="774"/>
      <c r="S1114" s="604"/>
      <c r="T1114" s="603" t="s">
        <v>39</v>
      </c>
      <c r="U1114" s="604"/>
      <c r="V1114" s="715"/>
      <c r="W1114" s="604"/>
      <c r="X1114" s="603" t="s">
        <v>40</v>
      </c>
      <c r="Y1114" s="604"/>
      <c r="Z1114" s="715"/>
      <c r="AA1114" s="604"/>
      <c r="AB1114" s="604"/>
      <c r="AC1114" s="603" t="s">
        <v>41</v>
      </c>
      <c r="AD1114" s="715"/>
      <c r="AE1114" s="555"/>
      <c r="AF1114" s="662" t="s">
        <v>726</v>
      </c>
      <c r="AG1114" s="664"/>
    </row>
    <row r="1115" spans="1:33" ht="17.25" customHeight="1">
      <c r="A1115" s="548" t="s">
        <v>610</v>
      </c>
      <c r="B1115" s="878" t="s">
        <v>661</v>
      </c>
      <c r="C1115" s="879"/>
      <c r="D1115" s="880"/>
      <c r="E1115" s="670"/>
      <c r="F1115" s="757">
        <v>0</v>
      </c>
      <c r="G1115" s="758">
        <v>0</v>
      </c>
      <c r="H1115" s="758">
        <v>0</v>
      </c>
      <c r="I1115" s="758">
        <v>0</v>
      </c>
      <c r="J1115" s="758">
        <v>0</v>
      </c>
      <c r="K1115" s="758">
        <v>0</v>
      </c>
      <c r="L1115" s="758">
        <v>0</v>
      </c>
      <c r="M1115" s="758">
        <v>0</v>
      </c>
      <c r="N1115" s="758">
        <v>0</v>
      </c>
      <c r="O1115" s="758">
        <v>0</v>
      </c>
      <c r="P1115" s="759">
        <v>0</v>
      </c>
      <c r="Q1115" s="555"/>
      <c r="R1115" s="775"/>
      <c r="S1115" s="596" t="s">
        <v>2</v>
      </c>
      <c r="T1115" s="717">
        <v>109</v>
      </c>
      <c r="U1115" s="555"/>
      <c r="V1115" s="718"/>
      <c r="W1115" s="596" t="s">
        <v>42</v>
      </c>
      <c r="X1115" s="719">
        <v>1726</v>
      </c>
      <c r="Y1115" s="555"/>
      <c r="Z1115" s="720"/>
      <c r="AA1115" s="555" t="s">
        <v>2</v>
      </c>
      <c r="AB1115" s="596"/>
      <c r="AC1115" s="721">
        <v>2045</v>
      </c>
      <c r="AD1115" s="720"/>
      <c r="AE1115" s="555"/>
      <c r="AF1115" s="834" t="s">
        <v>758</v>
      </c>
      <c r="AG1115" s="833"/>
    </row>
    <row r="1116" spans="1:33" ht="17.25" customHeight="1">
      <c r="A1116" s="548" t="s">
        <v>332</v>
      </c>
      <c r="B1116" s="870" t="s">
        <v>623</v>
      </c>
      <c r="C1116" s="871"/>
      <c r="D1116" s="872"/>
      <c r="E1116" s="555" t="e">
        <v>#N/A</v>
      </c>
      <c r="F1116" s="701">
        <v>218</v>
      </c>
      <c r="G1116" s="702">
        <v>60750</v>
      </c>
      <c r="H1116" s="702">
        <v>141</v>
      </c>
      <c r="I1116" s="702">
        <v>47250</v>
      </c>
      <c r="J1116" s="702">
        <v>0</v>
      </c>
      <c r="K1116" s="702">
        <v>33750</v>
      </c>
      <c r="L1116" s="702">
        <v>10</v>
      </c>
      <c r="M1116" s="702">
        <v>30420</v>
      </c>
      <c r="N1116" s="702">
        <v>3</v>
      </c>
      <c r="O1116" s="702">
        <v>372</v>
      </c>
      <c r="P1116" s="703">
        <v>2634390</v>
      </c>
      <c r="Q1116" s="555"/>
      <c r="R1116" s="776" t="s">
        <v>43</v>
      </c>
      <c r="S1116" s="697" t="s">
        <v>3</v>
      </c>
      <c r="T1116" s="722">
        <v>97</v>
      </c>
      <c r="U1116" s="696"/>
      <c r="V1116" s="723">
        <v>88.9908256880734</v>
      </c>
      <c r="W1116" s="697" t="s">
        <v>44</v>
      </c>
      <c r="X1116" s="724">
        <v>2814</v>
      </c>
      <c r="Y1116" s="696"/>
      <c r="Z1116" s="725">
        <v>163.03592120509848</v>
      </c>
      <c r="AA1116" s="696" t="s">
        <v>3</v>
      </c>
      <c r="AB1116" s="697"/>
      <c r="AC1116" s="726">
        <v>3092</v>
      </c>
      <c r="AD1116" s="723">
        <v>151.19804400977995</v>
      </c>
      <c r="AE1116" s="555"/>
      <c r="AF1116" s="558"/>
      <c r="AG1116" s="561"/>
    </row>
    <row r="1117" spans="1:33" ht="16.5" customHeight="1">
      <c r="A1117" s="43"/>
      <c r="B1117" s="662"/>
      <c r="C1117" s="663"/>
      <c r="D1117" s="664"/>
      <c r="E1117" s="590" t="s">
        <v>492</v>
      </c>
      <c r="F1117" s="760"/>
      <c r="G1117" s="761"/>
      <c r="H1117" s="760"/>
      <c r="I1117" s="762"/>
      <c r="J1117" s="760"/>
      <c r="K1117" s="762"/>
      <c r="L1117" s="760"/>
      <c r="M1117" s="761"/>
      <c r="N1117" s="761"/>
      <c r="O1117" s="763"/>
      <c r="P1117" s="764"/>
      <c r="Q1117" s="555"/>
      <c r="R1117" s="777"/>
      <c r="S1117" s="728"/>
      <c r="T1117" s="606">
        <v>358750</v>
      </c>
      <c r="U1117" s="555"/>
      <c r="V1117" s="729"/>
      <c r="W1117" s="555"/>
      <c r="X1117" s="719">
        <v>5833140</v>
      </c>
      <c r="Y1117" s="555"/>
      <c r="Z1117" s="720"/>
      <c r="AA1117" s="555"/>
      <c r="AB1117" s="555"/>
      <c r="AC1117" s="713">
        <v>6877750</v>
      </c>
      <c r="AD1117" s="720"/>
      <c r="AE1117" s="555"/>
      <c r="AF1117" s="730"/>
      <c r="AG1117" s="561"/>
    </row>
    <row r="1118" spans="1:33" ht="11.25" customHeight="1">
      <c r="A1118" s="43"/>
      <c r="B1118" s="870" t="s">
        <v>611</v>
      </c>
      <c r="C1118" s="871"/>
      <c r="D1118" s="872"/>
      <c r="E1118" s="670"/>
      <c r="F1118" s="731">
        <v>1142</v>
      </c>
      <c r="G1118" s="732">
        <v>269910</v>
      </c>
      <c r="H1118" s="731">
        <v>1528</v>
      </c>
      <c r="I1118" s="733">
        <v>209930</v>
      </c>
      <c r="J1118" s="731">
        <v>46</v>
      </c>
      <c r="K1118" s="733">
        <v>149950</v>
      </c>
      <c r="L1118" s="731">
        <v>66</v>
      </c>
      <c r="M1118" s="732">
        <v>135230</v>
      </c>
      <c r="N1118" s="732">
        <v>32</v>
      </c>
      <c r="O1118" s="734">
        <v>2814</v>
      </c>
      <c r="P1118" s="735">
        <v>13814010</v>
      </c>
      <c r="Q1118" s="555"/>
      <c r="R1118" s="778" t="s">
        <v>45</v>
      </c>
      <c r="S1118" s="660"/>
      <c r="T1118" s="736">
        <v>395330</v>
      </c>
      <c r="U1118" s="696"/>
      <c r="V1118" s="723">
        <v>110.19651567944251</v>
      </c>
      <c r="W1118" s="696"/>
      <c r="X1118" s="724">
        <v>13814010</v>
      </c>
      <c r="Y1118" s="696"/>
      <c r="Z1118" s="723">
        <v>236.81944887316266</v>
      </c>
      <c r="AA1118" s="696"/>
      <c r="AB1118" s="696"/>
      <c r="AC1118" s="736">
        <v>14997970</v>
      </c>
      <c r="AD1118" s="723">
        <v>218.06506488313767</v>
      </c>
      <c r="AE1118" s="555"/>
      <c r="AF1118" s="558"/>
      <c r="AG1118" s="561"/>
    </row>
    <row r="1119" spans="1:33">
      <c r="A1119" s="43"/>
      <c r="B1119" s="895"/>
      <c r="C1119" s="895"/>
      <c r="D1119" s="895"/>
      <c r="E1119" s="562"/>
      <c r="F1119" s="666"/>
      <c r="G1119" s="737"/>
      <c r="H1119" s="666"/>
      <c r="I1119" s="737"/>
      <c r="J1119" s="666"/>
      <c r="K1119" s="737"/>
      <c r="L1119" s="666"/>
      <c r="M1119" s="737"/>
      <c r="N1119" s="666"/>
      <c r="O1119" s="737"/>
      <c r="P1119" s="737"/>
      <c r="Q1119" s="555"/>
      <c r="R1119" s="777" t="s">
        <v>46</v>
      </c>
      <c r="S1119" s="738">
        <v>0</v>
      </c>
      <c r="T1119" s="606">
        <v>0</v>
      </c>
      <c r="U1119" s="555"/>
      <c r="V1119" s="729"/>
      <c r="W1119" s="555"/>
      <c r="X1119" s="719">
        <v>0</v>
      </c>
      <c r="Y1119" s="555"/>
      <c r="Z1119" s="739"/>
      <c r="AA1119" s="555"/>
      <c r="AB1119" s="555"/>
      <c r="AC1119" s="713">
        <v>0</v>
      </c>
      <c r="AD1119" s="720"/>
      <c r="AE1119" s="555"/>
      <c r="AF1119" s="558"/>
      <c r="AG1119" s="561"/>
    </row>
    <row r="1120" spans="1:33">
      <c r="A1120" s="43"/>
      <c r="B1120" s="881" t="s">
        <v>618</v>
      </c>
      <c r="C1120" s="882"/>
      <c r="D1120" s="882"/>
      <c r="E1120" s="564" t="e">
        <v>#N/A</v>
      </c>
      <c r="F1120" s="883" t="s">
        <v>616</v>
      </c>
      <c r="G1120" s="884"/>
      <c r="H1120" s="884"/>
      <c r="I1120" s="884"/>
      <c r="J1120" s="884"/>
      <c r="K1120" s="884"/>
      <c r="L1120" s="884"/>
      <c r="M1120" s="884"/>
      <c r="N1120" s="884"/>
      <c r="O1120" s="884"/>
      <c r="P1120" s="885"/>
      <c r="Q1120" s="555"/>
      <c r="R1120" s="776" t="s">
        <v>47</v>
      </c>
      <c r="S1120" s="740"/>
      <c r="T1120" s="736">
        <v>0</v>
      </c>
      <c r="U1120" s="696"/>
      <c r="V1120" s="723" t="s">
        <v>492</v>
      </c>
      <c r="W1120" s="696"/>
      <c r="X1120" s="724">
        <v>0</v>
      </c>
      <c r="Y1120" s="696"/>
      <c r="Z1120" s="725" t="s">
        <v>492</v>
      </c>
      <c r="AA1120" s="696"/>
      <c r="AB1120" s="696"/>
      <c r="AC1120" s="736">
        <v>0</v>
      </c>
      <c r="AD1120" s="723" t="s">
        <v>492</v>
      </c>
      <c r="AE1120" s="555"/>
      <c r="AF1120" s="558"/>
      <c r="AG1120" s="561"/>
    </row>
    <row r="1121" spans="1:33">
      <c r="A1121" s="43"/>
      <c r="B1121" s="894" t="s">
        <v>602</v>
      </c>
      <c r="C1121" s="894"/>
      <c r="D1121" s="894"/>
      <c r="E1121" s="555" t="e">
        <v>#N/A</v>
      </c>
      <c r="F1121" s="687" t="s">
        <v>15</v>
      </c>
      <c r="G1121" s="688"/>
      <c r="H1121" s="687" t="s">
        <v>16</v>
      </c>
      <c r="I1121" s="689"/>
      <c r="J1121" s="559" t="s">
        <v>17</v>
      </c>
      <c r="K1121" s="690"/>
      <c r="L1121" s="687" t="s">
        <v>18</v>
      </c>
      <c r="M1121" s="670"/>
      <c r="N1121" s="670" t="s">
        <v>19</v>
      </c>
      <c r="O1121" s="691" t="s">
        <v>6</v>
      </c>
      <c r="P1121" s="613" t="s">
        <v>20</v>
      </c>
      <c r="Q1121" s="555"/>
      <c r="R1121" s="773" t="s">
        <v>639</v>
      </c>
      <c r="S1121" s="824">
        <v>10010</v>
      </c>
      <c r="T1121" s="606">
        <v>4870</v>
      </c>
      <c r="U1121" s="555"/>
      <c r="V1121" s="729"/>
      <c r="W1121" s="555"/>
      <c r="X1121" s="719">
        <v>114590</v>
      </c>
      <c r="Y1121" s="555"/>
      <c r="Z1121" s="720"/>
      <c r="AA1121" s="555"/>
      <c r="AB1121" s="555"/>
      <c r="AC1121" s="713">
        <v>134610</v>
      </c>
      <c r="AD1121" s="720"/>
      <c r="AE1121" s="555"/>
      <c r="AF1121" s="558"/>
      <c r="AG1121" s="561"/>
    </row>
    <row r="1122" spans="1:33" ht="15" thickBot="1">
      <c r="A1122" s="43"/>
      <c r="B1122" s="873" t="s">
        <v>635</v>
      </c>
      <c r="C1122" s="874"/>
      <c r="D1122" s="875"/>
      <c r="E1122" s="670"/>
      <c r="F1122" s="665"/>
      <c r="G1122" s="727"/>
      <c r="H1122" s="727"/>
      <c r="I1122" s="727"/>
      <c r="J1122" s="727"/>
      <c r="K1122" s="727"/>
      <c r="L1122" s="727"/>
      <c r="M1122" s="727"/>
      <c r="N1122" s="727"/>
      <c r="O1122" s="727"/>
      <c r="P1122" s="742"/>
      <c r="Q1122" s="555"/>
      <c r="R1122" s="771" t="s">
        <v>682</v>
      </c>
      <c r="S1122" s="825">
        <v>0</v>
      </c>
      <c r="T1122" s="736">
        <v>10010</v>
      </c>
      <c r="U1122" s="696"/>
      <c r="V1122" s="723">
        <v>205.54414784394251</v>
      </c>
      <c r="W1122" s="696"/>
      <c r="X1122" s="724">
        <v>217510</v>
      </c>
      <c r="Y1122" s="696"/>
      <c r="Z1122" s="723">
        <v>189.81586525874857</v>
      </c>
      <c r="AA1122" s="696"/>
      <c r="AB1122" s="696"/>
      <c r="AC1122" s="736">
        <v>234910</v>
      </c>
      <c r="AD1122" s="723">
        <v>174.51155189064707</v>
      </c>
      <c r="AE1122" s="555"/>
      <c r="AF1122" s="558"/>
      <c r="AG1122" s="561"/>
    </row>
    <row r="1123" spans="1:33" ht="15" thickBot="1">
      <c r="A1123" s="43"/>
      <c r="B1123" s="870" t="s">
        <v>624</v>
      </c>
      <c r="C1123" s="871"/>
      <c r="D1123" s="872"/>
      <c r="E1123" s="555" t="e">
        <v>#N/A</v>
      </c>
      <c r="F1123" s="700">
        <v>855</v>
      </c>
      <c r="G1123" s="701">
        <v>186300</v>
      </c>
      <c r="H1123" s="702">
        <v>1290</v>
      </c>
      <c r="I1123" s="702">
        <v>144900</v>
      </c>
      <c r="J1123" s="702">
        <v>46</v>
      </c>
      <c r="K1123" s="702">
        <v>103500</v>
      </c>
      <c r="L1123" s="702">
        <v>48</v>
      </c>
      <c r="M1123" s="702">
        <v>93380</v>
      </c>
      <c r="N1123" s="702">
        <v>24</v>
      </c>
      <c r="O1123" s="702">
        <v>2263</v>
      </c>
      <c r="P1123" s="703">
        <v>9373620</v>
      </c>
      <c r="Q1123" s="555"/>
      <c r="R1123" s="773" t="s">
        <v>640</v>
      </c>
      <c r="S1123" s="741">
        <v>4000</v>
      </c>
      <c r="T1123" s="606">
        <v>4000</v>
      </c>
      <c r="U1123" s="555"/>
      <c r="V1123" s="729"/>
      <c r="W1123" s="555"/>
      <c r="X1123" s="719">
        <v>109600</v>
      </c>
      <c r="Y1123" s="555"/>
      <c r="Z1123" s="739"/>
      <c r="AA1123" s="555"/>
      <c r="AB1123" s="555"/>
      <c r="AC1123" s="713">
        <v>132400</v>
      </c>
      <c r="AD1123" s="720"/>
      <c r="AE1123" s="555"/>
      <c r="AF1123" s="934" t="s">
        <v>664</v>
      </c>
      <c r="AG1123" s="935"/>
    </row>
    <row r="1124" spans="1:33">
      <c r="B1124" s="873" t="s">
        <v>107</v>
      </c>
      <c r="C1124" s="874"/>
      <c r="D1124" s="875"/>
      <c r="E1124" s="670"/>
      <c r="F1124" s="665"/>
      <c r="G1124" s="727"/>
      <c r="H1124" s="727"/>
      <c r="I1124" s="727"/>
      <c r="J1124" s="727"/>
      <c r="K1124" s="727"/>
      <c r="L1124" s="727"/>
      <c r="M1124" s="727"/>
      <c r="N1124" s="727"/>
      <c r="O1124" s="727"/>
      <c r="P1124" s="742"/>
      <c r="Q1124" s="555"/>
      <c r="R1124" s="772" t="s">
        <v>683</v>
      </c>
      <c r="S1124" s="740"/>
      <c r="T1124" s="736">
        <v>4000</v>
      </c>
      <c r="U1124" s="696"/>
      <c r="V1124" s="723">
        <v>100</v>
      </c>
      <c r="W1124" s="696"/>
      <c r="X1124" s="724">
        <v>164300</v>
      </c>
      <c r="Y1124" s="696"/>
      <c r="Z1124" s="725">
        <v>149.9087591240876</v>
      </c>
      <c r="AA1124" s="696"/>
      <c r="AB1124" s="696"/>
      <c r="AC1124" s="736">
        <v>197300</v>
      </c>
      <c r="AD1124" s="723">
        <v>149.01812688821752</v>
      </c>
      <c r="AE1124" s="555"/>
      <c r="AF1124" s="936" t="s">
        <v>157</v>
      </c>
      <c r="AG1124" s="937"/>
    </row>
    <row r="1125" spans="1:33">
      <c r="B1125" s="870" t="s">
        <v>624</v>
      </c>
      <c r="C1125" s="871"/>
      <c r="D1125" s="872"/>
      <c r="E1125" s="555" t="e">
        <v>#N/A</v>
      </c>
      <c r="F1125" s="701">
        <v>51</v>
      </c>
      <c r="G1125" s="702">
        <v>6300</v>
      </c>
      <c r="H1125" s="702">
        <v>50</v>
      </c>
      <c r="I1125" s="702">
        <v>4900</v>
      </c>
      <c r="J1125" s="702">
        <v>0</v>
      </c>
      <c r="K1125" s="702">
        <v>3500</v>
      </c>
      <c r="L1125" s="702">
        <v>0</v>
      </c>
      <c r="M1125" s="702">
        <v>3160</v>
      </c>
      <c r="N1125" s="702">
        <v>1</v>
      </c>
      <c r="O1125" s="702">
        <v>102</v>
      </c>
      <c r="P1125" s="703">
        <v>337580</v>
      </c>
      <c r="Q1125" s="555"/>
      <c r="R1125" s="777"/>
      <c r="S1125" s="669"/>
      <c r="T1125" s="606">
        <v>0</v>
      </c>
      <c r="U1125" s="555"/>
      <c r="V1125" s="729"/>
      <c r="W1125" s="555"/>
      <c r="X1125" s="719">
        <v>0</v>
      </c>
      <c r="Y1125" s="555"/>
      <c r="Z1125" s="720"/>
      <c r="AA1125" s="555"/>
      <c r="AB1125" s="555"/>
      <c r="AC1125" s="713">
        <v>0</v>
      </c>
      <c r="AD1125" s="720"/>
      <c r="AE1125" s="555"/>
      <c r="AF1125" s="826" t="s">
        <v>731</v>
      </c>
      <c r="AG1125" s="827" t="s">
        <v>732</v>
      </c>
    </row>
    <row r="1126" spans="1:33">
      <c r="B1126" s="873" t="s">
        <v>605</v>
      </c>
      <c r="C1126" s="874"/>
      <c r="D1126" s="875"/>
      <c r="E1126" s="670"/>
      <c r="F1126" s="665"/>
      <c r="G1126" s="727"/>
      <c r="H1126" s="727"/>
      <c r="I1126" s="727"/>
      <c r="J1126" s="727"/>
      <c r="K1126" s="727"/>
      <c r="L1126" s="727"/>
      <c r="M1126" s="727"/>
      <c r="N1126" s="727"/>
      <c r="O1126" s="727"/>
      <c r="P1126" s="742"/>
      <c r="Q1126" s="555"/>
      <c r="R1126" s="776" t="s">
        <v>52</v>
      </c>
      <c r="S1126" s="660"/>
      <c r="T1126" s="736">
        <v>0</v>
      </c>
      <c r="U1126" s="696"/>
      <c r="V1126" s="723" t="s">
        <v>492</v>
      </c>
      <c r="W1126" s="696"/>
      <c r="X1126" s="724">
        <v>0</v>
      </c>
      <c r="Y1126" s="696"/>
      <c r="Z1126" s="723" t="s">
        <v>492</v>
      </c>
      <c r="AA1126" s="696"/>
      <c r="AB1126" s="696"/>
      <c r="AC1126" s="736">
        <v>0</v>
      </c>
      <c r="AD1126" s="723" t="s">
        <v>492</v>
      </c>
      <c r="AE1126" s="555"/>
      <c r="AF1126" s="817">
        <v>5550</v>
      </c>
      <c r="AG1126" s="818">
        <v>411.11111111111131</v>
      </c>
    </row>
    <row r="1127" spans="1:33">
      <c r="B1127" s="870" t="s">
        <v>624</v>
      </c>
      <c r="C1127" s="871"/>
      <c r="D1127" s="872"/>
      <c r="E1127" s="712"/>
      <c r="F1127" s="701">
        <v>30</v>
      </c>
      <c r="G1127" s="702">
        <v>2250</v>
      </c>
      <c r="H1127" s="702">
        <v>54</v>
      </c>
      <c r="I1127" s="702">
        <v>1750</v>
      </c>
      <c r="J1127" s="702">
        <v>0</v>
      </c>
      <c r="K1127" s="702">
        <v>1250</v>
      </c>
      <c r="L1127" s="702">
        <v>0</v>
      </c>
      <c r="M1127" s="702">
        <v>1130</v>
      </c>
      <c r="N1127" s="702">
        <v>0</v>
      </c>
      <c r="O1127" s="702">
        <v>84</v>
      </c>
      <c r="P1127" s="703">
        <v>196500</v>
      </c>
      <c r="Q1127" s="555"/>
      <c r="R1127" s="773" t="s">
        <v>641</v>
      </c>
      <c r="S1127" s="728"/>
      <c r="T1127" s="743">
        <v>1000</v>
      </c>
      <c r="U1127" s="682"/>
      <c r="V1127" s="744"/>
      <c r="W1127" s="682"/>
      <c r="X1127" s="719">
        <v>32000</v>
      </c>
      <c r="Y1127" s="682"/>
      <c r="Z1127" s="744"/>
      <c r="AA1127" s="682"/>
      <c r="AB1127" s="682"/>
      <c r="AC1127" s="745">
        <v>45500</v>
      </c>
      <c r="AD1127" s="744"/>
      <c r="AE1127" s="555"/>
      <c r="AF1127" s="828" t="s">
        <v>733</v>
      </c>
      <c r="AG1127" s="829" t="s">
        <v>732</v>
      </c>
    </row>
    <row r="1128" spans="1:33" ht="15" thickBot="1">
      <c r="B1128" s="873" t="s">
        <v>103</v>
      </c>
      <c r="C1128" s="874"/>
      <c r="D1128" s="875"/>
      <c r="E1128" s="560" t="e">
        <v>#N/A</v>
      </c>
      <c r="F1128" s="665"/>
      <c r="G1128" s="727"/>
      <c r="H1128" s="727"/>
      <c r="I1128" s="727"/>
      <c r="J1128" s="727"/>
      <c r="K1128" s="727"/>
      <c r="L1128" s="727"/>
      <c r="M1128" s="727"/>
      <c r="N1128" s="727"/>
      <c r="O1128" s="727"/>
      <c r="P1128" s="742"/>
      <c r="Q1128" s="555"/>
      <c r="R1128" s="779" t="s">
        <v>684</v>
      </c>
      <c r="S1128" s="746"/>
      <c r="T1128" s="747">
        <v>0</v>
      </c>
      <c r="U1128" s="748"/>
      <c r="V1128" s="749">
        <v>0</v>
      </c>
      <c r="W1128" s="748"/>
      <c r="X1128" s="719">
        <v>65000</v>
      </c>
      <c r="Y1128" s="748"/>
      <c r="Z1128" s="749">
        <v>203.125</v>
      </c>
      <c r="AA1128" s="748"/>
      <c r="AB1128" s="748"/>
      <c r="AC1128" s="747">
        <v>72500</v>
      </c>
      <c r="AD1128" s="749">
        <v>159.34065934065933</v>
      </c>
      <c r="AE1128" s="555"/>
      <c r="AF1128" s="821">
        <v>4460</v>
      </c>
      <c r="AG1128" s="822">
        <v>405.45454545454595</v>
      </c>
    </row>
    <row r="1129" spans="1:33">
      <c r="B1129" s="870" t="s">
        <v>624</v>
      </c>
      <c r="C1129" s="871"/>
      <c r="D1129" s="872"/>
      <c r="E1129" s="555" t="e">
        <v>#N/A</v>
      </c>
      <c r="F1129" s="701">
        <v>174</v>
      </c>
      <c r="G1129" s="702">
        <v>26460</v>
      </c>
      <c r="H1129" s="702">
        <v>71</v>
      </c>
      <c r="I1129" s="702">
        <v>20580</v>
      </c>
      <c r="J1129" s="702">
        <v>0</v>
      </c>
      <c r="K1129" s="702">
        <v>14700</v>
      </c>
      <c r="L1129" s="702">
        <v>20</v>
      </c>
      <c r="M1129" s="702">
        <v>13230</v>
      </c>
      <c r="N1129" s="702">
        <v>6</v>
      </c>
      <c r="O1129" s="702">
        <v>271</v>
      </c>
      <c r="P1129" s="703">
        <v>2455880</v>
      </c>
      <c r="Q1129" s="555"/>
      <c r="R1129" s="777"/>
      <c r="S1129" s="669"/>
      <c r="T1129" s="713">
        <v>368620</v>
      </c>
      <c r="U1129" s="555"/>
      <c r="V1129" s="729"/>
      <c r="W1129" s="555"/>
      <c r="X1129" s="750">
        <v>6089330</v>
      </c>
      <c r="Y1129" s="555"/>
      <c r="Z1129" s="739"/>
      <c r="AA1129" s="555"/>
      <c r="AB1129" s="555"/>
      <c r="AC1129" s="713">
        <v>7190260</v>
      </c>
      <c r="AD1129" s="739"/>
      <c r="AE1129" s="555"/>
      <c r="AF1129" s="932" t="s">
        <v>685</v>
      </c>
      <c r="AG1129" s="933"/>
    </row>
    <row r="1130" spans="1:33">
      <c r="B1130" s="878" t="s">
        <v>661</v>
      </c>
      <c r="C1130" s="879"/>
      <c r="D1130" s="880"/>
      <c r="E1130" s="670"/>
      <c r="F1130" s="665"/>
      <c r="G1130" s="727"/>
      <c r="H1130" s="727"/>
      <c r="I1130" s="727"/>
      <c r="J1130" s="727"/>
      <c r="K1130" s="727"/>
      <c r="L1130" s="727"/>
      <c r="M1130" s="727"/>
      <c r="N1130" s="727"/>
      <c r="O1130" s="727"/>
      <c r="P1130" s="742"/>
      <c r="Q1130" s="555"/>
      <c r="R1130" s="780" t="s">
        <v>53</v>
      </c>
      <c r="S1130" s="705"/>
      <c r="T1130" s="751">
        <v>409340</v>
      </c>
      <c r="U1130" s="560"/>
      <c r="V1130" s="752">
        <v>111.04660626119039</v>
      </c>
      <c r="W1130" s="560"/>
      <c r="X1130" s="751">
        <v>14260820</v>
      </c>
      <c r="Y1130" s="560"/>
      <c r="Z1130" s="752">
        <v>234.19358123143269</v>
      </c>
      <c r="AA1130" s="560"/>
      <c r="AB1130" s="560"/>
      <c r="AC1130" s="751">
        <v>15502680</v>
      </c>
      <c r="AD1130" s="752">
        <v>215.60666790908815</v>
      </c>
      <c r="AE1130" s="555"/>
      <c r="AF1130" s="826" t="s">
        <v>731</v>
      </c>
      <c r="AG1130" s="827" t="s">
        <v>732</v>
      </c>
    </row>
    <row r="1131" spans="1:33">
      <c r="B1131" s="870" t="s">
        <v>624</v>
      </c>
      <c r="C1131" s="871"/>
      <c r="D1131" s="872"/>
      <c r="E1131" s="555" t="e">
        <v>#N/A</v>
      </c>
      <c r="F1131" s="701">
        <v>218</v>
      </c>
      <c r="G1131" s="702">
        <v>60750</v>
      </c>
      <c r="H1131" s="702">
        <v>141</v>
      </c>
      <c r="I1131" s="702">
        <v>47250</v>
      </c>
      <c r="J1131" s="702">
        <v>0</v>
      </c>
      <c r="K1131" s="702">
        <v>33750</v>
      </c>
      <c r="L1131" s="702">
        <v>10</v>
      </c>
      <c r="M1131" s="702">
        <v>30420</v>
      </c>
      <c r="N1131" s="702">
        <v>3</v>
      </c>
      <c r="O1131" s="702">
        <v>372</v>
      </c>
      <c r="P1131" s="703">
        <v>2634390</v>
      </c>
      <c r="Q1131" s="555"/>
      <c r="R1131" s="775"/>
      <c r="S1131" s="669"/>
      <c r="T1131" s="713">
        <v>335180.97643097641</v>
      </c>
      <c r="U1131" s="555"/>
      <c r="V1131" s="729"/>
      <c r="W1131" s="555"/>
      <c r="X1131" s="713">
        <v>5536716.666666667</v>
      </c>
      <c r="Y1131" s="555"/>
      <c r="Z1131" s="739"/>
      <c r="AA1131" s="555"/>
      <c r="AB1131" s="555"/>
      <c r="AC1131" s="713">
        <v>6537727.7777777771</v>
      </c>
      <c r="AD1131" s="739"/>
      <c r="AE1131" s="555"/>
      <c r="AF1131" s="817"/>
      <c r="AG1131" s="818" t="s">
        <v>725</v>
      </c>
    </row>
    <row r="1132" spans="1:33">
      <c r="B1132" s="662"/>
      <c r="C1132" s="663"/>
      <c r="D1132" s="664"/>
      <c r="E1132" s="590" t="s">
        <v>492</v>
      </c>
      <c r="F1132" s="665"/>
      <c r="G1132" s="666"/>
      <c r="H1132" s="665"/>
      <c r="I1132" s="667"/>
      <c r="J1132" s="665"/>
      <c r="K1132" s="667"/>
      <c r="L1132" s="665"/>
      <c r="M1132" s="666"/>
      <c r="N1132" s="666"/>
      <c r="O1132" s="727"/>
      <c r="P1132" s="647"/>
      <c r="Q1132" s="555"/>
      <c r="R1132" s="777" t="s">
        <v>54</v>
      </c>
      <c r="S1132" s="669"/>
      <c r="T1132" s="713">
        <v>372220.70707070705</v>
      </c>
      <c r="U1132" s="555"/>
      <c r="V1132" s="725"/>
      <c r="W1132" s="555"/>
      <c r="X1132" s="713">
        <v>12966275.420875417</v>
      </c>
      <c r="Y1132" s="555"/>
      <c r="Z1132" s="725">
        <v>234.18708598433037</v>
      </c>
      <c r="AA1132" s="555"/>
      <c r="AB1132" s="555"/>
      <c r="AC1132" s="713">
        <v>14095329.461279457</v>
      </c>
      <c r="AD1132" s="753">
        <v>215.59982214601425</v>
      </c>
      <c r="AE1132" s="555"/>
      <c r="AF1132" s="828" t="s">
        <v>733</v>
      </c>
      <c r="AG1132" s="829" t="s">
        <v>732</v>
      </c>
    </row>
    <row r="1133" spans="1:33" ht="15" thickBot="1">
      <c r="B1133" s="870" t="s">
        <v>617</v>
      </c>
      <c r="C1133" s="871"/>
      <c r="D1133" s="872"/>
      <c r="E1133" s="670"/>
      <c r="F1133" s="731">
        <v>1328</v>
      </c>
      <c r="G1133" s="732">
        <v>282060</v>
      </c>
      <c r="H1133" s="731">
        <v>1606</v>
      </c>
      <c r="I1133" s="733">
        <v>219380</v>
      </c>
      <c r="J1133" s="731">
        <v>46</v>
      </c>
      <c r="K1133" s="733">
        <v>156700</v>
      </c>
      <c r="L1133" s="731">
        <v>78</v>
      </c>
      <c r="M1133" s="732">
        <v>141320</v>
      </c>
      <c r="N1133" s="732">
        <v>34</v>
      </c>
      <c r="O1133" s="734">
        <v>3092</v>
      </c>
      <c r="P1133" s="735">
        <v>14997970</v>
      </c>
      <c r="Q1133" s="555"/>
      <c r="R1133" s="781"/>
      <c r="S1133" s="754" t="s">
        <v>0</v>
      </c>
      <c r="T1133" s="751">
        <v>37119.292929292948</v>
      </c>
      <c r="U1133" s="560"/>
      <c r="V1133" s="755"/>
      <c r="W1133" s="649" t="s">
        <v>0</v>
      </c>
      <c r="X1133" s="751">
        <v>1294544.5791245829</v>
      </c>
      <c r="Y1133" s="560"/>
      <c r="Z1133" s="756"/>
      <c r="AA1133" s="560" t="s">
        <v>0</v>
      </c>
      <c r="AB1133" s="649"/>
      <c r="AC1133" s="751">
        <v>1407350.5387205426</v>
      </c>
      <c r="AD1133" s="756"/>
      <c r="AE1133" s="555"/>
      <c r="AF1133" s="823"/>
      <c r="AG1133" s="822" t="s">
        <v>725</v>
      </c>
    </row>
    <row r="1134" spans="1:33">
      <c r="A1134" s="22"/>
    </row>
    <row r="1135" spans="1:33">
      <c r="A1135" s="22"/>
    </row>
    <row r="1136" spans="1:33" ht="19.25" customHeight="1">
      <c r="A1136" s="1">
        <v>21</v>
      </c>
      <c r="B1136" s="555"/>
      <c r="C1136" s="555"/>
      <c r="D1136" s="561"/>
      <c r="E1136" s="564"/>
      <c r="F1136" s="567" t="s">
        <v>705</v>
      </c>
      <c r="G1136" s="562">
        <v>0</v>
      </c>
      <c r="H1136" s="563" t="s">
        <v>706</v>
      </c>
      <c r="I1136" s="564">
        <v>0</v>
      </c>
      <c r="J1136" s="565" t="s">
        <v>707</v>
      </c>
      <c r="K1136" s="566">
        <v>0</v>
      </c>
      <c r="L1136" s="567" t="s">
        <v>708</v>
      </c>
      <c r="M1136" s="566">
        <v>0</v>
      </c>
      <c r="N1136" s="567" t="s">
        <v>709</v>
      </c>
      <c r="O1136" s="568" t="s">
        <v>162</v>
      </c>
      <c r="P1136" s="557"/>
      <c r="Q1136" s="24"/>
      <c r="R1136" s="919" t="s">
        <v>99</v>
      </c>
      <c r="S1136" s="919"/>
      <c r="T1136" s="919"/>
      <c r="U1136" s="919"/>
      <c r="V1136" s="919"/>
      <c r="W1136" s="919"/>
      <c r="X1136" s="919"/>
      <c r="AD1136" s="866" t="s">
        <v>116</v>
      </c>
      <c r="AE1136" s="25"/>
      <c r="AF1136" s="183" t="s">
        <v>8</v>
      </c>
      <c r="AG1136" s="556" t="s">
        <v>9</v>
      </c>
    </row>
    <row r="1137" spans="1:33" ht="19">
      <c r="D1137" s="561"/>
      <c r="E1137" s="555"/>
      <c r="F1137" s="920"/>
      <c r="H1137" s="922"/>
      <c r="J1137" s="924"/>
      <c r="K1137" s="186"/>
      <c r="L1137" s="926"/>
      <c r="M1137" s="186"/>
      <c r="N1137" s="926"/>
      <c r="O1137" s="876" t="s">
        <v>704</v>
      </c>
      <c r="P1137" s="770">
        <v>1</v>
      </c>
      <c r="Q1137" s="4"/>
      <c r="R1137" s="269"/>
      <c r="S1137" s="865">
        <v>45798</v>
      </c>
      <c r="T1137" s="865"/>
      <c r="U1137" s="865"/>
      <c r="V1137" s="865"/>
      <c r="W1137" s="862" t="s">
        <v>112</v>
      </c>
      <c r="X1137" s="862"/>
      <c r="Y1137" s="268"/>
      <c r="Z1137" s="4"/>
      <c r="AA1137" s="4"/>
      <c r="AB1137" s="4"/>
      <c r="AC1137" s="29"/>
      <c r="AD1137" s="867"/>
      <c r="AE1137" s="263"/>
      <c r="AF1137" s="889" t="s">
        <v>723</v>
      </c>
      <c r="AG1137" s="860" t="s">
        <v>723</v>
      </c>
    </row>
    <row r="1138" spans="1:33" ht="19">
      <c r="D1138" s="561"/>
      <c r="E1138" s="560"/>
      <c r="F1138" s="921"/>
      <c r="G1138" s="31"/>
      <c r="H1138" s="923"/>
      <c r="I1138" s="31"/>
      <c r="J1138" s="925"/>
      <c r="K1138" s="187"/>
      <c r="L1138" s="927"/>
      <c r="M1138" s="187"/>
      <c r="N1138" s="927"/>
      <c r="O1138" s="877" t="s">
        <v>492</v>
      </c>
      <c r="P1138" s="770">
        <v>1</v>
      </c>
      <c r="Q1138" s="4"/>
      <c r="R1138" s="269"/>
      <c r="S1138" s="865"/>
      <c r="T1138" s="865"/>
      <c r="U1138" s="865"/>
      <c r="V1138" s="865"/>
      <c r="W1138" s="862"/>
      <c r="X1138" s="862"/>
      <c r="Y1138" s="268"/>
      <c r="Z1138" s="4"/>
      <c r="AA1138" s="4"/>
      <c r="AB1138" s="4"/>
      <c r="AC1138" s="29"/>
      <c r="AD1138" s="868"/>
      <c r="AE1138" s="187"/>
      <c r="AF1138" s="890" t="s">
        <v>492</v>
      </c>
      <c r="AG1138" s="861" t="s">
        <v>492</v>
      </c>
    </row>
    <row r="1139" spans="1:33">
      <c r="B1139" s="555" t="s">
        <v>447</v>
      </c>
      <c r="C1139" s="555"/>
      <c r="D1139" s="555"/>
      <c r="E1139" s="555"/>
      <c r="F1139" s="555"/>
      <c r="G1139" s="555"/>
      <c r="H1139" s="555"/>
      <c r="I1139" s="555"/>
      <c r="J1139" s="555"/>
      <c r="K1139" s="555"/>
      <c r="L1139" s="555"/>
      <c r="M1139" s="555"/>
      <c r="N1139" s="555"/>
      <c r="O1139" s="595">
        <v>5</v>
      </c>
      <c r="P1139" s="555"/>
      <c r="Q1139" s="555"/>
      <c r="R1139" s="596" t="s">
        <v>446</v>
      </c>
      <c r="S1139" s="555"/>
      <c r="T1139" s="555"/>
      <c r="U1139" s="555"/>
      <c r="V1139" s="596" t="s">
        <v>445</v>
      </c>
      <c r="W1139" s="555"/>
      <c r="X1139" s="555"/>
      <c r="Y1139" s="555"/>
      <c r="Z1139" s="596" t="s">
        <v>444</v>
      </c>
      <c r="AA1139" s="596"/>
      <c r="AB1139" s="555"/>
      <c r="AC1139" s="597"/>
      <c r="AD1139" s="555"/>
      <c r="AE1139" s="555"/>
      <c r="AF1139" s="596"/>
      <c r="AG1139" s="597"/>
    </row>
    <row r="1140" spans="1:33">
      <c r="B1140" s="908"/>
      <c r="C1140" s="909"/>
      <c r="D1140" s="598"/>
      <c r="E1140" s="598"/>
      <c r="F1140" s="891" t="s">
        <v>679</v>
      </c>
      <c r="G1140" s="892"/>
      <c r="H1140" s="892"/>
      <c r="I1140" s="892"/>
      <c r="J1140" s="892"/>
      <c r="K1140" s="892"/>
      <c r="L1140" s="892"/>
      <c r="M1140" s="892"/>
      <c r="N1140" s="892"/>
      <c r="O1140" s="892"/>
      <c r="P1140" s="893"/>
      <c r="Q1140" s="555"/>
      <c r="R1140" s="599" t="s">
        <v>78</v>
      </c>
      <c r="S1140" s="564"/>
      <c r="T1140" s="600" t="s">
        <v>79</v>
      </c>
      <c r="U1140" s="564"/>
      <c r="V1140" s="564" t="s">
        <v>80</v>
      </c>
      <c r="W1140" s="564"/>
      <c r="X1140" s="601" t="s">
        <v>79</v>
      </c>
      <c r="Y1140" s="555"/>
      <c r="Z1140" s="602" t="s">
        <v>30</v>
      </c>
      <c r="AA1140" s="603"/>
      <c r="AB1140" s="604"/>
      <c r="AC1140" s="605"/>
      <c r="AD1140" s="555"/>
      <c r="AE1140" s="555"/>
      <c r="AF1140" s="555"/>
      <c r="AG1140" s="606"/>
    </row>
    <row r="1141" spans="1:33">
      <c r="B1141" s="607" t="s">
        <v>104</v>
      </c>
      <c r="C1141" s="608" t="s">
        <v>105</v>
      </c>
      <c r="D1141" s="568" t="s">
        <v>4</v>
      </c>
      <c r="E1141" s="563"/>
      <c r="F1141" s="609" t="s">
        <v>15</v>
      </c>
      <c r="G1141" s="610"/>
      <c r="H1141" s="609" t="s">
        <v>16</v>
      </c>
      <c r="I1141" s="566"/>
      <c r="J1141" s="567" t="s">
        <v>17</v>
      </c>
      <c r="K1141" s="611"/>
      <c r="L1141" s="609" t="s">
        <v>18</v>
      </c>
      <c r="M1141" s="562"/>
      <c r="N1141" s="612" t="s">
        <v>19</v>
      </c>
      <c r="O1141" s="613" t="s">
        <v>6</v>
      </c>
      <c r="P1141" s="613" t="s">
        <v>20</v>
      </c>
      <c r="Q1141" s="595">
        <v>474</v>
      </c>
      <c r="R1141" s="614" t="s">
        <v>716</v>
      </c>
      <c r="S1141" s="604"/>
      <c r="T1141" s="615">
        <v>72900</v>
      </c>
      <c r="U1141" s="604">
        <v>500</v>
      </c>
      <c r="V1141" s="604" t="s">
        <v>341</v>
      </c>
      <c r="W1141" s="604"/>
      <c r="X1141" s="616">
        <v>71550</v>
      </c>
      <c r="Y1141" s="555"/>
      <c r="Z1141" s="558"/>
      <c r="AA1141" s="617"/>
      <c r="AB1141" s="618"/>
      <c r="AC1141" s="619"/>
      <c r="AD1141" s="555"/>
      <c r="AE1141" s="555"/>
      <c r="AF1141" s="555" t="s">
        <v>346</v>
      </c>
      <c r="AG1141" s="606"/>
    </row>
    <row r="1142" spans="1:33">
      <c r="A1142" s="43"/>
      <c r="B1142" s="620" t="s">
        <v>83</v>
      </c>
      <c r="C1142" s="621">
        <v>1</v>
      </c>
      <c r="D1142" s="621">
        <v>1</v>
      </c>
      <c r="E1142" s="604">
        <v>4500</v>
      </c>
      <c r="F1142" s="622">
        <v>33</v>
      </c>
      <c r="G1142" s="623">
        <v>4050</v>
      </c>
      <c r="H1142" s="622">
        <v>29</v>
      </c>
      <c r="I1142" s="624">
        <v>3150</v>
      </c>
      <c r="J1142" s="622"/>
      <c r="K1142" s="625">
        <v>2250</v>
      </c>
      <c r="L1142" s="622"/>
      <c r="M1142" s="626">
        <v>2030</v>
      </c>
      <c r="N1142" s="605"/>
      <c r="O1142" s="616">
        <v>62</v>
      </c>
      <c r="P1142" s="605">
        <v>265950</v>
      </c>
      <c r="Q1142" s="595">
        <v>443</v>
      </c>
      <c r="R1142" s="627" t="s">
        <v>717</v>
      </c>
      <c r="S1142" s="628"/>
      <c r="T1142" s="629">
        <v>129600</v>
      </c>
      <c r="U1142" s="628"/>
      <c r="V1142" s="628" t="s">
        <v>492</v>
      </c>
      <c r="W1142" s="628"/>
      <c r="X1142" s="630"/>
      <c r="Y1142" s="555"/>
      <c r="Z1142" s="631"/>
      <c r="AA1142" s="632"/>
      <c r="AB1142" s="618"/>
      <c r="AC1142" s="619"/>
      <c r="AD1142" s="555"/>
      <c r="AE1142" s="555"/>
      <c r="AF1142" s="633" t="s">
        <v>164</v>
      </c>
      <c r="AG1142" s="634">
        <v>228110</v>
      </c>
    </row>
    <row r="1143" spans="1:33">
      <c r="A1143" s="43"/>
      <c r="B1143" s="635" t="s">
        <v>88</v>
      </c>
      <c r="C1143" s="636">
        <v>1</v>
      </c>
      <c r="D1143" s="636">
        <v>3</v>
      </c>
      <c r="E1143" s="628">
        <v>2500</v>
      </c>
      <c r="F1143" s="637">
        <v>12</v>
      </c>
      <c r="G1143" s="638">
        <v>2250</v>
      </c>
      <c r="H1143" s="637"/>
      <c r="I1143" s="639">
        <v>1750</v>
      </c>
      <c r="J1143" s="637"/>
      <c r="K1143" s="640">
        <v>1250</v>
      </c>
      <c r="L1143" s="637"/>
      <c r="M1143" s="641">
        <v>1130</v>
      </c>
      <c r="N1143" s="642"/>
      <c r="O1143" s="642">
        <v>12</v>
      </c>
      <c r="P1143" s="642">
        <v>30000</v>
      </c>
      <c r="Q1143" s="595"/>
      <c r="R1143" s="627" t="s">
        <v>492</v>
      </c>
      <c r="S1143" s="628"/>
      <c r="T1143" s="629"/>
      <c r="U1143" s="628"/>
      <c r="V1143" s="628" t="s">
        <v>492</v>
      </c>
      <c r="W1143" s="628"/>
      <c r="X1143" s="630"/>
      <c r="Y1143" s="555"/>
      <c r="Z1143" s="631"/>
      <c r="AA1143" s="632"/>
      <c r="AB1143" s="618"/>
      <c r="AC1143" s="619"/>
      <c r="AD1143" s="555"/>
      <c r="AE1143" s="555"/>
      <c r="AF1143" s="643" t="s">
        <v>680</v>
      </c>
      <c r="AG1143" s="644">
        <v>0</v>
      </c>
    </row>
    <row r="1144" spans="1:33">
      <c r="A1144" s="43"/>
      <c r="B1144" s="635" t="s">
        <v>83</v>
      </c>
      <c r="C1144" s="636">
        <v>2</v>
      </c>
      <c r="D1144" s="636">
        <v>1</v>
      </c>
      <c r="E1144" s="628">
        <v>4500</v>
      </c>
      <c r="F1144" s="637">
        <v>19</v>
      </c>
      <c r="G1144" s="638">
        <v>4050</v>
      </c>
      <c r="H1144" s="637">
        <v>14</v>
      </c>
      <c r="I1144" s="639">
        <v>3150</v>
      </c>
      <c r="J1144" s="637"/>
      <c r="K1144" s="640">
        <v>2250</v>
      </c>
      <c r="L1144" s="637">
        <v>2</v>
      </c>
      <c r="M1144" s="641">
        <v>2030</v>
      </c>
      <c r="N1144" s="642"/>
      <c r="O1144" s="630">
        <v>35</v>
      </c>
      <c r="P1144" s="642">
        <v>146700</v>
      </c>
      <c r="Q1144" s="595"/>
      <c r="R1144" s="627" t="s">
        <v>492</v>
      </c>
      <c r="S1144" s="628"/>
      <c r="T1144" s="629"/>
      <c r="U1144" s="628"/>
      <c r="V1144" s="628" t="s">
        <v>492</v>
      </c>
      <c r="W1144" s="628"/>
      <c r="X1144" s="630"/>
      <c r="Y1144" s="555"/>
      <c r="Z1144" s="645"/>
      <c r="AA1144" s="590"/>
      <c r="AB1144" s="646"/>
      <c r="AC1144" s="647"/>
      <c r="AD1144" s="555"/>
      <c r="AE1144" s="555"/>
      <c r="AF1144" s="555"/>
      <c r="AG1144" s="606"/>
    </row>
    <row r="1145" spans="1:33">
      <c r="A1145" s="43"/>
      <c r="B1145" s="635" t="s">
        <v>83</v>
      </c>
      <c r="C1145" s="636">
        <v>4</v>
      </c>
      <c r="D1145" s="636">
        <v>1</v>
      </c>
      <c r="E1145" s="628">
        <v>4500</v>
      </c>
      <c r="F1145" s="637">
        <v>28</v>
      </c>
      <c r="G1145" s="638">
        <v>4050</v>
      </c>
      <c r="H1145" s="637">
        <v>36</v>
      </c>
      <c r="I1145" s="639">
        <v>3150</v>
      </c>
      <c r="J1145" s="637"/>
      <c r="K1145" s="640">
        <v>2250</v>
      </c>
      <c r="L1145" s="637">
        <v>2</v>
      </c>
      <c r="M1145" s="641">
        <v>2030</v>
      </c>
      <c r="N1145" s="642"/>
      <c r="O1145" s="642">
        <v>66</v>
      </c>
      <c r="P1145" s="642">
        <v>276300</v>
      </c>
      <c r="Q1145" s="595"/>
      <c r="R1145" s="627" t="s">
        <v>492</v>
      </c>
      <c r="S1145" s="628"/>
      <c r="T1145" s="629"/>
      <c r="U1145" s="628"/>
      <c r="V1145" s="628" t="s">
        <v>492</v>
      </c>
      <c r="W1145" s="628"/>
      <c r="X1145" s="630"/>
      <c r="Y1145" s="555"/>
      <c r="Z1145" s="648" t="s">
        <v>35</v>
      </c>
      <c r="AA1145" s="649"/>
      <c r="AB1145" s="650"/>
      <c r="AC1145" s="651">
        <v>0</v>
      </c>
      <c r="AD1145" s="555"/>
      <c r="AE1145" s="555"/>
      <c r="AF1145" s="555" t="s">
        <v>345</v>
      </c>
      <c r="AG1145" s="606"/>
    </row>
    <row r="1146" spans="1:33">
      <c r="A1146" s="43"/>
      <c r="B1146" s="635"/>
      <c r="C1146" s="636"/>
      <c r="D1146" s="636"/>
      <c r="E1146" s="628" t="s">
        <v>492</v>
      </c>
      <c r="F1146" s="637"/>
      <c r="G1146" s="638" t="s">
        <v>492</v>
      </c>
      <c r="H1146" s="637"/>
      <c r="I1146" s="639" t="s">
        <v>492</v>
      </c>
      <c r="J1146" s="637"/>
      <c r="K1146" s="640" t="s">
        <v>492</v>
      </c>
      <c r="L1146" s="637"/>
      <c r="M1146" s="641" t="s">
        <v>492</v>
      </c>
      <c r="N1146" s="642"/>
      <c r="O1146" s="630" t="s">
        <v>492</v>
      </c>
      <c r="P1146" s="642" t="s">
        <v>492</v>
      </c>
      <c r="Q1146" s="595"/>
      <c r="R1146" s="627" t="s">
        <v>492</v>
      </c>
      <c r="S1146" s="628"/>
      <c r="T1146" s="629"/>
      <c r="U1146" s="628"/>
      <c r="V1146" s="628" t="s">
        <v>492</v>
      </c>
      <c r="W1146" s="628"/>
      <c r="X1146" s="630"/>
      <c r="Y1146" s="555"/>
      <c r="Z1146" s="555"/>
      <c r="AA1146" s="555"/>
      <c r="AB1146" s="555"/>
      <c r="AC1146" s="555"/>
      <c r="AD1146" s="555"/>
      <c r="AE1146" s="555"/>
      <c r="AF1146" s="633" t="s">
        <v>164</v>
      </c>
      <c r="AG1146" s="634">
        <v>173300</v>
      </c>
    </row>
    <row r="1147" spans="1:33">
      <c r="A1147" s="43"/>
      <c r="B1147" s="635"/>
      <c r="C1147" s="636"/>
      <c r="D1147" s="636"/>
      <c r="E1147" s="628" t="s">
        <v>492</v>
      </c>
      <c r="F1147" s="637"/>
      <c r="G1147" s="638" t="s">
        <v>492</v>
      </c>
      <c r="H1147" s="637"/>
      <c r="I1147" s="639" t="s">
        <v>492</v>
      </c>
      <c r="J1147" s="637"/>
      <c r="K1147" s="640" t="s">
        <v>492</v>
      </c>
      <c r="L1147" s="637"/>
      <c r="M1147" s="641" t="s">
        <v>492</v>
      </c>
      <c r="N1147" s="642"/>
      <c r="O1147" s="642" t="s">
        <v>492</v>
      </c>
      <c r="P1147" s="642" t="s">
        <v>492</v>
      </c>
      <c r="Q1147" s="595"/>
      <c r="R1147" s="627" t="s">
        <v>492</v>
      </c>
      <c r="S1147" s="628"/>
      <c r="T1147" s="629"/>
      <c r="U1147" s="628"/>
      <c r="V1147" s="628" t="s">
        <v>492</v>
      </c>
      <c r="W1147" s="628"/>
      <c r="X1147" s="630"/>
      <c r="Y1147" s="555"/>
      <c r="Z1147" s="602" t="s">
        <v>33</v>
      </c>
      <c r="AA1147" s="603"/>
      <c r="AB1147" s="652"/>
      <c r="AC1147" s="653"/>
      <c r="AD1147" s="555"/>
      <c r="AE1147" s="555"/>
      <c r="AF1147" s="643" t="s">
        <v>680</v>
      </c>
      <c r="AG1147" s="644">
        <v>0</v>
      </c>
    </row>
    <row r="1148" spans="1:33">
      <c r="A1148" s="43"/>
      <c r="B1148" s="635"/>
      <c r="C1148" s="636"/>
      <c r="D1148" s="636"/>
      <c r="E1148" s="628" t="s">
        <v>492</v>
      </c>
      <c r="F1148" s="637"/>
      <c r="G1148" s="638" t="s">
        <v>492</v>
      </c>
      <c r="H1148" s="637"/>
      <c r="I1148" s="639" t="s">
        <v>492</v>
      </c>
      <c r="J1148" s="637"/>
      <c r="K1148" s="640" t="s">
        <v>492</v>
      </c>
      <c r="L1148" s="637"/>
      <c r="M1148" s="641" t="s">
        <v>492</v>
      </c>
      <c r="N1148" s="642"/>
      <c r="O1148" s="630" t="s">
        <v>492</v>
      </c>
      <c r="P1148" s="642" t="s">
        <v>492</v>
      </c>
      <c r="Q1148" s="595"/>
      <c r="R1148" s="627" t="s">
        <v>492</v>
      </c>
      <c r="S1148" s="628"/>
      <c r="T1148" s="629"/>
      <c r="U1148" s="628"/>
      <c r="V1148" s="628" t="s">
        <v>492</v>
      </c>
      <c r="W1148" s="628"/>
      <c r="X1148" s="630"/>
      <c r="Y1148" s="555"/>
      <c r="Z1148" s="627"/>
      <c r="AA1148" s="654"/>
      <c r="AB1148" s="655"/>
      <c r="AC1148" s="656"/>
      <c r="AD1148" s="555"/>
      <c r="AE1148" s="555"/>
      <c r="AF1148" s="596"/>
      <c r="AG1148" s="606"/>
    </row>
    <row r="1149" spans="1:33">
      <c r="A1149" s="43"/>
      <c r="B1149" s="635"/>
      <c r="C1149" s="636"/>
      <c r="D1149" s="636"/>
      <c r="E1149" s="628" t="s">
        <v>492</v>
      </c>
      <c r="F1149" s="637"/>
      <c r="G1149" s="638" t="s">
        <v>492</v>
      </c>
      <c r="H1149" s="637"/>
      <c r="I1149" s="639" t="s">
        <v>492</v>
      </c>
      <c r="J1149" s="637"/>
      <c r="K1149" s="640" t="s">
        <v>492</v>
      </c>
      <c r="L1149" s="637"/>
      <c r="M1149" s="641" t="s">
        <v>492</v>
      </c>
      <c r="N1149" s="642"/>
      <c r="O1149" s="642" t="s">
        <v>492</v>
      </c>
      <c r="P1149" s="642" t="s">
        <v>492</v>
      </c>
      <c r="Q1149" s="595"/>
      <c r="R1149" s="627" t="s">
        <v>492</v>
      </c>
      <c r="S1149" s="628"/>
      <c r="T1149" s="629"/>
      <c r="U1149" s="628"/>
      <c r="V1149" s="628" t="s">
        <v>492</v>
      </c>
      <c r="W1149" s="628"/>
      <c r="X1149" s="630"/>
      <c r="Y1149" s="555"/>
      <c r="Z1149" s="627"/>
      <c r="AA1149" s="654"/>
      <c r="AB1149" s="655"/>
      <c r="AC1149" s="642"/>
      <c r="AD1149" s="555"/>
      <c r="AE1149" s="555"/>
      <c r="AF1149" s="555" t="s">
        <v>163</v>
      </c>
      <c r="AG1149" s="606"/>
    </row>
    <row r="1150" spans="1:33">
      <c r="A1150" s="43"/>
      <c r="B1150" s="635"/>
      <c r="C1150" s="636"/>
      <c r="D1150" s="636"/>
      <c r="E1150" s="628" t="s">
        <v>492</v>
      </c>
      <c r="F1150" s="637"/>
      <c r="G1150" s="638" t="s">
        <v>492</v>
      </c>
      <c r="H1150" s="637"/>
      <c r="I1150" s="639" t="s">
        <v>492</v>
      </c>
      <c r="J1150" s="637"/>
      <c r="K1150" s="640" t="s">
        <v>492</v>
      </c>
      <c r="L1150" s="637"/>
      <c r="M1150" s="641" t="s">
        <v>492</v>
      </c>
      <c r="N1150" s="642"/>
      <c r="O1150" s="630" t="s">
        <v>492</v>
      </c>
      <c r="P1150" s="642" t="s">
        <v>492</v>
      </c>
      <c r="Q1150" s="595"/>
      <c r="R1150" s="627" t="s">
        <v>492</v>
      </c>
      <c r="S1150" s="628"/>
      <c r="T1150" s="629"/>
      <c r="U1150" s="628"/>
      <c r="V1150" s="628" t="s">
        <v>492</v>
      </c>
      <c r="W1150" s="628"/>
      <c r="X1150" s="630"/>
      <c r="Y1150" s="555"/>
      <c r="Z1150" s="627"/>
      <c r="AA1150" s="654"/>
      <c r="AB1150" s="655"/>
      <c r="AC1150" s="642"/>
      <c r="AD1150" s="555"/>
      <c r="AE1150" s="555"/>
      <c r="AF1150" s="633" t="s">
        <v>164</v>
      </c>
      <c r="AG1150" s="634">
        <v>69500</v>
      </c>
    </row>
    <row r="1151" spans="1:33">
      <c r="A1151" s="43"/>
      <c r="B1151" s="635"/>
      <c r="C1151" s="636"/>
      <c r="D1151" s="636"/>
      <c r="E1151" s="628" t="s">
        <v>492</v>
      </c>
      <c r="F1151" s="637"/>
      <c r="G1151" s="638" t="s">
        <v>492</v>
      </c>
      <c r="H1151" s="637"/>
      <c r="I1151" s="639" t="s">
        <v>492</v>
      </c>
      <c r="J1151" s="637"/>
      <c r="K1151" s="640" t="s">
        <v>492</v>
      </c>
      <c r="L1151" s="637"/>
      <c r="M1151" s="641" t="s">
        <v>492</v>
      </c>
      <c r="N1151" s="642"/>
      <c r="O1151" s="642" t="s">
        <v>492</v>
      </c>
      <c r="P1151" s="642" t="s">
        <v>492</v>
      </c>
      <c r="Q1151" s="595"/>
      <c r="R1151" s="627" t="s">
        <v>492</v>
      </c>
      <c r="S1151" s="628"/>
      <c r="T1151" s="629"/>
      <c r="U1151" s="628"/>
      <c r="V1151" s="628" t="s">
        <v>492</v>
      </c>
      <c r="W1151" s="628"/>
      <c r="X1151" s="630"/>
      <c r="Y1151" s="555"/>
      <c r="Z1151" s="627"/>
      <c r="AA1151" s="654"/>
      <c r="AB1151" s="655"/>
      <c r="AC1151" s="642"/>
      <c r="AD1151" s="555"/>
      <c r="AE1151" s="555"/>
      <c r="AF1151" s="643" t="s">
        <v>680</v>
      </c>
      <c r="AG1151" s="644">
        <v>0</v>
      </c>
    </row>
    <row r="1152" spans="1:33">
      <c r="A1152" s="43"/>
      <c r="B1152" s="635"/>
      <c r="C1152" s="636"/>
      <c r="D1152" s="636"/>
      <c r="E1152" s="628" t="s">
        <v>492</v>
      </c>
      <c r="F1152" s="637"/>
      <c r="G1152" s="638" t="s">
        <v>492</v>
      </c>
      <c r="H1152" s="637"/>
      <c r="I1152" s="639" t="s">
        <v>492</v>
      </c>
      <c r="J1152" s="637"/>
      <c r="K1152" s="640" t="s">
        <v>492</v>
      </c>
      <c r="L1152" s="637"/>
      <c r="M1152" s="641" t="s">
        <v>492</v>
      </c>
      <c r="N1152" s="642"/>
      <c r="O1152" s="630" t="s">
        <v>492</v>
      </c>
      <c r="P1152" s="642" t="s">
        <v>492</v>
      </c>
      <c r="Q1152" s="595"/>
      <c r="R1152" s="627" t="s">
        <v>492</v>
      </c>
      <c r="S1152" s="628"/>
      <c r="T1152" s="629"/>
      <c r="U1152" s="628"/>
      <c r="V1152" s="628" t="s">
        <v>492</v>
      </c>
      <c r="W1152" s="628"/>
      <c r="X1152" s="630"/>
      <c r="Y1152" s="555"/>
      <c r="Z1152" s="627"/>
      <c r="AA1152" s="654"/>
      <c r="AB1152" s="657"/>
      <c r="AC1152" s="642"/>
      <c r="AD1152" s="555"/>
      <c r="AE1152" s="555"/>
      <c r="AF1152" s="555"/>
      <c r="AG1152" s="606"/>
    </row>
    <row r="1153" spans="1:33">
      <c r="A1153" s="43"/>
      <c r="B1153" s="635"/>
      <c r="C1153" s="658"/>
      <c r="D1153" s="636"/>
      <c r="E1153" s="628" t="s">
        <v>492</v>
      </c>
      <c r="F1153" s="637"/>
      <c r="G1153" s="638" t="s">
        <v>492</v>
      </c>
      <c r="H1153" s="637"/>
      <c r="I1153" s="639" t="s">
        <v>492</v>
      </c>
      <c r="J1153" s="637"/>
      <c r="K1153" s="640" t="s">
        <v>492</v>
      </c>
      <c r="L1153" s="637"/>
      <c r="M1153" s="641" t="s">
        <v>492</v>
      </c>
      <c r="N1153" s="642"/>
      <c r="O1153" s="642" t="s">
        <v>492</v>
      </c>
      <c r="P1153" s="642" t="s">
        <v>492</v>
      </c>
      <c r="Q1153" s="595"/>
      <c r="R1153" s="627" t="s">
        <v>492</v>
      </c>
      <c r="S1153" s="628"/>
      <c r="T1153" s="629"/>
      <c r="U1153" s="628"/>
      <c r="V1153" s="628" t="s">
        <v>492</v>
      </c>
      <c r="W1153" s="628"/>
      <c r="X1153" s="630"/>
      <c r="Y1153" s="555"/>
      <c r="Z1153" s="627"/>
      <c r="AA1153" s="654"/>
      <c r="AB1153" s="657"/>
      <c r="AC1153" s="642"/>
      <c r="AD1153" s="555"/>
      <c r="AE1153" s="555"/>
      <c r="AF1153" s="596" t="s">
        <v>344</v>
      </c>
      <c r="AG1153" s="597"/>
    </row>
    <row r="1154" spans="1:33">
      <c r="A1154" s="43"/>
      <c r="B1154" s="635"/>
      <c r="C1154" s="658"/>
      <c r="D1154" s="636"/>
      <c r="E1154" s="628" t="s">
        <v>492</v>
      </c>
      <c r="F1154" s="637"/>
      <c r="G1154" s="638" t="s">
        <v>492</v>
      </c>
      <c r="H1154" s="637"/>
      <c r="I1154" s="639" t="s">
        <v>492</v>
      </c>
      <c r="J1154" s="637"/>
      <c r="K1154" s="640" t="s">
        <v>492</v>
      </c>
      <c r="L1154" s="637"/>
      <c r="M1154" s="641" t="s">
        <v>492</v>
      </c>
      <c r="N1154" s="642"/>
      <c r="O1154" s="630" t="s">
        <v>492</v>
      </c>
      <c r="P1154" s="642" t="s">
        <v>492</v>
      </c>
      <c r="Q1154" s="595"/>
      <c r="R1154" s="627" t="s">
        <v>492</v>
      </c>
      <c r="S1154" s="628"/>
      <c r="T1154" s="629"/>
      <c r="U1154" s="628"/>
      <c r="V1154" s="628" t="s">
        <v>492</v>
      </c>
      <c r="W1154" s="628"/>
      <c r="X1154" s="630"/>
      <c r="Y1154" s="555"/>
      <c r="Z1154" s="627"/>
      <c r="AA1154" s="654"/>
      <c r="AB1154" s="655"/>
      <c r="AC1154" s="656"/>
      <c r="AD1154" s="555"/>
      <c r="AE1154" s="555"/>
      <c r="AF1154" s="659"/>
      <c r="AG1154" s="647"/>
    </row>
    <row r="1155" spans="1:33">
      <c r="A1155" s="43"/>
      <c r="B1155" s="635"/>
      <c r="C1155" s="658"/>
      <c r="D1155" s="636"/>
      <c r="E1155" s="628" t="s">
        <v>492</v>
      </c>
      <c r="F1155" s="637"/>
      <c r="G1155" s="638" t="s">
        <v>492</v>
      </c>
      <c r="H1155" s="637"/>
      <c r="I1155" s="639" t="s">
        <v>492</v>
      </c>
      <c r="J1155" s="637"/>
      <c r="K1155" s="640" t="s">
        <v>492</v>
      </c>
      <c r="L1155" s="637"/>
      <c r="M1155" s="641" t="s">
        <v>492</v>
      </c>
      <c r="N1155" s="642"/>
      <c r="O1155" s="642" t="s">
        <v>492</v>
      </c>
      <c r="P1155" s="642" t="s">
        <v>492</v>
      </c>
      <c r="Q1155" s="595"/>
      <c r="R1155" s="627" t="s">
        <v>492</v>
      </c>
      <c r="S1155" s="628"/>
      <c r="T1155" s="629"/>
      <c r="U1155" s="628"/>
      <c r="V1155" s="628" t="s">
        <v>492</v>
      </c>
      <c r="W1155" s="628"/>
      <c r="X1155" s="630"/>
      <c r="Y1155" s="555"/>
      <c r="Z1155" s="627"/>
      <c r="AA1155" s="654"/>
      <c r="AB1155" s="655"/>
      <c r="AC1155" s="642"/>
      <c r="AD1155" s="555"/>
      <c r="AE1155" s="555"/>
      <c r="AF1155" s="660" t="s">
        <v>31</v>
      </c>
      <c r="AG1155" s="661">
        <v>469000</v>
      </c>
    </row>
    <row r="1156" spans="1:33">
      <c r="B1156" s="662"/>
      <c r="C1156" s="663"/>
      <c r="D1156" s="664"/>
      <c r="E1156" s="590" t="s">
        <v>492</v>
      </c>
      <c r="F1156" s="665"/>
      <c r="G1156" s="666"/>
      <c r="H1156" s="665"/>
      <c r="I1156" s="667"/>
      <c r="J1156" s="665"/>
      <c r="K1156" s="667"/>
      <c r="L1156" s="665"/>
      <c r="M1156" s="666"/>
      <c r="N1156" s="647"/>
      <c r="O1156" s="668"/>
      <c r="P1156" s="647"/>
      <c r="Q1156" s="595"/>
      <c r="R1156" s="627" t="s">
        <v>492</v>
      </c>
      <c r="S1156" s="628"/>
      <c r="T1156" s="629"/>
      <c r="U1156" s="628"/>
      <c r="V1156" s="628" t="s">
        <v>492</v>
      </c>
      <c r="W1156" s="628"/>
      <c r="X1156" s="630"/>
      <c r="Y1156" s="555"/>
      <c r="Z1156" s="627"/>
      <c r="AA1156" s="654"/>
      <c r="AB1156" s="655"/>
      <c r="AC1156" s="642"/>
      <c r="AD1156" s="555"/>
      <c r="AE1156" s="555"/>
      <c r="AF1156" s="669"/>
      <c r="AG1156" s="619"/>
    </row>
    <row r="1157" spans="1:33">
      <c r="B1157" s="928" t="s">
        <v>500</v>
      </c>
      <c r="C1157" s="929"/>
      <c r="D1157" s="930"/>
      <c r="E1157" s="670"/>
      <c r="F1157" s="671">
        <v>92</v>
      </c>
      <c r="G1157" s="672">
        <v>14400</v>
      </c>
      <c r="H1157" s="671">
        <v>79</v>
      </c>
      <c r="I1157" s="673">
        <v>11200</v>
      </c>
      <c r="J1157" s="671">
        <v>0</v>
      </c>
      <c r="K1157" s="673">
        <v>8000</v>
      </c>
      <c r="L1157" s="671">
        <v>4</v>
      </c>
      <c r="M1157" s="672">
        <v>7220</v>
      </c>
      <c r="N1157" s="672">
        <v>0</v>
      </c>
      <c r="O1157" s="674">
        <v>175</v>
      </c>
      <c r="P1157" s="674">
        <v>718950</v>
      </c>
      <c r="Q1157" s="595"/>
      <c r="R1157" s="675" t="s">
        <v>492</v>
      </c>
      <c r="S1157" s="676"/>
      <c r="T1157" s="677"/>
      <c r="U1157" s="628"/>
      <c r="V1157" s="628" t="s">
        <v>492</v>
      </c>
      <c r="W1157" s="628"/>
      <c r="X1157" s="630"/>
      <c r="Y1157" s="555"/>
      <c r="Z1157" s="627"/>
      <c r="AA1157" s="654"/>
      <c r="AB1157" s="655"/>
      <c r="AC1157" s="642"/>
      <c r="AD1157" s="555"/>
      <c r="AE1157" s="555"/>
      <c r="AF1157" s="660" t="s">
        <v>32</v>
      </c>
      <c r="AG1157" s="678"/>
    </row>
    <row r="1158" spans="1:33">
      <c r="B1158" s="554"/>
      <c r="C1158" s="590"/>
      <c r="D1158" s="554"/>
      <c r="E1158" s="590"/>
      <c r="F1158" s="666"/>
      <c r="G1158" s="666"/>
      <c r="H1158" s="666"/>
      <c r="I1158" s="666"/>
      <c r="J1158" s="666"/>
      <c r="K1158" s="666"/>
      <c r="L1158" s="666"/>
      <c r="M1158" s="666"/>
      <c r="N1158" s="666"/>
      <c r="O1158" s="666"/>
      <c r="P1158" s="666"/>
      <c r="Q1158" s="595"/>
      <c r="R1158" s="598" t="s">
        <v>89</v>
      </c>
      <c r="S1158" s="679"/>
      <c r="T1158" s="680">
        <v>202500</v>
      </c>
      <c r="U1158" s="628"/>
      <c r="V1158" s="628" t="s">
        <v>492</v>
      </c>
      <c r="W1158" s="628"/>
      <c r="X1158" s="630"/>
      <c r="Y1158" s="555"/>
      <c r="Z1158" s="627"/>
      <c r="AA1158" s="654"/>
      <c r="AB1158" s="657"/>
      <c r="AC1158" s="642"/>
      <c r="AD1158" s="555"/>
      <c r="AE1158" s="555"/>
      <c r="AF1158" s="669"/>
      <c r="AG1158" s="619"/>
    </row>
    <row r="1159" spans="1:33">
      <c r="B1159" s="881" t="s">
        <v>601</v>
      </c>
      <c r="C1159" s="882"/>
      <c r="D1159" s="882"/>
      <c r="E1159" s="564" t="e">
        <v>#N/A</v>
      </c>
      <c r="F1159" s="883" t="s">
        <v>603</v>
      </c>
      <c r="G1159" s="884"/>
      <c r="H1159" s="884"/>
      <c r="I1159" s="884"/>
      <c r="J1159" s="884"/>
      <c r="K1159" s="884"/>
      <c r="L1159" s="884"/>
      <c r="M1159" s="884"/>
      <c r="N1159" s="884"/>
      <c r="O1159" s="884"/>
      <c r="P1159" s="885"/>
      <c r="Q1159" s="555"/>
      <c r="R1159" s="598" t="s">
        <v>90</v>
      </c>
      <c r="S1159" s="564"/>
      <c r="T1159" s="681"/>
      <c r="U1159" s="682"/>
      <c r="V1159" s="682" t="s">
        <v>492</v>
      </c>
      <c r="W1159" s="682"/>
      <c r="X1159" s="683"/>
      <c r="Y1159" s="555"/>
      <c r="Z1159" s="675"/>
      <c r="AA1159" s="684"/>
      <c r="AB1159" s="685"/>
      <c r="AC1159" s="686"/>
      <c r="AD1159" s="555"/>
      <c r="AE1159" s="555"/>
      <c r="AF1159" s="660" t="s">
        <v>343</v>
      </c>
      <c r="AG1159" s="678"/>
    </row>
    <row r="1160" spans="1:33">
      <c r="B1160" s="894" t="s">
        <v>602</v>
      </c>
      <c r="C1160" s="894"/>
      <c r="D1160" s="894"/>
      <c r="E1160" s="555" t="e">
        <v>#N/A</v>
      </c>
      <c r="F1160" s="687" t="s">
        <v>15</v>
      </c>
      <c r="G1160" s="688"/>
      <c r="H1160" s="687" t="s">
        <v>16</v>
      </c>
      <c r="I1160" s="689"/>
      <c r="J1160" s="559" t="s">
        <v>17</v>
      </c>
      <c r="K1160" s="690"/>
      <c r="L1160" s="687" t="s">
        <v>18</v>
      </c>
      <c r="M1160" s="670"/>
      <c r="N1160" s="670" t="s">
        <v>19</v>
      </c>
      <c r="O1160" s="691" t="s">
        <v>6</v>
      </c>
      <c r="P1160" s="613" t="s">
        <v>20</v>
      </c>
      <c r="Q1160" s="555"/>
      <c r="R1160" s="692" t="s">
        <v>492</v>
      </c>
      <c r="S1160" s="560"/>
      <c r="T1160" s="693"/>
      <c r="U1160" s="694"/>
      <c r="V1160" s="695" t="s">
        <v>492</v>
      </c>
      <c r="W1160" s="695"/>
      <c r="X1160" s="630"/>
      <c r="Y1160" s="555"/>
      <c r="Z1160" s="645"/>
      <c r="AA1160" s="590"/>
      <c r="AB1160" s="646"/>
      <c r="AC1160" s="647"/>
      <c r="AD1160" s="555"/>
      <c r="AE1160" s="555"/>
      <c r="AF1160" s="669"/>
      <c r="AG1160" s="619"/>
    </row>
    <row r="1161" spans="1:33">
      <c r="A1161" s="548" t="s">
        <v>498</v>
      </c>
      <c r="B1161" s="873" t="s">
        <v>635</v>
      </c>
      <c r="C1161" s="874"/>
      <c r="D1161" s="875"/>
      <c r="E1161" s="670"/>
      <c r="F1161" s="765">
        <v>80</v>
      </c>
      <c r="G1161" s="757">
        <v>12150</v>
      </c>
      <c r="H1161" s="758">
        <v>79</v>
      </c>
      <c r="I1161" s="758">
        <v>9450</v>
      </c>
      <c r="J1161" s="758">
        <v>0</v>
      </c>
      <c r="K1161" s="758">
        <v>6750</v>
      </c>
      <c r="L1161" s="758">
        <v>4</v>
      </c>
      <c r="M1161" s="758">
        <v>6090</v>
      </c>
      <c r="N1161" s="758">
        <v>0</v>
      </c>
      <c r="O1161" s="758">
        <v>163</v>
      </c>
      <c r="P1161" s="759">
        <v>688950</v>
      </c>
      <c r="Q1161" s="555"/>
      <c r="R1161" s="857" t="s">
        <v>91</v>
      </c>
      <c r="S1161" s="858"/>
      <c r="T1161" s="680">
        <v>202500</v>
      </c>
      <c r="U1161" s="696"/>
      <c r="V1161" s="697" t="s">
        <v>492</v>
      </c>
      <c r="W1161" s="696"/>
      <c r="X1161" s="630"/>
      <c r="Y1161" s="555"/>
      <c r="Z1161" s="648" t="s">
        <v>35</v>
      </c>
      <c r="AA1161" s="649"/>
      <c r="AB1161" s="650"/>
      <c r="AC1161" s="651">
        <v>0</v>
      </c>
      <c r="AD1161" s="555"/>
      <c r="AE1161" s="555"/>
      <c r="AF1161" s="698" t="s">
        <v>81</v>
      </c>
      <c r="AG1161" s="699"/>
    </row>
    <row r="1162" spans="1:33">
      <c r="A1162" s="548"/>
      <c r="B1162" s="870" t="s">
        <v>623</v>
      </c>
      <c r="C1162" s="871"/>
      <c r="D1162" s="872"/>
      <c r="E1162" s="555" t="e">
        <v>#N/A</v>
      </c>
      <c r="F1162" s="700">
        <v>749</v>
      </c>
      <c r="G1162" s="701">
        <v>186300</v>
      </c>
      <c r="H1162" s="702">
        <v>1291</v>
      </c>
      <c r="I1162" s="702">
        <v>144900</v>
      </c>
      <c r="J1162" s="702">
        <v>46</v>
      </c>
      <c r="K1162" s="702">
        <v>103500</v>
      </c>
      <c r="L1162" s="702">
        <v>40</v>
      </c>
      <c r="M1162" s="702">
        <v>93380</v>
      </c>
      <c r="N1162" s="702">
        <v>22</v>
      </c>
      <c r="O1162" s="702">
        <v>2148</v>
      </c>
      <c r="P1162" s="703">
        <v>8878610</v>
      </c>
      <c r="Q1162" s="555"/>
      <c r="R1162" s="560"/>
      <c r="S1162" s="560"/>
      <c r="T1162" s="704"/>
      <c r="U1162" s="628"/>
      <c r="V1162" s="628" t="s">
        <v>492</v>
      </c>
      <c r="W1162" s="628"/>
      <c r="X1162" s="630"/>
      <c r="Y1162" s="555"/>
      <c r="Z1162" s="596" t="s">
        <v>36</v>
      </c>
      <c r="AA1162" s="555"/>
      <c r="AB1162" s="555"/>
      <c r="AC1162" s="555"/>
      <c r="AD1162" s="555"/>
      <c r="AE1162" s="555"/>
      <c r="AF1162" s="669"/>
      <c r="AG1162" s="619"/>
    </row>
    <row r="1163" spans="1:33">
      <c r="A1163" s="548" t="s">
        <v>607</v>
      </c>
      <c r="B1163" s="873" t="s">
        <v>107</v>
      </c>
      <c r="C1163" s="874"/>
      <c r="D1163" s="875"/>
      <c r="E1163" s="670"/>
      <c r="F1163" s="757">
        <v>0</v>
      </c>
      <c r="G1163" s="758">
        <v>0</v>
      </c>
      <c r="H1163" s="758">
        <v>0</v>
      </c>
      <c r="I1163" s="758">
        <v>0</v>
      </c>
      <c r="J1163" s="758">
        <v>0</v>
      </c>
      <c r="K1163" s="758">
        <v>0</v>
      </c>
      <c r="L1163" s="758">
        <v>0</v>
      </c>
      <c r="M1163" s="758">
        <v>0</v>
      </c>
      <c r="N1163" s="758">
        <v>0</v>
      </c>
      <c r="O1163" s="758">
        <v>0</v>
      </c>
      <c r="P1163" s="759">
        <v>0</v>
      </c>
      <c r="Q1163" s="555"/>
      <c r="R1163" s="857" t="s">
        <v>92</v>
      </c>
      <c r="S1163" s="863"/>
      <c r="T1163" s="864"/>
      <c r="U1163" s="682"/>
      <c r="V1163" s="682" t="s">
        <v>492</v>
      </c>
      <c r="W1163" s="682"/>
      <c r="X1163" s="683"/>
      <c r="Y1163" s="555"/>
      <c r="Z1163" s="555"/>
      <c r="AA1163" s="555"/>
      <c r="AB1163" s="555"/>
      <c r="AC1163" s="555"/>
      <c r="AD1163" s="555"/>
      <c r="AE1163" s="555"/>
      <c r="AF1163" s="705" t="s">
        <v>34</v>
      </c>
      <c r="AG1163" s="706"/>
    </row>
    <row r="1164" spans="1:33">
      <c r="A1164" s="548"/>
      <c r="B1164" s="870" t="s">
        <v>623</v>
      </c>
      <c r="C1164" s="871"/>
      <c r="D1164" s="872"/>
      <c r="E1164" s="555" t="e">
        <v>#N/A</v>
      </c>
      <c r="F1164" s="701">
        <v>51</v>
      </c>
      <c r="G1164" s="702">
        <v>6300</v>
      </c>
      <c r="H1164" s="702">
        <v>50</v>
      </c>
      <c r="I1164" s="702">
        <v>4900</v>
      </c>
      <c r="J1164" s="702">
        <v>0</v>
      </c>
      <c r="K1164" s="702">
        <v>3500</v>
      </c>
      <c r="L1164" s="702">
        <v>0</v>
      </c>
      <c r="M1164" s="702">
        <v>3160</v>
      </c>
      <c r="N1164" s="702">
        <v>1</v>
      </c>
      <c r="O1164" s="702">
        <v>102</v>
      </c>
      <c r="P1164" s="703">
        <v>337580</v>
      </c>
      <c r="Q1164" s="555"/>
      <c r="R1164" s="692" t="s">
        <v>492</v>
      </c>
      <c r="S1164" s="560"/>
      <c r="T1164" s="693"/>
      <c r="U1164" s="707"/>
      <c r="V1164" s="708" t="s">
        <v>492</v>
      </c>
      <c r="W1164" s="676"/>
      <c r="X1164" s="709"/>
      <c r="Y1164" s="555"/>
      <c r="Z1164" s="645"/>
      <c r="AA1164" s="590"/>
      <c r="AB1164" s="646"/>
      <c r="AC1164" s="647"/>
      <c r="AD1164" s="555"/>
      <c r="AE1164" s="555"/>
      <c r="AF1164" s="669"/>
      <c r="AG1164" s="619"/>
    </row>
    <row r="1165" spans="1:33">
      <c r="A1165" s="548" t="s">
        <v>608</v>
      </c>
      <c r="B1165" s="873" t="s">
        <v>605</v>
      </c>
      <c r="C1165" s="874"/>
      <c r="D1165" s="875"/>
      <c r="E1165" s="670"/>
      <c r="F1165" s="757">
        <v>12</v>
      </c>
      <c r="G1165" s="758">
        <v>2250</v>
      </c>
      <c r="H1165" s="758">
        <v>0</v>
      </c>
      <c r="I1165" s="758">
        <v>1750</v>
      </c>
      <c r="J1165" s="758">
        <v>0</v>
      </c>
      <c r="K1165" s="758">
        <v>1250</v>
      </c>
      <c r="L1165" s="758">
        <v>0</v>
      </c>
      <c r="M1165" s="758">
        <v>1130</v>
      </c>
      <c r="N1165" s="758">
        <v>0</v>
      </c>
      <c r="O1165" s="758">
        <v>12</v>
      </c>
      <c r="P1165" s="759">
        <v>30000</v>
      </c>
      <c r="Q1165" s="555"/>
      <c r="R1165" s="857" t="s">
        <v>93</v>
      </c>
      <c r="S1165" s="858"/>
      <c r="T1165" s="680">
        <v>71550</v>
      </c>
      <c r="U1165" s="710"/>
      <c r="V1165" s="564" t="s">
        <v>82</v>
      </c>
      <c r="W1165" s="564"/>
      <c r="X1165" s="711">
        <v>71550</v>
      </c>
      <c r="Y1165" s="555"/>
      <c r="Z1165" s="692" t="s">
        <v>76</v>
      </c>
      <c r="AA1165" s="649"/>
      <c r="AB1165" s="650"/>
      <c r="AC1165" s="651">
        <v>0</v>
      </c>
      <c r="AD1165" s="555"/>
      <c r="AE1165" s="555"/>
      <c r="AF1165" s="705" t="s">
        <v>5</v>
      </c>
      <c r="AG1165" s="651">
        <v>469000</v>
      </c>
    </row>
    <row r="1166" spans="1:33">
      <c r="A1166" s="548"/>
      <c r="B1166" s="870" t="s">
        <v>623</v>
      </c>
      <c r="C1166" s="871"/>
      <c r="D1166" s="872"/>
      <c r="E1166" s="712"/>
      <c r="F1166" s="701">
        <v>42</v>
      </c>
      <c r="G1166" s="702">
        <v>4500</v>
      </c>
      <c r="H1166" s="702">
        <v>54</v>
      </c>
      <c r="I1166" s="702">
        <v>3500</v>
      </c>
      <c r="J1166" s="702">
        <v>0</v>
      </c>
      <c r="K1166" s="702">
        <v>2500</v>
      </c>
      <c r="L1166" s="702">
        <v>0</v>
      </c>
      <c r="M1166" s="702">
        <v>2260</v>
      </c>
      <c r="N1166" s="702">
        <v>0</v>
      </c>
      <c r="O1166" s="702">
        <v>96</v>
      </c>
      <c r="P1166" s="703">
        <v>226500</v>
      </c>
      <c r="Q1166" s="555"/>
      <c r="R1166" s="596"/>
      <c r="S1166" s="555"/>
      <c r="T1166" s="713"/>
      <c r="U1166" s="555"/>
      <c r="V1166" s="714"/>
      <c r="W1166" s="555"/>
      <c r="X1166" s="713"/>
      <c r="Y1166" s="555"/>
      <c r="Z1166" s="555"/>
      <c r="AA1166" s="555"/>
      <c r="AB1166" s="555"/>
      <c r="AC1166" s="555"/>
      <c r="AD1166" s="555"/>
      <c r="AE1166" s="555"/>
      <c r="AF1166" s="555"/>
      <c r="AG1166" s="555"/>
    </row>
    <row r="1167" spans="1:33" ht="3" customHeight="1">
      <c r="A1167" s="548" t="s">
        <v>609</v>
      </c>
      <c r="B1167" s="873" t="s">
        <v>103</v>
      </c>
      <c r="C1167" s="874"/>
      <c r="D1167" s="875"/>
      <c r="E1167" s="560" t="e">
        <v>#N/A</v>
      </c>
      <c r="F1167" s="757">
        <v>0</v>
      </c>
      <c r="G1167" s="758">
        <v>0</v>
      </c>
      <c r="H1167" s="758">
        <v>0</v>
      </c>
      <c r="I1167" s="758">
        <v>0</v>
      </c>
      <c r="J1167" s="758">
        <v>0</v>
      </c>
      <c r="K1167" s="758">
        <v>0</v>
      </c>
      <c r="L1167" s="758">
        <v>0</v>
      </c>
      <c r="M1167" s="758">
        <v>0</v>
      </c>
      <c r="N1167" s="758">
        <v>0</v>
      </c>
      <c r="O1167" s="758">
        <v>0</v>
      </c>
      <c r="P1167" s="759">
        <v>0</v>
      </c>
      <c r="Q1167" s="555"/>
      <c r="R1167" s="649" t="s">
        <v>425</v>
      </c>
      <c r="S1167" s="555"/>
      <c r="T1167" s="555"/>
      <c r="U1167" s="555"/>
      <c r="V1167" s="555"/>
      <c r="W1167" s="555"/>
      <c r="X1167" s="555"/>
      <c r="Y1167" s="555"/>
      <c r="Z1167" s="555"/>
      <c r="AA1167" s="555"/>
      <c r="AB1167" s="555"/>
      <c r="AC1167" s="555"/>
      <c r="AD1167" s="555"/>
      <c r="AE1167" s="555"/>
      <c r="AF1167" s="714" t="s">
        <v>342</v>
      </c>
      <c r="AG1167" s="555"/>
    </row>
    <row r="1168" spans="1:33" ht="17.25" customHeight="1">
      <c r="A1168" s="548"/>
      <c r="B1168" s="870" t="s">
        <v>623</v>
      </c>
      <c r="C1168" s="871"/>
      <c r="D1168" s="872"/>
      <c r="E1168" s="555" t="e">
        <v>#N/A</v>
      </c>
      <c r="F1168" s="701">
        <v>174</v>
      </c>
      <c r="G1168" s="702">
        <v>26460</v>
      </c>
      <c r="H1168" s="702">
        <v>71</v>
      </c>
      <c r="I1168" s="702">
        <v>20580</v>
      </c>
      <c r="J1168" s="702">
        <v>0</v>
      </c>
      <c r="K1168" s="702">
        <v>14700</v>
      </c>
      <c r="L1168" s="702">
        <v>20</v>
      </c>
      <c r="M1168" s="702">
        <v>13230</v>
      </c>
      <c r="N1168" s="702">
        <v>6</v>
      </c>
      <c r="O1168" s="702">
        <v>271</v>
      </c>
      <c r="P1168" s="703">
        <v>2455880</v>
      </c>
      <c r="Q1168" s="555"/>
      <c r="R1168" s="774"/>
      <c r="S1168" s="604"/>
      <c r="T1168" s="603" t="s">
        <v>39</v>
      </c>
      <c r="U1168" s="604"/>
      <c r="V1168" s="715"/>
      <c r="W1168" s="604"/>
      <c r="X1168" s="603" t="s">
        <v>40</v>
      </c>
      <c r="Y1168" s="604"/>
      <c r="Z1168" s="715"/>
      <c r="AA1168" s="604"/>
      <c r="AB1168" s="604"/>
      <c r="AC1168" s="603" t="s">
        <v>41</v>
      </c>
      <c r="AD1168" s="715"/>
      <c r="AE1168" s="555"/>
      <c r="AF1168" s="831" t="s">
        <v>759</v>
      </c>
      <c r="AG1168" s="835"/>
    </row>
    <row r="1169" spans="1:33" ht="17.25" customHeight="1">
      <c r="A1169" s="548" t="s">
        <v>610</v>
      </c>
      <c r="B1169" s="878" t="s">
        <v>661</v>
      </c>
      <c r="C1169" s="879"/>
      <c r="D1169" s="880"/>
      <c r="E1169" s="670"/>
      <c r="F1169" s="757">
        <v>0</v>
      </c>
      <c r="G1169" s="758">
        <v>0</v>
      </c>
      <c r="H1169" s="758">
        <v>0</v>
      </c>
      <c r="I1169" s="758">
        <v>0</v>
      </c>
      <c r="J1169" s="758">
        <v>0</v>
      </c>
      <c r="K1169" s="758">
        <v>0</v>
      </c>
      <c r="L1169" s="758">
        <v>0</v>
      </c>
      <c r="M1169" s="758">
        <v>0</v>
      </c>
      <c r="N1169" s="758">
        <v>0</v>
      </c>
      <c r="O1169" s="758">
        <v>0</v>
      </c>
      <c r="P1169" s="759">
        <v>0</v>
      </c>
      <c r="Q1169" s="555"/>
      <c r="R1169" s="775"/>
      <c r="S1169" s="596" t="s">
        <v>2</v>
      </c>
      <c r="T1169" s="717">
        <v>99</v>
      </c>
      <c r="U1169" s="555"/>
      <c r="V1169" s="718"/>
      <c r="W1169" s="596" t="s">
        <v>42</v>
      </c>
      <c r="X1169" s="719">
        <v>1825</v>
      </c>
      <c r="Y1169" s="555"/>
      <c r="Z1169" s="720"/>
      <c r="AA1169" s="555" t="s">
        <v>2</v>
      </c>
      <c r="AB1169" s="596"/>
      <c r="AC1169" s="721">
        <v>2144</v>
      </c>
      <c r="AD1169" s="720"/>
      <c r="AE1169" s="555"/>
      <c r="AF1169" s="836" t="s">
        <v>728</v>
      </c>
      <c r="AG1169" s="837"/>
    </row>
    <row r="1170" spans="1:33" ht="16.5" customHeight="1">
      <c r="A1170" s="548" t="s">
        <v>332</v>
      </c>
      <c r="B1170" s="870" t="s">
        <v>623</v>
      </c>
      <c r="C1170" s="871"/>
      <c r="D1170" s="872"/>
      <c r="E1170" s="555" t="e">
        <v>#N/A</v>
      </c>
      <c r="F1170" s="701">
        <v>218</v>
      </c>
      <c r="G1170" s="702">
        <v>60750</v>
      </c>
      <c r="H1170" s="702">
        <v>141</v>
      </c>
      <c r="I1170" s="702">
        <v>47250</v>
      </c>
      <c r="J1170" s="702">
        <v>0</v>
      </c>
      <c r="K1170" s="702">
        <v>33750</v>
      </c>
      <c r="L1170" s="702">
        <v>10</v>
      </c>
      <c r="M1170" s="702">
        <v>30420</v>
      </c>
      <c r="N1170" s="702">
        <v>3</v>
      </c>
      <c r="O1170" s="702">
        <v>372</v>
      </c>
      <c r="P1170" s="703">
        <v>2634390</v>
      </c>
      <c r="Q1170" s="555"/>
      <c r="R1170" s="776" t="s">
        <v>43</v>
      </c>
      <c r="S1170" s="697" t="s">
        <v>3</v>
      </c>
      <c r="T1170" s="722">
        <v>175</v>
      </c>
      <c r="U1170" s="696"/>
      <c r="V1170" s="723">
        <v>176.76767676767676</v>
      </c>
      <c r="W1170" s="697" t="s">
        <v>44</v>
      </c>
      <c r="X1170" s="724">
        <v>2989</v>
      </c>
      <c r="Y1170" s="696"/>
      <c r="Z1170" s="725">
        <v>163.78082191780823</v>
      </c>
      <c r="AA1170" s="696" t="s">
        <v>3</v>
      </c>
      <c r="AB1170" s="697"/>
      <c r="AC1170" s="726">
        <v>3267</v>
      </c>
      <c r="AD1170" s="723">
        <v>152.37873134328359</v>
      </c>
      <c r="AE1170" s="555"/>
      <c r="AF1170" s="838" t="s">
        <v>760</v>
      </c>
      <c r="AG1170" s="837"/>
    </row>
    <row r="1171" spans="1:33" ht="11.25" customHeight="1">
      <c r="A1171" s="43"/>
      <c r="B1171" s="662"/>
      <c r="C1171" s="663"/>
      <c r="D1171" s="664"/>
      <c r="E1171" s="590" t="s">
        <v>492</v>
      </c>
      <c r="F1171" s="760"/>
      <c r="G1171" s="761"/>
      <c r="H1171" s="760"/>
      <c r="I1171" s="762"/>
      <c r="J1171" s="760"/>
      <c r="K1171" s="762"/>
      <c r="L1171" s="760"/>
      <c r="M1171" s="761"/>
      <c r="N1171" s="761"/>
      <c r="O1171" s="763"/>
      <c r="P1171" s="764"/>
      <c r="Q1171" s="555"/>
      <c r="R1171" s="777"/>
      <c r="S1171" s="728"/>
      <c r="T1171" s="606">
        <v>318680</v>
      </c>
      <c r="U1171" s="555"/>
      <c r="V1171" s="729"/>
      <c r="W1171" s="555"/>
      <c r="X1171" s="719">
        <v>6151820</v>
      </c>
      <c r="Y1171" s="555"/>
      <c r="Z1171" s="720"/>
      <c r="AA1171" s="555"/>
      <c r="AB1171" s="555"/>
      <c r="AC1171" s="713">
        <v>7196430</v>
      </c>
      <c r="AD1171" s="720"/>
      <c r="AE1171" s="555"/>
      <c r="AF1171" s="839" t="s">
        <v>761</v>
      </c>
      <c r="AG1171" s="837"/>
    </row>
    <row r="1172" spans="1:33">
      <c r="A1172" s="43"/>
      <c r="B1172" s="870" t="s">
        <v>611</v>
      </c>
      <c r="C1172" s="871"/>
      <c r="D1172" s="872"/>
      <c r="E1172" s="670"/>
      <c r="F1172" s="731">
        <v>1234</v>
      </c>
      <c r="G1172" s="732">
        <v>284310</v>
      </c>
      <c r="H1172" s="731">
        <v>1607</v>
      </c>
      <c r="I1172" s="733">
        <v>221130</v>
      </c>
      <c r="J1172" s="731">
        <v>46</v>
      </c>
      <c r="K1172" s="733">
        <v>157950</v>
      </c>
      <c r="L1172" s="731">
        <v>70</v>
      </c>
      <c r="M1172" s="732">
        <v>142450</v>
      </c>
      <c r="N1172" s="732">
        <v>32</v>
      </c>
      <c r="O1172" s="734">
        <v>2989</v>
      </c>
      <c r="P1172" s="735">
        <v>14532960</v>
      </c>
      <c r="Q1172" s="555"/>
      <c r="R1172" s="778" t="s">
        <v>45</v>
      </c>
      <c r="S1172" s="660"/>
      <c r="T1172" s="736">
        <v>718950</v>
      </c>
      <c r="U1172" s="696"/>
      <c r="V1172" s="723">
        <v>225.6024852516631</v>
      </c>
      <c r="W1172" s="696"/>
      <c r="X1172" s="724">
        <v>14532960</v>
      </c>
      <c r="Y1172" s="696"/>
      <c r="Z1172" s="723">
        <v>236.23838148710462</v>
      </c>
      <c r="AA1172" s="696"/>
      <c r="AB1172" s="696"/>
      <c r="AC1172" s="736">
        <v>15716920</v>
      </c>
      <c r="AD1172" s="723">
        <v>218.39884498285954</v>
      </c>
      <c r="AE1172" s="555"/>
      <c r="AF1172" s="838" t="s">
        <v>749</v>
      </c>
      <c r="AG1172" s="837"/>
    </row>
    <row r="1173" spans="1:33">
      <c r="A1173" s="43"/>
      <c r="B1173" s="895"/>
      <c r="C1173" s="895"/>
      <c r="D1173" s="895"/>
      <c r="E1173" s="562"/>
      <c r="F1173" s="666"/>
      <c r="G1173" s="737"/>
      <c r="H1173" s="666"/>
      <c r="I1173" s="737"/>
      <c r="J1173" s="666"/>
      <c r="K1173" s="737"/>
      <c r="L1173" s="666"/>
      <c r="M1173" s="737"/>
      <c r="N1173" s="666"/>
      <c r="O1173" s="737"/>
      <c r="P1173" s="737"/>
      <c r="Q1173" s="555"/>
      <c r="R1173" s="777" t="s">
        <v>46</v>
      </c>
      <c r="S1173" s="738">
        <v>0</v>
      </c>
      <c r="T1173" s="606">
        <v>0</v>
      </c>
      <c r="U1173" s="555"/>
      <c r="V1173" s="729"/>
      <c r="W1173" s="555"/>
      <c r="X1173" s="719">
        <v>0</v>
      </c>
      <c r="Y1173" s="555"/>
      <c r="Z1173" s="739"/>
      <c r="AA1173" s="555"/>
      <c r="AB1173" s="555"/>
      <c r="AC1173" s="713">
        <v>0</v>
      </c>
      <c r="AD1173" s="720"/>
      <c r="AE1173" s="555"/>
      <c r="AF1173" s="838" t="s">
        <v>762</v>
      </c>
      <c r="AG1173" s="837"/>
    </row>
    <row r="1174" spans="1:33">
      <c r="A1174" s="43"/>
      <c r="B1174" s="881" t="s">
        <v>618</v>
      </c>
      <c r="C1174" s="882"/>
      <c r="D1174" s="882"/>
      <c r="E1174" s="564" t="e">
        <v>#N/A</v>
      </c>
      <c r="F1174" s="883" t="s">
        <v>616</v>
      </c>
      <c r="G1174" s="884"/>
      <c r="H1174" s="884"/>
      <c r="I1174" s="884"/>
      <c r="J1174" s="884"/>
      <c r="K1174" s="884"/>
      <c r="L1174" s="884"/>
      <c r="M1174" s="884"/>
      <c r="N1174" s="884"/>
      <c r="O1174" s="884"/>
      <c r="P1174" s="885"/>
      <c r="Q1174" s="555"/>
      <c r="R1174" s="776" t="s">
        <v>47</v>
      </c>
      <c r="S1174" s="740"/>
      <c r="T1174" s="736">
        <v>0</v>
      </c>
      <c r="U1174" s="696"/>
      <c r="V1174" s="723" t="s">
        <v>492</v>
      </c>
      <c r="W1174" s="696"/>
      <c r="X1174" s="724">
        <v>0</v>
      </c>
      <c r="Y1174" s="696"/>
      <c r="Z1174" s="725" t="s">
        <v>492</v>
      </c>
      <c r="AA1174" s="696"/>
      <c r="AB1174" s="696"/>
      <c r="AC1174" s="736">
        <v>0</v>
      </c>
      <c r="AD1174" s="723" t="s">
        <v>492</v>
      </c>
      <c r="AE1174" s="555"/>
      <c r="AF1174" s="838"/>
      <c r="AG1174" s="837"/>
    </row>
    <row r="1175" spans="1:33">
      <c r="A1175" s="43"/>
      <c r="B1175" s="894" t="s">
        <v>602</v>
      </c>
      <c r="C1175" s="894"/>
      <c r="D1175" s="894"/>
      <c r="E1175" s="555" t="e">
        <v>#N/A</v>
      </c>
      <c r="F1175" s="687" t="s">
        <v>15</v>
      </c>
      <c r="G1175" s="688"/>
      <c r="H1175" s="687" t="s">
        <v>16</v>
      </c>
      <c r="I1175" s="689"/>
      <c r="J1175" s="559" t="s">
        <v>17</v>
      </c>
      <c r="K1175" s="690"/>
      <c r="L1175" s="687" t="s">
        <v>18</v>
      </c>
      <c r="M1175" s="670"/>
      <c r="N1175" s="670" t="s">
        <v>19</v>
      </c>
      <c r="O1175" s="691" t="s">
        <v>6</v>
      </c>
      <c r="P1175" s="613" t="s">
        <v>20</v>
      </c>
      <c r="Q1175" s="555"/>
      <c r="R1175" s="773" t="s">
        <v>639</v>
      </c>
      <c r="S1175" s="824">
        <v>10600</v>
      </c>
      <c r="T1175" s="606">
        <v>8980</v>
      </c>
      <c r="U1175" s="555"/>
      <c r="V1175" s="729"/>
      <c r="W1175" s="555"/>
      <c r="X1175" s="719">
        <v>123570</v>
      </c>
      <c r="Y1175" s="555"/>
      <c r="Z1175" s="720"/>
      <c r="AA1175" s="555"/>
      <c r="AB1175" s="555"/>
      <c r="AC1175" s="713">
        <v>143590</v>
      </c>
      <c r="AD1175" s="720"/>
      <c r="AE1175" s="555"/>
      <c r="AF1175" s="558"/>
      <c r="AG1175" s="561"/>
    </row>
    <row r="1176" spans="1:33" ht="15" thickBot="1">
      <c r="A1176" s="43"/>
      <c r="B1176" s="873" t="s">
        <v>635</v>
      </c>
      <c r="C1176" s="874"/>
      <c r="D1176" s="875"/>
      <c r="E1176" s="670"/>
      <c r="F1176" s="665"/>
      <c r="G1176" s="727"/>
      <c r="H1176" s="727"/>
      <c r="I1176" s="727"/>
      <c r="J1176" s="727"/>
      <c r="K1176" s="727"/>
      <c r="L1176" s="727"/>
      <c r="M1176" s="727"/>
      <c r="N1176" s="727"/>
      <c r="O1176" s="727"/>
      <c r="P1176" s="742"/>
      <c r="Q1176" s="555"/>
      <c r="R1176" s="771" t="s">
        <v>682</v>
      </c>
      <c r="S1176" s="825">
        <v>0</v>
      </c>
      <c r="T1176" s="736">
        <v>10600</v>
      </c>
      <c r="U1176" s="696"/>
      <c r="V1176" s="723">
        <v>118.04008908685968</v>
      </c>
      <c r="W1176" s="696"/>
      <c r="X1176" s="724">
        <v>228110</v>
      </c>
      <c r="Y1176" s="696"/>
      <c r="Z1176" s="723">
        <v>184.59982196325967</v>
      </c>
      <c r="AA1176" s="696"/>
      <c r="AB1176" s="696"/>
      <c r="AC1176" s="736">
        <v>245510</v>
      </c>
      <c r="AD1176" s="723">
        <v>170.97987325022635</v>
      </c>
      <c r="AE1176" s="555"/>
      <c r="AF1176" s="558"/>
      <c r="AG1176" s="561"/>
    </row>
    <row r="1177" spans="1:33" ht="15" thickBot="1">
      <c r="A1177" s="43"/>
      <c r="B1177" s="870" t="s">
        <v>624</v>
      </c>
      <c r="C1177" s="871"/>
      <c r="D1177" s="872"/>
      <c r="E1177" s="555" t="e">
        <v>#N/A</v>
      </c>
      <c r="F1177" s="700">
        <v>935</v>
      </c>
      <c r="G1177" s="701">
        <v>198450</v>
      </c>
      <c r="H1177" s="702">
        <v>1369</v>
      </c>
      <c r="I1177" s="702">
        <v>154350</v>
      </c>
      <c r="J1177" s="702">
        <v>46</v>
      </c>
      <c r="K1177" s="702">
        <v>110250</v>
      </c>
      <c r="L1177" s="702">
        <v>52</v>
      </c>
      <c r="M1177" s="702">
        <v>99470</v>
      </c>
      <c r="N1177" s="702">
        <v>24</v>
      </c>
      <c r="O1177" s="702">
        <v>2426</v>
      </c>
      <c r="P1177" s="703">
        <v>10062570</v>
      </c>
      <c r="Q1177" s="555"/>
      <c r="R1177" s="773" t="s">
        <v>640</v>
      </c>
      <c r="S1177" s="741">
        <v>9000</v>
      </c>
      <c r="T1177" s="606">
        <v>3600</v>
      </c>
      <c r="U1177" s="555"/>
      <c r="V1177" s="729"/>
      <c r="W1177" s="555"/>
      <c r="X1177" s="719">
        <v>113200</v>
      </c>
      <c r="Y1177" s="555"/>
      <c r="Z1177" s="739"/>
      <c r="AA1177" s="555"/>
      <c r="AB1177" s="555"/>
      <c r="AC1177" s="713">
        <v>136000</v>
      </c>
      <c r="AD1177" s="720"/>
      <c r="AE1177" s="555"/>
      <c r="AF1177" s="934" t="s">
        <v>664</v>
      </c>
      <c r="AG1177" s="935"/>
    </row>
    <row r="1178" spans="1:33">
      <c r="B1178" s="873" t="s">
        <v>107</v>
      </c>
      <c r="C1178" s="874"/>
      <c r="D1178" s="875"/>
      <c r="E1178" s="670"/>
      <c r="F1178" s="665"/>
      <c r="G1178" s="727"/>
      <c r="H1178" s="727"/>
      <c r="I1178" s="727"/>
      <c r="J1178" s="727"/>
      <c r="K1178" s="727"/>
      <c r="L1178" s="727"/>
      <c r="M1178" s="727"/>
      <c r="N1178" s="727"/>
      <c r="O1178" s="727"/>
      <c r="P1178" s="742"/>
      <c r="Q1178" s="555"/>
      <c r="R1178" s="772" t="s">
        <v>683</v>
      </c>
      <c r="S1178" s="740"/>
      <c r="T1178" s="736">
        <v>9000</v>
      </c>
      <c r="U1178" s="696"/>
      <c r="V1178" s="723">
        <v>250</v>
      </c>
      <c r="W1178" s="696"/>
      <c r="X1178" s="724">
        <v>173300</v>
      </c>
      <c r="Y1178" s="696"/>
      <c r="Z1178" s="725">
        <v>153.09187279151942</v>
      </c>
      <c r="AA1178" s="696"/>
      <c r="AB1178" s="696"/>
      <c r="AC1178" s="736">
        <v>206300</v>
      </c>
      <c r="AD1178" s="723">
        <v>151.69117647058823</v>
      </c>
      <c r="AE1178" s="555"/>
      <c r="AF1178" s="936" t="s">
        <v>157</v>
      </c>
      <c r="AG1178" s="937"/>
    </row>
    <row r="1179" spans="1:33">
      <c r="B1179" s="870" t="s">
        <v>624</v>
      </c>
      <c r="C1179" s="871"/>
      <c r="D1179" s="872"/>
      <c r="E1179" s="555" t="e">
        <v>#N/A</v>
      </c>
      <c r="F1179" s="701">
        <v>51</v>
      </c>
      <c r="G1179" s="702">
        <v>6300</v>
      </c>
      <c r="H1179" s="702">
        <v>50</v>
      </c>
      <c r="I1179" s="702">
        <v>4900</v>
      </c>
      <c r="J1179" s="702">
        <v>0</v>
      </c>
      <c r="K1179" s="702">
        <v>3500</v>
      </c>
      <c r="L1179" s="702">
        <v>0</v>
      </c>
      <c r="M1179" s="702">
        <v>3160</v>
      </c>
      <c r="N1179" s="702">
        <v>1</v>
      </c>
      <c r="O1179" s="702">
        <v>102</v>
      </c>
      <c r="P1179" s="703">
        <v>337580</v>
      </c>
      <c r="Q1179" s="555"/>
      <c r="R1179" s="777"/>
      <c r="S1179" s="669"/>
      <c r="T1179" s="606">
        <v>0</v>
      </c>
      <c r="U1179" s="555"/>
      <c r="V1179" s="729"/>
      <c r="W1179" s="555"/>
      <c r="X1179" s="719">
        <v>0</v>
      </c>
      <c r="Y1179" s="555"/>
      <c r="Z1179" s="720"/>
      <c r="AA1179" s="555"/>
      <c r="AB1179" s="555"/>
      <c r="AC1179" s="713">
        <v>0</v>
      </c>
      <c r="AD1179" s="720"/>
      <c r="AE1179" s="555"/>
      <c r="AF1179" s="826" t="s">
        <v>731</v>
      </c>
      <c r="AG1179" s="827" t="s">
        <v>732</v>
      </c>
    </row>
    <row r="1180" spans="1:33">
      <c r="B1180" s="873" t="s">
        <v>605</v>
      </c>
      <c r="C1180" s="874"/>
      <c r="D1180" s="875"/>
      <c r="E1180" s="670"/>
      <c r="F1180" s="665"/>
      <c r="G1180" s="727"/>
      <c r="H1180" s="727"/>
      <c r="I1180" s="727"/>
      <c r="J1180" s="727"/>
      <c r="K1180" s="727"/>
      <c r="L1180" s="727"/>
      <c r="M1180" s="727"/>
      <c r="N1180" s="727"/>
      <c r="O1180" s="727"/>
      <c r="P1180" s="742"/>
      <c r="Q1180" s="555"/>
      <c r="R1180" s="776" t="s">
        <v>52</v>
      </c>
      <c r="S1180" s="660"/>
      <c r="T1180" s="736">
        <v>0</v>
      </c>
      <c r="U1180" s="696"/>
      <c r="V1180" s="723" t="s">
        <v>492</v>
      </c>
      <c r="W1180" s="696"/>
      <c r="X1180" s="724">
        <v>0</v>
      </c>
      <c r="Y1180" s="696"/>
      <c r="Z1180" s="723" t="s">
        <v>492</v>
      </c>
      <c r="AA1180" s="696"/>
      <c r="AB1180" s="696"/>
      <c r="AC1180" s="736">
        <v>0</v>
      </c>
      <c r="AD1180" s="723" t="s">
        <v>492</v>
      </c>
      <c r="AE1180" s="555"/>
      <c r="AF1180" s="817">
        <v>5010</v>
      </c>
      <c r="AG1180" s="818">
        <v>371.11111111111131</v>
      </c>
    </row>
    <row r="1181" spans="1:33">
      <c r="B1181" s="870" t="s">
        <v>624</v>
      </c>
      <c r="C1181" s="871"/>
      <c r="D1181" s="872"/>
      <c r="E1181" s="712"/>
      <c r="F1181" s="701">
        <v>42</v>
      </c>
      <c r="G1181" s="702">
        <v>4500</v>
      </c>
      <c r="H1181" s="702">
        <v>54</v>
      </c>
      <c r="I1181" s="702">
        <v>3500</v>
      </c>
      <c r="J1181" s="702">
        <v>0</v>
      </c>
      <c r="K1181" s="702">
        <v>2500</v>
      </c>
      <c r="L1181" s="702">
        <v>0</v>
      </c>
      <c r="M1181" s="702">
        <v>2260</v>
      </c>
      <c r="N1181" s="702">
        <v>0</v>
      </c>
      <c r="O1181" s="702">
        <v>96</v>
      </c>
      <c r="P1181" s="703">
        <v>226500</v>
      </c>
      <c r="Q1181" s="555"/>
      <c r="R1181" s="773" t="s">
        <v>641</v>
      </c>
      <c r="S1181" s="728">
        <v>4500</v>
      </c>
      <c r="T1181" s="743">
        <v>3000</v>
      </c>
      <c r="U1181" s="682"/>
      <c r="V1181" s="744"/>
      <c r="W1181" s="682"/>
      <c r="X1181" s="719">
        <v>35000</v>
      </c>
      <c r="Y1181" s="682"/>
      <c r="Z1181" s="744"/>
      <c r="AA1181" s="682"/>
      <c r="AB1181" s="682"/>
      <c r="AC1181" s="745">
        <v>48500</v>
      </c>
      <c r="AD1181" s="744"/>
      <c r="AE1181" s="555"/>
      <c r="AF1181" s="828" t="s">
        <v>733</v>
      </c>
      <c r="AG1181" s="829" t="s">
        <v>732</v>
      </c>
    </row>
    <row r="1182" spans="1:33" ht="15" thickBot="1">
      <c r="B1182" s="873" t="s">
        <v>103</v>
      </c>
      <c r="C1182" s="874"/>
      <c r="D1182" s="875"/>
      <c r="E1182" s="560" t="e">
        <v>#N/A</v>
      </c>
      <c r="F1182" s="665"/>
      <c r="G1182" s="727"/>
      <c r="H1182" s="727"/>
      <c r="I1182" s="727"/>
      <c r="J1182" s="727"/>
      <c r="K1182" s="727"/>
      <c r="L1182" s="727"/>
      <c r="M1182" s="727"/>
      <c r="N1182" s="727"/>
      <c r="O1182" s="727"/>
      <c r="P1182" s="742"/>
      <c r="Q1182" s="555"/>
      <c r="R1182" s="779" t="s">
        <v>684</v>
      </c>
      <c r="S1182" s="746"/>
      <c r="T1182" s="747">
        <v>4500</v>
      </c>
      <c r="U1182" s="748"/>
      <c r="V1182" s="749">
        <v>150</v>
      </c>
      <c r="W1182" s="748"/>
      <c r="X1182" s="719">
        <v>69500</v>
      </c>
      <c r="Y1182" s="748"/>
      <c r="Z1182" s="749">
        <v>198.57142857142858</v>
      </c>
      <c r="AA1182" s="748"/>
      <c r="AB1182" s="748"/>
      <c r="AC1182" s="747">
        <v>77000</v>
      </c>
      <c r="AD1182" s="749">
        <v>158.76288659793815</v>
      </c>
      <c r="AE1182" s="555"/>
      <c r="AF1182" s="821">
        <v>5590</v>
      </c>
      <c r="AG1182" s="822">
        <v>508.18181818181893</v>
      </c>
    </row>
    <row r="1183" spans="1:33">
      <c r="B1183" s="870" t="s">
        <v>624</v>
      </c>
      <c r="C1183" s="871"/>
      <c r="D1183" s="872"/>
      <c r="E1183" s="555" t="e">
        <v>#N/A</v>
      </c>
      <c r="F1183" s="701">
        <v>174</v>
      </c>
      <c r="G1183" s="702">
        <v>26460</v>
      </c>
      <c r="H1183" s="702">
        <v>71</v>
      </c>
      <c r="I1183" s="702">
        <v>20580</v>
      </c>
      <c r="J1183" s="702">
        <v>0</v>
      </c>
      <c r="K1183" s="702">
        <v>14700</v>
      </c>
      <c r="L1183" s="702">
        <v>20</v>
      </c>
      <c r="M1183" s="702">
        <v>13230</v>
      </c>
      <c r="N1183" s="702">
        <v>6</v>
      </c>
      <c r="O1183" s="702">
        <v>271</v>
      </c>
      <c r="P1183" s="703">
        <v>2455880</v>
      </c>
      <c r="Q1183" s="555"/>
      <c r="R1183" s="777"/>
      <c r="S1183" s="669"/>
      <c r="T1183" s="713">
        <v>334260</v>
      </c>
      <c r="U1183" s="555"/>
      <c r="V1183" s="729"/>
      <c r="W1183" s="555"/>
      <c r="X1183" s="750">
        <v>6423590</v>
      </c>
      <c r="Y1183" s="555"/>
      <c r="Z1183" s="739"/>
      <c r="AA1183" s="555"/>
      <c r="AB1183" s="555"/>
      <c r="AC1183" s="713">
        <v>7524520</v>
      </c>
      <c r="AD1183" s="739"/>
      <c r="AE1183" s="555"/>
      <c r="AF1183" s="932" t="s">
        <v>685</v>
      </c>
      <c r="AG1183" s="933"/>
    </row>
    <row r="1184" spans="1:33">
      <c r="B1184" s="878" t="s">
        <v>661</v>
      </c>
      <c r="C1184" s="879"/>
      <c r="D1184" s="880"/>
      <c r="E1184" s="670"/>
      <c r="F1184" s="665"/>
      <c r="G1184" s="727"/>
      <c r="H1184" s="727"/>
      <c r="I1184" s="727"/>
      <c r="J1184" s="727"/>
      <c r="K1184" s="727"/>
      <c r="L1184" s="727"/>
      <c r="M1184" s="727"/>
      <c r="N1184" s="727"/>
      <c r="O1184" s="727"/>
      <c r="P1184" s="742"/>
      <c r="Q1184" s="555"/>
      <c r="R1184" s="780" t="s">
        <v>53</v>
      </c>
      <c r="S1184" s="705"/>
      <c r="T1184" s="751">
        <v>743050</v>
      </c>
      <c r="U1184" s="560"/>
      <c r="V1184" s="752">
        <v>222.29701430024531</v>
      </c>
      <c r="W1184" s="560"/>
      <c r="X1184" s="751">
        <v>15003870</v>
      </c>
      <c r="Y1184" s="560"/>
      <c r="Z1184" s="752">
        <v>233.5745276395287</v>
      </c>
      <c r="AA1184" s="560"/>
      <c r="AB1184" s="560"/>
      <c r="AC1184" s="751">
        <v>16245730</v>
      </c>
      <c r="AD1184" s="752">
        <v>215.90387160908602</v>
      </c>
      <c r="AE1184" s="555"/>
      <c r="AF1184" s="826" t="s">
        <v>731</v>
      </c>
      <c r="AG1184" s="827" t="s">
        <v>732</v>
      </c>
    </row>
    <row r="1185" spans="1:33">
      <c r="B1185" s="870" t="s">
        <v>624</v>
      </c>
      <c r="C1185" s="871"/>
      <c r="D1185" s="872"/>
      <c r="E1185" s="555" t="e">
        <v>#N/A</v>
      </c>
      <c r="F1185" s="701">
        <v>218</v>
      </c>
      <c r="G1185" s="702">
        <v>60750</v>
      </c>
      <c r="H1185" s="702">
        <v>141</v>
      </c>
      <c r="I1185" s="702">
        <v>47250</v>
      </c>
      <c r="J1185" s="702">
        <v>0</v>
      </c>
      <c r="K1185" s="702">
        <v>33750</v>
      </c>
      <c r="L1185" s="702">
        <v>10</v>
      </c>
      <c r="M1185" s="702">
        <v>30420</v>
      </c>
      <c r="N1185" s="702">
        <v>3</v>
      </c>
      <c r="O1185" s="702">
        <v>372</v>
      </c>
      <c r="P1185" s="703">
        <v>2634390</v>
      </c>
      <c r="Q1185" s="555"/>
      <c r="R1185" s="775"/>
      <c r="S1185" s="669"/>
      <c r="T1185" s="713">
        <v>303998.65319865319</v>
      </c>
      <c r="U1185" s="555"/>
      <c r="V1185" s="729"/>
      <c r="W1185" s="555"/>
      <c r="X1185" s="713">
        <v>5840715.3198653199</v>
      </c>
      <c r="Y1185" s="555"/>
      <c r="Z1185" s="739"/>
      <c r="AA1185" s="555"/>
      <c r="AB1185" s="555"/>
      <c r="AC1185" s="713">
        <v>6841726.43097643</v>
      </c>
      <c r="AD1185" s="739"/>
      <c r="AE1185" s="555"/>
      <c r="AF1185" s="817"/>
      <c r="AG1185" s="818" t="s">
        <v>725</v>
      </c>
    </row>
    <row r="1186" spans="1:33">
      <c r="B1186" s="662"/>
      <c r="C1186" s="663"/>
      <c r="D1186" s="664"/>
      <c r="E1186" s="590" t="s">
        <v>492</v>
      </c>
      <c r="F1186" s="665"/>
      <c r="G1186" s="666"/>
      <c r="H1186" s="665"/>
      <c r="I1186" s="667"/>
      <c r="J1186" s="665"/>
      <c r="K1186" s="667"/>
      <c r="L1186" s="665"/>
      <c r="M1186" s="666"/>
      <c r="N1186" s="666"/>
      <c r="O1186" s="727"/>
      <c r="P1186" s="647"/>
      <c r="Q1186" s="555"/>
      <c r="R1186" s="777" t="s">
        <v>54</v>
      </c>
      <c r="S1186" s="669"/>
      <c r="T1186" s="713">
        <v>675584.34343434346</v>
      </c>
      <c r="U1186" s="555"/>
      <c r="V1186" s="725"/>
      <c r="W1186" s="555"/>
      <c r="X1186" s="713">
        <v>13641859.76430976</v>
      </c>
      <c r="Y1186" s="555"/>
      <c r="Z1186" s="725">
        <v>233.5648806219223</v>
      </c>
      <c r="AA1186" s="555"/>
      <c r="AB1186" s="555"/>
      <c r="AC1186" s="713">
        <v>14770913.804713801</v>
      </c>
      <c r="AD1186" s="753">
        <v>215.89453997805848</v>
      </c>
      <c r="AE1186" s="555"/>
      <c r="AF1186" s="828" t="s">
        <v>733</v>
      </c>
      <c r="AG1186" s="829" t="s">
        <v>732</v>
      </c>
    </row>
    <row r="1187" spans="1:33" ht="15" thickBot="1">
      <c r="B1187" s="870" t="s">
        <v>617</v>
      </c>
      <c r="C1187" s="871"/>
      <c r="D1187" s="872"/>
      <c r="E1187" s="670"/>
      <c r="F1187" s="731">
        <v>1420</v>
      </c>
      <c r="G1187" s="732">
        <v>296460</v>
      </c>
      <c r="H1187" s="731">
        <v>1685</v>
      </c>
      <c r="I1187" s="733">
        <v>230580</v>
      </c>
      <c r="J1187" s="731">
        <v>46</v>
      </c>
      <c r="K1187" s="733">
        <v>164700</v>
      </c>
      <c r="L1187" s="731">
        <v>82</v>
      </c>
      <c r="M1187" s="732">
        <v>148540</v>
      </c>
      <c r="N1187" s="732">
        <v>34</v>
      </c>
      <c r="O1187" s="734">
        <v>3267</v>
      </c>
      <c r="P1187" s="735">
        <v>15716920</v>
      </c>
      <c r="Q1187" s="555"/>
      <c r="R1187" s="781"/>
      <c r="S1187" s="754" t="s">
        <v>0</v>
      </c>
      <c r="T1187" s="751">
        <v>67465.656565656536</v>
      </c>
      <c r="U1187" s="560"/>
      <c r="V1187" s="755"/>
      <c r="W1187" s="649" t="s">
        <v>0</v>
      </c>
      <c r="X1187" s="751">
        <v>1362010.2356902398</v>
      </c>
      <c r="Y1187" s="560"/>
      <c r="Z1187" s="756"/>
      <c r="AA1187" s="560" t="s">
        <v>0</v>
      </c>
      <c r="AB1187" s="649"/>
      <c r="AC1187" s="751">
        <v>1474816.1952861995</v>
      </c>
      <c r="AD1187" s="756"/>
      <c r="AE1187" s="555"/>
      <c r="AF1187" s="823"/>
      <c r="AG1187" s="822" t="s">
        <v>725</v>
      </c>
    </row>
    <row r="1188" spans="1:33">
      <c r="A1188" s="22"/>
    </row>
    <row r="1189" spans="1:33">
      <c r="A1189" s="22"/>
    </row>
    <row r="1190" spans="1:33" ht="19.25" customHeight="1">
      <c r="A1190" s="1">
        <v>22</v>
      </c>
      <c r="B1190" s="555"/>
      <c r="C1190" s="555"/>
      <c r="D1190" s="561"/>
      <c r="E1190" s="564"/>
      <c r="F1190" s="567" t="s">
        <v>705</v>
      </c>
      <c r="G1190" s="562">
        <v>0</v>
      </c>
      <c r="H1190" s="563" t="s">
        <v>706</v>
      </c>
      <c r="I1190" s="564">
        <v>0</v>
      </c>
      <c r="J1190" s="565" t="s">
        <v>707</v>
      </c>
      <c r="K1190" s="566">
        <v>0</v>
      </c>
      <c r="L1190" s="567" t="s">
        <v>708</v>
      </c>
      <c r="M1190" s="566">
        <v>0</v>
      </c>
      <c r="N1190" s="567" t="s">
        <v>709</v>
      </c>
      <c r="O1190" s="568" t="s">
        <v>162</v>
      </c>
      <c r="P1190" s="557"/>
      <c r="Q1190" s="24"/>
      <c r="R1190" s="919" t="s">
        <v>99</v>
      </c>
      <c r="S1190" s="919"/>
      <c r="T1190" s="919"/>
      <c r="U1190" s="919"/>
      <c r="V1190" s="919"/>
      <c r="W1190" s="919"/>
      <c r="X1190" s="919"/>
      <c r="AD1190" s="866" t="s">
        <v>116</v>
      </c>
      <c r="AE1190" s="25"/>
      <c r="AF1190" s="183" t="s">
        <v>8</v>
      </c>
      <c r="AG1190" s="556" t="s">
        <v>9</v>
      </c>
    </row>
    <row r="1191" spans="1:33" ht="19">
      <c r="D1191" s="561"/>
      <c r="E1191" s="555"/>
      <c r="F1191" s="920"/>
      <c r="H1191" s="922"/>
      <c r="J1191" s="924"/>
      <c r="K1191" s="186"/>
      <c r="L1191" s="926"/>
      <c r="M1191" s="186"/>
      <c r="N1191" s="926"/>
      <c r="O1191" s="876" t="s">
        <v>714</v>
      </c>
      <c r="P1191" s="770">
        <v>2</v>
      </c>
      <c r="Q1191" s="4"/>
      <c r="R1191" s="269"/>
      <c r="S1191" s="865">
        <v>45799</v>
      </c>
      <c r="T1191" s="865"/>
      <c r="U1191" s="865"/>
      <c r="V1191" s="865"/>
      <c r="W1191" s="862" t="s">
        <v>113</v>
      </c>
      <c r="X1191" s="862"/>
      <c r="Y1191" s="268"/>
      <c r="Z1191" s="4"/>
      <c r="AA1191" s="4"/>
      <c r="AB1191" s="4"/>
      <c r="AC1191" s="29"/>
      <c r="AD1191" s="867"/>
      <c r="AE1191" s="263"/>
      <c r="AF1191" s="889" t="s">
        <v>735</v>
      </c>
      <c r="AG1191" s="860" t="s">
        <v>735</v>
      </c>
    </row>
    <row r="1192" spans="1:33" ht="19">
      <c r="D1192" s="561"/>
      <c r="E1192" s="560"/>
      <c r="F1192" s="921"/>
      <c r="G1192" s="31"/>
      <c r="H1192" s="923"/>
      <c r="I1192" s="31"/>
      <c r="J1192" s="925"/>
      <c r="K1192" s="187"/>
      <c r="L1192" s="927"/>
      <c r="M1192" s="187"/>
      <c r="N1192" s="927"/>
      <c r="O1192" s="877" t="s">
        <v>492</v>
      </c>
      <c r="P1192" s="770">
        <v>2</v>
      </c>
      <c r="Q1192" s="4"/>
      <c r="R1192" s="269"/>
      <c r="S1192" s="865"/>
      <c r="T1192" s="865"/>
      <c r="U1192" s="865"/>
      <c r="V1192" s="865"/>
      <c r="W1192" s="862"/>
      <c r="X1192" s="862"/>
      <c r="Y1192" s="268"/>
      <c r="Z1192" s="4"/>
      <c r="AA1192" s="4"/>
      <c r="AB1192" s="4"/>
      <c r="AC1192" s="29"/>
      <c r="AD1192" s="868"/>
      <c r="AE1192" s="187"/>
      <c r="AF1192" s="890" t="s">
        <v>492</v>
      </c>
      <c r="AG1192" s="861" t="s">
        <v>492</v>
      </c>
    </row>
    <row r="1193" spans="1:33">
      <c r="B1193" s="555" t="s">
        <v>447</v>
      </c>
      <c r="C1193" s="555"/>
      <c r="D1193" s="555"/>
      <c r="E1193" s="555"/>
      <c r="F1193" s="555"/>
      <c r="G1193" s="555"/>
      <c r="H1193" s="555"/>
      <c r="I1193" s="555"/>
      <c r="J1193" s="555"/>
      <c r="K1193" s="555"/>
      <c r="L1193" s="555"/>
      <c r="M1193" s="555"/>
      <c r="N1193" s="555"/>
      <c r="O1193" s="595">
        <v>4</v>
      </c>
      <c r="P1193" s="555"/>
      <c r="Q1193" s="555"/>
      <c r="R1193" s="596" t="s">
        <v>446</v>
      </c>
      <c r="S1193" s="555"/>
      <c r="T1193" s="555"/>
      <c r="U1193" s="555"/>
      <c r="V1193" s="596" t="s">
        <v>445</v>
      </c>
      <c r="W1193" s="555"/>
      <c r="X1193" s="555"/>
      <c r="Y1193" s="555"/>
      <c r="Z1193" s="596" t="s">
        <v>444</v>
      </c>
      <c r="AA1193" s="596"/>
      <c r="AB1193" s="555"/>
      <c r="AC1193" s="597"/>
      <c r="AD1193" s="555"/>
      <c r="AE1193" s="555"/>
      <c r="AF1193" s="596"/>
      <c r="AG1193" s="597"/>
    </row>
    <row r="1194" spans="1:33">
      <c r="B1194" s="908"/>
      <c r="C1194" s="909"/>
      <c r="D1194" s="598"/>
      <c r="E1194" s="598"/>
      <c r="F1194" s="891" t="s">
        <v>679</v>
      </c>
      <c r="G1194" s="892"/>
      <c r="H1194" s="892"/>
      <c r="I1194" s="892"/>
      <c r="J1194" s="892"/>
      <c r="K1194" s="892"/>
      <c r="L1194" s="892"/>
      <c r="M1194" s="892"/>
      <c r="N1194" s="892"/>
      <c r="O1194" s="892"/>
      <c r="P1194" s="893"/>
      <c r="Q1194" s="555"/>
      <c r="R1194" s="599" t="s">
        <v>78</v>
      </c>
      <c r="S1194" s="564"/>
      <c r="T1194" s="600" t="s">
        <v>79</v>
      </c>
      <c r="U1194" s="564"/>
      <c r="V1194" s="564" t="s">
        <v>80</v>
      </c>
      <c r="W1194" s="564"/>
      <c r="X1194" s="601" t="s">
        <v>79</v>
      </c>
      <c r="Y1194" s="555"/>
      <c r="Z1194" s="602" t="s">
        <v>30</v>
      </c>
      <c r="AA1194" s="603"/>
      <c r="AB1194" s="604"/>
      <c r="AC1194" s="605"/>
      <c r="AD1194" s="555"/>
      <c r="AE1194" s="555"/>
      <c r="AF1194" s="555"/>
      <c r="AG1194" s="606"/>
    </row>
    <row r="1195" spans="1:33">
      <c r="B1195" s="607" t="s">
        <v>104</v>
      </c>
      <c r="C1195" s="608" t="s">
        <v>105</v>
      </c>
      <c r="D1195" s="568" t="s">
        <v>4</v>
      </c>
      <c r="E1195" s="563"/>
      <c r="F1195" s="609" t="s">
        <v>15</v>
      </c>
      <c r="G1195" s="610"/>
      <c r="H1195" s="609" t="s">
        <v>16</v>
      </c>
      <c r="I1195" s="566"/>
      <c r="J1195" s="567" t="s">
        <v>17</v>
      </c>
      <c r="K1195" s="611"/>
      <c r="L1195" s="609" t="s">
        <v>18</v>
      </c>
      <c r="M1195" s="562"/>
      <c r="N1195" s="612" t="s">
        <v>19</v>
      </c>
      <c r="O1195" s="613" t="s">
        <v>6</v>
      </c>
      <c r="P1195" s="613" t="s">
        <v>20</v>
      </c>
      <c r="Q1195" s="595">
        <v>415</v>
      </c>
      <c r="R1195" s="614" t="s">
        <v>579</v>
      </c>
      <c r="S1195" s="604"/>
      <c r="T1195" s="615">
        <v>218700</v>
      </c>
      <c r="U1195" s="604">
        <v>203</v>
      </c>
      <c r="V1195" s="604" t="s">
        <v>712</v>
      </c>
      <c r="W1195" s="604"/>
      <c r="X1195" s="616">
        <v>8100</v>
      </c>
      <c r="Y1195" s="555"/>
      <c r="Z1195" s="558"/>
      <c r="AA1195" s="617"/>
      <c r="AB1195" s="618"/>
      <c r="AC1195" s="619"/>
      <c r="AD1195" s="555"/>
      <c r="AE1195" s="555"/>
      <c r="AF1195" s="555" t="s">
        <v>346</v>
      </c>
      <c r="AG1195" s="606"/>
    </row>
    <row r="1196" spans="1:33">
      <c r="A1196" s="43"/>
      <c r="B1196" s="620" t="s">
        <v>83</v>
      </c>
      <c r="C1196" s="621">
        <v>1</v>
      </c>
      <c r="D1196" s="621">
        <v>1</v>
      </c>
      <c r="E1196" s="604">
        <v>4500</v>
      </c>
      <c r="F1196" s="622">
        <v>3</v>
      </c>
      <c r="G1196" s="623">
        <v>4050</v>
      </c>
      <c r="H1196" s="622">
        <v>42</v>
      </c>
      <c r="I1196" s="624">
        <v>3150</v>
      </c>
      <c r="J1196" s="622"/>
      <c r="K1196" s="625">
        <v>2250</v>
      </c>
      <c r="L1196" s="622"/>
      <c r="M1196" s="626">
        <v>2030</v>
      </c>
      <c r="N1196" s="605"/>
      <c r="O1196" s="616">
        <v>45</v>
      </c>
      <c r="P1196" s="605">
        <v>183600</v>
      </c>
      <c r="Q1196" s="595">
        <v>443</v>
      </c>
      <c r="R1196" s="627" t="s">
        <v>717</v>
      </c>
      <c r="S1196" s="628"/>
      <c r="T1196" s="629">
        <v>182250</v>
      </c>
      <c r="U1196" s="628">
        <v>500</v>
      </c>
      <c r="V1196" s="628" t="s">
        <v>341</v>
      </c>
      <c r="W1196" s="628"/>
      <c r="X1196" s="630">
        <v>20250</v>
      </c>
      <c r="Y1196" s="555"/>
      <c r="Z1196" s="631"/>
      <c r="AA1196" s="632"/>
      <c r="AB1196" s="618"/>
      <c r="AC1196" s="619"/>
      <c r="AD1196" s="555"/>
      <c r="AE1196" s="555"/>
      <c r="AF1196" s="633" t="s">
        <v>164</v>
      </c>
      <c r="AG1196" s="634">
        <v>238360</v>
      </c>
    </row>
    <row r="1197" spans="1:33">
      <c r="A1197" s="43"/>
      <c r="B1197" s="635" t="s">
        <v>126</v>
      </c>
      <c r="C1197" s="636">
        <v>1</v>
      </c>
      <c r="D1197" s="636">
        <v>3</v>
      </c>
      <c r="E1197" s="628">
        <v>7500</v>
      </c>
      <c r="F1197" s="637">
        <v>12</v>
      </c>
      <c r="G1197" s="638">
        <v>6750</v>
      </c>
      <c r="H1197" s="637">
        <v>10</v>
      </c>
      <c r="I1197" s="639">
        <v>5250</v>
      </c>
      <c r="J1197" s="637"/>
      <c r="K1197" s="640">
        <v>3750</v>
      </c>
      <c r="L1197" s="637"/>
      <c r="M1197" s="641">
        <v>3380</v>
      </c>
      <c r="N1197" s="642"/>
      <c r="O1197" s="642">
        <v>22</v>
      </c>
      <c r="P1197" s="642">
        <v>157500</v>
      </c>
      <c r="Q1197" s="595">
        <v>474</v>
      </c>
      <c r="R1197" s="627" t="s">
        <v>716</v>
      </c>
      <c r="S1197" s="628"/>
      <c r="T1197" s="629">
        <v>198450</v>
      </c>
      <c r="U1197" s="628"/>
      <c r="V1197" s="628" t="s">
        <v>492</v>
      </c>
      <c r="W1197" s="628"/>
      <c r="X1197" s="630"/>
      <c r="Y1197" s="555"/>
      <c r="Z1197" s="631"/>
      <c r="AA1197" s="632"/>
      <c r="AB1197" s="618"/>
      <c r="AC1197" s="619"/>
      <c r="AD1197" s="555"/>
      <c r="AE1197" s="555"/>
      <c r="AF1197" s="643" t="s">
        <v>680</v>
      </c>
      <c r="AG1197" s="644">
        <v>0</v>
      </c>
    </row>
    <row r="1198" spans="1:33">
      <c r="A1198" s="43"/>
      <c r="B1198" s="635" t="s">
        <v>83</v>
      </c>
      <c r="C1198" s="636">
        <v>2</v>
      </c>
      <c r="D1198" s="636">
        <v>1</v>
      </c>
      <c r="E1198" s="628">
        <v>4500</v>
      </c>
      <c r="F1198" s="637">
        <v>8</v>
      </c>
      <c r="G1198" s="638">
        <v>4050</v>
      </c>
      <c r="H1198" s="637">
        <v>3</v>
      </c>
      <c r="I1198" s="639">
        <v>3150</v>
      </c>
      <c r="J1198" s="637"/>
      <c r="K1198" s="640">
        <v>2250</v>
      </c>
      <c r="L1198" s="637"/>
      <c r="M1198" s="641">
        <v>2030</v>
      </c>
      <c r="N1198" s="642"/>
      <c r="O1198" s="630">
        <v>11</v>
      </c>
      <c r="P1198" s="642">
        <v>48150</v>
      </c>
      <c r="Q1198" s="595"/>
      <c r="R1198" s="627" t="s">
        <v>492</v>
      </c>
      <c r="S1198" s="628"/>
      <c r="T1198" s="629"/>
      <c r="U1198" s="628"/>
      <c r="V1198" s="628" t="s">
        <v>492</v>
      </c>
      <c r="W1198" s="628"/>
      <c r="X1198" s="630"/>
      <c r="Y1198" s="555"/>
      <c r="Z1198" s="645"/>
      <c r="AA1198" s="590"/>
      <c r="AB1198" s="646"/>
      <c r="AC1198" s="647"/>
      <c r="AD1198" s="555"/>
      <c r="AE1198" s="555"/>
      <c r="AF1198" s="555"/>
      <c r="AG1198" s="606"/>
    </row>
    <row r="1199" spans="1:33">
      <c r="A1199" s="43"/>
      <c r="B1199" s="635" t="s">
        <v>83</v>
      </c>
      <c r="C1199" s="636">
        <v>3</v>
      </c>
      <c r="D1199" s="636">
        <v>1</v>
      </c>
      <c r="E1199" s="628">
        <v>4500</v>
      </c>
      <c r="F1199" s="637">
        <v>4</v>
      </c>
      <c r="G1199" s="638">
        <v>4050</v>
      </c>
      <c r="H1199" s="637">
        <v>46</v>
      </c>
      <c r="I1199" s="639">
        <v>3150</v>
      </c>
      <c r="J1199" s="637"/>
      <c r="K1199" s="640">
        <v>2250</v>
      </c>
      <c r="L1199" s="637"/>
      <c r="M1199" s="641">
        <v>2030</v>
      </c>
      <c r="N1199" s="642"/>
      <c r="O1199" s="642">
        <v>50</v>
      </c>
      <c r="P1199" s="642">
        <v>204300</v>
      </c>
      <c r="Q1199" s="595"/>
      <c r="R1199" s="627" t="s">
        <v>492</v>
      </c>
      <c r="S1199" s="628"/>
      <c r="T1199" s="629"/>
      <c r="U1199" s="628"/>
      <c r="V1199" s="628" t="s">
        <v>492</v>
      </c>
      <c r="W1199" s="628"/>
      <c r="X1199" s="630"/>
      <c r="Y1199" s="555"/>
      <c r="Z1199" s="648" t="s">
        <v>35</v>
      </c>
      <c r="AA1199" s="649"/>
      <c r="AB1199" s="650"/>
      <c r="AC1199" s="651">
        <v>0</v>
      </c>
      <c r="AD1199" s="555"/>
      <c r="AE1199" s="555"/>
      <c r="AF1199" s="555" t="s">
        <v>345</v>
      </c>
      <c r="AG1199" s="606"/>
    </row>
    <row r="1200" spans="1:33">
      <c r="A1200" s="43"/>
      <c r="B1200" s="635" t="s">
        <v>126</v>
      </c>
      <c r="C1200" s="636">
        <v>2</v>
      </c>
      <c r="D1200" s="636">
        <v>3</v>
      </c>
      <c r="E1200" s="628">
        <v>7500</v>
      </c>
      <c r="F1200" s="637">
        <v>11</v>
      </c>
      <c r="G1200" s="638">
        <v>6750</v>
      </c>
      <c r="H1200" s="637">
        <v>2</v>
      </c>
      <c r="I1200" s="639">
        <v>5250</v>
      </c>
      <c r="J1200" s="637"/>
      <c r="K1200" s="640">
        <v>3750</v>
      </c>
      <c r="L1200" s="637"/>
      <c r="M1200" s="641">
        <v>3380</v>
      </c>
      <c r="N1200" s="642"/>
      <c r="O1200" s="630">
        <v>13</v>
      </c>
      <c r="P1200" s="642">
        <v>96000</v>
      </c>
      <c r="Q1200" s="595"/>
      <c r="R1200" s="627" t="s">
        <v>492</v>
      </c>
      <c r="S1200" s="628"/>
      <c r="T1200" s="629"/>
      <c r="U1200" s="628"/>
      <c r="V1200" s="628" t="s">
        <v>492</v>
      </c>
      <c r="W1200" s="628"/>
      <c r="X1200" s="630"/>
      <c r="Y1200" s="555"/>
      <c r="Z1200" s="555"/>
      <c r="AA1200" s="555"/>
      <c r="AB1200" s="555"/>
      <c r="AC1200" s="555"/>
      <c r="AD1200" s="555"/>
      <c r="AE1200" s="555"/>
      <c r="AF1200" s="633" t="s">
        <v>164</v>
      </c>
      <c r="AG1200" s="634">
        <v>184800</v>
      </c>
    </row>
    <row r="1201" spans="1:33">
      <c r="A1201" s="43"/>
      <c r="B1201" s="635" t="s">
        <v>83</v>
      </c>
      <c r="C1201" s="636">
        <v>4</v>
      </c>
      <c r="D1201" s="636">
        <v>1</v>
      </c>
      <c r="E1201" s="628">
        <v>4500</v>
      </c>
      <c r="F1201" s="637">
        <v>8</v>
      </c>
      <c r="G1201" s="638">
        <v>4050</v>
      </c>
      <c r="H1201" s="637">
        <v>92</v>
      </c>
      <c r="I1201" s="639">
        <v>3150</v>
      </c>
      <c r="J1201" s="637"/>
      <c r="K1201" s="640">
        <v>2250</v>
      </c>
      <c r="L1201" s="637"/>
      <c r="M1201" s="641">
        <v>2030</v>
      </c>
      <c r="N1201" s="642"/>
      <c r="O1201" s="642">
        <v>100</v>
      </c>
      <c r="P1201" s="642">
        <v>408600</v>
      </c>
      <c r="Q1201" s="595"/>
      <c r="R1201" s="627" t="s">
        <v>492</v>
      </c>
      <c r="S1201" s="628"/>
      <c r="T1201" s="629"/>
      <c r="U1201" s="628"/>
      <c r="V1201" s="628" t="s">
        <v>492</v>
      </c>
      <c r="W1201" s="628"/>
      <c r="X1201" s="630"/>
      <c r="Y1201" s="555"/>
      <c r="Z1201" s="602" t="s">
        <v>33</v>
      </c>
      <c r="AA1201" s="603"/>
      <c r="AB1201" s="652"/>
      <c r="AC1201" s="653"/>
      <c r="AD1201" s="555"/>
      <c r="AE1201" s="555"/>
      <c r="AF1201" s="643" t="s">
        <v>680</v>
      </c>
      <c r="AG1201" s="644">
        <v>0</v>
      </c>
    </row>
    <row r="1202" spans="1:33">
      <c r="A1202" s="43"/>
      <c r="B1202" s="635"/>
      <c r="C1202" s="636"/>
      <c r="D1202" s="636"/>
      <c r="E1202" s="628" t="s">
        <v>492</v>
      </c>
      <c r="F1202" s="637"/>
      <c r="G1202" s="638" t="s">
        <v>492</v>
      </c>
      <c r="H1202" s="637"/>
      <c r="I1202" s="639" t="s">
        <v>492</v>
      </c>
      <c r="J1202" s="637"/>
      <c r="K1202" s="640" t="s">
        <v>492</v>
      </c>
      <c r="L1202" s="637"/>
      <c r="M1202" s="641" t="s">
        <v>492</v>
      </c>
      <c r="N1202" s="642"/>
      <c r="O1202" s="630" t="s">
        <v>492</v>
      </c>
      <c r="P1202" s="642" t="s">
        <v>492</v>
      </c>
      <c r="Q1202" s="595"/>
      <c r="R1202" s="627" t="s">
        <v>492</v>
      </c>
      <c r="S1202" s="628"/>
      <c r="T1202" s="629"/>
      <c r="U1202" s="628"/>
      <c r="V1202" s="628" t="s">
        <v>492</v>
      </c>
      <c r="W1202" s="628"/>
      <c r="X1202" s="630"/>
      <c r="Y1202" s="555"/>
      <c r="Z1202" s="627"/>
      <c r="AA1202" s="654"/>
      <c r="AB1202" s="655"/>
      <c r="AC1202" s="656"/>
      <c r="AD1202" s="555"/>
      <c r="AE1202" s="555"/>
      <c r="AF1202" s="596"/>
      <c r="AG1202" s="606"/>
    </row>
    <row r="1203" spans="1:33">
      <c r="A1203" s="43"/>
      <c r="B1203" s="635"/>
      <c r="C1203" s="636"/>
      <c r="D1203" s="636"/>
      <c r="E1203" s="628" t="s">
        <v>492</v>
      </c>
      <c r="F1203" s="637"/>
      <c r="G1203" s="638" t="s">
        <v>492</v>
      </c>
      <c r="H1203" s="637"/>
      <c r="I1203" s="639" t="s">
        <v>492</v>
      </c>
      <c r="J1203" s="637"/>
      <c r="K1203" s="640" t="s">
        <v>492</v>
      </c>
      <c r="L1203" s="637"/>
      <c r="M1203" s="641" t="s">
        <v>492</v>
      </c>
      <c r="N1203" s="642"/>
      <c r="O1203" s="642" t="s">
        <v>492</v>
      </c>
      <c r="P1203" s="642" t="s">
        <v>492</v>
      </c>
      <c r="Q1203" s="595"/>
      <c r="R1203" s="627" t="s">
        <v>492</v>
      </c>
      <c r="S1203" s="628"/>
      <c r="T1203" s="629"/>
      <c r="U1203" s="628"/>
      <c r="V1203" s="628" t="s">
        <v>492</v>
      </c>
      <c r="W1203" s="628"/>
      <c r="X1203" s="630"/>
      <c r="Y1203" s="555"/>
      <c r="Z1203" s="627"/>
      <c r="AA1203" s="654"/>
      <c r="AB1203" s="655"/>
      <c r="AC1203" s="642"/>
      <c r="AD1203" s="555"/>
      <c r="AE1203" s="555"/>
      <c r="AF1203" s="555" t="s">
        <v>163</v>
      </c>
      <c r="AG1203" s="606"/>
    </row>
    <row r="1204" spans="1:33">
      <c r="A1204" s="43"/>
      <c r="B1204" s="635"/>
      <c r="C1204" s="636"/>
      <c r="D1204" s="636"/>
      <c r="E1204" s="628" t="s">
        <v>492</v>
      </c>
      <c r="F1204" s="637"/>
      <c r="G1204" s="638" t="s">
        <v>492</v>
      </c>
      <c r="H1204" s="637"/>
      <c r="I1204" s="639" t="s">
        <v>492</v>
      </c>
      <c r="J1204" s="637"/>
      <c r="K1204" s="640" t="s">
        <v>492</v>
      </c>
      <c r="L1204" s="637"/>
      <c r="M1204" s="641" t="s">
        <v>492</v>
      </c>
      <c r="N1204" s="642"/>
      <c r="O1204" s="630" t="s">
        <v>492</v>
      </c>
      <c r="P1204" s="642" t="s">
        <v>492</v>
      </c>
      <c r="Q1204" s="595"/>
      <c r="R1204" s="627" t="s">
        <v>492</v>
      </c>
      <c r="S1204" s="628"/>
      <c r="T1204" s="629"/>
      <c r="U1204" s="628"/>
      <c r="V1204" s="628" t="s">
        <v>492</v>
      </c>
      <c r="W1204" s="628"/>
      <c r="X1204" s="630"/>
      <c r="Y1204" s="555"/>
      <c r="Z1204" s="627"/>
      <c r="AA1204" s="654"/>
      <c r="AB1204" s="655"/>
      <c r="AC1204" s="642"/>
      <c r="AD1204" s="555"/>
      <c r="AE1204" s="555"/>
      <c r="AF1204" s="633" t="s">
        <v>164</v>
      </c>
      <c r="AG1204" s="634">
        <v>73500</v>
      </c>
    </row>
    <row r="1205" spans="1:33">
      <c r="A1205" s="43"/>
      <c r="B1205" s="635"/>
      <c r="C1205" s="636"/>
      <c r="D1205" s="636"/>
      <c r="E1205" s="628" t="s">
        <v>492</v>
      </c>
      <c r="F1205" s="637"/>
      <c r="G1205" s="638" t="s">
        <v>492</v>
      </c>
      <c r="H1205" s="637"/>
      <c r="I1205" s="639" t="s">
        <v>492</v>
      </c>
      <c r="J1205" s="637"/>
      <c r="K1205" s="640" t="s">
        <v>492</v>
      </c>
      <c r="L1205" s="637"/>
      <c r="M1205" s="641" t="s">
        <v>492</v>
      </c>
      <c r="N1205" s="642"/>
      <c r="O1205" s="642" t="s">
        <v>492</v>
      </c>
      <c r="P1205" s="642" t="s">
        <v>492</v>
      </c>
      <c r="Q1205" s="595"/>
      <c r="R1205" s="627" t="s">
        <v>492</v>
      </c>
      <c r="S1205" s="628"/>
      <c r="T1205" s="629"/>
      <c r="U1205" s="628"/>
      <c r="V1205" s="628" t="s">
        <v>492</v>
      </c>
      <c r="W1205" s="628"/>
      <c r="X1205" s="630"/>
      <c r="Y1205" s="555"/>
      <c r="Z1205" s="627"/>
      <c r="AA1205" s="654"/>
      <c r="AB1205" s="655"/>
      <c r="AC1205" s="642"/>
      <c r="AD1205" s="555"/>
      <c r="AE1205" s="555"/>
      <c r="AF1205" s="643" t="s">
        <v>680</v>
      </c>
      <c r="AG1205" s="644">
        <v>0</v>
      </c>
    </row>
    <row r="1206" spans="1:33">
      <c r="A1206" s="43"/>
      <c r="B1206" s="635"/>
      <c r="C1206" s="636"/>
      <c r="D1206" s="636"/>
      <c r="E1206" s="628" t="s">
        <v>492</v>
      </c>
      <c r="F1206" s="637"/>
      <c r="G1206" s="638" t="s">
        <v>492</v>
      </c>
      <c r="H1206" s="637"/>
      <c r="I1206" s="639" t="s">
        <v>492</v>
      </c>
      <c r="J1206" s="637"/>
      <c r="K1206" s="640" t="s">
        <v>492</v>
      </c>
      <c r="L1206" s="637"/>
      <c r="M1206" s="641" t="s">
        <v>492</v>
      </c>
      <c r="N1206" s="642"/>
      <c r="O1206" s="630" t="s">
        <v>492</v>
      </c>
      <c r="P1206" s="642" t="s">
        <v>492</v>
      </c>
      <c r="Q1206" s="595"/>
      <c r="R1206" s="627" t="s">
        <v>492</v>
      </c>
      <c r="S1206" s="628"/>
      <c r="T1206" s="629"/>
      <c r="U1206" s="628"/>
      <c r="V1206" s="628" t="s">
        <v>492</v>
      </c>
      <c r="W1206" s="628"/>
      <c r="X1206" s="630"/>
      <c r="Y1206" s="555"/>
      <c r="Z1206" s="627"/>
      <c r="AA1206" s="654"/>
      <c r="AB1206" s="657"/>
      <c r="AC1206" s="642"/>
      <c r="AD1206" s="555"/>
      <c r="AE1206" s="555"/>
      <c r="AF1206" s="555"/>
      <c r="AG1206" s="606"/>
    </row>
    <row r="1207" spans="1:33">
      <c r="A1207" s="43"/>
      <c r="B1207" s="635"/>
      <c r="C1207" s="658"/>
      <c r="D1207" s="636"/>
      <c r="E1207" s="628" t="s">
        <v>492</v>
      </c>
      <c r="F1207" s="637"/>
      <c r="G1207" s="638" t="s">
        <v>492</v>
      </c>
      <c r="H1207" s="637"/>
      <c r="I1207" s="639" t="s">
        <v>492</v>
      </c>
      <c r="J1207" s="637"/>
      <c r="K1207" s="640" t="s">
        <v>492</v>
      </c>
      <c r="L1207" s="637"/>
      <c r="M1207" s="641" t="s">
        <v>492</v>
      </c>
      <c r="N1207" s="642"/>
      <c r="O1207" s="642" t="s">
        <v>492</v>
      </c>
      <c r="P1207" s="642" t="s">
        <v>492</v>
      </c>
      <c r="Q1207" s="595"/>
      <c r="R1207" s="627" t="s">
        <v>492</v>
      </c>
      <c r="S1207" s="628"/>
      <c r="T1207" s="629"/>
      <c r="U1207" s="628"/>
      <c r="V1207" s="628" t="s">
        <v>492</v>
      </c>
      <c r="W1207" s="628"/>
      <c r="X1207" s="630"/>
      <c r="Y1207" s="555"/>
      <c r="Z1207" s="627"/>
      <c r="AA1207" s="654"/>
      <c r="AB1207" s="657"/>
      <c r="AC1207" s="642"/>
      <c r="AD1207" s="555"/>
      <c r="AE1207" s="555"/>
      <c r="AF1207" s="596" t="s">
        <v>344</v>
      </c>
      <c r="AG1207" s="597"/>
    </row>
    <row r="1208" spans="1:33">
      <c r="A1208" s="43"/>
      <c r="B1208" s="635"/>
      <c r="C1208" s="658"/>
      <c r="D1208" s="636"/>
      <c r="E1208" s="628" t="s">
        <v>492</v>
      </c>
      <c r="F1208" s="637"/>
      <c r="G1208" s="638" t="s">
        <v>492</v>
      </c>
      <c r="H1208" s="637"/>
      <c r="I1208" s="639" t="s">
        <v>492</v>
      </c>
      <c r="J1208" s="637"/>
      <c r="K1208" s="640" t="s">
        <v>492</v>
      </c>
      <c r="L1208" s="637"/>
      <c r="M1208" s="641" t="s">
        <v>492</v>
      </c>
      <c r="N1208" s="642"/>
      <c r="O1208" s="630" t="s">
        <v>492</v>
      </c>
      <c r="P1208" s="642" t="s">
        <v>492</v>
      </c>
      <c r="Q1208" s="595"/>
      <c r="R1208" s="627" t="s">
        <v>492</v>
      </c>
      <c r="S1208" s="628"/>
      <c r="T1208" s="629"/>
      <c r="U1208" s="628"/>
      <c r="V1208" s="628" t="s">
        <v>492</v>
      </c>
      <c r="W1208" s="628"/>
      <c r="X1208" s="630"/>
      <c r="Y1208" s="555"/>
      <c r="Z1208" s="627"/>
      <c r="AA1208" s="654"/>
      <c r="AB1208" s="655"/>
      <c r="AC1208" s="656"/>
      <c r="AD1208" s="555"/>
      <c r="AE1208" s="555"/>
      <c r="AF1208" s="659"/>
      <c r="AG1208" s="647"/>
    </row>
    <row r="1209" spans="1:33">
      <c r="A1209" s="43"/>
      <c r="B1209" s="635"/>
      <c r="C1209" s="658"/>
      <c r="D1209" s="636"/>
      <c r="E1209" s="628" t="s">
        <v>492</v>
      </c>
      <c r="F1209" s="637"/>
      <c r="G1209" s="638" t="s">
        <v>492</v>
      </c>
      <c r="H1209" s="637"/>
      <c r="I1209" s="639" t="s">
        <v>492</v>
      </c>
      <c r="J1209" s="637"/>
      <c r="K1209" s="640" t="s">
        <v>492</v>
      </c>
      <c r="L1209" s="637"/>
      <c r="M1209" s="641" t="s">
        <v>492</v>
      </c>
      <c r="N1209" s="642"/>
      <c r="O1209" s="642" t="s">
        <v>492</v>
      </c>
      <c r="P1209" s="642" t="s">
        <v>492</v>
      </c>
      <c r="Q1209" s="595"/>
      <c r="R1209" s="627" t="s">
        <v>492</v>
      </c>
      <c r="S1209" s="628"/>
      <c r="T1209" s="629"/>
      <c r="U1209" s="628"/>
      <c r="V1209" s="628" t="s">
        <v>492</v>
      </c>
      <c r="W1209" s="628"/>
      <c r="X1209" s="630"/>
      <c r="Y1209" s="555"/>
      <c r="Z1209" s="627"/>
      <c r="AA1209" s="654"/>
      <c r="AB1209" s="655"/>
      <c r="AC1209" s="642"/>
      <c r="AD1209" s="555"/>
      <c r="AE1209" s="555"/>
      <c r="AF1209" s="660" t="s">
        <v>31</v>
      </c>
      <c r="AG1209" s="661">
        <v>496150</v>
      </c>
    </row>
    <row r="1210" spans="1:33">
      <c r="B1210" s="662"/>
      <c r="C1210" s="663"/>
      <c r="D1210" s="664"/>
      <c r="E1210" s="590" t="s">
        <v>492</v>
      </c>
      <c r="F1210" s="665"/>
      <c r="G1210" s="666"/>
      <c r="H1210" s="665"/>
      <c r="I1210" s="667"/>
      <c r="J1210" s="665"/>
      <c r="K1210" s="667"/>
      <c r="L1210" s="665"/>
      <c r="M1210" s="666"/>
      <c r="N1210" s="647"/>
      <c r="O1210" s="668"/>
      <c r="P1210" s="647"/>
      <c r="Q1210" s="595"/>
      <c r="R1210" s="627" t="s">
        <v>492</v>
      </c>
      <c r="S1210" s="628"/>
      <c r="T1210" s="629"/>
      <c r="U1210" s="628"/>
      <c r="V1210" s="628" t="s">
        <v>492</v>
      </c>
      <c r="W1210" s="628"/>
      <c r="X1210" s="630"/>
      <c r="Y1210" s="555"/>
      <c r="Z1210" s="627"/>
      <c r="AA1210" s="654"/>
      <c r="AB1210" s="655"/>
      <c r="AC1210" s="642"/>
      <c r="AD1210" s="555"/>
      <c r="AE1210" s="555"/>
      <c r="AF1210" s="669"/>
      <c r="AG1210" s="619"/>
    </row>
    <row r="1211" spans="1:33">
      <c r="B1211" s="928" t="s">
        <v>500</v>
      </c>
      <c r="C1211" s="929"/>
      <c r="D1211" s="930"/>
      <c r="E1211" s="670"/>
      <c r="F1211" s="671">
        <v>46</v>
      </c>
      <c r="G1211" s="672">
        <v>29700</v>
      </c>
      <c r="H1211" s="671">
        <v>195</v>
      </c>
      <c r="I1211" s="673">
        <v>23100</v>
      </c>
      <c r="J1211" s="671">
        <v>0</v>
      </c>
      <c r="K1211" s="673">
        <v>16500</v>
      </c>
      <c r="L1211" s="671">
        <v>0</v>
      </c>
      <c r="M1211" s="672">
        <v>14880</v>
      </c>
      <c r="N1211" s="672">
        <v>0</v>
      </c>
      <c r="O1211" s="674">
        <v>241</v>
      </c>
      <c r="P1211" s="674">
        <v>1098150</v>
      </c>
      <c r="Q1211" s="595"/>
      <c r="R1211" s="675" t="s">
        <v>492</v>
      </c>
      <c r="S1211" s="676"/>
      <c r="T1211" s="677"/>
      <c r="U1211" s="628"/>
      <c r="V1211" s="628" t="s">
        <v>492</v>
      </c>
      <c r="W1211" s="628"/>
      <c r="X1211" s="630"/>
      <c r="Y1211" s="555"/>
      <c r="Z1211" s="627"/>
      <c r="AA1211" s="654"/>
      <c r="AB1211" s="655"/>
      <c r="AC1211" s="642"/>
      <c r="AD1211" s="555"/>
      <c r="AE1211" s="555"/>
      <c r="AF1211" s="660" t="s">
        <v>32</v>
      </c>
      <c r="AG1211" s="678"/>
    </row>
    <row r="1212" spans="1:33">
      <c r="B1212" s="554"/>
      <c r="C1212" s="590"/>
      <c r="D1212" s="554"/>
      <c r="E1212" s="590"/>
      <c r="F1212" s="666"/>
      <c r="G1212" s="666"/>
      <c r="H1212" s="666"/>
      <c r="I1212" s="666"/>
      <c r="J1212" s="666"/>
      <c r="K1212" s="666"/>
      <c r="L1212" s="666"/>
      <c r="M1212" s="666"/>
      <c r="N1212" s="666"/>
      <c r="O1212" s="666"/>
      <c r="P1212" s="666"/>
      <c r="Q1212" s="595"/>
      <c r="R1212" s="598" t="s">
        <v>89</v>
      </c>
      <c r="S1212" s="679"/>
      <c r="T1212" s="680">
        <v>599400</v>
      </c>
      <c r="U1212" s="628"/>
      <c r="V1212" s="628" t="s">
        <v>492</v>
      </c>
      <c r="W1212" s="628"/>
      <c r="X1212" s="630"/>
      <c r="Y1212" s="555"/>
      <c r="Z1212" s="627"/>
      <c r="AA1212" s="654"/>
      <c r="AB1212" s="657"/>
      <c r="AC1212" s="642"/>
      <c r="AD1212" s="555"/>
      <c r="AE1212" s="555"/>
      <c r="AF1212" s="669"/>
      <c r="AG1212" s="619"/>
    </row>
    <row r="1213" spans="1:33">
      <c r="B1213" s="881" t="s">
        <v>601</v>
      </c>
      <c r="C1213" s="882"/>
      <c r="D1213" s="882"/>
      <c r="E1213" s="564" t="e">
        <v>#N/A</v>
      </c>
      <c r="F1213" s="883" t="s">
        <v>603</v>
      </c>
      <c r="G1213" s="884"/>
      <c r="H1213" s="884"/>
      <c r="I1213" s="884"/>
      <c r="J1213" s="884"/>
      <c r="K1213" s="884"/>
      <c r="L1213" s="884"/>
      <c r="M1213" s="884"/>
      <c r="N1213" s="884"/>
      <c r="O1213" s="884"/>
      <c r="P1213" s="885"/>
      <c r="Q1213" s="555"/>
      <c r="R1213" s="598" t="s">
        <v>90</v>
      </c>
      <c r="S1213" s="564"/>
      <c r="T1213" s="681"/>
      <c r="U1213" s="682"/>
      <c r="V1213" s="682" t="s">
        <v>492</v>
      </c>
      <c r="W1213" s="682"/>
      <c r="X1213" s="683"/>
      <c r="Y1213" s="555"/>
      <c r="Z1213" s="675"/>
      <c r="AA1213" s="684"/>
      <c r="AB1213" s="685"/>
      <c r="AC1213" s="686"/>
      <c r="AD1213" s="555"/>
      <c r="AE1213" s="555"/>
      <c r="AF1213" s="660" t="s">
        <v>343</v>
      </c>
      <c r="AG1213" s="678"/>
    </row>
    <row r="1214" spans="1:33">
      <c r="B1214" s="894" t="s">
        <v>602</v>
      </c>
      <c r="C1214" s="894"/>
      <c r="D1214" s="894"/>
      <c r="E1214" s="555" t="e">
        <v>#N/A</v>
      </c>
      <c r="F1214" s="687" t="s">
        <v>15</v>
      </c>
      <c r="G1214" s="688"/>
      <c r="H1214" s="687" t="s">
        <v>16</v>
      </c>
      <c r="I1214" s="689"/>
      <c r="J1214" s="559" t="s">
        <v>17</v>
      </c>
      <c r="K1214" s="690"/>
      <c r="L1214" s="687" t="s">
        <v>18</v>
      </c>
      <c r="M1214" s="670"/>
      <c r="N1214" s="670" t="s">
        <v>19</v>
      </c>
      <c r="O1214" s="691" t="s">
        <v>6</v>
      </c>
      <c r="P1214" s="613" t="s">
        <v>20</v>
      </c>
      <c r="Q1214" s="555"/>
      <c r="R1214" s="692" t="s">
        <v>492</v>
      </c>
      <c r="S1214" s="560"/>
      <c r="T1214" s="693"/>
      <c r="U1214" s="694"/>
      <c r="V1214" s="695" t="s">
        <v>492</v>
      </c>
      <c r="W1214" s="695"/>
      <c r="X1214" s="630"/>
      <c r="Y1214" s="555"/>
      <c r="Z1214" s="645"/>
      <c r="AA1214" s="590"/>
      <c r="AB1214" s="646"/>
      <c r="AC1214" s="647"/>
      <c r="AD1214" s="555"/>
      <c r="AE1214" s="555"/>
      <c r="AF1214" s="669"/>
      <c r="AG1214" s="619"/>
    </row>
    <row r="1215" spans="1:33">
      <c r="A1215" s="548" t="s">
        <v>498</v>
      </c>
      <c r="B1215" s="873" t="s">
        <v>635</v>
      </c>
      <c r="C1215" s="874"/>
      <c r="D1215" s="875"/>
      <c r="E1215" s="670"/>
      <c r="F1215" s="765">
        <v>23</v>
      </c>
      <c r="G1215" s="757">
        <v>16200</v>
      </c>
      <c r="H1215" s="758">
        <v>183</v>
      </c>
      <c r="I1215" s="758">
        <v>12600</v>
      </c>
      <c r="J1215" s="758">
        <v>0</v>
      </c>
      <c r="K1215" s="758">
        <v>9000</v>
      </c>
      <c r="L1215" s="758">
        <v>0</v>
      </c>
      <c r="M1215" s="758">
        <v>8120</v>
      </c>
      <c r="N1215" s="758">
        <v>0</v>
      </c>
      <c r="O1215" s="758">
        <v>206</v>
      </c>
      <c r="P1215" s="759">
        <v>844650</v>
      </c>
      <c r="Q1215" s="555"/>
      <c r="R1215" s="857" t="s">
        <v>91</v>
      </c>
      <c r="S1215" s="858"/>
      <c r="T1215" s="680">
        <v>599400</v>
      </c>
      <c r="U1215" s="696"/>
      <c r="V1215" s="697" t="s">
        <v>492</v>
      </c>
      <c r="W1215" s="696"/>
      <c r="X1215" s="630"/>
      <c r="Y1215" s="555"/>
      <c r="Z1215" s="648" t="s">
        <v>35</v>
      </c>
      <c r="AA1215" s="649"/>
      <c r="AB1215" s="650"/>
      <c r="AC1215" s="651">
        <v>0</v>
      </c>
      <c r="AD1215" s="555"/>
      <c r="AE1215" s="555"/>
      <c r="AF1215" s="698" t="s">
        <v>81</v>
      </c>
      <c r="AG1215" s="699">
        <v>-9720</v>
      </c>
    </row>
    <row r="1216" spans="1:33">
      <c r="A1216" s="548"/>
      <c r="B1216" s="870" t="s">
        <v>623</v>
      </c>
      <c r="C1216" s="871"/>
      <c r="D1216" s="872"/>
      <c r="E1216" s="555" t="e">
        <v>#N/A</v>
      </c>
      <c r="F1216" s="700">
        <v>772</v>
      </c>
      <c r="G1216" s="701">
        <v>202500</v>
      </c>
      <c r="H1216" s="702">
        <v>1474</v>
      </c>
      <c r="I1216" s="702">
        <v>157500</v>
      </c>
      <c r="J1216" s="702">
        <v>46</v>
      </c>
      <c r="K1216" s="702">
        <v>112500</v>
      </c>
      <c r="L1216" s="702">
        <v>40</v>
      </c>
      <c r="M1216" s="702">
        <v>101500</v>
      </c>
      <c r="N1216" s="702">
        <v>22</v>
      </c>
      <c r="O1216" s="702">
        <v>2354</v>
      </c>
      <c r="P1216" s="703">
        <v>9723260</v>
      </c>
      <c r="Q1216" s="555"/>
      <c r="R1216" s="560"/>
      <c r="S1216" s="560"/>
      <c r="T1216" s="704"/>
      <c r="U1216" s="628"/>
      <c r="V1216" s="628" t="s">
        <v>492</v>
      </c>
      <c r="W1216" s="628"/>
      <c r="X1216" s="630"/>
      <c r="Y1216" s="555"/>
      <c r="Z1216" s="596" t="s">
        <v>36</v>
      </c>
      <c r="AA1216" s="555"/>
      <c r="AB1216" s="555"/>
      <c r="AC1216" s="555"/>
      <c r="AD1216" s="555"/>
      <c r="AE1216" s="555"/>
      <c r="AF1216" s="669"/>
      <c r="AG1216" s="619"/>
    </row>
    <row r="1217" spans="1:33">
      <c r="A1217" s="548" t="s">
        <v>607</v>
      </c>
      <c r="B1217" s="873" t="s">
        <v>107</v>
      </c>
      <c r="C1217" s="874"/>
      <c r="D1217" s="875"/>
      <c r="E1217" s="670"/>
      <c r="F1217" s="757">
        <v>0</v>
      </c>
      <c r="G1217" s="758">
        <v>0</v>
      </c>
      <c r="H1217" s="758">
        <v>0</v>
      </c>
      <c r="I1217" s="758">
        <v>0</v>
      </c>
      <c r="J1217" s="758">
        <v>0</v>
      </c>
      <c r="K1217" s="758">
        <v>0</v>
      </c>
      <c r="L1217" s="758">
        <v>0</v>
      </c>
      <c r="M1217" s="758">
        <v>0</v>
      </c>
      <c r="N1217" s="758">
        <v>0</v>
      </c>
      <c r="O1217" s="758">
        <v>0</v>
      </c>
      <c r="P1217" s="759">
        <v>0</v>
      </c>
      <c r="Q1217" s="555"/>
      <c r="R1217" s="857" t="s">
        <v>92</v>
      </c>
      <c r="S1217" s="863"/>
      <c r="T1217" s="864"/>
      <c r="U1217" s="682"/>
      <c r="V1217" s="682" t="s">
        <v>492</v>
      </c>
      <c r="W1217" s="682"/>
      <c r="X1217" s="683"/>
      <c r="Y1217" s="555"/>
      <c r="Z1217" s="555"/>
      <c r="AA1217" s="555"/>
      <c r="AB1217" s="555"/>
      <c r="AC1217" s="555"/>
      <c r="AD1217" s="555"/>
      <c r="AE1217" s="555"/>
      <c r="AF1217" s="705" t="s">
        <v>34</v>
      </c>
      <c r="AG1217" s="706"/>
    </row>
    <row r="1218" spans="1:33">
      <c r="A1218" s="548"/>
      <c r="B1218" s="870" t="s">
        <v>623</v>
      </c>
      <c r="C1218" s="871"/>
      <c r="D1218" s="872"/>
      <c r="E1218" s="555" t="e">
        <v>#N/A</v>
      </c>
      <c r="F1218" s="701">
        <v>51</v>
      </c>
      <c r="G1218" s="702">
        <v>6300</v>
      </c>
      <c r="H1218" s="702">
        <v>50</v>
      </c>
      <c r="I1218" s="702">
        <v>4900</v>
      </c>
      <c r="J1218" s="702">
        <v>0</v>
      </c>
      <c r="K1218" s="702">
        <v>3500</v>
      </c>
      <c r="L1218" s="702">
        <v>0</v>
      </c>
      <c r="M1218" s="702">
        <v>3160</v>
      </c>
      <c r="N1218" s="702">
        <v>1</v>
      </c>
      <c r="O1218" s="702">
        <v>102</v>
      </c>
      <c r="P1218" s="703">
        <v>337580</v>
      </c>
      <c r="Q1218" s="555"/>
      <c r="R1218" s="692" t="s">
        <v>492</v>
      </c>
      <c r="S1218" s="560"/>
      <c r="T1218" s="693"/>
      <c r="U1218" s="707"/>
      <c r="V1218" s="708" t="s">
        <v>492</v>
      </c>
      <c r="W1218" s="676"/>
      <c r="X1218" s="709"/>
      <c r="Y1218" s="555"/>
      <c r="Z1218" s="645"/>
      <c r="AA1218" s="590"/>
      <c r="AB1218" s="646"/>
      <c r="AC1218" s="647"/>
      <c r="AD1218" s="555"/>
      <c r="AE1218" s="555"/>
      <c r="AF1218" s="669"/>
      <c r="AG1218" s="619"/>
    </row>
    <row r="1219" spans="1:33">
      <c r="A1219" s="548" t="s">
        <v>608</v>
      </c>
      <c r="B1219" s="873" t="s">
        <v>605</v>
      </c>
      <c r="C1219" s="874"/>
      <c r="D1219" s="875"/>
      <c r="E1219" s="670"/>
      <c r="F1219" s="757">
        <v>0</v>
      </c>
      <c r="G1219" s="758">
        <v>0</v>
      </c>
      <c r="H1219" s="758">
        <v>0</v>
      </c>
      <c r="I1219" s="758">
        <v>0</v>
      </c>
      <c r="J1219" s="758">
        <v>0</v>
      </c>
      <c r="K1219" s="758">
        <v>0</v>
      </c>
      <c r="L1219" s="758">
        <v>0</v>
      </c>
      <c r="M1219" s="758">
        <v>0</v>
      </c>
      <c r="N1219" s="758">
        <v>0</v>
      </c>
      <c r="O1219" s="758">
        <v>0</v>
      </c>
      <c r="P1219" s="759">
        <v>0</v>
      </c>
      <c r="Q1219" s="555"/>
      <c r="R1219" s="857" t="s">
        <v>93</v>
      </c>
      <c r="S1219" s="858"/>
      <c r="T1219" s="680">
        <v>28350</v>
      </c>
      <c r="U1219" s="710"/>
      <c r="V1219" s="564" t="s">
        <v>82</v>
      </c>
      <c r="W1219" s="564"/>
      <c r="X1219" s="711">
        <v>28350</v>
      </c>
      <c r="Y1219" s="555"/>
      <c r="Z1219" s="692" t="s">
        <v>76</v>
      </c>
      <c r="AA1219" s="649"/>
      <c r="AB1219" s="650"/>
      <c r="AC1219" s="651">
        <v>0</v>
      </c>
      <c r="AD1219" s="555"/>
      <c r="AE1219" s="555"/>
      <c r="AF1219" s="705" t="s">
        <v>5</v>
      </c>
      <c r="AG1219" s="651">
        <v>486430</v>
      </c>
    </row>
    <row r="1220" spans="1:33" ht="3" customHeight="1">
      <c r="A1220" s="548"/>
      <c r="B1220" s="870" t="s">
        <v>623</v>
      </c>
      <c r="C1220" s="871"/>
      <c r="D1220" s="872"/>
      <c r="E1220" s="712"/>
      <c r="F1220" s="701">
        <v>42</v>
      </c>
      <c r="G1220" s="702">
        <v>4500</v>
      </c>
      <c r="H1220" s="702">
        <v>54</v>
      </c>
      <c r="I1220" s="702">
        <v>3500</v>
      </c>
      <c r="J1220" s="702">
        <v>0</v>
      </c>
      <c r="K1220" s="702">
        <v>2500</v>
      </c>
      <c r="L1220" s="702">
        <v>0</v>
      </c>
      <c r="M1220" s="702">
        <v>2260</v>
      </c>
      <c r="N1220" s="702">
        <v>0</v>
      </c>
      <c r="O1220" s="702">
        <v>96</v>
      </c>
      <c r="P1220" s="703">
        <v>226500</v>
      </c>
      <c r="Q1220" s="555"/>
      <c r="R1220" s="596"/>
      <c r="S1220" s="555"/>
      <c r="T1220" s="713"/>
      <c r="U1220" s="555"/>
      <c r="V1220" s="714"/>
      <c r="W1220" s="555"/>
      <c r="X1220" s="713"/>
      <c r="Y1220" s="555"/>
      <c r="Z1220" s="555"/>
      <c r="AA1220" s="555"/>
      <c r="AB1220" s="555"/>
      <c r="AC1220" s="555"/>
      <c r="AD1220" s="555"/>
      <c r="AE1220" s="555"/>
      <c r="AF1220" s="555"/>
      <c r="AG1220" s="555"/>
    </row>
    <row r="1221" spans="1:33" ht="17.25" customHeight="1">
      <c r="A1221" s="548" t="s">
        <v>609</v>
      </c>
      <c r="B1221" s="873" t="s">
        <v>103</v>
      </c>
      <c r="C1221" s="874"/>
      <c r="D1221" s="875"/>
      <c r="E1221" s="560" t="e">
        <v>#N/A</v>
      </c>
      <c r="F1221" s="757">
        <v>0</v>
      </c>
      <c r="G1221" s="758">
        <v>0</v>
      </c>
      <c r="H1221" s="758">
        <v>0</v>
      </c>
      <c r="I1221" s="758">
        <v>0</v>
      </c>
      <c r="J1221" s="758">
        <v>0</v>
      </c>
      <c r="K1221" s="758">
        <v>0</v>
      </c>
      <c r="L1221" s="758">
        <v>0</v>
      </c>
      <c r="M1221" s="758">
        <v>0</v>
      </c>
      <c r="N1221" s="758">
        <v>0</v>
      </c>
      <c r="O1221" s="758">
        <v>0</v>
      </c>
      <c r="P1221" s="759">
        <v>0</v>
      </c>
      <c r="Q1221" s="555"/>
      <c r="R1221" s="649" t="s">
        <v>425</v>
      </c>
      <c r="S1221" s="555"/>
      <c r="T1221" s="555"/>
      <c r="U1221" s="555"/>
      <c r="V1221" s="555"/>
      <c r="W1221" s="555"/>
      <c r="X1221" s="555"/>
      <c r="Y1221" s="555"/>
      <c r="Z1221" s="555"/>
      <c r="AA1221" s="555"/>
      <c r="AB1221" s="555"/>
      <c r="AC1221" s="555"/>
      <c r="AD1221" s="555"/>
      <c r="AE1221" s="555"/>
      <c r="AF1221" s="714" t="s">
        <v>342</v>
      </c>
      <c r="AG1221" s="555"/>
    </row>
    <row r="1222" spans="1:33" ht="17.25" customHeight="1">
      <c r="A1222" s="548"/>
      <c r="B1222" s="870" t="s">
        <v>623</v>
      </c>
      <c r="C1222" s="871"/>
      <c r="D1222" s="872"/>
      <c r="E1222" s="555" t="e">
        <v>#N/A</v>
      </c>
      <c r="F1222" s="701">
        <v>174</v>
      </c>
      <c r="G1222" s="702">
        <v>26460</v>
      </c>
      <c r="H1222" s="702">
        <v>71</v>
      </c>
      <c r="I1222" s="702">
        <v>20580</v>
      </c>
      <c r="J1222" s="702">
        <v>0</v>
      </c>
      <c r="K1222" s="702">
        <v>14700</v>
      </c>
      <c r="L1222" s="702">
        <v>20</v>
      </c>
      <c r="M1222" s="702">
        <v>13230</v>
      </c>
      <c r="N1222" s="702">
        <v>6</v>
      </c>
      <c r="O1222" s="702">
        <v>271</v>
      </c>
      <c r="P1222" s="703">
        <v>2455880</v>
      </c>
      <c r="Q1222" s="555"/>
      <c r="R1222" s="774"/>
      <c r="S1222" s="604"/>
      <c r="T1222" s="603" t="s">
        <v>39</v>
      </c>
      <c r="U1222" s="604"/>
      <c r="V1222" s="715"/>
      <c r="W1222" s="604"/>
      <c r="X1222" s="603" t="s">
        <v>40</v>
      </c>
      <c r="Y1222" s="604"/>
      <c r="Z1222" s="715"/>
      <c r="AA1222" s="604"/>
      <c r="AB1222" s="604"/>
      <c r="AC1222" s="603" t="s">
        <v>41</v>
      </c>
      <c r="AD1222" s="715"/>
      <c r="AE1222" s="555"/>
      <c r="AF1222" s="645"/>
      <c r="AG1222" s="716"/>
    </row>
    <row r="1223" spans="1:33" ht="16.5" customHeight="1">
      <c r="A1223" s="548" t="s">
        <v>610</v>
      </c>
      <c r="B1223" s="878" t="s">
        <v>661</v>
      </c>
      <c r="C1223" s="879"/>
      <c r="D1223" s="880"/>
      <c r="E1223" s="670"/>
      <c r="F1223" s="757">
        <v>23</v>
      </c>
      <c r="G1223" s="758">
        <v>6750</v>
      </c>
      <c r="H1223" s="758">
        <v>12</v>
      </c>
      <c r="I1223" s="758">
        <v>5250</v>
      </c>
      <c r="J1223" s="758">
        <v>0</v>
      </c>
      <c r="K1223" s="758">
        <v>3750</v>
      </c>
      <c r="L1223" s="758">
        <v>0</v>
      </c>
      <c r="M1223" s="758">
        <v>3380</v>
      </c>
      <c r="N1223" s="758">
        <v>0</v>
      </c>
      <c r="O1223" s="758">
        <v>35</v>
      </c>
      <c r="P1223" s="759">
        <v>253500</v>
      </c>
      <c r="Q1223" s="555"/>
      <c r="R1223" s="775"/>
      <c r="S1223" s="596" t="s">
        <v>2</v>
      </c>
      <c r="T1223" s="717">
        <v>154</v>
      </c>
      <c r="U1223" s="555"/>
      <c r="V1223" s="718"/>
      <c r="W1223" s="596" t="s">
        <v>42</v>
      </c>
      <c r="X1223" s="719">
        <v>1979</v>
      </c>
      <c r="Y1223" s="555"/>
      <c r="Z1223" s="720"/>
      <c r="AA1223" s="555" t="s">
        <v>2</v>
      </c>
      <c r="AB1223" s="596"/>
      <c r="AC1223" s="721">
        <v>2298</v>
      </c>
      <c r="AD1223" s="720"/>
      <c r="AE1223" s="555"/>
      <c r="AF1223" s="631"/>
      <c r="AG1223" s="561"/>
    </row>
    <row r="1224" spans="1:33" ht="11.25" customHeight="1">
      <c r="A1224" s="548" t="s">
        <v>332</v>
      </c>
      <c r="B1224" s="870" t="s">
        <v>623</v>
      </c>
      <c r="C1224" s="871"/>
      <c r="D1224" s="872"/>
      <c r="E1224" s="555" t="e">
        <v>#N/A</v>
      </c>
      <c r="F1224" s="701">
        <v>241</v>
      </c>
      <c r="G1224" s="702">
        <v>67500</v>
      </c>
      <c r="H1224" s="702">
        <v>153</v>
      </c>
      <c r="I1224" s="702">
        <v>52500</v>
      </c>
      <c r="J1224" s="702">
        <v>0</v>
      </c>
      <c r="K1224" s="702">
        <v>37500</v>
      </c>
      <c r="L1224" s="702">
        <v>10</v>
      </c>
      <c r="M1224" s="702">
        <v>33800</v>
      </c>
      <c r="N1224" s="702">
        <v>3</v>
      </c>
      <c r="O1224" s="702">
        <v>407</v>
      </c>
      <c r="P1224" s="703">
        <v>2887890</v>
      </c>
      <c r="Q1224" s="555"/>
      <c r="R1224" s="776" t="s">
        <v>43</v>
      </c>
      <c r="S1224" s="697" t="s">
        <v>3</v>
      </c>
      <c r="T1224" s="722">
        <v>241</v>
      </c>
      <c r="U1224" s="696"/>
      <c r="V1224" s="723">
        <v>156.49350649350649</v>
      </c>
      <c r="W1224" s="697" t="s">
        <v>44</v>
      </c>
      <c r="X1224" s="724">
        <v>3230</v>
      </c>
      <c r="Y1224" s="696"/>
      <c r="Z1224" s="725">
        <v>163.21374431531078</v>
      </c>
      <c r="AA1224" s="696" t="s">
        <v>3</v>
      </c>
      <c r="AB1224" s="697"/>
      <c r="AC1224" s="726">
        <v>3508</v>
      </c>
      <c r="AD1224" s="723">
        <v>152.65448215839859</v>
      </c>
      <c r="AE1224" s="555"/>
      <c r="AF1224" s="558"/>
      <c r="AG1224" s="561"/>
    </row>
    <row r="1225" spans="1:33">
      <c r="A1225" s="43"/>
      <c r="B1225" s="662"/>
      <c r="C1225" s="663"/>
      <c r="D1225" s="664"/>
      <c r="E1225" s="590" t="s">
        <v>492</v>
      </c>
      <c r="F1225" s="760"/>
      <c r="G1225" s="761"/>
      <c r="H1225" s="760"/>
      <c r="I1225" s="762"/>
      <c r="J1225" s="760"/>
      <c r="K1225" s="762"/>
      <c r="L1225" s="760"/>
      <c r="M1225" s="761"/>
      <c r="N1225" s="761"/>
      <c r="O1225" s="763"/>
      <c r="P1225" s="764"/>
      <c r="Q1225" s="555"/>
      <c r="R1225" s="777"/>
      <c r="S1225" s="728"/>
      <c r="T1225" s="606">
        <v>558500</v>
      </c>
      <c r="U1225" s="555"/>
      <c r="V1225" s="729"/>
      <c r="W1225" s="555"/>
      <c r="X1225" s="719">
        <v>6710320</v>
      </c>
      <c r="Y1225" s="555"/>
      <c r="Z1225" s="720"/>
      <c r="AA1225" s="555"/>
      <c r="AB1225" s="555"/>
      <c r="AC1225" s="713">
        <v>7754930</v>
      </c>
      <c r="AD1225" s="720"/>
      <c r="AE1225" s="555"/>
      <c r="AF1225" s="730"/>
      <c r="AG1225" s="561"/>
    </row>
    <row r="1226" spans="1:33">
      <c r="A1226" s="43"/>
      <c r="B1226" s="870" t="s">
        <v>611</v>
      </c>
      <c r="C1226" s="871"/>
      <c r="D1226" s="872"/>
      <c r="E1226" s="670"/>
      <c r="F1226" s="731">
        <v>1280</v>
      </c>
      <c r="G1226" s="732">
        <v>307260</v>
      </c>
      <c r="H1226" s="731">
        <v>1802</v>
      </c>
      <c r="I1226" s="733">
        <v>238980</v>
      </c>
      <c r="J1226" s="731">
        <v>46</v>
      </c>
      <c r="K1226" s="733">
        <v>170700</v>
      </c>
      <c r="L1226" s="731">
        <v>70</v>
      </c>
      <c r="M1226" s="732">
        <v>153950</v>
      </c>
      <c r="N1226" s="732">
        <v>32</v>
      </c>
      <c r="O1226" s="734">
        <v>3230</v>
      </c>
      <c r="P1226" s="735">
        <v>15631110</v>
      </c>
      <c r="Q1226" s="555"/>
      <c r="R1226" s="778" t="s">
        <v>45</v>
      </c>
      <c r="S1226" s="660"/>
      <c r="T1226" s="736">
        <v>1098150</v>
      </c>
      <c r="U1226" s="696"/>
      <c r="V1226" s="723">
        <v>196.62488809310653</v>
      </c>
      <c r="W1226" s="696"/>
      <c r="X1226" s="724">
        <v>15631110</v>
      </c>
      <c r="Y1226" s="696"/>
      <c r="Z1226" s="723">
        <v>232.94135003993847</v>
      </c>
      <c r="AA1226" s="696"/>
      <c r="AB1226" s="696"/>
      <c r="AC1226" s="736">
        <v>16815070</v>
      </c>
      <c r="AD1226" s="723">
        <v>216.8307128497614</v>
      </c>
      <c r="AE1226" s="555"/>
      <c r="AF1226" s="558"/>
      <c r="AG1226" s="561"/>
    </row>
    <row r="1227" spans="1:33">
      <c r="A1227" s="43"/>
      <c r="B1227" s="895"/>
      <c r="C1227" s="895"/>
      <c r="D1227" s="895"/>
      <c r="E1227" s="562"/>
      <c r="F1227" s="666"/>
      <c r="G1227" s="737"/>
      <c r="H1227" s="666"/>
      <c r="I1227" s="737"/>
      <c r="J1227" s="666"/>
      <c r="K1227" s="737"/>
      <c r="L1227" s="666"/>
      <c r="M1227" s="737"/>
      <c r="N1227" s="666"/>
      <c r="O1227" s="737"/>
      <c r="P1227" s="737"/>
      <c r="Q1227" s="555"/>
      <c r="R1227" s="777" t="s">
        <v>46</v>
      </c>
      <c r="S1227" s="738">
        <v>0</v>
      </c>
      <c r="T1227" s="606">
        <v>0</v>
      </c>
      <c r="U1227" s="555"/>
      <c r="V1227" s="729"/>
      <c r="W1227" s="555"/>
      <c r="X1227" s="719">
        <v>0</v>
      </c>
      <c r="Y1227" s="555"/>
      <c r="Z1227" s="739"/>
      <c r="AA1227" s="555"/>
      <c r="AB1227" s="555"/>
      <c r="AC1227" s="713">
        <v>0</v>
      </c>
      <c r="AD1227" s="720"/>
      <c r="AE1227" s="555"/>
      <c r="AF1227" s="558"/>
      <c r="AG1227" s="561"/>
    </row>
    <row r="1228" spans="1:33">
      <c r="A1228" s="43"/>
      <c r="B1228" s="881" t="s">
        <v>618</v>
      </c>
      <c r="C1228" s="882"/>
      <c r="D1228" s="882"/>
      <c r="E1228" s="564" t="e">
        <v>#N/A</v>
      </c>
      <c r="F1228" s="883" t="s">
        <v>616</v>
      </c>
      <c r="G1228" s="884"/>
      <c r="H1228" s="884"/>
      <c r="I1228" s="884"/>
      <c r="J1228" s="884"/>
      <c r="K1228" s="884"/>
      <c r="L1228" s="884"/>
      <c r="M1228" s="884"/>
      <c r="N1228" s="884"/>
      <c r="O1228" s="884"/>
      <c r="P1228" s="885"/>
      <c r="Q1228" s="555"/>
      <c r="R1228" s="776" t="s">
        <v>47</v>
      </c>
      <c r="S1228" s="740"/>
      <c r="T1228" s="736">
        <v>0</v>
      </c>
      <c r="U1228" s="696"/>
      <c r="V1228" s="723" t="s">
        <v>492</v>
      </c>
      <c r="W1228" s="696"/>
      <c r="X1228" s="724">
        <v>0</v>
      </c>
      <c r="Y1228" s="696"/>
      <c r="Z1228" s="725" t="s">
        <v>492</v>
      </c>
      <c r="AA1228" s="696"/>
      <c r="AB1228" s="696"/>
      <c r="AC1228" s="736">
        <v>0</v>
      </c>
      <c r="AD1228" s="723" t="s">
        <v>492</v>
      </c>
      <c r="AE1228" s="555"/>
      <c r="AF1228" s="558"/>
      <c r="AG1228" s="561"/>
    </row>
    <row r="1229" spans="1:33">
      <c r="A1229" s="43"/>
      <c r="B1229" s="894" t="s">
        <v>602</v>
      </c>
      <c r="C1229" s="894"/>
      <c r="D1229" s="894"/>
      <c r="E1229" s="555" t="e">
        <v>#N/A</v>
      </c>
      <c r="F1229" s="687" t="s">
        <v>15</v>
      </c>
      <c r="G1229" s="688"/>
      <c r="H1229" s="687" t="s">
        <v>16</v>
      </c>
      <c r="I1229" s="689"/>
      <c r="J1229" s="559" t="s">
        <v>17</v>
      </c>
      <c r="K1229" s="690"/>
      <c r="L1229" s="687" t="s">
        <v>18</v>
      </c>
      <c r="M1229" s="670"/>
      <c r="N1229" s="670" t="s">
        <v>19</v>
      </c>
      <c r="O1229" s="691" t="s">
        <v>6</v>
      </c>
      <c r="P1229" s="613" t="s">
        <v>20</v>
      </c>
      <c r="Q1229" s="555"/>
      <c r="R1229" s="773" t="s">
        <v>639</v>
      </c>
      <c r="S1229" s="824">
        <v>10250</v>
      </c>
      <c r="T1229" s="606">
        <v>7720</v>
      </c>
      <c r="U1229" s="555"/>
      <c r="V1229" s="729"/>
      <c r="W1229" s="555"/>
      <c r="X1229" s="719">
        <v>131290</v>
      </c>
      <c r="Y1229" s="555"/>
      <c r="Z1229" s="720"/>
      <c r="AA1229" s="555"/>
      <c r="AB1229" s="555"/>
      <c r="AC1229" s="713">
        <v>151310</v>
      </c>
      <c r="AD1229" s="720"/>
      <c r="AE1229" s="555"/>
      <c r="AF1229" s="558"/>
      <c r="AG1229" s="561"/>
    </row>
    <row r="1230" spans="1:33" ht="15" thickBot="1">
      <c r="A1230" s="43"/>
      <c r="B1230" s="873" t="s">
        <v>635</v>
      </c>
      <c r="C1230" s="874"/>
      <c r="D1230" s="875"/>
      <c r="E1230" s="670"/>
      <c r="F1230" s="665"/>
      <c r="G1230" s="727"/>
      <c r="H1230" s="727"/>
      <c r="I1230" s="727"/>
      <c r="J1230" s="727"/>
      <c r="K1230" s="727"/>
      <c r="L1230" s="727"/>
      <c r="M1230" s="727"/>
      <c r="N1230" s="727"/>
      <c r="O1230" s="727"/>
      <c r="P1230" s="742"/>
      <c r="Q1230" s="555"/>
      <c r="R1230" s="771" t="s">
        <v>682</v>
      </c>
      <c r="S1230" s="825">
        <v>0</v>
      </c>
      <c r="T1230" s="736">
        <v>10250</v>
      </c>
      <c r="U1230" s="696"/>
      <c r="V1230" s="723">
        <v>132.77202072538861</v>
      </c>
      <c r="W1230" s="696"/>
      <c r="X1230" s="724">
        <v>238360</v>
      </c>
      <c r="Y1230" s="696"/>
      <c r="Z1230" s="723">
        <v>181.55228882626247</v>
      </c>
      <c r="AA1230" s="696"/>
      <c r="AB1230" s="696"/>
      <c r="AC1230" s="736">
        <v>255760</v>
      </c>
      <c r="AD1230" s="723">
        <v>169.03046725266012</v>
      </c>
      <c r="AE1230" s="555"/>
      <c r="AF1230" s="558"/>
      <c r="AG1230" s="561"/>
    </row>
    <row r="1231" spans="1:33" ht="15" thickBot="1">
      <c r="A1231" s="43"/>
      <c r="B1231" s="870" t="s">
        <v>624</v>
      </c>
      <c r="C1231" s="871"/>
      <c r="D1231" s="872"/>
      <c r="E1231" s="555" t="e">
        <v>#N/A</v>
      </c>
      <c r="F1231" s="700">
        <v>958</v>
      </c>
      <c r="G1231" s="701">
        <v>214650</v>
      </c>
      <c r="H1231" s="702">
        <v>1552</v>
      </c>
      <c r="I1231" s="702">
        <v>166950</v>
      </c>
      <c r="J1231" s="702">
        <v>46</v>
      </c>
      <c r="K1231" s="702">
        <v>119250</v>
      </c>
      <c r="L1231" s="702">
        <v>52</v>
      </c>
      <c r="M1231" s="702">
        <v>107590</v>
      </c>
      <c r="N1231" s="702">
        <v>24</v>
      </c>
      <c r="O1231" s="702">
        <v>2632</v>
      </c>
      <c r="P1231" s="703">
        <v>10907220</v>
      </c>
      <c r="Q1231" s="555"/>
      <c r="R1231" s="773" t="s">
        <v>640</v>
      </c>
      <c r="S1231" s="741">
        <v>11500</v>
      </c>
      <c r="T1231" s="606">
        <v>9200</v>
      </c>
      <c r="U1231" s="555"/>
      <c r="V1231" s="729"/>
      <c r="W1231" s="555"/>
      <c r="X1231" s="719">
        <v>122400</v>
      </c>
      <c r="Y1231" s="555"/>
      <c r="Z1231" s="739"/>
      <c r="AA1231" s="555"/>
      <c r="AB1231" s="555"/>
      <c r="AC1231" s="713">
        <v>145200</v>
      </c>
      <c r="AD1231" s="720"/>
      <c r="AE1231" s="555"/>
      <c r="AF1231" s="934" t="s">
        <v>664</v>
      </c>
      <c r="AG1231" s="935"/>
    </row>
    <row r="1232" spans="1:33">
      <c r="B1232" s="873" t="s">
        <v>107</v>
      </c>
      <c r="C1232" s="874"/>
      <c r="D1232" s="875"/>
      <c r="E1232" s="670"/>
      <c r="F1232" s="665"/>
      <c r="G1232" s="727"/>
      <c r="H1232" s="727"/>
      <c r="I1232" s="727"/>
      <c r="J1232" s="727"/>
      <c r="K1232" s="727"/>
      <c r="L1232" s="727"/>
      <c r="M1232" s="727"/>
      <c r="N1232" s="727"/>
      <c r="O1232" s="727"/>
      <c r="P1232" s="742"/>
      <c r="Q1232" s="555"/>
      <c r="R1232" s="772" t="s">
        <v>683</v>
      </c>
      <c r="S1232" s="740"/>
      <c r="T1232" s="736">
        <v>11500</v>
      </c>
      <c r="U1232" s="696"/>
      <c r="V1232" s="723">
        <v>125</v>
      </c>
      <c r="W1232" s="696"/>
      <c r="X1232" s="724">
        <v>184800</v>
      </c>
      <c r="Y1232" s="696"/>
      <c r="Z1232" s="725">
        <v>150.98039215686273</v>
      </c>
      <c r="AA1232" s="696"/>
      <c r="AB1232" s="696"/>
      <c r="AC1232" s="736">
        <v>217800</v>
      </c>
      <c r="AD1232" s="723">
        <v>150</v>
      </c>
      <c r="AE1232" s="555"/>
      <c r="AF1232" s="936" t="s">
        <v>157</v>
      </c>
      <c r="AG1232" s="937"/>
    </row>
    <row r="1233" spans="1:33">
      <c r="B1233" s="870" t="s">
        <v>624</v>
      </c>
      <c r="C1233" s="871"/>
      <c r="D1233" s="872"/>
      <c r="E1233" s="555" t="e">
        <v>#N/A</v>
      </c>
      <c r="F1233" s="701">
        <v>51</v>
      </c>
      <c r="G1233" s="702">
        <v>6300</v>
      </c>
      <c r="H1233" s="702">
        <v>50</v>
      </c>
      <c r="I1233" s="702">
        <v>4900</v>
      </c>
      <c r="J1233" s="702">
        <v>0</v>
      </c>
      <c r="K1233" s="702">
        <v>3500</v>
      </c>
      <c r="L1233" s="702">
        <v>0</v>
      </c>
      <c r="M1233" s="702">
        <v>3160</v>
      </c>
      <c r="N1233" s="702">
        <v>1</v>
      </c>
      <c r="O1233" s="702">
        <v>102</v>
      </c>
      <c r="P1233" s="703">
        <v>337580</v>
      </c>
      <c r="Q1233" s="555"/>
      <c r="R1233" s="777"/>
      <c r="S1233" s="669"/>
      <c r="T1233" s="606">
        <v>0</v>
      </c>
      <c r="U1233" s="555"/>
      <c r="V1233" s="729"/>
      <c r="W1233" s="555"/>
      <c r="X1233" s="719">
        <v>0</v>
      </c>
      <c r="Y1233" s="555"/>
      <c r="Z1233" s="720"/>
      <c r="AA1233" s="555"/>
      <c r="AB1233" s="555"/>
      <c r="AC1233" s="713">
        <v>0</v>
      </c>
      <c r="AD1233" s="720"/>
      <c r="AE1233" s="555"/>
      <c r="AF1233" s="826" t="s">
        <v>731</v>
      </c>
      <c r="AG1233" s="827" t="s">
        <v>732</v>
      </c>
    </row>
    <row r="1234" spans="1:33">
      <c r="B1234" s="873" t="s">
        <v>605</v>
      </c>
      <c r="C1234" s="874"/>
      <c r="D1234" s="875"/>
      <c r="E1234" s="670"/>
      <c r="F1234" s="665"/>
      <c r="G1234" s="727"/>
      <c r="H1234" s="727"/>
      <c r="I1234" s="727"/>
      <c r="J1234" s="727"/>
      <c r="K1234" s="727"/>
      <c r="L1234" s="727"/>
      <c r="M1234" s="727"/>
      <c r="N1234" s="727"/>
      <c r="O1234" s="727"/>
      <c r="P1234" s="742"/>
      <c r="Q1234" s="555"/>
      <c r="R1234" s="776" t="s">
        <v>52</v>
      </c>
      <c r="S1234" s="660"/>
      <c r="T1234" s="736">
        <v>0</v>
      </c>
      <c r="U1234" s="696"/>
      <c r="V1234" s="723" t="s">
        <v>492</v>
      </c>
      <c r="W1234" s="696"/>
      <c r="X1234" s="724">
        <v>0</v>
      </c>
      <c r="Y1234" s="696"/>
      <c r="Z1234" s="723" t="s">
        <v>492</v>
      </c>
      <c r="AA1234" s="696"/>
      <c r="AB1234" s="696"/>
      <c r="AC1234" s="736">
        <v>0</v>
      </c>
      <c r="AD1234" s="723" t="s">
        <v>492</v>
      </c>
      <c r="AE1234" s="555"/>
      <c r="AF1234" s="817">
        <v>4270</v>
      </c>
      <c r="AG1234" s="818">
        <v>316.29629629629653</v>
      </c>
    </row>
    <row r="1235" spans="1:33">
      <c r="B1235" s="870" t="s">
        <v>624</v>
      </c>
      <c r="C1235" s="871"/>
      <c r="D1235" s="872"/>
      <c r="E1235" s="712"/>
      <c r="F1235" s="701">
        <v>42</v>
      </c>
      <c r="G1235" s="702">
        <v>4500</v>
      </c>
      <c r="H1235" s="702">
        <v>54</v>
      </c>
      <c r="I1235" s="702">
        <v>3500</v>
      </c>
      <c r="J1235" s="702">
        <v>0</v>
      </c>
      <c r="K1235" s="702">
        <v>2500</v>
      </c>
      <c r="L1235" s="702">
        <v>0</v>
      </c>
      <c r="M1235" s="702">
        <v>2260</v>
      </c>
      <c r="N1235" s="702">
        <v>0</v>
      </c>
      <c r="O1235" s="702">
        <v>96</v>
      </c>
      <c r="P1235" s="703">
        <v>226500</v>
      </c>
      <c r="Q1235" s="555"/>
      <c r="R1235" s="773" t="s">
        <v>641</v>
      </c>
      <c r="S1235" s="728">
        <v>4000</v>
      </c>
      <c r="T1235" s="743">
        <v>0</v>
      </c>
      <c r="U1235" s="682"/>
      <c r="V1235" s="744"/>
      <c r="W1235" s="682"/>
      <c r="X1235" s="719">
        <v>35000</v>
      </c>
      <c r="Y1235" s="682"/>
      <c r="Z1235" s="744"/>
      <c r="AA1235" s="682"/>
      <c r="AB1235" s="682"/>
      <c r="AC1235" s="745">
        <v>48500</v>
      </c>
      <c r="AD1235" s="744"/>
      <c r="AE1235" s="555"/>
      <c r="AF1235" s="828" t="s">
        <v>733</v>
      </c>
      <c r="AG1235" s="829" t="s">
        <v>732</v>
      </c>
    </row>
    <row r="1236" spans="1:33" ht="15" thickBot="1">
      <c r="B1236" s="873" t="s">
        <v>103</v>
      </c>
      <c r="C1236" s="874"/>
      <c r="D1236" s="875"/>
      <c r="E1236" s="560" t="e">
        <v>#N/A</v>
      </c>
      <c r="F1236" s="665"/>
      <c r="G1236" s="727"/>
      <c r="H1236" s="727"/>
      <c r="I1236" s="727"/>
      <c r="J1236" s="727"/>
      <c r="K1236" s="727"/>
      <c r="L1236" s="727"/>
      <c r="M1236" s="727"/>
      <c r="N1236" s="727"/>
      <c r="O1236" s="727"/>
      <c r="P1236" s="742"/>
      <c r="Q1236" s="555"/>
      <c r="R1236" s="779" t="s">
        <v>684</v>
      </c>
      <c r="S1236" s="746"/>
      <c r="T1236" s="747">
        <v>4000</v>
      </c>
      <c r="U1236" s="748"/>
      <c r="V1236" s="749" t="s">
        <v>492</v>
      </c>
      <c r="W1236" s="748"/>
      <c r="X1236" s="719">
        <v>73500</v>
      </c>
      <c r="Y1236" s="748"/>
      <c r="Z1236" s="749">
        <v>210</v>
      </c>
      <c r="AA1236" s="748"/>
      <c r="AB1236" s="748"/>
      <c r="AC1236" s="747">
        <v>81000</v>
      </c>
      <c r="AD1236" s="749">
        <v>167.01030927835052</v>
      </c>
      <c r="AE1236" s="555"/>
      <c r="AF1236" s="821">
        <v>5980</v>
      </c>
      <c r="AG1236" s="822">
        <v>543.63636363636397</v>
      </c>
    </row>
    <row r="1237" spans="1:33">
      <c r="B1237" s="870" t="s">
        <v>624</v>
      </c>
      <c r="C1237" s="871"/>
      <c r="D1237" s="872"/>
      <c r="E1237" s="555" t="e">
        <v>#N/A</v>
      </c>
      <c r="F1237" s="701">
        <v>174</v>
      </c>
      <c r="G1237" s="702">
        <v>26460</v>
      </c>
      <c r="H1237" s="702">
        <v>71</v>
      </c>
      <c r="I1237" s="702">
        <v>20580</v>
      </c>
      <c r="J1237" s="702">
        <v>0</v>
      </c>
      <c r="K1237" s="702">
        <v>14700</v>
      </c>
      <c r="L1237" s="702">
        <v>20</v>
      </c>
      <c r="M1237" s="702">
        <v>13230</v>
      </c>
      <c r="N1237" s="702">
        <v>6</v>
      </c>
      <c r="O1237" s="702">
        <v>271</v>
      </c>
      <c r="P1237" s="703">
        <v>2455880</v>
      </c>
      <c r="Q1237" s="555"/>
      <c r="R1237" s="777"/>
      <c r="S1237" s="669"/>
      <c r="T1237" s="713">
        <v>575420</v>
      </c>
      <c r="U1237" s="555"/>
      <c r="V1237" s="729"/>
      <c r="W1237" s="555"/>
      <c r="X1237" s="750">
        <v>6999010</v>
      </c>
      <c r="Y1237" s="555"/>
      <c r="Z1237" s="739"/>
      <c r="AA1237" s="555"/>
      <c r="AB1237" s="555"/>
      <c r="AC1237" s="713">
        <v>8099940</v>
      </c>
      <c r="AD1237" s="739"/>
      <c r="AE1237" s="555"/>
      <c r="AF1237" s="932" t="s">
        <v>685</v>
      </c>
      <c r="AG1237" s="933"/>
    </row>
    <row r="1238" spans="1:33">
      <c r="B1238" s="878" t="s">
        <v>661</v>
      </c>
      <c r="C1238" s="879"/>
      <c r="D1238" s="880"/>
      <c r="E1238" s="670"/>
      <c r="F1238" s="665"/>
      <c r="G1238" s="727"/>
      <c r="H1238" s="727"/>
      <c r="I1238" s="727"/>
      <c r="J1238" s="727"/>
      <c r="K1238" s="727"/>
      <c r="L1238" s="727"/>
      <c r="M1238" s="727"/>
      <c r="N1238" s="727"/>
      <c r="O1238" s="727"/>
      <c r="P1238" s="742"/>
      <c r="Q1238" s="555"/>
      <c r="R1238" s="780" t="s">
        <v>53</v>
      </c>
      <c r="S1238" s="705"/>
      <c r="T1238" s="751">
        <v>1123900</v>
      </c>
      <c r="U1238" s="560"/>
      <c r="V1238" s="752">
        <v>195.31820235653956</v>
      </c>
      <c r="W1238" s="560"/>
      <c r="X1238" s="751">
        <v>16127770</v>
      </c>
      <c r="Y1238" s="560"/>
      <c r="Z1238" s="752">
        <v>230.42930357293389</v>
      </c>
      <c r="AA1238" s="560"/>
      <c r="AB1238" s="560"/>
      <c r="AC1238" s="751">
        <v>17369630</v>
      </c>
      <c r="AD1238" s="752">
        <v>214.44146499850615</v>
      </c>
      <c r="AE1238" s="555"/>
      <c r="AF1238" s="826" t="s">
        <v>731</v>
      </c>
      <c r="AG1238" s="827" t="s">
        <v>732</v>
      </c>
    </row>
    <row r="1239" spans="1:33">
      <c r="B1239" s="870" t="s">
        <v>624</v>
      </c>
      <c r="C1239" s="871"/>
      <c r="D1239" s="872"/>
      <c r="E1239" s="555" t="e">
        <v>#N/A</v>
      </c>
      <c r="F1239" s="701">
        <v>241</v>
      </c>
      <c r="G1239" s="702">
        <v>67500</v>
      </c>
      <c r="H1239" s="702">
        <v>153</v>
      </c>
      <c r="I1239" s="702">
        <v>52500</v>
      </c>
      <c r="J1239" s="702">
        <v>0</v>
      </c>
      <c r="K1239" s="702">
        <v>37500</v>
      </c>
      <c r="L1239" s="702">
        <v>10</v>
      </c>
      <c r="M1239" s="702">
        <v>33800</v>
      </c>
      <c r="N1239" s="702">
        <v>3</v>
      </c>
      <c r="O1239" s="702">
        <v>407</v>
      </c>
      <c r="P1239" s="703">
        <v>2887890</v>
      </c>
      <c r="Q1239" s="555"/>
      <c r="R1239" s="775"/>
      <c r="S1239" s="669"/>
      <c r="T1239" s="713">
        <v>523134.34343434341</v>
      </c>
      <c r="U1239" s="555"/>
      <c r="V1239" s="729"/>
      <c r="W1239" s="555"/>
      <c r="X1239" s="713">
        <v>6363849.663299663</v>
      </c>
      <c r="Y1239" s="555"/>
      <c r="Z1239" s="739"/>
      <c r="AA1239" s="555"/>
      <c r="AB1239" s="555"/>
      <c r="AC1239" s="713">
        <v>7364860.7744107731</v>
      </c>
      <c r="AD1239" s="739"/>
      <c r="AE1239" s="555"/>
      <c r="AF1239" s="817"/>
      <c r="AG1239" s="818" t="s">
        <v>725</v>
      </c>
    </row>
    <row r="1240" spans="1:33">
      <c r="B1240" s="662"/>
      <c r="C1240" s="663"/>
      <c r="D1240" s="664"/>
      <c r="E1240" s="590" t="s">
        <v>492</v>
      </c>
      <c r="F1240" s="665"/>
      <c r="G1240" s="666"/>
      <c r="H1240" s="665"/>
      <c r="I1240" s="667"/>
      <c r="J1240" s="665"/>
      <c r="K1240" s="667"/>
      <c r="L1240" s="665"/>
      <c r="M1240" s="666"/>
      <c r="N1240" s="666"/>
      <c r="O1240" s="727"/>
      <c r="P1240" s="647"/>
      <c r="Q1240" s="555"/>
      <c r="R1240" s="777" t="s">
        <v>54</v>
      </c>
      <c r="S1240" s="669"/>
      <c r="T1240" s="713">
        <v>1021799.1582491582</v>
      </c>
      <c r="U1240" s="555"/>
      <c r="V1240" s="725"/>
      <c r="W1240" s="555"/>
      <c r="X1240" s="713">
        <v>14663658.922558919</v>
      </c>
      <c r="Y1240" s="555"/>
      <c r="Z1240" s="725">
        <v>230.42120254858119</v>
      </c>
      <c r="AA1240" s="555"/>
      <c r="AB1240" s="555"/>
      <c r="AC1240" s="713">
        <v>15792712.962962959</v>
      </c>
      <c r="AD1240" s="753">
        <v>214.43328593304548</v>
      </c>
      <c r="AE1240" s="555"/>
      <c r="AF1240" s="828" t="s">
        <v>733</v>
      </c>
      <c r="AG1240" s="829" t="s">
        <v>732</v>
      </c>
    </row>
    <row r="1241" spans="1:33" ht="15" thickBot="1">
      <c r="B1241" s="870" t="s">
        <v>617</v>
      </c>
      <c r="C1241" s="871"/>
      <c r="D1241" s="872"/>
      <c r="E1241" s="670"/>
      <c r="F1241" s="731">
        <v>1466</v>
      </c>
      <c r="G1241" s="732">
        <v>319410</v>
      </c>
      <c r="H1241" s="731">
        <v>1880</v>
      </c>
      <c r="I1241" s="733">
        <v>248430</v>
      </c>
      <c r="J1241" s="731">
        <v>46</v>
      </c>
      <c r="K1241" s="733">
        <v>177450</v>
      </c>
      <c r="L1241" s="731">
        <v>82</v>
      </c>
      <c r="M1241" s="732">
        <v>160040</v>
      </c>
      <c r="N1241" s="732">
        <v>34</v>
      </c>
      <c r="O1241" s="734">
        <v>3508</v>
      </c>
      <c r="P1241" s="735">
        <v>16815070</v>
      </c>
      <c r="Q1241" s="555"/>
      <c r="R1241" s="781"/>
      <c r="S1241" s="754" t="s">
        <v>0</v>
      </c>
      <c r="T1241" s="751">
        <v>102100.84175084182</v>
      </c>
      <c r="U1241" s="560"/>
      <c r="V1241" s="755"/>
      <c r="W1241" s="649" t="s">
        <v>0</v>
      </c>
      <c r="X1241" s="751">
        <v>1464111.0774410814</v>
      </c>
      <c r="Y1241" s="560"/>
      <c r="Z1241" s="756"/>
      <c r="AA1241" s="560" t="s">
        <v>0</v>
      </c>
      <c r="AB1241" s="649"/>
      <c r="AC1241" s="751">
        <v>1576917.037037041</v>
      </c>
      <c r="AD1241" s="756"/>
      <c r="AE1241" s="555"/>
      <c r="AF1241" s="823"/>
      <c r="AG1241" s="822" t="s">
        <v>725</v>
      </c>
    </row>
    <row r="1242" spans="1:33">
      <c r="A1242" s="22"/>
    </row>
    <row r="1243" spans="1:33">
      <c r="A1243" s="22"/>
    </row>
    <row r="1244" spans="1:33" ht="19.25" customHeight="1">
      <c r="A1244" s="1">
        <v>23</v>
      </c>
      <c r="B1244" s="555"/>
      <c r="C1244" s="555"/>
      <c r="D1244" s="561"/>
      <c r="E1244" s="564"/>
      <c r="F1244" s="567" t="s">
        <v>705</v>
      </c>
      <c r="G1244" s="562">
        <v>0</v>
      </c>
      <c r="H1244" s="563" t="s">
        <v>706</v>
      </c>
      <c r="I1244" s="564">
        <v>0</v>
      </c>
      <c r="J1244" s="565" t="s">
        <v>707</v>
      </c>
      <c r="K1244" s="566">
        <v>0</v>
      </c>
      <c r="L1244" s="567" t="s">
        <v>708</v>
      </c>
      <c r="M1244" s="566">
        <v>0</v>
      </c>
      <c r="N1244" s="567" t="s">
        <v>709</v>
      </c>
      <c r="O1244" s="568" t="s">
        <v>162</v>
      </c>
      <c r="P1244" s="557"/>
      <c r="Q1244" s="24"/>
      <c r="R1244" s="919" t="s">
        <v>99</v>
      </c>
      <c r="S1244" s="919"/>
      <c r="T1244" s="919"/>
      <c r="U1244" s="919"/>
      <c r="V1244" s="919"/>
      <c r="W1244" s="919"/>
      <c r="X1244" s="919"/>
      <c r="AD1244" s="866" t="s">
        <v>116</v>
      </c>
      <c r="AE1244" s="25"/>
      <c r="AF1244" s="183" t="s">
        <v>8</v>
      </c>
      <c r="AG1244" s="556" t="s">
        <v>9</v>
      </c>
    </row>
    <row r="1245" spans="1:33" ht="19">
      <c r="D1245" s="561"/>
      <c r="E1245" s="555"/>
      <c r="F1245" s="920"/>
      <c r="H1245" s="922"/>
      <c r="J1245" s="924"/>
      <c r="K1245" s="186"/>
      <c r="L1245" s="926"/>
      <c r="M1245" s="186"/>
      <c r="N1245" s="926"/>
      <c r="O1245" s="876" t="s">
        <v>714</v>
      </c>
      <c r="P1245" s="770">
        <v>3</v>
      </c>
      <c r="Q1245" s="4"/>
      <c r="R1245" s="269"/>
      <c r="S1245" s="865">
        <v>45800</v>
      </c>
      <c r="T1245" s="865"/>
      <c r="U1245" s="865"/>
      <c r="V1245" s="865"/>
      <c r="W1245" s="862" t="s">
        <v>114</v>
      </c>
      <c r="X1245" s="862"/>
      <c r="Y1245" s="268"/>
      <c r="Z1245" s="4"/>
      <c r="AA1245" s="4"/>
      <c r="AB1245" s="4"/>
      <c r="AC1245" s="29"/>
      <c r="AD1245" s="867"/>
      <c r="AE1245" s="263"/>
      <c r="AF1245" s="889" t="s">
        <v>734</v>
      </c>
      <c r="AG1245" s="860" t="s">
        <v>723</v>
      </c>
    </row>
    <row r="1246" spans="1:33" ht="19">
      <c r="D1246" s="561"/>
      <c r="E1246" s="560"/>
      <c r="F1246" s="921"/>
      <c r="G1246" s="31"/>
      <c r="H1246" s="923"/>
      <c r="I1246" s="31"/>
      <c r="J1246" s="925"/>
      <c r="K1246" s="187"/>
      <c r="L1246" s="927"/>
      <c r="M1246" s="187"/>
      <c r="N1246" s="927"/>
      <c r="O1246" s="877" t="s">
        <v>492</v>
      </c>
      <c r="P1246" s="770">
        <v>1</v>
      </c>
      <c r="Q1246" s="4"/>
      <c r="R1246" s="269"/>
      <c r="S1246" s="865"/>
      <c r="T1246" s="865"/>
      <c r="U1246" s="865"/>
      <c r="V1246" s="865"/>
      <c r="W1246" s="862"/>
      <c r="X1246" s="862"/>
      <c r="Y1246" s="268"/>
      <c r="Z1246" s="4"/>
      <c r="AA1246" s="4"/>
      <c r="AB1246" s="4"/>
      <c r="AC1246" s="29"/>
      <c r="AD1246" s="868"/>
      <c r="AE1246" s="187"/>
      <c r="AF1246" s="890" t="s">
        <v>492</v>
      </c>
      <c r="AG1246" s="861" t="s">
        <v>492</v>
      </c>
    </row>
    <row r="1247" spans="1:33">
      <c r="B1247" s="555" t="s">
        <v>447</v>
      </c>
      <c r="C1247" s="555"/>
      <c r="D1247" s="555"/>
      <c r="E1247" s="555"/>
      <c r="F1247" s="555"/>
      <c r="G1247" s="555"/>
      <c r="H1247" s="555"/>
      <c r="I1247" s="555"/>
      <c r="J1247" s="555"/>
      <c r="K1247" s="555"/>
      <c r="L1247" s="555"/>
      <c r="M1247" s="555"/>
      <c r="N1247" s="555"/>
      <c r="O1247" s="595">
        <v>4</v>
      </c>
      <c r="P1247" s="555"/>
      <c r="Q1247" s="555"/>
      <c r="R1247" s="596" t="s">
        <v>446</v>
      </c>
      <c r="S1247" s="555"/>
      <c r="T1247" s="555"/>
      <c r="U1247" s="555"/>
      <c r="V1247" s="596" t="s">
        <v>445</v>
      </c>
      <c r="W1247" s="555"/>
      <c r="X1247" s="555"/>
      <c r="Y1247" s="555"/>
      <c r="Z1247" s="596" t="s">
        <v>444</v>
      </c>
      <c r="AA1247" s="596"/>
      <c r="AB1247" s="555"/>
      <c r="AC1247" s="597"/>
      <c r="AD1247" s="555"/>
      <c r="AE1247" s="555"/>
      <c r="AF1247" s="596"/>
      <c r="AG1247" s="597"/>
    </row>
    <row r="1248" spans="1:33">
      <c r="B1248" s="908"/>
      <c r="C1248" s="909"/>
      <c r="D1248" s="598"/>
      <c r="E1248" s="598"/>
      <c r="F1248" s="891" t="s">
        <v>679</v>
      </c>
      <c r="G1248" s="892"/>
      <c r="H1248" s="892"/>
      <c r="I1248" s="892"/>
      <c r="J1248" s="892"/>
      <c r="K1248" s="892"/>
      <c r="L1248" s="892"/>
      <c r="M1248" s="892"/>
      <c r="N1248" s="892"/>
      <c r="O1248" s="892"/>
      <c r="P1248" s="893"/>
      <c r="Q1248" s="555"/>
      <c r="R1248" s="599" t="s">
        <v>78</v>
      </c>
      <c r="S1248" s="564"/>
      <c r="T1248" s="600" t="s">
        <v>79</v>
      </c>
      <c r="U1248" s="564"/>
      <c r="V1248" s="564" t="s">
        <v>80</v>
      </c>
      <c r="W1248" s="564"/>
      <c r="X1248" s="601" t="s">
        <v>79</v>
      </c>
      <c r="Y1248" s="555"/>
      <c r="Z1248" s="602" t="s">
        <v>30</v>
      </c>
      <c r="AA1248" s="603"/>
      <c r="AB1248" s="604"/>
      <c r="AC1248" s="605"/>
      <c r="AD1248" s="555"/>
      <c r="AE1248" s="555"/>
      <c r="AF1248" s="555"/>
      <c r="AG1248" s="606"/>
    </row>
    <row r="1249" spans="1:33">
      <c r="B1249" s="607" t="s">
        <v>104</v>
      </c>
      <c r="C1249" s="608" t="s">
        <v>105</v>
      </c>
      <c r="D1249" s="568" t="s">
        <v>4</v>
      </c>
      <c r="E1249" s="563"/>
      <c r="F1249" s="609" t="s">
        <v>15</v>
      </c>
      <c r="G1249" s="610"/>
      <c r="H1249" s="609" t="s">
        <v>16</v>
      </c>
      <c r="I1249" s="566"/>
      <c r="J1249" s="567" t="s">
        <v>17</v>
      </c>
      <c r="K1249" s="611"/>
      <c r="L1249" s="609" t="s">
        <v>18</v>
      </c>
      <c r="M1249" s="562"/>
      <c r="N1249" s="612" t="s">
        <v>19</v>
      </c>
      <c r="O1249" s="613" t="s">
        <v>6</v>
      </c>
      <c r="P1249" s="613" t="s">
        <v>20</v>
      </c>
      <c r="Q1249" s="595">
        <v>401</v>
      </c>
      <c r="R1249" s="614" t="s">
        <v>96</v>
      </c>
      <c r="S1249" s="604"/>
      <c r="T1249" s="615">
        <v>57600</v>
      </c>
      <c r="U1249" s="604">
        <v>500</v>
      </c>
      <c r="V1249" s="604" t="s">
        <v>341</v>
      </c>
      <c r="W1249" s="604"/>
      <c r="X1249" s="616">
        <v>12150</v>
      </c>
      <c r="Y1249" s="555"/>
      <c r="Z1249" s="558"/>
      <c r="AA1249" s="617"/>
      <c r="AB1249" s="618"/>
      <c r="AC1249" s="619"/>
      <c r="AD1249" s="555"/>
      <c r="AE1249" s="555"/>
      <c r="AF1249" s="555" t="s">
        <v>346</v>
      </c>
      <c r="AG1249" s="606"/>
    </row>
    <row r="1250" spans="1:33">
      <c r="A1250" s="43"/>
      <c r="B1250" s="620" t="s">
        <v>83</v>
      </c>
      <c r="C1250" s="621">
        <v>1</v>
      </c>
      <c r="D1250" s="621">
        <v>1</v>
      </c>
      <c r="E1250" s="604">
        <v>4500</v>
      </c>
      <c r="F1250" s="622">
        <v>16</v>
      </c>
      <c r="G1250" s="623">
        <v>4050</v>
      </c>
      <c r="H1250" s="622">
        <v>126</v>
      </c>
      <c r="I1250" s="624">
        <v>3150</v>
      </c>
      <c r="J1250" s="622"/>
      <c r="K1250" s="625">
        <v>2250</v>
      </c>
      <c r="L1250" s="622"/>
      <c r="M1250" s="626">
        <v>2030</v>
      </c>
      <c r="N1250" s="605">
        <v>1</v>
      </c>
      <c r="O1250" s="616">
        <v>143</v>
      </c>
      <c r="P1250" s="605">
        <v>584330</v>
      </c>
      <c r="Q1250" s="595">
        <v>415</v>
      </c>
      <c r="R1250" s="627" t="s">
        <v>579</v>
      </c>
      <c r="S1250" s="628"/>
      <c r="T1250" s="629">
        <v>522450</v>
      </c>
      <c r="U1250" s="628">
        <v>726</v>
      </c>
      <c r="V1250" s="628" t="s">
        <v>720</v>
      </c>
      <c r="W1250" s="628"/>
      <c r="X1250" s="630">
        <v>8100</v>
      </c>
      <c r="Y1250" s="555"/>
      <c r="Z1250" s="631"/>
      <c r="AA1250" s="632"/>
      <c r="AB1250" s="618"/>
      <c r="AC1250" s="619"/>
      <c r="AD1250" s="555"/>
      <c r="AE1250" s="555"/>
      <c r="AF1250" s="633" t="s">
        <v>164</v>
      </c>
      <c r="AG1250" s="634">
        <v>273380</v>
      </c>
    </row>
    <row r="1251" spans="1:33">
      <c r="A1251" s="43"/>
      <c r="B1251" s="635" t="s">
        <v>83</v>
      </c>
      <c r="C1251" s="636">
        <v>4</v>
      </c>
      <c r="D1251" s="636">
        <v>1</v>
      </c>
      <c r="E1251" s="628">
        <v>4500</v>
      </c>
      <c r="F1251" s="637">
        <v>30</v>
      </c>
      <c r="G1251" s="638">
        <v>4050</v>
      </c>
      <c r="H1251" s="637">
        <v>49</v>
      </c>
      <c r="I1251" s="639">
        <v>3150</v>
      </c>
      <c r="J1251" s="637"/>
      <c r="K1251" s="640">
        <v>2250</v>
      </c>
      <c r="L1251" s="637"/>
      <c r="M1251" s="641">
        <v>2030</v>
      </c>
      <c r="N1251" s="642"/>
      <c r="O1251" s="642">
        <v>79</v>
      </c>
      <c r="P1251" s="642">
        <v>333450</v>
      </c>
      <c r="Q1251" s="595"/>
      <c r="R1251" s="627" t="s">
        <v>492</v>
      </c>
      <c r="S1251" s="628"/>
      <c r="T1251" s="629"/>
      <c r="U1251" s="628"/>
      <c r="V1251" s="628" t="s">
        <v>492</v>
      </c>
      <c r="W1251" s="628"/>
      <c r="X1251" s="630"/>
      <c r="Y1251" s="555"/>
      <c r="Z1251" s="631"/>
      <c r="AA1251" s="632"/>
      <c r="AB1251" s="618"/>
      <c r="AC1251" s="619"/>
      <c r="AD1251" s="555"/>
      <c r="AE1251" s="555"/>
      <c r="AF1251" s="643" t="s">
        <v>680</v>
      </c>
      <c r="AG1251" s="644">
        <v>0</v>
      </c>
    </row>
    <row r="1252" spans="1:33">
      <c r="A1252" s="43"/>
      <c r="B1252" s="635"/>
      <c r="C1252" s="636"/>
      <c r="D1252" s="636"/>
      <c r="E1252" s="628" t="s">
        <v>492</v>
      </c>
      <c r="F1252" s="637"/>
      <c r="G1252" s="638" t="s">
        <v>492</v>
      </c>
      <c r="H1252" s="637"/>
      <c r="I1252" s="639" t="s">
        <v>492</v>
      </c>
      <c r="J1252" s="637"/>
      <c r="K1252" s="640" t="s">
        <v>492</v>
      </c>
      <c r="L1252" s="637"/>
      <c r="M1252" s="641" t="s">
        <v>492</v>
      </c>
      <c r="N1252" s="642"/>
      <c r="O1252" s="630" t="s">
        <v>492</v>
      </c>
      <c r="P1252" s="642" t="s">
        <v>492</v>
      </c>
      <c r="Q1252" s="595"/>
      <c r="R1252" s="627" t="s">
        <v>492</v>
      </c>
      <c r="S1252" s="628"/>
      <c r="T1252" s="629"/>
      <c r="U1252" s="628"/>
      <c r="V1252" s="628" t="s">
        <v>492</v>
      </c>
      <c r="W1252" s="628"/>
      <c r="X1252" s="630"/>
      <c r="Y1252" s="555"/>
      <c r="Z1252" s="645"/>
      <c r="AA1252" s="590"/>
      <c r="AB1252" s="646"/>
      <c r="AC1252" s="647"/>
      <c r="AD1252" s="555"/>
      <c r="AE1252" s="555"/>
      <c r="AF1252" s="555"/>
      <c r="AG1252" s="606"/>
    </row>
    <row r="1253" spans="1:33">
      <c r="A1253" s="43"/>
      <c r="B1253" s="635"/>
      <c r="C1253" s="636"/>
      <c r="D1253" s="636"/>
      <c r="E1253" s="628" t="s">
        <v>492</v>
      </c>
      <c r="F1253" s="637"/>
      <c r="G1253" s="638" t="s">
        <v>492</v>
      </c>
      <c r="H1253" s="637"/>
      <c r="I1253" s="639" t="s">
        <v>492</v>
      </c>
      <c r="J1253" s="637"/>
      <c r="K1253" s="640" t="s">
        <v>492</v>
      </c>
      <c r="L1253" s="637"/>
      <c r="M1253" s="641" t="s">
        <v>492</v>
      </c>
      <c r="N1253" s="642"/>
      <c r="O1253" s="642" t="s">
        <v>492</v>
      </c>
      <c r="P1253" s="642" t="s">
        <v>492</v>
      </c>
      <c r="Q1253" s="595"/>
      <c r="R1253" s="627" t="s">
        <v>492</v>
      </c>
      <c r="S1253" s="628"/>
      <c r="T1253" s="629"/>
      <c r="U1253" s="628"/>
      <c r="V1253" s="628" t="s">
        <v>492</v>
      </c>
      <c r="W1253" s="628"/>
      <c r="X1253" s="630"/>
      <c r="Y1253" s="555"/>
      <c r="Z1253" s="648" t="s">
        <v>35</v>
      </c>
      <c r="AA1253" s="649"/>
      <c r="AB1253" s="650"/>
      <c r="AC1253" s="651">
        <v>0</v>
      </c>
      <c r="AD1253" s="555"/>
      <c r="AE1253" s="555"/>
      <c r="AF1253" s="555" t="s">
        <v>345</v>
      </c>
      <c r="AG1253" s="606"/>
    </row>
    <row r="1254" spans="1:33">
      <c r="A1254" s="43"/>
      <c r="B1254" s="635"/>
      <c r="C1254" s="636"/>
      <c r="D1254" s="636"/>
      <c r="E1254" s="628" t="s">
        <v>492</v>
      </c>
      <c r="F1254" s="637"/>
      <c r="G1254" s="638" t="s">
        <v>492</v>
      </c>
      <c r="H1254" s="637"/>
      <c r="I1254" s="639" t="s">
        <v>492</v>
      </c>
      <c r="J1254" s="637"/>
      <c r="K1254" s="640" t="s">
        <v>492</v>
      </c>
      <c r="L1254" s="637"/>
      <c r="M1254" s="641" t="s">
        <v>492</v>
      </c>
      <c r="N1254" s="642"/>
      <c r="O1254" s="630" t="s">
        <v>492</v>
      </c>
      <c r="P1254" s="642" t="s">
        <v>492</v>
      </c>
      <c r="Q1254" s="595"/>
      <c r="R1254" s="627" t="s">
        <v>492</v>
      </c>
      <c r="S1254" s="628"/>
      <c r="T1254" s="629"/>
      <c r="U1254" s="628"/>
      <c r="V1254" s="628" t="s">
        <v>492</v>
      </c>
      <c r="W1254" s="628"/>
      <c r="X1254" s="630"/>
      <c r="Y1254" s="555"/>
      <c r="Z1254" s="555"/>
      <c r="AA1254" s="555"/>
      <c r="AB1254" s="555"/>
      <c r="AC1254" s="555"/>
      <c r="AD1254" s="555"/>
      <c r="AE1254" s="555"/>
      <c r="AF1254" s="633" t="s">
        <v>164</v>
      </c>
      <c r="AG1254" s="634">
        <v>197300</v>
      </c>
    </row>
    <row r="1255" spans="1:33">
      <c r="A1255" s="43"/>
      <c r="B1255" s="635"/>
      <c r="C1255" s="636"/>
      <c r="D1255" s="636"/>
      <c r="E1255" s="628" t="s">
        <v>492</v>
      </c>
      <c r="F1255" s="637"/>
      <c r="G1255" s="638" t="s">
        <v>492</v>
      </c>
      <c r="H1255" s="637"/>
      <c r="I1255" s="639" t="s">
        <v>492</v>
      </c>
      <c r="J1255" s="637"/>
      <c r="K1255" s="640" t="s">
        <v>492</v>
      </c>
      <c r="L1255" s="637"/>
      <c r="M1255" s="641" t="s">
        <v>492</v>
      </c>
      <c r="N1255" s="642"/>
      <c r="O1255" s="642" t="s">
        <v>492</v>
      </c>
      <c r="P1255" s="642" t="s">
        <v>492</v>
      </c>
      <c r="Q1255" s="595"/>
      <c r="R1255" s="627" t="s">
        <v>492</v>
      </c>
      <c r="S1255" s="628"/>
      <c r="T1255" s="629"/>
      <c r="U1255" s="628"/>
      <c r="V1255" s="628" t="s">
        <v>492</v>
      </c>
      <c r="W1255" s="628"/>
      <c r="X1255" s="630"/>
      <c r="Y1255" s="555"/>
      <c r="Z1255" s="602" t="s">
        <v>33</v>
      </c>
      <c r="AA1255" s="603"/>
      <c r="AB1255" s="652"/>
      <c r="AC1255" s="653"/>
      <c r="AD1255" s="555"/>
      <c r="AE1255" s="555"/>
      <c r="AF1255" s="643" t="s">
        <v>680</v>
      </c>
      <c r="AG1255" s="644">
        <v>0</v>
      </c>
    </row>
    <row r="1256" spans="1:33">
      <c r="A1256" s="43"/>
      <c r="B1256" s="635"/>
      <c r="C1256" s="636"/>
      <c r="D1256" s="636"/>
      <c r="E1256" s="628" t="s">
        <v>492</v>
      </c>
      <c r="F1256" s="637"/>
      <c r="G1256" s="638" t="s">
        <v>492</v>
      </c>
      <c r="H1256" s="637"/>
      <c r="I1256" s="639" t="s">
        <v>492</v>
      </c>
      <c r="J1256" s="637"/>
      <c r="K1256" s="640" t="s">
        <v>492</v>
      </c>
      <c r="L1256" s="637"/>
      <c r="M1256" s="641" t="s">
        <v>492</v>
      </c>
      <c r="N1256" s="642"/>
      <c r="O1256" s="630" t="s">
        <v>492</v>
      </c>
      <c r="P1256" s="642" t="s">
        <v>492</v>
      </c>
      <c r="Q1256" s="595"/>
      <c r="R1256" s="627" t="s">
        <v>492</v>
      </c>
      <c r="S1256" s="628"/>
      <c r="T1256" s="629"/>
      <c r="U1256" s="628"/>
      <c r="V1256" s="628" t="s">
        <v>492</v>
      </c>
      <c r="W1256" s="628"/>
      <c r="X1256" s="630"/>
      <c r="Y1256" s="555"/>
      <c r="Z1256" s="627"/>
      <c r="AA1256" s="654"/>
      <c r="AB1256" s="655"/>
      <c r="AC1256" s="656"/>
      <c r="AD1256" s="555"/>
      <c r="AE1256" s="555"/>
      <c r="AF1256" s="596"/>
      <c r="AG1256" s="606"/>
    </row>
    <row r="1257" spans="1:33">
      <c r="A1257" s="43"/>
      <c r="B1257" s="635"/>
      <c r="C1257" s="636"/>
      <c r="D1257" s="636"/>
      <c r="E1257" s="628" t="s">
        <v>492</v>
      </c>
      <c r="F1257" s="637"/>
      <c r="G1257" s="638" t="s">
        <v>492</v>
      </c>
      <c r="H1257" s="637"/>
      <c r="I1257" s="639" t="s">
        <v>492</v>
      </c>
      <c r="J1257" s="637"/>
      <c r="K1257" s="640" t="s">
        <v>492</v>
      </c>
      <c r="L1257" s="637"/>
      <c r="M1257" s="641" t="s">
        <v>492</v>
      </c>
      <c r="N1257" s="642"/>
      <c r="O1257" s="642" t="s">
        <v>492</v>
      </c>
      <c r="P1257" s="642" t="s">
        <v>492</v>
      </c>
      <c r="Q1257" s="595"/>
      <c r="R1257" s="627" t="s">
        <v>492</v>
      </c>
      <c r="S1257" s="628"/>
      <c r="T1257" s="629"/>
      <c r="U1257" s="628"/>
      <c r="V1257" s="628" t="s">
        <v>492</v>
      </c>
      <c r="W1257" s="628"/>
      <c r="X1257" s="630"/>
      <c r="Y1257" s="555"/>
      <c r="Z1257" s="627"/>
      <c r="AA1257" s="654"/>
      <c r="AB1257" s="655"/>
      <c r="AC1257" s="642"/>
      <c r="AD1257" s="555"/>
      <c r="AE1257" s="555"/>
      <c r="AF1257" s="555" t="s">
        <v>163</v>
      </c>
      <c r="AG1257" s="606"/>
    </row>
    <row r="1258" spans="1:33">
      <c r="A1258" s="43"/>
      <c r="B1258" s="635"/>
      <c r="C1258" s="636"/>
      <c r="D1258" s="636"/>
      <c r="E1258" s="628" t="s">
        <v>492</v>
      </c>
      <c r="F1258" s="637"/>
      <c r="G1258" s="638" t="s">
        <v>492</v>
      </c>
      <c r="H1258" s="637"/>
      <c r="I1258" s="639" t="s">
        <v>492</v>
      </c>
      <c r="J1258" s="637"/>
      <c r="K1258" s="640" t="s">
        <v>492</v>
      </c>
      <c r="L1258" s="637"/>
      <c r="M1258" s="641" t="s">
        <v>492</v>
      </c>
      <c r="N1258" s="642"/>
      <c r="O1258" s="630" t="s">
        <v>492</v>
      </c>
      <c r="P1258" s="642" t="s">
        <v>492</v>
      </c>
      <c r="Q1258" s="595"/>
      <c r="R1258" s="627" t="s">
        <v>492</v>
      </c>
      <c r="S1258" s="628"/>
      <c r="T1258" s="629"/>
      <c r="U1258" s="628"/>
      <c r="V1258" s="628" t="s">
        <v>492</v>
      </c>
      <c r="W1258" s="628"/>
      <c r="X1258" s="630"/>
      <c r="Y1258" s="555"/>
      <c r="Z1258" s="627"/>
      <c r="AA1258" s="654"/>
      <c r="AB1258" s="655"/>
      <c r="AC1258" s="642"/>
      <c r="AD1258" s="555"/>
      <c r="AE1258" s="555"/>
      <c r="AF1258" s="633" t="s">
        <v>164</v>
      </c>
      <c r="AG1258" s="634">
        <v>73500</v>
      </c>
    </row>
    <row r="1259" spans="1:33">
      <c r="A1259" s="43"/>
      <c r="B1259" s="635"/>
      <c r="C1259" s="636"/>
      <c r="D1259" s="636"/>
      <c r="E1259" s="628" t="s">
        <v>492</v>
      </c>
      <c r="F1259" s="637"/>
      <c r="G1259" s="638" t="s">
        <v>492</v>
      </c>
      <c r="H1259" s="637"/>
      <c r="I1259" s="639" t="s">
        <v>492</v>
      </c>
      <c r="J1259" s="637"/>
      <c r="K1259" s="640" t="s">
        <v>492</v>
      </c>
      <c r="L1259" s="637"/>
      <c r="M1259" s="641" t="s">
        <v>492</v>
      </c>
      <c r="N1259" s="642"/>
      <c r="O1259" s="642" t="s">
        <v>492</v>
      </c>
      <c r="P1259" s="642" t="s">
        <v>492</v>
      </c>
      <c r="Q1259" s="595"/>
      <c r="R1259" s="627" t="s">
        <v>492</v>
      </c>
      <c r="S1259" s="628"/>
      <c r="T1259" s="629"/>
      <c r="U1259" s="628"/>
      <c r="V1259" s="628" t="s">
        <v>492</v>
      </c>
      <c r="W1259" s="628"/>
      <c r="X1259" s="630"/>
      <c r="Y1259" s="555"/>
      <c r="Z1259" s="627"/>
      <c r="AA1259" s="654"/>
      <c r="AB1259" s="655"/>
      <c r="AC1259" s="642"/>
      <c r="AD1259" s="555"/>
      <c r="AE1259" s="555"/>
      <c r="AF1259" s="643" t="s">
        <v>680</v>
      </c>
      <c r="AG1259" s="644">
        <v>0</v>
      </c>
    </row>
    <row r="1260" spans="1:33">
      <c r="A1260" s="43"/>
      <c r="B1260" s="635"/>
      <c r="C1260" s="636"/>
      <c r="D1260" s="636"/>
      <c r="E1260" s="628" t="s">
        <v>492</v>
      </c>
      <c r="F1260" s="637"/>
      <c r="G1260" s="638" t="s">
        <v>492</v>
      </c>
      <c r="H1260" s="637"/>
      <c r="I1260" s="639" t="s">
        <v>492</v>
      </c>
      <c r="J1260" s="637"/>
      <c r="K1260" s="640" t="s">
        <v>492</v>
      </c>
      <c r="L1260" s="637"/>
      <c r="M1260" s="641" t="s">
        <v>492</v>
      </c>
      <c r="N1260" s="642"/>
      <c r="O1260" s="630" t="s">
        <v>492</v>
      </c>
      <c r="P1260" s="642" t="s">
        <v>492</v>
      </c>
      <c r="Q1260" s="595"/>
      <c r="R1260" s="627" t="s">
        <v>492</v>
      </c>
      <c r="S1260" s="628"/>
      <c r="T1260" s="629"/>
      <c r="U1260" s="628"/>
      <c r="V1260" s="628" t="s">
        <v>492</v>
      </c>
      <c r="W1260" s="628"/>
      <c r="X1260" s="630"/>
      <c r="Y1260" s="555"/>
      <c r="Z1260" s="627"/>
      <c r="AA1260" s="654"/>
      <c r="AB1260" s="657"/>
      <c r="AC1260" s="642"/>
      <c r="AD1260" s="555"/>
      <c r="AE1260" s="555"/>
      <c r="AF1260" s="555"/>
      <c r="AG1260" s="606"/>
    </row>
    <row r="1261" spans="1:33">
      <c r="A1261" s="43"/>
      <c r="B1261" s="635"/>
      <c r="C1261" s="658"/>
      <c r="D1261" s="636"/>
      <c r="E1261" s="628" t="s">
        <v>492</v>
      </c>
      <c r="F1261" s="637"/>
      <c r="G1261" s="638" t="s">
        <v>492</v>
      </c>
      <c r="H1261" s="637"/>
      <c r="I1261" s="639" t="s">
        <v>492</v>
      </c>
      <c r="J1261" s="637"/>
      <c r="K1261" s="640" t="s">
        <v>492</v>
      </c>
      <c r="L1261" s="637"/>
      <c r="M1261" s="641" t="s">
        <v>492</v>
      </c>
      <c r="N1261" s="642"/>
      <c r="O1261" s="642" t="s">
        <v>492</v>
      </c>
      <c r="P1261" s="642" t="s">
        <v>492</v>
      </c>
      <c r="Q1261" s="595"/>
      <c r="R1261" s="627" t="s">
        <v>492</v>
      </c>
      <c r="S1261" s="628"/>
      <c r="T1261" s="629"/>
      <c r="U1261" s="628"/>
      <c r="V1261" s="628" t="s">
        <v>492</v>
      </c>
      <c r="W1261" s="628"/>
      <c r="X1261" s="630"/>
      <c r="Y1261" s="555"/>
      <c r="Z1261" s="627"/>
      <c r="AA1261" s="654"/>
      <c r="AB1261" s="657"/>
      <c r="AC1261" s="642"/>
      <c r="AD1261" s="555"/>
      <c r="AE1261" s="555"/>
      <c r="AF1261" s="596" t="s">
        <v>344</v>
      </c>
      <c r="AG1261" s="597"/>
    </row>
    <row r="1262" spans="1:33">
      <c r="A1262" s="43"/>
      <c r="B1262" s="635"/>
      <c r="C1262" s="658"/>
      <c r="D1262" s="636"/>
      <c r="E1262" s="628" t="s">
        <v>492</v>
      </c>
      <c r="F1262" s="637"/>
      <c r="G1262" s="638" t="s">
        <v>492</v>
      </c>
      <c r="H1262" s="637"/>
      <c r="I1262" s="639" t="s">
        <v>492</v>
      </c>
      <c r="J1262" s="637"/>
      <c r="K1262" s="640" t="s">
        <v>492</v>
      </c>
      <c r="L1262" s="637"/>
      <c r="M1262" s="641" t="s">
        <v>492</v>
      </c>
      <c r="N1262" s="642"/>
      <c r="O1262" s="630" t="s">
        <v>492</v>
      </c>
      <c r="P1262" s="642" t="s">
        <v>492</v>
      </c>
      <c r="Q1262" s="595"/>
      <c r="R1262" s="627" t="s">
        <v>492</v>
      </c>
      <c r="S1262" s="628"/>
      <c r="T1262" s="629"/>
      <c r="U1262" s="628"/>
      <c r="V1262" s="628" t="s">
        <v>492</v>
      </c>
      <c r="W1262" s="628"/>
      <c r="X1262" s="630"/>
      <c r="Y1262" s="555"/>
      <c r="Z1262" s="627"/>
      <c r="AA1262" s="654"/>
      <c r="AB1262" s="655"/>
      <c r="AC1262" s="656"/>
      <c r="AD1262" s="555"/>
      <c r="AE1262" s="555"/>
      <c r="AF1262" s="659"/>
      <c r="AG1262" s="647"/>
    </row>
    <row r="1263" spans="1:33">
      <c r="A1263" s="43"/>
      <c r="B1263" s="635"/>
      <c r="C1263" s="658"/>
      <c r="D1263" s="636"/>
      <c r="E1263" s="628" t="s">
        <v>492</v>
      </c>
      <c r="F1263" s="637"/>
      <c r="G1263" s="638" t="s">
        <v>492</v>
      </c>
      <c r="H1263" s="637"/>
      <c r="I1263" s="639" t="s">
        <v>492</v>
      </c>
      <c r="J1263" s="637"/>
      <c r="K1263" s="640" t="s">
        <v>492</v>
      </c>
      <c r="L1263" s="637"/>
      <c r="M1263" s="641" t="s">
        <v>492</v>
      </c>
      <c r="N1263" s="642"/>
      <c r="O1263" s="642" t="s">
        <v>492</v>
      </c>
      <c r="P1263" s="642" t="s">
        <v>492</v>
      </c>
      <c r="Q1263" s="595"/>
      <c r="R1263" s="627" t="s">
        <v>492</v>
      </c>
      <c r="S1263" s="628"/>
      <c r="T1263" s="629"/>
      <c r="U1263" s="628"/>
      <c r="V1263" s="628" t="s">
        <v>492</v>
      </c>
      <c r="W1263" s="628"/>
      <c r="X1263" s="630"/>
      <c r="Y1263" s="555"/>
      <c r="Z1263" s="627"/>
      <c r="AA1263" s="654"/>
      <c r="AB1263" s="655"/>
      <c r="AC1263" s="642"/>
      <c r="AD1263" s="555"/>
      <c r="AE1263" s="555"/>
      <c r="AF1263" s="660" t="s">
        <v>31</v>
      </c>
      <c r="AG1263" s="661">
        <v>365000</v>
      </c>
    </row>
    <row r="1264" spans="1:33">
      <c r="B1264" s="662"/>
      <c r="C1264" s="663"/>
      <c r="D1264" s="664"/>
      <c r="E1264" s="590" t="s">
        <v>492</v>
      </c>
      <c r="F1264" s="665"/>
      <c r="G1264" s="666"/>
      <c r="H1264" s="665"/>
      <c r="I1264" s="667"/>
      <c r="J1264" s="665"/>
      <c r="K1264" s="667"/>
      <c r="L1264" s="665"/>
      <c r="M1264" s="666"/>
      <c r="N1264" s="647"/>
      <c r="O1264" s="668"/>
      <c r="P1264" s="647"/>
      <c r="Q1264" s="595"/>
      <c r="R1264" s="627" t="s">
        <v>492</v>
      </c>
      <c r="S1264" s="628"/>
      <c r="T1264" s="629"/>
      <c r="U1264" s="628"/>
      <c r="V1264" s="628" t="s">
        <v>492</v>
      </c>
      <c r="W1264" s="628"/>
      <c r="X1264" s="630"/>
      <c r="Y1264" s="555"/>
      <c r="Z1264" s="627"/>
      <c r="AA1264" s="654"/>
      <c r="AB1264" s="655"/>
      <c r="AC1264" s="642"/>
      <c r="AD1264" s="555"/>
      <c r="AE1264" s="555"/>
      <c r="AF1264" s="669"/>
      <c r="AG1264" s="619"/>
    </row>
    <row r="1265" spans="1:33">
      <c r="B1265" s="928" t="s">
        <v>500</v>
      </c>
      <c r="C1265" s="929"/>
      <c r="D1265" s="930"/>
      <c r="E1265" s="670"/>
      <c r="F1265" s="671">
        <v>46</v>
      </c>
      <c r="G1265" s="672">
        <v>8100</v>
      </c>
      <c r="H1265" s="671">
        <v>175</v>
      </c>
      <c r="I1265" s="673">
        <v>6300</v>
      </c>
      <c r="J1265" s="671">
        <v>0</v>
      </c>
      <c r="K1265" s="673">
        <v>4500</v>
      </c>
      <c r="L1265" s="671">
        <v>0</v>
      </c>
      <c r="M1265" s="672">
        <v>4060</v>
      </c>
      <c r="N1265" s="672">
        <v>1</v>
      </c>
      <c r="O1265" s="674">
        <v>222</v>
      </c>
      <c r="P1265" s="674">
        <v>917780</v>
      </c>
      <c r="Q1265" s="595"/>
      <c r="R1265" s="675" t="s">
        <v>492</v>
      </c>
      <c r="S1265" s="676"/>
      <c r="T1265" s="677"/>
      <c r="U1265" s="628"/>
      <c r="V1265" s="628" t="s">
        <v>492</v>
      </c>
      <c r="W1265" s="628"/>
      <c r="X1265" s="630"/>
      <c r="Y1265" s="555"/>
      <c r="Z1265" s="627"/>
      <c r="AA1265" s="654"/>
      <c r="AB1265" s="655"/>
      <c r="AC1265" s="642"/>
      <c r="AD1265" s="555"/>
      <c r="AE1265" s="555"/>
      <c r="AF1265" s="660" t="s">
        <v>32</v>
      </c>
      <c r="AG1265" s="678"/>
    </row>
    <row r="1266" spans="1:33">
      <c r="B1266" s="554"/>
      <c r="C1266" s="590"/>
      <c r="D1266" s="554"/>
      <c r="E1266" s="590"/>
      <c r="F1266" s="666"/>
      <c r="G1266" s="666"/>
      <c r="H1266" s="666"/>
      <c r="I1266" s="666"/>
      <c r="J1266" s="666"/>
      <c r="K1266" s="666"/>
      <c r="L1266" s="666"/>
      <c r="M1266" s="666"/>
      <c r="N1266" s="666"/>
      <c r="O1266" s="666"/>
      <c r="P1266" s="666"/>
      <c r="Q1266" s="595"/>
      <c r="R1266" s="598" t="s">
        <v>89</v>
      </c>
      <c r="S1266" s="679"/>
      <c r="T1266" s="680">
        <v>580050</v>
      </c>
      <c r="U1266" s="628"/>
      <c r="V1266" s="628" t="s">
        <v>492</v>
      </c>
      <c r="W1266" s="628"/>
      <c r="X1266" s="630"/>
      <c r="Y1266" s="555"/>
      <c r="Z1266" s="627"/>
      <c r="AA1266" s="654"/>
      <c r="AB1266" s="657"/>
      <c r="AC1266" s="642"/>
      <c r="AD1266" s="555"/>
      <c r="AE1266" s="555"/>
      <c r="AF1266" s="669"/>
      <c r="AG1266" s="619"/>
    </row>
    <row r="1267" spans="1:33">
      <c r="B1267" s="881" t="s">
        <v>601</v>
      </c>
      <c r="C1267" s="882"/>
      <c r="D1267" s="882"/>
      <c r="E1267" s="564" t="e">
        <v>#N/A</v>
      </c>
      <c r="F1267" s="883" t="s">
        <v>603</v>
      </c>
      <c r="G1267" s="884"/>
      <c r="H1267" s="884"/>
      <c r="I1267" s="884"/>
      <c r="J1267" s="884"/>
      <c r="K1267" s="884"/>
      <c r="L1267" s="884"/>
      <c r="M1267" s="884"/>
      <c r="N1267" s="884"/>
      <c r="O1267" s="884"/>
      <c r="P1267" s="885"/>
      <c r="Q1267" s="555"/>
      <c r="R1267" s="598" t="s">
        <v>90</v>
      </c>
      <c r="S1267" s="564"/>
      <c r="T1267" s="681"/>
      <c r="U1267" s="682"/>
      <c r="V1267" s="682" t="s">
        <v>492</v>
      </c>
      <c r="W1267" s="682"/>
      <c r="X1267" s="683"/>
      <c r="Y1267" s="555"/>
      <c r="Z1267" s="675"/>
      <c r="AA1267" s="684"/>
      <c r="AB1267" s="685"/>
      <c r="AC1267" s="686"/>
      <c r="AD1267" s="555"/>
      <c r="AE1267" s="555"/>
      <c r="AF1267" s="660" t="s">
        <v>343</v>
      </c>
      <c r="AG1267" s="678"/>
    </row>
    <row r="1268" spans="1:33">
      <c r="B1268" s="894" t="s">
        <v>602</v>
      </c>
      <c r="C1268" s="894"/>
      <c r="D1268" s="894"/>
      <c r="E1268" s="555" t="e">
        <v>#N/A</v>
      </c>
      <c r="F1268" s="687" t="s">
        <v>15</v>
      </c>
      <c r="G1268" s="688"/>
      <c r="H1268" s="687" t="s">
        <v>16</v>
      </c>
      <c r="I1268" s="689"/>
      <c r="J1268" s="559" t="s">
        <v>17</v>
      </c>
      <c r="K1268" s="690"/>
      <c r="L1268" s="687" t="s">
        <v>18</v>
      </c>
      <c r="M1268" s="670"/>
      <c r="N1268" s="670" t="s">
        <v>19</v>
      </c>
      <c r="O1268" s="691" t="s">
        <v>6</v>
      </c>
      <c r="P1268" s="613" t="s">
        <v>20</v>
      </c>
      <c r="Q1268" s="555"/>
      <c r="R1268" s="692" t="s">
        <v>492</v>
      </c>
      <c r="S1268" s="560"/>
      <c r="T1268" s="693"/>
      <c r="U1268" s="694"/>
      <c r="V1268" s="695" t="s">
        <v>492</v>
      </c>
      <c r="W1268" s="695"/>
      <c r="X1268" s="630"/>
      <c r="Y1268" s="555"/>
      <c r="Z1268" s="645"/>
      <c r="AA1268" s="590"/>
      <c r="AB1268" s="646"/>
      <c r="AC1268" s="647"/>
      <c r="AD1268" s="555"/>
      <c r="AE1268" s="555"/>
      <c r="AF1268" s="669"/>
      <c r="AG1268" s="619"/>
    </row>
    <row r="1269" spans="1:33">
      <c r="A1269" s="548" t="s">
        <v>498</v>
      </c>
      <c r="B1269" s="873" t="s">
        <v>635</v>
      </c>
      <c r="C1269" s="874"/>
      <c r="D1269" s="875"/>
      <c r="E1269" s="670"/>
      <c r="F1269" s="765">
        <v>46</v>
      </c>
      <c r="G1269" s="757">
        <v>8100</v>
      </c>
      <c r="H1269" s="758">
        <v>175</v>
      </c>
      <c r="I1269" s="758">
        <v>6300</v>
      </c>
      <c r="J1269" s="758">
        <v>0</v>
      </c>
      <c r="K1269" s="758">
        <v>4500</v>
      </c>
      <c r="L1269" s="758">
        <v>0</v>
      </c>
      <c r="M1269" s="758">
        <v>4060</v>
      </c>
      <c r="N1269" s="758">
        <v>1</v>
      </c>
      <c r="O1269" s="758">
        <v>222</v>
      </c>
      <c r="P1269" s="759">
        <v>917780</v>
      </c>
      <c r="Q1269" s="555"/>
      <c r="R1269" s="857" t="s">
        <v>91</v>
      </c>
      <c r="S1269" s="858"/>
      <c r="T1269" s="680">
        <v>580050</v>
      </c>
      <c r="U1269" s="696"/>
      <c r="V1269" s="697" t="s">
        <v>492</v>
      </c>
      <c r="W1269" s="696"/>
      <c r="X1269" s="630"/>
      <c r="Y1269" s="555"/>
      <c r="Z1269" s="648" t="s">
        <v>35</v>
      </c>
      <c r="AA1269" s="649"/>
      <c r="AB1269" s="650"/>
      <c r="AC1269" s="651">
        <v>0</v>
      </c>
      <c r="AD1269" s="555"/>
      <c r="AE1269" s="555"/>
      <c r="AF1269" s="698" t="s">
        <v>81</v>
      </c>
      <c r="AG1269" s="699">
        <v>-14378</v>
      </c>
    </row>
    <row r="1270" spans="1:33">
      <c r="A1270" s="548"/>
      <c r="B1270" s="870" t="s">
        <v>623</v>
      </c>
      <c r="C1270" s="871"/>
      <c r="D1270" s="872"/>
      <c r="E1270" s="555" t="e">
        <v>#N/A</v>
      </c>
      <c r="F1270" s="700">
        <v>818</v>
      </c>
      <c r="G1270" s="701">
        <v>210600</v>
      </c>
      <c r="H1270" s="702">
        <v>1649</v>
      </c>
      <c r="I1270" s="702">
        <v>163800</v>
      </c>
      <c r="J1270" s="702">
        <v>46</v>
      </c>
      <c r="K1270" s="702">
        <v>117000</v>
      </c>
      <c r="L1270" s="702">
        <v>40</v>
      </c>
      <c r="M1270" s="702">
        <v>105560</v>
      </c>
      <c r="N1270" s="702">
        <v>23</v>
      </c>
      <c r="O1270" s="702">
        <v>2576</v>
      </c>
      <c r="P1270" s="703">
        <v>10641040</v>
      </c>
      <c r="Q1270" s="555"/>
      <c r="R1270" s="560"/>
      <c r="S1270" s="560"/>
      <c r="T1270" s="704"/>
      <c r="U1270" s="628"/>
      <c r="V1270" s="628" t="s">
        <v>492</v>
      </c>
      <c r="W1270" s="628"/>
      <c r="X1270" s="630"/>
      <c r="Y1270" s="555"/>
      <c r="Z1270" s="596" t="s">
        <v>36</v>
      </c>
      <c r="AA1270" s="555"/>
      <c r="AB1270" s="555"/>
      <c r="AC1270" s="555"/>
      <c r="AD1270" s="555"/>
      <c r="AE1270" s="555"/>
      <c r="AF1270" s="669"/>
      <c r="AG1270" s="619"/>
    </row>
    <row r="1271" spans="1:33">
      <c r="A1271" s="548" t="s">
        <v>607</v>
      </c>
      <c r="B1271" s="873" t="s">
        <v>107</v>
      </c>
      <c r="C1271" s="874"/>
      <c r="D1271" s="875"/>
      <c r="E1271" s="670"/>
      <c r="F1271" s="757">
        <v>0</v>
      </c>
      <c r="G1271" s="758">
        <v>0</v>
      </c>
      <c r="H1271" s="758">
        <v>0</v>
      </c>
      <c r="I1271" s="758">
        <v>0</v>
      </c>
      <c r="J1271" s="758">
        <v>0</v>
      </c>
      <c r="K1271" s="758">
        <v>0</v>
      </c>
      <c r="L1271" s="758">
        <v>0</v>
      </c>
      <c r="M1271" s="758">
        <v>0</v>
      </c>
      <c r="N1271" s="758">
        <v>0</v>
      </c>
      <c r="O1271" s="758">
        <v>0</v>
      </c>
      <c r="P1271" s="759">
        <v>0</v>
      </c>
      <c r="Q1271" s="555"/>
      <c r="R1271" s="857" t="s">
        <v>92</v>
      </c>
      <c r="S1271" s="863"/>
      <c r="T1271" s="864"/>
      <c r="U1271" s="682"/>
      <c r="V1271" s="682" t="s">
        <v>492</v>
      </c>
      <c r="W1271" s="682"/>
      <c r="X1271" s="683"/>
      <c r="Y1271" s="555"/>
      <c r="Z1271" s="555"/>
      <c r="AA1271" s="555"/>
      <c r="AB1271" s="555"/>
      <c r="AC1271" s="555"/>
      <c r="AD1271" s="555"/>
      <c r="AE1271" s="555"/>
      <c r="AF1271" s="705" t="s">
        <v>34</v>
      </c>
      <c r="AG1271" s="706"/>
    </row>
    <row r="1272" spans="1:33">
      <c r="A1272" s="548"/>
      <c r="B1272" s="870" t="s">
        <v>623</v>
      </c>
      <c r="C1272" s="871"/>
      <c r="D1272" s="872"/>
      <c r="E1272" s="555" t="e">
        <v>#N/A</v>
      </c>
      <c r="F1272" s="701">
        <v>51</v>
      </c>
      <c r="G1272" s="702">
        <v>6300</v>
      </c>
      <c r="H1272" s="702">
        <v>50</v>
      </c>
      <c r="I1272" s="702">
        <v>4900</v>
      </c>
      <c r="J1272" s="702">
        <v>0</v>
      </c>
      <c r="K1272" s="702">
        <v>3500</v>
      </c>
      <c r="L1272" s="702">
        <v>0</v>
      </c>
      <c r="M1272" s="702">
        <v>3160</v>
      </c>
      <c r="N1272" s="702">
        <v>1</v>
      </c>
      <c r="O1272" s="702">
        <v>102</v>
      </c>
      <c r="P1272" s="703">
        <v>337580</v>
      </c>
      <c r="Q1272" s="555"/>
      <c r="R1272" s="692" t="s">
        <v>492</v>
      </c>
      <c r="S1272" s="560"/>
      <c r="T1272" s="693"/>
      <c r="U1272" s="707"/>
      <c r="V1272" s="708" t="s">
        <v>492</v>
      </c>
      <c r="W1272" s="676"/>
      <c r="X1272" s="709"/>
      <c r="Y1272" s="555"/>
      <c r="Z1272" s="645"/>
      <c r="AA1272" s="590"/>
      <c r="AB1272" s="646"/>
      <c r="AC1272" s="647"/>
      <c r="AD1272" s="555"/>
      <c r="AE1272" s="555"/>
      <c r="AF1272" s="669"/>
      <c r="AG1272" s="619"/>
    </row>
    <row r="1273" spans="1:33" ht="3" customHeight="1">
      <c r="A1273" s="548" t="s">
        <v>608</v>
      </c>
      <c r="B1273" s="873" t="s">
        <v>605</v>
      </c>
      <c r="C1273" s="874"/>
      <c r="D1273" s="875"/>
      <c r="E1273" s="670"/>
      <c r="F1273" s="757">
        <v>0</v>
      </c>
      <c r="G1273" s="758">
        <v>0</v>
      </c>
      <c r="H1273" s="758">
        <v>0</v>
      </c>
      <c r="I1273" s="758">
        <v>0</v>
      </c>
      <c r="J1273" s="758">
        <v>0</v>
      </c>
      <c r="K1273" s="758">
        <v>0</v>
      </c>
      <c r="L1273" s="758">
        <v>0</v>
      </c>
      <c r="M1273" s="758">
        <v>0</v>
      </c>
      <c r="N1273" s="758">
        <v>0</v>
      </c>
      <c r="O1273" s="758">
        <v>0</v>
      </c>
      <c r="P1273" s="759">
        <v>0</v>
      </c>
      <c r="Q1273" s="555"/>
      <c r="R1273" s="857" t="s">
        <v>93</v>
      </c>
      <c r="S1273" s="858"/>
      <c r="T1273" s="680">
        <v>20250</v>
      </c>
      <c r="U1273" s="710"/>
      <c r="V1273" s="564" t="s">
        <v>82</v>
      </c>
      <c r="W1273" s="564"/>
      <c r="X1273" s="711">
        <v>20250</v>
      </c>
      <c r="Y1273" s="555"/>
      <c r="Z1273" s="692" t="s">
        <v>76</v>
      </c>
      <c r="AA1273" s="649"/>
      <c r="AB1273" s="650"/>
      <c r="AC1273" s="651">
        <v>0</v>
      </c>
      <c r="AD1273" s="555"/>
      <c r="AE1273" s="555"/>
      <c r="AF1273" s="705" t="s">
        <v>5</v>
      </c>
      <c r="AG1273" s="651">
        <v>350622</v>
      </c>
    </row>
    <row r="1274" spans="1:33" ht="17.25" customHeight="1">
      <c r="A1274" s="548"/>
      <c r="B1274" s="870" t="s">
        <v>623</v>
      </c>
      <c r="C1274" s="871"/>
      <c r="D1274" s="872"/>
      <c r="E1274" s="712"/>
      <c r="F1274" s="701">
        <v>42</v>
      </c>
      <c r="G1274" s="702">
        <v>4500</v>
      </c>
      <c r="H1274" s="702">
        <v>54</v>
      </c>
      <c r="I1274" s="702">
        <v>3500</v>
      </c>
      <c r="J1274" s="702">
        <v>0</v>
      </c>
      <c r="K1274" s="702">
        <v>2500</v>
      </c>
      <c r="L1274" s="702">
        <v>0</v>
      </c>
      <c r="M1274" s="702">
        <v>2260</v>
      </c>
      <c r="N1274" s="702">
        <v>0</v>
      </c>
      <c r="O1274" s="702">
        <v>96</v>
      </c>
      <c r="P1274" s="703">
        <v>226500</v>
      </c>
      <c r="Q1274" s="555"/>
      <c r="R1274" s="596"/>
      <c r="S1274" s="555"/>
      <c r="T1274" s="713"/>
      <c r="U1274" s="555"/>
      <c r="V1274" s="714"/>
      <c r="W1274" s="555"/>
      <c r="X1274" s="713"/>
      <c r="Y1274" s="555"/>
      <c r="Z1274" s="555"/>
      <c r="AA1274" s="555"/>
      <c r="AB1274" s="555"/>
      <c r="AC1274" s="555"/>
      <c r="AD1274" s="555"/>
      <c r="AE1274" s="555"/>
      <c r="AF1274" s="555"/>
      <c r="AG1274" s="555"/>
    </row>
    <row r="1275" spans="1:33" ht="17.25" customHeight="1">
      <c r="A1275" s="548" t="s">
        <v>609</v>
      </c>
      <c r="B1275" s="873" t="s">
        <v>103</v>
      </c>
      <c r="C1275" s="874"/>
      <c r="D1275" s="875"/>
      <c r="E1275" s="560" t="e">
        <v>#N/A</v>
      </c>
      <c r="F1275" s="757">
        <v>0</v>
      </c>
      <c r="G1275" s="758">
        <v>0</v>
      </c>
      <c r="H1275" s="758">
        <v>0</v>
      </c>
      <c r="I1275" s="758">
        <v>0</v>
      </c>
      <c r="J1275" s="758">
        <v>0</v>
      </c>
      <c r="K1275" s="758">
        <v>0</v>
      </c>
      <c r="L1275" s="758">
        <v>0</v>
      </c>
      <c r="M1275" s="758">
        <v>0</v>
      </c>
      <c r="N1275" s="758">
        <v>0</v>
      </c>
      <c r="O1275" s="758">
        <v>0</v>
      </c>
      <c r="P1275" s="759">
        <v>0</v>
      </c>
      <c r="Q1275" s="555"/>
      <c r="R1275" s="649" t="s">
        <v>425</v>
      </c>
      <c r="S1275" s="555"/>
      <c r="T1275" s="555"/>
      <c r="U1275" s="555"/>
      <c r="V1275" s="555"/>
      <c r="W1275" s="555"/>
      <c r="X1275" s="555"/>
      <c r="Y1275" s="555"/>
      <c r="Z1275" s="555"/>
      <c r="AA1275" s="555"/>
      <c r="AB1275" s="555"/>
      <c r="AC1275" s="555"/>
      <c r="AD1275" s="555"/>
      <c r="AE1275" s="555"/>
      <c r="AF1275" s="714" t="s">
        <v>342</v>
      </c>
      <c r="AG1275" s="555"/>
    </row>
    <row r="1276" spans="1:33" ht="16.5" customHeight="1">
      <c r="A1276" s="548"/>
      <c r="B1276" s="870" t="s">
        <v>623</v>
      </c>
      <c r="C1276" s="871"/>
      <c r="D1276" s="872"/>
      <c r="E1276" s="555" t="e">
        <v>#N/A</v>
      </c>
      <c r="F1276" s="701">
        <v>174</v>
      </c>
      <c r="G1276" s="702">
        <v>26460</v>
      </c>
      <c r="H1276" s="702">
        <v>71</v>
      </c>
      <c r="I1276" s="702">
        <v>20580</v>
      </c>
      <c r="J1276" s="702">
        <v>0</v>
      </c>
      <c r="K1276" s="702">
        <v>14700</v>
      </c>
      <c r="L1276" s="702">
        <v>20</v>
      </c>
      <c r="M1276" s="702">
        <v>13230</v>
      </c>
      <c r="N1276" s="702">
        <v>6</v>
      </c>
      <c r="O1276" s="702">
        <v>271</v>
      </c>
      <c r="P1276" s="703">
        <v>2455880</v>
      </c>
      <c r="Q1276" s="555"/>
      <c r="R1276" s="774"/>
      <c r="S1276" s="604"/>
      <c r="T1276" s="603" t="s">
        <v>39</v>
      </c>
      <c r="U1276" s="604"/>
      <c r="V1276" s="715"/>
      <c r="W1276" s="604"/>
      <c r="X1276" s="603" t="s">
        <v>40</v>
      </c>
      <c r="Y1276" s="604"/>
      <c r="Z1276" s="715"/>
      <c r="AA1276" s="604"/>
      <c r="AB1276" s="604"/>
      <c r="AC1276" s="603" t="s">
        <v>41</v>
      </c>
      <c r="AD1276" s="715"/>
      <c r="AE1276" s="555"/>
      <c r="AF1276" s="645" t="s">
        <v>749</v>
      </c>
      <c r="AG1276" s="716"/>
    </row>
    <row r="1277" spans="1:33" ht="11.25" customHeight="1">
      <c r="A1277" s="548" t="s">
        <v>610</v>
      </c>
      <c r="B1277" s="878" t="s">
        <v>661</v>
      </c>
      <c r="C1277" s="879"/>
      <c r="D1277" s="880"/>
      <c r="E1277" s="670"/>
      <c r="F1277" s="757">
        <v>0</v>
      </c>
      <c r="G1277" s="758">
        <v>0</v>
      </c>
      <c r="H1277" s="758">
        <v>0</v>
      </c>
      <c r="I1277" s="758">
        <v>0</v>
      </c>
      <c r="J1277" s="758">
        <v>0</v>
      </c>
      <c r="K1277" s="758">
        <v>0</v>
      </c>
      <c r="L1277" s="758">
        <v>0</v>
      </c>
      <c r="M1277" s="758">
        <v>0</v>
      </c>
      <c r="N1277" s="758">
        <v>0</v>
      </c>
      <c r="O1277" s="758">
        <v>0</v>
      </c>
      <c r="P1277" s="759">
        <v>0</v>
      </c>
      <c r="Q1277" s="555"/>
      <c r="R1277" s="775"/>
      <c r="S1277" s="596" t="s">
        <v>2</v>
      </c>
      <c r="T1277" s="717">
        <v>129</v>
      </c>
      <c r="U1277" s="555"/>
      <c r="V1277" s="718"/>
      <c r="W1277" s="596" t="s">
        <v>42</v>
      </c>
      <c r="X1277" s="719">
        <v>2108</v>
      </c>
      <c r="Y1277" s="555"/>
      <c r="Z1277" s="720"/>
      <c r="AA1277" s="555" t="s">
        <v>2</v>
      </c>
      <c r="AB1277" s="596"/>
      <c r="AC1277" s="721">
        <v>2427</v>
      </c>
      <c r="AD1277" s="720"/>
      <c r="AE1277" s="555"/>
      <c r="AF1277" s="631" t="s">
        <v>763</v>
      </c>
      <c r="AG1277" s="561"/>
    </row>
    <row r="1278" spans="1:33">
      <c r="A1278" s="548" t="s">
        <v>332</v>
      </c>
      <c r="B1278" s="870" t="s">
        <v>623</v>
      </c>
      <c r="C1278" s="871"/>
      <c r="D1278" s="872"/>
      <c r="E1278" s="555" t="e">
        <v>#N/A</v>
      </c>
      <c r="F1278" s="701">
        <v>241</v>
      </c>
      <c r="G1278" s="702">
        <v>67500</v>
      </c>
      <c r="H1278" s="702">
        <v>153</v>
      </c>
      <c r="I1278" s="702">
        <v>52500</v>
      </c>
      <c r="J1278" s="702">
        <v>0</v>
      </c>
      <c r="K1278" s="702">
        <v>37500</v>
      </c>
      <c r="L1278" s="702">
        <v>10</v>
      </c>
      <c r="M1278" s="702">
        <v>33800</v>
      </c>
      <c r="N1278" s="702">
        <v>3</v>
      </c>
      <c r="O1278" s="702">
        <v>407</v>
      </c>
      <c r="P1278" s="703">
        <v>2887890</v>
      </c>
      <c r="Q1278" s="555"/>
      <c r="R1278" s="776" t="s">
        <v>43</v>
      </c>
      <c r="S1278" s="697" t="s">
        <v>3</v>
      </c>
      <c r="T1278" s="722">
        <v>222</v>
      </c>
      <c r="U1278" s="696"/>
      <c r="V1278" s="723">
        <v>172.09302325581396</v>
      </c>
      <c r="W1278" s="697" t="s">
        <v>44</v>
      </c>
      <c r="X1278" s="724">
        <v>3452</v>
      </c>
      <c r="Y1278" s="696"/>
      <c r="Z1278" s="725">
        <v>163.75711574952561</v>
      </c>
      <c r="AA1278" s="696" t="s">
        <v>3</v>
      </c>
      <c r="AB1278" s="697"/>
      <c r="AC1278" s="726">
        <v>3730</v>
      </c>
      <c r="AD1278" s="723">
        <v>153.68768026370003</v>
      </c>
      <c r="AE1278" s="555"/>
      <c r="AF1278" s="558"/>
      <c r="AG1278" s="561"/>
    </row>
    <row r="1279" spans="1:33">
      <c r="A1279" s="43"/>
      <c r="B1279" s="662"/>
      <c r="C1279" s="663"/>
      <c r="D1279" s="664"/>
      <c r="E1279" s="590" t="s">
        <v>492</v>
      </c>
      <c r="F1279" s="760"/>
      <c r="G1279" s="761"/>
      <c r="H1279" s="760"/>
      <c r="I1279" s="762"/>
      <c r="J1279" s="760"/>
      <c r="K1279" s="762"/>
      <c r="L1279" s="760"/>
      <c r="M1279" s="761"/>
      <c r="N1279" s="761"/>
      <c r="O1279" s="763"/>
      <c r="P1279" s="764"/>
      <c r="Q1279" s="555"/>
      <c r="R1279" s="777"/>
      <c r="S1279" s="728"/>
      <c r="T1279" s="606">
        <v>356950</v>
      </c>
      <c r="U1279" s="555"/>
      <c r="V1279" s="729"/>
      <c r="W1279" s="555"/>
      <c r="X1279" s="719">
        <v>7067270</v>
      </c>
      <c r="Y1279" s="555"/>
      <c r="Z1279" s="720"/>
      <c r="AA1279" s="555"/>
      <c r="AB1279" s="555"/>
      <c r="AC1279" s="713">
        <v>8111880</v>
      </c>
      <c r="AD1279" s="720"/>
      <c r="AE1279" s="555"/>
      <c r="AF1279" s="730"/>
      <c r="AG1279" s="561"/>
    </row>
    <row r="1280" spans="1:33">
      <c r="A1280" s="43"/>
      <c r="B1280" s="870" t="s">
        <v>611</v>
      </c>
      <c r="C1280" s="871"/>
      <c r="D1280" s="872"/>
      <c r="E1280" s="670"/>
      <c r="F1280" s="731">
        <v>1326</v>
      </c>
      <c r="G1280" s="732">
        <v>315360</v>
      </c>
      <c r="H1280" s="731">
        <v>1977</v>
      </c>
      <c r="I1280" s="733">
        <v>245280</v>
      </c>
      <c r="J1280" s="731">
        <v>46</v>
      </c>
      <c r="K1280" s="733">
        <v>175200</v>
      </c>
      <c r="L1280" s="731">
        <v>70</v>
      </c>
      <c r="M1280" s="732">
        <v>158010</v>
      </c>
      <c r="N1280" s="732">
        <v>33</v>
      </c>
      <c r="O1280" s="734">
        <v>3452</v>
      </c>
      <c r="P1280" s="735">
        <v>16548890</v>
      </c>
      <c r="Q1280" s="555"/>
      <c r="R1280" s="778" t="s">
        <v>45</v>
      </c>
      <c r="S1280" s="660"/>
      <c r="T1280" s="736">
        <v>917780</v>
      </c>
      <c r="U1280" s="696"/>
      <c r="V1280" s="723">
        <v>257.11724331138817</v>
      </c>
      <c r="W1280" s="696"/>
      <c r="X1280" s="724">
        <v>16548890</v>
      </c>
      <c r="Y1280" s="696"/>
      <c r="Z1280" s="723">
        <v>234.16241349205563</v>
      </c>
      <c r="AA1280" s="696"/>
      <c r="AB1280" s="696"/>
      <c r="AC1280" s="736">
        <v>17732850</v>
      </c>
      <c r="AD1280" s="723">
        <v>218.60345567242118</v>
      </c>
      <c r="AE1280" s="555"/>
      <c r="AF1280" s="558"/>
      <c r="AG1280" s="561"/>
    </row>
    <row r="1281" spans="1:33">
      <c r="A1281" s="43"/>
      <c r="B1281" s="895"/>
      <c r="C1281" s="895"/>
      <c r="D1281" s="895"/>
      <c r="E1281" s="562"/>
      <c r="F1281" s="666"/>
      <c r="G1281" s="737"/>
      <c r="H1281" s="666"/>
      <c r="I1281" s="737"/>
      <c r="J1281" s="666"/>
      <c r="K1281" s="737"/>
      <c r="L1281" s="666"/>
      <c r="M1281" s="737"/>
      <c r="N1281" s="666"/>
      <c r="O1281" s="737"/>
      <c r="P1281" s="737"/>
      <c r="Q1281" s="555"/>
      <c r="R1281" s="777" t="s">
        <v>46</v>
      </c>
      <c r="S1281" s="738">
        <v>0</v>
      </c>
      <c r="T1281" s="606">
        <v>0</v>
      </c>
      <c r="U1281" s="555"/>
      <c r="V1281" s="729"/>
      <c r="W1281" s="555"/>
      <c r="X1281" s="719">
        <v>0</v>
      </c>
      <c r="Y1281" s="555"/>
      <c r="Z1281" s="739"/>
      <c r="AA1281" s="555"/>
      <c r="AB1281" s="555"/>
      <c r="AC1281" s="713">
        <v>0</v>
      </c>
      <c r="AD1281" s="720"/>
      <c r="AE1281" s="555"/>
      <c r="AF1281" s="558"/>
      <c r="AG1281" s="561"/>
    </row>
    <row r="1282" spans="1:33">
      <c r="A1282" s="43"/>
      <c r="B1282" s="881" t="s">
        <v>618</v>
      </c>
      <c r="C1282" s="882"/>
      <c r="D1282" s="882"/>
      <c r="E1282" s="564" t="e">
        <v>#N/A</v>
      </c>
      <c r="F1282" s="883" t="s">
        <v>616</v>
      </c>
      <c r="G1282" s="884"/>
      <c r="H1282" s="884"/>
      <c r="I1282" s="884"/>
      <c r="J1282" s="884"/>
      <c r="K1282" s="884"/>
      <c r="L1282" s="884"/>
      <c r="M1282" s="884"/>
      <c r="N1282" s="884"/>
      <c r="O1282" s="884"/>
      <c r="P1282" s="885"/>
      <c r="Q1282" s="555"/>
      <c r="R1282" s="776" t="s">
        <v>47</v>
      </c>
      <c r="S1282" s="740"/>
      <c r="T1282" s="736">
        <v>0</v>
      </c>
      <c r="U1282" s="696"/>
      <c r="V1282" s="723" t="s">
        <v>492</v>
      </c>
      <c r="W1282" s="696"/>
      <c r="X1282" s="724">
        <v>0</v>
      </c>
      <c r="Y1282" s="696"/>
      <c r="Z1282" s="725" t="s">
        <v>492</v>
      </c>
      <c r="AA1282" s="696"/>
      <c r="AB1282" s="696"/>
      <c r="AC1282" s="736">
        <v>0</v>
      </c>
      <c r="AD1282" s="723" t="s">
        <v>492</v>
      </c>
      <c r="AE1282" s="555"/>
      <c r="AF1282" s="558"/>
      <c r="AG1282" s="561"/>
    </row>
    <row r="1283" spans="1:33">
      <c r="A1283" s="43"/>
      <c r="B1283" s="894" t="s">
        <v>602</v>
      </c>
      <c r="C1283" s="894"/>
      <c r="D1283" s="894"/>
      <c r="E1283" s="555" t="e">
        <v>#N/A</v>
      </c>
      <c r="F1283" s="687" t="s">
        <v>15</v>
      </c>
      <c r="G1283" s="688"/>
      <c r="H1283" s="687" t="s">
        <v>16</v>
      </c>
      <c r="I1283" s="689"/>
      <c r="J1283" s="559" t="s">
        <v>17</v>
      </c>
      <c r="K1283" s="690"/>
      <c r="L1283" s="687" t="s">
        <v>18</v>
      </c>
      <c r="M1283" s="670"/>
      <c r="N1283" s="670" t="s">
        <v>19</v>
      </c>
      <c r="O1283" s="691" t="s">
        <v>6</v>
      </c>
      <c r="P1283" s="613" t="s">
        <v>20</v>
      </c>
      <c r="Q1283" s="555"/>
      <c r="R1283" s="773" t="s">
        <v>639</v>
      </c>
      <c r="S1283" s="824">
        <v>35020</v>
      </c>
      <c r="T1283" s="606">
        <v>2610</v>
      </c>
      <c r="U1283" s="555"/>
      <c r="V1283" s="729"/>
      <c r="W1283" s="555"/>
      <c r="X1283" s="719">
        <v>133900</v>
      </c>
      <c r="Y1283" s="555"/>
      <c r="Z1283" s="720"/>
      <c r="AA1283" s="555"/>
      <c r="AB1283" s="555"/>
      <c r="AC1283" s="713">
        <v>153920</v>
      </c>
      <c r="AD1283" s="720"/>
      <c r="AE1283" s="555"/>
      <c r="AF1283" s="558"/>
      <c r="AG1283" s="561"/>
    </row>
    <row r="1284" spans="1:33" ht="15" thickBot="1">
      <c r="A1284" s="43"/>
      <c r="B1284" s="873" t="s">
        <v>635</v>
      </c>
      <c r="C1284" s="874"/>
      <c r="D1284" s="875"/>
      <c r="E1284" s="670"/>
      <c r="F1284" s="665"/>
      <c r="G1284" s="727"/>
      <c r="H1284" s="727"/>
      <c r="I1284" s="727"/>
      <c r="J1284" s="727"/>
      <c r="K1284" s="727"/>
      <c r="L1284" s="727"/>
      <c r="M1284" s="727"/>
      <c r="N1284" s="727"/>
      <c r="O1284" s="727"/>
      <c r="P1284" s="742"/>
      <c r="Q1284" s="555"/>
      <c r="R1284" s="771" t="s">
        <v>682</v>
      </c>
      <c r="S1284" s="825">
        <v>0</v>
      </c>
      <c r="T1284" s="736">
        <v>35020</v>
      </c>
      <c r="U1284" s="696"/>
      <c r="V1284" s="723">
        <v>1341.7624521072798</v>
      </c>
      <c r="W1284" s="696"/>
      <c r="X1284" s="724">
        <v>273380</v>
      </c>
      <c r="Y1284" s="696"/>
      <c r="Z1284" s="723">
        <v>204.16728902165798</v>
      </c>
      <c r="AA1284" s="696"/>
      <c r="AB1284" s="696"/>
      <c r="AC1284" s="736">
        <v>290780</v>
      </c>
      <c r="AD1284" s="723">
        <v>188.91632016632016</v>
      </c>
      <c r="AE1284" s="555"/>
      <c r="AF1284" s="558"/>
      <c r="AG1284" s="561"/>
    </row>
    <row r="1285" spans="1:33" ht="15" thickBot="1">
      <c r="A1285" s="43"/>
      <c r="B1285" s="870" t="s">
        <v>624</v>
      </c>
      <c r="C1285" s="871"/>
      <c r="D1285" s="872"/>
      <c r="E1285" s="555" t="e">
        <v>#N/A</v>
      </c>
      <c r="F1285" s="700">
        <v>1004</v>
      </c>
      <c r="G1285" s="701">
        <v>222750</v>
      </c>
      <c r="H1285" s="702">
        <v>1727</v>
      </c>
      <c r="I1285" s="702">
        <v>173250</v>
      </c>
      <c r="J1285" s="702">
        <v>46</v>
      </c>
      <c r="K1285" s="702">
        <v>123750</v>
      </c>
      <c r="L1285" s="702">
        <v>52</v>
      </c>
      <c r="M1285" s="702">
        <v>111650</v>
      </c>
      <c r="N1285" s="702">
        <v>25</v>
      </c>
      <c r="O1285" s="702">
        <v>2854</v>
      </c>
      <c r="P1285" s="703">
        <v>11825000</v>
      </c>
      <c r="Q1285" s="555"/>
      <c r="R1285" s="773" t="s">
        <v>640</v>
      </c>
      <c r="S1285" s="741">
        <v>12500</v>
      </c>
      <c r="T1285" s="606">
        <v>4000</v>
      </c>
      <c r="U1285" s="555"/>
      <c r="V1285" s="729"/>
      <c r="W1285" s="555"/>
      <c r="X1285" s="719">
        <v>126400</v>
      </c>
      <c r="Y1285" s="555"/>
      <c r="Z1285" s="739"/>
      <c r="AA1285" s="555"/>
      <c r="AB1285" s="555"/>
      <c r="AC1285" s="713">
        <v>149200</v>
      </c>
      <c r="AD1285" s="720"/>
      <c r="AE1285" s="555"/>
      <c r="AF1285" s="934" t="s">
        <v>664</v>
      </c>
      <c r="AG1285" s="935"/>
    </row>
    <row r="1286" spans="1:33">
      <c r="B1286" s="873" t="s">
        <v>107</v>
      </c>
      <c r="C1286" s="874"/>
      <c r="D1286" s="875"/>
      <c r="E1286" s="670"/>
      <c r="F1286" s="665"/>
      <c r="G1286" s="727"/>
      <c r="H1286" s="727"/>
      <c r="I1286" s="727"/>
      <c r="J1286" s="727"/>
      <c r="K1286" s="727"/>
      <c r="L1286" s="727"/>
      <c r="M1286" s="727"/>
      <c r="N1286" s="727"/>
      <c r="O1286" s="727"/>
      <c r="P1286" s="742"/>
      <c r="Q1286" s="555"/>
      <c r="R1286" s="772" t="s">
        <v>683</v>
      </c>
      <c r="S1286" s="740"/>
      <c r="T1286" s="736">
        <v>12500</v>
      </c>
      <c r="U1286" s="696"/>
      <c r="V1286" s="723">
        <v>312.5</v>
      </c>
      <c r="W1286" s="696"/>
      <c r="X1286" s="724">
        <v>197300</v>
      </c>
      <c r="Y1286" s="696"/>
      <c r="Z1286" s="725">
        <v>156.09177215189874</v>
      </c>
      <c r="AA1286" s="696"/>
      <c r="AB1286" s="696"/>
      <c r="AC1286" s="736">
        <v>230300</v>
      </c>
      <c r="AD1286" s="723">
        <v>154.35656836461126</v>
      </c>
      <c r="AE1286" s="555"/>
      <c r="AF1286" s="936" t="s">
        <v>157</v>
      </c>
      <c r="AG1286" s="937"/>
    </row>
    <row r="1287" spans="1:33">
      <c r="B1287" s="870" t="s">
        <v>624</v>
      </c>
      <c r="C1287" s="871"/>
      <c r="D1287" s="872"/>
      <c r="E1287" s="555" t="e">
        <v>#N/A</v>
      </c>
      <c r="F1287" s="701">
        <v>51</v>
      </c>
      <c r="G1287" s="702">
        <v>6300</v>
      </c>
      <c r="H1287" s="702">
        <v>50</v>
      </c>
      <c r="I1287" s="702">
        <v>4900</v>
      </c>
      <c r="J1287" s="702">
        <v>0</v>
      </c>
      <c r="K1287" s="702">
        <v>3500</v>
      </c>
      <c r="L1287" s="702">
        <v>0</v>
      </c>
      <c r="M1287" s="702">
        <v>3160</v>
      </c>
      <c r="N1287" s="702">
        <v>1</v>
      </c>
      <c r="O1287" s="702">
        <v>102</v>
      </c>
      <c r="P1287" s="703">
        <v>337580</v>
      </c>
      <c r="Q1287" s="555"/>
      <c r="R1287" s="777"/>
      <c r="S1287" s="669"/>
      <c r="T1287" s="606">
        <v>0</v>
      </c>
      <c r="U1287" s="555"/>
      <c r="V1287" s="729"/>
      <c r="W1287" s="555"/>
      <c r="X1287" s="719">
        <v>0</v>
      </c>
      <c r="Y1287" s="555"/>
      <c r="Z1287" s="720"/>
      <c r="AA1287" s="555"/>
      <c r="AB1287" s="555"/>
      <c r="AC1287" s="713">
        <v>0</v>
      </c>
      <c r="AD1287" s="720"/>
      <c r="AE1287" s="555"/>
      <c r="AF1287" s="826" t="s">
        <v>731</v>
      </c>
      <c r="AG1287" s="827" t="s">
        <v>732</v>
      </c>
    </row>
    <row r="1288" spans="1:33">
      <c r="B1288" s="873" t="s">
        <v>605</v>
      </c>
      <c r="C1288" s="874"/>
      <c r="D1288" s="875"/>
      <c r="E1288" s="670"/>
      <c r="F1288" s="665"/>
      <c r="G1288" s="727"/>
      <c r="H1288" s="727"/>
      <c r="I1288" s="727"/>
      <c r="J1288" s="727"/>
      <c r="K1288" s="727"/>
      <c r="L1288" s="727"/>
      <c r="M1288" s="727"/>
      <c r="N1288" s="727"/>
      <c r="O1288" s="727"/>
      <c r="P1288" s="742"/>
      <c r="Q1288" s="555"/>
      <c r="R1288" s="776" t="s">
        <v>52</v>
      </c>
      <c r="S1288" s="660"/>
      <c r="T1288" s="736">
        <v>0</v>
      </c>
      <c r="U1288" s="696"/>
      <c r="V1288" s="723" t="s">
        <v>492</v>
      </c>
      <c r="W1288" s="696"/>
      <c r="X1288" s="724">
        <v>0</v>
      </c>
      <c r="Y1288" s="696"/>
      <c r="Z1288" s="723" t="s">
        <v>492</v>
      </c>
      <c r="AA1288" s="696"/>
      <c r="AB1288" s="696"/>
      <c r="AC1288" s="736">
        <v>0</v>
      </c>
      <c r="AD1288" s="723" t="s">
        <v>492</v>
      </c>
      <c r="AE1288" s="555"/>
      <c r="AF1288" s="817">
        <v>6680</v>
      </c>
      <c r="AG1288" s="818">
        <v>494.81481481481478</v>
      </c>
    </row>
    <row r="1289" spans="1:33">
      <c r="B1289" s="870" t="s">
        <v>624</v>
      </c>
      <c r="C1289" s="871"/>
      <c r="D1289" s="872"/>
      <c r="E1289" s="712"/>
      <c r="F1289" s="701">
        <v>42</v>
      </c>
      <c r="G1289" s="702">
        <v>4500</v>
      </c>
      <c r="H1289" s="702">
        <v>54</v>
      </c>
      <c r="I1289" s="702">
        <v>3500</v>
      </c>
      <c r="J1289" s="702">
        <v>0</v>
      </c>
      <c r="K1289" s="702">
        <v>2500</v>
      </c>
      <c r="L1289" s="702">
        <v>0</v>
      </c>
      <c r="M1289" s="702">
        <v>2260</v>
      </c>
      <c r="N1289" s="702">
        <v>0</v>
      </c>
      <c r="O1289" s="702">
        <v>96</v>
      </c>
      <c r="P1289" s="703">
        <v>226500</v>
      </c>
      <c r="Q1289" s="555"/>
      <c r="R1289" s="773" t="s">
        <v>641</v>
      </c>
      <c r="S1289" s="728"/>
      <c r="T1289" s="743">
        <v>0</v>
      </c>
      <c r="U1289" s="682"/>
      <c r="V1289" s="744"/>
      <c r="W1289" s="682"/>
      <c r="X1289" s="719">
        <v>35000</v>
      </c>
      <c r="Y1289" s="682"/>
      <c r="Z1289" s="744"/>
      <c r="AA1289" s="682"/>
      <c r="AB1289" s="682"/>
      <c r="AC1289" s="745">
        <v>48500</v>
      </c>
      <c r="AD1289" s="744"/>
      <c r="AE1289" s="555"/>
      <c r="AF1289" s="828" t="s">
        <v>733</v>
      </c>
      <c r="AG1289" s="829" t="s">
        <v>732</v>
      </c>
    </row>
    <row r="1290" spans="1:33" ht="15" thickBot="1">
      <c r="B1290" s="873" t="s">
        <v>103</v>
      </c>
      <c r="C1290" s="874"/>
      <c r="D1290" s="875"/>
      <c r="E1290" s="560" t="e">
        <v>#N/A</v>
      </c>
      <c r="F1290" s="665"/>
      <c r="G1290" s="727"/>
      <c r="H1290" s="727"/>
      <c r="I1290" s="727"/>
      <c r="J1290" s="727"/>
      <c r="K1290" s="727"/>
      <c r="L1290" s="727"/>
      <c r="M1290" s="727"/>
      <c r="N1290" s="727"/>
      <c r="O1290" s="727"/>
      <c r="P1290" s="742"/>
      <c r="Q1290" s="555"/>
      <c r="R1290" s="779" t="s">
        <v>684</v>
      </c>
      <c r="S1290" s="746"/>
      <c r="T1290" s="747">
        <v>0</v>
      </c>
      <c r="U1290" s="748"/>
      <c r="V1290" s="749" t="s">
        <v>492</v>
      </c>
      <c r="W1290" s="748"/>
      <c r="X1290" s="719">
        <v>73500</v>
      </c>
      <c r="Y1290" s="748"/>
      <c r="Z1290" s="749">
        <v>210</v>
      </c>
      <c r="AA1290" s="748"/>
      <c r="AB1290" s="748"/>
      <c r="AC1290" s="747">
        <v>81000</v>
      </c>
      <c r="AD1290" s="749">
        <v>167.01030927835052</v>
      </c>
      <c r="AE1290" s="555"/>
      <c r="AF1290" s="821">
        <v>28340</v>
      </c>
      <c r="AG1290" s="822">
        <v>2576.3636363636397</v>
      </c>
    </row>
    <row r="1291" spans="1:33">
      <c r="B1291" s="870" t="s">
        <v>624</v>
      </c>
      <c r="C1291" s="871"/>
      <c r="D1291" s="872"/>
      <c r="E1291" s="555" t="e">
        <v>#N/A</v>
      </c>
      <c r="F1291" s="701">
        <v>174</v>
      </c>
      <c r="G1291" s="702">
        <v>26460</v>
      </c>
      <c r="H1291" s="702">
        <v>71</v>
      </c>
      <c r="I1291" s="702">
        <v>20580</v>
      </c>
      <c r="J1291" s="702">
        <v>0</v>
      </c>
      <c r="K1291" s="702">
        <v>14700</v>
      </c>
      <c r="L1291" s="702">
        <v>20</v>
      </c>
      <c r="M1291" s="702">
        <v>13230</v>
      </c>
      <c r="N1291" s="702">
        <v>6</v>
      </c>
      <c r="O1291" s="702">
        <v>271</v>
      </c>
      <c r="P1291" s="703">
        <v>2455880</v>
      </c>
      <c r="Q1291" s="555"/>
      <c r="R1291" s="777"/>
      <c r="S1291" s="669"/>
      <c r="T1291" s="713">
        <v>363560</v>
      </c>
      <c r="U1291" s="555"/>
      <c r="V1291" s="729"/>
      <c r="W1291" s="555"/>
      <c r="X1291" s="750">
        <v>7362570</v>
      </c>
      <c r="Y1291" s="555"/>
      <c r="Z1291" s="739"/>
      <c r="AA1291" s="555"/>
      <c r="AB1291" s="555"/>
      <c r="AC1291" s="713">
        <v>8463500</v>
      </c>
      <c r="AD1291" s="739"/>
      <c r="AE1291" s="555"/>
      <c r="AF1291" s="932" t="s">
        <v>685</v>
      </c>
      <c r="AG1291" s="933"/>
    </row>
    <row r="1292" spans="1:33">
      <c r="B1292" s="878" t="s">
        <v>661</v>
      </c>
      <c r="C1292" s="879"/>
      <c r="D1292" s="880"/>
      <c r="E1292" s="670"/>
      <c r="F1292" s="665"/>
      <c r="G1292" s="727"/>
      <c r="H1292" s="727"/>
      <c r="I1292" s="727"/>
      <c r="J1292" s="727"/>
      <c r="K1292" s="727"/>
      <c r="L1292" s="727"/>
      <c r="M1292" s="727"/>
      <c r="N1292" s="727"/>
      <c r="O1292" s="727"/>
      <c r="P1292" s="742"/>
      <c r="Q1292" s="555"/>
      <c r="R1292" s="780" t="s">
        <v>53</v>
      </c>
      <c r="S1292" s="705"/>
      <c r="T1292" s="751">
        <v>965300</v>
      </c>
      <c r="U1292" s="560"/>
      <c r="V1292" s="752">
        <v>265.51325778413468</v>
      </c>
      <c r="W1292" s="560"/>
      <c r="X1292" s="751">
        <v>17093070</v>
      </c>
      <c r="Y1292" s="560"/>
      <c r="Z1292" s="752">
        <v>232.16173156927539</v>
      </c>
      <c r="AA1292" s="560"/>
      <c r="AB1292" s="560"/>
      <c r="AC1292" s="751">
        <v>18334930</v>
      </c>
      <c r="AD1292" s="752">
        <v>216.63531635848051</v>
      </c>
      <c r="AE1292" s="555"/>
      <c r="AF1292" s="826" t="s">
        <v>731</v>
      </c>
      <c r="AG1292" s="827" t="s">
        <v>732</v>
      </c>
    </row>
    <row r="1293" spans="1:33">
      <c r="B1293" s="870" t="s">
        <v>624</v>
      </c>
      <c r="C1293" s="871"/>
      <c r="D1293" s="872"/>
      <c r="E1293" s="555" t="e">
        <v>#N/A</v>
      </c>
      <c r="F1293" s="701">
        <v>241</v>
      </c>
      <c r="G1293" s="702">
        <v>67500</v>
      </c>
      <c r="H1293" s="702">
        <v>153</v>
      </c>
      <c r="I1293" s="702">
        <v>52500</v>
      </c>
      <c r="J1293" s="702">
        <v>0</v>
      </c>
      <c r="K1293" s="702">
        <v>37500</v>
      </c>
      <c r="L1293" s="702">
        <v>10</v>
      </c>
      <c r="M1293" s="702">
        <v>33800</v>
      </c>
      <c r="N1293" s="702">
        <v>3</v>
      </c>
      <c r="O1293" s="702">
        <v>407</v>
      </c>
      <c r="P1293" s="703">
        <v>2887890</v>
      </c>
      <c r="Q1293" s="555"/>
      <c r="R1293" s="775"/>
      <c r="S1293" s="669"/>
      <c r="T1293" s="713">
        <v>330539.56228956225</v>
      </c>
      <c r="U1293" s="555"/>
      <c r="V1293" s="729"/>
      <c r="W1293" s="555"/>
      <c r="X1293" s="713">
        <v>6694389.2255892251</v>
      </c>
      <c r="Y1293" s="555"/>
      <c r="Z1293" s="739"/>
      <c r="AA1293" s="555"/>
      <c r="AB1293" s="555"/>
      <c r="AC1293" s="713">
        <v>7695400.3367003351</v>
      </c>
      <c r="AD1293" s="739"/>
      <c r="AE1293" s="555"/>
      <c r="AF1293" s="817"/>
      <c r="AG1293" s="818" t="s">
        <v>725</v>
      </c>
    </row>
    <row r="1294" spans="1:33">
      <c r="B1294" s="662"/>
      <c r="C1294" s="663"/>
      <c r="D1294" s="664"/>
      <c r="E1294" s="590" t="s">
        <v>492</v>
      </c>
      <c r="F1294" s="665"/>
      <c r="G1294" s="666"/>
      <c r="H1294" s="665"/>
      <c r="I1294" s="667"/>
      <c r="J1294" s="665"/>
      <c r="K1294" s="667"/>
      <c r="L1294" s="665"/>
      <c r="M1294" s="666"/>
      <c r="N1294" s="666"/>
      <c r="O1294" s="727"/>
      <c r="P1294" s="647"/>
      <c r="Q1294" s="555"/>
      <c r="R1294" s="777" t="s">
        <v>54</v>
      </c>
      <c r="S1294" s="669"/>
      <c r="T1294" s="713">
        <v>877657.91245791235</v>
      </c>
      <c r="U1294" s="555"/>
      <c r="V1294" s="725"/>
      <c r="W1294" s="555"/>
      <c r="X1294" s="713">
        <v>15541316.835016832</v>
      </c>
      <c r="Y1294" s="555"/>
      <c r="Z1294" s="725">
        <v>232.15436556348305</v>
      </c>
      <c r="AA1294" s="555"/>
      <c r="AB1294" s="555"/>
      <c r="AC1294" s="713">
        <v>16670370.875420872</v>
      </c>
      <c r="AD1294" s="753">
        <v>216.62772755197372</v>
      </c>
      <c r="AE1294" s="555"/>
      <c r="AF1294" s="828" t="s">
        <v>733</v>
      </c>
      <c r="AG1294" s="829" t="s">
        <v>732</v>
      </c>
    </row>
    <row r="1295" spans="1:33" ht="15" thickBot="1">
      <c r="B1295" s="870" t="s">
        <v>617</v>
      </c>
      <c r="C1295" s="871"/>
      <c r="D1295" s="872"/>
      <c r="E1295" s="670"/>
      <c r="F1295" s="731">
        <v>1512</v>
      </c>
      <c r="G1295" s="732">
        <v>327510</v>
      </c>
      <c r="H1295" s="731">
        <v>2055</v>
      </c>
      <c r="I1295" s="733">
        <v>254730</v>
      </c>
      <c r="J1295" s="731">
        <v>46</v>
      </c>
      <c r="K1295" s="733">
        <v>181950</v>
      </c>
      <c r="L1295" s="731">
        <v>82</v>
      </c>
      <c r="M1295" s="732">
        <v>164100</v>
      </c>
      <c r="N1295" s="732">
        <v>35</v>
      </c>
      <c r="O1295" s="734">
        <v>3730</v>
      </c>
      <c r="P1295" s="735">
        <v>17732850</v>
      </c>
      <c r="Q1295" s="555"/>
      <c r="R1295" s="781"/>
      <c r="S1295" s="754" t="s">
        <v>0</v>
      </c>
      <c r="T1295" s="751">
        <v>87642.087542087655</v>
      </c>
      <c r="U1295" s="560"/>
      <c r="V1295" s="755"/>
      <c r="W1295" s="649" t="s">
        <v>0</v>
      </c>
      <c r="X1295" s="751">
        <v>1551753.1649831682</v>
      </c>
      <c r="Y1295" s="560"/>
      <c r="Z1295" s="756"/>
      <c r="AA1295" s="560" t="s">
        <v>0</v>
      </c>
      <c r="AB1295" s="649"/>
      <c r="AC1295" s="751">
        <v>1664559.1245791279</v>
      </c>
      <c r="AD1295" s="756"/>
      <c r="AE1295" s="555"/>
      <c r="AF1295" s="823"/>
      <c r="AG1295" s="822" t="s">
        <v>725</v>
      </c>
    </row>
    <row r="1296" spans="1:33">
      <c r="A1296" s="22"/>
    </row>
    <row r="1297" spans="1:33">
      <c r="A1297" s="22"/>
    </row>
    <row r="1298" spans="1:33" ht="19.25" customHeight="1">
      <c r="A1298" s="1">
        <v>24</v>
      </c>
      <c r="B1298" s="555"/>
      <c r="C1298" s="555"/>
      <c r="D1298" s="561"/>
      <c r="E1298" s="564"/>
      <c r="F1298" s="567" t="s">
        <v>705</v>
      </c>
      <c r="G1298" s="562">
        <v>0</v>
      </c>
      <c r="H1298" s="563" t="s">
        <v>706</v>
      </c>
      <c r="I1298" s="564">
        <v>0</v>
      </c>
      <c r="J1298" s="565" t="s">
        <v>707</v>
      </c>
      <c r="K1298" s="566">
        <v>0</v>
      </c>
      <c r="L1298" s="567" t="s">
        <v>708</v>
      </c>
      <c r="M1298" s="566">
        <v>0</v>
      </c>
      <c r="N1298" s="567" t="s">
        <v>709</v>
      </c>
      <c r="O1298" s="568" t="s">
        <v>162</v>
      </c>
      <c r="P1298" s="557"/>
      <c r="Q1298" s="24"/>
      <c r="R1298" s="919" t="s">
        <v>99</v>
      </c>
      <c r="S1298" s="919"/>
      <c r="T1298" s="919"/>
      <c r="U1298" s="919"/>
      <c r="V1298" s="919"/>
      <c r="W1298" s="919"/>
      <c r="X1298" s="919"/>
      <c r="AD1298" s="866" t="s">
        <v>116</v>
      </c>
      <c r="AE1298" s="25"/>
      <c r="AF1298" s="183" t="s">
        <v>8</v>
      </c>
      <c r="AG1298" s="556" t="s">
        <v>9</v>
      </c>
    </row>
    <row r="1299" spans="1:33" ht="19">
      <c r="D1299" s="561"/>
      <c r="E1299" s="555"/>
      <c r="F1299" s="920"/>
      <c r="H1299" s="922"/>
      <c r="J1299" s="924"/>
      <c r="K1299" s="186"/>
      <c r="L1299" s="926"/>
      <c r="M1299" s="186"/>
      <c r="N1299" s="926"/>
      <c r="O1299" s="876" t="s">
        <v>718</v>
      </c>
      <c r="P1299" s="770">
        <v>1</v>
      </c>
      <c r="Q1299" s="4"/>
      <c r="R1299" s="269"/>
      <c r="S1299" s="865">
        <v>45801</v>
      </c>
      <c r="T1299" s="865"/>
      <c r="U1299" s="865"/>
      <c r="V1299" s="865"/>
      <c r="W1299" s="862" t="s">
        <v>115</v>
      </c>
      <c r="X1299" s="862"/>
      <c r="Y1299" s="268"/>
      <c r="Z1299" s="4"/>
      <c r="AA1299" s="4"/>
      <c r="AB1299" s="4"/>
      <c r="AC1299" s="29"/>
      <c r="AD1299" s="867"/>
      <c r="AE1299" s="263"/>
      <c r="AF1299" s="889" t="s">
        <v>723</v>
      </c>
      <c r="AG1299" s="860" t="s">
        <v>723</v>
      </c>
    </row>
    <row r="1300" spans="1:33" ht="19">
      <c r="D1300" s="561"/>
      <c r="E1300" s="560"/>
      <c r="F1300" s="921"/>
      <c r="G1300" s="31"/>
      <c r="H1300" s="923"/>
      <c r="I1300" s="31"/>
      <c r="J1300" s="925"/>
      <c r="K1300" s="187"/>
      <c r="L1300" s="927"/>
      <c r="M1300" s="187"/>
      <c r="N1300" s="927"/>
      <c r="O1300" s="877" t="s">
        <v>492</v>
      </c>
      <c r="P1300" s="770">
        <v>1</v>
      </c>
      <c r="Q1300" s="4"/>
      <c r="R1300" s="269"/>
      <c r="S1300" s="865"/>
      <c r="T1300" s="865"/>
      <c r="U1300" s="865"/>
      <c r="V1300" s="865"/>
      <c r="W1300" s="862"/>
      <c r="X1300" s="862"/>
      <c r="Y1300" s="268"/>
      <c r="Z1300" s="4"/>
      <c r="AA1300" s="4"/>
      <c r="AB1300" s="4"/>
      <c r="AC1300" s="29"/>
      <c r="AD1300" s="868"/>
      <c r="AE1300" s="187"/>
      <c r="AF1300" s="890" t="s">
        <v>492</v>
      </c>
      <c r="AG1300" s="861" t="s">
        <v>492</v>
      </c>
    </row>
    <row r="1301" spans="1:33">
      <c r="B1301" s="555" t="s">
        <v>447</v>
      </c>
      <c r="C1301" s="555"/>
      <c r="D1301" s="555"/>
      <c r="E1301" s="555"/>
      <c r="F1301" s="555"/>
      <c r="G1301" s="555"/>
      <c r="H1301" s="555"/>
      <c r="I1301" s="555"/>
      <c r="J1301" s="555"/>
      <c r="K1301" s="555"/>
      <c r="L1301" s="555"/>
      <c r="M1301" s="555"/>
      <c r="N1301" s="555"/>
      <c r="O1301" s="595">
        <v>3</v>
      </c>
      <c r="P1301" s="555"/>
      <c r="Q1301" s="555"/>
      <c r="R1301" s="596" t="s">
        <v>446</v>
      </c>
      <c r="S1301" s="555"/>
      <c r="T1301" s="555"/>
      <c r="U1301" s="555"/>
      <c r="V1301" s="596" t="s">
        <v>445</v>
      </c>
      <c r="W1301" s="555"/>
      <c r="X1301" s="555"/>
      <c r="Y1301" s="555"/>
      <c r="Z1301" s="596" t="s">
        <v>444</v>
      </c>
      <c r="AA1301" s="596"/>
      <c r="AB1301" s="555"/>
      <c r="AC1301" s="597"/>
      <c r="AD1301" s="555"/>
      <c r="AE1301" s="555"/>
      <c r="AF1301" s="596"/>
      <c r="AG1301" s="597"/>
    </row>
    <row r="1302" spans="1:33">
      <c r="B1302" s="908"/>
      <c r="C1302" s="909"/>
      <c r="D1302" s="598"/>
      <c r="E1302" s="598"/>
      <c r="F1302" s="891" t="s">
        <v>679</v>
      </c>
      <c r="G1302" s="892"/>
      <c r="H1302" s="892"/>
      <c r="I1302" s="892"/>
      <c r="J1302" s="892"/>
      <c r="K1302" s="892"/>
      <c r="L1302" s="892"/>
      <c r="M1302" s="892"/>
      <c r="N1302" s="892"/>
      <c r="O1302" s="892"/>
      <c r="P1302" s="893"/>
      <c r="Q1302" s="555"/>
      <c r="R1302" s="599" t="s">
        <v>78</v>
      </c>
      <c r="S1302" s="564"/>
      <c r="T1302" s="600" t="s">
        <v>79</v>
      </c>
      <c r="U1302" s="564"/>
      <c r="V1302" s="564" t="s">
        <v>80</v>
      </c>
      <c r="W1302" s="564"/>
      <c r="X1302" s="601" t="s">
        <v>79</v>
      </c>
      <c r="Y1302" s="555"/>
      <c r="Z1302" s="602" t="s">
        <v>30</v>
      </c>
      <c r="AA1302" s="603"/>
      <c r="AB1302" s="604"/>
      <c r="AC1302" s="605"/>
      <c r="AD1302" s="555"/>
      <c r="AE1302" s="555"/>
      <c r="AF1302" s="555"/>
      <c r="AG1302" s="606"/>
    </row>
    <row r="1303" spans="1:33">
      <c r="B1303" s="607" t="s">
        <v>104</v>
      </c>
      <c r="C1303" s="608" t="s">
        <v>105</v>
      </c>
      <c r="D1303" s="568" t="s">
        <v>4</v>
      </c>
      <c r="E1303" s="563"/>
      <c r="F1303" s="609" t="s">
        <v>15</v>
      </c>
      <c r="G1303" s="610"/>
      <c r="H1303" s="609" t="s">
        <v>16</v>
      </c>
      <c r="I1303" s="566"/>
      <c r="J1303" s="567" t="s">
        <v>17</v>
      </c>
      <c r="K1303" s="611"/>
      <c r="L1303" s="609" t="s">
        <v>18</v>
      </c>
      <c r="M1303" s="562"/>
      <c r="N1303" s="612" t="s">
        <v>19</v>
      </c>
      <c r="O1303" s="613" t="s">
        <v>6</v>
      </c>
      <c r="P1303" s="613" t="s">
        <v>20</v>
      </c>
      <c r="Q1303" s="595">
        <v>474</v>
      </c>
      <c r="R1303" s="614" t="s">
        <v>716</v>
      </c>
      <c r="S1303" s="604"/>
      <c r="T1303" s="615">
        <v>64800</v>
      </c>
      <c r="U1303" s="604">
        <v>500</v>
      </c>
      <c r="V1303" s="604" t="s">
        <v>341</v>
      </c>
      <c r="W1303" s="604"/>
      <c r="X1303" s="616">
        <v>74250</v>
      </c>
      <c r="Y1303" s="555"/>
      <c r="Z1303" s="558"/>
      <c r="AA1303" s="617"/>
      <c r="AB1303" s="618"/>
      <c r="AC1303" s="619"/>
      <c r="AD1303" s="555"/>
      <c r="AE1303" s="555"/>
      <c r="AF1303" s="555" t="s">
        <v>346</v>
      </c>
      <c r="AG1303" s="606"/>
    </row>
    <row r="1304" spans="1:33">
      <c r="A1304" s="43"/>
      <c r="B1304" s="620" t="s">
        <v>83</v>
      </c>
      <c r="C1304" s="621">
        <v>1</v>
      </c>
      <c r="D1304" s="621">
        <v>1</v>
      </c>
      <c r="E1304" s="604">
        <v>4500</v>
      </c>
      <c r="F1304" s="622">
        <v>7</v>
      </c>
      <c r="G1304" s="623">
        <v>4050</v>
      </c>
      <c r="H1304" s="622">
        <v>44</v>
      </c>
      <c r="I1304" s="624">
        <v>3150</v>
      </c>
      <c r="J1304" s="622"/>
      <c r="K1304" s="625">
        <v>2250</v>
      </c>
      <c r="L1304" s="622"/>
      <c r="M1304" s="626">
        <v>2030</v>
      </c>
      <c r="N1304" s="605"/>
      <c r="O1304" s="616">
        <v>51</v>
      </c>
      <c r="P1304" s="605">
        <v>209700</v>
      </c>
      <c r="Q1304" s="595"/>
      <c r="R1304" s="627" t="s">
        <v>492</v>
      </c>
      <c r="S1304" s="628"/>
      <c r="T1304" s="629"/>
      <c r="U1304" s="628"/>
      <c r="V1304" s="628" t="s">
        <v>698</v>
      </c>
      <c r="W1304" s="628"/>
      <c r="X1304" s="630">
        <v>60000</v>
      </c>
      <c r="Y1304" s="555"/>
      <c r="Z1304" s="631"/>
      <c r="AA1304" s="632"/>
      <c r="AB1304" s="618"/>
      <c r="AC1304" s="619"/>
      <c r="AD1304" s="555"/>
      <c r="AE1304" s="555"/>
      <c r="AF1304" s="633" t="s">
        <v>164</v>
      </c>
      <c r="AG1304" s="634">
        <v>289510</v>
      </c>
    </row>
    <row r="1305" spans="1:33">
      <c r="A1305" s="43"/>
      <c r="B1305" s="635" t="s">
        <v>126</v>
      </c>
      <c r="C1305" s="636">
        <v>1</v>
      </c>
      <c r="D1305" s="636">
        <v>3</v>
      </c>
      <c r="E1305" s="628">
        <v>7500</v>
      </c>
      <c r="F1305" s="637">
        <v>24</v>
      </c>
      <c r="G1305" s="638">
        <v>6750</v>
      </c>
      <c r="H1305" s="637">
        <v>9</v>
      </c>
      <c r="I1305" s="639">
        <v>5250</v>
      </c>
      <c r="J1305" s="637"/>
      <c r="K1305" s="640">
        <v>3750</v>
      </c>
      <c r="L1305" s="637"/>
      <c r="M1305" s="641">
        <v>3380</v>
      </c>
      <c r="N1305" s="642"/>
      <c r="O1305" s="642">
        <v>33</v>
      </c>
      <c r="P1305" s="642">
        <v>240750</v>
      </c>
      <c r="Q1305" s="595"/>
      <c r="R1305" s="627" t="s">
        <v>492</v>
      </c>
      <c r="S1305" s="628"/>
      <c r="T1305" s="629"/>
      <c r="U1305" s="628"/>
      <c r="V1305" s="628" t="s">
        <v>699</v>
      </c>
      <c r="W1305" s="628"/>
      <c r="X1305" s="630">
        <v>93150</v>
      </c>
      <c r="Y1305" s="555"/>
      <c r="Z1305" s="631"/>
      <c r="AA1305" s="632"/>
      <c r="AB1305" s="618"/>
      <c r="AC1305" s="619"/>
      <c r="AD1305" s="555"/>
      <c r="AE1305" s="555"/>
      <c r="AF1305" s="643" t="s">
        <v>680</v>
      </c>
      <c r="AG1305" s="644">
        <v>0</v>
      </c>
    </row>
    <row r="1306" spans="1:33">
      <c r="A1306" s="43"/>
      <c r="B1306" s="635" t="s">
        <v>83</v>
      </c>
      <c r="C1306" s="636">
        <v>2</v>
      </c>
      <c r="D1306" s="636">
        <v>1</v>
      </c>
      <c r="E1306" s="628">
        <v>4500</v>
      </c>
      <c r="F1306" s="637">
        <v>17</v>
      </c>
      <c r="G1306" s="638">
        <v>4050</v>
      </c>
      <c r="H1306" s="637">
        <v>14</v>
      </c>
      <c r="I1306" s="639">
        <v>3150</v>
      </c>
      <c r="J1306" s="637"/>
      <c r="K1306" s="640">
        <v>2250</v>
      </c>
      <c r="L1306" s="637"/>
      <c r="M1306" s="641">
        <v>2030</v>
      </c>
      <c r="N1306" s="642">
        <v>1</v>
      </c>
      <c r="O1306" s="630">
        <v>32</v>
      </c>
      <c r="P1306" s="642">
        <v>135230</v>
      </c>
      <c r="Q1306" s="595"/>
      <c r="R1306" s="627" t="s">
        <v>492</v>
      </c>
      <c r="S1306" s="628"/>
      <c r="T1306" s="629"/>
      <c r="U1306" s="628"/>
      <c r="V1306" s="628" t="s">
        <v>492</v>
      </c>
      <c r="W1306" s="628"/>
      <c r="X1306" s="630"/>
      <c r="Y1306" s="555"/>
      <c r="Z1306" s="645"/>
      <c r="AA1306" s="590"/>
      <c r="AB1306" s="646"/>
      <c r="AC1306" s="647"/>
      <c r="AD1306" s="555"/>
      <c r="AE1306" s="555"/>
      <c r="AF1306" s="555"/>
      <c r="AG1306" s="606"/>
    </row>
    <row r="1307" spans="1:33">
      <c r="A1307" s="43"/>
      <c r="B1307" s="635" t="s">
        <v>83</v>
      </c>
      <c r="C1307" s="636">
        <v>3</v>
      </c>
      <c r="D1307" s="636">
        <v>3</v>
      </c>
      <c r="E1307" s="628">
        <v>4500</v>
      </c>
      <c r="F1307" s="637">
        <v>6</v>
      </c>
      <c r="G1307" s="638">
        <v>4050</v>
      </c>
      <c r="H1307" s="637">
        <v>31</v>
      </c>
      <c r="I1307" s="639">
        <v>3150</v>
      </c>
      <c r="J1307" s="637"/>
      <c r="K1307" s="640">
        <v>2250</v>
      </c>
      <c r="L1307" s="637"/>
      <c r="M1307" s="641">
        <v>2030</v>
      </c>
      <c r="N1307" s="642"/>
      <c r="O1307" s="642">
        <v>37</v>
      </c>
      <c r="P1307" s="642">
        <v>152550</v>
      </c>
      <c r="Q1307" s="595"/>
      <c r="R1307" s="627" t="s">
        <v>492</v>
      </c>
      <c r="S1307" s="628"/>
      <c r="T1307" s="629"/>
      <c r="U1307" s="628"/>
      <c r="V1307" s="628" t="s">
        <v>492</v>
      </c>
      <c r="W1307" s="628"/>
      <c r="X1307" s="630"/>
      <c r="Y1307" s="555"/>
      <c r="Z1307" s="648" t="s">
        <v>35</v>
      </c>
      <c r="AA1307" s="649"/>
      <c r="AB1307" s="650"/>
      <c r="AC1307" s="651">
        <v>0</v>
      </c>
      <c r="AD1307" s="555"/>
      <c r="AE1307" s="555"/>
      <c r="AF1307" s="555" t="s">
        <v>345</v>
      </c>
      <c r="AG1307" s="606"/>
    </row>
    <row r="1308" spans="1:33">
      <c r="A1308" s="43"/>
      <c r="B1308" s="635" t="s">
        <v>126</v>
      </c>
      <c r="C1308" s="636">
        <v>2</v>
      </c>
      <c r="D1308" s="636">
        <v>3</v>
      </c>
      <c r="E1308" s="628">
        <v>7500</v>
      </c>
      <c r="F1308" s="637">
        <v>8</v>
      </c>
      <c r="G1308" s="638">
        <v>6750</v>
      </c>
      <c r="H1308" s="637">
        <v>4</v>
      </c>
      <c r="I1308" s="639">
        <v>5250</v>
      </c>
      <c r="J1308" s="637"/>
      <c r="K1308" s="640">
        <v>3750</v>
      </c>
      <c r="L1308" s="637"/>
      <c r="M1308" s="641">
        <v>3380</v>
      </c>
      <c r="N1308" s="642"/>
      <c r="O1308" s="630">
        <v>12</v>
      </c>
      <c r="P1308" s="642">
        <v>87000</v>
      </c>
      <c r="Q1308" s="595"/>
      <c r="R1308" s="627" t="s">
        <v>492</v>
      </c>
      <c r="S1308" s="628"/>
      <c r="T1308" s="629"/>
      <c r="U1308" s="628"/>
      <c r="V1308" s="628" t="s">
        <v>492</v>
      </c>
      <c r="W1308" s="628"/>
      <c r="X1308" s="630"/>
      <c r="Y1308" s="555"/>
      <c r="Z1308" s="555"/>
      <c r="AA1308" s="555"/>
      <c r="AB1308" s="555"/>
      <c r="AC1308" s="555"/>
      <c r="AD1308" s="555"/>
      <c r="AE1308" s="555"/>
      <c r="AF1308" s="633" t="s">
        <v>164</v>
      </c>
      <c r="AG1308" s="634">
        <v>204300</v>
      </c>
    </row>
    <row r="1309" spans="1:33">
      <c r="A1309" s="43"/>
      <c r="B1309" s="635" t="s">
        <v>83</v>
      </c>
      <c r="C1309" s="636">
        <v>4</v>
      </c>
      <c r="D1309" s="636">
        <v>1</v>
      </c>
      <c r="E1309" s="628">
        <v>4500</v>
      </c>
      <c r="F1309" s="637">
        <v>32</v>
      </c>
      <c r="G1309" s="638">
        <v>4050</v>
      </c>
      <c r="H1309" s="637">
        <v>37</v>
      </c>
      <c r="I1309" s="639">
        <v>3150</v>
      </c>
      <c r="J1309" s="637"/>
      <c r="K1309" s="640">
        <v>2250</v>
      </c>
      <c r="L1309" s="637"/>
      <c r="M1309" s="641">
        <v>2030</v>
      </c>
      <c r="N1309" s="642"/>
      <c r="O1309" s="642">
        <v>69</v>
      </c>
      <c r="P1309" s="642">
        <v>293850</v>
      </c>
      <c r="Q1309" s="595"/>
      <c r="R1309" s="627" t="s">
        <v>492</v>
      </c>
      <c r="S1309" s="628"/>
      <c r="T1309" s="629"/>
      <c r="U1309" s="628"/>
      <c r="V1309" s="628" t="s">
        <v>492</v>
      </c>
      <c r="W1309" s="628"/>
      <c r="X1309" s="630"/>
      <c r="Y1309" s="555"/>
      <c r="Z1309" s="602" t="s">
        <v>33</v>
      </c>
      <c r="AA1309" s="603"/>
      <c r="AB1309" s="652"/>
      <c r="AC1309" s="653"/>
      <c r="AD1309" s="555"/>
      <c r="AE1309" s="555"/>
      <c r="AF1309" s="643" t="s">
        <v>680</v>
      </c>
      <c r="AG1309" s="644">
        <v>0</v>
      </c>
    </row>
    <row r="1310" spans="1:33">
      <c r="A1310" s="43"/>
      <c r="B1310" s="635"/>
      <c r="C1310" s="636"/>
      <c r="D1310" s="636"/>
      <c r="E1310" s="628" t="s">
        <v>492</v>
      </c>
      <c r="F1310" s="637"/>
      <c r="G1310" s="638" t="s">
        <v>492</v>
      </c>
      <c r="H1310" s="637"/>
      <c r="I1310" s="639" t="s">
        <v>492</v>
      </c>
      <c r="J1310" s="637"/>
      <c r="K1310" s="640" t="s">
        <v>492</v>
      </c>
      <c r="L1310" s="637"/>
      <c r="M1310" s="641" t="s">
        <v>492</v>
      </c>
      <c r="N1310" s="642"/>
      <c r="O1310" s="630" t="s">
        <v>492</v>
      </c>
      <c r="P1310" s="642" t="s">
        <v>492</v>
      </c>
      <c r="Q1310" s="595"/>
      <c r="R1310" s="627" t="s">
        <v>492</v>
      </c>
      <c r="S1310" s="628"/>
      <c r="T1310" s="629"/>
      <c r="U1310" s="628"/>
      <c r="V1310" s="628" t="s">
        <v>492</v>
      </c>
      <c r="W1310" s="628"/>
      <c r="X1310" s="630"/>
      <c r="Y1310" s="555"/>
      <c r="Z1310" s="627"/>
      <c r="AA1310" s="654"/>
      <c r="AB1310" s="655"/>
      <c r="AC1310" s="656"/>
      <c r="AD1310" s="555"/>
      <c r="AE1310" s="555"/>
      <c r="AF1310" s="596"/>
      <c r="AG1310" s="606"/>
    </row>
    <row r="1311" spans="1:33">
      <c r="A1311" s="43"/>
      <c r="B1311" s="635"/>
      <c r="C1311" s="636"/>
      <c r="D1311" s="636"/>
      <c r="E1311" s="628" t="s">
        <v>492</v>
      </c>
      <c r="F1311" s="637"/>
      <c r="G1311" s="638" t="s">
        <v>492</v>
      </c>
      <c r="H1311" s="637"/>
      <c r="I1311" s="639" t="s">
        <v>492</v>
      </c>
      <c r="J1311" s="637"/>
      <c r="K1311" s="640" t="s">
        <v>492</v>
      </c>
      <c r="L1311" s="637"/>
      <c r="M1311" s="641" t="s">
        <v>492</v>
      </c>
      <c r="N1311" s="642"/>
      <c r="O1311" s="642" t="s">
        <v>492</v>
      </c>
      <c r="P1311" s="642" t="s">
        <v>492</v>
      </c>
      <c r="Q1311" s="595"/>
      <c r="R1311" s="627" t="s">
        <v>492</v>
      </c>
      <c r="S1311" s="628"/>
      <c r="T1311" s="629"/>
      <c r="U1311" s="628"/>
      <c r="V1311" s="628" t="s">
        <v>492</v>
      </c>
      <c r="W1311" s="628"/>
      <c r="X1311" s="630"/>
      <c r="Y1311" s="555"/>
      <c r="Z1311" s="627"/>
      <c r="AA1311" s="654"/>
      <c r="AB1311" s="655"/>
      <c r="AC1311" s="642"/>
      <c r="AD1311" s="555"/>
      <c r="AE1311" s="555"/>
      <c r="AF1311" s="555" t="s">
        <v>163</v>
      </c>
      <c r="AG1311" s="606"/>
    </row>
    <row r="1312" spans="1:33">
      <c r="A1312" s="43"/>
      <c r="B1312" s="635"/>
      <c r="C1312" s="636"/>
      <c r="D1312" s="636"/>
      <c r="E1312" s="628" t="s">
        <v>492</v>
      </c>
      <c r="F1312" s="637"/>
      <c r="G1312" s="638" t="s">
        <v>492</v>
      </c>
      <c r="H1312" s="637"/>
      <c r="I1312" s="639" t="s">
        <v>492</v>
      </c>
      <c r="J1312" s="637"/>
      <c r="K1312" s="640" t="s">
        <v>492</v>
      </c>
      <c r="L1312" s="637"/>
      <c r="M1312" s="641" t="s">
        <v>492</v>
      </c>
      <c r="N1312" s="642"/>
      <c r="O1312" s="630" t="s">
        <v>492</v>
      </c>
      <c r="P1312" s="642" t="s">
        <v>492</v>
      </c>
      <c r="Q1312" s="595"/>
      <c r="R1312" s="627" t="s">
        <v>492</v>
      </c>
      <c r="S1312" s="628"/>
      <c r="T1312" s="629"/>
      <c r="U1312" s="628"/>
      <c r="V1312" s="628" t="s">
        <v>492</v>
      </c>
      <c r="W1312" s="628"/>
      <c r="X1312" s="630"/>
      <c r="Y1312" s="555"/>
      <c r="Z1312" s="627"/>
      <c r="AA1312" s="654"/>
      <c r="AB1312" s="655"/>
      <c r="AC1312" s="642"/>
      <c r="AD1312" s="555"/>
      <c r="AE1312" s="555"/>
      <c r="AF1312" s="633" t="s">
        <v>164</v>
      </c>
      <c r="AG1312" s="634">
        <v>74000</v>
      </c>
    </row>
    <row r="1313" spans="1:33">
      <c r="A1313" s="43"/>
      <c r="B1313" s="635"/>
      <c r="C1313" s="636"/>
      <c r="D1313" s="636"/>
      <c r="E1313" s="628" t="s">
        <v>492</v>
      </c>
      <c r="F1313" s="637"/>
      <c r="G1313" s="638" t="s">
        <v>492</v>
      </c>
      <c r="H1313" s="637"/>
      <c r="I1313" s="639" t="s">
        <v>492</v>
      </c>
      <c r="J1313" s="637"/>
      <c r="K1313" s="640" t="s">
        <v>492</v>
      </c>
      <c r="L1313" s="637"/>
      <c r="M1313" s="641" t="s">
        <v>492</v>
      </c>
      <c r="N1313" s="642"/>
      <c r="O1313" s="642" t="s">
        <v>492</v>
      </c>
      <c r="P1313" s="642" t="s">
        <v>492</v>
      </c>
      <c r="Q1313" s="595"/>
      <c r="R1313" s="627" t="s">
        <v>492</v>
      </c>
      <c r="S1313" s="628"/>
      <c r="T1313" s="629"/>
      <c r="U1313" s="628"/>
      <c r="V1313" s="628" t="s">
        <v>492</v>
      </c>
      <c r="W1313" s="628"/>
      <c r="X1313" s="630"/>
      <c r="Y1313" s="555"/>
      <c r="Z1313" s="627"/>
      <c r="AA1313" s="654"/>
      <c r="AB1313" s="655"/>
      <c r="AC1313" s="642"/>
      <c r="AD1313" s="555"/>
      <c r="AE1313" s="555"/>
      <c r="AF1313" s="643" t="s">
        <v>680</v>
      </c>
      <c r="AG1313" s="644">
        <v>0</v>
      </c>
    </row>
    <row r="1314" spans="1:33">
      <c r="A1314" s="43"/>
      <c r="B1314" s="635"/>
      <c r="C1314" s="636"/>
      <c r="D1314" s="636"/>
      <c r="E1314" s="628" t="s">
        <v>492</v>
      </c>
      <c r="F1314" s="637"/>
      <c r="G1314" s="638" t="s">
        <v>492</v>
      </c>
      <c r="H1314" s="637"/>
      <c r="I1314" s="639" t="s">
        <v>492</v>
      </c>
      <c r="J1314" s="637"/>
      <c r="K1314" s="640" t="s">
        <v>492</v>
      </c>
      <c r="L1314" s="637"/>
      <c r="M1314" s="641" t="s">
        <v>492</v>
      </c>
      <c r="N1314" s="642"/>
      <c r="O1314" s="630" t="s">
        <v>492</v>
      </c>
      <c r="P1314" s="642" t="s">
        <v>492</v>
      </c>
      <c r="Q1314" s="595"/>
      <c r="R1314" s="627" t="s">
        <v>492</v>
      </c>
      <c r="S1314" s="628"/>
      <c r="T1314" s="629"/>
      <c r="U1314" s="628"/>
      <c r="V1314" s="628" t="s">
        <v>492</v>
      </c>
      <c r="W1314" s="628"/>
      <c r="X1314" s="630"/>
      <c r="Y1314" s="555"/>
      <c r="Z1314" s="627"/>
      <c r="AA1314" s="654"/>
      <c r="AB1314" s="657"/>
      <c r="AC1314" s="642"/>
      <c r="AD1314" s="555"/>
      <c r="AE1314" s="555"/>
      <c r="AF1314" s="555"/>
      <c r="AG1314" s="606"/>
    </row>
    <row r="1315" spans="1:33">
      <c r="A1315" s="43"/>
      <c r="B1315" s="635"/>
      <c r="C1315" s="658"/>
      <c r="D1315" s="636"/>
      <c r="E1315" s="628" t="s">
        <v>492</v>
      </c>
      <c r="F1315" s="637"/>
      <c r="G1315" s="638" t="s">
        <v>492</v>
      </c>
      <c r="H1315" s="637"/>
      <c r="I1315" s="639" t="s">
        <v>492</v>
      </c>
      <c r="J1315" s="637"/>
      <c r="K1315" s="640" t="s">
        <v>492</v>
      </c>
      <c r="L1315" s="637"/>
      <c r="M1315" s="641" t="s">
        <v>492</v>
      </c>
      <c r="N1315" s="642"/>
      <c r="O1315" s="642" t="s">
        <v>492</v>
      </c>
      <c r="P1315" s="642" t="s">
        <v>492</v>
      </c>
      <c r="Q1315" s="595"/>
      <c r="R1315" s="627" t="s">
        <v>492</v>
      </c>
      <c r="S1315" s="628"/>
      <c r="T1315" s="629"/>
      <c r="U1315" s="628"/>
      <c r="V1315" s="628" t="s">
        <v>492</v>
      </c>
      <c r="W1315" s="628"/>
      <c r="X1315" s="630"/>
      <c r="Y1315" s="555"/>
      <c r="Z1315" s="627"/>
      <c r="AA1315" s="654"/>
      <c r="AB1315" s="657"/>
      <c r="AC1315" s="642"/>
      <c r="AD1315" s="555"/>
      <c r="AE1315" s="555"/>
      <c r="AF1315" s="596" t="s">
        <v>344</v>
      </c>
      <c r="AG1315" s="597"/>
    </row>
    <row r="1316" spans="1:33">
      <c r="A1316" s="43"/>
      <c r="B1316" s="635"/>
      <c r="C1316" s="658"/>
      <c r="D1316" s="636"/>
      <c r="E1316" s="628" t="s">
        <v>492</v>
      </c>
      <c r="F1316" s="637"/>
      <c r="G1316" s="638" t="s">
        <v>492</v>
      </c>
      <c r="H1316" s="637"/>
      <c r="I1316" s="639" t="s">
        <v>492</v>
      </c>
      <c r="J1316" s="637"/>
      <c r="K1316" s="640" t="s">
        <v>492</v>
      </c>
      <c r="L1316" s="637"/>
      <c r="M1316" s="641" t="s">
        <v>492</v>
      </c>
      <c r="N1316" s="642"/>
      <c r="O1316" s="630" t="s">
        <v>492</v>
      </c>
      <c r="P1316" s="642" t="s">
        <v>492</v>
      </c>
      <c r="Q1316" s="595"/>
      <c r="R1316" s="627" t="s">
        <v>492</v>
      </c>
      <c r="S1316" s="628"/>
      <c r="T1316" s="629"/>
      <c r="U1316" s="628"/>
      <c r="V1316" s="628" t="s">
        <v>492</v>
      </c>
      <c r="W1316" s="628"/>
      <c r="X1316" s="630"/>
      <c r="Y1316" s="555"/>
      <c r="Z1316" s="627"/>
      <c r="AA1316" s="654"/>
      <c r="AB1316" s="655"/>
      <c r="AC1316" s="656"/>
      <c r="AD1316" s="555"/>
      <c r="AE1316" s="555"/>
      <c r="AF1316" s="659"/>
      <c r="AG1316" s="647"/>
    </row>
    <row r="1317" spans="1:33">
      <c r="A1317" s="43"/>
      <c r="B1317" s="635"/>
      <c r="C1317" s="658"/>
      <c r="D1317" s="636"/>
      <c r="E1317" s="628" t="s">
        <v>492</v>
      </c>
      <c r="F1317" s="637"/>
      <c r="G1317" s="638" t="s">
        <v>492</v>
      </c>
      <c r="H1317" s="637"/>
      <c r="I1317" s="639" t="s">
        <v>492</v>
      </c>
      <c r="J1317" s="637"/>
      <c r="K1317" s="640" t="s">
        <v>492</v>
      </c>
      <c r="L1317" s="637"/>
      <c r="M1317" s="641" t="s">
        <v>492</v>
      </c>
      <c r="N1317" s="642"/>
      <c r="O1317" s="642" t="s">
        <v>492</v>
      </c>
      <c r="P1317" s="642" t="s">
        <v>492</v>
      </c>
      <c r="Q1317" s="595"/>
      <c r="R1317" s="627" t="s">
        <v>492</v>
      </c>
      <c r="S1317" s="628"/>
      <c r="T1317" s="629"/>
      <c r="U1317" s="628"/>
      <c r="V1317" s="628" t="s">
        <v>492</v>
      </c>
      <c r="W1317" s="628"/>
      <c r="X1317" s="630"/>
      <c r="Y1317" s="555"/>
      <c r="Z1317" s="627"/>
      <c r="AA1317" s="654"/>
      <c r="AB1317" s="655"/>
      <c r="AC1317" s="642"/>
      <c r="AD1317" s="555"/>
      <c r="AE1317" s="555"/>
      <c r="AF1317" s="660" t="s">
        <v>31</v>
      </c>
      <c r="AG1317" s="661">
        <v>850510</v>
      </c>
    </row>
    <row r="1318" spans="1:33">
      <c r="B1318" s="662"/>
      <c r="C1318" s="663"/>
      <c r="D1318" s="664"/>
      <c r="E1318" s="590" t="s">
        <v>492</v>
      </c>
      <c r="F1318" s="665"/>
      <c r="G1318" s="666"/>
      <c r="H1318" s="665"/>
      <c r="I1318" s="667"/>
      <c r="J1318" s="665"/>
      <c r="K1318" s="667"/>
      <c r="L1318" s="665"/>
      <c r="M1318" s="666"/>
      <c r="N1318" s="647"/>
      <c r="O1318" s="668"/>
      <c r="P1318" s="647"/>
      <c r="Q1318" s="595"/>
      <c r="R1318" s="627" t="s">
        <v>492</v>
      </c>
      <c r="S1318" s="628"/>
      <c r="T1318" s="629"/>
      <c r="U1318" s="628"/>
      <c r="V1318" s="628" t="s">
        <v>492</v>
      </c>
      <c r="W1318" s="628"/>
      <c r="X1318" s="630"/>
      <c r="Y1318" s="555"/>
      <c r="Z1318" s="627"/>
      <c r="AA1318" s="654"/>
      <c r="AB1318" s="655"/>
      <c r="AC1318" s="642"/>
      <c r="AD1318" s="555"/>
      <c r="AE1318" s="555"/>
      <c r="AF1318" s="669"/>
      <c r="AG1318" s="619"/>
    </row>
    <row r="1319" spans="1:33">
      <c r="B1319" s="928" t="s">
        <v>500</v>
      </c>
      <c r="C1319" s="929"/>
      <c r="D1319" s="930"/>
      <c r="E1319" s="670"/>
      <c r="F1319" s="671">
        <v>94</v>
      </c>
      <c r="G1319" s="672">
        <v>29700</v>
      </c>
      <c r="H1319" s="671">
        <v>139</v>
      </c>
      <c r="I1319" s="673">
        <v>23100</v>
      </c>
      <c r="J1319" s="671">
        <v>0</v>
      </c>
      <c r="K1319" s="673">
        <v>16500</v>
      </c>
      <c r="L1319" s="671">
        <v>0</v>
      </c>
      <c r="M1319" s="672">
        <v>14880</v>
      </c>
      <c r="N1319" s="672">
        <v>1</v>
      </c>
      <c r="O1319" s="674">
        <v>234</v>
      </c>
      <c r="P1319" s="674">
        <v>1119080</v>
      </c>
      <c r="Q1319" s="595"/>
      <c r="R1319" s="675" t="s">
        <v>492</v>
      </c>
      <c r="S1319" s="676"/>
      <c r="T1319" s="677"/>
      <c r="U1319" s="628"/>
      <c r="V1319" s="628" t="s">
        <v>492</v>
      </c>
      <c r="W1319" s="628"/>
      <c r="X1319" s="630"/>
      <c r="Y1319" s="555"/>
      <c r="Z1319" s="627"/>
      <c r="AA1319" s="654"/>
      <c r="AB1319" s="655"/>
      <c r="AC1319" s="642"/>
      <c r="AD1319" s="555"/>
      <c r="AE1319" s="555"/>
      <c r="AF1319" s="660" t="s">
        <v>32</v>
      </c>
      <c r="AG1319" s="678"/>
    </row>
    <row r="1320" spans="1:33">
      <c r="B1320" s="554"/>
      <c r="C1320" s="590"/>
      <c r="D1320" s="554"/>
      <c r="E1320" s="590"/>
      <c r="F1320" s="666"/>
      <c r="G1320" s="666"/>
      <c r="H1320" s="666"/>
      <c r="I1320" s="666"/>
      <c r="J1320" s="666"/>
      <c r="K1320" s="666"/>
      <c r="L1320" s="666"/>
      <c r="M1320" s="666"/>
      <c r="N1320" s="666"/>
      <c r="O1320" s="666"/>
      <c r="P1320" s="666"/>
      <c r="Q1320" s="595"/>
      <c r="R1320" s="598" t="s">
        <v>89</v>
      </c>
      <c r="S1320" s="679"/>
      <c r="T1320" s="680">
        <v>64800</v>
      </c>
      <c r="U1320" s="628"/>
      <c r="V1320" s="628" t="s">
        <v>492</v>
      </c>
      <c r="W1320" s="628"/>
      <c r="X1320" s="630"/>
      <c r="Y1320" s="555"/>
      <c r="Z1320" s="627"/>
      <c r="AA1320" s="654"/>
      <c r="AB1320" s="657"/>
      <c r="AC1320" s="642"/>
      <c r="AD1320" s="555"/>
      <c r="AE1320" s="555"/>
      <c r="AF1320" s="669"/>
      <c r="AG1320" s="619"/>
    </row>
    <row r="1321" spans="1:33">
      <c r="B1321" s="881" t="s">
        <v>601</v>
      </c>
      <c r="C1321" s="882"/>
      <c r="D1321" s="882"/>
      <c r="E1321" s="564" t="e">
        <v>#N/A</v>
      </c>
      <c r="F1321" s="883" t="s">
        <v>603</v>
      </c>
      <c r="G1321" s="884"/>
      <c r="H1321" s="884"/>
      <c r="I1321" s="884"/>
      <c r="J1321" s="884"/>
      <c r="K1321" s="884"/>
      <c r="L1321" s="884"/>
      <c r="M1321" s="884"/>
      <c r="N1321" s="884"/>
      <c r="O1321" s="884"/>
      <c r="P1321" s="885"/>
      <c r="Q1321" s="555"/>
      <c r="R1321" s="598" t="s">
        <v>90</v>
      </c>
      <c r="S1321" s="564"/>
      <c r="T1321" s="681"/>
      <c r="U1321" s="682"/>
      <c r="V1321" s="682" t="s">
        <v>492</v>
      </c>
      <c r="W1321" s="682"/>
      <c r="X1321" s="683"/>
      <c r="Y1321" s="555"/>
      <c r="Z1321" s="675"/>
      <c r="AA1321" s="684"/>
      <c r="AB1321" s="685"/>
      <c r="AC1321" s="686"/>
      <c r="AD1321" s="555"/>
      <c r="AE1321" s="555"/>
      <c r="AF1321" s="660" t="s">
        <v>343</v>
      </c>
      <c r="AG1321" s="678"/>
    </row>
    <row r="1322" spans="1:33">
      <c r="B1322" s="894" t="s">
        <v>602</v>
      </c>
      <c r="C1322" s="894"/>
      <c r="D1322" s="894"/>
      <c r="E1322" s="555" t="e">
        <v>#N/A</v>
      </c>
      <c r="F1322" s="687" t="s">
        <v>15</v>
      </c>
      <c r="G1322" s="688"/>
      <c r="H1322" s="687" t="s">
        <v>16</v>
      </c>
      <c r="I1322" s="689"/>
      <c r="J1322" s="559" t="s">
        <v>17</v>
      </c>
      <c r="K1322" s="690"/>
      <c r="L1322" s="687" t="s">
        <v>18</v>
      </c>
      <c r="M1322" s="670"/>
      <c r="N1322" s="670" t="s">
        <v>19</v>
      </c>
      <c r="O1322" s="691" t="s">
        <v>6</v>
      </c>
      <c r="P1322" s="613" t="s">
        <v>20</v>
      </c>
      <c r="Q1322" s="555"/>
      <c r="R1322" s="692" t="s">
        <v>492</v>
      </c>
      <c r="S1322" s="560"/>
      <c r="T1322" s="693"/>
      <c r="U1322" s="694"/>
      <c r="V1322" s="695" t="s">
        <v>492</v>
      </c>
      <c r="W1322" s="695"/>
      <c r="X1322" s="630"/>
      <c r="Y1322" s="555"/>
      <c r="Z1322" s="645"/>
      <c r="AA1322" s="590"/>
      <c r="AB1322" s="646"/>
      <c r="AC1322" s="647"/>
      <c r="AD1322" s="555"/>
      <c r="AE1322" s="555"/>
      <c r="AF1322" s="669"/>
      <c r="AG1322" s="619"/>
    </row>
    <row r="1323" spans="1:33">
      <c r="A1323" s="548" t="s">
        <v>498</v>
      </c>
      <c r="B1323" s="873" t="s">
        <v>635</v>
      </c>
      <c r="C1323" s="874"/>
      <c r="D1323" s="875"/>
      <c r="E1323" s="670"/>
      <c r="F1323" s="765">
        <v>62</v>
      </c>
      <c r="G1323" s="757">
        <v>16200</v>
      </c>
      <c r="H1323" s="758">
        <v>126</v>
      </c>
      <c r="I1323" s="758">
        <v>12600</v>
      </c>
      <c r="J1323" s="758">
        <v>0</v>
      </c>
      <c r="K1323" s="758">
        <v>9000</v>
      </c>
      <c r="L1323" s="758">
        <v>0</v>
      </c>
      <c r="M1323" s="758">
        <v>8120</v>
      </c>
      <c r="N1323" s="758">
        <v>1</v>
      </c>
      <c r="O1323" s="758">
        <v>189</v>
      </c>
      <c r="P1323" s="759">
        <v>791330</v>
      </c>
      <c r="Q1323" s="555"/>
      <c r="R1323" s="857" t="s">
        <v>91</v>
      </c>
      <c r="S1323" s="858"/>
      <c r="T1323" s="680">
        <v>64800</v>
      </c>
      <c r="U1323" s="696"/>
      <c r="V1323" s="697" t="s">
        <v>492</v>
      </c>
      <c r="W1323" s="696"/>
      <c r="X1323" s="630"/>
      <c r="Y1323" s="555"/>
      <c r="Z1323" s="648" t="s">
        <v>35</v>
      </c>
      <c r="AA1323" s="649"/>
      <c r="AB1323" s="650"/>
      <c r="AC1323" s="651">
        <v>0</v>
      </c>
      <c r="AD1323" s="555"/>
      <c r="AE1323" s="555"/>
      <c r="AF1323" s="698" t="s">
        <v>81</v>
      </c>
      <c r="AG1323" s="699">
        <v>-26730</v>
      </c>
    </row>
    <row r="1324" spans="1:33">
      <c r="A1324" s="548"/>
      <c r="B1324" s="870" t="s">
        <v>623</v>
      </c>
      <c r="C1324" s="871"/>
      <c r="D1324" s="872"/>
      <c r="E1324" s="555" t="e">
        <v>#N/A</v>
      </c>
      <c r="F1324" s="700">
        <v>880</v>
      </c>
      <c r="G1324" s="701">
        <v>226800</v>
      </c>
      <c r="H1324" s="702">
        <v>1775</v>
      </c>
      <c r="I1324" s="702">
        <v>176400</v>
      </c>
      <c r="J1324" s="702">
        <v>46</v>
      </c>
      <c r="K1324" s="702">
        <v>126000</v>
      </c>
      <c r="L1324" s="702">
        <v>40</v>
      </c>
      <c r="M1324" s="702">
        <v>113680</v>
      </c>
      <c r="N1324" s="702">
        <v>24</v>
      </c>
      <c r="O1324" s="702">
        <v>2765</v>
      </c>
      <c r="P1324" s="703">
        <v>11432370</v>
      </c>
      <c r="Q1324" s="555"/>
      <c r="R1324" s="560"/>
      <c r="S1324" s="560"/>
      <c r="T1324" s="704"/>
      <c r="U1324" s="628"/>
      <c r="V1324" s="628" t="s">
        <v>492</v>
      </c>
      <c r="W1324" s="628"/>
      <c r="X1324" s="630"/>
      <c r="Y1324" s="555"/>
      <c r="Z1324" s="596" t="s">
        <v>36</v>
      </c>
      <c r="AA1324" s="555"/>
      <c r="AB1324" s="555"/>
      <c r="AC1324" s="555"/>
      <c r="AD1324" s="555"/>
      <c r="AE1324" s="555"/>
      <c r="AF1324" s="669"/>
      <c r="AG1324" s="619"/>
    </row>
    <row r="1325" spans="1:33">
      <c r="A1325" s="548" t="s">
        <v>607</v>
      </c>
      <c r="B1325" s="873" t="s">
        <v>107</v>
      </c>
      <c r="C1325" s="874"/>
      <c r="D1325" s="875"/>
      <c r="E1325" s="670"/>
      <c r="F1325" s="757">
        <v>0</v>
      </c>
      <c r="G1325" s="758">
        <v>0</v>
      </c>
      <c r="H1325" s="758">
        <v>0</v>
      </c>
      <c r="I1325" s="758">
        <v>0</v>
      </c>
      <c r="J1325" s="758">
        <v>0</v>
      </c>
      <c r="K1325" s="758">
        <v>0</v>
      </c>
      <c r="L1325" s="758">
        <v>0</v>
      </c>
      <c r="M1325" s="758">
        <v>0</v>
      </c>
      <c r="N1325" s="758">
        <v>0</v>
      </c>
      <c r="O1325" s="758">
        <v>0</v>
      </c>
      <c r="P1325" s="759">
        <v>0</v>
      </c>
      <c r="Q1325" s="555"/>
      <c r="R1325" s="857" t="s">
        <v>92</v>
      </c>
      <c r="S1325" s="863"/>
      <c r="T1325" s="864"/>
      <c r="U1325" s="682"/>
      <c r="V1325" s="682" t="s">
        <v>492</v>
      </c>
      <c r="W1325" s="682"/>
      <c r="X1325" s="683"/>
      <c r="Y1325" s="555"/>
      <c r="Z1325" s="555"/>
      <c r="AA1325" s="555"/>
      <c r="AB1325" s="555"/>
      <c r="AC1325" s="555"/>
      <c r="AD1325" s="555"/>
      <c r="AE1325" s="555"/>
      <c r="AF1325" s="705" t="s">
        <v>34</v>
      </c>
      <c r="AG1325" s="706"/>
    </row>
    <row r="1326" spans="1:33" ht="3" customHeight="1">
      <c r="A1326" s="548"/>
      <c r="B1326" s="870" t="s">
        <v>623</v>
      </c>
      <c r="C1326" s="871"/>
      <c r="D1326" s="872"/>
      <c r="E1326" s="555" t="e">
        <v>#N/A</v>
      </c>
      <c r="F1326" s="701">
        <v>51</v>
      </c>
      <c r="G1326" s="702">
        <v>6300</v>
      </c>
      <c r="H1326" s="702">
        <v>50</v>
      </c>
      <c r="I1326" s="702">
        <v>4900</v>
      </c>
      <c r="J1326" s="702">
        <v>0</v>
      </c>
      <c r="K1326" s="702">
        <v>3500</v>
      </c>
      <c r="L1326" s="702">
        <v>0</v>
      </c>
      <c r="M1326" s="702">
        <v>3160</v>
      </c>
      <c r="N1326" s="702">
        <v>1</v>
      </c>
      <c r="O1326" s="702">
        <v>102</v>
      </c>
      <c r="P1326" s="703">
        <v>337580</v>
      </c>
      <c r="Q1326" s="555"/>
      <c r="R1326" s="692" t="s">
        <v>492</v>
      </c>
      <c r="S1326" s="560"/>
      <c r="T1326" s="693"/>
      <c r="U1326" s="707"/>
      <c r="V1326" s="708" t="s">
        <v>492</v>
      </c>
      <c r="W1326" s="676"/>
      <c r="X1326" s="709"/>
      <c r="Y1326" s="555"/>
      <c r="Z1326" s="645"/>
      <c r="AA1326" s="590"/>
      <c r="AB1326" s="646"/>
      <c r="AC1326" s="647"/>
      <c r="AD1326" s="555"/>
      <c r="AE1326" s="555"/>
      <c r="AF1326" s="669"/>
      <c r="AG1326" s="619"/>
    </row>
    <row r="1327" spans="1:33" ht="17.25" customHeight="1">
      <c r="A1327" s="548" t="s">
        <v>608</v>
      </c>
      <c r="B1327" s="873" t="s">
        <v>605</v>
      </c>
      <c r="C1327" s="874"/>
      <c r="D1327" s="875"/>
      <c r="E1327" s="670"/>
      <c r="F1327" s="757">
        <v>0</v>
      </c>
      <c r="G1327" s="758">
        <v>0</v>
      </c>
      <c r="H1327" s="758">
        <v>0</v>
      </c>
      <c r="I1327" s="758">
        <v>0</v>
      </c>
      <c r="J1327" s="758">
        <v>0</v>
      </c>
      <c r="K1327" s="758">
        <v>0</v>
      </c>
      <c r="L1327" s="758">
        <v>0</v>
      </c>
      <c r="M1327" s="758">
        <v>0</v>
      </c>
      <c r="N1327" s="758">
        <v>0</v>
      </c>
      <c r="O1327" s="758">
        <v>0</v>
      </c>
      <c r="P1327" s="759">
        <v>0</v>
      </c>
      <c r="Q1327" s="555"/>
      <c r="R1327" s="857" t="s">
        <v>93</v>
      </c>
      <c r="S1327" s="858"/>
      <c r="T1327" s="680">
        <v>227400</v>
      </c>
      <c r="U1327" s="710"/>
      <c r="V1327" s="564" t="s">
        <v>82</v>
      </c>
      <c r="W1327" s="564"/>
      <c r="X1327" s="711">
        <v>227400</v>
      </c>
      <c r="Y1327" s="555"/>
      <c r="Z1327" s="692" t="s">
        <v>76</v>
      </c>
      <c r="AA1327" s="649"/>
      <c r="AB1327" s="650"/>
      <c r="AC1327" s="651">
        <v>0</v>
      </c>
      <c r="AD1327" s="555"/>
      <c r="AE1327" s="555"/>
      <c r="AF1327" s="705" t="s">
        <v>5</v>
      </c>
      <c r="AG1327" s="651">
        <v>823780</v>
      </c>
    </row>
    <row r="1328" spans="1:33" ht="17.25" customHeight="1">
      <c r="A1328" s="548"/>
      <c r="B1328" s="870" t="s">
        <v>623</v>
      </c>
      <c r="C1328" s="871"/>
      <c r="D1328" s="872"/>
      <c r="E1328" s="712"/>
      <c r="F1328" s="701">
        <v>42</v>
      </c>
      <c r="G1328" s="702">
        <v>4500</v>
      </c>
      <c r="H1328" s="702">
        <v>54</v>
      </c>
      <c r="I1328" s="702">
        <v>3500</v>
      </c>
      <c r="J1328" s="702">
        <v>0</v>
      </c>
      <c r="K1328" s="702">
        <v>2500</v>
      </c>
      <c r="L1328" s="702">
        <v>0</v>
      </c>
      <c r="M1328" s="702">
        <v>2260</v>
      </c>
      <c r="N1328" s="702">
        <v>0</v>
      </c>
      <c r="O1328" s="702">
        <v>96</v>
      </c>
      <c r="P1328" s="703">
        <v>226500</v>
      </c>
      <c r="Q1328" s="555"/>
      <c r="R1328" s="596"/>
      <c r="S1328" s="555"/>
      <c r="T1328" s="713"/>
      <c r="U1328" s="555"/>
      <c r="V1328" s="714"/>
      <c r="W1328" s="555"/>
      <c r="X1328" s="713"/>
      <c r="Y1328" s="555"/>
      <c r="Z1328" s="555"/>
      <c r="AA1328" s="555"/>
      <c r="AB1328" s="555"/>
      <c r="AC1328" s="555"/>
      <c r="AD1328" s="555"/>
      <c r="AE1328" s="555"/>
      <c r="AF1328" s="555"/>
      <c r="AG1328" s="555"/>
    </row>
    <row r="1329" spans="1:33" ht="16.5" customHeight="1">
      <c r="A1329" s="548" t="s">
        <v>609</v>
      </c>
      <c r="B1329" s="873" t="s">
        <v>103</v>
      </c>
      <c r="C1329" s="874"/>
      <c r="D1329" s="875"/>
      <c r="E1329" s="560" t="e">
        <v>#N/A</v>
      </c>
      <c r="F1329" s="757">
        <v>0</v>
      </c>
      <c r="G1329" s="758">
        <v>0</v>
      </c>
      <c r="H1329" s="758">
        <v>0</v>
      </c>
      <c r="I1329" s="758">
        <v>0</v>
      </c>
      <c r="J1329" s="758">
        <v>0</v>
      </c>
      <c r="K1329" s="758">
        <v>0</v>
      </c>
      <c r="L1329" s="758">
        <v>0</v>
      </c>
      <c r="M1329" s="758">
        <v>0</v>
      </c>
      <c r="N1329" s="758">
        <v>0</v>
      </c>
      <c r="O1329" s="758">
        <v>0</v>
      </c>
      <c r="P1329" s="759">
        <v>0</v>
      </c>
      <c r="Q1329" s="555"/>
      <c r="R1329" s="649" t="s">
        <v>425</v>
      </c>
      <c r="S1329" s="555"/>
      <c r="T1329" s="555"/>
      <c r="U1329" s="555"/>
      <c r="V1329" s="555"/>
      <c r="W1329" s="555"/>
      <c r="X1329" s="555"/>
      <c r="Y1329" s="555"/>
      <c r="Z1329" s="555"/>
      <c r="AA1329" s="555"/>
      <c r="AB1329" s="555"/>
      <c r="AC1329" s="555"/>
      <c r="AD1329" s="555"/>
      <c r="AE1329" s="555"/>
      <c r="AF1329" s="714" t="s">
        <v>342</v>
      </c>
      <c r="AG1329" s="555"/>
    </row>
    <row r="1330" spans="1:33" ht="11.25" customHeight="1">
      <c r="A1330" s="548"/>
      <c r="B1330" s="870" t="s">
        <v>623</v>
      </c>
      <c r="C1330" s="871"/>
      <c r="D1330" s="872"/>
      <c r="E1330" s="555" t="e">
        <v>#N/A</v>
      </c>
      <c r="F1330" s="701">
        <v>174</v>
      </c>
      <c r="G1330" s="702">
        <v>26460</v>
      </c>
      <c r="H1330" s="702">
        <v>71</v>
      </c>
      <c r="I1330" s="702">
        <v>20580</v>
      </c>
      <c r="J1330" s="702">
        <v>0</v>
      </c>
      <c r="K1330" s="702">
        <v>14700</v>
      </c>
      <c r="L1330" s="702">
        <v>20</v>
      </c>
      <c r="M1330" s="702">
        <v>13230</v>
      </c>
      <c r="N1330" s="702">
        <v>6</v>
      </c>
      <c r="O1330" s="702">
        <v>271</v>
      </c>
      <c r="P1330" s="703">
        <v>2455880</v>
      </c>
      <c r="Q1330" s="555"/>
      <c r="R1330" s="774"/>
      <c r="S1330" s="604"/>
      <c r="T1330" s="603" t="s">
        <v>39</v>
      </c>
      <c r="U1330" s="604"/>
      <c r="V1330" s="715"/>
      <c r="W1330" s="604"/>
      <c r="X1330" s="603" t="s">
        <v>40</v>
      </c>
      <c r="Y1330" s="604"/>
      <c r="Z1330" s="715"/>
      <c r="AA1330" s="604"/>
      <c r="AB1330" s="604"/>
      <c r="AC1330" s="603" t="s">
        <v>41</v>
      </c>
      <c r="AD1330" s="715"/>
      <c r="AE1330" s="555"/>
      <c r="AF1330" s="645"/>
      <c r="AG1330" s="716"/>
    </row>
    <row r="1331" spans="1:33">
      <c r="A1331" s="548" t="s">
        <v>610</v>
      </c>
      <c r="B1331" s="878" t="s">
        <v>661</v>
      </c>
      <c r="C1331" s="879"/>
      <c r="D1331" s="880"/>
      <c r="E1331" s="670"/>
      <c r="F1331" s="757">
        <v>32</v>
      </c>
      <c r="G1331" s="758">
        <v>6750</v>
      </c>
      <c r="H1331" s="758">
        <v>13</v>
      </c>
      <c r="I1331" s="758">
        <v>5250</v>
      </c>
      <c r="J1331" s="758">
        <v>0</v>
      </c>
      <c r="K1331" s="758">
        <v>3750</v>
      </c>
      <c r="L1331" s="758">
        <v>0</v>
      </c>
      <c r="M1331" s="758">
        <v>3380</v>
      </c>
      <c r="N1331" s="758">
        <v>0</v>
      </c>
      <c r="O1331" s="758">
        <v>45</v>
      </c>
      <c r="P1331" s="759">
        <v>327750</v>
      </c>
      <c r="Q1331" s="555"/>
      <c r="R1331" s="775"/>
      <c r="S1331" s="596" t="s">
        <v>2</v>
      </c>
      <c r="T1331" s="717">
        <v>0</v>
      </c>
      <c r="U1331" s="555"/>
      <c r="V1331" s="718"/>
      <c r="W1331" s="596" t="s">
        <v>42</v>
      </c>
      <c r="X1331" s="719">
        <v>2108</v>
      </c>
      <c r="Y1331" s="555"/>
      <c r="Z1331" s="720"/>
      <c r="AA1331" s="555" t="s">
        <v>2</v>
      </c>
      <c r="AB1331" s="596"/>
      <c r="AC1331" s="721">
        <v>2427</v>
      </c>
      <c r="AD1331" s="720"/>
      <c r="AE1331" s="555"/>
      <c r="AF1331" s="631"/>
      <c r="AG1331" s="561"/>
    </row>
    <row r="1332" spans="1:33">
      <c r="A1332" s="548" t="s">
        <v>332</v>
      </c>
      <c r="B1332" s="870" t="s">
        <v>623</v>
      </c>
      <c r="C1332" s="871"/>
      <c r="D1332" s="872"/>
      <c r="E1332" s="555" t="e">
        <v>#N/A</v>
      </c>
      <c r="F1332" s="701">
        <v>273</v>
      </c>
      <c r="G1332" s="702">
        <v>74250</v>
      </c>
      <c r="H1332" s="702">
        <v>166</v>
      </c>
      <c r="I1332" s="702">
        <v>57750</v>
      </c>
      <c r="J1332" s="702">
        <v>0</v>
      </c>
      <c r="K1332" s="702">
        <v>41250</v>
      </c>
      <c r="L1332" s="702">
        <v>10</v>
      </c>
      <c r="M1332" s="702">
        <v>37180</v>
      </c>
      <c r="N1332" s="702">
        <v>3</v>
      </c>
      <c r="O1332" s="702">
        <v>452</v>
      </c>
      <c r="P1332" s="703">
        <v>3215640</v>
      </c>
      <c r="Q1332" s="555"/>
      <c r="R1332" s="776" t="s">
        <v>43</v>
      </c>
      <c r="S1332" s="697" t="s">
        <v>3</v>
      </c>
      <c r="T1332" s="722">
        <v>234</v>
      </c>
      <c r="U1332" s="696"/>
      <c r="V1332" s="723" t="s">
        <v>492</v>
      </c>
      <c r="W1332" s="697" t="s">
        <v>44</v>
      </c>
      <c r="X1332" s="724">
        <v>3686</v>
      </c>
      <c r="Y1332" s="696"/>
      <c r="Z1332" s="725">
        <v>174.85768500948765</v>
      </c>
      <c r="AA1332" s="696" t="s">
        <v>3</v>
      </c>
      <c r="AB1332" s="697"/>
      <c r="AC1332" s="726">
        <v>3964</v>
      </c>
      <c r="AD1332" s="723">
        <v>163.32921302018954</v>
      </c>
      <c r="AE1332" s="555"/>
      <c r="AF1332" s="558"/>
      <c r="AG1332" s="561"/>
    </row>
    <row r="1333" spans="1:33">
      <c r="A1333" s="43"/>
      <c r="B1333" s="662"/>
      <c r="C1333" s="663"/>
      <c r="D1333" s="664"/>
      <c r="E1333" s="590" t="s">
        <v>492</v>
      </c>
      <c r="F1333" s="760"/>
      <c r="G1333" s="761"/>
      <c r="H1333" s="760"/>
      <c r="I1333" s="762"/>
      <c r="J1333" s="760"/>
      <c r="K1333" s="762"/>
      <c r="L1333" s="760"/>
      <c r="M1333" s="761"/>
      <c r="N1333" s="761"/>
      <c r="O1333" s="763"/>
      <c r="P1333" s="764"/>
      <c r="Q1333" s="555"/>
      <c r="R1333" s="777"/>
      <c r="S1333" s="728"/>
      <c r="T1333" s="606">
        <v>0</v>
      </c>
      <c r="U1333" s="555"/>
      <c r="V1333" s="729"/>
      <c r="W1333" s="555"/>
      <c r="X1333" s="719">
        <v>7067270</v>
      </c>
      <c r="Y1333" s="555"/>
      <c r="Z1333" s="720"/>
      <c r="AA1333" s="555"/>
      <c r="AB1333" s="555"/>
      <c r="AC1333" s="713">
        <v>8111880</v>
      </c>
      <c r="AD1333" s="720"/>
      <c r="AE1333" s="555"/>
      <c r="AF1333" s="730"/>
      <c r="AG1333" s="561"/>
    </row>
    <row r="1334" spans="1:33">
      <c r="A1334" s="43"/>
      <c r="B1334" s="870" t="s">
        <v>611</v>
      </c>
      <c r="C1334" s="871"/>
      <c r="D1334" s="872"/>
      <c r="E1334" s="670"/>
      <c r="F1334" s="731">
        <v>1420</v>
      </c>
      <c r="G1334" s="732">
        <v>338310</v>
      </c>
      <c r="H1334" s="731">
        <v>2116</v>
      </c>
      <c r="I1334" s="733">
        <v>263130</v>
      </c>
      <c r="J1334" s="731">
        <v>46</v>
      </c>
      <c r="K1334" s="733">
        <v>187950</v>
      </c>
      <c r="L1334" s="731">
        <v>70</v>
      </c>
      <c r="M1334" s="732">
        <v>169510</v>
      </c>
      <c r="N1334" s="732">
        <v>34</v>
      </c>
      <c r="O1334" s="734">
        <v>3686</v>
      </c>
      <c r="P1334" s="735">
        <v>17667970</v>
      </c>
      <c r="Q1334" s="555"/>
      <c r="R1334" s="778" t="s">
        <v>45</v>
      </c>
      <c r="S1334" s="660"/>
      <c r="T1334" s="736">
        <v>1119080</v>
      </c>
      <c r="U1334" s="696"/>
      <c r="V1334" s="723" t="s">
        <v>492</v>
      </c>
      <c r="W1334" s="696"/>
      <c r="X1334" s="724">
        <v>17667970</v>
      </c>
      <c r="Y1334" s="696"/>
      <c r="Z1334" s="723">
        <v>249.99709930425752</v>
      </c>
      <c r="AA1334" s="696"/>
      <c r="AB1334" s="696"/>
      <c r="AC1334" s="736">
        <v>18851930</v>
      </c>
      <c r="AD1334" s="723">
        <v>232.39902464040395</v>
      </c>
      <c r="AE1334" s="555"/>
      <c r="AF1334" s="558"/>
      <c r="AG1334" s="561"/>
    </row>
    <row r="1335" spans="1:33">
      <c r="A1335" s="43"/>
      <c r="B1335" s="895"/>
      <c r="C1335" s="895"/>
      <c r="D1335" s="895"/>
      <c r="E1335" s="562"/>
      <c r="F1335" s="666"/>
      <c r="G1335" s="737"/>
      <c r="H1335" s="666"/>
      <c r="I1335" s="737"/>
      <c r="J1335" s="666"/>
      <c r="K1335" s="737"/>
      <c r="L1335" s="666"/>
      <c r="M1335" s="737"/>
      <c r="N1335" s="666"/>
      <c r="O1335" s="737"/>
      <c r="P1335" s="737"/>
      <c r="Q1335" s="555"/>
      <c r="R1335" s="777" t="s">
        <v>46</v>
      </c>
      <c r="S1335" s="738">
        <v>0</v>
      </c>
      <c r="T1335" s="606">
        <v>0</v>
      </c>
      <c r="U1335" s="555"/>
      <c r="V1335" s="729"/>
      <c r="W1335" s="555"/>
      <c r="X1335" s="719">
        <v>0</v>
      </c>
      <c r="Y1335" s="555"/>
      <c r="Z1335" s="739"/>
      <c r="AA1335" s="555"/>
      <c r="AB1335" s="555"/>
      <c r="AC1335" s="713">
        <v>0</v>
      </c>
      <c r="AD1335" s="720"/>
      <c r="AE1335" s="555"/>
      <c r="AF1335" s="558"/>
      <c r="AG1335" s="561"/>
    </row>
    <row r="1336" spans="1:33">
      <c r="A1336" s="43"/>
      <c r="B1336" s="881" t="s">
        <v>618</v>
      </c>
      <c r="C1336" s="882"/>
      <c r="D1336" s="882"/>
      <c r="E1336" s="564" t="e">
        <v>#N/A</v>
      </c>
      <c r="F1336" s="883" t="s">
        <v>616</v>
      </c>
      <c r="G1336" s="884"/>
      <c r="H1336" s="884"/>
      <c r="I1336" s="884"/>
      <c r="J1336" s="884"/>
      <c r="K1336" s="884"/>
      <c r="L1336" s="884"/>
      <c r="M1336" s="884"/>
      <c r="N1336" s="884"/>
      <c r="O1336" s="884"/>
      <c r="P1336" s="885"/>
      <c r="Q1336" s="555"/>
      <c r="R1336" s="776" t="s">
        <v>47</v>
      </c>
      <c r="S1336" s="740"/>
      <c r="T1336" s="736">
        <v>0</v>
      </c>
      <c r="U1336" s="696"/>
      <c r="V1336" s="723" t="s">
        <v>492</v>
      </c>
      <c r="W1336" s="696"/>
      <c r="X1336" s="724">
        <v>0</v>
      </c>
      <c r="Y1336" s="696"/>
      <c r="Z1336" s="725" t="s">
        <v>492</v>
      </c>
      <c r="AA1336" s="696"/>
      <c r="AB1336" s="696"/>
      <c r="AC1336" s="736">
        <v>0</v>
      </c>
      <c r="AD1336" s="723" t="s">
        <v>492</v>
      </c>
      <c r="AE1336" s="555"/>
      <c r="AF1336" s="558"/>
      <c r="AG1336" s="561"/>
    </row>
    <row r="1337" spans="1:33">
      <c r="A1337" s="43"/>
      <c r="B1337" s="894" t="s">
        <v>602</v>
      </c>
      <c r="C1337" s="894"/>
      <c r="D1337" s="894"/>
      <c r="E1337" s="555" t="e">
        <v>#N/A</v>
      </c>
      <c r="F1337" s="687" t="s">
        <v>15</v>
      </c>
      <c r="G1337" s="688"/>
      <c r="H1337" s="687" t="s">
        <v>16</v>
      </c>
      <c r="I1337" s="689"/>
      <c r="J1337" s="559" t="s">
        <v>17</v>
      </c>
      <c r="K1337" s="690"/>
      <c r="L1337" s="687" t="s">
        <v>18</v>
      </c>
      <c r="M1337" s="670"/>
      <c r="N1337" s="670" t="s">
        <v>19</v>
      </c>
      <c r="O1337" s="691" t="s">
        <v>6</v>
      </c>
      <c r="P1337" s="613" t="s">
        <v>20</v>
      </c>
      <c r="Q1337" s="555"/>
      <c r="R1337" s="773" t="s">
        <v>639</v>
      </c>
      <c r="S1337" s="824">
        <v>16130</v>
      </c>
      <c r="T1337" s="606">
        <v>0</v>
      </c>
      <c r="U1337" s="555"/>
      <c r="V1337" s="729"/>
      <c r="W1337" s="555"/>
      <c r="X1337" s="719">
        <v>133900</v>
      </c>
      <c r="Y1337" s="555"/>
      <c r="Z1337" s="720"/>
      <c r="AA1337" s="555"/>
      <c r="AB1337" s="555"/>
      <c r="AC1337" s="713">
        <v>153920</v>
      </c>
      <c r="AD1337" s="720"/>
      <c r="AE1337" s="555"/>
      <c r="AF1337" s="558"/>
      <c r="AG1337" s="561"/>
    </row>
    <row r="1338" spans="1:33" ht="15" thickBot="1">
      <c r="A1338" s="43"/>
      <c r="B1338" s="873" t="s">
        <v>635</v>
      </c>
      <c r="C1338" s="874"/>
      <c r="D1338" s="875"/>
      <c r="E1338" s="670"/>
      <c r="F1338" s="665"/>
      <c r="G1338" s="727"/>
      <c r="H1338" s="727"/>
      <c r="I1338" s="727"/>
      <c r="J1338" s="727"/>
      <c r="K1338" s="727"/>
      <c r="L1338" s="727"/>
      <c r="M1338" s="727"/>
      <c r="N1338" s="727"/>
      <c r="O1338" s="727"/>
      <c r="P1338" s="742"/>
      <c r="Q1338" s="555"/>
      <c r="R1338" s="771" t="s">
        <v>682</v>
      </c>
      <c r="S1338" s="825">
        <v>0</v>
      </c>
      <c r="T1338" s="736">
        <v>16130</v>
      </c>
      <c r="U1338" s="696"/>
      <c r="V1338" s="723" t="s">
        <v>492</v>
      </c>
      <c r="W1338" s="696"/>
      <c r="X1338" s="724">
        <v>289510</v>
      </c>
      <c r="Y1338" s="696"/>
      <c r="Z1338" s="723">
        <v>216.21359223300968</v>
      </c>
      <c r="AA1338" s="696"/>
      <c r="AB1338" s="696"/>
      <c r="AC1338" s="736">
        <v>306910</v>
      </c>
      <c r="AD1338" s="723">
        <v>199.39579002079003</v>
      </c>
      <c r="AE1338" s="555"/>
      <c r="AF1338" s="558"/>
      <c r="AG1338" s="561"/>
    </row>
    <row r="1339" spans="1:33" ht="15" thickBot="1">
      <c r="A1339" s="43"/>
      <c r="B1339" s="870" t="s">
        <v>624</v>
      </c>
      <c r="C1339" s="871"/>
      <c r="D1339" s="872"/>
      <c r="E1339" s="555" t="e">
        <v>#N/A</v>
      </c>
      <c r="F1339" s="700">
        <v>1066</v>
      </c>
      <c r="G1339" s="701">
        <v>238950</v>
      </c>
      <c r="H1339" s="702">
        <v>1853</v>
      </c>
      <c r="I1339" s="702">
        <v>185850</v>
      </c>
      <c r="J1339" s="702">
        <v>46</v>
      </c>
      <c r="K1339" s="702">
        <v>132750</v>
      </c>
      <c r="L1339" s="702">
        <v>52</v>
      </c>
      <c r="M1339" s="702">
        <v>119770</v>
      </c>
      <c r="N1339" s="702">
        <v>26</v>
      </c>
      <c r="O1339" s="702">
        <v>3043</v>
      </c>
      <c r="P1339" s="703">
        <v>12616330</v>
      </c>
      <c r="Q1339" s="555"/>
      <c r="R1339" s="773" t="s">
        <v>640</v>
      </c>
      <c r="S1339" s="741">
        <v>7000</v>
      </c>
      <c r="T1339" s="606">
        <v>0</v>
      </c>
      <c r="U1339" s="555"/>
      <c r="V1339" s="729"/>
      <c r="W1339" s="555"/>
      <c r="X1339" s="719">
        <v>126400</v>
      </c>
      <c r="Y1339" s="555"/>
      <c r="Z1339" s="739"/>
      <c r="AA1339" s="555"/>
      <c r="AB1339" s="555"/>
      <c r="AC1339" s="713">
        <v>149200</v>
      </c>
      <c r="AD1339" s="720"/>
      <c r="AE1339" s="555"/>
      <c r="AF1339" s="934" t="s">
        <v>664</v>
      </c>
      <c r="AG1339" s="935"/>
    </row>
    <row r="1340" spans="1:33">
      <c r="B1340" s="873" t="s">
        <v>107</v>
      </c>
      <c r="C1340" s="874"/>
      <c r="D1340" s="875"/>
      <c r="E1340" s="670"/>
      <c r="F1340" s="665"/>
      <c r="G1340" s="727"/>
      <c r="H1340" s="727"/>
      <c r="I1340" s="727"/>
      <c r="J1340" s="727"/>
      <c r="K1340" s="727"/>
      <c r="L1340" s="727"/>
      <c r="M1340" s="727"/>
      <c r="N1340" s="727"/>
      <c r="O1340" s="727"/>
      <c r="P1340" s="742"/>
      <c r="Q1340" s="555"/>
      <c r="R1340" s="772" t="s">
        <v>683</v>
      </c>
      <c r="S1340" s="740"/>
      <c r="T1340" s="736">
        <v>7000</v>
      </c>
      <c r="U1340" s="696"/>
      <c r="V1340" s="723" t="s">
        <v>492</v>
      </c>
      <c r="W1340" s="696"/>
      <c r="X1340" s="724">
        <v>204300</v>
      </c>
      <c r="Y1340" s="696"/>
      <c r="Z1340" s="725">
        <v>161.62974683544306</v>
      </c>
      <c r="AA1340" s="696"/>
      <c r="AB1340" s="696"/>
      <c r="AC1340" s="736">
        <v>237300</v>
      </c>
      <c r="AD1340" s="723">
        <v>159.04825737265415</v>
      </c>
      <c r="AE1340" s="555"/>
      <c r="AF1340" s="936" t="s">
        <v>157</v>
      </c>
      <c r="AG1340" s="937"/>
    </row>
    <row r="1341" spans="1:33">
      <c r="B1341" s="870" t="s">
        <v>624</v>
      </c>
      <c r="C1341" s="871"/>
      <c r="D1341" s="872"/>
      <c r="E1341" s="555" t="e">
        <v>#N/A</v>
      </c>
      <c r="F1341" s="701">
        <v>51</v>
      </c>
      <c r="G1341" s="702">
        <v>6300</v>
      </c>
      <c r="H1341" s="702">
        <v>50</v>
      </c>
      <c r="I1341" s="702">
        <v>4900</v>
      </c>
      <c r="J1341" s="702">
        <v>0</v>
      </c>
      <c r="K1341" s="702">
        <v>3500</v>
      </c>
      <c r="L1341" s="702">
        <v>0</v>
      </c>
      <c r="M1341" s="702">
        <v>3160</v>
      </c>
      <c r="N1341" s="702">
        <v>1</v>
      </c>
      <c r="O1341" s="702">
        <v>102</v>
      </c>
      <c r="P1341" s="703">
        <v>337580</v>
      </c>
      <c r="Q1341" s="555"/>
      <c r="R1341" s="777"/>
      <c r="S1341" s="669"/>
      <c r="T1341" s="606">
        <v>0</v>
      </c>
      <c r="U1341" s="555"/>
      <c r="V1341" s="729"/>
      <c r="W1341" s="555"/>
      <c r="X1341" s="719">
        <v>0</v>
      </c>
      <c r="Y1341" s="555"/>
      <c r="Z1341" s="720"/>
      <c r="AA1341" s="555"/>
      <c r="AB1341" s="555"/>
      <c r="AC1341" s="713">
        <v>0</v>
      </c>
      <c r="AD1341" s="720"/>
      <c r="AE1341" s="555"/>
      <c r="AF1341" s="826" t="s">
        <v>731</v>
      </c>
      <c r="AG1341" s="827" t="s">
        <v>732</v>
      </c>
    </row>
    <row r="1342" spans="1:33">
      <c r="B1342" s="873" t="s">
        <v>605</v>
      </c>
      <c r="C1342" s="874"/>
      <c r="D1342" s="875"/>
      <c r="E1342" s="670"/>
      <c r="F1342" s="665"/>
      <c r="G1342" s="727"/>
      <c r="H1342" s="727"/>
      <c r="I1342" s="727"/>
      <c r="J1342" s="727"/>
      <c r="K1342" s="727"/>
      <c r="L1342" s="727"/>
      <c r="M1342" s="727"/>
      <c r="N1342" s="727"/>
      <c r="O1342" s="727"/>
      <c r="P1342" s="742"/>
      <c r="Q1342" s="555"/>
      <c r="R1342" s="776" t="s">
        <v>52</v>
      </c>
      <c r="S1342" s="660"/>
      <c r="T1342" s="736">
        <v>0</v>
      </c>
      <c r="U1342" s="696"/>
      <c r="V1342" s="723" t="s">
        <v>492</v>
      </c>
      <c r="W1342" s="696"/>
      <c r="X1342" s="724">
        <v>0</v>
      </c>
      <c r="Y1342" s="696"/>
      <c r="Z1342" s="723" t="s">
        <v>492</v>
      </c>
      <c r="AA1342" s="696"/>
      <c r="AB1342" s="696"/>
      <c r="AC1342" s="736">
        <v>0</v>
      </c>
      <c r="AD1342" s="723" t="s">
        <v>492</v>
      </c>
      <c r="AE1342" s="555"/>
      <c r="AF1342" s="817">
        <v>9160</v>
      </c>
      <c r="AG1342" s="818">
        <v>678.51851851851825</v>
      </c>
    </row>
    <row r="1343" spans="1:33">
      <c r="B1343" s="870" t="s">
        <v>624</v>
      </c>
      <c r="C1343" s="871"/>
      <c r="D1343" s="872"/>
      <c r="E1343" s="712"/>
      <c r="F1343" s="701">
        <v>42</v>
      </c>
      <c r="G1343" s="702">
        <v>4500</v>
      </c>
      <c r="H1343" s="702">
        <v>54</v>
      </c>
      <c r="I1343" s="702">
        <v>3500</v>
      </c>
      <c r="J1343" s="702">
        <v>0</v>
      </c>
      <c r="K1343" s="702">
        <v>2500</v>
      </c>
      <c r="L1343" s="702">
        <v>0</v>
      </c>
      <c r="M1343" s="702">
        <v>2260</v>
      </c>
      <c r="N1343" s="702">
        <v>0</v>
      </c>
      <c r="O1343" s="702">
        <v>96</v>
      </c>
      <c r="P1343" s="703">
        <v>226500</v>
      </c>
      <c r="Q1343" s="555"/>
      <c r="R1343" s="773" t="s">
        <v>641</v>
      </c>
      <c r="S1343" s="728">
        <v>500</v>
      </c>
      <c r="T1343" s="743">
        <v>0</v>
      </c>
      <c r="U1343" s="682"/>
      <c r="V1343" s="744"/>
      <c r="W1343" s="682"/>
      <c r="X1343" s="719">
        <v>35000</v>
      </c>
      <c r="Y1343" s="682"/>
      <c r="Z1343" s="744"/>
      <c r="AA1343" s="682"/>
      <c r="AB1343" s="682"/>
      <c r="AC1343" s="745">
        <v>48500</v>
      </c>
      <c r="AD1343" s="744"/>
      <c r="AE1343" s="555"/>
      <c r="AF1343" s="828" t="s">
        <v>733</v>
      </c>
      <c r="AG1343" s="829" t="s">
        <v>732</v>
      </c>
    </row>
    <row r="1344" spans="1:33" ht="15" thickBot="1">
      <c r="B1344" s="873" t="s">
        <v>103</v>
      </c>
      <c r="C1344" s="874"/>
      <c r="D1344" s="875"/>
      <c r="E1344" s="560" t="e">
        <v>#N/A</v>
      </c>
      <c r="F1344" s="665"/>
      <c r="G1344" s="727"/>
      <c r="H1344" s="727"/>
      <c r="I1344" s="727"/>
      <c r="J1344" s="727"/>
      <c r="K1344" s="727"/>
      <c r="L1344" s="727"/>
      <c r="M1344" s="727"/>
      <c r="N1344" s="727"/>
      <c r="O1344" s="727"/>
      <c r="P1344" s="742"/>
      <c r="Q1344" s="555"/>
      <c r="R1344" s="779" t="s">
        <v>684</v>
      </c>
      <c r="S1344" s="746"/>
      <c r="T1344" s="747">
        <v>500</v>
      </c>
      <c r="U1344" s="748"/>
      <c r="V1344" s="749" t="s">
        <v>492</v>
      </c>
      <c r="W1344" s="748"/>
      <c r="X1344" s="719">
        <v>74000</v>
      </c>
      <c r="Y1344" s="748"/>
      <c r="Z1344" s="749">
        <v>211.42857142857144</v>
      </c>
      <c r="AA1344" s="748"/>
      <c r="AB1344" s="748"/>
      <c r="AC1344" s="747">
        <v>81500</v>
      </c>
      <c r="AD1344" s="749">
        <v>168.04123711340208</v>
      </c>
      <c r="AE1344" s="555"/>
      <c r="AF1344" s="821">
        <v>6970</v>
      </c>
      <c r="AG1344" s="822">
        <v>633.63636363636397</v>
      </c>
    </row>
    <row r="1345" spans="1:33">
      <c r="B1345" s="870" t="s">
        <v>624</v>
      </c>
      <c r="C1345" s="871"/>
      <c r="D1345" s="872"/>
      <c r="E1345" s="555" t="e">
        <v>#N/A</v>
      </c>
      <c r="F1345" s="701">
        <v>174</v>
      </c>
      <c r="G1345" s="702">
        <v>26460</v>
      </c>
      <c r="H1345" s="702">
        <v>71</v>
      </c>
      <c r="I1345" s="702">
        <v>20580</v>
      </c>
      <c r="J1345" s="702">
        <v>0</v>
      </c>
      <c r="K1345" s="702">
        <v>14700</v>
      </c>
      <c r="L1345" s="702">
        <v>20</v>
      </c>
      <c r="M1345" s="702">
        <v>13230</v>
      </c>
      <c r="N1345" s="702">
        <v>6</v>
      </c>
      <c r="O1345" s="702">
        <v>271</v>
      </c>
      <c r="P1345" s="703">
        <v>2455880</v>
      </c>
      <c r="Q1345" s="555"/>
      <c r="R1345" s="777"/>
      <c r="S1345" s="669"/>
      <c r="T1345" s="713">
        <v>0</v>
      </c>
      <c r="U1345" s="555"/>
      <c r="V1345" s="729"/>
      <c r="W1345" s="555"/>
      <c r="X1345" s="750">
        <v>7362570</v>
      </c>
      <c r="Y1345" s="555"/>
      <c r="Z1345" s="739"/>
      <c r="AA1345" s="555"/>
      <c r="AB1345" s="555"/>
      <c r="AC1345" s="713">
        <v>8463500</v>
      </c>
      <c r="AD1345" s="739"/>
      <c r="AE1345" s="555"/>
      <c r="AF1345" s="932" t="s">
        <v>685</v>
      </c>
      <c r="AG1345" s="933"/>
    </row>
    <row r="1346" spans="1:33">
      <c r="B1346" s="878" t="s">
        <v>661</v>
      </c>
      <c r="C1346" s="879"/>
      <c r="D1346" s="880"/>
      <c r="E1346" s="670"/>
      <c r="F1346" s="665"/>
      <c r="G1346" s="727"/>
      <c r="H1346" s="727"/>
      <c r="I1346" s="727"/>
      <c r="J1346" s="727"/>
      <c r="K1346" s="727"/>
      <c r="L1346" s="727"/>
      <c r="M1346" s="727"/>
      <c r="N1346" s="727"/>
      <c r="O1346" s="727"/>
      <c r="P1346" s="742"/>
      <c r="Q1346" s="555"/>
      <c r="R1346" s="780" t="s">
        <v>53</v>
      </c>
      <c r="S1346" s="705"/>
      <c r="T1346" s="751">
        <v>1142710</v>
      </c>
      <c r="U1346" s="560"/>
      <c r="V1346" s="752" t="s">
        <v>492</v>
      </c>
      <c r="W1346" s="560"/>
      <c r="X1346" s="751">
        <v>18235780</v>
      </c>
      <c r="Y1346" s="560"/>
      <c r="Z1346" s="752">
        <v>247.68226312279543</v>
      </c>
      <c r="AA1346" s="560"/>
      <c r="AB1346" s="560"/>
      <c r="AC1346" s="751">
        <v>19477640</v>
      </c>
      <c r="AD1346" s="752">
        <v>230.13694098186329</v>
      </c>
      <c r="AE1346" s="555"/>
      <c r="AF1346" s="826" t="s">
        <v>731</v>
      </c>
      <c r="AG1346" s="827" t="s">
        <v>732</v>
      </c>
    </row>
    <row r="1347" spans="1:33">
      <c r="B1347" s="870" t="s">
        <v>624</v>
      </c>
      <c r="C1347" s="871"/>
      <c r="D1347" s="872"/>
      <c r="E1347" s="555" t="e">
        <v>#N/A</v>
      </c>
      <c r="F1347" s="701">
        <v>273</v>
      </c>
      <c r="G1347" s="702">
        <v>74250</v>
      </c>
      <c r="H1347" s="702">
        <v>166</v>
      </c>
      <c r="I1347" s="702">
        <v>57750</v>
      </c>
      <c r="J1347" s="702">
        <v>0</v>
      </c>
      <c r="K1347" s="702">
        <v>41250</v>
      </c>
      <c r="L1347" s="702">
        <v>10</v>
      </c>
      <c r="M1347" s="702">
        <v>37180</v>
      </c>
      <c r="N1347" s="702">
        <v>3</v>
      </c>
      <c r="O1347" s="702">
        <v>452</v>
      </c>
      <c r="P1347" s="703">
        <v>3215640</v>
      </c>
      <c r="Q1347" s="555"/>
      <c r="R1347" s="775"/>
      <c r="S1347" s="669"/>
      <c r="T1347" s="713">
        <v>0</v>
      </c>
      <c r="U1347" s="555"/>
      <c r="V1347" s="729"/>
      <c r="W1347" s="555"/>
      <c r="X1347" s="713">
        <v>6694389.2255892251</v>
      </c>
      <c r="Y1347" s="555"/>
      <c r="Z1347" s="739"/>
      <c r="AA1347" s="555"/>
      <c r="AB1347" s="555"/>
      <c r="AC1347" s="713">
        <v>7695400.3367003351</v>
      </c>
      <c r="AD1347" s="739"/>
      <c r="AE1347" s="555"/>
      <c r="AF1347" s="817"/>
      <c r="AG1347" s="818" t="s">
        <v>725</v>
      </c>
    </row>
    <row r="1348" spans="1:33">
      <c r="B1348" s="662"/>
      <c r="C1348" s="663"/>
      <c r="D1348" s="664"/>
      <c r="E1348" s="590" t="s">
        <v>492</v>
      </c>
      <c r="F1348" s="665"/>
      <c r="G1348" s="666"/>
      <c r="H1348" s="665"/>
      <c r="I1348" s="667"/>
      <c r="J1348" s="665"/>
      <c r="K1348" s="667"/>
      <c r="L1348" s="665"/>
      <c r="M1348" s="666"/>
      <c r="N1348" s="666"/>
      <c r="O1348" s="727"/>
      <c r="P1348" s="647"/>
      <c r="Q1348" s="555"/>
      <c r="R1348" s="777" t="s">
        <v>54</v>
      </c>
      <c r="S1348" s="669"/>
      <c r="T1348" s="713">
        <v>1038981.4814814813</v>
      </c>
      <c r="U1348" s="555"/>
      <c r="V1348" s="725"/>
      <c r="W1348" s="555"/>
      <c r="X1348" s="713">
        <v>16580298.316498313</v>
      </c>
      <c r="Y1348" s="555"/>
      <c r="Z1348" s="725">
        <v>247.67454890612447</v>
      </c>
      <c r="AA1348" s="555"/>
      <c r="AB1348" s="555"/>
      <c r="AC1348" s="713">
        <v>17709352.356902353</v>
      </c>
      <c r="AD1348" s="753">
        <v>230.12905868515011</v>
      </c>
      <c r="AE1348" s="555"/>
      <c r="AF1348" s="828" t="s">
        <v>733</v>
      </c>
      <c r="AG1348" s="829" t="s">
        <v>732</v>
      </c>
    </row>
    <row r="1349" spans="1:33" ht="15" thickBot="1">
      <c r="B1349" s="870" t="s">
        <v>617</v>
      </c>
      <c r="C1349" s="871"/>
      <c r="D1349" s="872"/>
      <c r="E1349" s="670"/>
      <c r="F1349" s="731">
        <v>1606</v>
      </c>
      <c r="G1349" s="732">
        <v>350460</v>
      </c>
      <c r="H1349" s="731">
        <v>2194</v>
      </c>
      <c r="I1349" s="733">
        <v>272580</v>
      </c>
      <c r="J1349" s="731">
        <v>46</v>
      </c>
      <c r="K1349" s="733">
        <v>194700</v>
      </c>
      <c r="L1349" s="731">
        <v>82</v>
      </c>
      <c r="M1349" s="732">
        <v>175600</v>
      </c>
      <c r="N1349" s="732">
        <v>36</v>
      </c>
      <c r="O1349" s="734">
        <v>3964</v>
      </c>
      <c r="P1349" s="735">
        <v>18851930</v>
      </c>
      <c r="Q1349" s="555"/>
      <c r="R1349" s="781"/>
      <c r="S1349" s="754" t="s">
        <v>0</v>
      </c>
      <c r="T1349" s="751">
        <v>103728.51851851866</v>
      </c>
      <c r="U1349" s="560"/>
      <c r="V1349" s="755"/>
      <c r="W1349" s="649" t="s">
        <v>0</v>
      </c>
      <c r="X1349" s="751">
        <v>1655481.6835016869</v>
      </c>
      <c r="Y1349" s="560"/>
      <c r="Z1349" s="756"/>
      <c r="AA1349" s="560" t="s">
        <v>0</v>
      </c>
      <c r="AB1349" s="649"/>
      <c r="AC1349" s="751">
        <v>1768287.6430976465</v>
      </c>
      <c r="AD1349" s="756"/>
      <c r="AE1349" s="555"/>
      <c r="AF1349" s="823"/>
      <c r="AG1349" s="822" t="s">
        <v>725</v>
      </c>
    </row>
    <row r="1350" spans="1:33">
      <c r="A1350" s="22"/>
    </row>
    <row r="1351" spans="1:33">
      <c r="A1351" s="22"/>
    </row>
    <row r="1352" spans="1:33" ht="19.25" customHeight="1">
      <c r="A1352" s="1">
        <v>25</v>
      </c>
      <c r="B1352" s="555"/>
      <c r="C1352" s="555"/>
      <c r="D1352" s="561"/>
      <c r="E1352" s="564"/>
      <c r="F1352" s="567" t="s">
        <v>705</v>
      </c>
      <c r="G1352" s="562">
        <v>0</v>
      </c>
      <c r="H1352" s="563" t="s">
        <v>706</v>
      </c>
      <c r="I1352" s="564">
        <v>0</v>
      </c>
      <c r="J1352" s="565" t="s">
        <v>707</v>
      </c>
      <c r="K1352" s="566">
        <v>0</v>
      </c>
      <c r="L1352" s="567" t="s">
        <v>708</v>
      </c>
      <c r="M1352" s="566">
        <v>0</v>
      </c>
      <c r="N1352" s="567" t="s">
        <v>709</v>
      </c>
      <c r="O1352" s="568" t="s">
        <v>162</v>
      </c>
      <c r="P1352" s="557"/>
      <c r="Q1352" s="24"/>
      <c r="R1352" s="919" t="s">
        <v>99</v>
      </c>
      <c r="S1352" s="919"/>
      <c r="T1352" s="919"/>
      <c r="U1352" s="919"/>
      <c r="V1352" s="919"/>
      <c r="W1352" s="919"/>
      <c r="X1352" s="919"/>
      <c r="AD1352" s="866" t="s">
        <v>116</v>
      </c>
      <c r="AE1352" s="25"/>
      <c r="AF1352" s="183" t="s">
        <v>8</v>
      </c>
      <c r="AG1352" s="556" t="s">
        <v>9</v>
      </c>
    </row>
    <row r="1353" spans="1:33" ht="19">
      <c r="D1353" s="561"/>
      <c r="E1353" s="555"/>
      <c r="F1353" s="920"/>
      <c r="H1353" s="922"/>
      <c r="J1353" s="924"/>
      <c r="K1353" s="186"/>
      <c r="L1353" s="926"/>
      <c r="M1353" s="186"/>
      <c r="N1353" s="926"/>
      <c r="O1353" s="876" t="s">
        <v>718</v>
      </c>
      <c r="P1353" s="770">
        <v>2</v>
      </c>
      <c r="Q1353" s="4"/>
      <c r="R1353" s="269"/>
      <c r="S1353" s="865">
        <v>45802</v>
      </c>
      <c r="T1353" s="865"/>
      <c r="U1353" s="865"/>
      <c r="V1353" s="865"/>
      <c r="W1353" s="862" t="s">
        <v>710</v>
      </c>
      <c r="X1353" s="862"/>
      <c r="Y1353" s="268"/>
      <c r="Z1353" s="4"/>
      <c r="AA1353" s="4"/>
      <c r="AB1353" s="4"/>
      <c r="AC1353" s="29"/>
      <c r="AD1353" s="867"/>
      <c r="AE1353" s="263"/>
      <c r="AF1353" s="889" t="s">
        <v>735</v>
      </c>
      <c r="AG1353" s="860" t="s">
        <v>734</v>
      </c>
    </row>
    <row r="1354" spans="1:33" ht="19">
      <c r="D1354" s="561"/>
      <c r="E1354" s="560"/>
      <c r="F1354" s="921"/>
      <c r="G1354" s="31"/>
      <c r="H1354" s="923"/>
      <c r="I1354" s="31"/>
      <c r="J1354" s="925"/>
      <c r="K1354" s="187"/>
      <c r="L1354" s="927"/>
      <c r="M1354" s="187"/>
      <c r="N1354" s="927"/>
      <c r="O1354" s="877" t="s">
        <v>492</v>
      </c>
      <c r="P1354" s="770">
        <v>3</v>
      </c>
      <c r="Q1354" s="4"/>
      <c r="R1354" s="269"/>
      <c r="S1354" s="865"/>
      <c r="T1354" s="865"/>
      <c r="U1354" s="865"/>
      <c r="V1354" s="865"/>
      <c r="W1354" s="862"/>
      <c r="X1354" s="862"/>
      <c r="Y1354" s="268"/>
      <c r="Z1354" s="4"/>
      <c r="AA1354" s="4"/>
      <c r="AB1354" s="4"/>
      <c r="AC1354" s="29"/>
      <c r="AD1354" s="868"/>
      <c r="AE1354" s="187"/>
      <c r="AF1354" s="890" t="s">
        <v>492</v>
      </c>
      <c r="AG1354" s="861" t="s">
        <v>492</v>
      </c>
    </row>
    <row r="1355" spans="1:33">
      <c r="B1355" s="555" t="s">
        <v>447</v>
      </c>
      <c r="C1355" s="555"/>
      <c r="D1355" s="555"/>
      <c r="E1355" s="555"/>
      <c r="F1355" s="555"/>
      <c r="G1355" s="555"/>
      <c r="H1355" s="555"/>
      <c r="I1355" s="555"/>
      <c r="J1355" s="555"/>
      <c r="K1355" s="555"/>
      <c r="L1355" s="555"/>
      <c r="M1355" s="555"/>
      <c r="N1355" s="555"/>
      <c r="O1355" s="595">
        <v>3</v>
      </c>
      <c r="P1355" s="555"/>
      <c r="Q1355" s="555"/>
      <c r="R1355" s="596" t="s">
        <v>446</v>
      </c>
      <c r="S1355" s="555"/>
      <c r="T1355" s="555"/>
      <c r="U1355" s="555"/>
      <c r="V1355" s="596" t="s">
        <v>445</v>
      </c>
      <c r="W1355" s="555"/>
      <c r="X1355" s="555"/>
      <c r="Y1355" s="555"/>
      <c r="Z1355" s="596" t="s">
        <v>444</v>
      </c>
      <c r="AA1355" s="596"/>
      <c r="AB1355" s="555"/>
      <c r="AC1355" s="597"/>
      <c r="AD1355" s="555"/>
      <c r="AE1355" s="555"/>
      <c r="AF1355" s="596"/>
      <c r="AG1355" s="597"/>
    </row>
    <row r="1356" spans="1:33">
      <c r="B1356" s="908"/>
      <c r="C1356" s="909"/>
      <c r="D1356" s="598"/>
      <c r="E1356" s="598"/>
      <c r="F1356" s="891" t="s">
        <v>679</v>
      </c>
      <c r="G1356" s="892"/>
      <c r="H1356" s="892"/>
      <c r="I1356" s="892"/>
      <c r="J1356" s="892"/>
      <c r="K1356" s="892"/>
      <c r="L1356" s="892"/>
      <c r="M1356" s="892"/>
      <c r="N1356" s="892"/>
      <c r="O1356" s="892"/>
      <c r="P1356" s="893"/>
      <c r="Q1356" s="555"/>
      <c r="R1356" s="599" t="s">
        <v>78</v>
      </c>
      <c r="S1356" s="564"/>
      <c r="T1356" s="600" t="s">
        <v>79</v>
      </c>
      <c r="U1356" s="564"/>
      <c r="V1356" s="564" t="s">
        <v>80</v>
      </c>
      <c r="W1356" s="564"/>
      <c r="X1356" s="601" t="s">
        <v>79</v>
      </c>
      <c r="Y1356" s="555"/>
      <c r="Z1356" s="602" t="s">
        <v>30</v>
      </c>
      <c r="AA1356" s="603"/>
      <c r="AB1356" s="604"/>
      <c r="AC1356" s="605"/>
      <c r="AD1356" s="555"/>
      <c r="AE1356" s="555"/>
      <c r="AF1356" s="555"/>
      <c r="AG1356" s="606"/>
    </row>
    <row r="1357" spans="1:33">
      <c r="B1357" s="607" t="s">
        <v>104</v>
      </c>
      <c r="C1357" s="608" t="s">
        <v>105</v>
      </c>
      <c r="D1357" s="568" t="s">
        <v>4</v>
      </c>
      <c r="E1357" s="563"/>
      <c r="F1357" s="609" t="s">
        <v>15</v>
      </c>
      <c r="G1357" s="610"/>
      <c r="H1357" s="609" t="s">
        <v>16</v>
      </c>
      <c r="I1357" s="566"/>
      <c r="J1357" s="567" t="s">
        <v>17</v>
      </c>
      <c r="K1357" s="611"/>
      <c r="L1357" s="609" t="s">
        <v>18</v>
      </c>
      <c r="M1357" s="562"/>
      <c r="N1357" s="612" t="s">
        <v>19</v>
      </c>
      <c r="O1357" s="613" t="s">
        <v>6</v>
      </c>
      <c r="P1357" s="613" t="s">
        <v>20</v>
      </c>
      <c r="Q1357" s="595">
        <v>401</v>
      </c>
      <c r="R1357" s="614" t="s">
        <v>96</v>
      </c>
      <c r="S1357" s="604"/>
      <c r="T1357" s="615">
        <v>117450</v>
      </c>
      <c r="U1357" s="604">
        <v>462</v>
      </c>
      <c r="V1357" s="604" t="s">
        <v>517</v>
      </c>
      <c r="W1357" s="604"/>
      <c r="X1357" s="616">
        <v>20250</v>
      </c>
      <c r="Y1357" s="555"/>
      <c r="Z1357" s="558"/>
      <c r="AA1357" s="617"/>
      <c r="AB1357" s="618"/>
      <c r="AC1357" s="619"/>
      <c r="AD1357" s="555"/>
      <c r="AE1357" s="555"/>
      <c r="AF1357" s="555" t="s">
        <v>346</v>
      </c>
      <c r="AG1357" s="606"/>
    </row>
    <row r="1358" spans="1:33">
      <c r="A1358" s="43"/>
      <c r="B1358" s="620" t="s">
        <v>83</v>
      </c>
      <c r="C1358" s="621">
        <v>1</v>
      </c>
      <c r="D1358" s="621">
        <v>1</v>
      </c>
      <c r="E1358" s="604">
        <v>4500</v>
      </c>
      <c r="F1358" s="622">
        <v>14</v>
      </c>
      <c r="G1358" s="623">
        <v>4050</v>
      </c>
      <c r="H1358" s="622">
        <v>74</v>
      </c>
      <c r="I1358" s="624">
        <v>3150</v>
      </c>
      <c r="J1358" s="622"/>
      <c r="K1358" s="625">
        <v>2250</v>
      </c>
      <c r="L1358" s="622">
        <v>3</v>
      </c>
      <c r="M1358" s="626">
        <v>2030</v>
      </c>
      <c r="N1358" s="605"/>
      <c r="O1358" s="616">
        <v>91</v>
      </c>
      <c r="P1358" s="605">
        <v>369450</v>
      </c>
      <c r="Q1358" s="595">
        <v>474</v>
      </c>
      <c r="R1358" s="627" t="s">
        <v>716</v>
      </c>
      <c r="S1358" s="628"/>
      <c r="T1358" s="629">
        <v>303750</v>
      </c>
      <c r="U1358" s="628">
        <v>500</v>
      </c>
      <c r="V1358" s="628" t="s">
        <v>341</v>
      </c>
      <c r="W1358" s="628"/>
      <c r="X1358" s="630">
        <v>55360</v>
      </c>
      <c r="Y1358" s="555"/>
      <c r="Z1358" s="631"/>
      <c r="AA1358" s="632"/>
      <c r="AB1358" s="618"/>
      <c r="AC1358" s="619"/>
      <c r="AD1358" s="555"/>
      <c r="AE1358" s="555"/>
      <c r="AF1358" s="633" t="s">
        <v>164</v>
      </c>
      <c r="AG1358" s="634">
        <v>299980</v>
      </c>
    </row>
    <row r="1359" spans="1:33">
      <c r="A1359" s="43"/>
      <c r="B1359" s="635" t="s">
        <v>126</v>
      </c>
      <c r="C1359" s="636">
        <v>1</v>
      </c>
      <c r="D1359" s="636">
        <v>3</v>
      </c>
      <c r="E1359" s="628">
        <v>7500</v>
      </c>
      <c r="F1359" s="637">
        <v>10</v>
      </c>
      <c r="G1359" s="638">
        <v>6750</v>
      </c>
      <c r="H1359" s="637">
        <v>9</v>
      </c>
      <c r="I1359" s="639">
        <v>5250</v>
      </c>
      <c r="J1359" s="637"/>
      <c r="K1359" s="640">
        <v>3750</v>
      </c>
      <c r="L1359" s="637"/>
      <c r="M1359" s="641">
        <v>3380</v>
      </c>
      <c r="N1359" s="642"/>
      <c r="O1359" s="642">
        <v>19</v>
      </c>
      <c r="P1359" s="642">
        <v>135750</v>
      </c>
      <c r="Q1359" s="595"/>
      <c r="R1359" s="627" t="s">
        <v>492</v>
      </c>
      <c r="S1359" s="628"/>
      <c r="T1359" s="629"/>
      <c r="U1359" s="628"/>
      <c r="V1359" s="628" t="s">
        <v>700</v>
      </c>
      <c r="W1359" s="628"/>
      <c r="X1359" s="630">
        <v>105300</v>
      </c>
      <c r="Y1359" s="555"/>
      <c r="Z1359" s="631"/>
      <c r="AA1359" s="632"/>
      <c r="AB1359" s="618"/>
      <c r="AC1359" s="619"/>
      <c r="AD1359" s="555"/>
      <c r="AE1359" s="555"/>
      <c r="AF1359" s="643" t="s">
        <v>680</v>
      </c>
      <c r="AG1359" s="644">
        <v>0</v>
      </c>
    </row>
    <row r="1360" spans="1:33">
      <c r="A1360" s="43"/>
      <c r="B1360" s="635" t="s">
        <v>83</v>
      </c>
      <c r="C1360" s="636">
        <v>2</v>
      </c>
      <c r="D1360" s="636">
        <v>1</v>
      </c>
      <c r="E1360" s="628">
        <v>4500</v>
      </c>
      <c r="F1360" s="637">
        <v>14</v>
      </c>
      <c r="G1360" s="638">
        <v>4050</v>
      </c>
      <c r="H1360" s="637">
        <v>81</v>
      </c>
      <c r="I1360" s="639">
        <v>3150</v>
      </c>
      <c r="J1360" s="637"/>
      <c r="K1360" s="640">
        <v>2250</v>
      </c>
      <c r="L1360" s="637"/>
      <c r="M1360" s="641">
        <v>2030</v>
      </c>
      <c r="N1360" s="642">
        <v>2</v>
      </c>
      <c r="O1360" s="630">
        <v>97</v>
      </c>
      <c r="P1360" s="642">
        <v>395110</v>
      </c>
      <c r="Q1360" s="595"/>
      <c r="R1360" s="627" t="s">
        <v>492</v>
      </c>
      <c r="S1360" s="628"/>
      <c r="T1360" s="629"/>
      <c r="U1360" s="628"/>
      <c r="V1360" s="628" t="s">
        <v>701</v>
      </c>
      <c r="W1360" s="628"/>
      <c r="X1360" s="630">
        <v>68850</v>
      </c>
      <c r="Y1360" s="555"/>
      <c r="Z1360" s="645"/>
      <c r="AA1360" s="590"/>
      <c r="AB1360" s="646"/>
      <c r="AC1360" s="647"/>
      <c r="AD1360" s="555"/>
      <c r="AE1360" s="555"/>
      <c r="AF1360" s="555"/>
      <c r="AG1360" s="606"/>
    </row>
    <row r="1361" spans="1:33">
      <c r="A1361" s="43"/>
      <c r="B1361" s="635"/>
      <c r="C1361" s="636"/>
      <c r="D1361" s="636"/>
      <c r="E1361" s="628" t="s">
        <v>492</v>
      </c>
      <c r="F1361" s="637"/>
      <c r="G1361" s="638" t="s">
        <v>492</v>
      </c>
      <c r="H1361" s="637"/>
      <c r="I1361" s="639" t="s">
        <v>492</v>
      </c>
      <c r="J1361" s="637"/>
      <c r="K1361" s="640" t="s">
        <v>492</v>
      </c>
      <c r="L1361" s="637"/>
      <c r="M1361" s="641" t="s">
        <v>492</v>
      </c>
      <c r="N1361" s="642"/>
      <c r="O1361" s="642" t="s">
        <v>492</v>
      </c>
      <c r="P1361" s="642" t="s">
        <v>492</v>
      </c>
      <c r="Q1361" s="595"/>
      <c r="R1361" s="627" t="s">
        <v>492</v>
      </c>
      <c r="S1361" s="628"/>
      <c r="T1361" s="629"/>
      <c r="U1361" s="628">
        <v>726</v>
      </c>
      <c r="V1361" s="628" t="s">
        <v>720</v>
      </c>
      <c r="W1361" s="628"/>
      <c r="X1361" s="630">
        <v>8100</v>
      </c>
      <c r="Y1361" s="555"/>
      <c r="Z1361" s="648" t="s">
        <v>35</v>
      </c>
      <c r="AA1361" s="649"/>
      <c r="AB1361" s="650"/>
      <c r="AC1361" s="651">
        <v>0</v>
      </c>
      <c r="AD1361" s="555"/>
      <c r="AE1361" s="555"/>
      <c r="AF1361" s="555" t="s">
        <v>345</v>
      </c>
      <c r="AG1361" s="606"/>
    </row>
    <row r="1362" spans="1:33">
      <c r="A1362" s="43"/>
      <c r="B1362" s="635"/>
      <c r="C1362" s="636"/>
      <c r="D1362" s="636"/>
      <c r="E1362" s="628" t="s">
        <v>492</v>
      </c>
      <c r="F1362" s="637"/>
      <c r="G1362" s="638" t="s">
        <v>492</v>
      </c>
      <c r="H1362" s="637"/>
      <c r="I1362" s="639" t="s">
        <v>492</v>
      </c>
      <c r="J1362" s="637"/>
      <c r="K1362" s="640" t="s">
        <v>492</v>
      </c>
      <c r="L1362" s="637"/>
      <c r="M1362" s="641" t="s">
        <v>492</v>
      </c>
      <c r="N1362" s="642"/>
      <c r="O1362" s="630" t="s">
        <v>492</v>
      </c>
      <c r="P1362" s="642" t="s">
        <v>492</v>
      </c>
      <c r="Q1362" s="595"/>
      <c r="R1362" s="627" t="s">
        <v>492</v>
      </c>
      <c r="S1362" s="628"/>
      <c r="T1362" s="629"/>
      <c r="U1362" s="628"/>
      <c r="V1362" s="628" t="s">
        <v>492</v>
      </c>
      <c r="W1362" s="628"/>
      <c r="X1362" s="630"/>
      <c r="Y1362" s="555"/>
      <c r="Z1362" s="555"/>
      <c r="AA1362" s="555"/>
      <c r="AB1362" s="555"/>
      <c r="AC1362" s="555"/>
      <c r="AD1362" s="555"/>
      <c r="AE1362" s="555"/>
      <c r="AF1362" s="633" t="s">
        <v>164</v>
      </c>
      <c r="AG1362" s="634">
        <v>227800</v>
      </c>
    </row>
    <row r="1363" spans="1:33">
      <c r="A1363" s="43"/>
      <c r="B1363" s="635"/>
      <c r="C1363" s="636"/>
      <c r="D1363" s="636"/>
      <c r="E1363" s="628" t="s">
        <v>492</v>
      </c>
      <c r="F1363" s="637"/>
      <c r="G1363" s="638" t="s">
        <v>492</v>
      </c>
      <c r="H1363" s="637"/>
      <c r="I1363" s="639" t="s">
        <v>492</v>
      </c>
      <c r="J1363" s="637"/>
      <c r="K1363" s="640" t="s">
        <v>492</v>
      </c>
      <c r="L1363" s="637"/>
      <c r="M1363" s="641" t="s">
        <v>492</v>
      </c>
      <c r="N1363" s="642"/>
      <c r="O1363" s="642" t="s">
        <v>492</v>
      </c>
      <c r="P1363" s="642" t="s">
        <v>492</v>
      </c>
      <c r="Q1363" s="595"/>
      <c r="R1363" s="627" t="s">
        <v>492</v>
      </c>
      <c r="S1363" s="628"/>
      <c r="T1363" s="629"/>
      <c r="U1363" s="628"/>
      <c r="V1363" s="628" t="s">
        <v>492</v>
      </c>
      <c r="W1363" s="628"/>
      <c r="X1363" s="630"/>
      <c r="Y1363" s="555"/>
      <c r="Z1363" s="602" t="s">
        <v>33</v>
      </c>
      <c r="AA1363" s="603"/>
      <c r="AB1363" s="652"/>
      <c r="AC1363" s="653"/>
      <c r="AD1363" s="555"/>
      <c r="AE1363" s="555"/>
      <c r="AF1363" s="643" t="s">
        <v>680</v>
      </c>
      <c r="AG1363" s="644">
        <v>0</v>
      </c>
    </row>
    <row r="1364" spans="1:33">
      <c r="A1364" s="43"/>
      <c r="B1364" s="635"/>
      <c r="C1364" s="636"/>
      <c r="D1364" s="636"/>
      <c r="E1364" s="628" t="s">
        <v>492</v>
      </c>
      <c r="F1364" s="637"/>
      <c r="G1364" s="638" t="s">
        <v>492</v>
      </c>
      <c r="H1364" s="637"/>
      <c r="I1364" s="639" t="s">
        <v>492</v>
      </c>
      <c r="J1364" s="637"/>
      <c r="K1364" s="640" t="s">
        <v>492</v>
      </c>
      <c r="L1364" s="637"/>
      <c r="M1364" s="641" t="s">
        <v>492</v>
      </c>
      <c r="N1364" s="642"/>
      <c r="O1364" s="630" t="s">
        <v>492</v>
      </c>
      <c r="P1364" s="642" t="s">
        <v>492</v>
      </c>
      <c r="Q1364" s="595"/>
      <c r="R1364" s="627" t="s">
        <v>492</v>
      </c>
      <c r="S1364" s="628"/>
      <c r="T1364" s="629"/>
      <c r="U1364" s="628"/>
      <c r="V1364" s="628" t="s">
        <v>492</v>
      </c>
      <c r="W1364" s="628"/>
      <c r="X1364" s="630"/>
      <c r="Y1364" s="555"/>
      <c r="Z1364" s="627"/>
      <c r="AA1364" s="654"/>
      <c r="AB1364" s="655"/>
      <c r="AC1364" s="656"/>
      <c r="AD1364" s="555"/>
      <c r="AE1364" s="555"/>
      <c r="AF1364" s="596"/>
      <c r="AG1364" s="606"/>
    </row>
    <row r="1365" spans="1:33">
      <c r="A1365" s="43"/>
      <c r="B1365" s="635"/>
      <c r="C1365" s="636"/>
      <c r="D1365" s="636"/>
      <c r="E1365" s="628" t="s">
        <v>492</v>
      </c>
      <c r="F1365" s="637"/>
      <c r="G1365" s="638" t="s">
        <v>492</v>
      </c>
      <c r="H1365" s="637"/>
      <c r="I1365" s="639" t="s">
        <v>492</v>
      </c>
      <c r="J1365" s="637"/>
      <c r="K1365" s="640" t="s">
        <v>492</v>
      </c>
      <c r="L1365" s="637"/>
      <c r="M1365" s="641" t="s">
        <v>492</v>
      </c>
      <c r="N1365" s="642"/>
      <c r="O1365" s="642" t="s">
        <v>492</v>
      </c>
      <c r="P1365" s="642" t="s">
        <v>492</v>
      </c>
      <c r="Q1365" s="595"/>
      <c r="R1365" s="627" t="s">
        <v>492</v>
      </c>
      <c r="S1365" s="628"/>
      <c r="T1365" s="629"/>
      <c r="U1365" s="628"/>
      <c r="V1365" s="628" t="s">
        <v>492</v>
      </c>
      <c r="W1365" s="628"/>
      <c r="X1365" s="630"/>
      <c r="Y1365" s="555"/>
      <c r="Z1365" s="627"/>
      <c r="AA1365" s="654"/>
      <c r="AB1365" s="655"/>
      <c r="AC1365" s="642"/>
      <c r="AD1365" s="555"/>
      <c r="AE1365" s="555"/>
      <c r="AF1365" s="555" t="s">
        <v>163</v>
      </c>
      <c r="AG1365" s="606"/>
    </row>
    <row r="1366" spans="1:33">
      <c r="A1366" s="43"/>
      <c r="B1366" s="635"/>
      <c r="C1366" s="636"/>
      <c r="D1366" s="636"/>
      <c r="E1366" s="628" t="s">
        <v>492</v>
      </c>
      <c r="F1366" s="637"/>
      <c r="G1366" s="638" t="s">
        <v>492</v>
      </c>
      <c r="H1366" s="637"/>
      <c r="I1366" s="639" t="s">
        <v>492</v>
      </c>
      <c r="J1366" s="637"/>
      <c r="K1366" s="640" t="s">
        <v>492</v>
      </c>
      <c r="L1366" s="637"/>
      <c r="M1366" s="641" t="s">
        <v>492</v>
      </c>
      <c r="N1366" s="642"/>
      <c r="O1366" s="630" t="s">
        <v>492</v>
      </c>
      <c r="P1366" s="642" t="s">
        <v>492</v>
      </c>
      <c r="Q1366" s="595"/>
      <c r="R1366" s="627" t="s">
        <v>492</v>
      </c>
      <c r="S1366" s="628"/>
      <c r="T1366" s="629"/>
      <c r="U1366" s="628"/>
      <c r="V1366" s="628" t="s">
        <v>492</v>
      </c>
      <c r="W1366" s="628"/>
      <c r="X1366" s="630"/>
      <c r="Y1366" s="555"/>
      <c r="Z1366" s="627"/>
      <c r="AA1366" s="654"/>
      <c r="AB1366" s="655"/>
      <c r="AC1366" s="642"/>
      <c r="AD1366" s="555"/>
      <c r="AE1366" s="555"/>
      <c r="AF1366" s="633" t="s">
        <v>164</v>
      </c>
      <c r="AG1366" s="634">
        <v>75000</v>
      </c>
    </row>
    <row r="1367" spans="1:33">
      <c r="A1367" s="43"/>
      <c r="B1367" s="635"/>
      <c r="C1367" s="636"/>
      <c r="D1367" s="636"/>
      <c r="E1367" s="628" t="s">
        <v>492</v>
      </c>
      <c r="F1367" s="637"/>
      <c r="G1367" s="638" t="s">
        <v>492</v>
      </c>
      <c r="H1367" s="637"/>
      <c r="I1367" s="639" t="s">
        <v>492</v>
      </c>
      <c r="J1367" s="637"/>
      <c r="K1367" s="640" t="s">
        <v>492</v>
      </c>
      <c r="L1367" s="637"/>
      <c r="M1367" s="641" t="s">
        <v>492</v>
      </c>
      <c r="N1367" s="642"/>
      <c r="O1367" s="642" t="s">
        <v>492</v>
      </c>
      <c r="P1367" s="642" t="s">
        <v>492</v>
      </c>
      <c r="Q1367" s="595"/>
      <c r="R1367" s="627" t="s">
        <v>492</v>
      </c>
      <c r="S1367" s="628"/>
      <c r="T1367" s="629"/>
      <c r="U1367" s="628"/>
      <c r="V1367" s="628" t="s">
        <v>492</v>
      </c>
      <c r="W1367" s="628"/>
      <c r="X1367" s="630"/>
      <c r="Y1367" s="555"/>
      <c r="Z1367" s="627"/>
      <c r="AA1367" s="654"/>
      <c r="AB1367" s="655"/>
      <c r="AC1367" s="642"/>
      <c r="AD1367" s="555"/>
      <c r="AE1367" s="555"/>
      <c r="AF1367" s="643" t="s">
        <v>680</v>
      </c>
      <c r="AG1367" s="644">
        <v>0</v>
      </c>
    </row>
    <row r="1368" spans="1:33">
      <c r="A1368" s="43"/>
      <c r="B1368" s="635"/>
      <c r="C1368" s="636"/>
      <c r="D1368" s="636"/>
      <c r="E1368" s="628" t="s">
        <v>492</v>
      </c>
      <c r="F1368" s="637"/>
      <c r="G1368" s="638" t="s">
        <v>492</v>
      </c>
      <c r="H1368" s="637"/>
      <c r="I1368" s="639" t="s">
        <v>492</v>
      </c>
      <c r="J1368" s="637"/>
      <c r="K1368" s="640" t="s">
        <v>492</v>
      </c>
      <c r="L1368" s="637"/>
      <c r="M1368" s="641" t="s">
        <v>492</v>
      </c>
      <c r="N1368" s="642"/>
      <c r="O1368" s="630" t="s">
        <v>492</v>
      </c>
      <c r="P1368" s="642" t="s">
        <v>492</v>
      </c>
      <c r="Q1368" s="595"/>
      <c r="R1368" s="627" t="s">
        <v>492</v>
      </c>
      <c r="S1368" s="628"/>
      <c r="T1368" s="629"/>
      <c r="U1368" s="628"/>
      <c r="V1368" s="628" t="s">
        <v>492</v>
      </c>
      <c r="W1368" s="628"/>
      <c r="X1368" s="630"/>
      <c r="Y1368" s="555"/>
      <c r="Z1368" s="627"/>
      <c r="AA1368" s="654"/>
      <c r="AB1368" s="657"/>
      <c r="AC1368" s="642"/>
      <c r="AD1368" s="555"/>
      <c r="AE1368" s="555"/>
      <c r="AF1368" s="555"/>
      <c r="AG1368" s="606"/>
    </row>
    <row r="1369" spans="1:33">
      <c r="A1369" s="43"/>
      <c r="B1369" s="635"/>
      <c r="C1369" s="658"/>
      <c r="D1369" s="636"/>
      <c r="E1369" s="628" t="s">
        <v>492</v>
      </c>
      <c r="F1369" s="637"/>
      <c r="G1369" s="638" t="s">
        <v>492</v>
      </c>
      <c r="H1369" s="637"/>
      <c r="I1369" s="639" t="s">
        <v>492</v>
      </c>
      <c r="J1369" s="637"/>
      <c r="K1369" s="640" t="s">
        <v>492</v>
      </c>
      <c r="L1369" s="637"/>
      <c r="M1369" s="641" t="s">
        <v>492</v>
      </c>
      <c r="N1369" s="642"/>
      <c r="O1369" s="642" t="s">
        <v>492</v>
      </c>
      <c r="P1369" s="642" t="s">
        <v>492</v>
      </c>
      <c r="Q1369" s="595"/>
      <c r="R1369" s="627" t="s">
        <v>492</v>
      </c>
      <c r="S1369" s="628"/>
      <c r="T1369" s="629"/>
      <c r="U1369" s="628"/>
      <c r="V1369" s="628" t="s">
        <v>492</v>
      </c>
      <c r="W1369" s="628"/>
      <c r="X1369" s="630"/>
      <c r="Y1369" s="555"/>
      <c r="Z1369" s="627"/>
      <c r="AA1369" s="654"/>
      <c r="AB1369" s="657"/>
      <c r="AC1369" s="642"/>
      <c r="AD1369" s="555"/>
      <c r="AE1369" s="555"/>
      <c r="AF1369" s="596" t="s">
        <v>344</v>
      </c>
      <c r="AG1369" s="597"/>
    </row>
    <row r="1370" spans="1:33">
      <c r="A1370" s="43"/>
      <c r="B1370" s="635"/>
      <c r="C1370" s="658"/>
      <c r="D1370" s="636"/>
      <c r="E1370" s="628" t="s">
        <v>492</v>
      </c>
      <c r="F1370" s="637"/>
      <c r="G1370" s="638" t="s">
        <v>492</v>
      </c>
      <c r="H1370" s="637"/>
      <c r="I1370" s="639" t="s">
        <v>492</v>
      </c>
      <c r="J1370" s="637"/>
      <c r="K1370" s="640" t="s">
        <v>492</v>
      </c>
      <c r="L1370" s="637"/>
      <c r="M1370" s="641" t="s">
        <v>492</v>
      </c>
      <c r="N1370" s="642"/>
      <c r="O1370" s="630" t="s">
        <v>492</v>
      </c>
      <c r="P1370" s="642" t="s">
        <v>492</v>
      </c>
      <c r="Q1370" s="595"/>
      <c r="R1370" s="627" t="s">
        <v>492</v>
      </c>
      <c r="S1370" s="628"/>
      <c r="T1370" s="629"/>
      <c r="U1370" s="628"/>
      <c r="V1370" s="628" t="s">
        <v>492</v>
      </c>
      <c r="W1370" s="628"/>
      <c r="X1370" s="630"/>
      <c r="Y1370" s="555"/>
      <c r="Z1370" s="627"/>
      <c r="AA1370" s="654"/>
      <c r="AB1370" s="655"/>
      <c r="AC1370" s="656"/>
      <c r="AD1370" s="555"/>
      <c r="AE1370" s="555"/>
      <c r="AF1370" s="659"/>
      <c r="AG1370" s="647"/>
    </row>
    <row r="1371" spans="1:33">
      <c r="A1371" s="43"/>
      <c r="B1371" s="635"/>
      <c r="C1371" s="658"/>
      <c r="D1371" s="636"/>
      <c r="E1371" s="628" t="s">
        <v>492</v>
      </c>
      <c r="F1371" s="637"/>
      <c r="G1371" s="638" t="s">
        <v>492</v>
      </c>
      <c r="H1371" s="637"/>
      <c r="I1371" s="639" t="s">
        <v>492</v>
      </c>
      <c r="J1371" s="637"/>
      <c r="K1371" s="640" t="s">
        <v>492</v>
      </c>
      <c r="L1371" s="637"/>
      <c r="M1371" s="641" t="s">
        <v>492</v>
      </c>
      <c r="N1371" s="642"/>
      <c r="O1371" s="642" t="s">
        <v>492</v>
      </c>
      <c r="P1371" s="642" t="s">
        <v>492</v>
      </c>
      <c r="Q1371" s="595"/>
      <c r="R1371" s="627" t="s">
        <v>492</v>
      </c>
      <c r="S1371" s="628"/>
      <c r="T1371" s="629"/>
      <c r="U1371" s="628"/>
      <c r="V1371" s="628" t="s">
        <v>492</v>
      </c>
      <c r="W1371" s="628"/>
      <c r="X1371" s="630"/>
      <c r="Y1371" s="555"/>
      <c r="Z1371" s="627"/>
      <c r="AA1371" s="654"/>
      <c r="AB1371" s="655"/>
      <c r="AC1371" s="642"/>
      <c r="AD1371" s="555"/>
      <c r="AE1371" s="555"/>
      <c r="AF1371" s="660" t="s">
        <v>31</v>
      </c>
      <c r="AG1371" s="661">
        <v>256220</v>
      </c>
    </row>
    <row r="1372" spans="1:33">
      <c r="B1372" s="662"/>
      <c r="C1372" s="663"/>
      <c r="D1372" s="664"/>
      <c r="E1372" s="590" t="s">
        <v>492</v>
      </c>
      <c r="F1372" s="665"/>
      <c r="G1372" s="666"/>
      <c r="H1372" s="665"/>
      <c r="I1372" s="667"/>
      <c r="J1372" s="665"/>
      <c r="K1372" s="667"/>
      <c r="L1372" s="665"/>
      <c r="M1372" s="666"/>
      <c r="N1372" s="647"/>
      <c r="O1372" s="668"/>
      <c r="P1372" s="647"/>
      <c r="Q1372" s="595"/>
      <c r="R1372" s="627" t="s">
        <v>492</v>
      </c>
      <c r="S1372" s="628"/>
      <c r="T1372" s="629"/>
      <c r="U1372" s="628"/>
      <c r="V1372" s="628" t="s">
        <v>492</v>
      </c>
      <c r="W1372" s="628"/>
      <c r="X1372" s="630"/>
      <c r="Y1372" s="555"/>
      <c r="Z1372" s="627"/>
      <c r="AA1372" s="654"/>
      <c r="AB1372" s="655"/>
      <c r="AC1372" s="642"/>
      <c r="AD1372" s="555"/>
      <c r="AE1372" s="555"/>
      <c r="AF1372" s="669"/>
      <c r="AG1372" s="619"/>
    </row>
    <row r="1373" spans="1:33">
      <c r="B1373" s="928" t="s">
        <v>500</v>
      </c>
      <c r="C1373" s="929"/>
      <c r="D1373" s="930"/>
      <c r="E1373" s="670"/>
      <c r="F1373" s="671">
        <v>38</v>
      </c>
      <c r="G1373" s="672">
        <v>14850</v>
      </c>
      <c r="H1373" s="671">
        <v>164</v>
      </c>
      <c r="I1373" s="673">
        <v>11550</v>
      </c>
      <c r="J1373" s="671">
        <v>0</v>
      </c>
      <c r="K1373" s="673">
        <v>8250</v>
      </c>
      <c r="L1373" s="671">
        <v>3</v>
      </c>
      <c r="M1373" s="672">
        <v>7440</v>
      </c>
      <c r="N1373" s="672">
        <v>2</v>
      </c>
      <c r="O1373" s="674">
        <v>207</v>
      </c>
      <c r="P1373" s="674">
        <v>900310</v>
      </c>
      <c r="Q1373" s="595"/>
      <c r="R1373" s="675" t="s">
        <v>492</v>
      </c>
      <c r="S1373" s="676"/>
      <c r="T1373" s="677"/>
      <c r="U1373" s="628"/>
      <c r="V1373" s="628" t="s">
        <v>492</v>
      </c>
      <c r="W1373" s="628"/>
      <c r="X1373" s="630"/>
      <c r="Y1373" s="555"/>
      <c r="Z1373" s="627"/>
      <c r="AA1373" s="654"/>
      <c r="AB1373" s="655"/>
      <c r="AC1373" s="642"/>
      <c r="AD1373" s="555"/>
      <c r="AE1373" s="555"/>
      <c r="AF1373" s="660" t="s">
        <v>32</v>
      </c>
      <c r="AG1373" s="678"/>
    </row>
    <row r="1374" spans="1:33">
      <c r="B1374" s="554"/>
      <c r="C1374" s="590"/>
      <c r="D1374" s="554"/>
      <c r="E1374" s="590"/>
      <c r="F1374" s="666"/>
      <c r="G1374" s="666"/>
      <c r="H1374" s="666"/>
      <c r="I1374" s="666"/>
      <c r="J1374" s="666"/>
      <c r="K1374" s="666"/>
      <c r="L1374" s="666"/>
      <c r="M1374" s="666"/>
      <c r="N1374" s="666"/>
      <c r="O1374" s="666"/>
      <c r="P1374" s="666"/>
      <c r="Q1374" s="595"/>
      <c r="R1374" s="598" t="s">
        <v>89</v>
      </c>
      <c r="S1374" s="679"/>
      <c r="T1374" s="680">
        <v>421200</v>
      </c>
      <c r="U1374" s="628"/>
      <c r="V1374" s="628" t="s">
        <v>492</v>
      </c>
      <c r="W1374" s="628"/>
      <c r="X1374" s="630"/>
      <c r="Y1374" s="555"/>
      <c r="Z1374" s="627"/>
      <c r="AA1374" s="654"/>
      <c r="AB1374" s="657"/>
      <c r="AC1374" s="642"/>
      <c r="AD1374" s="555"/>
      <c r="AE1374" s="555"/>
      <c r="AF1374" s="669"/>
      <c r="AG1374" s="619"/>
    </row>
    <row r="1375" spans="1:33">
      <c r="B1375" s="881" t="s">
        <v>601</v>
      </c>
      <c r="C1375" s="882"/>
      <c r="D1375" s="882"/>
      <c r="E1375" s="564" t="e">
        <v>#N/A</v>
      </c>
      <c r="F1375" s="883" t="s">
        <v>603</v>
      </c>
      <c r="G1375" s="884"/>
      <c r="H1375" s="884"/>
      <c r="I1375" s="884"/>
      <c r="J1375" s="884"/>
      <c r="K1375" s="884"/>
      <c r="L1375" s="884"/>
      <c r="M1375" s="884"/>
      <c r="N1375" s="884"/>
      <c r="O1375" s="884"/>
      <c r="P1375" s="885"/>
      <c r="Q1375" s="555"/>
      <c r="R1375" s="598" t="s">
        <v>90</v>
      </c>
      <c r="S1375" s="564"/>
      <c r="T1375" s="681"/>
      <c r="U1375" s="682"/>
      <c r="V1375" s="682" t="s">
        <v>492</v>
      </c>
      <c r="W1375" s="682"/>
      <c r="X1375" s="683"/>
      <c r="Y1375" s="555"/>
      <c r="Z1375" s="675"/>
      <c r="AA1375" s="684"/>
      <c r="AB1375" s="685"/>
      <c r="AC1375" s="686"/>
      <c r="AD1375" s="555"/>
      <c r="AE1375" s="555"/>
      <c r="AF1375" s="660" t="s">
        <v>343</v>
      </c>
      <c r="AG1375" s="678"/>
    </row>
    <row r="1376" spans="1:33">
      <c r="B1376" s="894" t="s">
        <v>602</v>
      </c>
      <c r="C1376" s="894"/>
      <c r="D1376" s="894"/>
      <c r="E1376" s="555" t="e">
        <v>#N/A</v>
      </c>
      <c r="F1376" s="687" t="s">
        <v>15</v>
      </c>
      <c r="G1376" s="688"/>
      <c r="H1376" s="687" t="s">
        <v>16</v>
      </c>
      <c r="I1376" s="689"/>
      <c r="J1376" s="559" t="s">
        <v>17</v>
      </c>
      <c r="K1376" s="690"/>
      <c r="L1376" s="687" t="s">
        <v>18</v>
      </c>
      <c r="M1376" s="670"/>
      <c r="N1376" s="670" t="s">
        <v>19</v>
      </c>
      <c r="O1376" s="691" t="s">
        <v>6</v>
      </c>
      <c r="P1376" s="613" t="s">
        <v>20</v>
      </c>
      <c r="Q1376" s="555"/>
      <c r="R1376" s="692" t="s">
        <v>492</v>
      </c>
      <c r="S1376" s="560"/>
      <c r="T1376" s="693"/>
      <c r="U1376" s="694"/>
      <c r="V1376" s="695" t="s">
        <v>492</v>
      </c>
      <c r="W1376" s="695"/>
      <c r="X1376" s="630"/>
      <c r="Y1376" s="555"/>
      <c r="Z1376" s="645"/>
      <c r="AA1376" s="590"/>
      <c r="AB1376" s="646"/>
      <c r="AC1376" s="647"/>
      <c r="AD1376" s="555"/>
      <c r="AE1376" s="555"/>
      <c r="AF1376" s="669"/>
      <c r="AG1376" s="619"/>
    </row>
    <row r="1377" spans="1:33">
      <c r="A1377" s="548" t="s">
        <v>498</v>
      </c>
      <c r="B1377" s="873" t="s">
        <v>635</v>
      </c>
      <c r="C1377" s="874"/>
      <c r="D1377" s="875"/>
      <c r="E1377" s="670"/>
      <c r="F1377" s="765">
        <v>28</v>
      </c>
      <c r="G1377" s="757">
        <v>8100</v>
      </c>
      <c r="H1377" s="758">
        <v>155</v>
      </c>
      <c r="I1377" s="758">
        <v>6300</v>
      </c>
      <c r="J1377" s="758">
        <v>0</v>
      </c>
      <c r="K1377" s="758">
        <v>4500</v>
      </c>
      <c r="L1377" s="758">
        <v>3</v>
      </c>
      <c r="M1377" s="758">
        <v>4060</v>
      </c>
      <c r="N1377" s="758">
        <v>2</v>
      </c>
      <c r="O1377" s="758">
        <v>188</v>
      </c>
      <c r="P1377" s="759">
        <v>764560</v>
      </c>
      <c r="Q1377" s="555"/>
      <c r="R1377" s="857" t="s">
        <v>91</v>
      </c>
      <c r="S1377" s="858"/>
      <c r="T1377" s="680">
        <v>421200</v>
      </c>
      <c r="U1377" s="696"/>
      <c r="V1377" s="697" t="s">
        <v>492</v>
      </c>
      <c r="W1377" s="696"/>
      <c r="X1377" s="630"/>
      <c r="Y1377" s="555"/>
      <c r="Z1377" s="648" t="s">
        <v>35</v>
      </c>
      <c r="AA1377" s="649"/>
      <c r="AB1377" s="650"/>
      <c r="AC1377" s="651">
        <v>0</v>
      </c>
      <c r="AD1377" s="555"/>
      <c r="AE1377" s="555"/>
      <c r="AF1377" s="698" t="s">
        <v>81</v>
      </c>
      <c r="AG1377" s="699"/>
    </row>
    <row r="1378" spans="1:33">
      <c r="A1378" s="548"/>
      <c r="B1378" s="870" t="s">
        <v>623</v>
      </c>
      <c r="C1378" s="871"/>
      <c r="D1378" s="872"/>
      <c r="E1378" s="555" t="e">
        <v>#N/A</v>
      </c>
      <c r="F1378" s="700">
        <v>908</v>
      </c>
      <c r="G1378" s="701">
        <v>234900</v>
      </c>
      <c r="H1378" s="702">
        <v>1930</v>
      </c>
      <c r="I1378" s="702">
        <v>182700</v>
      </c>
      <c r="J1378" s="702">
        <v>46</v>
      </c>
      <c r="K1378" s="702">
        <v>130500</v>
      </c>
      <c r="L1378" s="702">
        <v>43</v>
      </c>
      <c r="M1378" s="702">
        <v>117740</v>
      </c>
      <c r="N1378" s="702">
        <v>26</v>
      </c>
      <c r="O1378" s="702">
        <v>2953</v>
      </c>
      <c r="P1378" s="703">
        <v>12196930</v>
      </c>
      <c r="Q1378" s="555"/>
      <c r="R1378" s="560"/>
      <c r="S1378" s="560"/>
      <c r="T1378" s="704"/>
      <c r="U1378" s="628"/>
      <c r="V1378" s="628" t="s">
        <v>492</v>
      </c>
      <c r="W1378" s="628"/>
      <c r="X1378" s="630"/>
      <c r="Y1378" s="555"/>
      <c r="Z1378" s="596" t="s">
        <v>36</v>
      </c>
      <c r="AA1378" s="555"/>
      <c r="AB1378" s="555"/>
      <c r="AC1378" s="555"/>
      <c r="AD1378" s="555"/>
      <c r="AE1378" s="555"/>
      <c r="AF1378" s="669"/>
      <c r="AG1378" s="619"/>
    </row>
    <row r="1379" spans="1:33" ht="3" customHeight="1">
      <c r="A1379" s="548" t="s">
        <v>607</v>
      </c>
      <c r="B1379" s="873" t="s">
        <v>107</v>
      </c>
      <c r="C1379" s="874"/>
      <c r="D1379" s="875"/>
      <c r="E1379" s="670"/>
      <c r="F1379" s="757">
        <v>0</v>
      </c>
      <c r="G1379" s="758">
        <v>0</v>
      </c>
      <c r="H1379" s="758">
        <v>0</v>
      </c>
      <c r="I1379" s="758">
        <v>0</v>
      </c>
      <c r="J1379" s="758">
        <v>0</v>
      </c>
      <c r="K1379" s="758">
        <v>0</v>
      </c>
      <c r="L1379" s="758">
        <v>0</v>
      </c>
      <c r="M1379" s="758">
        <v>0</v>
      </c>
      <c r="N1379" s="758">
        <v>0</v>
      </c>
      <c r="O1379" s="758">
        <v>0</v>
      </c>
      <c r="P1379" s="759">
        <v>0</v>
      </c>
      <c r="Q1379" s="555"/>
      <c r="R1379" s="857" t="s">
        <v>92</v>
      </c>
      <c r="S1379" s="863"/>
      <c r="T1379" s="864"/>
      <c r="U1379" s="682"/>
      <c r="V1379" s="682" t="s">
        <v>492</v>
      </c>
      <c r="W1379" s="682"/>
      <c r="X1379" s="683"/>
      <c r="Y1379" s="555"/>
      <c r="Z1379" s="555"/>
      <c r="AA1379" s="555"/>
      <c r="AB1379" s="555"/>
      <c r="AC1379" s="555"/>
      <c r="AD1379" s="555"/>
      <c r="AE1379" s="555"/>
      <c r="AF1379" s="705" t="s">
        <v>34</v>
      </c>
      <c r="AG1379" s="706"/>
    </row>
    <row r="1380" spans="1:33" ht="17.25" customHeight="1">
      <c r="A1380" s="548"/>
      <c r="B1380" s="870" t="s">
        <v>623</v>
      </c>
      <c r="C1380" s="871"/>
      <c r="D1380" s="872"/>
      <c r="E1380" s="555" t="e">
        <v>#N/A</v>
      </c>
      <c r="F1380" s="701">
        <v>51</v>
      </c>
      <c r="G1380" s="702">
        <v>6300</v>
      </c>
      <c r="H1380" s="702">
        <v>50</v>
      </c>
      <c r="I1380" s="702">
        <v>4900</v>
      </c>
      <c r="J1380" s="702">
        <v>0</v>
      </c>
      <c r="K1380" s="702">
        <v>3500</v>
      </c>
      <c r="L1380" s="702">
        <v>0</v>
      </c>
      <c r="M1380" s="702">
        <v>3160</v>
      </c>
      <c r="N1380" s="702">
        <v>1</v>
      </c>
      <c r="O1380" s="702">
        <v>102</v>
      </c>
      <c r="P1380" s="703">
        <v>337580</v>
      </c>
      <c r="Q1380" s="555"/>
      <c r="R1380" s="692" t="s">
        <v>492</v>
      </c>
      <c r="S1380" s="560"/>
      <c r="T1380" s="693"/>
      <c r="U1380" s="707"/>
      <c r="V1380" s="708" t="s">
        <v>492</v>
      </c>
      <c r="W1380" s="676"/>
      <c r="X1380" s="709"/>
      <c r="Y1380" s="555"/>
      <c r="Z1380" s="645"/>
      <c r="AA1380" s="590"/>
      <c r="AB1380" s="646"/>
      <c r="AC1380" s="647"/>
      <c r="AD1380" s="555"/>
      <c r="AE1380" s="555"/>
      <c r="AF1380" s="669"/>
      <c r="AG1380" s="619"/>
    </row>
    <row r="1381" spans="1:33" ht="17.25" customHeight="1">
      <c r="A1381" s="548" t="s">
        <v>608</v>
      </c>
      <c r="B1381" s="873" t="s">
        <v>605</v>
      </c>
      <c r="C1381" s="874"/>
      <c r="D1381" s="875"/>
      <c r="E1381" s="670"/>
      <c r="F1381" s="757">
        <v>0</v>
      </c>
      <c r="G1381" s="758">
        <v>0</v>
      </c>
      <c r="H1381" s="758">
        <v>0</v>
      </c>
      <c r="I1381" s="758">
        <v>0</v>
      </c>
      <c r="J1381" s="758">
        <v>0</v>
      </c>
      <c r="K1381" s="758">
        <v>0</v>
      </c>
      <c r="L1381" s="758">
        <v>0</v>
      </c>
      <c r="M1381" s="758">
        <v>0</v>
      </c>
      <c r="N1381" s="758">
        <v>0</v>
      </c>
      <c r="O1381" s="758">
        <v>0</v>
      </c>
      <c r="P1381" s="759">
        <v>0</v>
      </c>
      <c r="Q1381" s="555"/>
      <c r="R1381" s="857" t="s">
        <v>93</v>
      </c>
      <c r="S1381" s="858"/>
      <c r="T1381" s="680">
        <v>257860</v>
      </c>
      <c r="U1381" s="710"/>
      <c r="V1381" s="564" t="s">
        <v>82</v>
      </c>
      <c r="W1381" s="564"/>
      <c r="X1381" s="711">
        <v>257860</v>
      </c>
      <c r="Y1381" s="555"/>
      <c r="Z1381" s="692" t="s">
        <v>76</v>
      </c>
      <c r="AA1381" s="649"/>
      <c r="AB1381" s="650"/>
      <c r="AC1381" s="651">
        <v>0</v>
      </c>
      <c r="AD1381" s="555"/>
      <c r="AE1381" s="555"/>
      <c r="AF1381" s="705" t="s">
        <v>5</v>
      </c>
      <c r="AG1381" s="651">
        <v>256220</v>
      </c>
    </row>
    <row r="1382" spans="1:33" ht="16.5" customHeight="1">
      <c r="A1382" s="548"/>
      <c r="B1382" s="870" t="s">
        <v>623</v>
      </c>
      <c r="C1382" s="871"/>
      <c r="D1382" s="872"/>
      <c r="E1382" s="712"/>
      <c r="F1382" s="701">
        <v>42</v>
      </c>
      <c r="G1382" s="702">
        <v>4500</v>
      </c>
      <c r="H1382" s="702">
        <v>54</v>
      </c>
      <c r="I1382" s="702">
        <v>3500</v>
      </c>
      <c r="J1382" s="702">
        <v>0</v>
      </c>
      <c r="K1382" s="702">
        <v>2500</v>
      </c>
      <c r="L1382" s="702">
        <v>0</v>
      </c>
      <c r="M1382" s="702">
        <v>2260</v>
      </c>
      <c r="N1382" s="702">
        <v>0</v>
      </c>
      <c r="O1382" s="702">
        <v>96</v>
      </c>
      <c r="P1382" s="703">
        <v>226500</v>
      </c>
      <c r="Q1382" s="555"/>
      <c r="R1382" s="596"/>
      <c r="S1382" s="555"/>
      <c r="T1382" s="713"/>
      <c r="U1382" s="555"/>
      <c r="V1382" s="714"/>
      <c r="W1382" s="555"/>
      <c r="X1382" s="713"/>
      <c r="Y1382" s="555"/>
      <c r="Z1382" s="555"/>
      <c r="AA1382" s="555"/>
      <c r="AB1382" s="555"/>
      <c r="AC1382" s="555"/>
      <c r="AD1382" s="555"/>
      <c r="AE1382" s="555"/>
      <c r="AF1382" s="555"/>
      <c r="AG1382" s="555"/>
    </row>
    <row r="1383" spans="1:33" ht="11.25" customHeight="1">
      <c r="A1383" s="548" t="s">
        <v>609</v>
      </c>
      <c r="B1383" s="873" t="s">
        <v>103</v>
      </c>
      <c r="C1383" s="874"/>
      <c r="D1383" s="875"/>
      <c r="E1383" s="560" t="e">
        <v>#N/A</v>
      </c>
      <c r="F1383" s="757">
        <v>0</v>
      </c>
      <c r="G1383" s="758">
        <v>0</v>
      </c>
      <c r="H1383" s="758">
        <v>0</v>
      </c>
      <c r="I1383" s="758">
        <v>0</v>
      </c>
      <c r="J1383" s="758">
        <v>0</v>
      </c>
      <c r="K1383" s="758">
        <v>0</v>
      </c>
      <c r="L1383" s="758">
        <v>0</v>
      </c>
      <c r="M1383" s="758">
        <v>0</v>
      </c>
      <c r="N1383" s="758">
        <v>0</v>
      </c>
      <c r="O1383" s="758">
        <v>0</v>
      </c>
      <c r="P1383" s="759">
        <v>0</v>
      </c>
      <c r="Q1383" s="555"/>
      <c r="R1383" s="649" t="s">
        <v>425</v>
      </c>
      <c r="S1383" s="555"/>
      <c r="T1383" s="555"/>
      <c r="U1383" s="555"/>
      <c r="V1383" s="555"/>
      <c r="W1383" s="555"/>
      <c r="X1383" s="555"/>
      <c r="Y1383" s="555"/>
      <c r="Z1383" s="555"/>
      <c r="AA1383" s="555"/>
      <c r="AB1383" s="555"/>
      <c r="AC1383" s="555"/>
      <c r="AD1383" s="555"/>
      <c r="AE1383" s="555"/>
      <c r="AF1383" s="714" t="s">
        <v>342</v>
      </c>
      <c r="AG1383" s="555"/>
    </row>
    <row r="1384" spans="1:33">
      <c r="A1384" s="548"/>
      <c r="B1384" s="870" t="s">
        <v>623</v>
      </c>
      <c r="C1384" s="871"/>
      <c r="D1384" s="872"/>
      <c r="E1384" s="555" t="e">
        <v>#N/A</v>
      </c>
      <c r="F1384" s="701">
        <v>174</v>
      </c>
      <c r="G1384" s="702">
        <v>26460</v>
      </c>
      <c r="H1384" s="702">
        <v>71</v>
      </c>
      <c r="I1384" s="702">
        <v>20580</v>
      </c>
      <c r="J1384" s="702">
        <v>0</v>
      </c>
      <c r="K1384" s="702">
        <v>14700</v>
      </c>
      <c r="L1384" s="702">
        <v>20</v>
      </c>
      <c r="M1384" s="702">
        <v>13230</v>
      </c>
      <c r="N1384" s="702">
        <v>6</v>
      </c>
      <c r="O1384" s="702">
        <v>271</v>
      </c>
      <c r="P1384" s="703">
        <v>2455880</v>
      </c>
      <c r="Q1384" s="555"/>
      <c r="R1384" s="774"/>
      <c r="S1384" s="604"/>
      <c r="T1384" s="603" t="s">
        <v>39</v>
      </c>
      <c r="U1384" s="604"/>
      <c r="V1384" s="715"/>
      <c r="W1384" s="604"/>
      <c r="X1384" s="603" t="s">
        <v>40</v>
      </c>
      <c r="Y1384" s="604"/>
      <c r="Z1384" s="715"/>
      <c r="AA1384" s="604"/>
      <c r="AB1384" s="604"/>
      <c r="AC1384" s="603" t="s">
        <v>41</v>
      </c>
      <c r="AD1384" s="715"/>
      <c r="AE1384" s="555"/>
      <c r="AF1384" s="645" t="s">
        <v>764</v>
      </c>
      <c r="AG1384" s="716"/>
    </row>
    <row r="1385" spans="1:33">
      <c r="A1385" s="548" t="s">
        <v>610</v>
      </c>
      <c r="B1385" s="878" t="s">
        <v>661</v>
      </c>
      <c r="C1385" s="879"/>
      <c r="D1385" s="880"/>
      <c r="E1385" s="670"/>
      <c r="F1385" s="757">
        <v>10</v>
      </c>
      <c r="G1385" s="758">
        <v>0</v>
      </c>
      <c r="H1385" s="758">
        <v>9</v>
      </c>
      <c r="I1385" s="758">
        <v>0</v>
      </c>
      <c r="J1385" s="758">
        <v>0</v>
      </c>
      <c r="K1385" s="758">
        <v>0</v>
      </c>
      <c r="L1385" s="758">
        <v>0</v>
      </c>
      <c r="M1385" s="758">
        <v>0</v>
      </c>
      <c r="N1385" s="758">
        <v>0</v>
      </c>
      <c r="O1385" s="758">
        <v>19</v>
      </c>
      <c r="P1385" s="759">
        <v>135750</v>
      </c>
      <c r="Q1385" s="555"/>
      <c r="R1385" s="775"/>
      <c r="S1385" s="596" t="s">
        <v>2</v>
      </c>
      <c r="T1385" s="717">
        <v>0</v>
      </c>
      <c r="U1385" s="555"/>
      <c r="V1385" s="718"/>
      <c r="W1385" s="596" t="s">
        <v>42</v>
      </c>
      <c r="X1385" s="719">
        <v>2108</v>
      </c>
      <c r="Y1385" s="555"/>
      <c r="Z1385" s="720"/>
      <c r="AA1385" s="555" t="s">
        <v>2</v>
      </c>
      <c r="AB1385" s="596"/>
      <c r="AC1385" s="721">
        <v>2427</v>
      </c>
      <c r="AD1385" s="720"/>
      <c r="AE1385" s="555"/>
      <c r="AF1385" s="631" t="s">
        <v>765</v>
      </c>
      <c r="AG1385" s="561"/>
    </row>
    <row r="1386" spans="1:33">
      <c r="A1386" s="548" t="s">
        <v>332</v>
      </c>
      <c r="B1386" s="870" t="s">
        <v>623</v>
      </c>
      <c r="C1386" s="871"/>
      <c r="D1386" s="872"/>
      <c r="E1386" s="555" t="e">
        <v>#N/A</v>
      </c>
      <c r="F1386" s="701">
        <v>283</v>
      </c>
      <c r="G1386" s="702">
        <v>74250</v>
      </c>
      <c r="H1386" s="702">
        <v>175</v>
      </c>
      <c r="I1386" s="702">
        <v>57750</v>
      </c>
      <c r="J1386" s="702">
        <v>0</v>
      </c>
      <c r="K1386" s="702">
        <v>41250</v>
      </c>
      <c r="L1386" s="702">
        <v>10</v>
      </c>
      <c r="M1386" s="702">
        <v>37180</v>
      </c>
      <c r="N1386" s="702">
        <v>3</v>
      </c>
      <c r="O1386" s="702">
        <v>471</v>
      </c>
      <c r="P1386" s="703">
        <v>3351390</v>
      </c>
      <c r="Q1386" s="555"/>
      <c r="R1386" s="776" t="s">
        <v>43</v>
      </c>
      <c r="S1386" s="697" t="s">
        <v>3</v>
      </c>
      <c r="T1386" s="722">
        <v>207</v>
      </c>
      <c r="U1386" s="696"/>
      <c r="V1386" s="723" t="s">
        <v>492</v>
      </c>
      <c r="W1386" s="697" t="s">
        <v>44</v>
      </c>
      <c r="X1386" s="724">
        <v>3893</v>
      </c>
      <c r="Y1386" s="696"/>
      <c r="Z1386" s="725">
        <v>184.67741935483869</v>
      </c>
      <c r="AA1386" s="696" t="s">
        <v>3</v>
      </c>
      <c r="AB1386" s="697"/>
      <c r="AC1386" s="726">
        <v>4171</v>
      </c>
      <c r="AD1386" s="723">
        <v>171.85826122785332</v>
      </c>
      <c r="AE1386" s="555"/>
      <c r="AF1386" s="558"/>
      <c r="AG1386" s="561"/>
    </row>
    <row r="1387" spans="1:33">
      <c r="A1387" s="43"/>
      <c r="B1387" s="662"/>
      <c r="C1387" s="663"/>
      <c r="D1387" s="664"/>
      <c r="E1387" s="590" t="s">
        <v>492</v>
      </c>
      <c r="F1387" s="760"/>
      <c r="G1387" s="761"/>
      <c r="H1387" s="760"/>
      <c r="I1387" s="762"/>
      <c r="J1387" s="760"/>
      <c r="K1387" s="762"/>
      <c r="L1387" s="760"/>
      <c r="M1387" s="761"/>
      <c r="N1387" s="761"/>
      <c r="O1387" s="763"/>
      <c r="P1387" s="764"/>
      <c r="Q1387" s="555"/>
      <c r="R1387" s="777"/>
      <c r="S1387" s="728"/>
      <c r="T1387" s="606">
        <v>0</v>
      </c>
      <c r="U1387" s="555"/>
      <c r="V1387" s="729"/>
      <c r="W1387" s="555"/>
      <c r="X1387" s="719">
        <v>7067270</v>
      </c>
      <c r="Y1387" s="555"/>
      <c r="Z1387" s="720"/>
      <c r="AA1387" s="555"/>
      <c r="AB1387" s="555"/>
      <c r="AC1387" s="713">
        <v>8111880</v>
      </c>
      <c r="AD1387" s="720"/>
      <c r="AE1387" s="555"/>
      <c r="AF1387" s="730"/>
      <c r="AG1387" s="561"/>
    </row>
    <row r="1388" spans="1:33">
      <c r="A1388" s="43"/>
      <c r="B1388" s="870" t="s">
        <v>611</v>
      </c>
      <c r="C1388" s="871"/>
      <c r="D1388" s="872"/>
      <c r="E1388" s="670"/>
      <c r="F1388" s="731">
        <v>1458</v>
      </c>
      <c r="G1388" s="732">
        <v>346410</v>
      </c>
      <c r="H1388" s="731">
        <v>2280</v>
      </c>
      <c r="I1388" s="733">
        <v>269430</v>
      </c>
      <c r="J1388" s="731">
        <v>46</v>
      </c>
      <c r="K1388" s="733">
        <v>192450</v>
      </c>
      <c r="L1388" s="731">
        <v>73</v>
      </c>
      <c r="M1388" s="732">
        <v>173570</v>
      </c>
      <c r="N1388" s="732">
        <v>36</v>
      </c>
      <c r="O1388" s="734">
        <v>3893</v>
      </c>
      <c r="P1388" s="735">
        <v>18568280</v>
      </c>
      <c r="Q1388" s="555"/>
      <c r="R1388" s="778" t="s">
        <v>45</v>
      </c>
      <c r="S1388" s="660"/>
      <c r="T1388" s="736">
        <v>900310</v>
      </c>
      <c r="U1388" s="696"/>
      <c r="V1388" s="723" t="s">
        <v>492</v>
      </c>
      <c r="W1388" s="696"/>
      <c r="X1388" s="724">
        <v>18568280</v>
      </c>
      <c r="Y1388" s="696"/>
      <c r="Z1388" s="723">
        <v>262.73624751849019</v>
      </c>
      <c r="AA1388" s="696"/>
      <c r="AB1388" s="696"/>
      <c r="AC1388" s="736">
        <v>19752240</v>
      </c>
      <c r="AD1388" s="723">
        <v>243.49768487699524</v>
      </c>
      <c r="AE1388" s="555"/>
      <c r="AF1388" s="558"/>
      <c r="AG1388" s="561"/>
    </row>
    <row r="1389" spans="1:33">
      <c r="A1389" s="43"/>
      <c r="B1389" s="895"/>
      <c r="C1389" s="895"/>
      <c r="D1389" s="895"/>
      <c r="E1389" s="562"/>
      <c r="F1389" s="666"/>
      <c r="G1389" s="737"/>
      <c r="H1389" s="666"/>
      <c r="I1389" s="737"/>
      <c r="J1389" s="666"/>
      <c r="K1389" s="737"/>
      <c r="L1389" s="666"/>
      <c r="M1389" s="737"/>
      <c r="N1389" s="666"/>
      <c r="O1389" s="737"/>
      <c r="P1389" s="737"/>
      <c r="Q1389" s="555"/>
      <c r="R1389" s="777" t="s">
        <v>46</v>
      </c>
      <c r="S1389" s="738">
        <v>0</v>
      </c>
      <c r="T1389" s="606">
        <v>0</v>
      </c>
      <c r="U1389" s="555"/>
      <c r="V1389" s="729"/>
      <c r="W1389" s="555"/>
      <c r="X1389" s="719">
        <v>0</v>
      </c>
      <c r="Y1389" s="555"/>
      <c r="Z1389" s="739"/>
      <c r="AA1389" s="555"/>
      <c r="AB1389" s="555"/>
      <c r="AC1389" s="713">
        <v>0</v>
      </c>
      <c r="AD1389" s="720"/>
      <c r="AE1389" s="555"/>
      <c r="AF1389" s="558"/>
      <c r="AG1389" s="561"/>
    </row>
    <row r="1390" spans="1:33">
      <c r="A1390" s="43"/>
      <c r="B1390" s="881" t="s">
        <v>618</v>
      </c>
      <c r="C1390" s="882"/>
      <c r="D1390" s="882"/>
      <c r="E1390" s="564" t="e">
        <v>#N/A</v>
      </c>
      <c r="F1390" s="883" t="s">
        <v>616</v>
      </c>
      <c r="G1390" s="884"/>
      <c r="H1390" s="884"/>
      <c r="I1390" s="884"/>
      <c r="J1390" s="884"/>
      <c r="K1390" s="884"/>
      <c r="L1390" s="884"/>
      <c r="M1390" s="884"/>
      <c r="N1390" s="884"/>
      <c r="O1390" s="884"/>
      <c r="P1390" s="885"/>
      <c r="Q1390" s="555"/>
      <c r="R1390" s="776" t="s">
        <v>47</v>
      </c>
      <c r="S1390" s="740"/>
      <c r="T1390" s="736">
        <v>0</v>
      </c>
      <c r="U1390" s="696"/>
      <c r="V1390" s="723" t="s">
        <v>492</v>
      </c>
      <c r="W1390" s="696"/>
      <c r="X1390" s="724">
        <v>0</v>
      </c>
      <c r="Y1390" s="696"/>
      <c r="Z1390" s="725" t="s">
        <v>492</v>
      </c>
      <c r="AA1390" s="696"/>
      <c r="AB1390" s="696"/>
      <c r="AC1390" s="736">
        <v>0</v>
      </c>
      <c r="AD1390" s="723" t="s">
        <v>492</v>
      </c>
      <c r="AE1390" s="555"/>
      <c r="AF1390" s="558"/>
      <c r="AG1390" s="561"/>
    </row>
    <row r="1391" spans="1:33">
      <c r="A1391" s="43"/>
      <c r="B1391" s="894" t="s">
        <v>602</v>
      </c>
      <c r="C1391" s="894"/>
      <c r="D1391" s="894"/>
      <c r="E1391" s="555" t="e">
        <v>#N/A</v>
      </c>
      <c r="F1391" s="687" t="s">
        <v>15</v>
      </c>
      <c r="G1391" s="688"/>
      <c r="H1391" s="687" t="s">
        <v>16</v>
      </c>
      <c r="I1391" s="689"/>
      <c r="J1391" s="559" t="s">
        <v>17</v>
      </c>
      <c r="K1391" s="690"/>
      <c r="L1391" s="687" t="s">
        <v>18</v>
      </c>
      <c r="M1391" s="670"/>
      <c r="N1391" s="670" t="s">
        <v>19</v>
      </c>
      <c r="O1391" s="691" t="s">
        <v>6</v>
      </c>
      <c r="P1391" s="613" t="s">
        <v>20</v>
      </c>
      <c r="Q1391" s="555"/>
      <c r="R1391" s="773" t="s">
        <v>639</v>
      </c>
      <c r="S1391" s="824">
        <v>10470</v>
      </c>
      <c r="T1391" s="606">
        <v>0</v>
      </c>
      <c r="U1391" s="555"/>
      <c r="V1391" s="729"/>
      <c r="W1391" s="555"/>
      <c r="X1391" s="719">
        <v>133900</v>
      </c>
      <c r="Y1391" s="555"/>
      <c r="Z1391" s="720"/>
      <c r="AA1391" s="555"/>
      <c r="AB1391" s="555"/>
      <c r="AC1391" s="713">
        <v>153920</v>
      </c>
      <c r="AD1391" s="720"/>
      <c r="AE1391" s="555"/>
      <c r="AF1391" s="558"/>
      <c r="AG1391" s="561"/>
    </row>
    <row r="1392" spans="1:33" ht="15" thickBot="1">
      <c r="A1392" s="43"/>
      <c r="B1392" s="873" t="s">
        <v>635</v>
      </c>
      <c r="C1392" s="874"/>
      <c r="D1392" s="875"/>
      <c r="E1392" s="670"/>
      <c r="F1392" s="665"/>
      <c r="G1392" s="727"/>
      <c r="H1392" s="727"/>
      <c r="I1392" s="727"/>
      <c r="J1392" s="727"/>
      <c r="K1392" s="727"/>
      <c r="L1392" s="727"/>
      <c r="M1392" s="727"/>
      <c r="N1392" s="727"/>
      <c r="O1392" s="727"/>
      <c r="P1392" s="742"/>
      <c r="Q1392" s="555"/>
      <c r="R1392" s="771" t="s">
        <v>682</v>
      </c>
      <c r="S1392" s="825">
        <v>0</v>
      </c>
      <c r="T1392" s="736">
        <v>10470</v>
      </c>
      <c r="U1392" s="696"/>
      <c r="V1392" s="723" t="s">
        <v>492</v>
      </c>
      <c r="W1392" s="696"/>
      <c r="X1392" s="724">
        <v>299980</v>
      </c>
      <c r="Y1392" s="696"/>
      <c r="Z1392" s="723">
        <v>224.03286034353997</v>
      </c>
      <c r="AA1392" s="696"/>
      <c r="AB1392" s="696"/>
      <c r="AC1392" s="736">
        <v>317380</v>
      </c>
      <c r="AD1392" s="723">
        <v>206.19802494802494</v>
      </c>
      <c r="AE1392" s="555"/>
      <c r="AF1392" s="558"/>
      <c r="AG1392" s="561"/>
    </row>
    <row r="1393" spans="1:33" ht="15" thickBot="1">
      <c r="A1393" s="43"/>
      <c r="B1393" s="870" t="s">
        <v>624</v>
      </c>
      <c r="C1393" s="871"/>
      <c r="D1393" s="872"/>
      <c r="E1393" s="555" t="e">
        <v>#N/A</v>
      </c>
      <c r="F1393" s="700">
        <v>1094</v>
      </c>
      <c r="G1393" s="701">
        <v>247050</v>
      </c>
      <c r="H1393" s="702">
        <v>2008</v>
      </c>
      <c r="I1393" s="702">
        <v>192150</v>
      </c>
      <c r="J1393" s="702">
        <v>46</v>
      </c>
      <c r="K1393" s="702">
        <v>137250</v>
      </c>
      <c r="L1393" s="702">
        <v>55</v>
      </c>
      <c r="M1393" s="702">
        <v>123830</v>
      </c>
      <c r="N1393" s="702">
        <v>28</v>
      </c>
      <c r="O1393" s="702">
        <v>3231</v>
      </c>
      <c r="P1393" s="703">
        <v>13380890</v>
      </c>
      <c r="Q1393" s="555"/>
      <c r="R1393" s="773" t="s">
        <v>640</v>
      </c>
      <c r="S1393" s="741">
        <v>23500</v>
      </c>
      <c r="T1393" s="606">
        <v>0</v>
      </c>
      <c r="U1393" s="555"/>
      <c r="V1393" s="729"/>
      <c r="W1393" s="555"/>
      <c r="X1393" s="719">
        <v>126400</v>
      </c>
      <c r="Y1393" s="555"/>
      <c r="Z1393" s="739"/>
      <c r="AA1393" s="555"/>
      <c r="AB1393" s="555"/>
      <c r="AC1393" s="713">
        <v>149200</v>
      </c>
      <c r="AD1393" s="720"/>
      <c r="AE1393" s="555"/>
      <c r="AF1393" s="934" t="s">
        <v>664</v>
      </c>
      <c r="AG1393" s="935"/>
    </row>
    <row r="1394" spans="1:33">
      <c r="B1394" s="873" t="s">
        <v>107</v>
      </c>
      <c r="C1394" s="874"/>
      <c r="D1394" s="875"/>
      <c r="E1394" s="670"/>
      <c r="F1394" s="665"/>
      <c r="G1394" s="727"/>
      <c r="H1394" s="727"/>
      <c r="I1394" s="727"/>
      <c r="J1394" s="727"/>
      <c r="K1394" s="727"/>
      <c r="L1394" s="727"/>
      <c r="M1394" s="727"/>
      <c r="N1394" s="727"/>
      <c r="O1394" s="727"/>
      <c r="P1394" s="742"/>
      <c r="Q1394" s="555"/>
      <c r="R1394" s="772" t="s">
        <v>683</v>
      </c>
      <c r="S1394" s="740"/>
      <c r="T1394" s="736">
        <v>23500</v>
      </c>
      <c r="U1394" s="696"/>
      <c r="V1394" s="723" t="s">
        <v>492</v>
      </c>
      <c r="W1394" s="696"/>
      <c r="X1394" s="724">
        <v>227800</v>
      </c>
      <c r="Y1394" s="696"/>
      <c r="Z1394" s="725">
        <v>180.22151898734177</v>
      </c>
      <c r="AA1394" s="696"/>
      <c r="AB1394" s="696"/>
      <c r="AC1394" s="736">
        <v>260800</v>
      </c>
      <c r="AD1394" s="723">
        <v>174.79892761394103</v>
      </c>
      <c r="AE1394" s="555"/>
      <c r="AF1394" s="936" t="s">
        <v>157</v>
      </c>
      <c r="AG1394" s="937"/>
    </row>
    <row r="1395" spans="1:33">
      <c r="B1395" s="870" t="s">
        <v>624</v>
      </c>
      <c r="C1395" s="871"/>
      <c r="D1395" s="872"/>
      <c r="E1395" s="555" t="e">
        <v>#N/A</v>
      </c>
      <c r="F1395" s="701">
        <v>51</v>
      </c>
      <c r="G1395" s="702">
        <v>6300</v>
      </c>
      <c r="H1395" s="702">
        <v>50</v>
      </c>
      <c r="I1395" s="702">
        <v>4900</v>
      </c>
      <c r="J1395" s="702">
        <v>0</v>
      </c>
      <c r="K1395" s="702">
        <v>3500</v>
      </c>
      <c r="L1395" s="702">
        <v>0</v>
      </c>
      <c r="M1395" s="702">
        <v>3160</v>
      </c>
      <c r="N1395" s="702">
        <v>1</v>
      </c>
      <c r="O1395" s="702">
        <v>102</v>
      </c>
      <c r="P1395" s="703">
        <v>337580</v>
      </c>
      <c r="Q1395" s="555"/>
      <c r="R1395" s="777"/>
      <c r="S1395" s="669"/>
      <c r="T1395" s="606">
        <v>0</v>
      </c>
      <c r="U1395" s="555"/>
      <c r="V1395" s="729"/>
      <c r="W1395" s="555"/>
      <c r="X1395" s="719">
        <v>0</v>
      </c>
      <c r="Y1395" s="555"/>
      <c r="Z1395" s="720"/>
      <c r="AA1395" s="555"/>
      <c r="AB1395" s="555"/>
      <c r="AC1395" s="713">
        <v>0</v>
      </c>
      <c r="AD1395" s="720"/>
      <c r="AE1395" s="555"/>
      <c r="AF1395" s="826" t="s">
        <v>731</v>
      </c>
      <c r="AG1395" s="827" t="s">
        <v>732</v>
      </c>
    </row>
    <row r="1396" spans="1:33">
      <c r="B1396" s="873" t="s">
        <v>605</v>
      </c>
      <c r="C1396" s="874"/>
      <c r="D1396" s="875"/>
      <c r="E1396" s="670"/>
      <c r="F1396" s="665"/>
      <c r="G1396" s="727"/>
      <c r="H1396" s="727"/>
      <c r="I1396" s="727"/>
      <c r="J1396" s="727"/>
      <c r="K1396" s="727"/>
      <c r="L1396" s="727"/>
      <c r="M1396" s="727"/>
      <c r="N1396" s="727"/>
      <c r="O1396" s="727"/>
      <c r="P1396" s="742"/>
      <c r="Q1396" s="555"/>
      <c r="R1396" s="776" t="s">
        <v>52</v>
      </c>
      <c r="S1396" s="660"/>
      <c r="T1396" s="736">
        <v>0</v>
      </c>
      <c r="U1396" s="696"/>
      <c r="V1396" s="723" t="s">
        <v>492</v>
      </c>
      <c r="W1396" s="696"/>
      <c r="X1396" s="724">
        <v>0</v>
      </c>
      <c r="Y1396" s="696"/>
      <c r="Z1396" s="723" t="s">
        <v>492</v>
      </c>
      <c r="AA1396" s="696"/>
      <c r="AB1396" s="696"/>
      <c r="AC1396" s="736">
        <v>0</v>
      </c>
      <c r="AD1396" s="723" t="s">
        <v>492</v>
      </c>
      <c r="AE1396" s="555"/>
      <c r="AF1396" s="817">
        <v>5070</v>
      </c>
      <c r="AG1396" s="818">
        <v>375.55555555555566</v>
      </c>
    </row>
    <row r="1397" spans="1:33">
      <c r="B1397" s="870" t="s">
        <v>624</v>
      </c>
      <c r="C1397" s="871"/>
      <c r="D1397" s="872"/>
      <c r="E1397" s="712"/>
      <c r="F1397" s="701">
        <v>42</v>
      </c>
      <c r="G1397" s="702">
        <v>4500</v>
      </c>
      <c r="H1397" s="702">
        <v>54</v>
      </c>
      <c r="I1397" s="702">
        <v>3500</v>
      </c>
      <c r="J1397" s="702">
        <v>0</v>
      </c>
      <c r="K1397" s="702">
        <v>2500</v>
      </c>
      <c r="L1397" s="702">
        <v>0</v>
      </c>
      <c r="M1397" s="702">
        <v>2260</v>
      </c>
      <c r="N1397" s="702">
        <v>0</v>
      </c>
      <c r="O1397" s="702">
        <v>96</v>
      </c>
      <c r="P1397" s="703">
        <v>226500</v>
      </c>
      <c r="Q1397" s="555"/>
      <c r="R1397" s="773" t="s">
        <v>641</v>
      </c>
      <c r="S1397" s="728">
        <v>1000</v>
      </c>
      <c r="T1397" s="743">
        <v>0</v>
      </c>
      <c r="U1397" s="682"/>
      <c r="V1397" s="744"/>
      <c r="W1397" s="682"/>
      <c r="X1397" s="719">
        <v>35000</v>
      </c>
      <c r="Y1397" s="682"/>
      <c r="Z1397" s="744"/>
      <c r="AA1397" s="682"/>
      <c r="AB1397" s="682"/>
      <c r="AC1397" s="745">
        <v>48500</v>
      </c>
      <c r="AD1397" s="744"/>
      <c r="AE1397" s="555"/>
      <c r="AF1397" s="828" t="s">
        <v>733</v>
      </c>
      <c r="AG1397" s="829" t="s">
        <v>732</v>
      </c>
    </row>
    <row r="1398" spans="1:33" ht="15" thickBot="1">
      <c r="B1398" s="873" t="s">
        <v>103</v>
      </c>
      <c r="C1398" s="874"/>
      <c r="D1398" s="875"/>
      <c r="E1398" s="560" t="e">
        <v>#N/A</v>
      </c>
      <c r="F1398" s="665"/>
      <c r="G1398" s="727"/>
      <c r="H1398" s="727"/>
      <c r="I1398" s="727"/>
      <c r="J1398" s="727"/>
      <c r="K1398" s="727"/>
      <c r="L1398" s="727"/>
      <c r="M1398" s="727"/>
      <c r="N1398" s="727"/>
      <c r="O1398" s="727"/>
      <c r="P1398" s="742"/>
      <c r="Q1398" s="555"/>
      <c r="R1398" s="779" t="s">
        <v>684</v>
      </c>
      <c r="S1398" s="746"/>
      <c r="T1398" s="747">
        <v>1000</v>
      </c>
      <c r="U1398" s="748"/>
      <c r="V1398" s="749" t="s">
        <v>492</v>
      </c>
      <c r="W1398" s="748"/>
      <c r="X1398" s="719">
        <v>75000</v>
      </c>
      <c r="Y1398" s="748"/>
      <c r="Z1398" s="749">
        <v>214.28571428571428</v>
      </c>
      <c r="AA1398" s="748"/>
      <c r="AB1398" s="748"/>
      <c r="AC1398" s="747">
        <v>82500</v>
      </c>
      <c r="AD1398" s="749">
        <v>170.10309278350516</v>
      </c>
      <c r="AE1398" s="555"/>
      <c r="AF1398" s="821">
        <v>5400</v>
      </c>
      <c r="AG1398" s="822">
        <v>490.90909090909099</v>
      </c>
    </row>
    <row r="1399" spans="1:33">
      <c r="B1399" s="870" t="s">
        <v>624</v>
      </c>
      <c r="C1399" s="871"/>
      <c r="D1399" s="872"/>
      <c r="E1399" s="555" t="e">
        <v>#N/A</v>
      </c>
      <c r="F1399" s="701">
        <v>174</v>
      </c>
      <c r="G1399" s="702">
        <v>26460</v>
      </c>
      <c r="H1399" s="702">
        <v>71</v>
      </c>
      <c r="I1399" s="702">
        <v>20580</v>
      </c>
      <c r="J1399" s="702">
        <v>0</v>
      </c>
      <c r="K1399" s="702">
        <v>14700</v>
      </c>
      <c r="L1399" s="702">
        <v>20</v>
      </c>
      <c r="M1399" s="702">
        <v>13230</v>
      </c>
      <c r="N1399" s="702">
        <v>6</v>
      </c>
      <c r="O1399" s="702">
        <v>271</v>
      </c>
      <c r="P1399" s="703">
        <v>2455880</v>
      </c>
      <c r="Q1399" s="555"/>
      <c r="R1399" s="777"/>
      <c r="S1399" s="669"/>
      <c r="T1399" s="713">
        <v>0</v>
      </c>
      <c r="U1399" s="555"/>
      <c r="V1399" s="729"/>
      <c r="W1399" s="555"/>
      <c r="X1399" s="750">
        <v>7362570</v>
      </c>
      <c r="Y1399" s="555"/>
      <c r="Z1399" s="739"/>
      <c r="AA1399" s="555"/>
      <c r="AB1399" s="555"/>
      <c r="AC1399" s="713">
        <v>8463500</v>
      </c>
      <c r="AD1399" s="739"/>
      <c r="AE1399" s="555"/>
      <c r="AF1399" s="932" t="s">
        <v>685</v>
      </c>
      <c r="AG1399" s="933"/>
    </row>
    <row r="1400" spans="1:33">
      <c r="B1400" s="878" t="s">
        <v>661</v>
      </c>
      <c r="C1400" s="879"/>
      <c r="D1400" s="880"/>
      <c r="E1400" s="670"/>
      <c r="F1400" s="665"/>
      <c r="G1400" s="727"/>
      <c r="H1400" s="727"/>
      <c r="I1400" s="727"/>
      <c r="J1400" s="727"/>
      <c r="K1400" s="727"/>
      <c r="L1400" s="727"/>
      <c r="M1400" s="727"/>
      <c r="N1400" s="727"/>
      <c r="O1400" s="727"/>
      <c r="P1400" s="742"/>
      <c r="Q1400" s="555"/>
      <c r="R1400" s="780" t="s">
        <v>53</v>
      </c>
      <c r="S1400" s="705"/>
      <c r="T1400" s="751">
        <v>935280</v>
      </c>
      <c r="U1400" s="560"/>
      <c r="V1400" s="752" t="s">
        <v>492</v>
      </c>
      <c r="W1400" s="560"/>
      <c r="X1400" s="751">
        <v>19171060</v>
      </c>
      <c r="Y1400" s="560"/>
      <c r="Z1400" s="752">
        <v>260.38543606376578</v>
      </c>
      <c r="AA1400" s="560"/>
      <c r="AB1400" s="560"/>
      <c r="AC1400" s="751">
        <v>20412920</v>
      </c>
      <c r="AD1400" s="752">
        <v>241.18768830861939</v>
      </c>
      <c r="AE1400" s="555"/>
      <c r="AF1400" s="826" t="s">
        <v>731</v>
      </c>
      <c r="AG1400" s="827" t="s">
        <v>732</v>
      </c>
    </row>
    <row r="1401" spans="1:33">
      <c r="B1401" s="870" t="s">
        <v>624</v>
      </c>
      <c r="C1401" s="871"/>
      <c r="D1401" s="872"/>
      <c r="E1401" s="555" t="e">
        <v>#N/A</v>
      </c>
      <c r="F1401" s="701">
        <v>283</v>
      </c>
      <c r="G1401" s="702">
        <v>74250</v>
      </c>
      <c r="H1401" s="702">
        <v>175</v>
      </c>
      <c r="I1401" s="702">
        <v>57750</v>
      </c>
      <c r="J1401" s="702">
        <v>0</v>
      </c>
      <c r="K1401" s="702">
        <v>41250</v>
      </c>
      <c r="L1401" s="702">
        <v>10</v>
      </c>
      <c r="M1401" s="702">
        <v>37180</v>
      </c>
      <c r="N1401" s="702">
        <v>3</v>
      </c>
      <c r="O1401" s="702">
        <v>471</v>
      </c>
      <c r="P1401" s="703">
        <v>3351390</v>
      </c>
      <c r="Q1401" s="555"/>
      <c r="R1401" s="775"/>
      <c r="S1401" s="669"/>
      <c r="T1401" s="713">
        <v>0</v>
      </c>
      <c r="U1401" s="555"/>
      <c r="V1401" s="729"/>
      <c r="W1401" s="555"/>
      <c r="X1401" s="713">
        <v>6694389.2255892251</v>
      </c>
      <c r="Y1401" s="555"/>
      <c r="Z1401" s="739"/>
      <c r="AA1401" s="555"/>
      <c r="AB1401" s="555"/>
      <c r="AC1401" s="713">
        <v>7695400.3367003351</v>
      </c>
      <c r="AD1401" s="739"/>
      <c r="AE1401" s="555"/>
      <c r="AF1401" s="817"/>
      <c r="AG1401" s="818" t="s">
        <v>725</v>
      </c>
    </row>
    <row r="1402" spans="1:33">
      <c r="B1402" s="662"/>
      <c r="C1402" s="663"/>
      <c r="D1402" s="664"/>
      <c r="E1402" s="590" t="s">
        <v>492</v>
      </c>
      <c r="F1402" s="665"/>
      <c r="G1402" s="666"/>
      <c r="H1402" s="665"/>
      <c r="I1402" s="667"/>
      <c r="J1402" s="665"/>
      <c r="K1402" s="667"/>
      <c r="L1402" s="665"/>
      <c r="M1402" s="666"/>
      <c r="N1402" s="666"/>
      <c r="O1402" s="727"/>
      <c r="P1402" s="647"/>
      <c r="Q1402" s="555"/>
      <c r="R1402" s="777" t="s">
        <v>54</v>
      </c>
      <c r="S1402" s="669"/>
      <c r="T1402" s="713">
        <v>850339.89898989885</v>
      </c>
      <c r="U1402" s="555"/>
      <c r="V1402" s="725"/>
      <c r="W1402" s="555"/>
      <c r="X1402" s="713">
        <v>17430638.21548821</v>
      </c>
      <c r="Y1402" s="555"/>
      <c r="Z1402" s="725">
        <v>260.37682644534317</v>
      </c>
      <c r="AA1402" s="555"/>
      <c r="AB1402" s="555"/>
      <c r="AC1402" s="713">
        <v>18559692.255892251</v>
      </c>
      <c r="AD1402" s="753">
        <v>241.17903479795245</v>
      </c>
      <c r="AE1402" s="555"/>
      <c r="AF1402" s="828" t="s">
        <v>733</v>
      </c>
      <c r="AG1402" s="829" t="s">
        <v>732</v>
      </c>
    </row>
    <row r="1403" spans="1:33" ht="15" thickBot="1">
      <c r="B1403" s="870" t="s">
        <v>617</v>
      </c>
      <c r="C1403" s="871"/>
      <c r="D1403" s="872"/>
      <c r="E1403" s="670"/>
      <c r="F1403" s="731">
        <v>1644</v>
      </c>
      <c r="G1403" s="732">
        <v>358560</v>
      </c>
      <c r="H1403" s="731">
        <v>2358</v>
      </c>
      <c r="I1403" s="733">
        <v>278880</v>
      </c>
      <c r="J1403" s="731">
        <v>46</v>
      </c>
      <c r="K1403" s="733">
        <v>199200</v>
      </c>
      <c r="L1403" s="731">
        <v>85</v>
      </c>
      <c r="M1403" s="732">
        <v>179660</v>
      </c>
      <c r="N1403" s="732">
        <v>38</v>
      </c>
      <c r="O1403" s="734">
        <v>4171</v>
      </c>
      <c r="P1403" s="735">
        <v>19752240</v>
      </c>
      <c r="Q1403" s="555"/>
      <c r="R1403" s="781"/>
      <c r="S1403" s="754" t="s">
        <v>0</v>
      </c>
      <c r="T1403" s="751">
        <v>84940.101010101149</v>
      </c>
      <c r="U1403" s="560"/>
      <c r="V1403" s="755"/>
      <c r="W1403" s="649" t="s">
        <v>0</v>
      </c>
      <c r="X1403" s="751">
        <v>1740421.7845117897</v>
      </c>
      <c r="Y1403" s="560"/>
      <c r="Z1403" s="756"/>
      <c r="AA1403" s="560" t="s">
        <v>0</v>
      </c>
      <c r="AB1403" s="649"/>
      <c r="AC1403" s="751">
        <v>1853227.7441077493</v>
      </c>
      <c r="AD1403" s="756"/>
      <c r="AE1403" s="555"/>
      <c r="AF1403" s="823"/>
      <c r="AG1403" s="822" t="s">
        <v>725</v>
      </c>
    </row>
    <row r="1404" spans="1:33">
      <c r="A1404" s="22"/>
    </row>
    <row r="1405" spans="1:33">
      <c r="A1405" s="22"/>
    </row>
    <row r="1406" spans="1:33" ht="19.25" customHeight="1">
      <c r="A1406" s="1">
        <v>26</v>
      </c>
      <c r="B1406" s="555"/>
      <c r="C1406" s="555"/>
      <c r="D1406" s="561"/>
      <c r="E1406" s="564"/>
      <c r="F1406" s="567" t="s">
        <v>705</v>
      </c>
      <c r="G1406" s="562">
        <v>0</v>
      </c>
      <c r="H1406" s="563" t="s">
        <v>706</v>
      </c>
      <c r="I1406" s="564">
        <v>0</v>
      </c>
      <c r="J1406" s="565" t="s">
        <v>707</v>
      </c>
      <c r="K1406" s="566">
        <v>0</v>
      </c>
      <c r="L1406" s="567" t="s">
        <v>708</v>
      </c>
      <c r="M1406" s="566">
        <v>0</v>
      </c>
      <c r="N1406" s="567" t="s">
        <v>709</v>
      </c>
      <c r="O1406" s="568" t="s">
        <v>162</v>
      </c>
      <c r="P1406" s="557"/>
      <c r="Q1406" s="24"/>
      <c r="R1406" s="919" t="s">
        <v>99</v>
      </c>
      <c r="S1406" s="919"/>
      <c r="T1406" s="919"/>
      <c r="U1406" s="919"/>
      <c r="V1406" s="919"/>
      <c r="W1406" s="919"/>
      <c r="X1406" s="919"/>
      <c r="AD1406" s="866" t="s">
        <v>116</v>
      </c>
      <c r="AE1406" s="25"/>
      <c r="AF1406" s="183" t="s">
        <v>8</v>
      </c>
      <c r="AG1406" s="556" t="s">
        <v>9</v>
      </c>
    </row>
    <row r="1407" spans="1:33" ht="19">
      <c r="D1407" s="561"/>
      <c r="E1407" s="555"/>
      <c r="F1407" s="920"/>
      <c r="H1407" s="922"/>
      <c r="J1407" s="924"/>
      <c r="K1407" s="186"/>
      <c r="L1407" s="926"/>
      <c r="M1407" s="186"/>
      <c r="N1407" s="926"/>
      <c r="O1407" s="876" t="s">
        <v>718</v>
      </c>
      <c r="P1407" s="770">
        <v>3</v>
      </c>
      <c r="Q1407" s="4"/>
      <c r="R1407" s="269"/>
      <c r="S1407" s="865">
        <v>45803</v>
      </c>
      <c r="T1407" s="865"/>
      <c r="U1407" s="865"/>
      <c r="V1407" s="865"/>
      <c r="W1407" s="862" t="s">
        <v>713</v>
      </c>
      <c r="X1407" s="862"/>
      <c r="Y1407" s="268"/>
      <c r="Z1407" s="4"/>
      <c r="AA1407" s="4"/>
      <c r="AB1407" s="4"/>
      <c r="AC1407" s="29"/>
      <c r="AD1407" s="867"/>
      <c r="AE1407" s="263"/>
      <c r="AF1407" s="889" t="s">
        <v>734</v>
      </c>
      <c r="AG1407" s="860" t="s">
        <v>735</v>
      </c>
    </row>
    <row r="1408" spans="1:33" ht="19">
      <c r="D1408" s="561"/>
      <c r="E1408" s="560"/>
      <c r="F1408" s="921"/>
      <c r="G1408" s="31"/>
      <c r="H1408" s="923"/>
      <c r="I1408" s="31"/>
      <c r="J1408" s="925"/>
      <c r="K1408" s="187"/>
      <c r="L1408" s="927"/>
      <c r="M1408" s="187"/>
      <c r="N1408" s="927"/>
      <c r="O1408" s="877" t="s">
        <v>492</v>
      </c>
      <c r="P1408" s="770">
        <v>2</v>
      </c>
      <c r="Q1408" s="4"/>
      <c r="R1408" s="269"/>
      <c r="S1408" s="865"/>
      <c r="T1408" s="865"/>
      <c r="U1408" s="865"/>
      <c r="V1408" s="865"/>
      <c r="W1408" s="862"/>
      <c r="X1408" s="862"/>
      <c r="Y1408" s="268"/>
      <c r="Z1408" s="4"/>
      <c r="AA1408" s="4"/>
      <c r="AB1408" s="4"/>
      <c r="AC1408" s="29"/>
      <c r="AD1408" s="868"/>
      <c r="AE1408" s="187"/>
      <c r="AF1408" s="890" t="s">
        <v>492</v>
      </c>
      <c r="AG1408" s="861" t="s">
        <v>492</v>
      </c>
    </row>
    <row r="1409" spans="1:33">
      <c r="B1409" s="555" t="s">
        <v>447</v>
      </c>
      <c r="C1409" s="555"/>
      <c r="D1409" s="555"/>
      <c r="E1409" s="555"/>
      <c r="F1409" s="555"/>
      <c r="G1409" s="555"/>
      <c r="H1409" s="555"/>
      <c r="I1409" s="555"/>
      <c r="J1409" s="555"/>
      <c r="K1409" s="555"/>
      <c r="L1409" s="555"/>
      <c r="M1409" s="555"/>
      <c r="N1409" s="555"/>
      <c r="O1409" s="595">
        <v>3</v>
      </c>
      <c r="P1409" s="555"/>
      <c r="Q1409" s="555"/>
      <c r="R1409" s="596" t="s">
        <v>446</v>
      </c>
      <c r="S1409" s="555"/>
      <c r="T1409" s="555"/>
      <c r="U1409" s="555"/>
      <c r="V1409" s="596" t="s">
        <v>445</v>
      </c>
      <c r="W1409" s="555"/>
      <c r="X1409" s="555"/>
      <c r="Y1409" s="555"/>
      <c r="Z1409" s="596" t="s">
        <v>444</v>
      </c>
      <c r="AA1409" s="596"/>
      <c r="AB1409" s="555"/>
      <c r="AC1409" s="597"/>
      <c r="AD1409" s="555"/>
      <c r="AE1409" s="555"/>
      <c r="AF1409" s="596"/>
      <c r="AG1409" s="597"/>
    </row>
    <row r="1410" spans="1:33">
      <c r="B1410" s="908"/>
      <c r="C1410" s="909"/>
      <c r="D1410" s="598"/>
      <c r="E1410" s="598"/>
      <c r="F1410" s="891" t="s">
        <v>679</v>
      </c>
      <c r="G1410" s="892"/>
      <c r="H1410" s="892"/>
      <c r="I1410" s="892"/>
      <c r="J1410" s="892"/>
      <c r="K1410" s="892"/>
      <c r="L1410" s="892"/>
      <c r="M1410" s="892"/>
      <c r="N1410" s="892"/>
      <c r="O1410" s="892"/>
      <c r="P1410" s="893"/>
      <c r="Q1410" s="555"/>
      <c r="R1410" s="599" t="s">
        <v>78</v>
      </c>
      <c r="S1410" s="564"/>
      <c r="T1410" s="600" t="s">
        <v>79</v>
      </c>
      <c r="U1410" s="564"/>
      <c r="V1410" s="564" t="s">
        <v>80</v>
      </c>
      <c r="W1410" s="564"/>
      <c r="X1410" s="601" t="s">
        <v>79</v>
      </c>
      <c r="Y1410" s="555"/>
      <c r="Z1410" s="602" t="s">
        <v>30</v>
      </c>
      <c r="AA1410" s="603"/>
      <c r="AB1410" s="604"/>
      <c r="AC1410" s="605"/>
      <c r="AD1410" s="555"/>
      <c r="AE1410" s="555"/>
      <c r="AF1410" s="555"/>
      <c r="AG1410" s="606"/>
    </row>
    <row r="1411" spans="1:33">
      <c r="B1411" s="607" t="s">
        <v>104</v>
      </c>
      <c r="C1411" s="608" t="s">
        <v>105</v>
      </c>
      <c r="D1411" s="568" t="s">
        <v>4</v>
      </c>
      <c r="E1411" s="563"/>
      <c r="F1411" s="609" t="s">
        <v>15</v>
      </c>
      <c r="G1411" s="610"/>
      <c r="H1411" s="609" t="s">
        <v>16</v>
      </c>
      <c r="I1411" s="566"/>
      <c r="J1411" s="567" t="s">
        <v>17</v>
      </c>
      <c r="K1411" s="611"/>
      <c r="L1411" s="609" t="s">
        <v>18</v>
      </c>
      <c r="M1411" s="562"/>
      <c r="N1411" s="612" t="s">
        <v>19</v>
      </c>
      <c r="O1411" s="613" t="s">
        <v>6</v>
      </c>
      <c r="P1411" s="613" t="s">
        <v>20</v>
      </c>
      <c r="Q1411" s="595"/>
      <c r="R1411" s="614" t="s">
        <v>492</v>
      </c>
      <c r="S1411" s="604"/>
      <c r="T1411" s="615"/>
      <c r="U1411" s="604"/>
      <c r="V1411" s="604" t="s">
        <v>492</v>
      </c>
      <c r="W1411" s="604"/>
      <c r="X1411" s="616"/>
      <c r="Y1411" s="555"/>
      <c r="Z1411" s="558"/>
      <c r="AA1411" s="617"/>
      <c r="AB1411" s="618"/>
      <c r="AC1411" s="619"/>
      <c r="AD1411" s="555"/>
      <c r="AE1411" s="555"/>
      <c r="AF1411" s="555" t="s">
        <v>346</v>
      </c>
      <c r="AG1411" s="606"/>
    </row>
    <row r="1412" spans="1:33">
      <c r="A1412" s="43"/>
      <c r="B1412" s="620"/>
      <c r="C1412" s="621"/>
      <c r="D1412" s="621"/>
      <c r="E1412" s="604" t="s">
        <v>492</v>
      </c>
      <c r="F1412" s="622"/>
      <c r="G1412" s="623" t="s">
        <v>492</v>
      </c>
      <c r="H1412" s="622"/>
      <c r="I1412" s="624" t="s">
        <v>492</v>
      </c>
      <c r="J1412" s="622"/>
      <c r="K1412" s="625" t="s">
        <v>492</v>
      </c>
      <c r="L1412" s="622"/>
      <c r="M1412" s="626" t="s">
        <v>492</v>
      </c>
      <c r="N1412" s="605"/>
      <c r="O1412" s="616" t="s">
        <v>492</v>
      </c>
      <c r="P1412" s="605" t="s">
        <v>492</v>
      </c>
      <c r="Q1412" s="595"/>
      <c r="R1412" s="627" t="s">
        <v>492</v>
      </c>
      <c r="S1412" s="628"/>
      <c r="T1412" s="629"/>
      <c r="U1412" s="628"/>
      <c r="V1412" s="628" t="s">
        <v>492</v>
      </c>
      <c r="W1412" s="628"/>
      <c r="X1412" s="630"/>
      <c r="Y1412" s="555"/>
      <c r="Z1412" s="631"/>
      <c r="AA1412" s="632"/>
      <c r="AB1412" s="618"/>
      <c r="AC1412" s="619"/>
      <c r="AD1412" s="555"/>
      <c r="AE1412" s="555"/>
      <c r="AF1412" s="633" t="s">
        <v>164</v>
      </c>
      <c r="AG1412" s="634">
        <v>299980</v>
      </c>
    </row>
    <row r="1413" spans="1:33">
      <c r="A1413" s="43"/>
      <c r="B1413" s="635"/>
      <c r="C1413" s="636"/>
      <c r="D1413" s="636"/>
      <c r="E1413" s="628" t="s">
        <v>492</v>
      </c>
      <c r="F1413" s="637"/>
      <c r="G1413" s="638" t="s">
        <v>492</v>
      </c>
      <c r="H1413" s="637"/>
      <c r="I1413" s="639" t="s">
        <v>492</v>
      </c>
      <c r="J1413" s="637"/>
      <c r="K1413" s="640" t="s">
        <v>492</v>
      </c>
      <c r="L1413" s="637"/>
      <c r="M1413" s="641" t="s">
        <v>492</v>
      </c>
      <c r="N1413" s="642"/>
      <c r="O1413" s="642" t="s">
        <v>492</v>
      </c>
      <c r="P1413" s="642" t="s">
        <v>492</v>
      </c>
      <c r="Q1413" s="595"/>
      <c r="R1413" s="627" t="s">
        <v>492</v>
      </c>
      <c r="S1413" s="628"/>
      <c r="T1413" s="629"/>
      <c r="U1413" s="628"/>
      <c r="V1413" s="628" t="s">
        <v>492</v>
      </c>
      <c r="W1413" s="628"/>
      <c r="X1413" s="630"/>
      <c r="Y1413" s="555"/>
      <c r="Z1413" s="631"/>
      <c r="AA1413" s="632"/>
      <c r="AB1413" s="618"/>
      <c r="AC1413" s="619"/>
      <c r="AD1413" s="555"/>
      <c r="AE1413" s="555"/>
      <c r="AF1413" s="643" t="s">
        <v>680</v>
      </c>
      <c r="AG1413" s="644">
        <v>0</v>
      </c>
    </row>
    <row r="1414" spans="1:33">
      <c r="A1414" s="43"/>
      <c r="B1414" s="635"/>
      <c r="C1414" s="636"/>
      <c r="D1414" s="636"/>
      <c r="E1414" s="628" t="s">
        <v>492</v>
      </c>
      <c r="F1414" s="637"/>
      <c r="G1414" s="638" t="s">
        <v>492</v>
      </c>
      <c r="H1414" s="637"/>
      <c r="I1414" s="639" t="s">
        <v>492</v>
      </c>
      <c r="J1414" s="637"/>
      <c r="K1414" s="640" t="s">
        <v>492</v>
      </c>
      <c r="L1414" s="637"/>
      <c r="M1414" s="641" t="s">
        <v>492</v>
      </c>
      <c r="N1414" s="642"/>
      <c r="O1414" s="630" t="s">
        <v>492</v>
      </c>
      <c r="P1414" s="642" t="s">
        <v>492</v>
      </c>
      <c r="Q1414" s="595"/>
      <c r="R1414" s="627" t="s">
        <v>492</v>
      </c>
      <c r="S1414" s="628"/>
      <c r="T1414" s="629"/>
      <c r="U1414" s="628"/>
      <c r="V1414" s="628" t="s">
        <v>492</v>
      </c>
      <c r="W1414" s="628"/>
      <c r="X1414" s="630"/>
      <c r="Y1414" s="555"/>
      <c r="Z1414" s="645"/>
      <c r="AA1414" s="590"/>
      <c r="AB1414" s="646"/>
      <c r="AC1414" s="647"/>
      <c r="AD1414" s="555"/>
      <c r="AE1414" s="555"/>
      <c r="AF1414" s="555"/>
      <c r="AG1414" s="606"/>
    </row>
    <row r="1415" spans="1:33">
      <c r="A1415" s="43"/>
      <c r="B1415" s="635"/>
      <c r="C1415" s="636"/>
      <c r="D1415" s="636"/>
      <c r="E1415" s="628" t="s">
        <v>492</v>
      </c>
      <c r="F1415" s="637"/>
      <c r="G1415" s="638" t="s">
        <v>492</v>
      </c>
      <c r="H1415" s="637"/>
      <c r="I1415" s="639" t="s">
        <v>492</v>
      </c>
      <c r="J1415" s="637"/>
      <c r="K1415" s="640" t="s">
        <v>492</v>
      </c>
      <c r="L1415" s="637"/>
      <c r="M1415" s="641" t="s">
        <v>492</v>
      </c>
      <c r="N1415" s="642"/>
      <c r="O1415" s="642" t="s">
        <v>492</v>
      </c>
      <c r="P1415" s="642" t="s">
        <v>492</v>
      </c>
      <c r="Q1415" s="595"/>
      <c r="R1415" s="627" t="s">
        <v>492</v>
      </c>
      <c r="S1415" s="628"/>
      <c r="T1415" s="629"/>
      <c r="U1415" s="628"/>
      <c r="V1415" s="628" t="s">
        <v>492</v>
      </c>
      <c r="W1415" s="628"/>
      <c r="X1415" s="630"/>
      <c r="Y1415" s="555"/>
      <c r="Z1415" s="648" t="s">
        <v>35</v>
      </c>
      <c r="AA1415" s="649"/>
      <c r="AB1415" s="650"/>
      <c r="AC1415" s="651">
        <v>0</v>
      </c>
      <c r="AD1415" s="555"/>
      <c r="AE1415" s="555"/>
      <c r="AF1415" s="555" t="s">
        <v>345</v>
      </c>
      <c r="AG1415" s="606"/>
    </row>
    <row r="1416" spans="1:33">
      <c r="A1416" s="43"/>
      <c r="B1416" s="635"/>
      <c r="C1416" s="636"/>
      <c r="D1416" s="636"/>
      <c r="E1416" s="628" t="s">
        <v>492</v>
      </c>
      <c r="F1416" s="637"/>
      <c r="G1416" s="638" t="s">
        <v>492</v>
      </c>
      <c r="H1416" s="637"/>
      <c r="I1416" s="639" t="s">
        <v>492</v>
      </c>
      <c r="J1416" s="637"/>
      <c r="K1416" s="640" t="s">
        <v>492</v>
      </c>
      <c r="L1416" s="637"/>
      <c r="M1416" s="641" t="s">
        <v>492</v>
      </c>
      <c r="N1416" s="642"/>
      <c r="O1416" s="630" t="s">
        <v>492</v>
      </c>
      <c r="P1416" s="642" t="s">
        <v>492</v>
      </c>
      <c r="Q1416" s="595"/>
      <c r="R1416" s="627" t="s">
        <v>492</v>
      </c>
      <c r="S1416" s="628"/>
      <c r="T1416" s="629"/>
      <c r="U1416" s="628"/>
      <c r="V1416" s="628" t="s">
        <v>492</v>
      </c>
      <c r="W1416" s="628"/>
      <c r="X1416" s="630"/>
      <c r="Y1416" s="555"/>
      <c r="Z1416" s="555"/>
      <c r="AA1416" s="555"/>
      <c r="AB1416" s="555"/>
      <c r="AC1416" s="555"/>
      <c r="AD1416" s="555"/>
      <c r="AE1416" s="555"/>
      <c r="AF1416" s="633" t="s">
        <v>164</v>
      </c>
      <c r="AG1416" s="634">
        <v>227800</v>
      </c>
    </row>
    <row r="1417" spans="1:33">
      <c r="A1417" s="43"/>
      <c r="B1417" s="635"/>
      <c r="C1417" s="636"/>
      <c r="D1417" s="636"/>
      <c r="E1417" s="628" t="s">
        <v>492</v>
      </c>
      <c r="F1417" s="637"/>
      <c r="G1417" s="638" t="s">
        <v>492</v>
      </c>
      <c r="H1417" s="637"/>
      <c r="I1417" s="639" t="s">
        <v>492</v>
      </c>
      <c r="J1417" s="637"/>
      <c r="K1417" s="640" t="s">
        <v>492</v>
      </c>
      <c r="L1417" s="637"/>
      <c r="M1417" s="641" t="s">
        <v>492</v>
      </c>
      <c r="N1417" s="642"/>
      <c r="O1417" s="642" t="s">
        <v>492</v>
      </c>
      <c r="P1417" s="642" t="s">
        <v>492</v>
      </c>
      <c r="Q1417" s="595"/>
      <c r="R1417" s="627" t="s">
        <v>492</v>
      </c>
      <c r="S1417" s="628"/>
      <c r="T1417" s="629"/>
      <c r="U1417" s="628"/>
      <c r="V1417" s="628" t="s">
        <v>492</v>
      </c>
      <c r="W1417" s="628"/>
      <c r="X1417" s="630"/>
      <c r="Y1417" s="555"/>
      <c r="Z1417" s="602" t="s">
        <v>33</v>
      </c>
      <c r="AA1417" s="603"/>
      <c r="AB1417" s="652"/>
      <c r="AC1417" s="653"/>
      <c r="AD1417" s="555"/>
      <c r="AE1417" s="555"/>
      <c r="AF1417" s="643" t="s">
        <v>680</v>
      </c>
      <c r="AG1417" s="644">
        <v>0</v>
      </c>
    </row>
    <row r="1418" spans="1:33">
      <c r="A1418" s="43"/>
      <c r="B1418" s="635"/>
      <c r="C1418" s="636"/>
      <c r="D1418" s="636"/>
      <c r="E1418" s="628" t="s">
        <v>492</v>
      </c>
      <c r="F1418" s="637"/>
      <c r="G1418" s="638" t="s">
        <v>492</v>
      </c>
      <c r="H1418" s="637"/>
      <c r="I1418" s="639" t="s">
        <v>492</v>
      </c>
      <c r="J1418" s="637"/>
      <c r="K1418" s="640" t="s">
        <v>492</v>
      </c>
      <c r="L1418" s="637"/>
      <c r="M1418" s="641" t="s">
        <v>492</v>
      </c>
      <c r="N1418" s="642"/>
      <c r="O1418" s="630" t="s">
        <v>492</v>
      </c>
      <c r="P1418" s="642" t="s">
        <v>492</v>
      </c>
      <c r="Q1418" s="595"/>
      <c r="R1418" s="627" t="s">
        <v>492</v>
      </c>
      <c r="S1418" s="628"/>
      <c r="T1418" s="629"/>
      <c r="U1418" s="628"/>
      <c r="V1418" s="628" t="s">
        <v>492</v>
      </c>
      <c r="W1418" s="628"/>
      <c r="X1418" s="630"/>
      <c r="Y1418" s="555"/>
      <c r="Z1418" s="627"/>
      <c r="AA1418" s="654"/>
      <c r="AB1418" s="655"/>
      <c r="AC1418" s="656"/>
      <c r="AD1418" s="555"/>
      <c r="AE1418" s="555"/>
      <c r="AF1418" s="596"/>
      <c r="AG1418" s="606"/>
    </row>
    <row r="1419" spans="1:33">
      <c r="A1419" s="43"/>
      <c r="B1419" s="635"/>
      <c r="C1419" s="636"/>
      <c r="D1419" s="636"/>
      <c r="E1419" s="628" t="s">
        <v>492</v>
      </c>
      <c r="F1419" s="637"/>
      <c r="G1419" s="638" t="s">
        <v>492</v>
      </c>
      <c r="H1419" s="637"/>
      <c r="I1419" s="639" t="s">
        <v>492</v>
      </c>
      <c r="J1419" s="637"/>
      <c r="K1419" s="640" t="s">
        <v>492</v>
      </c>
      <c r="L1419" s="637"/>
      <c r="M1419" s="641" t="s">
        <v>492</v>
      </c>
      <c r="N1419" s="642"/>
      <c r="O1419" s="642" t="s">
        <v>492</v>
      </c>
      <c r="P1419" s="642" t="s">
        <v>492</v>
      </c>
      <c r="Q1419" s="595"/>
      <c r="R1419" s="627" t="s">
        <v>492</v>
      </c>
      <c r="S1419" s="628"/>
      <c r="T1419" s="629"/>
      <c r="U1419" s="628"/>
      <c r="V1419" s="628" t="s">
        <v>492</v>
      </c>
      <c r="W1419" s="628"/>
      <c r="X1419" s="630"/>
      <c r="Y1419" s="555"/>
      <c r="Z1419" s="627"/>
      <c r="AA1419" s="654"/>
      <c r="AB1419" s="655"/>
      <c r="AC1419" s="642"/>
      <c r="AD1419" s="555"/>
      <c r="AE1419" s="555"/>
      <c r="AF1419" s="555" t="s">
        <v>163</v>
      </c>
      <c r="AG1419" s="606"/>
    </row>
    <row r="1420" spans="1:33">
      <c r="A1420" s="43"/>
      <c r="B1420" s="635"/>
      <c r="C1420" s="636"/>
      <c r="D1420" s="636"/>
      <c r="E1420" s="628" t="s">
        <v>492</v>
      </c>
      <c r="F1420" s="637"/>
      <c r="G1420" s="638" t="s">
        <v>492</v>
      </c>
      <c r="H1420" s="637"/>
      <c r="I1420" s="639" t="s">
        <v>492</v>
      </c>
      <c r="J1420" s="637"/>
      <c r="K1420" s="640" t="s">
        <v>492</v>
      </c>
      <c r="L1420" s="637"/>
      <c r="M1420" s="641" t="s">
        <v>492</v>
      </c>
      <c r="N1420" s="642"/>
      <c r="O1420" s="630" t="s">
        <v>492</v>
      </c>
      <c r="P1420" s="642" t="s">
        <v>492</v>
      </c>
      <c r="Q1420" s="595"/>
      <c r="R1420" s="627" t="s">
        <v>492</v>
      </c>
      <c r="S1420" s="628"/>
      <c r="T1420" s="629"/>
      <c r="U1420" s="628"/>
      <c r="V1420" s="628" t="s">
        <v>492</v>
      </c>
      <c r="W1420" s="628"/>
      <c r="X1420" s="630"/>
      <c r="Y1420" s="555"/>
      <c r="Z1420" s="627"/>
      <c r="AA1420" s="654"/>
      <c r="AB1420" s="655"/>
      <c r="AC1420" s="642"/>
      <c r="AD1420" s="555"/>
      <c r="AE1420" s="555"/>
      <c r="AF1420" s="633" t="s">
        <v>164</v>
      </c>
      <c r="AG1420" s="634">
        <v>75000</v>
      </c>
    </row>
    <row r="1421" spans="1:33">
      <c r="A1421" s="43"/>
      <c r="B1421" s="635"/>
      <c r="C1421" s="636"/>
      <c r="D1421" s="636"/>
      <c r="E1421" s="628" t="s">
        <v>492</v>
      </c>
      <c r="F1421" s="637"/>
      <c r="G1421" s="638" t="s">
        <v>492</v>
      </c>
      <c r="H1421" s="637"/>
      <c r="I1421" s="639" t="s">
        <v>492</v>
      </c>
      <c r="J1421" s="637"/>
      <c r="K1421" s="640" t="s">
        <v>492</v>
      </c>
      <c r="L1421" s="637"/>
      <c r="M1421" s="641" t="s">
        <v>492</v>
      </c>
      <c r="N1421" s="642"/>
      <c r="O1421" s="642" t="s">
        <v>492</v>
      </c>
      <c r="P1421" s="642" t="s">
        <v>492</v>
      </c>
      <c r="Q1421" s="595"/>
      <c r="R1421" s="627" t="s">
        <v>492</v>
      </c>
      <c r="S1421" s="628"/>
      <c r="T1421" s="629"/>
      <c r="U1421" s="628"/>
      <c r="V1421" s="628" t="s">
        <v>492</v>
      </c>
      <c r="W1421" s="628"/>
      <c r="X1421" s="630"/>
      <c r="Y1421" s="555"/>
      <c r="Z1421" s="627"/>
      <c r="AA1421" s="654"/>
      <c r="AB1421" s="655"/>
      <c r="AC1421" s="642"/>
      <c r="AD1421" s="555"/>
      <c r="AE1421" s="555"/>
      <c r="AF1421" s="643" t="s">
        <v>680</v>
      </c>
      <c r="AG1421" s="644">
        <v>0</v>
      </c>
    </row>
    <row r="1422" spans="1:33">
      <c r="A1422" s="43"/>
      <c r="B1422" s="635"/>
      <c r="C1422" s="636"/>
      <c r="D1422" s="636"/>
      <c r="E1422" s="628" t="s">
        <v>492</v>
      </c>
      <c r="F1422" s="637"/>
      <c r="G1422" s="638" t="s">
        <v>492</v>
      </c>
      <c r="H1422" s="637"/>
      <c r="I1422" s="639" t="s">
        <v>492</v>
      </c>
      <c r="J1422" s="637"/>
      <c r="K1422" s="640" t="s">
        <v>492</v>
      </c>
      <c r="L1422" s="637"/>
      <c r="M1422" s="641" t="s">
        <v>492</v>
      </c>
      <c r="N1422" s="642"/>
      <c r="O1422" s="630" t="s">
        <v>492</v>
      </c>
      <c r="P1422" s="642" t="s">
        <v>492</v>
      </c>
      <c r="Q1422" s="595"/>
      <c r="R1422" s="627" t="s">
        <v>492</v>
      </c>
      <c r="S1422" s="628"/>
      <c r="T1422" s="629"/>
      <c r="U1422" s="628"/>
      <c r="V1422" s="628" t="s">
        <v>492</v>
      </c>
      <c r="W1422" s="628"/>
      <c r="X1422" s="630"/>
      <c r="Y1422" s="555"/>
      <c r="Z1422" s="627"/>
      <c r="AA1422" s="654"/>
      <c r="AB1422" s="657"/>
      <c r="AC1422" s="642"/>
      <c r="AD1422" s="555"/>
      <c r="AE1422" s="555"/>
      <c r="AF1422" s="555"/>
      <c r="AG1422" s="606"/>
    </row>
    <row r="1423" spans="1:33">
      <c r="A1423" s="43"/>
      <c r="B1423" s="635"/>
      <c r="C1423" s="658"/>
      <c r="D1423" s="636"/>
      <c r="E1423" s="628" t="s">
        <v>492</v>
      </c>
      <c r="F1423" s="637"/>
      <c r="G1423" s="638" t="s">
        <v>492</v>
      </c>
      <c r="H1423" s="637"/>
      <c r="I1423" s="639" t="s">
        <v>492</v>
      </c>
      <c r="J1423" s="637"/>
      <c r="K1423" s="640" t="s">
        <v>492</v>
      </c>
      <c r="L1423" s="637"/>
      <c r="M1423" s="641" t="s">
        <v>492</v>
      </c>
      <c r="N1423" s="642"/>
      <c r="O1423" s="642" t="s">
        <v>492</v>
      </c>
      <c r="P1423" s="642" t="s">
        <v>492</v>
      </c>
      <c r="Q1423" s="595"/>
      <c r="R1423" s="627" t="s">
        <v>492</v>
      </c>
      <c r="S1423" s="628"/>
      <c r="T1423" s="629"/>
      <c r="U1423" s="628"/>
      <c r="V1423" s="628" t="s">
        <v>492</v>
      </c>
      <c r="W1423" s="628"/>
      <c r="X1423" s="630"/>
      <c r="Y1423" s="555"/>
      <c r="Z1423" s="627"/>
      <c r="AA1423" s="654"/>
      <c r="AB1423" s="657"/>
      <c r="AC1423" s="642"/>
      <c r="AD1423" s="555"/>
      <c r="AE1423" s="555"/>
      <c r="AF1423" s="596" t="s">
        <v>344</v>
      </c>
      <c r="AG1423" s="597"/>
    </row>
    <row r="1424" spans="1:33">
      <c r="A1424" s="43"/>
      <c r="B1424" s="635"/>
      <c r="C1424" s="658"/>
      <c r="D1424" s="636"/>
      <c r="E1424" s="628" t="s">
        <v>492</v>
      </c>
      <c r="F1424" s="637"/>
      <c r="G1424" s="638" t="s">
        <v>492</v>
      </c>
      <c r="H1424" s="637"/>
      <c r="I1424" s="639" t="s">
        <v>492</v>
      </c>
      <c r="J1424" s="637"/>
      <c r="K1424" s="640" t="s">
        <v>492</v>
      </c>
      <c r="L1424" s="637"/>
      <c r="M1424" s="641" t="s">
        <v>492</v>
      </c>
      <c r="N1424" s="642"/>
      <c r="O1424" s="630" t="s">
        <v>492</v>
      </c>
      <c r="P1424" s="642" t="s">
        <v>492</v>
      </c>
      <c r="Q1424" s="595"/>
      <c r="R1424" s="627" t="s">
        <v>492</v>
      </c>
      <c r="S1424" s="628"/>
      <c r="T1424" s="629"/>
      <c r="U1424" s="628"/>
      <c r="V1424" s="628" t="s">
        <v>492</v>
      </c>
      <c r="W1424" s="628"/>
      <c r="X1424" s="630"/>
      <c r="Y1424" s="555"/>
      <c r="Z1424" s="627"/>
      <c r="AA1424" s="654"/>
      <c r="AB1424" s="655"/>
      <c r="AC1424" s="656"/>
      <c r="AD1424" s="555"/>
      <c r="AE1424" s="555"/>
      <c r="AF1424" s="659"/>
      <c r="AG1424" s="647"/>
    </row>
    <row r="1425" spans="1:33">
      <c r="A1425" s="43"/>
      <c r="B1425" s="635"/>
      <c r="C1425" s="658"/>
      <c r="D1425" s="636"/>
      <c r="E1425" s="628" t="s">
        <v>492</v>
      </c>
      <c r="F1425" s="637"/>
      <c r="G1425" s="638" t="s">
        <v>492</v>
      </c>
      <c r="H1425" s="637"/>
      <c r="I1425" s="639" t="s">
        <v>492</v>
      </c>
      <c r="J1425" s="637"/>
      <c r="K1425" s="640" t="s">
        <v>492</v>
      </c>
      <c r="L1425" s="637"/>
      <c r="M1425" s="641" t="s">
        <v>492</v>
      </c>
      <c r="N1425" s="642"/>
      <c r="O1425" s="642" t="s">
        <v>492</v>
      </c>
      <c r="P1425" s="642" t="s">
        <v>492</v>
      </c>
      <c r="Q1425" s="595"/>
      <c r="R1425" s="627" t="s">
        <v>492</v>
      </c>
      <c r="S1425" s="628"/>
      <c r="T1425" s="629"/>
      <c r="U1425" s="628"/>
      <c r="V1425" s="628" t="s">
        <v>492</v>
      </c>
      <c r="W1425" s="628"/>
      <c r="X1425" s="630"/>
      <c r="Y1425" s="555"/>
      <c r="Z1425" s="627"/>
      <c r="AA1425" s="654"/>
      <c r="AB1425" s="655"/>
      <c r="AC1425" s="642"/>
      <c r="AD1425" s="555"/>
      <c r="AE1425" s="555"/>
      <c r="AF1425" s="660" t="s">
        <v>31</v>
      </c>
      <c r="AG1425" s="661">
        <v>0</v>
      </c>
    </row>
    <row r="1426" spans="1:33">
      <c r="B1426" s="662"/>
      <c r="C1426" s="663"/>
      <c r="D1426" s="664"/>
      <c r="E1426" s="590" t="s">
        <v>492</v>
      </c>
      <c r="F1426" s="665"/>
      <c r="G1426" s="666"/>
      <c r="H1426" s="665"/>
      <c r="I1426" s="667"/>
      <c r="J1426" s="665"/>
      <c r="K1426" s="667"/>
      <c r="L1426" s="665"/>
      <c r="M1426" s="666"/>
      <c r="N1426" s="647"/>
      <c r="O1426" s="668"/>
      <c r="P1426" s="647"/>
      <c r="Q1426" s="595"/>
      <c r="R1426" s="627" t="s">
        <v>492</v>
      </c>
      <c r="S1426" s="628"/>
      <c r="T1426" s="629"/>
      <c r="U1426" s="628"/>
      <c r="V1426" s="628" t="s">
        <v>492</v>
      </c>
      <c r="W1426" s="628"/>
      <c r="X1426" s="630"/>
      <c r="Y1426" s="555"/>
      <c r="Z1426" s="627"/>
      <c r="AA1426" s="654"/>
      <c r="AB1426" s="655"/>
      <c r="AC1426" s="642"/>
      <c r="AD1426" s="555"/>
      <c r="AE1426" s="555"/>
      <c r="AF1426" s="669"/>
      <c r="AG1426" s="619"/>
    </row>
    <row r="1427" spans="1:33">
      <c r="B1427" s="928" t="s">
        <v>500</v>
      </c>
      <c r="C1427" s="929"/>
      <c r="D1427" s="930"/>
      <c r="E1427" s="670"/>
      <c r="F1427" s="671">
        <v>0</v>
      </c>
      <c r="G1427" s="672">
        <v>0</v>
      </c>
      <c r="H1427" s="671">
        <v>0</v>
      </c>
      <c r="I1427" s="673">
        <v>0</v>
      </c>
      <c r="J1427" s="671">
        <v>0</v>
      </c>
      <c r="K1427" s="673">
        <v>0</v>
      </c>
      <c r="L1427" s="671">
        <v>0</v>
      </c>
      <c r="M1427" s="672">
        <v>0</v>
      </c>
      <c r="N1427" s="672">
        <v>0</v>
      </c>
      <c r="O1427" s="674">
        <v>0</v>
      </c>
      <c r="P1427" s="674">
        <v>0</v>
      </c>
      <c r="Q1427" s="595"/>
      <c r="R1427" s="675" t="s">
        <v>492</v>
      </c>
      <c r="S1427" s="676"/>
      <c r="T1427" s="677"/>
      <c r="U1427" s="628"/>
      <c r="V1427" s="628" t="s">
        <v>492</v>
      </c>
      <c r="W1427" s="628"/>
      <c r="X1427" s="630"/>
      <c r="Y1427" s="555"/>
      <c r="Z1427" s="627"/>
      <c r="AA1427" s="654"/>
      <c r="AB1427" s="655"/>
      <c r="AC1427" s="642"/>
      <c r="AD1427" s="555"/>
      <c r="AE1427" s="555"/>
      <c r="AF1427" s="660" t="s">
        <v>32</v>
      </c>
      <c r="AG1427" s="678"/>
    </row>
    <row r="1428" spans="1:33">
      <c r="B1428" s="554"/>
      <c r="C1428" s="590"/>
      <c r="D1428" s="554"/>
      <c r="E1428" s="590"/>
      <c r="F1428" s="666"/>
      <c r="G1428" s="666"/>
      <c r="H1428" s="666"/>
      <c r="I1428" s="666"/>
      <c r="J1428" s="666"/>
      <c r="K1428" s="666"/>
      <c r="L1428" s="666"/>
      <c r="M1428" s="666"/>
      <c r="N1428" s="666"/>
      <c r="O1428" s="666"/>
      <c r="P1428" s="666"/>
      <c r="Q1428" s="595"/>
      <c r="R1428" s="598" t="s">
        <v>89</v>
      </c>
      <c r="S1428" s="679"/>
      <c r="T1428" s="680">
        <v>0</v>
      </c>
      <c r="U1428" s="628"/>
      <c r="V1428" s="628" t="s">
        <v>492</v>
      </c>
      <c r="W1428" s="628"/>
      <c r="X1428" s="630"/>
      <c r="Y1428" s="555"/>
      <c r="Z1428" s="627"/>
      <c r="AA1428" s="654"/>
      <c r="AB1428" s="657"/>
      <c r="AC1428" s="642"/>
      <c r="AD1428" s="555"/>
      <c r="AE1428" s="555"/>
      <c r="AF1428" s="669"/>
      <c r="AG1428" s="619"/>
    </row>
    <row r="1429" spans="1:33">
      <c r="B1429" s="881" t="s">
        <v>601</v>
      </c>
      <c r="C1429" s="882"/>
      <c r="D1429" s="882"/>
      <c r="E1429" s="564" t="e">
        <v>#N/A</v>
      </c>
      <c r="F1429" s="883" t="s">
        <v>603</v>
      </c>
      <c r="G1429" s="884"/>
      <c r="H1429" s="884"/>
      <c r="I1429" s="884"/>
      <c r="J1429" s="884"/>
      <c r="K1429" s="884"/>
      <c r="L1429" s="884"/>
      <c r="M1429" s="884"/>
      <c r="N1429" s="884"/>
      <c r="O1429" s="884"/>
      <c r="P1429" s="885"/>
      <c r="Q1429" s="555"/>
      <c r="R1429" s="598" t="s">
        <v>90</v>
      </c>
      <c r="S1429" s="564"/>
      <c r="T1429" s="681"/>
      <c r="U1429" s="682"/>
      <c r="V1429" s="682" t="s">
        <v>492</v>
      </c>
      <c r="W1429" s="682"/>
      <c r="X1429" s="683"/>
      <c r="Y1429" s="555"/>
      <c r="Z1429" s="675"/>
      <c r="AA1429" s="684"/>
      <c r="AB1429" s="685"/>
      <c r="AC1429" s="686"/>
      <c r="AD1429" s="555"/>
      <c r="AE1429" s="555"/>
      <c r="AF1429" s="660" t="s">
        <v>343</v>
      </c>
      <c r="AG1429" s="678"/>
    </row>
    <row r="1430" spans="1:33">
      <c r="B1430" s="894" t="s">
        <v>602</v>
      </c>
      <c r="C1430" s="894"/>
      <c r="D1430" s="894"/>
      <c r="E1430" s="555" t="e">
        <v>#N/A</v>
      </c>
      <c r="F1430" s="687" t="s">
        <v>15</v>
      </c>
      <c r="G1430" s="688"/>
      <c r="H1430" s="687" t="s">
        <v>16</v>
      </c>
      <c r="I1430" s="689"/>
      <c r="J1430" s="559" t="s">
        <v>17</v>
      </c>
      <c r="K1430" s="690"/>
      <c r="L1430" s="687" t="s">
        <v>18</v>
      </c>
      <c r="M1430" s="670"/>
      <c r="N1430" s="670" t="s">
        <v>19</v>
      </c>
      <c r="O1430" s="691" t="s">
        <v>6</v>
      </c>
      <c r="P1430" s="613" t="s">
        <v>20</v>
      </c>
      <c r="Q1430" s="555"/>
      <c r="R1430" s="692" t="s">
        <v>492</v>
      </c>
      <c r="S1430" s="560"/>
      <c r="T1430" s="693"/>
      <c r="U1430" s="694"/>
      <c r="V1430" s="695" t="s">
        <v>492</v>
      </c>
      <c r="W1430" s="695"/>
      <c r="X1430" s="630"/>
      <c r="Y1430" s="555"/>
      <c r="Z1430" s="645"/>
      <c r="AA1430" s="590"/>
      <c r="AB1430" s="646"/>
      <c r="AC1430" s="647"/>
      <c r="AD1430" s="555"/>
      <c r="AE1430" s="555"/>
      <c r="AF1430" s="669"/>
      <c r="AG1430" s="619"/>
    </row>
    <row r="1431" spans="1:33">
      <c r="A1431" s="548" t="s">
        <v>498</v>
      </c>
      <c r="B1431" s="873" t="s">
        <v>635</v>
      </c>
      <c r="C1431" s="874"/>
      <c r="D1431" s="875"/>
      <c r="E1431" s="670"/>
      <c r="F1431" s="765">
        <v>0</v>
      </c>
      <c r="G1431" s="757">
        <v>0</v>
      </c>
      <c r="H1431" s="758">
        <v>0</v>
      </c>
      <c r="I1431" s="758">
        <v>0</v>
      </c>
      <c r="J1431" s="758">
        <v>0</v>
      </c>
      <c r="K1431" s="758">
        <v>0</v>
      </c>
      <c r="L1431" s="758">
        <v>0</v>
      </c>
      <c r="M1431" s="758">
        <v>0</v>
      </c>
      <c r="N1431" s="758">
        <v>0</v>
      </c>
      <c r="O1431" s="758">
        <v>0</v>
      </c>
      <c r="P1431" s="759">
        <v>0</v>
      </c>
      <c r="Q1431" s="555"/>
      <c r="R1431" s="857" t="s">
        <v>91</v>
      </c>
      <c r="S1431" s="858"/>
      <c r="T1431" s="680">
        <v>0</v>
      </c>
      <c r="U1431" s="696"/>
      <c r="V1431" s="697" t="s">
        <v>492</v>
      </c>
      <c r="W1431" s="696"/>
      <c r="X1431" s="630"/>
      <c r="Y1431" s="555"/>
      <c r="Z1431" s="648" t="s">
        <v>35</v>
      </c>
      <c r="AA1431" s="649"/>
      <c r="AB1431" s="650"/>
      <c r="AC1431" s="651">
        <v>0</v>
      </c>
      <c r="AD1431" s="555"/>
      <c r="AE1431" s="555"/>
      <c r="AF1431" s="698" t="s">
        <v>81</v>
      </c>
      <c r="AG1431" s="699"/>
    </row>
    <row r="1432" spans="1:33" ht="3" customHeight="1">
      <c r="A1432" s="548"/>
      <c r="B1432" s="870" t="s">
        <v>623</v>
      </c>
      <c r="C1432" s="871"/>
      <c r="D1432" s="872"/>
      <c r="E1432" s="555" t="e">
        <v>#N/A</v>
      </c>
      <c r="F1432" s="700">
        <v>908</v>
      </c>
      <c r="G1432" s="701">
        <v>234900</v>
      </c>
      <c r="H1432" s="702">
        <v>1930</v>
      </c>
      <c r="I1432" s="702">
        <v>182700</v>
      </c>
      <c r="J1432" s="702">
        <v>46</v>
      </c>
      <c r="K1432" s="702">
        <v>130500</v>
      </c>
      <c r="L1432" s="702">
        <v>43</v>
      </c>
      <c r="M1432" s="702">
        <v>117740</v>
      </c>
      <c r="N1432" s="702">
        <v>26</v>
      </c>
      <c r="O1432" s="702">
        <v>2953</v>
      </c>
      <c r="P1432" s="703">
        <v>12196930</v>
      </c>
      <c r="Q1432" s="555"/>
      <c r="R1432" s="560"/>
      <c r="S1432" s="560"/>
      <c r="T1432" s="704"/>
      <c r="U1432" s="628"/>
      <c r="V1432" s="628" t="s">
        <v>492</v>
      </c>
      <c r="W1432" s="628"/>
      <c r="X1432" s="630"/>
      <c r="Y1432" s="555"/>
      <c r="Z1432" s="596" t="s">
        <v>36</v>
      </c>
      <c r="AA1432" s="555"/>
      <c r="AB1432" s="555"/>
      <c r="AC1432" s="555"/>
      <c r="AD1432" s="555"/>
      <c r="AE1432" s="555"/>
      <c r="AF1432" s="669"/>
      <c r="AG1432" s="619"/>
    </row>
    <row r="1433" spans="1:33" ht="17.25" customHeight="1">
      <c r="A1433" s="548" t="s">
        <v>607</v>
      </c>
      <c r="B1433" s="873" t="s">
        <v>107</v>
      </c>
      <c r="C1433" s="874"/>
      <c r="D1433" s="875"/>
      <c r="E1433" s="670"/>
      <c r="F1433" s="757">
        <v>0</v>
      </c>
      <c r="G1433" s="758">
        <v>0</v>
      </c>
      <c r="H1433" s="758">
        <v>0</v>
      </c>
      <c r="I1433" s="758">
        <v>0</v>
      </c>
      <c r="J1433" s="758">
        <v>0</v>
      </c>
      <c r="K1433" s="758">
        <v>0</v>
      </c>
      <c r="L1433" s="758">
        <v>0</v>
      </c>
      <c r="M1433" s="758">
        <v>0</v>
      </c>
      <c r="N1433" s="758">
        <v>0</v>
      </c>
      <c r="O1433" s="758">
        <v>0</v>
      </c>
      <c r="P1433" s="759">
        <v>0</v>
      </c>
      <c r="Q1433" s="555"/>
      <c r="R1433" s="857" t="s">
        <v>92</v>
      </c>
      <c r="S1433" s="863"/>
      <c r="T1433" s="864"/>
      <c r="U1433" s="682"/>
      <c r="V1433" s="682" t="s">
        <v>492</v>
      </c>
      <c r="W1433" s="682"/>
      <c r="X1433" s="683"/>
      <c r="Y1433" s="555"/>
      <c r="Z1433" s="555"/>
      <c r="AA1433" s="555"/>
      <c r="AB1433" s="555"/>
      <c r="AC1433" s="555"/>
      <c r="AD1433" s="555"/>
      <c r="AE1433" s="555"/>
      <c r="AF1433" s="705" t="s">
        <v>34</v>
      </c>
      <c r="AG1433" s="706"/>
    </row>
    <row r="1434" spans="1:33" ht="17.25" customHeight="1">
      <c r="A1434" s="548"/>
      <c r="B1434" s="870" t="s">
        <v>623</v>
      </c>
      <c r="C1434" s="871"/>
      <c r="D1434" s="872"/>
      <c r="E1434" s="555" t="e">
        <v>#N/A</v>
      </c>
      <c r="F1434" s="701">
        <v>51</v>
      </c>
      <c r="G1434" s="702">
        <v>6300</v>
      </c>
      <c r="H1434" s="702">
        <v>50</v>
      </c>
      <c r="I1434" s="702">
        <v>4900</v>
      </c>
      <c r="J1434" s="702">
        <v>0</v>
      </c>
      <c r="K1434" s="702">
        <v>3500</v>
      </c>
      <c r="L1434" s="702">
        <v>0</v>
      </c>
      <c r="M1434" s="702">
        <v>3160</v>
      </c>
      <c r="N1434" s="702">
        <v>1</v>
      </c>
      <c r="O1434" s="702">
        <v>102</v>
      </c>
      <c r="P1434" s="703">
        <v>337580</v>
      </c>
      <c r="Q1434" s="555"/>
      <c r="R1434" s="692" t="s">
        <v>492</v>
      </c>
      <c r="S1434" s="560"/>
      <c r="T1434" s="693"/>
      <c r="U1434" s="707"/>
      <c r="V1434" s="708" t="s">
        <v>492</v>
      </c>
      <c r="W1434" s="676"/>
      <c r="X1434" s="709"/>
      <c r="Y1434" s="555"/>
      <c r="Z1434" s="645"/>
      <c r="AA1434" s="590"/>
      <c r="AB1434" s="646"/>
      <c r="AC1434" s="647"/>
      <c r="AD1434" s="555"/>
      <c r="AE1434" s="555"/>
      <c r="AF1434" s="669"/>
      <c r="AG1434" s="619"/>
    </row>
    <row r="1435" spans="1:33" ht="16.5" customHeight="1">
      <c r="A1435" s="548" t="s">
        <v>608</v>
      </c>
      <c r="B1435" s="873" t="s">
        <v>605</v>
      </c>
      <c r="C1435" s="874"/>
      <c r="D1435" s="875"/>
      <c r="E1435" s="670"/>
      <c r="F1435" s="757">
        <v>0</v>
      </c>
      <c r="G1435" s="758">
        <v>0</v>
      </c>
      <c r="H1435" s="758">
        <v>0</v>
      </c>
      <c r="I1435" s="758">
        <v>0</v>
      </c>
      <c r="J1435" s="758">
        <v>0</v>
      </c>
      <c r="K1435" s="758">
        <v>0</v>
      </c>
      <c r="L1435" s="758">
        <v>0</v>
      </c>
      <c r="M1435" s="758">
        <v>0</v>
      </c>
      <c r="N1435" s="758">
        <v>0</v>
      </c>
      <c r="O1435" s="758">
        <v>0</v>
      </c>
      <c r="P1435" s="759">
        <v>0</v>
      </c>
      <c r="Q1435" s="555"/>
      <c r="R1435" s="857" t="s">
        <v>93</v>
      </c>
      <c r="S1435" s="858"/>
      <c r="T1435" s="680">
        <v>0</v>
      </c>
      <c r="U1435" s="710"/>
      <c r="V1435" s="564" t="s">
        <v>82</v>
      </c>
      <c r="W1435" s="564"/>
      <c r="X1435" s="711">
        <v>0</v>
      </c>
      <c r="Y1435" s="555"/>
      <c r="Z1435" s="692" t="s">
        <v>76</v>
      </c>
      <c r="AA1435" s="649"/>
      <c r="AB1435" s="650"/>
      <c r="AC1435" s="651">
        <v>0</v>
      </c>
      <c r="AD1435" s="555"/>
      <c r="AE1435" s="555"/>
      <c r="AF1435" s="705" t="s">
        <v>5</v>
      </c>
      <c r="AG1435" s="651">
        <v>0</v>
      </c>
    </row>
    <row r="1436" spans="1:33" ht="11.25" customHeight="1">
      <c r="A1436" s="548"/>
      <c r="B1436" s="870" t="s">
        <v>623</v>
      </c>
      <c r="C1436" s="871"/>
      <c r="D1436" s="872"/>
      <c r="E1436" s="712"/>
      <c r="F1436" s="701">
        <v>42</v>
      </c>
      <c r="G1436" s="702">
        <v>4500</v>
      </c>
      <c r="H1436" s="702">
        <v>54</v>
      </c>
      <c r="I1436" s="702">
        <v>3500</v>
      </c>
      <c r="J1436" s="702">
        <v>0</v>
      </c>
      <c r="K1436" s="702">
        <v>2500</v>
      </c>
      <c r="L1436" s="702">
        <v>0</v>
      </c>
      <c r="M1436" s="702">
        <v>2260</v>
      </c>
      <c r="N1436" s="702">
        <v>0</v>
      </c>
      <c r="O1436" s="702">
        <v>96</v>
      </c>
      <c r="P1436" s="703">
        <v>226500</v>
      </c>
      <c r="Q1436" s="555"/>
      <c r="R1436" s="596"/>
      <c r="S1436" s="555"/>
      <c r="T1436" s="713"/>
      <c r="U1436" s="555"/>
      <c r="V1436" s="714"/>
      <c r="W1436" s="555"/>
      <c r="X1436" s="713"/>
      <c r="Y1436" s="555"/>
      <c r="Z1436" s="555"/>
      <c r="AA1436" s="555"/>
      <c r="AB1436" s="555"/>
      <c r="AC1436" s="555"/>
      <c r="AD1436" s="555"/>
      <c r="AE1436" s="555"/>
      <c r="AF1436" s="555"/>
      <c r="AG1436" s="555"/>
    </row>
    <row r="1437" spans="1:33">
      <c r="A1437" s="548" t="s">
        <v>609</v>
      </c>
      <c r="B1437" s="873" t="s">
        <v>103</v>
      </c>
      <c r="C1437" s="874"/>
      <c r="D1437" s="875"/>
      <c r="E1437" s="560" t="e">
        <v>#N/A</v>
      </c>
      <c r="F1437" s="757">
        <v>0</v>
      </c>
      <c r="G1437" s="758">
        <v>0</v>
      </c>
      <c r="H1437" s="758">
        <v>0</v>
      </c>
      <c r="I1437" s="758">
        <v>0</v>
      </c>
      <c r="J1437" s="758">
        <v>0</v>
      </c>
      <c r="K1437" s="758">
        <v>0</v>
      </c>
      <c r="L1437" s="758">
        <v>0</v>
      </c>
      <c r="M1437" s="758">
        <v>0</v>
      </c>
      <c r="N1437" s="758">
        <v>0</v>
      </c>
      <c r="O1437" s="758">
        <v>0</v>
      </c>
      <c r="P1437" s="759">
        <v>0</v>
      </c>
      <c r="Q1437" s="555"/>
      <c r="R1437" s="649" t="s">
        <v>425</v>
      </c>
      <c r="S1437" s="555"/>
      <c r="T1437" s="555"/>
      <c r="U1437" s="555"/>
      <c r="V1437" s="555"/>
      <c r="W1437" s="555"/>
      <c r="X1437" s="555"/>
      <c r="Y1437" s="555"/>
      <c r="Z1437" s="555"/>
      <c r="AA1437" s="555"/>
      <c r="AB1437" s="555"/>
      <c r="AC1437" s="555"/>
      <c r="AD1437" s="555"/>
      <c r="AE1437" s="555"/>
      <c r="AF1437" s="714" t="s">
        <v>342</v>
      </c>
      <c r="AG1437" s="555"/>
    </row>
    <row r="1438" spans="1:33">
      <c r="A1438" s="548"/>
      <c r="B1438" s="870" t="s">
        <v>623</v>
      </c>
      <c r="C1438" s="871"/>
      <c r="D1438" s="872"/>
      <c r="E1438" s="555" t="e">
        <v>#N/A</v>
      </c>
      <c r="F1438" s="701">
        <v>174</v>
      </c>
      <c r="G1438" s="702">
        <v>26460</v>
      </c>
      <c r="H1438" s="702">
        <v>71</v>
      </c>
      <c r="I1438" s="702">
        <v>20580</v>
      </c>
      <c r="J1438" s="702">
        <v>0</v>
      </c>
      <c r="K1438" s="702">
        <v>14700</v>
      </c>
      <c r="L1438" s="702">
        <v>20</v>
      </c>
      <c r="M1438" s="702">
        <v>13230</v>
      </c>
      <c r="N1438" s="702">
        <v>6</v>
      </c>
      <c r="O1438" s="702">
        <v>271</v>
      </c>
      <c r="P1438" s="703">
        <v>2455880</v>
      </c>
      <c r="Q1438" s="555"/>
      <c r="R1438" s="774"/>
      <c r="S1438" s="604"/>
      <c r="T1438" s="603" t="s">
        <v>39</v>
      </c>
      <c r="U1438" s="604"/>
      <c r="V1438" s="715"/>
      <c r="W1438" s="604"/>
      <c r="X1438" s="603" t="s">
        <v>40</v>
      </c>
      <c r="Y1438" s="604"/>
      <c r="Z1438" s="715"/>
      <c r="AA1438" s="604"/>
      <c r="AB1438" s="604"/>
      <c r="AC1438" s="603" t="s">
        <v>41</v>
      </c>
      <c r="AD1438" s="715"/>
      <c r="AE1438" s="555"/>
      <c r="AF1438" s="831" t="s">
        <v>766</v>
      </c>
      <c r="AG1438" s="716"/>
    </row>
    <row r="1439" spans="1:33">
      <c r="A1439" s="548" t="s">
        <v>610</v>
      </c>
      <c r="B1439" s="878" t="s">
        <v>661</v>
      </c>
      <c r="C1439" s="879"/>
      <c r="D1439" s="880"/>
      <c r="E1439" s="670"/>
      <c r="F1439" s="757">
        <v>0</v>
      </c>
      <c r="G1439" s="758">
        <v>0</v>
      </c>
      <c r="H1439" s="758">
        <v>0</v>
      </c>
      <c r="I1439" s="758">
        <v>0</v>
      </c>
      <c r="J1439" s="758">
        <v>0</v>
      </c>
      <c r="K1439" s="758">
        <v>0</v>
      </c>
      <c r="L1439" s="758">
        <v>0</v>
      </c>
      <c r="M1439" s="758">
        <v>0</v>
      </c>
      <c r="N1439" s="758">
        <v>0</v>
      </c>
      <c r="O1439" s="758">
        <v>0</v>
      </c>
      <c r="P1439" s="759">
        <v>0</v>
      </c>
      <c r="Q1439" s="555"/>
      <c r="R1439" s="775"/>
      <c r="S1439" s="596" t="s">
        <v>2</v>
      </c>
      <c r="T1439" s="717">
        <v>0</v>
      </c>
      <c r="U1439" s="555"/>
      <c r="V1439" s="718"/>
      <c r="W1439" s="596" t="s">
        <v>42</v>
      </c>
      <c r="X1439" s="719">
        <v>2108</v>
      </c>
      <c r="Y1439" s="555"/>
      <c r="Z1439" s="720"/>
      <c r="AA1439" s="555" t="s">
        <v>2</v>
      </c>
      <c r="AB1439" s="596"/>
      <c r="AC1439" s="721">
        <v>2427</v>
      </c>
      <c r="AD1439" s="720"/>
      <c r="AE1439" s="555"/>
      <c r="AF1439" s="631"/>
      <c r="AG1439" s="561"/>
    </row>
    <row r="1440" spans="1:33">
      <c r="A1440" s="548" t="s">
        <v>332</v>
      </c>
      <c r="B1440" s="870" t="s">
        <v>623</v>
      </c>
      <c r="C1440" s="871"/>
      <c r="D1440" s="872"/>
      <c r="E1440" s="555" t="e">
        <v>#N/A</v>
      </c>
      <c r="F1440" s="701">
        <v>283</v>
      </c>
      <c r="G1440" s="702">
        <v>74250</v>
      </c>
      <c r="H1440" s="702">
        <v>175</v>
      </c>
      <c r="I1440" s="702">
        <v>57750</v>
      </c>
      <c r="J1440" s="702">
        <v>0</v>
      </c>
      <c r="K1440" s="702">
        <v>41250</v>
      </c>
      <c r="L1440" s="702">
        <v>10</v>
      </c>
      <c r="M1440" s="702">
        <v>37180</v>
      </c>
      <c r="N1440" s="702">
        <v>3</v>
      </c>
      <c r="O1440" s="702">
        <v>471</v>
      </c>
      <c r="P1440" s="703">
        <v>3351390</v>
      </c>
      <c r="Q1440" s="555"/>
      <c r="R1440" s="776" t="s">
        <v>43</v>
      </c>
      <c r="S1440" s="697" t="s">
        <v>3</v>
      </c>
      <c r="T1440" s="722">
        <v>0</v>
      </c>
      <c r="U1440" s="696"/>
      <c r="V1440" s="723" t="s">
        <v>492</v>
      </c>
      <c r="W1440" s="697" t="s">
        <v>44</v>
      </c>
      <c r="X1440" s="724">
        <v>3893</v>
      </c>
      <c r="Y1440" s="696"/>
      <c r="Z1440" s="725">
        <v>184.67741935483869</v>
      </c>
      <c r="AA1440" s="696" t="s">
        <v>3</v>
      </c>
      <c r="AB1440" s="697"/>
      <c r="AC1440" s="726">
        <v>4171</v>
      </c>
      <c r="AD1440" s="723">
        <v>171.85826122785332</v>
      </c>
      <c r="AE1440" s="555"/>
      <c r="AF1440" s="558"/>
      <c r="AG1440" s="561"/>
    </row>
    <row r="1441" spans="1:33">
      <c r="A1441" s="43"/>
      <c r="B1441" s="662"/>
      <c r="C1441" s="663"/>
      <c r="D1441" s="664"/>
      <c r="E1441" s="590" t="s">
        <v>492</v>
      </c>
      <c r="F1441" s="760"/>
      <c r="G1441" s="761"/>
      <c r="H1441" s="760"/>
      <c r="I1441" s="762"/>
      <c r="J1441" s="760"/>
      <c r="K1441" s="762"/>
      <c r="L1441" s="760"/>
      <c r="M1441" s="761"/>
      <c r="N1441" s="761"/>
      <c r="O1441" s="763"/>
      <c r="P1441" s="764"/>
      <c r="Q1441" s="555"/>
      <c r="R1441" s="777"/>
      <c r="S1441" s="728"/>
      <c r="T1441" s="606">
        <v>0</v>
      </c>
      <c r="U1441" s="555"/>
      <c r="V1441" s="729"/>
      <c r="W1441" s="555"/>
      <c r="X1441" s="719">
        <v>7067270</v>
      </c>
      <c r="Y1441" s="555"/>
      <c r="Z1441" s="720"/>
      <c r="AA1441" s="555"/>
      <c r="AB1441" s="555"/>
      <c r="AC1441" s="713">
        <v>8111880</v>
      </c>
      <c r="AD1441" s="720"/>
      <c r="AE1441" s="555"/>
      <c r="AF1441" s="730"/>
      <c r="AG1441" s="561"/>
    </row>
    <row r="1442" spans="1:33">
      <c r="A1442" s="43"/>
      <c r="B1442" s="870" t="s">
        <v>611</v>
      </c>
      <c r="C1442" s="871"/>
      <c r="D1442" s="872"/>
      <c r="E1442" s="670"/>
      <c r="F1442" s="731">
        <v>1458</v>
      </c>
      <c r="G1442" s="732">
        <v>346410</v>
      </c>
      <c r="H1442" s="731">
        <v>2280</v>
      </c>
      <c r="I1442" s="733">
        <v>269430</v>
      </c>
      <c r="J1442" s="731">
        <v>46</v>
      </c>
      <c r="K1442" s="733">
        <v>192450</v>
      </c>
      <c r="L1442" s="731">
        <v>73</v>
      </c>
      <c r="M1442" s="732">
        <v>173570</v>
      </c>
      <c r="N1442" s="732">
        <v>36</v>
      </c>
      <c r="O1442" s="734">
        <v>3893</v>
      </c>
      <c r="P1442" s="735">
        <v>18568280</v>
      </c>
      <c r="Q1442" s="555"/>
      <c r="R1442" s="778" t="s">
        <v>45</v>
      </c>
      <c r="S1442" s="660"/>
      <c r="T1442" s="736">
        <v>0</v>
      </c>
      <c r="U1442" s="696"/>
      <c r="V1442" s="723" t="s">
        <v>492</v>
      </c>
      <c r="W1442" s="696"/>
      <c r="X1442" s="724">
        <v>18568280</v>
      </c>
      <c r="Y1442" s="696"/>
      <c r="Z1442" s="723">
        <v>262.73624751849019</v>
      </c>
      <c r="AA1442" s="696"/>
      <c r="AB1442" s="696"/>
      <c r="AC1442" s="736">
        <v>19752240</v>
      </c>
      <c r="AD1442" s="723">
        <v>243.49768487699524</v>
      </c>
      <c r="AE1442" s="555"/>
      <c r="AF1442" s="558"/>
      <c r="AG1442" s="561"/>
    </row>
    <row r="1443" spans="1:33">
      <c r="A1443" s="43"/>
      <c r="B1443" s="895"/>
      <c r="C1443" s="895"/>
      <c r="D1443" s="895"/>
      <c r="E1443" s="562"/>
      <c r="F1443" s="666"/>
      <c r="G1443" s="737"/>
      <c r="H1443" s="666"/>
      <c r="I1443" s="737"/>
      <c r="J1443" s="666"/>
      <c r="K1443" s="737"/>
      <c r="L1443" s="666"/>
      <c r="M1443" s="737"/>
      <c r="N1443" s="666"/>
      <c r="O1443" s="737"/>
      <c r="P1443" s="737"/>
      <c r="Q1443" s="555"/>
      <c r="R1443" s="777" t="s">
        <v>46</v>
      </c>
      <c r="S1443" s="738">
        <v>0</v>
      </c>
      <c r="T1443" s="606">
        <v>0</v>
      </c>
      <c r="U1443" s="555"/>
      <c r="V1443" s="729"/>
      <c r="W1443" s="555"/>
      <c r="X1443" s="719">
        <v>0</v>
      </c>
      <c r="Y1443" s="555"/>
      <c r="Z1443" s="739"/>
      <c r="AA1443" s="555"/>
      <c r="AB1443" s="555"/>
      <c r="AC1443" s="713">
        <v>0</v>
      </c>
      <c r="AD1443" s="720"/>
      <c r="AE1443" s="555"/>
      <c r="AF1443" s="558"/>
      <c r="AG1443" s="561"/>
    </row>
    <row r="1444" spans="1:33">
      <c r="A1444" s="43"/>
      <c r="B1444" s="881" t="s">
        <v>618</v>
      </c>
      <c r="C1444" s="882"/>
      <c r="D1444" s="882"/>
      <c r="E1444" s="564" t="e">
        <v>#N/A</v>
      </c>
      <c r="F1444" s="883" t="s">
        <v>616</v>
      </c>
      <c r="G1444" s="884"/>
      <c r="H1444" s="884"/>
      <c r="I1444" s="884"/>
      <c r="J1444" s="884"/>
      <c r="K1444" s="884"/>
      <c r="L1444" s="884"/>
      <c r="M1444" s="884"/>
      <c r="N1444" s="884"/>
      <c r="O1444" s="884"/>
      <c r="P1444" s="885"/>
      <c r="Q1444" s="555"/>
      <c r="R1444" s="776" t="s">
        <v>47</v>
      </c>
      <c r="S1444" s="740"/>
      <c r="T1444" s="736">
        <v>0</v>
      </c>
      <c r="U1444" s="696"/>
      <c r="V1444" s="723" t="s">
        <v>492</v>
      </c>
      <c r="W1444" s="696"/>
      <c r="X1444" s="724">
        <v>0</v>
      </c>
      <c r="Y1444" s="696"/>
      <c r="Z1444" s="725" t="s">
        <v>492</v>
      </c>
      <c r="AA1444" s="696"/>
      <c r="AB1444" s="696"/>
      <c r="AC1444" s="736">
        <v>0</v>
      </c>
      <c r="AD1444" s="723" t="s">
        <v>492</v>
      </c>
      <c r="AE1444" s="555"/>
      <c r="AF1444" s="558"/>
      <c r="AG1444" s="561"/>
    </row>
    <row r="1445" spans="1:33">
      <c r="A1445" s="43"/>
      <c r="B1445" s="894" t="s">
        <v>602</v>
      </c>
      <c r="C1445" s="894"/>
      <c r="D1445" s="894"/>
      <c r="E1445" s="555" t="e">
        <v>#N/A</v>
      </c>
      <c r="F1445" s="687" t="s">
        <v>15</v>
      </c>
      <c r="G1445" s="688"/>
      <c r="H1445" s="687" t="s">
        <v>16</v>
      </c>
      <c r="I1445" s="689"/>
      <c r="J1445" s="559" t="s">
        <v>17</v>
      </c>
      <c r="K1445" s="690"/>
      <c r="L1445" s="687" t="s">
        <v>18</v>
      </c>
      <c r="M1445" s="670"/>
      <c r="N1445" s="670" t="s">
        <v>19</v>
      </c>
      <c r="O1445" s="691" t="s">
        <v>6</v>
      </c>
      <c r="P1445" s="613" t="s">
        <v>20</v>
      </c>
      <c r="Q1445" s="555"/>
      <c r="R1445" s="773" t="s">
        <v>639</v>
      </c>
      <c r="S1445" s="824">
        <v>0</v>
      </c>
      <c r="T1445" s="606">
        <v>0</v>
      </c>
      <c r="U1445" s="555"/>
      <c r="V1445" s="729"/>
      <c r="W1445" s="555"/>
      <c r="X1445" s="719">
        <v>133900</v>
      </c>
      <c r="Y1445" s="555"/>
      <c r="Z1445" s="720"/>
      <c r="AA1445" s="555"/>
      <c r="AB1445" s="555"/>
      <c r="AC1445" s="713">
        <v>153920</v>
      </c>
      <c r="AD1445" s="720"/>
      <c r="AE1445" s="555"/>
      <c r="AF1445" s="558"/>
      <c r="AG1445" s="561"/>
    </row>
    <row r="1446" spans="1:33" ht="15" thickBot="1">
      <c r="A1446" s="43"/>
      <c r="B1446" s="873" t="s">
        <v>635</v>
      </c>
      <c r="C1446" s="874"/>
      <c r="D1446" s="875"/>
      <c r="E1446" s="670"/>
      <c r="F1446" s="665"/>
      <c r="G1446" s="727"/>
      <c r="H1446" s="727"/>
      <c r="I1446" s="727"/>
      <c r="J1446" s="727"/>
      <c r="K1446" s="727"/>
      <c r="L1446" s="727"/>
      <c r="M1446" s="727"/>
      <c r="N1446" s="727"/>
      <c r="O1446" s="727"/>
      <c r="P1446" s="742"/>
      <c r="Q1446" s="555"/>
      <c r="R1446" s="771" t="s">
        <v>682</v>
      </c>
      <c r="S1446" s="825">
        <v>0</v>
      </c>
      <c r="T1446" s="736">
        <v>0</v>
      </c>
      <c r="U1446" s="696"/>
      <c r="V1446" s="723" t="s">
        <v>492</v>
      </c>
      <c r="W1446" s="696"/>
      <c r="X1446" s="724">
        <v>299980</v>
      </c>
      <c r="Y1446" s="696"/>
      <c r="Z1446" s="723">
        <v>224.03286034353997</v>
      </c>
      <c r="AA1446" s="696"/>
      <c r="AB1446" s="696"/>
      <c r="AC1446" s="736">
        <v>317380</v>
      </c>
      <c r="AD1446" s="723">
        <v>206.19802494802494</v>
      </c>
      <c r="AE1446" s="555"/>
      <c r="AF1446" s="558"/>
      <c r="AG1446" s="561"/>
    </row>
    <row r="1447" spans="1:33" ht="15" thickBot="1">
      <c r="A1447" s="43"/>
      <c r="B1447" s="870" t="s">
        <v>624</v>
      </c>
      <c r="C1447" s="871"/>
      <c r="D1447" s="872"/>
      <c r="E1447" s="555" t="e">
        <v>#N/A</v>
      </c>
      <c r="F1447" s="700">
        <v>1094</v>
      </c>
      <c r="G1447" s="701">
        <v>247050</v>
      </c>
      <c r="H1447" s="702">
        <v>2008</v>
      </c>
      <c r="I1447" s="702">
        <v>192150</v>
      </c>
      <c r="J1447" s="702">
        <v>46</v>
      </c>
      <c r="K1447" s="702">
        <v>137250</v>
      </c>
      <c r="L1447" s="702">
        <v>55</v>
      </c>
      <c r="M1447" s="702">
        <v>123830</v>
      </c>
      <c r="N1447" s="702">
        <v>28</v>
      </c>
      <c r="O1447" s="702">
        <v>3231</v>
      </c>
      <c r="P1447" s="703">
        <v>13380890</v>
      </c>
      <c r="Q1447" s="555"/>
      <c r="R1447" s="773" t="s">
        <v>640</v>
      </c>
      <c r="S1447" s="741"/>
      <c r="T1447" s="606">
        <v>0</v>
      </c>
      <c r="U1447" s="555"/>
      <c r="V1447" s="729"/>
      <c r="W1447" s="555"/>
      <c r="X1447" s="719">
        <v>126400</v>
      </c>
      <c r="Y1447" s="555"/>
      <c r="Z1447" s="739"/>
      <c r="AA1447" s="555"/>
      <c r="AB1447" s="555"/>
      <c r="AC1447" s="713">
        <v>149200</v>
      </c>
      <c r="AD1447" s="720"/>
      <c r="AE1447" s="555"/>
      <c r="AF1447" s="934" t="s">
        <v>664</v>
      </c>
      <c r="AG1447" s="935"/>
    </row>
    <row r="1448" spans="1:33">
      <c r="B1448" s="873" t="s">
        <v>107</v>
      </c>
      <c r="C1448" s="874"/>
      <c r="D1448" s="875"/>
      <c r="E1448" s="670"/>
      <c r="F1448" s="665"/>
      <c r="G1448" s="727"/>
      <c r="H1448" s="727"/>
      <c r="I1448" s="727"/>
      <c r="J1448" s="727"/>
      <c r="K1448" s="727"/>
      <c r="L1448" s="727"/>
      <c r="M1448" s="727"/>
      <c r="N1448" s="727"/>
      <c r="O1448" s="727"/>
      <c r="P1448" s="742"/>
      <c r="Q1448" s="555"/>
      <c r="R1448" s="772" t="s">
        <v>683</v>
      </c>
      <c r="S1448" s="740"/>
      <c r="T1448" s="736">
        <v>0</v>
      </c>
      <c r="U1448" s="696"/>
      <c r="V1448" s="723" t="s">
        <v>492</v>
      </c>
      <c r="W1448" s="696"/>
      <c r="X1448" s="724">
        <v>227800</v>
      </c>
      <c r="Y1448" s="696"/>
      <c r="Z1448" s="725">
        <v>180.22151898734177</v>
      </c>
      <c r="AA1448" s="696"/>
      <c r="AB1448" s="696"/>
      <c r="AC1448" s="736">
        <v>260800</v>
      </c>
      <c r="AD1448" s="723">
        <v>174.79892761394103</v>
      </c>
      <c r="AE1448" s="555"/>
      <c r="AF1448" s="936" t="s">
        <v>157</v>
      </c>
      <c r="AG1448" s="937"/>
    </row>
    <row r="1449" spans="1:33">
      <c r="B1449" s="870" t="s">
        <v>624</v>
      </c>
      <c r="C1449" s="871"/>
      <c r="D1449" s="872"/>
      <c r="E1449" s="555" t="e">
        <v>#N/A</v>
      </c>
      <c r="F1449" s="701">
        <v>51</v>
      </c>
      <c r="G1449" s="702">
        <v>6300</v>
      </c>
      <c r="H1449" s="702">
        <v>50</v>
      </c>
      <c r="I1449" s="702">
        <v>4900</v>
      </c>
      <c r="J1449" s="702">
        <v>0</v>
      </c>
      <c r="K1449" s="702">
        <v>3500</v>
      </c>
      <c r="L1449" s="702">
        <v>0</v>
      </c>
      <c r="M1449" s="702">
        <v>3160</v>
      </c>
      <c r="N1449" s="702">
        <v>1</v>
      </c>
      <c r="O1449" s="702">
        <v>102</v>
      </c>
      <c r="P1449" s="703">
        <v>337580</v>
      </c>
      <c r="Q1449" s="555"/>
      <c r="R1449" s="777"/>
      <c r="S1449" s="669"/>
      <c r="T1449" s="606">
        <v>0</v>
      </c>
      <c r="U1449" s="555"/>
      <c r="V1449" s="729"/>
      <c r="W1449" s="555"/>
      <c r="X1449" s="719">
        <v>0</v>
      </c>
      <c r="Y1449" s="555"/>
      <c r="Z1449" s="720"/>
      <c r="AA1449" s="555"/>
      <c r="AB1449" s="555"/>
      <c r="AC1449" s="713">
        <v>0</v>
      </c>
      <c r="AD1449" s="720"/>
      <c r="AE1449" s="555"/>
      <c r="AF1449" s="826" t="s">
        <v>731</v>
      </c>
      <c r="AG1449" s="827" t="s">
        <v>732</v>
      </c>
    </row>
    <row r="1450" spans="1:33">
      <c r="B1450" s="873" t="s">
        <v>605</v>
      </c>
      <c r="C1450" s="874"/>
      <c r="D1450" s="875"/>
      <c r="E1450" s="670"/>
      <c r="F1450" s="665"/>
      <c r="G1450" s="727"/>
      <c r="H1450" s="727"/>
      <c r="I1450" s="727"/>
      <c r="J1450" s="727"/>
      <c r="K1450" s="727"/>
      <c r="L1450" s="727"/>
      <c r="M1450" s="727"/>
      <c r="N1450" s="727"/>
      <c r="O1450" s="727"/>
      <c r="P1450" s="742"/>
      <c r="Q1450" s="555"/>
      <c r="R1450" s="776" t="s">
        <v>52</v>
      </c>
      <c r="S1450" s="660"/>
      <c r="T1450" s="736">
        <v>0</v>
      </c>
      <c r="U1450" s="696"/>
      <c r="V1450" s="723" t="s">
        <v>492</v>
      </c>
      <c r="W1450" s="696"/>
      <c r="X1450" s="724">
        <v>0</v>
      </c>
      <c r="Y1450" s="696"/>
      <c r="Z1450" s="723" t="s">
        <v>492</v>
      </c>
      <c r="AA1450" s="696"/>
      <c r="AB1450" s="696"/>
      <c r="AC1450" s="736">
        <v>0</v>
      </c>
      <c r="AD1450" s="723" t="s">
        <v>492</v>
      </c>
      <c r="AE1450" s="555"/>
      <c r="AF1450" s="817"/>
      <c r="AG1450" s="818" t="s">
        <v>725</v>
      </c>
    </row>
    <row r="1451" spans="1:33">
      <c r="B1451" s="870" t="s">
        <v>624</v>
      </c>
      <c r="C1451" s="871"/>
      <c r="D1451" s="872"/>
      <c r="E1451" s="712"/>
      <c r="F1451" s="701">
        <v>42</v>
      </c>
      <c r="G1451" s="702">
        <v>4500</v>
      </c>
      <c r="H1451" s="702">
        <v>54</v>
      </c>
      <c r="I1451" s="702">
        <v>3500</v>
      </c>
      <c r="J1451" s="702">
        <v>0</v>
      </c>
      <c r="K1451" s="702">
        <v>2500</v>
      </c>
      <c r="L1451" s="702">
        <v>0</v>
      </c>
      <c r="M1451" s="702">
        <v>2260</v>
      </c>
      <c r="N1451" s="702">
        <v>0</v>
      </c>
      <c r="O1451" s="702">
        <v>96</v>
      </c>
      <c r="P1451" s="703">
        <v>226500</v>
      </c>
      <c r="Q1451" s="555"/>
      <c r="R1451" s="773" t="s">
        <v>641</v>
      </c>
      <c r="S1451" s="728"/>
      <c r="T1451" s="743">
        <v>0</v>
      </c>
      <c r="U1451" s="682"/>
      <c r="V1451" s="744"/>
      <c r="W1451" s="682"/>
      <c r="X1451" s="719">
        <v>35000</v>
      </c>
      <c r="Y1451" s="682"/>
      <c r="Z1451" s="744"/>
      <c r="AA1451" s="682"/>
      <c r="AB1451" s="682"/>
      <c r="AC1451" s="745">
        <v>48500</v>
      </c>
      <c r="AD1451" s="744"/>
      <c r="AE1451" s="555"/>
      <c r="AF1451" s="828" t="s">
        <v>733</v>
      </c>
      <c r="AG1451" s="829" t="s">
        <v>732</v>
      </c>
    </row>
    <row r="1452" spans="1:33" ht="15" thickBot="1">
      <c r="B1452" s="873" t="s">
        <v>103</v>
      </c>
      <c r="C1452" s="874"/>
      <c r="D1452" s="875"/>
      <c r="E1452" s="560" t="e">
        <v>#N/A</v>
      </c>
      <c r="F1452" s="665"/>
      <c r="G1452" s="727"/>
      <c r="H1452" s="727"/>
      <c r="I1452" s="727"/>
      <c r="J1452" s="727"/>
      <c r="K1452" s="727"/>
      <c r="L1452" s="727"/>
      <c r="M1452" s="727"/>
      <c r="N1452" s="727"/>
      <c r="O1452" s="727"/>
      <c r="P1452" s="742"/>
      <c r="Q1452" s="555"/>
      <c r="R1452" s="779" t="s">
        <v>684</v>
      </c>
      <c r="S1452" s="746"/>
      <c r="T1452" s="747">
        <v>0</v>
      </c>
      <c r="U1452" s="748"/>
      <c r="V1452" s="749" t="s">
        <v>492</v>
      </c>
      <c r="W1452" s="748"/>
      <c r="X1452" s="719">
        <v>75000</v>
      </c>
      <c r="Y1452" s="748"/>
      <c r="Z1452" s="749">
        <v>214.28571428571428</v>
      </c>
      <c r="AA1452" s="748"/>
      <c r="AB1452" s="748"/>
      <c r="AC1452" s="747">
        <v>82500</v>
      </c>
      <c r="AD1452" s="749">
        <v>170.10309278350516</v>
      </c>
      <c r="AE1452" s="555"/>
      <c r="AF1452" s="821"/>
      <c r="AG1452" s="822" t="s">
        <v>725</v>
      </c>
    </row>
    <row r="1453" spans="1:33">
      <c r="B1453" s="870" t="s">
        <v>624</v>
      </c>
      <c r="C1453" s="871"/>
      <c r="D1453" s="872"/>
      <c r="E1453" s="555" t="e">
        <v>#N/A</v>
      </c>
      <c r="F1453" s="701">
        <v>174</v>
      </c>
      <c r="G1453" s="702">
        <v>26460</v>
      </c>
      <c r="H1453" s="702">
        <v>71</v>
      </c>
      <c r="I1453" s="702">
        <v>20580</v>
      </c>
      <c r="J1453" s="702">
        <v>0</v>
      </c>
      <c r="K1453" s="702">
        <v>14700</v>
      </c>
      <c r="L1453" s="702">
        <v>20</v>
      </c>
      <c r="M1453" s="702">
        <v>13230</v>
      </c>
      <c r="N1453" s="702">
        <v>6</v>
      </c>
      <c r="O1453" s="702">
        <v>271</v>
      </c>
      <c r="P1453" s="703">
        <v>2455880</v>
      </c>
      <c r="Q1453" s="555"/>
      <c r="R1453" s="777"/>
      <c r="S1453" s="669"/>
      <c r="T1453" s="713">
        <v>0</v>
      </c>
      <c r="U1453" s="555"/>
      <c r="V1453" s="729"/>
      <c r="W1453" s="555"/>
      <c r="X1453" s="750">
        <v>7362570</v>
      </c>
      <c r="Y1453" s="555"/>
      <c r="Z1453" s="739"/>
      <c r="AA1453" s="555"/>
      <c r="AB1453" s="555"/>
      <c r="AC1453" s="713">
        <v>8463500</v>
      </c>
      <c r="AD1453" s="739"/>
      <c r="AE1453" s="555"/>
      <c r="AF1453" s="932" t="s">
        <v>685</v>
      </c>
      <c r="AG1453" s="933"/>
    </row>
    <row r="1454" spans="1:33">
      <c r="B1454" s="878" t="s">
        <v>661</v>
      </c>
      <c r="C1454" s="879"/>
      <c r="D1454" s="880"/>
      <c r="E1454" s="670"/>
      <c r="F1454" s="665"/>
      <c r="G1454" s="727"/>
      <c r="H1454" s="727"/>
      <c r="I1454" s="727"/>
      <c r="J1454" s="727"/>
      <c r="K1454" s="727"/>
      <c r="L1454" s="727"/>
      <c r="M1454" s="727"/>
      <c r="N1454" s="727"/>
      <c r="O1454" s="727"/>
      <c r="P1454" s="742"/>
      <c r="Q1454" s="555"/>
      <c r="R1454" s="780" t="s">
        <v>53</v>
      </c>
      <c r="S1454" s="705"/>
      <c r="T1454" s="751">
        <v>0</v>
      </c>
      <c r="U1454" s="560"/>
      <c r="V1454" s="752" t="s">
        <v>492</v>
      </c>
      <c r="W1454" s="560"/>
      <c r="X1454" s="751">
        <v>19171060</v>
      </c>
      <c r="Y1454" s="560"/>
      <c r="Z1454" s="752">
        <v>260.38543606376578</v>
      </c>
      <c r="AA1454" s="560"/>
      <c r="AB1454" s="560"/>
      <c r="AC1454" s="751">
        <v>20412920</v>
      </c>
      <c r="AD1454" s="752">
        <v>241.18768830861939</v>
      </c>
      <c r="AE1454" s="555"/>
      <c r="AF1454" s="826" t="s">
        <v>731</v>
      </c>
      <c r="AG1454" s="827" t="s">
        <v>732</v>
      </c>
    </row>
    <row r="1455" spans="1:33">
      <c r="B1455" s="870" t="s">
        <v>624</v>
      </c>
      <c r="C1455" s="871"/>
      <c r="D1455" s="872"/>
      <c r="E1455" s="555" t="e">
        <v>#N/A</v>
      </c>
      <c r="F1455" s="701">
        <v>283</v>
      </c>
      <c r="G1455" s="702">
        <v>74250</v>
      </c>
      <c r="H1455" s="702">
        <v>175</v>
      </c>
      <c r="I1455" s="702">
        <v>57750</v>
      </c>
      <c r="J1455" s="702">
        <v>0</v>
      </c>
      <c r="K1455" s="702">
        <v>41250</v>
      </c>
      <c r="L1455" s="702">
        <v>10</v>
      </c>
      <c r="M1455" s="702">
        <v>37180</v>
      </c>
      <c r="N1455" s="702">
        <v>3</v>
      </c>
      <c r="O1455" s="702">
        <v>471</v>
      </c>
      <c r="P1455" s="703">
        <v>3351390</v>
      </c>
      <c r="Q1455" s="555"/>
      <c r="R1455" s="775"/>
      <c r="S1455" s="669"/>
      <c r="T1455" s="713">
        <v>0</v>
      </c>
      <c r="U1455" s="555"/>
      <c r="V1455" s="729"/>
      <c r="W1455" s="555"/>
      <c r="X1455" s="713">
        <v>6694389.2255892251</v>
      </c>
      <c r="Y1455" s="555"/>
      <c r="Z1455" s="739"/>
      <c r="AA1455" s="555"/>
      <c r="AB1455" s="555"/>
      <c r="AC1455" s="713">
        <v>7695400.3367003351</v>
      </c>
      <c r="AD1455" s="739"/>
      <c r="AE1455" s="555"/>
      <c r="AF1455" s="817"/>
      <c r="AG1455" s="818" t="s">
        <v>725</v>
      </c>
    </row>
    <row r="1456" spans="1:33">
      <c r="B1456" s="662"/>
      <c r="C1456" s="663"/>
      <c r="D1456" s="664"/>
      <c r="E1456" s="590" t="s">
        <v>492</v>
      </c>
      <c r="F1456" s="665"/>
      <c r="G1456" s="666"/>
      <c r="H1456" s="665"/>
      <c r="I1456" s="667"/>
      <c r="J1456" s="665"/>
      <c r="K1456" s="667"/>
      <c r="L1456" s="665"/>
      <c r="M1456" s="666"/>
      <c r="N1456" s="666"/>
      <c r="O1456" s="727"/>
      <c r="P1456" s="647"/>
      <c r="Q1456" s="555"/>
      <c r="R1456" s="777" t="s">
        <v>54</v>
      </c>
      <c r="S1456" s="669"/>
      <c r="T1456" s="713">
        <v>0</v>
      </c>
      <c r="U1456" s="555"/>
      <c r="V1456" s="725"/>
      <c r="W1456" s="555"/>
      <c r="X1456" s="713">
        <v>17430638.21548821</v>
      </c>
      <c r="Y1456" s="555"/>
      <c r="Z1456" s="725">
        <v>260.37682644534317</v>
      </c>
      <c r="AA1456" s="555"/>
      <c r="AB1456" s="555"/>
      <c r="AC1456" s="713">
        <v>18559692.255892251</v>
      </c>
      <c r="AD1456" s="753">
        <v>241.17903479795245</v>
      </c>
      <c r="AE1456" s="555"/>
      <c r="AF1456" s="828" t="s">
        <v>733</v>
      </c>
      <c r="AG1456" s="829" t="s">
        <v>732</v>
      </c>
    </row>
    <row r="1457" spans="1:33" ht="15" thickBot="1">
      <c r="B1457" s="870" t="s">
        <v>617</v>
      </c>
      <c r="C1457" s="871"/>
      <c r="D1457" s="872"/>
      <c r="E1457" s="670"/>
      <c r="F1457" s="731">
        <v>1644</v>
      </c>
      <c r="G1457" s="732">
        <v>358560</v>
      </c>
      <c r="H1457" s="731">
        <v>2358</v>
      </c>
      <c r="I1457" s="733">
        <v>278880</v>
      </c>
      <c r="J1457" s="731">
        <v>46</v>
      </c>
      <c r="K1457" s="733">
        <v>199200</v>
      </c>
      <c r="L1457" s="731">
        <v>85</v>
      </c>
      <c r="M1457" s="732">
        <v>179660</v>
      </c>
      <c r="N1457" s="732">
        <v>38</v>
      </c>
      <c r="O1457" s="734">
        <v>4171</v>
      </c>
      <c r="P1457" s="735">
        <v>19752240</v>
      </c>
      <c r="Q1457" s="555"/>
      <c r="R1457" s="781"/>
      <c r="S1457" s="754" t="s">
        <v>0</v>
      </c>
      <c r="T1457" s="751">
        <v>0</v>
      </c>
      <c r="U1457" s="560"/>
      <c r="V1457" s="755"/>
      <c r="W1457" s="649" t="s">
        <v>0</v>
      </c>
      <c r="X1457" s="751">
        <v>1740421.7845117897</v>
      </c>
      <c r="Y1457" s="560"/>
      <c r="Z1457" s="756"/>
      <c r="AA1457" s="560" t="s">
        <v>0</v>
      </c>
      <c r="AB1457" s="649"/>
      <c r="AC1457" s="751">
        <v>1853227.7441077493</v>
      </c>
      <c r="AD1457" s="756"/>
      <c r="AE1457" s="555"/>
      <c r="AF1457" s="823"/>
      <c r="AG1457" s="822" t="s">
        <v>725</v>
      </c>
    </row>
    <row r="1458" spans="1:33">
      <c r="A1458" s="22"/>
    </row>
    <row r="1459" spans="1:33">
      <c r="A1459" s="22"/>
    </row>
    <row r="1460" spans="1:33" ht="19.25" customHeight="1">
      <c r="A1460" s="1">
        <v>27</v>
      </c>
      <c r="B1460" s="555"/>
      <c r="C1460" s="555"/>
      <c r="D1460" s="561"/>
      <c r="E1460" s="564"/>
      <c r="F1460" s="567" t="s">
        <v>705</v>
      </c>
      <c r="G1460" s="562">
        <v>0</v>
      </c>
      <c r="H1460" s="563" t="s">
        <v>706</v>
      </c>
      <c r="I1460" s="564">
        <v>0</v>
      </c>
      <c r="J1460" s="565" t="s">
        <v>707</v>
      </c>
      <c r="K1460" s="566">
        <v>0</v>
      </c>
      <c r="L1460" s="567" t="s">
        <v>708</v>
      </c>
      <c r="M1460" s="566">
        <v>0</v>
      </c>
      <c r="N1460" s="567" t="s">
        <v>709</v>
      </c>
      <c r="O1460" s="568" t="s">
        <v>162</v>
      </c>
      <c r="P1460" s="557"/>
      <c r="Q1460" s="24"/>
      <c r="R1460" s="919" t="s">
        <v>99</v>
      </c>
      <c r="S1460" s="919"/>
      <c r="T1460" s="919"/>
      <c r="U1460" s="919"/>
      <c r="V1460" s="919"/>
      <c r="W1460" s="919"/>
      <c r="X1460" s="919"/>
      <c r="AD1460" s="866" t="s">
        <v>116</v>
      </c>
      <c r="AE1460" s="25"/>
      <c r="AF1460" s="183" t="s">
        <v>8</v>
      </c>
      <c r="AG1460" s="556" t="s">
        <v>9</v>
      </c>
    </row>
    <row r="1461" spans="1:33" ht="19">
      <c r="D1461" s="561"/>
      <c r="E1461" s="555"/>
      <c r="F1461" s="920"/>
      <c r="H1461" s="922"/>
      <c r="J1461" s="924"/>
      <c r="K1461" s="186"/>
      <c r="L1461" s="926"/>
      <c r="M1461" s="186"/>
      <c r="N1461" s="926"/>
      <c r="O1461" s="876" t="s">
        <v>704</v>
      </c>
      <c r="P1461" s="770">
        <v>1</v>
      </c>
      <c r="Q1461" s="4"/>
      <c r="R1461" s="269"/>
      <c r="S1461" s="865">
        <v>45804</v>
      </c>
      <c r="T1461" s="865"/>
      <c r="U1461" s="865"/>
      <c r="V1461" s="865"/>
      <c r="W1461" s="862" t="s">
        <v>111</v>
      </c>
      <c r="X1461" s="862"/>
      <c r="Y1461" s="268"/>
      <c r="Z1461" s="4"/>
      <c r="AA1461" s="4"/>
      <c r="AB1461" s="4"/>
      <c r="AC1461" s="29"/>
      <c r="AD1461" s="867"/>
      <c r="AE1461" s="263"/>
      <c r="AF1461" s="889" t="s">
        <v>723</v>
      </c>
      <c r="AG1461" s="860" t="s">
        <v>723</v>
      </c>
    </row>
    <row r="1462" spans="1:33" ht="19">
      <c r="D1462" s="561"/>
      <c r="E1462" s="560"/>
      <c r="F1462" s="921"/>
      <c r="G1462" s="31"/>
      <c r="H1462" s="923"/>
      <c r="I1462" s="31"/>
      <c r="J1462" s="925"/>
      <c r="K1462" s="187"/>
      <c r="L1462" s="927"/>
      <c r="M1462" s="187"/>
      <c r="N1462" s="927"/>
      <c r="O1462" s="877" t="s">
        <v>492</v>
      </c>
      <c r="P1462" s="770">
        <v>1</v>
      </c>
      <c r="Q1462" s="4"/>
      <c r="R1462" s="269"/>
      <c r="S1462" s="865"/>
      <c r="T1462" s="865"/>
      <c r="U1462" s="865"/>
      <c r="V1462" s="865"/>
      <c r="W1462" s="862"/>
      <c r="X1462" s="862"/>
      <c r="Y1462" s="268"/>
      <c r="Z1462" s="4"/>
      <c r="AA1462" s="4"/>
      <c r="AB1462" s="4"/>
      <c r="AC1462" s="29"/>
      <c r="AD1462" s="868"/>
      <c r="AE1462" s="187"/>
      <c r="AF1462" s="890" t="s">
        <v>492</v>
      </c>
      <c r="AG1462" s="861" t="s">
        <v>492</v>
      </c>
    </row>
    <row r="1463" spans="1:33">
      <c r="B1463" s="555" t="s">
        <v>447</v>
      </c>
      <c r="C1463" s="555"/>
      <c r="D1463" s="555"/>
      <c r="E1463" s="555"/>
      <c r="F1463" s="555"/>
      <c r="G1463" s="555"/>
      <c r="H1463" s="555"/>
      <c r="I1463" s="555"/>
      <c r="J1463" s="555"/>
      <c r="K1463" s="555"/>
      <c r="L1463" s="555"/>
      <c r="M1463" s="555"/>
      <c r="N1463" s="555"/>
      <c r="O1463" s="595">
        <v>5</v>
      </c>
      <c r="P1463" s="555"/>
      <c r="Q1463" s="555"/>
      <c r="R1463" s="596" t="s">
        <v>446</v>
      </c>
      <c r="S1463" s="555"/>
      <c r="T1463" s="555"/>
      <c r="U1463" s="555"/>
      <c r="V1463" s="596" t="s">
        <v>445</v>
      </c>
      <c r="W1463" s="555"/>
      <c r="X1463" s="555"/>
      <c r="Y1463" s="555"/>
      <c r="Z1463" s="596" t="s">
        <v>444</v>
      </c>
      <c r="AA1463" s="596"/>
      <c r="AB1463" s="555"/>
      <c r="AC1463" s="597"/>
      <c r="AD1463" s="555"/>
      <c r="AE1463" s="555"/>
      <c r="AF1463" s="596"/>
      <c r="AG1463" s="597"/>
    </row>
    <row r="1464" spans="1:33">
      <c r="B1464" s="908"/>
      <c r="C1464" s="909"/>
      <c r="D1464" s="598"/>
      <c r="E1464" s="598"/>
      <c r="F1464" s="891" t="s">
        <v>679</v>
      </c>
      <c r="G1464" s="892"/>
      <c r="H1464" s="892"/>
      <c r="I1464" s="892"/>
      <c r="J1464" s="892"/>
      <c r="K1464" s="892"/>
      <c r="L1464" s="892"/>
      <c r="M1464" s="892"/>
      <c r="N1464" s="892"/>
      <c r="O1464" s="892"/>
      <c r="P1464" s="893"/>
      <c r="Q1464" s="555"/>
      <c r="R1464" s="599" t="s">
        <v>78</v>
      </c>
      <c r="S1464" s="564"/>
      <c r="T1464" s="600" t="s">
        <v>79</v>
      </c>
      <c r="U1464" s="564"/>
      <c r="V1464" s="564" t="s">
        <v>80</v>
      </c>
      <c r="W1464" s="564"/>
      <c r="X1464" s="601" t="s">
        <v>79</v>
      </c>
      <c r="Y1464" s="555"/>
      <c r="Z1464" s="602" t="s">
        <v>30</v>
      </c>
      <c r="AA1464" s="603"/>
      <c r="AB1464" s="604"/>
      <c r="AC1464" s="605"/>
      <c r="AD1464" s="555"/>
      <c r="AE1464" s="555"/>
      <c r="AF1464" s="555"/>
      <c r="AG1464" s="606"/>
    </row>
    <row r="1465" spans="1:33">
      <c r="B1465" s="607" t="s">
        <v>104</v>
      </c>
      <c r="C1465" s="608" t="s">
        <v>105</v>
      </c>
      <c r="D1465" s="568" t="s">
        <v>4</v>
      </c>
      <c r="E1465" s="563"/>
      <c r="F1465" s="609" t="s">
        <v>15</v>
      </c>
      <c r="G1465" s="610"/>
      <c r="H1465" s="609" t="s">
        <v>16</v>
      </c>
      <c r="I1465" s="566"/>
      <c r="J1465" s="567" t="s">
        <v>17</v>
      </c>
      <c r="K1465" s="611"/>
      <c r="L1465" s="609" t="s">
        <v>18</v>
      </c>
      <c r="M1465" s="562"/>
      <c r="N1465" s="612" t="s">
        <v>19</v>
      </c>
      <c r="O1465" s="613" t="s">
        <v>6</v>
      </c>
      <c r="P1465" s="613" t="s">
        <v>20</v>
      </c>
      <c r="Q1465" s="595">
        <v>415</v>
      </c>
      <c r="R1465" s="614" t="s">
        <v>579</v>
      </c>
      <c r="S1465" s="604"/>
      <c r="T1465" s="615">
        <v>44550</v>
      </c>
      <c r="U1465" s="604">
        <v>201</v>
      </c>
      <c r="V1465" s="604" t="s">
        <v>711</v>
      </c>
      <c r="W1465" s="604"/>
      <c r="X1465" s="616">
        <v>9000</v>
      </c>
      <c r="Y1465" s="555"/>
      <c r="Z1465" s="558"/>
      <c r="AA1465" s="617"/>
      <c r="AB1465" s="618"/>
      <c r="AC1465" s="619"/>
      <c r="AD1465" s="555"/>
      <c r="AE1465" s="555"/>
      <c r="AF1465" s="555" t="s">
        <v>346</v>
      </c>
      <c r="AG1465" s="606"/>
    </row>
    <row r="1466" spans="1:33">
      <c r="A1466" s="43"/>
      <c r="B1466" s="620" t="s">
        <v>83</v>
      </c>
      <c r="C1466" s="621">
        <v>1</v>
      </c>
      <c r="D1466" s="621">
        <v>1</v>
      </c>
      <c r="E1466" s="604">
        <v>4500</v>
      </c>
      <c r="F1466" s="622">
        <v>27</v>
      </c>
      <c r="G1466" s="623">
        <v>4050</v>
      </c>
      <c r="H1466" s="622">
        <v>55</v>
      </c>
      <c r="I1466" s="624">
        <v>3150</v>
      </c>
      <c r="J1466" s="622"/>
      <c r="K1466" s="625">
        <v>2250</v>
      </c>
      <c r="L1466" s="622"/>
      <c r="M1466" s="626">
        <v>2030</v>
      </c>
      <c r="N1466" s="605"/>
      <c r="O1466" s="616">
        <v>82</v>
      </c>
      <c r="P1466" s="605">
        <v>344250</v>
      </c>
      <c r="Q1466" s="595">
        <v>474</v>
      </c>
      <c r="R1466" s="627" t="s">
        <v>716</v>
      </c>
      <c r="S1466" s="628"/>
      <c r="T1466" s="629">
        <v>129600</v>
      </c>
      <c r="U1466" s="628">
        <v>500</v>
      </c>
      <c r="V1466" s="628" t="s">
        <v>341</v>
      </c>
      <c r="W1466" s="628"/>
      <c r="X1466" s="630">
        <v>72900</v>
      </c>
      <c r="Y1466" s="555"/>
      <c r="Z1466" s="631"/>
      <c r="AA1466" s="632"/>
      <c r="AB1466" s="618"/>
      <c r="AC1466" s="619"/>
      <c r="AD1466" s="555"/>
      <c r="AE1466" s="555"/>
      <c r="AF1466" s="633" t="s">
        <v>164</v>
      </c>
      <c r="AG1466" s="634">
        <v>304560</v>
      </c>
    </row>
    <row r="1467" spans="1:33">
      <c r="A1467" s="43"/>
      <c r="B1467" s="635" t="s">
        <v>126</v>
      </c>
      <c r="C1467" s="636">
        <v>1</v>
      </c>
      <c r="D1467" s="636">
        <v>3</v>
      </c>
      <c r="E1467" s="628">
        <v>7500</v>
      </c>
      <c r="F1467" s="637">
        <v>14</v>
      </c>
      <c r="G1467" s="638">
        <v>6750</v>
      </c>
      <c r="H1467" s="637">
        <v>7</v>
      </c>
      <c r="I1467" s="639">
        <v>5250</v>
      </c>
      <c r="J1467" s="637"/>
      <c r="K1467" s="640">
        <v>3750</v>
      </c>
      <c r="L1467" s="637"/>
      <c r="M1467" s="641">
        <v>3380</v>
      </c>
      <c r="N1467" s="642"/>
      <c r="O1467" s="642">
        <v>21</v>
      </c>
      <c r="P1467" s="642">
        <v>152250</v>
      </c>
      <c r="Q1467" s="595"/>
      <c r="R1467" s="627" t="s">
        <v>492</v>
      </c>
      <c r="S1467" s="628"/>
      <c r="T1467" s="629"/>
      <c r="U1467" s="628"/>
      <c r="V1467" s="628" t="s">
        <v>702</v>
      </c>
      <c r="W1467" s="628"/>
      <c r="X1467" s="630">
        <v>13500</v>
      </c>
      <c r="Y1467" s="555"/>
      <c r="Z1467" s="631"/>
      <c r="AA1467" s="632"/>
      <c r="AB1467" s="618"/>
      <c r="AC1467" s="619"/>
      <c r="AD1467" s="555"/>
      <c r="AE1467" s="555"/>
      <c r="AF1467" s="643" t="s">
        <v>680</v>
      </c>
      <c r="AG1467" s="644">
        <v>0</v>
      </c>
    </row>
    <row r="1468" spans="1:33">
      <c r="A1468" s="43"/>
      <c r="B1468" s="635" t="s">
        <v>83</v>
      </c>
      <c r="C1468" s="636">
        <v>2</v>
      </c>
      <c r="D1468" s="636">
        <v>1</v>
      </c>
      <c r="E1468" s="628">
        <v>4500</v>
      </c>
      <c r="F1468" s="637">
        <v>12</v>
      </c>
      <c r="G1468" s="638">
        <v>4050</v>
      </c>
      <c r="H1468" s="637">
        <v>6</v>
      </c>
      <c r="I1468" s="639">
        <v>3150</v>
      </c>
      <c r="J1468" s="637"/>
      <c r="K1468" s="640">
        <v>2250</v>
      </c>
      <c r="L1468" s="637"/>
      <c r="M1468" s="641">
        <v>2030</v>
      </c>
      <c r="N1468" s="642"/>
      <c r="O1468" s="630">
        <v>18</v>
      </c>
      <c r="P1468" s="642">
        <v>78300</v>
      </c>
      <c r="Q1468" s="595"/>
      <c r="R1468" s="627" t="s">
        <v>492</v>
      </c>
      <c r="S1468" s="628"/>
      <c r="T1468" s="629"/>
      <c r="U1468" s="628">
        <v>701</v>
      </c>
      <c r="V1468" s="628" t="s">
        <v>339</v>
      </c>
      <c r="W1468" s="628"/>
      <c r="X1468" s="630">
        <v>7500</v>
      </c>
      <c r="Y1468" s="555"/>
      <c r="Z1468" s="645"/>
      <c r="AA1468" s="590"/>
      <c r="AB1468" s="646"/>
      <c r="AC1468" s="647"/>
      <c r="AD1468" s="555"/>
      <c r="AE1468" s="555"/>
      <c r="AF1468" s="555"/>
      <c r="AG1468" s="606"/>
    </row>
    <row r="1469" spans="1:33">
      <c r="A1469" s="43"/>
      <c r="B1469" s="635" t="s">
        <v>83</v>
      </c>
      <c r="C1469" s="636">
        <v>3</v>
      </c>
      <c r="D1469" s="636">
        <v>3</v>
      </c>
      <c r="E1469" s="628">
        <v>4500</v>
      </c>
      <c r="F1469" s="637">
        <v>5</v>
      </c>
      <c r="G1469" s="638">
        <v>4050</v>
      </c>
      <c r="H1469" s="637">
        <v>8</v>
      </c>
      <c r="I1469" s="639">
        <v>3150</v>
      </c>
      <c r="J1469" s="637"/>
      <c r="K1469" s="640">
        <v>2250</v>
      </c>
      <c r="L1469" s="637"/>
      <c r="M1469" s="641">
        <v>2030</v>
      </c>
      <c r="N1469" s="642"/>
      <c r="O1469" s="642">
        <v>13</v>
      </c>
      <c r="P1469" s="642">
        <v>54900</v>
      </c>
      <c r="Q1469" s="595"/>
      <c r="R1469" s="627" t="s">
        <v>492</v>
      </c>
      <c r="S1469" s="628"/>
      <c r="T1469" s="629"/>
      <c r="U1469" s="628"/>
      <c r="V1469" s="628" t="s">
        <v>492</v>
      </c>
      <c r="W1469" s="628"/>
      <c r="X1469" s="630"/>
      <c r="Y1469" s="555"/>
      <c r="Z1469" s="648" t="s">
        <v>35</v>
      </c>
      <c r="AA1469" s="649"/>
      <c r="AB1469" s="650"/>
      <c r="AC1469" s="651">
        <v>0</v>
      </c>
      <c r="AD1469" s="555"/>
      <c r="AE1469" s="555"/>
      <c r="AF1469" s="555" t="s">
        <v>345</v>
      </c>
      <c r="AG1469" s="606"/>
    </row>
    <row r="1470" spans="1:33">
      <c r="A1470" s="43"/>
      <c r="B1470" s="635" t="s">
        <v>126</v>
      </c>
      <c r="C1470" s="636">
        <v>2</v>
      </c>
      <c r="D1470" s="636">
        <v>3</v>
      </c>
      <c r="E1470" s="628">
        <v>7500</v>
      </c>
      <c r="F1470" s="637">
        <v>15</v>
      </c>
      <c r="G1470" s="638">
        <v>6750</v>
      </c>
      <c r="H1470" s="637">
        <v>2</v>
      </c>
      <c r="I1470" s="639">
        <v>5250</v>
      </c>
      <c r="J1470" s="637"/>
      <c r="K1470" s="640">
        <v>3750</v>
      </c>
      <c r="L1470" s="637"/>
      <c r="M1470" s="641">
        <v>3380</v>
      </c>
      <c r="N1470" s="642"/>
      <c r="O1470" s="630">
        <v>17</v>
      </c>
      <c r="P1470" s="642">
        <v>126000</v>
      </c>
      <c r="Q1470" s="595"/>
      <c r="R1470" s="627" t="s">
        <v>492</v>
      </c>
      <c r="S1470" s="628"/>
      <c r="T1470" s="629"/>
      <c r="U1470" s="628"/>
      <c r="V1470" s="628" t="s">
        <v>492</v>
      </c>
      <c r="W1470" s="628"/>
      <c r="X1470" s="630"/>
      <c r="Y1470" s="555"/>
      <c r="Z1470" s="555"/>
      <c r="AA1470" s="555"/>
      <c r="AB1470" s="555"/>
      <c r="AC1470" s="555"/>
      <c r="AD1470" s="555"/>
      <c r="AE1470" s="555"/>
      <c r="AF1470" s="633" t="s">
        <v>164</v>
      </c>
      <c r="AG1470" s="634">
        <v>240300</v>
      </c>
    </row>
    <row r="1471" spans="1:33">
      <c r="A1471" s="43"/>
      <c r="B1471" s="635"/>
      <c r="C1471" s="636"/>
      <c r="D1471" s="636"/>
      <c r="E1471" s="628" t="s">
        <v>492</v>
      </c>
      <c r="F1471" s="637"/>
      <c r="G1471" s="638" t="s">
        <v>492</v>
      </c>
      <c r="H1471" s="637"/>
      <c r="I1471" s="639" t="s">
        <v>492</v>
      </c>
      <c r="J1471" s="637"/>
      <c r="K1471" s="640" t="s">
        <v>492</v>
      </c>
      <c r="L1471" s="637"/>
      <c r="M1471" s="641" t="s">
        <v>492</v>
      </c>
      <c r="N1471" s="642"/>
      <c r="O1471" s="642" t="s">
        <v>492</v>
      </c>
      <c r="P1471" s="642" t="s">
        <v>492</v>
      </c>
      <c r="Q1471" s="595"/>
      <c r="R1471" s="627" t="s">
        <v>492</v>
      </c>
      <c r="S1471" s="628"/>
      <c r="T1471" s="629"/>
      <c r="U1471" s="628"/>
      <c r="V1471" s="628" t="s">
        <v>492</v>
      </c>
      <c r="W1471" s="628"/>
      <c r="X1471" s="630"/>
      <c r="Y1471" s="555"/>
      <c r="Z1471" s="602" t="s">
        <v>33</v>
      </c>
      <c r="AA1471" s="603"/>
      <c r="AB1471" s="652"/>
      <c r="AC1471" s="653"/>
      <c r="AD1471" s="555"/>
      <c r="AE1471" s="555"/>
      <c r="AF1471" s="643" t="s">
        <v>680</v>
      </c>
      <c r="AG1471" s="644">
        <v>0</v>
      </c>
    </row>
    <row r="1472" spans="1:33">
      <c r="A1472" s="43"/>
      <c r="B1472" s="635"/>
      <c r="C1472" s="636"/>
      <c r="D1472" s="636"/>
      <c r="E1472" s="628" t="s">
        <v>492</v>
      </c>
      <c r="F1472" s="637"/>
      <c r="G1472" s="638" t="s">
        <v>492</v>
      </c>
      <c r="H1472" s="637"/>
      <c r="I1472" s="639" t="s">
        <v>492</v>
      </c>
      <c r="J1472" s="637"/>
      <c r="K1472" s="640" t="s">
        <v>492</v>
      </c>
      <c r="L1472" s="637"/>
      <c r="M1472" s="641" t="s">
        <v>492</v>
      </c>
      <c r="N1472" s="642"/>
      <c r="O1472" s="630" t="s">
        <v>492</v>
      </c>
      <c r="P1472" s="642" t="s">
        <v>492</v>
      </c>
      <c r="Q1472" s="595"/>
      <c r="R1472" s="627" t="s">
        <v>492</v>
      </c>
      <c r="S1472" s="628"/>
      <c r="T1472" s="629"/>
      <c r="U1472" s="628"/>
      <c r="V1472" s="628" t="s">
        <v>492</v>
      </c>
      <c r="W1472" s="628"/>
      <c r="X1472" s="630"/>
      <c r="Y1472" s="555"/>
      <c r="Z1472" s="627"/>
      <c r="AA1472" s="654"/>
      <c r="AB1472" s="655"/>
      <c r="AC1472" s="656"/>
      <c r="AD1472" s="555"/>
      <c r="AE1472" s="555"/>
      <c r="AF1472" s="596"/>
      <c r="AG1472" s="606"/>
    </row>
    <row r="1473" spans="1:33">
      <c r="A1473" s="43"/>
      <c r="B1473" s="635"/>
      <c r="C1473" s="636"/>
      <c r="D1473" s="636"/>
      <c r="E1473" s="628" t="s">
        <v>492</v>
      </c>
      <c r="F1473" s="637"/>
      <c r="G1473" s="638" t="s">
        <v>492</v>
      </c>
      <c r="H1473" s="637"/>
      <c r="I1473" s="639" t="s">
        <v>492</v>
      </c>
      <c r="J1473" s="637"/>
      <c r="K1473" s="640" t="s">
        <v>492</v>
      </c>
      <c r="L1473" s="637"/>
      <c r="M1473" s="641" t="s">
        <v>492</v>
      </c>
      <c r="N1473" s="642"/>
      <c r="O1473" s="642" t="s">
        <v>492</v>
      </c>
      <c r="P1473" s="642" t="s">
        <v>492</v>
      </c>
      <c r="Q1473" s="595"/>
      <c r="R1473" s="627" t="s">
        <v>492</v>
      </c>
      <c r="S1473" s="628"/>
      <c r="T1473" s="629"/>
      <c r="U1473" s="628"/>
      <c r="V1473" s="628" t="s">
        <v>492</v>
      </c>
      <c r="W1473" s="628"/>
      <c r="X1473" s="630"/>
      <c r="Y1473" s="555"/>
      <c r="Z1473" s="627"/>
      <c r="AA1473" s="654"/>
      <c r="AB1473" s="655"/>
      <c r="AC1473" s="642"/>
      <c r="AD1473" s="555"/>
      <c r="AE1473" s="555"/>
      <c r="AF1473" s="555" t="s">
        <v>163</v>
      </c>
      <c r="AG1473" s="606"/>
    </row>
    <row r="1474" spans="1:33">
      <c r="A1474" s="43"/>
      <c r="B1474" s="635"/>
      <c r="C1474" s="636"/>
      <c r="D1474" s="636"/>
      <c r="E1474" s="628" t="s">
        <v>492</v>
      </c>
      <c r="F1474" s="637"/>
      <c r="G1474" s="638" t="s">
        <v>492</v>
      </c>
      <c r="H1474" s="637"/>
      <c r="I1474" s="639" t="s">
        <v>492</v>
      </c>
      <c r="J1474" s="637"/>
      <c r="K1474" s="640" t="s">
        <v>492</v>
      </c>
      <c r="L1474" s="637"/>
      <c r="M1474" s="641" t="s">
        <v>492</v>
      </c>
      <c r="N1474" s="642"/>
      <c r="O1474" s="630" t="s">
        <v>492</v>
      </c>
      <c r="P1474" s="642" t="s">
        <v>492</v>
      </c>
      <c r="Q1474" s="595"/>
      <c r="R1474" s="627" t="s">
        <v>492</v>
      </c>
      <c r="S1474" s="628"/>
      <c r="T1474" s="629"/>
      <c r="U1474" s="628"/>
      <c r="V1474" s="628" t="s">
        <v>492</v>
      </c>
      <c r="W1474" s="628"/>
      <c r="X1474" s="630"/>
      <c r="Y1474" s="555"/>
      <c r="Z1474" s="627"/>
      <c r="AA1474" s="654"/>
      <c r="AB1474" s="655"/>
      <c r="AC1474" s="642"/>
      <c r="AD1474" s="555"/>
      <c r="AE1474" s="555"/>
      <c r="AF1474" s="633" t="s">
        <v>164</v>
      </c>
      <c r="AG1474" s="634">
        <v>76500</v>
      </c>
    </row>
    <row r="1475" spans="1:33">
      <c r="A1475" s="43"/>
      <c r="B1475" s="635"/>
      <c r="C1475" s="636"/>
      <c r="D1475" s="636"/>
      <c r="E1475" s="628" t="s">
        <v>492</v>
      </c>
      <c r="F1475" s="637"/>
      <c r="G1475" s="638" t="s">
        <v>492</v>
      </c>
      <c r="H1475" s="637"/>
      <c r="I1475" s="639" t="s">
        <v>492</v>
      </c>
      <c r="J1475" s="637"/>
      <c r="K1475" s="640" t="s">
        <v>492</v>
      </c>
      <c r="L1475" s="637"/>
      <c r="M1475" s="641" t="s">
        <v>492</v>
      </c>
      <c r="N1475" s="642"/>
      <c r="O1475" s="642" t="s">
        <v>492</v>
      </c>
      <c r="P1475" s="642" t="s">
        <v>492</v>
      </c>
      <c r="Q1475" s="595"/>
      <c r="R1475" s="627" t="s">
        <v>492</v>
      </c>
      <c r="S1475" s="628"/>
      <c r="T1475" s="629"/>
      <c r="U1475" s="628"/>
      <c r="V1475" s="628" t="s">
        <v>492</v>
      </c>
      <c r="W1475" s="628"/>
      <c r="X1475" s="630"/>
      <c r="Y1475" s="555"/>
      <c r="Z1475" s="627"/>
      <c r="AA1475" s="654"/>
      <c r="AB1475" s="655"/>
      <c r="AC1475" s="642"/>
      <c r="AD1475" s="555"/>
      <c r="AE1475" s="555"/>
      <c r="AF1475" s="643" t="s">
        <v>680</v>
      </c>
      <c r="AG1475" s="644">
        <v>0</v>
      </c>
    </row>
    <row r="1476" spans="1:33">
      <c r="A1476" s="43"/>
      <c r="B1476" s="635"/>
      <c r="C1476" s="636"/>
      <c r="D1476" s="636"/>
      <c r="E1476" s="628" t="s">
        <v>492</v>
      </c>
      <c r="F1476" s="637"/>
      <c r="G1476" s="638" t="s">
        <v>492</v>
      </c>
      <c r="H1476" s="637"/>
      <c r="I1476" s="639" t="s">
        <v>492</v>
      </c>
      <c r="J1476" s="637"/>
      <c r="K1476" s="640" t="s">
        <v>492</v>
      </c>
      <c r="L1476" s="637"/>
      <c r="M1476" s="641" t="s">
        <v>492</v>
      </c>
      <c r="N1476" s="642"/>
      <c r="O1476" s="630" t="s">
        <v>492</v>
      </c>
      <c r="P1476" s="642" t="s">
        <v>492</v>
      </c>
      <c r="Q1476" s="595"/>
      <c r="R1476" s="627" t="s">
        <v>492</v>
      </c>
      <c r="S1476" s="628"/>
      <c r="T1476" s="629"/>
      <c r="U1476" s="628"/>
      <c r="V1476" s="628" t="s">
        <v>492</v>
      </c>
      <c r="W1476" s="628"/>
      <c r="X1476" s="630"/>
      <c r="Y1476" s="555"/>
      <c r="Z1476" s="627"/>
      <c r="AA1476" s="654"/>
      <c r="AB1476" s="657"/>
      <c r="AC1476" s="642"/>
      <c r="AD1476" s="555"/>
      <c r="AE1476" s="555"/>
      <c r="AF1476" s="555"/>
      <c r="AG1476" s="606"/>
    </row>
    <row r="1477" spans="1:33">
      <c r="A1477" s="43"/>
      <c r="B1477" s="635"/>
      <c r="C1477" s="658"/>
      <c r="D1477" s="636"/>
      <c r="E1477" s="628" t="s">
        <v>492</v>
      </c>
      <c r="F1477" s="637"/>
      <c r="G1477" s="638" t="s">
        <v>492</v>
      </c>
      <c r="H1477" s="637"/>
      <c r="I1477" s="639" t="s">
        <v>492</v>
      </c>
      <c r="J1477" s="637"/>
      <c r="K1477" s="640" t="s">
        <v>492</v>
      </c>
      <c r="L1477" s="637"/>
      <c r="M1477" s="641" t="s">
        <v>492</v>
      </c>
      <c r="N1477" s="642"/>
      <c r="O1477" s="642" t="s">
        <v>492</v>
      </c>
      <c r="P1477" s="642" t="s">
        <v>492</v>
      </c>
      <c r="Q1477" s="595"/>
      <c r="R1477" s="627" t="s">
        <v>492</v>
      </c>
      <c r="S1477" s="628"/>
      <c r="T1477" s="629"/>
      <c r="U1477" s="628"/>
      <c r="V1477" s="628" t="s">
        <v>492</v>
      </c>
      <c r="W1477" s="628"/>
      <c r="X1477" s="630"/>
      <c r="Y1477" s="555"/>
      <c r="Z1477" s="627"/>
      <c r="AA1477" s="654"/>
      <c r="AB1477" s="657"/>
      <c r="AC1477" s="642"/>
      <c r="AD1477" s="555"/>
      <c r="AE1477" s="555"/>
      <c r="AF1477" s="596" t="s">
        <v>344</v>
      </c>
      <c r="AG1477" s="597"/>
    </row>
    <row r="1478" spans="1:33">
      <c r="A1478" s="43"/>
      <c r="B1478" s="635"/>
      <c r="C1478" s="658"/>
      <c r="D1478" s="636"/>
      <c r="E1478" s="628" t="s">
        <v>492</v>
      </c>
      <c r="F1478" s="637"/>
      <c r="G1478" s="638" t="s">
        <v>492</v>
      </c>
      <c r="H1478" s="637"/>
      <c r="I1478" s="639" t="s">
        <v>492</v>
      </c>
      <c r="J1478" s="637"/>
      <c r="K1478" s="640" t="s">
        <v>492</v>
      </c>
      <c r="L1478" s="637"/>
      <c r="M1478" s="641" t="s">
        <v>492</v>
      </c>
      <c r="N1478" s="642"/>
      <c r="O1478" s="630" t="s">
        <v>492</v>
      </c>
      <c r="P1478" s="642" t="s">
        <v>492</v>
      </c>
      <c r="Q1478" s="595"/>
      <c r="R1478" s="627" t="s">
        <v>492</v>
      </c>
      <c r="S1478" s="628"/>
      <c r="T1478" s="629"/>
      <c r="U1478" s="628"/>
      <c r="V1478" s="628" t="s">
        <v>492</v>
      </c>
      <c r="W1478" s="628"/>
      <c r="X1478" s="630"/>
      <c r="Y1478" s="555"/>
      <c r="Z1478" s="627"/>
      <c r="AA1478" s="654"/>
      <c r="AB1478" s="655"/>
      <c r="AC1478" s="656"/>
      <c r="AD1478" s="555"/>
      <c r="AE1478" s="555"/>
      <c r="AF1478" s="659"/>
      <c r="AG1478" s="647"/>
    </row>
    <row r="1479" spans="1:33">
      <c r="A1479" s="43"/>
      <c r="B1479" s="635"/>
      <c r="C1479" s="658"/>
      <c r="D1479" s="636"/>
      <c r="E1479" s="628" t="s">
        <v>492</v>
      </c>
      <c r="F1479" s="637"/>
      <c r="G1479" s="638" t="s">
        <v>492</v>
      </c>
      <c r="H1479" s="637"/>
      <c r="I1479" s="639" t="s">
        <v>492</v>
      </c>
      <c r="J1479" s="637"/>
      <c r="K1479" s="640" t="s">
        <v>492</v>
      </c>
      <c r="L1479" s="637"/>
      <c r="M1479" s="641" t="s">
        <v>492</v>
      </c>
      <c r="N1479" s="642"/>
      <c r="O1479" s="642" t="s">
        <v>492</v>
      </c>
      <c r="P1479" s="642" t="s">
        <v>492</v>
      </c>
      <c r="Q1479" s="595"/>
      <c r="R1479" s="627" t="s">
        <v>492</v>
      </c>
      <c r="S1479" s="628"/>
      <c r="T1479" s="629"/>
      <c r="U1479" s="628"/>
      <c r="V1479" s="628" t="s">
        <v>492</v>
      </c>
      <c r="W1479" s="628"/>
      <c r="X1479" s="630"/>
      <c r="Y1479" s="555"/>
      <c r="Z1479" s="627"/>
      <c r="AA1479" s="654"/>
      <c r="AB1479" s="655"/>
      <c r="AC1479" s="642"/>
      <c r="AD1479" s="555"/>
      <c r="AE1479" s="555"/>
      <c r="AF1479" s="660" t="s">
        <v>31</v>
      </c>
      <c r="AG1479" s="661">
        <v>497230</v>
      </c>
    </row>
    <row r="1480" spans="1:33">
      <c r="B1480" s="662"/>
      <c r="C1480" s="663"/>
      <c r="D1480" s="664"/>
      <c r="E1480" s="590" t="s">
        <v>492</v>
      </c>
      <c r="F1480" s="665"/>
      <c r="G1480" s="666"/>
      <c r="H1480" s="665"/>
      <c r="I1480" s="667"/>
      <c r="J1480" s="665"/>
      <c r="K1480" s="667"/>
      <c r="L1480" s="665"/>
      <c r="M1480" s="666"/>
      <c r="N1480" s="647"/>
      <c r="O1480" s="668"/>
      <c r="P1480" s="647"/>
      <c r="Q1480" s="595"/>
      <c r="R1480" s="627" t="s">
        <v>492</v>
      </c>
      <c r="S1480" s="628"/>
      <c r="T1480" s="629"/>
      <c r="U1480" s="628"/>
      <c r="V1480" s="628" t="s">
        <v>492</v>
      </c>
      <c r="W1480" s="628"/>
      <c r="X1480" s="630"/>
      <c r="Y1480" s="555"/>
      <c r="Z1480" s="627"/>
      <c r="AA1480" s="654"/>
      <c r="AB1480" s="655"/>
      <c r="AC1480" s="642"/>
      <c r="AD1480" s="555"/>
      <c r="AE1480" s="555"/>
      <c r="AF1480" s="669"/>
      <c r="AG1480" s="619"/>
    </row>
    <row r="1481" spans="1:33">
      <c r="B1481" s="928" t="s">
        <v>500</v>
      </c>
      <c r="C1481" s="929"/>
      <c r="D1481" s="930"/>
      <c r="E1481" s="670"/>
      <c r="F1481" s="671">
        <v>73</v>
      </c>
      <c r="G1481" s="672">
        <v>25650</v>
      </c>
      <c r="H1481" s="671">
        <v>78</v>
      </c>
      <c r="I1481" s="673">
        <v>19950</v>
      </c>
      <c r="J1481" s="671">
        <v>0</v>
      </c>
      <c r="K1481" s="673">
        <v>14250</v>
      </c>
      <c r="L1481" s="671">
        <v>0</v>
      </c>
      <c r="M1481" s="672">
        <v>12850</v>
      </c>
      <c r="N1481" s="672">
        <v>0</v>
      </c>
      <c r="O1481" s="674">
        <v>151</v>
      </c>
      <c r="P1481" s="674">
        <v>755700</v>
      </c>
      <c r="Q1481" s="595"/>
      <c r="R1481" s="675" t="s">
        <v>492</v>
      </c>
      <c r="S1481" s="676"/>
      <c r="T1481" s="677"/>
      <c r="U1481" s="628"/>
      <c r="V1481" s="628" t="s">
        <v>492</v>
      </c>
      <c r="W1481" s="628"/>
      <c r="X1481" s="630"/>
      <c r="Y1481" s="555"/>
      <c r="Z1481" s="627"/>
      <c r="AA1481" s="654"/>
      <c r="AB1481" s="655"/>
      <c r="AC1481" s="642"/>
      <c r="AD1481" s="555"/>
      <c r="AE1481" s="555"/>
      <c r="AF1481" s="660" t="s">
        <v>32</v>
      </c>
      <c r="AG1481" s="678"/>
    </row>
    <row r="1482" spans="1:33">
      <c r="B1482" s="554"/>
      <c r="C1482" s="590"/>
      <c r="D1482" s="554"/>
      <c r="E1482" s="590"/>
      <c r="F1482" s="666"/>
      <c r="G1482" s="666"/>
      <c r="H1482" s="666"/>
      <c r="I1482" s="666"/>
      <c r="J1482" s="666"/>
      <c r="K1482" s="666"/>
      <c r="L1482" s="666"/>
      <c r="M1482" s="666"/>
      <c r="N1482" s="666"/>
      <c r="O1482" s="666"/>
      <c r="P1482" s="666"/>
      <c r="Q1482" s="595"/>
      <c r="R1482" s="598" t="s">
        <v>89</v>
      </c>
      <c r="S1482" s="679"/>
      <c r="T1482" s="680">
        <v>174150</v>
      </c>
      <c r="U1482" s="628"/>
      <c r="V1482" s="628" t="s">
        <v>492</v>
      </c>
      <c r="W1482" s="628"/>
      <c r="X1482" s="630"/>
      <c r="Y1482" s="555"/>
      <c r="Z1482" s="627"/>
      <c r="AA1482" s="654"/>
      <c r="AB1482" s="657"/>
      <c r="AC1482" s="642"/>
      <c r="AD1482" s="555"/>
      <c r="AE1482" s="555"/>
      <c r="AF1482" s="669"/>
      <c r="AG1482" s="619"/>
    </row>
    <row r="1483" spans="1:33">
      <c r="B1483" s="881" t="s">
        <v>601</v>
      </c>
      <c r="C1483" s="882"/>
      <c r="D1483" s="882"/>
      <c r="E1483" s="564" t="e">
        <v>#N/A</v>
      </c>
      <c r="F1483" s="883" t="s">
        <v>603</v>
      </c>
      <c r="G1483" s="884"/>
      <c r="H1483" s="884"/>
      <c r="I1483" s="884"/>
      <c r="J1483" s="884"/>
      <c r="K1483" s="884"/>
      <c r="L1483" s="884"/>
      <c r="M1483" s="884"/>
      <c r="N1483" s="884"/>
      <c r="O1483" s="884"/>
      <c r="P1483" s="885"/>
      <c r="Q1483" s="555"/>
      <c r="R1483" s="598" t="s">
        <v>90</v>
      </c>
      <c r="S1483" s="564"/>
      <c r="T1483" s="681"/>
      <c r="U1483" s="682"/>
      <c r="V1483" s="682" t="s">
        <v>492</v>
      </c>
      <c r="W1483" s="682"/>
      <c r="X1483" s="683"/>
      <c r="Y1483" s="555"/>
      <c r="Z1483" s="675"/>
      <c r="AA1483" s="684"/>
      <c r="AB1483" s="685"/>
      <c r="AC1483" s="686"/>
      <c r="AD1483" s="555"/>
      <c r="AE1483" s="555"/>
      <c r="AF1483" s="660" t="s">
        <v>343</v>
      </c>
      <c r="AG1483" s="678"/>
    </row>
    <row r="1484" spans="1:33">
      <c r="B1484" s="894" t="s">
        <v>602</v>
      </c>
      <c r="C1484" s="894"/>
      <c r="D1484" s="894"/>
      <c r="E1484" s="555" t="e">
        <v>#N/A</v>
      </c>
      <c r="F1484" s="687" t="s">
        <v>15</v>
      </c>
      <c r="G1484" s="688"/>
      <c r="H1484" s="687" t="s">
        <v>16</v>
      </c>
      <c r="I1484" s="689"/>
      <c r="J1484" s="559" t="s">
        <v>17</v>
      </c>
      <c r="K1484" s="690"/>
      <c r="L1484" s="687" t="s">
        <v>18</v>
      </c>
      <c r="M1484" s="670"/>
      <c r="N1484" s="670" t="s">
        <v>19</v>
      </c>
      <c r="O1484" s="691" t="s">
        <v>6</v>
      </c>
      <c r="P1484" s="613" t="s">
        <v>20</v>
      </c>
      <c r="Q1484" s="555"/>
      <c r="R1484" s="692" t="s">
        <v>492</v>
      </c>
      <c r="S1484" s="560"/>
      <c r="T1484" s="693"/>
      <c r="U1484" s="694"/>
      <c r="V1484" s="695" t="s">
        <v>492</v>
      </c>
      <c r="W1484" s="695"/>
      <c r="X1484" s="630"/>
      <c r="Y1484" s="555"/>
      <c r="Z1484" s="645"/>
      <c r="AA1484" s="590"/>
      <c r="AB1484" s="646"/>
      <c r="AC1484" s="647"/>
      <c r="AD1484" s="555"/>
      <c r="AE1484" s="555"/>
      <c r="AF1484" s="669"/>
      <c r="AG1484" s="619"/>
    </row>
    <row r="1485" spans="1:33" ht="3" customHeight="1">
      <c r="A1485" s="548" t="s">
        <v>498</v>
      </c>
      <c r="B1485" s="873" t="s">
        <v>635</v>
      </c>
      <c r="C1485" s="874"/>
      <c r="D1485" s="875"/>
      <c r="E1485" s="670"/>
      <c r="F1485" s="765">
        <v>44</v>
      </c>
      <c r="G1485" s="757">
        <v>12150</v>
      </c>
      <c r="H1485" s="758">
        <v>69</v>
      </c>
      <c r="I1485" s="758">
        <v>9450</v>
      </c>
      <c r="J1485" s="758">
        <v>0</v>
      </c>
      <c r="K1485" s="758">
        <v>6750</v>
      </c>
      <c r="L1485" s="758">
        <v>0</v>
      </c>
      <c r="M1485" s="758">
        <v>6090</v>
      </c>
      <c r="N1485" s="758">
        <v>0</v>
      </c>
      <c r="O1485" s="758">
        <v>113</v>
      </c>
      <c r="P1485" s="759">
        <v>477450</v>
      </c>
      <c r="Q1485" s="555"/>
      <c r="R1485" s="857" t="s">
        <v>91</v>
      </c>
      <c r="S1485" s="858"/>
      <c r="T1485" s="680">
        <v>174150</v>
      </c>
      <c r="U1485" s="696"/>
      <c r="V1485" s="697" t="s">
        <v>492</v>
      </c>
      <c r="W1485" s="696"/>
      <c r="X1485" s="630"/>
      <c r="Y1485" s="555"/>
      <c r="Z1485" s="648" t="s">
        <v>35</v>
      </c>
      <c r="AA1485" s="649"/>
      <c r="AB1485" s="650"/>
      <c r="AC1485" s="651">
        <v>0</v>
      </c>
      <c r="AD1485" s="555"/>
      <c r="AE1485" s="555"/>
      <c r="AF1485" s="698" t="s">
        <v>81</v>
      </c>
      <c r="AG1485" s="699"/>
    </row>
    <row r="1486" spans="1:33" ht="17.25" customHeight="1">
      <c r="A1486" s="548"/>
      <c r="B1486" s="870" t="s">
        <v>623</v>
      </c>
      <c r="C1486" s="871"/>
      <c r="D1486" s="872"/>
      <c r="E1486" s="555" t="e">
        <v>#N/A</v>
      </c>
      <c r="F1486" s="700">
        <v>952</v>
      </c>
      <c r="G1486" s="701">
        <v>247050</v>
      </c>
      <c r="H1486" s="702">
        <v>1999</v>
      </c>
      <c r="I1486" s="702">
        <v>192150</v>
      </c>
      <c r="J1486" s="702">
        <v>46</v>
      </c>
      <c r="K1486" s="702">
        <v>137250</v>
      </c>
      <c r="L1486" s="702">
        <v>43</v>
      </c>
      <c r="M1486" s="702">
        <v>123830</v>
      </c>
      <c r="N1486" s="702">
        <v>26</v>
      </c>
      <c r="O1486" s="702">
        <v>3066</v>
      </c>
      <c r="P1486" s="703">
        <v>12674380</v>
      </c>
      <c r="Q1486" s="555"/>
      <c r="R1486" s="560"/>
      <c r="S1486" s="560"/>
      <c r="T1486" s="704"/>
      <c r="U1486" s="628"/>
      <c r="V1486" s="628" t="s">
        <v>492</v>
      </c>
      <c r="W1486" s="628"/>
      <c r="X1486" s="630"/>
      <c r="Y1486" s="555"/>
      <c r="Z1486" s="596" t="s">
        <v>36</v>
      </c>
      <c r="AA1486" s="555"/>
      <c r="AB1486" s="555"/>
      <c r="AC1486" s="555"/>
      <c r="AD1486" s="555"/>
      <c r="AE1486" s="555"/>
      <c r="AF1486" s="669"/>
      <c r="AG1486" s="619"/>
    </row>
    <row r="1487" spans="1:33" ht="17.25" customHeight="1">
      <c r="A1487" s="548" t="s">
        <v>607</v>
      </c>
      <c r="B1487" s="873" t="s">
        <v>107</v>
      </c>
      <c r="C1487" s="874"/>
      <c r="D1487" s="875"/>
      <c r="E1487" s="670"/>
      <c r="F1487" s="757">
        <v>0</v>
      </c>
      <c r="G1487" s="758">
        <v>0</v>
      </c>
      <c r="H1487" s="758">
        <v>0</v>
      </c>
      <c r="I1487" s="758">
        <v>0</v>
      </c>
      <c r="J1487" s="758">
        <v>0</v>
      </c>
      <c r="K1487" s="758">
        <v>0</v>
      </c>
      <c r="L1487" s="758">
        <v>0</v>
      </c>
      <c r="M1487" s="758">
        <v>0</v>
      </c>
      <c r="N1487" s="758">
        <v>0</v>
      </c>
      <c r="O1487" s="758">
        <v>0</v>
      </c>
      <c r="P1487" s="759">
        <v>0</v>
      </c>
      <c r="Q1487" s="555"/>
      <c r="R1487" s="857" t="s">
        <v>92</v>
      </c>
      <c r="S1487" s="863"/>
      <c r="T1487" s="864"/>
      <c r="U1487" s="682"/>
      <c r="V1487" s="682" t="s">
        <v>492</v>
      </c>
      <c r="W1487" s="682"/>
      <c r="X1487" s="683"/>
      <c r="Y1487" s="555"/>
      <c r="Z1487" s="555"/>
      <c r="AA1487" s="555"/>
      <c r="AB1487" s="555"/>
      <c r="AC1487" s="555"/>
      <c r="AD1487" s="555"/>
      <c r="AE1487" s="555"/>
      <c r="AF1487" s="705" t="s">
        <v>34</v>
      </c>
      <c r="AG1487" s="706"/>
    </row>
    <row r="1488" spans="1:33" ht="16.5" customHeight="1">
      <c r="A1488" s="548"/>
      <c r="B1488" s="870" t="s">
        <v>623</v>
      </c>
      <c r="C1488" s="871"/>
      <c r="D1488" s="872"/>
      <c r="E1488" s="555" t="e">
        <v>#N/A</v>
      </c>
      <c r="F1488" s="701">
        <v>51</v>
      </c>
      <c r="G1488" s="702">
        <v>6300</v>
      </c>
      <c r="H1488" s="702">
        <v>50</v>
      </c>
      <c r="I1488" s="702">
        <v>4900</v>
      </c>
      <c r="J1488" s="702">
        <v>0</v>
      </c>
      <c r="K1488" s="702">
        <v>3500</v>
      </c>
      <c r="L1488" s="702">
        <v>0</v>
      </c>
      <c r="M1488" s="702">
        <v>3160</v>
      </c>
      <c r="N1488" s="702">
        <v>1</v>
      </c>
      <c r="O1488" s="702">
        <v>102</v>
      </c>
      <c r="P1488" s="703">
        <v>337580</v>
      </c>
      <c r="Q1488" s="555"/>
      <c r="R1488" s="692" t="s">
        <v>492</v>
      </c>
      <c r="S1488" s="560"/>
      <c r="T1488" s="693"/>
      <c r="U1488" s="707"/>
      <c r="V1488" s="708" t="s">
        <v>492</v>
      </c>
      <c r="W1488" s="676"/>
      <c r="X1488" s="709"/>
      <c r="Y1488" s="555"/>
      <c r="Z1488" s="645"/>
      <c r="AA1488" s="590"/>
      <c r="AB1488" s="646"/>
      <c r="AC1488" s="647"/>
      <c r="AD1488" s="555"/>
      <c r="AE1488" s="555"/>
      <c r="AF1488" s="669"/>
      <c r="AG1488" s="619"/>
    </row>
    <row r="1489" spans="1:33" ht="11.25" customHeight="1">
      <c r="A1489" s="548" t="s">
        <v>608</v>
      </c>
      <c r="B1489" s="873" t="s">
        <v>605</v>
      </c>
      <c r="C1489" s="874"/>
      <c r="D1489" s="875"/>
      <c r="E1489" s="670"/>
      <c r="F1489" s="757">
        <v>0</v>
      </c>
      <c r="G1489" s="758">
        <v>0</v>
      </c>
      <c r="H1489" s="758">
        <v>0</v>
      </c>
      <c r="I1489" s="758">
        <v>0</v>
      </c>
      <c r="J1489" s="758">
        <v>0</v>
      </c>
      <c r="K1489" s="758">
        <v>0</v>
      </c>
      <c r="L1489" s="758">
        <v>0</v>
      </c>
      <c r="M1489" s="758">
        <v>0</v>
      </c>
      <c r="N1489" s="758">
        <v>0</v>
      </c>
      <c r="O1489" s="758">
        <v>0</v>
      </c>
      <c r="P1489" s="759">
        <v>0</v>
      </c>
      <c r="Q1489" s="555"/>
      <c r="R1489" s="857" t="s">
        <v>93</v>
      </c>
      <c r="S1489" s="858"/>
      <c r="T1489" s="680">
        <v>102900</v>
      </c>
      <c r="U1489" s="710"/>
      <c r="V1489" s="564" t="s">
        <v>82</v>
      </c>
      <c r="W1489" s="564"/>
      <c r="X1489" s="711">
        <v>102900</v>
      </c>
      <c r="Y1489" s="555"/>
      <c r="Z1489" s="692" t="s">
        <v>76</v>
      </c>
      <c r="AA1489" s="649"/>
      <c r="AB1489" s="650"/>
      <c r="AC1489" s="651">
        <v>0</v>
      </c>
      <c r="AD1489" s="555"/>
      <c r="AE1489" s="555"/>
      <c r="AF1489" s="705" t="s">
        <v>5</v>
      </c>
      <c r="AG1489" s="651">
        <v>497230</v>
      </c>
    </row>
    <row r="1490" spans="1:33">
      <c r="A1490" s="548"/>
      <c r="B1490" s="870" t="s">
        <v>623</v>
      </c>
      <c r="C1490" s="871"/>
      <c r="D1490" s="872"/>
      <c r="E1490" s="712"/>
      <c r="F1490" s="701">
        <v>42</v>
      </c>
      <c r="G1490" s="702">
        <v>4500</v>
      </c>
      <c r="H1490" s="702">
        <v>54</v>
      </c>
      <c r="I1490" s="702">
        <v>3500</v>
      </c>
      <c r="J1490" s="702">
        <v>0</v>
      </c>
      <c r="K1490" s="702">
        <v>2500</v>
      </c>
      <c r="L1490" s="702">
        <v>0</v>
      </c>
      <c r="M1490" s="702">
        <v>2260</v>
      </c>
      <c r="N1490" s="702">
        <v>0</v>
      </c>
      <c r="O1490" s="702">
        <v>96</v>
      </c>
      <c r="P1490" s="703">
        <v>226500</v>
      </c>
      <c r="Q1490" s="555"/>
      <c r="R1490" s="596"/>
      <c r="S1490" s="555"/>
      <c r="T1490" s="713"/>
      <c r="U1490" s="555"/>
      <c r="V1490" s="714"/>
      <c r="W1490" s="555"/>
      <c r="X1490" s="713"/>
      <c r="Y1490" s="555"/>
      <c r="Z1490" s="555"/>
      <c r="AA1490" s="555"/>
      <c r="AB1490" s="555"/>
      <c r="AC1490" s="555"/>
      <c r="AD1490" s="555"/>
      <c r="AE1490" s="555"/>
      <c r="AF1490" s="555"/>
      <c r="AG1490" s="555"/>
    </row>
    <row r="1491" spans="1:33">
      <c r="A1491" s="548" t="s">
        <v>609</v>
      </c>
      <c r="B1491" s="873" t="s">
        <v>103</v>
      </c>
      <c r="C1491" s="874"/>
      <c r="D1491" s="875"/>
      <c r="E1491" s="560" t="e">
        <v>#N/A</v>
      </c>
      <c r="F1491" s="757">
        <v>0</v>
      </c>
      <c r="G1491" s="758">
        <v>0</v>
      </c>
      <c r="H1491" s="758">
        <v>0</v>
      </c>
      <c r="I1491" s="758">
        <v>0</v>
      </c>
      <c r="J1491" s="758">
        <v>0</v>
      </c>
      <c r="K1491" s="758">
        <v>0</v>
      </c>
      <c r="L1491" s="758">
        <v>0</v>
      </c>
      <c r="M1491" s="758">
        <v>0</v>
      </c>
      <c r="N1491" s="758">
        <v>0</v>
      </c>
      <c r="O1491" s="758">
        <v>0</v>
      </c>
      <c r="P1491" s="759">
        <v>0</v>
      </c>
      <c r="Q1491" s="555"/>
      <c r="R1491" s="649" t="s">
        <v>425</v>
      </c>
      <c r="S1491" s="555"/>
      <c r="T1491" s="555"/>
      <c r="U1491" s="555"/>
      <c r="V1491" s="555"/>
      <c r="W1491" s="555"/>
      <c r="X1491" s="555"/>
      <c r="Y1491" s="555"/>
      <c r="Z1491" s="555"/>
      <c r="AA1491" s="555"/>
      <c r="AB1491" s="555"/>
      <c r="AC1491" s="555"/>
      <c r="AD1491" s="555"/>
      <c r="AE1491" s="555"/>
      <c r="AF1491" s="714" t="s">
        <v>342</v>
      </c>
      <c r="AG1491" s="555"/>
    </row>
    <row r="1492" spans="1:33">
      <c r="A1492" s="548"/>
      <c r="B1492" s="870" t="s">
        <v>623</v>
      </c>
      <c r="C1492" s="871"/>
      <c r="D1492" s="872"/>
      <c r="E1492" s="555" t="e">
        <v>#N/A</v>
      </c>
      <c r="F1492" s="701">
        <v>174</v>
      </c>
      <c r="G1492" s="702">
        <v>26460</v>
      </c>
      <c r="H1492" s="702">
        <v>71</v>
      </c>
      <c r="I1492" s="702">
        <v>20580</v>
      </c>
      <c r="J1492" s="702">
        <v>0</v>
      </c>
      <c r="K1492" s="702">
        <v>14700</v>
      </c>
      <c r="L1492" s="702">
        <v>20</v>
      </c>
      <c r="M1492" s="702">
        <v>13230</v>
      </c>
      <c r="N1492" s="702">
        <v>6</v>
      </c>
      <c r="O1492" s="702">
        <v>271</v>
      </c>
      <c r="P1492" s="703">
        <v>2455880</v>
      </c>
      <c r="Q1492" s="555"/>
      <c r="R1492" s="774"/>
      <c r="S1492" s="604"/>
      <c r="T1492" s="603" t="s">
        <v>39</v>
      </c>
      <c r="U1492" s="604"/>
      <c r="V1492" s="715"/>
      <c r="W1492" s="604"/>
      <c r="X1492" s="603" t="s">
        <v>40</v>
      </c>
      <c r="Y1492" s="604"/>
      <c r="Z1492" s="715"/>
      <c r="AA1492" s="604"/>
      <c r="AB1492" s="604"/>
      <c r="AC1492" s="603" t="s">
        <v>41</v>
      </c>
      <c r="AD1492" s="715"/>
      <c r="AE1492" s="555"/>
      <c r="AF1492" s="645" t="s">
        <v>741</v>
      </c>
      <c r="AG1492" s="716"/>
    </row>
    <row r="1493" spans="1:33">
      <c r="A1493" s="548" t="s">
        <v>610</v>
      </c>
      <c r="B1493" s="878" t="s">
        <v>661</v>
      </c>
      <c r="C1493" s="879"/>
      <c r="D1493" s="880"/>
      <c r="E1493" s="670"/>
      <c r="F1493" s="757">
        <v>29</v>
      </c>
      <c r="G1493" s="758">
        <v>6750</v>
      </c>
      <c r="H1493" s="758">
        <v>9</v>
      </c>
      <c r="I1493" s="758">
        <v>5250</v>
      </c>
      <c r="J1493" s="758">
        <v>0</v>
      </c>
      <c r="K1493" s="758">
        <v>3750</v>
      </c>
      <c r="L1493" s="758">
        <v>0</v>
      </c>
      <c r="M1493" s="758">
        <v>3380</v>
      </c>
      <c r="N1493" s="758">
        <v>0</v>
      </c>
      <c r="O1493" s="758">
        <v>38</v>
      </c>
      <c r="P1493" s="759">
        <v>278250</v>
      </c>
      <c r="Q1493" s="555"/>
      <c r="R1493" s="775"/>
      <c r="S1493" s="596" t="s">
        <v>2</v>
      </c>
      <c r="T1493" s="717">
        <v>0</v>
      </c>
      <c r="U1493" s="555"/>
      <c r="V1493" s="718"/>
      <c r="W1493" s="596" t="s">
        <v>42</v>
      </c>
      <c r="X1493" s="719">
        <v>2108</v>
      </c>
      <c r="Y1493" s="555"/>
      <c r="Z1493" s="720"/>
      <c r="AA1493" s="555" t="s">
        <v>2</v>
      </c>
      <c r="AB1493" s="596"/>
      <c r="AC1493" s="721">
        <v>2427</v>
      </c>
      <c r="AD1493" s="720"/>
      <c r="AE1493" s="555"/>
      <c r="AF1493" s="830" t="s">
        <v>767</v>
      </c>
      <c r="AG1493" s="561"/>
    </row>
    <row r="1494" spans="1:33">
      <c r="A1494" s="548" t="s">
        <v>332</v>
      </c>
      <c r="B1494" s="870" t="s">
        <v>623</v>
      </c>
      <c r="C1494" s="871"/>
      <c r="D1494" s="872"/>
      <c r="E1494" s="555" t="e">
        <v>#N/A</v>
      </c>
      <c r="F1494" s="701">
        <v>312</v>
      </c>
      <c r="G1494" s="702">
        <v>81000</v>
      </c>
      <c r="H1494" s="702">
        <v>184</v>
      </c>
      <c r="I1494" s="702">
        <v>63000</v>
      </c>
      <c r="J1494" s="702">
        <v>0</v>
      </c>
      <c r="K1494" s="702">
        <v>45000</v>
      </c>
      <c r="L1494" s="702">
        <v>10</v>
      </c>
      <c r="M1494" s="702">
        <v>40560</v>
      </c>
      <c r="N1494" s="702">
        <v>3</v>
      </c>
      <c r="O1494" s="702">
        <v>509</v>
      </c>
      <c r="P1494" s="703">
        <v>3629640</v>
      </c>
      <c r="Q1494" s="555"/>
      <c r="R1494" s="776" t="s">
        <v>43</v>
      </c>
      <c r="S1494" s="697" t="s">
        <v>3</v>
      </c>
      <c r="T1494" s="722">
        <v>151</v>
      </c>
      <c r="U1494" s="696"/>
      <c r="V1494" s="723" t="s">
        <v>492</v>
      </c>
      <c r="W1494" s="697" t="s">
        <v>44</v>
      </c>
      <c r="X1494" s="724">
        <v>4044</v>
      </c>
      <c r="Y1494" s="696"/>
      <c r="Z1494" s="725">
        <v>191.84060721062619</v>
      </c>
      <c r="AA1494" s="696" t="s">
        <v>3</v>
      </c>
      <c r="AB1494" s="697"/>
      <c r="AC1494" s="726">
        <v>4322</v>
      </c>
      <c r="AD1494" s="723">
        <v>178.07993407498969</v>
      </c>
      <c r="AE1494" s="555"/>
      <c r="AF1494" s="558"/>
      <c r="AG1494" s="561"/>
    </row>
    <row r="1495" spans="1:33">
      <c r="A1495" s="43"/>
      <c r="B1495" s="662"/>
      <c r="C1495" s="663"/>
      <c r="D1495" s="664"/>
      <c r="E1495" s="590" t="s">
        <v>492</v>
      </c>
      <c r="F1495" s="760"/>
      <c r="G1495" s="761"/>
      <c r="H1495" s="760"/>
      <c r="I1495" s="762"/>
      <c r="J1495" s="760"/>
      <c r="K1495" s="762"/>
      <c r="L1495" s="760"/>
      <c r="M1495" s="761"/>
      <c r="N1495" s="761"/>
      <c r="O1495" s="763"/>
      <c r="P1495" s="764"/>
      <c r="Q1495" s="555"/>
      <c r="R1495" s="777"/>
      <c r="S1495" s="728"/>
      <c r="T1495" s="606">
        <v>0</v>
      </c>
      <c r="U1495" s="555"/>
      <c r="V1495" s="729"/>
      <c r="W1495" s="555"/>
      <c r="X1495" s="719">
        <v>7067270</v>
      </c>
      <c r="Y1495" s="555"/>
      <c r="Z1495" s="720"/>
      <c r="AA1495" s="555"/>
      <c r="AB1495" s="555"/>
      <c r="AC1495" s="713">
        <v>8111880</v>
      </c>
      <c r="AD1495" s="720"/>
      <c r="AE1495" s="555"/>
      <c r="AF1495" s="730"/>
      <c r="AG1495" s="561"/>
    </row>
    <row r="1496" spans="1:33">
      <c r="A1496" s="43"/>
      <c r="B1496" s="870" t="s">
        <v>611</v>
      </c>
      <c r="C1496" s="871"/>
      <c r="D1496" s="872"/>
      <c r="E1496" s="670"/>
      <c r="F1496" s="731">
        <v>1531</v>
      </c>
      <c r="G1496" s="732">
        <v>365310</v>
      </c>
      <c r="H1496" s="731">
        <v>2358</v>
      </c>
      <c r="I1496" s="733">
        <v>284130</v>
      </c>
      <c r="J1496" s="731">
        <v>46</v>
      </c>
      <c r="K1496" s="733">
        <v>202950</v>
      </c>
      <c r="L1496" s="731">
        <v>73</v>
      </c>
      <c r="M1496" s="732">
        <v>183040</v>
      </c>
      <c r="N1496" s="732">
        <v>36</v>
      </c>
      <c r="O1496" s="734">
        <v>4044</v>
      </c>
      <c r="P1496" s="735">
        <v>19323980</v>
      </c>
      <c r="Q1496" s="555"/>
      <c r="R1496" s="778" t="s">
        <v>45</v>
      </c>
      <c r="S1496" s="660"/>
      <c r="T1496" s="736">
        <v>755700</v>
      </c>
      <c r="U1496" s="696"/>
      <c r="V1496" s="723" t="s">
        <v>492</v>
      </c>
      <c r="W1496" s="696"/>
      <c r="X1496" s="724">
        <v>19323980</v>
      </c>
      <c r="Y1496" s="696"/>
      <c r="Z1496" s="723">
        <v>273.42920250676713</v>
      </c>
      <c r="AA1496" s="696"/>
      <c r="AB1496" s="696"/>
      <c r="AC1496" s="736">
        <v>20507940</v>
      </c>
      <c r="AD1496" s="723">
        <v>252.81365108951314</v>
      </c>
      <c r="AE1496" s="555"/>
      <c r="AF1496" s="558"/>
      <c r="AG1496" s="561"/>
    </row>
    <row r="1497" spans="1:33">
      <c r="A1497" s="43"/>
      <c r="B1497" s="895"/>
      <c r="C1497" s="895"/>
      <c r="D1497" s="895"/>
      <c r="E1497" s="562"/>
      <c r="F1497" s="666"/>
      <c r="G1497" s="737"/>
      <c r="H1497" s="666"/>
      <c r="I1497" s="737"/>
      <c r="J1497" s="666"/>
      <c r="K1497" s="737"/>
      <c r="L1497" s="666"/>
      <c r="M1497" s="737"/>
      <c r="N1497" s="666"/>
      <c r="O1497" s="737"/>
      <c r="P1497" s="737"/>
      <c r="Q1497" s="555"/>
      <c r="R1497" s="777" t="s">
        <v>46</v>
      </c>
      <c r="S1497" s="738">
        <v>0</v>
      </c>
      <c r="T1497" s="606">
        <v>0</v>
      </c>
      <c r="U1497" s="555"/>
      <c r="V1497" s="729"/>
      <c r="W1497" s="555"/>
      <c r="X1497" s="719">
        <v>0</v>
      </c>
      <c r="Y1497" s="555"/>
      <c r="Z1497" s="739"/>
      <c r="AA1497" s="555"/>
      <c r="AB1497" s="555"/>
      <c r="AC1497" s="713">
        <v>0</v>
      </c>
      <c r="AD1497" s="720"/>
      <c r="AE1497" s="555"/>
      <c r="AF1497" s="558"/>
      <c r="AG1497" s="561"/>
    </row>
    <row r="1498" spans="1:33">
      <c r="A1498" s="43"/>
      <c r="B1498" s="881" t="s">
        <v>618</v>
      </c>
      <c r="C1498" s="882"/>
      <c r="D1498" s="882"/>
      <c r="E1498" s="564" t="e">
        <v>#N/A</v>
      </c>
      <c r="F1498" s="883" t="s">
        <v>616</v>
      </c>
      <c r="G1498" s="884"/>
      <c r="H1498" s="884"/>
      <c r="I1498" s="884"/>
      <c r="J1498" s="884"/>
      <c r="K1498" s="884"/>
      <c r="L1498" s="884"/>
      <c r="M1498" s="884"/>
      <c r="N1498" s="884"/>
      <c r="O1498" s="884"/>
      <c r="P1498" s="885"/>
      <c r="Q1498" s="555"/>
      <c r="R1498" s="776" t="s">
        <v>47</v>
      </c>
      <c r="S1498" s="740"/>
      <c r="T1498" s="736">
        <v>0</v>
      </c>
      <c r="U1498" s="696"/>
      <c r="V1498" s="723" t="s">
        <v>492</v>
      </c>
      <c r="W1498" s="696"/>
      <c r="X1498" s="724">
        <v>0</v>
      </c>
      <c r="Y1498" s="696"/>
      <c r="Z1498" s="725" t="s">
        <v>492</v>
      </c>
      <c r="AA1498" s="696"/>
      <c r="AB1498" s="696"/>
      <c r="AC1498" s="736">
        <v>0</v>
      </c>
      <c r="AD1498" s="723" t="s">
        <v>492</v>
      </c>
      <c r="AE1498" s="555"/>
      <c r="AF1498" s="558"/>
      <c r="AG1498" s="561"/>
    </row>
    <row r="1499" spans="1:33">
      <c r="A1499" s="43"/>
      <c r="B1499" s="894" t="s">
        <v>602</v>
      </c>
      <c r="C1499" s="894"/>
      <c r="D1499" s="894"/>
      <c r="E1499" s="555" t="e">
        <v>#N/A</v>
      </c>
      <c r="F1499" s="687" t="s">
        <v>15</v>
      </c>
      <c r="G1499" s="688"/>
      <c r="H1499" s="687" t="s">
        <v>16</v>
      </c>
      <c r="I1499" s="689"/>
      <c r="J1499" s="559" t="s">
        <v>17</v>
      </c>
      <c r="K1499" s="690"/>
      <c r="L1499" s="687" t="s">
        <v>18</v>
      </c>
      <c r="M1499" s="670"/>
      <c r="N1499" s="670" t="s">
        <v>19</v>
      </c>
      <c r="O1499" s="691" t="s">
        <v>6</v>
      </c>
      <c r="P1499" s="613" t="s">
        <v>20</v>
      </c>
      <c r="Q1499" s="555"/>
      <c r="R1499" s="773" t="s">
        <v>639</v>
      </c>
      <c r="S1499" s="824">
        <v>4580</v>
      </c>
      <c r="T1499" s="606">
        <v>0</v>
      </c>
      <c r="U1499" s="555"/>
      <c r="V1499" s="729"/>
      <c r="W1499" s="555"/>
      <c r="X1499" s="719">
        <v>133900</v>
      </c>
      <c r="Y1499" s="555"/>
      <c r="Z1499" s="720"/>
      <c r="AA1499" s="555"/>
      <c r="AB1499" s="555"/>
      <c r="AC1499" s="713">
        <v>153920</v>
      </c>
      <c r="AD1499" s="720"/>
      <c r="AE1499" s="555"/>
      <c r="AF1499" s="558"/>
      <c r="AG1499" s="561"/>
    </row>
    <row r="1500" spans="1:33" ht="15" thickBot="1">
      <c r="A1500" s="43"/>
      <c r="B1500" s="873" t="s">
        <v>635</v>
      </c>
      <c r="C1500" s="874"/>
      <c r="D1500" s="875"/>
      <c r="E1500" s="670"/>
      <c r="F1500" s="665"/>
      <c r="G1500" s="727"/>
      <c r="H1500" s="727"/>
      <c r="I1500" s="727"/>
      <c r="J1500" s="727"/>
      <c r="K1500" s="727"/>
      <c r="L1500" s="727"/>
      <c r="M1500" s="727"/>
      <c r="N1500" s="727"/>
      <c r="O1500" s="727"/>
      <c r="P1500" s="742"/>
      <c r="Q1500" s="555"/>
      <c r="R1500" s="771" t="s">
        <v>682</v>
      </c>
      <c r="S1500" s="825">
        <v>0</v>
      </c>
      <c r="T1500" s="736">
        <v>4580</v>
      </c>
      <c r="U1500" s="696"/>
      <c r="V1500" s="723" t="s">
        <v>492</v>
      </c>
      <c r="W1500" s="696"/>
      <c r="X1500" s="724">
        <v>304560</v>
      </c>
      <c r="Y1500" s="696"/>
      <c r="Z1500" s="723">
        <v>227.4533233756535</v>
      </c>
      <c r="AA1500" s="696"/>
      <c r="AB1500" s="696"/>
      <c r="AC1500" s="736">
        <v>321960</v>
      </c>
      <c r="AD1500" s="723">
        <v>209.17359667359668</v>
      </c>
      <c r="AE1500" s="555"/>
      <c r="AF1500" s="558"/>
      <c r="AG1500" s="561"/>
    </row>
    <row r="1501" spans="1:33" ht="15" thickBot="1">
      <c r="A1501" s="43"/>
      <c r="B1501" s="870" t="s">
        <v>624</v>
      </c>
      <c r="C1501" s="871"/>
      <c r="D1501" s="872"/>
      <c r="E1501" s="555" t="e">
        <v>#N/A</v>
      </c>
      <c r="F1501" s="700">
        <v>1138</v>
      </c>
      <c r="G1501" s="701">
        <v>259200</v>
      </c>
      <c r="H1501" s="702">
        <v>2077</v>
      </c>
      <c r="I1501" s="702">
        <v>201600</v>
      </c>
      <c r="J1501" s="702">
        <v>46</v>
      </c>
      <c r="K1501" s="702">
        <v>144000</v>
      </c>
      <c r="L1501" s="702">
        <v>55</v>
      </c>
      <c r="M1501" s="702">
        <v>129920</v>
      </c>
      <c r="N1501" s="702">
        <v>28</v>
      </c>
      <c r="O1501" s="702">
        <v>3344</v>
      </c>
      <c r="P1501" s="703">
        <v>13858340</v>
      </c>
      <c r="Q1501" s="555"/>
      <c r="R1501" s="773" t="s">
        <v>640</v>
      </c>
      <c r="S1501" s="741">
        <v>12500</v>
      </c>
      <c r="T1501" s="606">
        <v>0</v>
      </c>
      <c r="U1501" s="555"/>
      <c r="V1501" s="729"/>
      <c r="W1501" s="555"/>
      <c r="X1501" s="719">
        <v>126400</v>
      </c>
      <c r="Y1501" s="555"/>
      <c r="Z1501" s="739"/>
      <c r="AA1501" s="555"/>
      <c r="AB1501" s="555"/>
      <c r="AC1501" s="713">
        <v>149200</v>
      </c>
      <c r="AD1501" s="720"/>
      <c r="AE1501" s="555"/>
      <c r="AF1501" s="934" t="s">
        <v>664</v>
      </c>
      <c r="AG1501" s="935"/>
    </row>
    <row r="1502" spans="1:33">
      <c r="B1502" s="873" t="s">
        <v>107</v>
      </c>
      <c r="C1502" s="874"/>
      <c r="D1502" s="875"/>
      <c r="E1502" s="670"/>
      <c r="F1502" s="665"/>
      <c r="G1502" s="727"/>
      <c r="H1502" s="727"/>
      <c r="I1502" s="727"/>
      <c r="J1502" s="727"/>
      <c r="K1502" s="727"/>
      <c r="L1502" s="727"/>
      <c r="M1502" s="727"/>
      <c r="N1502" s="727"/>
      <c r="O1502" s="727"/>
      <c r="P1502" s="742"/>
      <c r="Q1502" s="555"/>
      <c r="R1502" s="772" t="s">
        <v>683</v>
      </c>
      <c r="S1502" s="740"/>
      <c r="T1502" s="736">
        <v>12500</v>
      </c>
      <c r="U1502" s="696"/>
      <c r="V1502" s="723" t="s">
        <v>492</v>
      </c>
      <c r="W1502" s="696"/>
      <c r="X1502" s="724">
        <v>240300</v>
      </c>
      <c r="Y1502" s="696"/>
      <c r="Z1502" s="725">
        <v>190.11075949367088</v>
      </c>
      <c r="AA1502" s="696"/>
      <c r="AB1502" s="696"/>
      <c r="AC1502" s="736">
        <v>273300</v>
      </c>
      <c r="AD1502" s="723">
        <v>183.17694369973191</v>
      </c>
      <c r="AE1502" s="555"/>
      <c r="AF1502" s="936" t="s">
        <v>157</v>
      </c>
      <c r="AG1502" s="937"/>
    </row>
    <row r="1503" spans="1:33">
      <c r="B1503" s="870" t="s">
        <v>624</v>
      </c>
      <c r="C1503" s="871"/>
      <c r="D1503" s="872"/>
      <c r="E1503" s="555" t="e">
        <v>#N/A</v>
      </c>
      <c r="F1503" s="701">
        <v>51</v>
      </c>
      <c r="G1503" s="702">
        <v>6300</v>
      </c>
      <c r="H1503" s="702">
        <v>50</v>
      </c>
      <c r="I1503" s="702">
        <v>4900</v>
      </c>
      <c r="J1503" s="702">
        <v>0</v>
      </c>
      <c r="K1503" s="702">
        <v>3500</v>
      </c>
      <c r="L1503" s="702">
        <v>0</v>
      </c>
      <c r="M1503" s="702">
        <v>3160</v>
      </c>
      <c r="N1503" s="702">
        <v>1</v>
      </c>
      <c r="O1503" s="702">
        <v>102</v>
      </c>
      <c r="P1503" s="703">
        <v>337580</v>
      </c>
      <c r="Q1503" s="555"/>
      <c r="R1503" s="777"/>
      <c r="S1503" s="669"/>
      <c r="T1503" s="606">
        <v>0</v>
      </c>
      <c r="U1503" s="555"/>
      <c r="V1503" s="729"/>
      <c r="W1503" s="555"/>
      <c r="X1503" s="719">
        <v>0</v>
      </c>
      <c r="Y1503" s="555"/>
      <c r="Z1503" s="720"/>
      <c r="AA1503" s="555"/>
      <c r="AB1503" s="555"/>
      <c r="AC1503" s="713">
        <v>0</v>
      </c>
      <c r="AD1503" s="720"/>
      <c r="AE1503" s="555"/>
      <c r="AF1503" s="826" t="s">
        <v>731</v>
      </c>
      <c r="AG1503" s="827" t="s">
        <v>732</v>
      </c>
    </row>
    <row r="1504" spans="1:33">
      <c r="B1504" s="873" t="s">
        <v>605</v>
      </c>
      <c r="C1504" s="874"/>
      <c r="D1504" s="875"/>
      <c r="E1504" s="670"/>
      <c r="F1504" s="665"/>
      <c r="G1504" s="727"/>
      <c r="H1504" s="727"/>
      <c r="I1504" s="727"/>
      <c r="J1504" s="727"/>
      <c r="K1504" s="727"/>
      <c r="L1504" s="727"/>
      <c r="M1504" s="727"/>
      <c r="N1504" s="727"/>
      <c r="O1504" s="727"/>
      <c r="P1504" s="742"/>
      <c r="Q1504" s="555"/>
      <c r="R1504" s="776" t="s">
        <v>52</v>
      </c>
      <c r="S1504" s="660"/>
      <c r="T1504" s="736">
        <v>0</v>
      </c>
      <c r="U1504" s="696"/>
      <c r="V1504" s="723" t="s">
        <v>492</v>
      </c>
      <c r="W1504" s="696"/>
      <c r="X1504" s="724">
        <v>0</v>
      </c>
      <c r="Y1504" s="696"/>
      <c r="Z1504" s="723" t="s">
        <v>492</v>
      </c>
      <c r="AA1504" s="696"/>
      <c r="AB1504" s="696"/>
      <c r="AC1504" s="736">
        <v>0</v>
      </c>
      <c r="AD1504" s="723" t="s">
        <v>492</v>
      </c>
      <c r="AE1504" s="555"/>
      <c r="AF1504" s="817">
        <v>3480</v>
      </c>
      <c r="AG1504" s="818">
        <v>257.77777777777783</v>
      </c>
    </row>
    <row r="1505" spans="1:33">
      <c r="B1505" s="870" t="s">
        <v>624</v>
      </c>
      <c r="C1505" s="871"/>
      <c r="D1505" s="872"/>
      <c r="E1505" s="712"/>
      <c r="F1505" s="701">
        <v>42</v>
      </c>
      <c r="G1505" s="702">
        <v>4500</v>
      </c>
      <c r="H1505" s="702">
        <v>54</v>
      </c>
      <c r="I1505" s="702">
        <v>3500</v>
      </c>
      <c r="J1505" s="702">
        <v>0</v>
      </c>
      <c r="K1505" s="702">
        <v>2500</v>
      </c>
      <c r="L1505" s="702">
        <v>0</v>
      </c>
      <c r="M1505" s="702">
        <v>2260</v>
      </c>
      <c r="N1505" s="702">
        <v>0</v>
      </c>
      <c r="O1505" s="702">
        <v>96</v>
      </c>
      <c r="P1505" s="703">
        <v>226500</v>
      </c>
      <c r="Q1505" s="555"/>
      <c r="R1505" s="773" t="s">
        <v>641</v>
      </c>
      <c r="S1505" s="728">
        <v>1500</v>
      </c>
      <c r="T1505" s="743">
        <v>0</v>
      </c>
      <c r="U1505" s="682"/>
      <c r="V1505" s="744"/>
      <c r="W1505" s="682"/>
      <c r="X1505" s="719">
        <v>35000</v>
      </c>
      <c r="Y1505" s="682"/>
      <c r="Z1505" s="744"/>
      <c r="AA1505" s="682"/>
      <c r="AB1505" s="682"/>
      <c r="AC1505" s="745">
        <v>48500</v>
      </c>
      <c r="AD1505" s="744"/>
      <c r="AE1505" s="555"/>
      <c r="AF1505" s="828" t="s">
        <v>733</v>
      </c>
      <c r="AG1505" s="829" t="s">
        <v>732</v>
      </c>
    </row>
    <row r="1506" spans="1:33" ht="15" thickBot="1">
      <c r="B1506" s="873" t="s">
        <v>103</v>
      </c>
      <c r="C1506" s="874"/>
      <c r="D1506" s="875"/>
      <c r="E1506" s="560" t="e">
        <v>#N/A</v>
      </c>
      <c r="F1506" s="665"/>
      <c r="G1506" s="727"/>
      <c r="H1506" s="727"/>
      <c r="I1506" s="727"/>
      <c r="J1506" s="727"/>
      <c r="K1506" s="727"/>
      <c r="L1506" s="727"/>
      <c r="M1506" s="727"/>
      <c r="N1506" s="727"/>
      <c r="O1506" s="727"/>
      <c r="P1506" s="742"/>
      <c r="Q1506" s="555"/>
      <c r="R1506" s="779" t="s">
        <v>684</v>
      </c>
      <c r="S1506" s="746"/>
      <c r="T1506" s="747">
        <v>1500</v>
      </c>
      <c r="U1506" s="748"/>
      <c r="V1506" s="749" t="s">
        <v>492</v>
      </c>
      <c r="W1506" s="748"/>
      <c r="X1506" s="719">
        <v>76500</v>
      </c>
      <c r="Y1506" s="748"/>
      <c r="Z1506" s="749">
        <v>218.57142857142856</v>
      </c>
      <c r="AA1506" s="748"/>
      <c r="AB1506" s="748"/>
      <c r="AC1506" s="747">
        <v>84000</v>
      </c>
      <c r="AD1506" s="749">
        <v>173.1958762886598</v>
      </c>
      <c r="AE1506" s="555"/>
      <c r="AF1506" s="821">
        <v>1100</v>
      </c>
      <c r="AG1506" s="822">
        <v>100.00000000000011</v>
      </c>
    </row>
    <row r="1507" spans="1:33">
      <c r="B1507" s="870" t="s">
        <v>624</v>
      </c>
      <c r="C1507" s="871"/>
      <c r="D1507" s="872"/>
      <c r="E1507" s="555" t="e">
        <v>#N/A</v>
      </c>
      <c r="F1507" s="701">
        <v>174</v>
      </c>
      <c r="G1507" s="702">
        <v>26460</v>
      </c>
      <c r="H1507" s="702">
        <v>71</v>
      </c>
      <c r="I1507" s="702">
        <v>20580</v>
      </c>
      <c r="J1507" s="702">
        <v>0</v>
      </c>
      <c r="K1507" s="702">
        <v>14700</v>
      </c>
      <c r="L1507" s="702">
        <v>20</v>
      </c>
      <c r="M1507" s="702">
        <v>13230</v>
      </c>
      <c r="N1507" s="702">
        <v>6</v>
      </c>
      <c r="O1507" s="702">
        <v>271</v>
      </c>
      <c r="P1507" s="703">
        <v>2455880</v>
      </c>
      <c r="Q1507" s="555"/>
      <c r="R1507" s="777"/>
      <c r="S1507" s="669"/>
      <c r="T1507" s="713">
        <v>0</v>
      </c>
      <c r="U1507" s="555"/>
      <c r="V1507" s="729"/>
      <c r="W1507" s="555"/>
      <c r="X1507" s="750">
        <v>7362570</v>
      </c>
      <c r="Y1507" s="555"/>
      <c r="Z1507" s="739"/>
      <c r="AA1507" s="555"/>
      <c r="AB1507" s="555"/>
      <c r="AC1507" s="713">
        <v>8463500</v>
      </c>
      <c r="AD1507" s="739"/>
      <c r="AE1507" s="555"/>
      <c r="AF1507" s="932" t="s">
        <v>685</v>
      </c>
      <c r="AG1507" s="933"/>
    </row>
    <row r="1508" spans="1:33">
      <c r="B1508" s="878" t="s">
        <v>661</v>
      </c>
      <c r="C1508" s="879"/>
      <c r="D1508" s="880"/>
      <c r="E1508" s="670"/>
      <c r="F1508" s="665"/>
      <c r="G1508" s="727"/>
      <c r="H1508" s="727"/>
      <c r="I1508" s="727"/>
      <c r="J1508" s="727"/>
      <c r="K1508" s="727"/>
      <c r="L1508" s="727"/>
      <c r="M1508" s="727"/>
      <c r="N1508" s="727"/>
      <c r="O1508" s="727"/>
      <c r="P1508" s="742"/>
      <c r="Q1508" s="555"/>
      <c r="R1508" s="780" t="s">
        <v>53</v>
      </c>
      <c r="S1508" s="705"/>
      <c r="T1508" s="751">
        <v>774280</v>
      </c>
      <c r="U1508" s="560"/>
      <c r="V1508" s="752" t="s">
        <v>492</v>
      </c>
      <c r="W1508" s="560"/>
      <c r="X1508" s="751">
        <v>19945340</v>
      </c>
      <c r="Y1508" s="560"/>
      <c r="Z1508" s="752">
        <v>270.90187257981927</v>
      </c>
      <c r="AA1508" s="560"/>
      <c r="AB1508" s="560"/>
      <c r="AC1508" s="751">
        <v>21187200</v>
      </c>
      <c r="AD1508" s="752">
        <v>250.33614934719677</v>
      </c>
      <c r="AE1508" s="555"/>
      <c r="AF1508" s="826" t="s">
        <v>731</v>
      </c>
      <c r="AG1508" s="827" t="s">
        <v>732</v>
      </c>
    </row>
    <row r="1509" spans="1:33">
      <c r="B1509" s="870" t="s">
        <v>624</v>
      </c>
      <c r="C1509" s="871"/>
      <c r="D1509" s="872"/>
      <c r="E1509" s="555" t="e">
        <v>#N/A</v>
      </c>
      <c r="F1509" s="701">
        <v>312</v>
      </c>
      <c r="G1509" s="702">
        <v>81000</v>
      </c>
      <c r="H1509" s="702">
        <v>184</v>
      </c>
      <c r="I1509" s="702">
        <v>63000</v>
      </c>
      <c r="J1509" s="702">
        <v>0</v>
      </c>
      <c r="K1509" s="702">
        <v>45000</v>
      </c>
      <c r="L1509" s="702">
        <v>10</v>
      </c>
      <c r="M1509" s="702">
        <v>40560</v>
      </c>
      <c r="N1509" s="702">
        <v>3</v>
      </c>
      <c r="O1509" s="702">
        <v>509</v>
      </c>
      <c r="P1509" s="703">
        <v>3629640</v>
      </c>
      <c r="Q1509" s="555"/>
      <c r="R1509" s="775"/>
      <c r="S1509" s="669"/>
      <c r="T1509" s="713">
        <v>0</v>
      </c>
      <c r="U1509" s="555"/>
      <c r="V1509" s="729"/>
      <c r="W1509" s="555"/>
      <c r="X1509" s="713">
        <v>6694389.2255892251</v>
      </c>
      <c r="Y1509" s="555"/>
      <c r="Z1509" s="739"/>
      <c r="AA1509" s="555"/>
      <c r="AB1509" s="555"/>
      <c r="AC1509" s="713">
        <v>7695400.3367003351</v>
      </c>
      <c r="AD1509" s="739"/>
      <c r="AE1509" s="555"/>
      <c r="AF1509" s="817"/>
      <c r="AG1509" s="818" t="s">
        <v>725</v>
      </c>
    </row>
    <row r="1510" spans="1:33">
      <c r="B1510" s="662"/>
      <c r="C1510" s="663"/>
      <c r="D1510" s="664"/>
      <c r="E1510" s="590" t="s">
        <v>492</v>
      </c>
      <c r="F1510" s="665"/>
      <c r="G1510" s="666"/>
      <c r="H1510" s="665"/>
      <c r="I1510" s="667"/>
      <c r="J1510" s="665"/>
      <c r="K1510" s="667"/>
      <c r="L1510" s="665"/>
      <c r="M1510" s="666"/>
      <c r="N1510" s="666"/>
      <c r="O1510" s="727"/>
      <c r="P1510" s="647"/>
      <c r="Q1510" s="555"/>
      <c r="R1510" s="777" t="s">
        <v>54</v>
      </c>
      <c r="S1510" s="669"/>
      <c r="T1510" s="713">
        <v>703949.49494949495</v>
      </c>
      <c r="U1510" s="555"/>
      <c r="V1510" s="725"/>
      <c r="W1510" s="555"/>
      <c r="X1510" s="713">
        <v>18134587.710437704</v>
      </c>
      <c r="Y1510" s="555"/>
      <c r="Z1510" s="725">
        <v>270.89234132246827</v>
      </c>
      <c r="AA1510" s="555"/>
      <c r="AB1510" s="555"/>
      <c r="AC1510" s="713">
        <v>19263641.750841744</v>
      </c>
      <c r="AD1510" s="753">
        <v>250.32670047029271</v>
      </c>
      <c r="AE1510" s="555"/>
      <c r="AF1510" s="828" t="s">
        <v>733</v>
      </c>
      <c r="AG1510" s="829" t="s">
        <v>732</v>
      </c>
    </row>
    <row r="1511" spans="1:33" ht="15" thickBot="1">
      <c r="B1511" s="870" t="s">
        <v>617</v>
      </c>
      <c r="C1511" s="871"/>
      <c r="D1511" s="872"/>
      <c r="E1511" s="670"/>
      <c r="F1511" s="731">
        <v>1717</v>
      </c>
      <c r="G1511" s="732">
        <v>377460</v>
      </c>
      <c r="H1511" s="731">
        <v>2436</v>
      </c>
      <c r="I1511" s="733">
        <v>293580</v>
      </c>
      <c r="J1511" s="731">
        <v>46</v>
      </c>
      <c r="K1511" s="733">
        <v>209700</v>
      </c>
      <c r="L1511" s="731">
        <v>85</v>
      </c>
      <c r="M1511" s="732">
        <v>189130</v>
      </c>
      <c r="N1511" s="732">
        <v>38</v>
      </c>
      <c r="O1511" s="734">
        <v>4322</v>
      </c>
      <c r="P1511" s="735">
        <v>20507940</v>
      </c>
      <c r="Q1511" s="555"/>
      <c r="R1511" s="781"/>
      <c r="S1511" s="754" t="s">
        <v>0</v>
      </c>
      <c r="T1511" s="751">
        <v>70330.505050505046</v>
      </c>
      <c r="U1511" s="560"/>
      <c r="V1511" s="755"/>
      <c r="W1511" s="649" t="s">
        <v>0</v>
      </c>
      <c r="X1511" s="751">
        <v>1810752.2895622961</v>
      </c>
      <c r="Y1511" s="560"/>
      <c r="Z1511" s="756"/>
      <c r="AA1511" s="560" t="s">
        <v>0</v>
      </c>
      <c r="AB1511" s="649"/>
      <c r="AC1511" s="751">
        <v>1923558.2491582558</v>
      </c>
      <c r="AD1511" s="756"/>
      <c r="AE1511" s="555"/>
      <c r="AF1511" s="823"/>
      <c r="AG1511" s="822" t="s">
        <v>725</v>
      </c>
    </row>
    <row r="1512" spans="1:33">
      <c r="A1512" s="22"/>
    </row>
    <row r="1513" spans="1:33">
      <c r="A1513" s="22"/>
    </row>
    <row r="1514" spans="1:33" ht="19.25" customHeight="1">
      <c r="A1514" s="1">
        <v>28</v>
      </c>
      <c r="B1514" s="555"/>
      <c r="C1514" s="555"/>
      <c r="D1514" s="561"/>
      <c r="E1514" s="564"/>
      <c r="F1514" s="567" t="s">
        <v>705</v>
      </c>
      <c r="G1514" s="562">
        <v>0</v>
      </c>
      <c r="H1514" s="563" t="s">
        <v>706</v>
      </c>
      <c r="I1514" s="564">
        <v>0</v>
      </c>
      <c r="J1514" s="565" t="s">
        <v>707</v>
      </c>
      <c r="K1514" s="566">
        <v>0</v>
      </c>
      <c r="L1514" s="567" t="s">
        <v>708</v>
      </c>
      <c r="M1514" s="566">
        <v>0</v>
      </c>
      <c r="N1514" s="567" t="s">
        <v>709</v>
      </c>
      <c r="O1514" s="568" t="s">
        <v>162</v>
      </c>
      <c r="P1514" s="557"/>
      <c r="Q1514" s="24"/>
      <c r="R1514" s="919" t="s">
        <v>99</v>
      </c>
      <c r="S1514" s="919"/>
      <c r="T1514" s="919"/>
      <c r="U1514" s="919"/>
      <c r="V1514" s="919"/>
      <c r="W1514" s="919"/>
      <c r="X1514" s="919"/>
      <c r="AD1514" s="866" t="s">
        <v>116</v>
      </c>
      <c r="AE1514" s="25"/>
      <c r="AF1514" s="183" t="s">
        <v>8</v>
      </c>
      <c r="AG1514" s="556" t="s">
        <v>9</v>
      </c>
    </row>
    <row r="1515" spans="1:33" ht="19">
      <c r="D1515" s="561"/>
      <c r="E1515" s="555"/>
      <c r="F1515" s="920"/>
      <c r="H1515" s="922"/>
      <c r="J1515" s="924"/>
      <c r="K1515" s="186"/>
      <c r="L1515" s="926"/>
      <c r="M1515" s="186"/>
      <c r="N1515" s="926"/>
      <c r="O1515" s="876" t="s">
        <v>704</v>
      </c>
      <c r="P1515" s="770">
        <v>1</v>
      </c>
      <c r="Q1515" s="4"/>
      <c r="R1515" s="269"/>
      <c r="S1515" s="865">
        <v>45805</v>
      </c>
      <c r="T1515" s="865"/>
      <c r="U1515" s="865"/>
      <c r="V1515" s="865"/>
      <c r="W1515" s="862" t="s">
        <v>112</v>
      </c>
      <c r="X1515" s="862"/>
      <c r="Y1515" s="268"/>
      <c r="Z1515" s="4"/>
      <c r="AA1515" s="4"/>
      <c r="AB1515" s="4"/>
      <c r="AC1515" s="29"/>
      <c r="AD1515" s="867"/>
      <c r="AE1515" s="263"/>
      <c r="AF1515" s="889" t="s">
        <v>723</v>
      </c>
      <c r="AG1515" s="860" t="s">
        <v>723</v>
      </c>
    </row>
    <row r="1516" spans="1:33" ht="19">
      <c r="D1516" s="561"/>
      <c r="E1516" s="560"/>
      <c r="F1516" s="921"/>
      <c r="G1516" s="31"/>
      <c r="H1516" s="923"/>
      <c r="I1516" s="31"/>
      <c r="J1516" s="925"/>
      <c r="K1516" s="187"/>
      <c r="L1516" s="927"/>
      <c r="M1516" s="187"/>
      <c r="N1516" s="927"/>
      <c r="O1516" s="877" t="s">
        <v>492</v>
      </c>
      <c r="P1516" s="770">
        <v>1</v>
      </c>
      <c r="Q1516" s="4"/>
      <c r="R1516" s="269"/>
      <c r="S1516" s="865"/>
      <c r="T1516" s="865"/>
      <c r="U1516" s="865"/>
      <c r="V1516" s="865"/>
      <c r="W1516" s="862"/>
      <c r="X1516" s="862"/>
      <c r="Y1516" s="268"/>
      <c r="Z1516" s="4"/>
      <c r="AA1516" s="4"/>
      <c r="AB1516" s="4"/>
      <c r="AC1516" s="29"/>
      <c r="AD1516" s="868"/>
      <c r="AE1516" s="187"/>
      <c r="AF1516" s="890" t="s">
        <v>492</v>
      </c>
      <c r="AG1516" s="861" t="s">
        <v>492</v>
      </c>
    </row>
    <row r="1517" spans="1:33">
      <c r="B1517" s="555" t="s">
        <v>447</v>
      </c>
      <c r="C1517" s="555"/>
      <c r="D1517" s="555"/>
      <c r="E1517" s="555"/>
      <c r="F1517" s="555"/>
      <c r="G1517" s="555"/>
      <c r="H1517" s="555"/>
      <c r="I1517" s="555"/>
      <c r="J1517" s="555"/>
      <c r="K1517" s="555"/>
      <c r="L1517" s="555"/>
      <c r="M1517" s="555"/>
      <c r="N1517" s="555"/>
      <c r="O1517" s="595">
        <v>5</v>
      </c>
      <c r="P1517" s="555"/>
      <c r="Q1517" s="555"/>
      <c r="R1517" s="596" t="s">
        <v>446</v>
      </c>
      <c r="S1517" s="555"/>
      <c r="T1517" s="555"/>
      <c r="U1517" s="555"/>
      <c r="V1517" s="596" t="s">
        <v>445</v>
      </c>
      <c r="W1517" s="555"/>
      <c r="X1517" s="555"/>
      <c r="Y1517" s="555"/>
      <c r="Z1517" s="596" t="s">
        <v>444</v>
      </c>
      <c r="AA1517" s="596"/>
      <c r="AB1517" s="555"/>
      <c r="AC1517" s="597"/>
      <c r="AD1517" s="555"/>
      <c r="AE1517" s="555"/>
      <c r="AF1517" s="596"/>
      <c r="AG1517" s="597"/>
    </row>
    <row r="1518" spans="1:33">
      <c r="B1518" s="908"/>
      <c r="C1518" s="909"/>
      <c r="D1518" s="598"/>
      <c r="E1518" s="598"/>
      <c r="F1518" s="891" t="s">
        <v>679</v>
      </c>
      <c r="G1518" s="892"/>
      <c r="H1518" s="892"/>
      <c r="I1518" s="892"/>
      <c r="J1518" s="892"/>
      <c r="K1518" s="892"/>
      <c r="L1518" s="892"/>
      <c r="M1518" s="892"/>
      <c r="N1518" s="892"/>
      <c r="O1518" s="892"/>
      <c r="P1518" s="893"/>
      <c r="Q1518" s="555"/>
      <c r="R1518" s="599" t="s">
        <v>78</v>
      </c>
      <c r="S1518" s="564"/>
      <c r="T1518" s="600" t="s">
        <v>79</v>
      </c>
      <c r="U1518" s="564"/>
      <c r="V1518" s="564" t="s">
        <v>80</v>
      </c>
      <c r="W1518" s="564"/>
      <c r="X1518" s="601" t="s">
        <v>79</v>
      </c>
      <c r="Y1518" s="555"/>
      <c r="Z1518" s="602" t="s">
        <v>30</v>
      </c>
      <c r="AA1518" s="603"/>
      <c r="AB1518" s="604"/>
      <c r="AC1518" s="605"/>
      <c r="AD1518" s="555"/>
      <c r="AE1518" s="555"/>
      <c r="AF1518" s="555"/>
      <c r="AG1518" s="606"/>
    </row>
    <row r="1519" spans="1:33">
      <c r="B1519" s="607" t="s">
        <v>104</v>
      </c>
      <c r="C1519" s="608" t="s">
        <v>105</v>
      </c>
      <c r="D1519" s="568" t="s">
        <v>4</v>
      </c>
      <c r="E1519" s="563"/>
      <c r="F1519" s="609" t="s">
        <v>15</v>
      </c>
      <c r="G1519" s="610"/>
      <c r="H1519" s="609" t="s">
        <v>16</v>
      </c>
      <c r="I1519" s="566"/>
      <c r="J1519" s="567" t="s">
        <v>17</v>
      </c>
      <c r="K1519" s="611"/>
      <c r="L1519" s="609" t="s">
        <v>18</v>
      </c>
      <c r="M1519" s="562"/>
      <c r="N1519" s="612" t="s">
        <v>19</v>
      </c>
      <c r="O1519" s="613" t="s">
        <v>6</v>
      </c>
      <c r="P1519" s="613" t="s">
        <v>20</v>
      </c>
      <c r="Q1519" s="595">
        <v>401</v>
      </c>
      <c r="R1519" s="614" t="s">
        <v>96</v>
      </c>
      <c r="S1519" s="604"/>
      <c r="T1519" s="615">
        <v>13500</v>
      </c>
      <c r="U1519" s="604">
        <v>500</v>
      </c>
      <c r="V1519" s="604" t="s">
        <v>341</v>
      </c>
      <c r="W1519" s="604"/>
      <c r="X1519" s="616">
        <v>27000</v>
      </c>
      <c r="Y1519" s="555"/>
      <c r="Z1519" s="558"/>
      <c r="AA1519" s="617"/>
      <c r="AB1519" s="618"/>
      <c r="AC1519" s="619"/>
      <c r="AD1519" s="555"/>
      <c r="AE1519" s="555"/>
      <c r="AF1519" s="555" t="s">
        <v>346</v>
      </c>
      <c r="AG1519" s="606"/>
    </row>
    <row r="1520" spans="1:33">
      <c r="A1520" s="43"/>
      <c r="B1520" s="620" t="s">
        <v>83</v>
      </c>
      <c r="C1520" s="621">
        <v>1</v>
      </c>
      <c r="D1520" s="621">
        <v>1</v>
      </c>
      <c r="E1520" s="604">
        <v>4500</v>
      </c>
      <c r="F1520" s="622">
        <v>15</v>
      </c>
      <c r="G1520" s="623">
        <v>4050</v>
      </c>
      <c r="H1520" s="622">
        <v>83</v>
      </c>
      <c r="I1520" s="624">
        <v>3150</v>
      </c>
      <c r="J1520" s="622"/>
      <c r="K1520" s="625">
        <v>2250</v>
      </c>
      <c r="L1520" s="622"/>
      <c r="M1520" s="626">
        <v>2030</v>
      </c>
      <c r="N1520" s="605"/>
      <c r="O1520" s="616">
        <v>98</v>
      </c>
      <c r="P1520" s="605">
        <v>403650</v>
      </c>
      <c r="Q1520" s="595">
        <v>415</v>
      </c>
      <c r="R1520" s="627" t="s">
        <v>579</v>
      </c>
      <c r="S1520" s="628"/>
      <c r="T1520" s="629">
        <v>157950</v>
      </c>
      <c r="U1520" s="628"/>
      <c r="V1520" s="628" t="s">
        <v>703</v>
      </c>
      <c r="W1520" s="628"/>
      <c r="X1520" s="630">
        <v>9000</v>
      </c>
      <c r="Y1520" s="555"/>
      <c r="Z1520" s="631"/>
      <c r="AA1520" s="632"/>
      <c r="AB1520" s="618"/>
      <c r="AC1520" s="619"/>
      <c r="AD1520" s="555"/>
      <c r="AE1520" s="555"/>
      <c r="AF1520" s="633" t="s">
        <v>164</v>
      </c>
      <c r="AG1520" s="634">
        <v>318730</v>
      </c>
    </row>
    <row r="1521" spans="1:33">
      <c r="A1521" s="43"/>
      <c r="B1521" s="635" t="s">
        <v>126</v>
      </c>
      <c r="C1521" s="636">
        <v>1</v>
      </c>
      <c r="D1521" s="636">
        <v>3</v>
      </c>
      <c r="E1521" s="628">
        <v>7500</v>
      </c>
      <c r="F1521" s="637">
        <v>24</v>
      </c>
      <c r="G1521" s="638">
        <v>6750</v>
      </c>
      <c r="H1521" s="637">
        <v>8</v>
      </c>
      <c r="I1521" s="639">
        <v>5250</v>
      </c>
      <c r="J1521" s="637"/>
      <c r="K1521" s="640">
        <v>3750</v>
      </c>
      <c r="L1521" s="637"/>
      <c r="M1521" s="641">
        <v>3380</v>
      </c>
      <c r="N1521" s="642"/>
      <c r="O1521" s="642">
        <v>32</v>
      </c>
      <c r="P1521" s="642">
        <v>234000</v>
      </c>
      <c r="Q1521" s="595">
        <v>443</v>
      </c>
      <c r="R1521" s="627" t="s">
        <v>717</v>
      </c>
      <c r="S1521" s="628"/>
      <c r="T1521" s="629">
        <v>81000</v>
      </c>
      <c r="U1521" s="628"/>
      <c r="V1521" s="628" t="s">
        <v>492</v>
      </c>
      <c r="W1521" s="628"/>
      <c r="X1521" s="630"/>
      <c r="Y1521" s="555"/>
      <c r="Z1521" s="631"/>
      <c r="AA1521" s="632"/>
      <c r="AB1521" s="618"/>
      <c r="AC1521" s="619"/>
      <c r="AD1521" s="555"/>
      <c r="AE1521" s="555"/>
      <c r="AF1521" s="643" t="s">
        <v>680</v>
      </c>
      <c r="AG1521" s="644">
        <v>0</v>
      </c>
    </row>
    <row r="1522" spans="1:33">
      <c r="A1522" s="43"/>
      <c r="B1522" s="635" t="s">
        <v>83</v>
      </c>
      <c r="C1522" s="636">
        <v>2</v>
      </c>
      <c r="D1522" s="636">
        <v>1</v>
      </c>
      <c r="E1522" s="628">
        <v>4500</v>
      </c>
      <c r="F1522" s="637">
        <v>20</v>
      </c>
      <c r="G1522" s="638">
        <v>4050</v>
      </c>
      <c r="H1522" s="637">
        <v>4</v>
      </c>
      <c r="I1522" s="639">
        <v>3150</v>
      </c>
      <c r="J1522" s="637"/>
      <c r="K1522" s="640">
        <v>2250</v>
      </c>
      <c r="L1522" s="637">
        <v>1</v>
      </c>
      <c r="M1522" s="641">
        <v>2030</v>
      </c>
      <c r="N1522" s="642"/>
      <c r="O1522" s="630">
        <v>25</v>
      </c>
      <c r="P1522" s="642">
        <v>108450</v>
      </c>
      <c r="Q1522" s="595">
        <v>474</v>
      </c>
      <c r="R1522" s="627" t="s">
        <v>716</v>
      </c>
      <c r="S1522" s="628"/>
      <c r="T1522" s="629">
        <v>153900</v>
      </c>
      <c r="U1522" s="628"/>
      <c r="V1522" s="628" t="s">
        <v>492</v>
      </c>
      <c r="W1522" s="628"/>
      <c r="X1522" s="630"/>
      <c r="Y1522" s="555"/>
      <c r="Z1522" s="645"/>
      <c r="AA1522" s="590"/>
      <c r="AB1522" s="646"/>
      <c r="AC1522" s="647"/>
      <c r="AD1522" s="555"/>
      <c r="AE1522" s="555"/>
      <c r="AF1522" s="555"/>
      <c r="AG1522" s="606"/>
    </row>
    <row r="1523" spans="1:33">
      <c r="A1523" s="43"/>
      <c r="B1523" s="635" t="s">
        <v>83</v>
      </c>
      <c r="C1523" s="636">
        <v>3</v>
      </c>
      <c r="D1523" s="636">
        <v>3</v>
      </c>
      <c r="E1523" s="628">
        <v>4500</v>
      </c>
      <c r="F1523" s="637">
        <v>6</v>
      </c>
      <c r="G1523" s="638">
        <v>4050</v>
      </c>
      <c r="H1523" s="637">
        <v>2</v>
      </c>
      <c r="I1523" s="639">
        <v>3150</v>
      </c>
      <c r="J1523" s="637"/>
      <c r="K1523" s="640">
        <v>2250</v>
      </c>
      <c r="L1523" s="637"/>
      <c r="M1523" s="641">
        <v>2030</v>
      </c>
      <c r="N1523" s="642"/>
      <c r="O1523" s="642">
        <v>8</v>
      </c>
      <c r="P1523" s="642">
        <v>35100</v>
      </c>
      <c r="Q1523" s="595"/>
      <c r="R1523" s="627" t="s">
        <v>492</v>
      </c>
      <c r="S1523" s="628"/>
      <c r="T1523" s="629"/>
      <c r="U1523" s="628"/>
      <c r="V1523" s="628" t="s">
        <v>492</v>
      </c>
      <c r="W1523" s="628"/>
      <c r="X1523" s="630"/>
      <c r="Y1523" s="555"/>
      <c r="Z1523" s="648" t="s">
        <v>35</v>
      </c>
      <c r="AA1523" s="649"/>
      <c r="AB1523" s="650"/>
      <c r="AC1523" s="651">
        <v>0</v>
      </c>
      <c r="AD1523" s="555"/>
      <c r="AE1523" s="555"/>
      <c r="AF1523" s="555" t="s">
        <v>345</v>
      </c>
      <c r="AG1523" s="606"/>
    </row>
    <row r="1524" spans="1:33">
      <c r="A1524" s="43"/>
      <c r="B1524" s="635" t="s">
        <v>126</v>
      </c>
      <c r="C1524" s="636">
        <v>2</v>
      </c>
      <c r="D1524" s="636">
        <v>3</v>
      </c>
      <c r="E1524" s="628">
        <v>7500</v>
      </c>
      <c r="F1524" s="637">
        <v>7</v>
      </c>
      <c r="G1524" s="638">
        <v>6750</v>
      </c>
      <c r="H1524" s="637">
        <v>2</v>
      </c>
      <c r="I1524" s="639">
        <v>5250</v>
      </c>
      <c r="J1524" s="637"/>
      <c r="K1524" s="640">
        <v>3750</v>
      </c>
      <c r="L1524" s="637"/>
      <c r="M1524" s="641">
        <v>3380</v>
      </c>
      <c r="N1524" s="642"/>
      <c r="O1524" s="630">
        <v>9</v>
      </c>
      <c r="P1524" s="642">
        <v>66000</v>
      </c>
      <c r="Q1524" s="595"/>
      <c r="R1524" s="627" t="s">
        <v>492</v>
      </c>
      <c r="S1524" s="628"/>
      <c r="T1524" s="629"/>
      <c r="U1524" s="628"/>
      <c r="V1524" s="628" t="s">
        <v>492</v>
      </c>
      <c r="W1524" s="628"/>
      <c r="X1524" s="630"/>
      <c r="Y1524" s="555"/>
      <c r="Z1524" s="555"/>
      <c r="AA1524" s="555"/>
      <c r="AB1524" s="555"/>
      <c r="AC1524" s="555"/>
      <c r="AD1524" s="555"/>
      <c r="AE1524" s="555"/>
      <c r="AF1524" s="633" t="s">
        <v>164</v>
      </c>
      <c r="AG1524" s="634">
        <v>259800</v>
      </c>
    </row>
    <row r="1525" spans="1:33">
      <c r="A1525" s="43"/>
      <c r="B1525" s="635" t="s">
        <v>83</v>
      </c>
      <c r="C1525" s="636">
        <v>4</v>
      </c>
      <c r="D1525" s="636">
        <v>1</v>
      </c>
      <c r="E1525" s="628">
        <v>4500</v>
      </c>
      <c r="F1525" s="637">
        <v>20</v>
      </c>
      <c r="G1525" s="638">
        <v>4050</v>
      </c>
      <c r="H1525" s="637">
        <v>29</v>
      </c>
      <c r="I1525" s="639">
        <v>3150</v>
      </c>
      <c r="J1525" s="637"/>
      <c r="K1525" s="640">
        <v>2250</v>
      </c>
      <c r="L1525" s="637"/>
      <c r="M1525" s="641">
        <v>2030</v>
      </c>
      <c r="N1525" s="642"/>
      <c r="O1525" s="642">
        <v>49</v>
      </c>
      <c r="P1525" s="642">
        <v>207450</v>
      </c>
      <c r="Q1525" s="595"/>
      <c r="R1525" s="627" t="s">
        <v>492</v>
      </c>
      <c r="S1525" s="628"/>
      <c r="T1525" s="629"/>
      <c r="U1525" s="628"/>
      <c r="V1525" s="628" t="s">
        <v>492</v>
      </c>
      <c r="W1525" s="628"/>
      <c r="X1525" s="630"/>
      <c r="Y1525" s="555"/>
      <c r="Z1525" s="602" t="s">
        <v>33</v>
      </c>
      <c r="AA1525" s="603"/>
      <c r="AB1525" s="652"/>
      <c r="AC1525" s="653"/>
      <c r="AD1525" s="555"/>
      <c r="AE1525" s="555"/>
      <c r="AF1525" s="643" t="s">
        <v>680</v>
      </c>
      <c r="AG1525" s="644">
        <v>0</v>
      </c>
    </row>
    <row r="1526" spans="1:33">
      <c r="A1526" s="43"/>
      <c r="B1526" s="635"/>
      <c r="C1526" s="636"/>
      <c r="D1526" s="636"/>
      <c r="E1526" s="628" t="s">
        <v>492</v>
      </c>
      <c r="F1526" s="637"/>
      <c r="G1526" s="638" t="s">
        <v>492</v>
      </c>
      <c r="H1526" s="637"/>
      <c r="I1526" s="639" t="s">
        <v>492</v>
      </c>
      <c r="J1526" s="637"/>
      <c r="K1526" s="640" t="s">
        <v>492</v>
      </c>
      <c r="L1526" s="637"/>
      <c r="M1526" s="641" t="s">
        <v>492</v>
      </c>
      <c r="N1526" s="642"/>
      <c r="O1526" s="630" t="s">
        <v>492</v>
      </c>
      <c r="P1526" s="642" t="s">
        <v>492</v>
      </c>
      <c r="Q1526" s="595"/>
      <c r="R1526" s="627" t="s">
        <v>492</v>
      </c>
      <c r="S1526" s="628"/>
      <c r="T1526" s="629"/>
      <c r="U1526" s="628"/>
      <c r="V1526" s="628" t="s">
        <v>492</v>
      </c>
      <c r="W1526" s="628"/>
      <c r="X1526" s="630"/>
      <c r="Y1526" s="555"/>
      <c r="Z1526" s="627"/>
      <c r="AA1526" s="654"/>
      <c r="AB1526" s="655"/>
      <c r="AC1526" s="656"/>
      <c r="AD1526" s="555"/>
      <c r="AE1526" s="555"/>
      <c r="AF1526" s="596"/>
      <c r="AG1526" s="606"/>
    </row>
    <row r="1527" spans="1:33">
      <c r="A1527" s="43"/>
      <c r="B1527" s="635"/>
      <c r="C1527" s="636"/>
      <c r="D1527" s="636"/>
      <c r="E1527" s="628" t="s">
        <v>492</v>
      </c>
      <c r="F1527" s="637"/>
      <c r="G1527" s="638" t="s">
        <v>492</v>
      </c>
      <c r="H1527" s="637"/>
      <c r="I1527" s="639" t="s">
        <v>492</v>
      </c>
      <c r="J1527" s="637"/>
      <c r="K1527" s="640" t="s">
        <v>492</v>
      </c>
      <c r="L1527" s="637"/>
      <c r="M1527" s="641" t="s">
        <v>492</v>
      </c>
      <c r="N1527" s="642"/>
      <c r="O1527" s="642" t="s">
        <v>492</v>
      </c>
      <c r="P1527" s="642" t="s">
        <v>492</v>
      </c>
      <c r="Q1527" s="595"/>
      <c r="R1527" s="627" t="s">
        <v>492</v>
      </c>
      <c r="S1527" s="628"/>
      <c r="T1527" s="629"/>
      <c r="U1527" s="628"/>
      <c r="V1527" s="628" t="s">
        <v>492</v>
      </c>
      <c r="W1527" s="628"/>
      <c r="X1527" s="630"/>
      <c r="Y1527" s="555"/>
      <c r="Z1527" s="627"/>
      <c r="AA1527" s="654"/>
      <c r="AB1527" s="655"/>
      <c r="AC1527" s="642"/>
      <c r="AD1527" s="555"/>
      <c r="AE1527" s="555"/>
      <c r="AF1527" s="555" t="s">
        <v>163</v>
      </c>
      <c r="AG1527" s="606"/>
    </row>
    <row r="1528" spans="1:33">
      <c r="A1528" s="43"/>
      <c r="B1528" s="635"/>
      <c r="C1528" s="636"/>
      <c r="D1528" s="636"/>
      <c r="E1528" s="628" t="s">
        <v>492</v>
      </c>
      <c r="F1528" s="637"/>
      <c r="G1528" s="638" t="s">
        <v>492</v>
      </c>
      <c r="H1528" s="637"/>
      <c r="I1528" s="639" t="s">
        <v>492</v>
      </c>
      <c r="J1528" s="637"/>
      <c r="K1528" s="640" t="s">
        <v>492</v>
      </c>
      <c r="L1528" s="637"/>
      <c r="M1528" s="641" t="s">
        <v>492</v>
      </c>
      <c r="N1528" s="642"/>
      <c r="O1528" s="630" t="s">
        <v>492</v>
      </c>
      <c r="P1528" s="642" t="s">
        <v>492</v>
      </c>
      <c r="Q1528" s="595"/>
      <c r="R1528" s="627" t="s">
        <v>492</v>
      </c>
      <c r="S1528" s="628"/>
      <c r="T1528" s="629"/>
      <c r="U1528" s="628"/>
      <c r="V1528" s="628" t="s">
        <v>492</v>
      </c>
      <c r="W1528" s="628"/>
      <c r="X1528" s="630"/>
      <c r="Y1528" s="555"/>
      <c r="Z1528" s="627"/>
      <c r="AA1528" s="654"/>
      <c r="AB1528" s="655"/>
      <c r="AC1528" s="642"/>
      <c r="AD1528" s="555"/>
      <c r="AE1528" s="555"/>
      <c r="AF1528" s="633" t="s">
        <v>164</v>
      </c>
      <c r="AG1528" s="634">
        <v>77000</v>
      </c>
    </row>
    <row r="1529" spans="1:33">
      <c r="A1529" s="43"/>
      <c r="B1529" s="635"/>
      <c r="C1529" s="636"/>
      <c r="D1529" s="636"/>
      <c r="E1529" s="628" t="s">
        <v>492</v>
      </c>
      <c r="F1529" s="637"/>
      <c r="G1529" s="638" t="s">
        <v>492</v>
      </c>
      <c r="H1529" s="637"/>
      <c r="I1529" s="639" t="s">
        <v>492</v>
      </c>
      <c r="J1529" s="637"/>
      <c r="K1529" s="640" t="s">
        <v>492</v>
      </c>
      <c r="L1529" s="637"/>
      <c r="M1529" s="641" t="s">
        <v>492</v>
      </c>
      <c r="N1529" s="642"/>
      <c r="O1529" s="642" t="s">
        <v>492</v>
      </c>
      <c r="P1529" s="642" t="s">
        <v>492</v>
      </c>
      <c r="Q1529" s="595"/>
      <c r="R1529" s="627" t="s">
        <v>492</v>
      </c>
      <c r="S1529" s="628"/>
      <c r="T1529" s="629"/>
      <c r="U1529" s="628"/>
      <c r="V1529" s="628" t="s">
        <v>492</v>
      </c>
      <c r="W1529" s="628"/>
      <c r="X1529" s="630"/>
      <c r="Y1529" s="555"/>
      <c r="Z1529" s="627"/>
      <c r="AA1529" s="654"/>
      <c r="AB1529" s="655"/>
      <c r="AC1529" s="642"/>
      <c r="AD1529" s="555"/>
      <c r="AE1529" s="555"/>
      <c r="AF1529" s="643" t="s">
        <v>680</v>
      </c>
      <c r="AG1529" s="644">
        <v>0</v>
      </c>
    </row>
    <row r="1530" spans="1:33">
      <c r="A1530" s="43"/>
      <c r="B1530" s="635"/>
      <c r="C1530" s="636"/>
      <c r="D1530" s="636"/>
      <c r="E1530" s="628" t="s">
        <v>492</v>
      </c>
      <c r="F1530" s="637"/>
      <c r="G1530" s="638" t="s">
        <v>492</v>
      </c>
      <c r="H1530" s="637"/>
      <c r="I1530" s="639" t="s">
        <v>492</v>
      </c>
      <c r="J1530" s="637"/>
      <c r="K1530" s="640" t="s">
        <v>492</v>
      </c>
      <c r="L1530" s="637"/>
      <c r="M1530" s="641" t="s">
        <v>492</v>
      </c>
      <c r="N1530" s="642"/>
      <c r="O1530" s="630" t="s">
        <v>492</v>
      </c>
      <c r="P1530" s="642" t="s">
        <v>492</v>
      </c>
      <c r="Q1530" s="595"/>
      <c r="R1530" s="627" t="s">
        <v>492</v>
      </c>
      <c r="S1530" s="628"/>
      <c r="T1530" s="629"/>
      <c r="U1530" s="628"/>
      <c r="V1530" s="628" t="s">
        <v>492</v>
      </c>
      <c r="W1530" s="628"/>
      <c r="X1530" s="630"/>
      <c r="Y1530" s="555"/>
      <c r="Z1530" s="627"/>
      <c r="AA1530" s="654"/>
      <c r="AB1530" s="657"/>
      <c r="AC1530" s="642"/>
      <c r="AD1530" s="555"/>
      <c r="AE1530" s="555"/>
      <c r="AF1530" s="555"/>
      <c r="AG1530" s="606"/>
    </row>
    <row r="1531" spans="1:33">
      <c r="A1531" s="43"/>
      <c r="B1531" s="635"/>
      <c r="C1531" s="658"/>
      <c r="D1531" s="636"/>
      <c r="E1531" s="628" t="s">
        <v>492</v>
      </c>
      <c r="F1531" s="637"/>
      <c r="G1531" s="638" t="s">
        <v>492</v>
      </c>
      <c r="H1531" s="637"/>
      <c r="I1531" s="639" t="s">
        <v>492</v>
      </c>
      <c r="J1531" s="637"/>
      <c r="K1531" s="640" t="s">
        <v>492</v>
      </c>
      <c r="L1531" s="637"/>
      <c r="M1531" s="641" t="s">
        <v>492</v>
      </c>
      <c r="N1531" s="642"/>
      <c r="O1531" s="642" t="s">
        <v>492</v>
      </c>
      <c r="P1531" s="642" t="s">
        <v>492</v>
      </c>
      <c r="Q1531" s="595"/>
      <c r="R1531" s="627" t="s">
        <v>492</v>
      </c>
      <c r="S1531" s="628"/>
      <c r="T1531" s="629"/>
      <c r="U1531" s="628"/>
      <c r="V1531" s="628" t="s">
        <v>492</v>
      </c>
      <c r="W1531" s="628"/>
      <c r="X1531" s="630"/>
      <c r="Y1531" s="555"/>
      <c r="Z1531" s="627"/>
      <c r="AA1531" s="654"/>
      <c r="AB1531" s="657"/>
      <c r="AC1531" s="642"/>
      <c r="AD1531" s="555"/>
      <c r="AE1531" s="555"/>
      <c r="AF1531" s="596" t="s">
        <v>344</v>
      </c>
      <c r="AG1531" s="597"/>
    </row>
    <row r="1532" spans="1:33">
      <c r="A1532" s="43"/>
      <c r="B1532" s="635"/>
      <c r="C1532" s="658"/>
      <c r="D1532" s="636"/>
      <c r="E1532" s="628" t="s">
        <v>492</v>
      </c>
      <c r="F1532" s="637"/>
      <c r="G1532" s="638" t="s">
        <v>492</v>
      </c>
      <c r="H1532" s="637"/>
      <c r="I1532" s="639" t="s">
        <v>492</v>
      </c>
      <c r="J1532" s="637"/>
      <c r="K1532" s="640" t="s">
        <v>492</v>
      </c>
      <c r="L1532" s="637"/>
      <c r="M1532" s="641" t="s">
        <v>492</v>
      </c>
      <c r="N1532" s="642"/>
      <c r="O1532" s="630" t="s">
        <v>492</v>
      </c>
      <c r="P1532" s="642" t="s">
        <v>492</v>
      </c>
      <c r="Q1532" s="595"/>
      <c r="R1532" s="627" t="s">
        <v>492</v>
      </c>
      <c r="S1532" s="628"/>
      <c r="T1532" s="629"/>
      <c r="U1532" s="628"/>
      <c r="V1532" s="628" t="s">
        <v>492</v>
      </c>
      <c r="W1532" s="628"/>
      <c r="X1532" s="630"/>
      <c r="Y1532" s="555"/>
      <c r="Z1532" s="627"/>
      <c r="AA1532" s="654"/>
      <c r="AB1532" s="655"/>
      <c r="AC1532" s="656"/>
      <c r="AD1532" s="555"/>
      <c r="AE1532" s="555"/>
      <c r="AF1532" s="659"/>
      <c r="AG1532" s="647"/>
    </row>
    <row r="1533" spans="1:33">
      <c r="A1533" s="43"/>
      <c r="B1533" s="635"/>
      <c r="C1533" s="658"/>
      <c r="D1533" s="636"/>
      <c r="E1533" s="628" t="s">
        <v>492</v>
      </c>
      <c r="F1533" s="637"/>
      <c r="G1533" s="638" t="s">
        <v>492</v>
      </c>
      <c r="H1533" s="637"/>
      <c r="I1533" s="639" t="s">
        <v>492</v>
      </c>
      <c r="J1533" s="637"/>
      <c r="K1533" s="640" t="s">
        <v>492</v>
      </c>
      <c r="L1533" s="637"/>
      <c r="M1533" s="641" t="s">
        <v>492</v>
      </c>
      <c r="N1533" s="642"/>
      <c r="O1533" s="642" t="s">
        <v>492</v>
      </c>
      <c r="P1533" s="642" t="s">
        <v>492</v>
      </c>
      <c r="Q1533" s="595"/>
      <c r="R1533" s="627" t="s">
        <v>492</v>
      </c>
      <c r="S1533" s="628"/>
      <c r="T1533" s="629"/>
      <c r="U1533" s="628"/>
      <c r="V1533" s="628" t="s">
        <v>492</v>
      </c>
      <c r="W1533" s="628"/>
      <c r="X1533" s="630"/>
      <c r="Y1533" s="555"/>
      <c r="Z1533" s="627"/>
      <c r="AA1533" s="654"/>
      <c r="AB1533" s="655"/>
      <c r="AC1533" s="642"/>
      <c r="AD1533" s="555"/>
      <c r="AE1533" s="555"/>
      <c r="AF1533" s="660" t="s">
        <v>31</v>
      </c>
      <c r="AG1533" s="661">
        <v>646470</v>
      </c>
    </row>
    <row r="1534" spans="1:33">
      <c r="B1534" s="662"/>
      <c r="C1534" s="663"/>
      <c r="D1534" s="664"/>
      <c r="E1534" s="590" t="s">
        <v>492</v>
      </c>
      <c r="F1534" s="665"/>
      <c r="G1534" s="666"/>
      <c r="H1534" s="665"/>
      <c r="I1534" s="667"/>
      <c r="J1534" s="665"/>
      <c r="K1534" s="667"/>
      <c r="L1534" s="665"/>
      <c r="M1534" s="666"/>
      <c r="N1534" s="647"/>
      <c r="O1534" s="668"/>
      <c r="P1534" s="647"/>
      <c r="Q1534" s="595"/>
      <c r="R1534" s="627" t="s">
        <v>492</v>
      </c>
      <c r="S1534" s="628"/>
      <c r="T1534" s="629"/>
      <c r="U1534" s="628"/>
      <c r="V1534" s="628" t="s">
        <v>492</v>
      </c>
      <c r="W1534" s="628"/>
      <c r="X1534" s="630"/>
      <c r="Y1534" s="555"/>
      <c r="Z1534" s="627"/>
      <c r="AA1534" s="654"/>
      <c r="AB1534" s="655"/>
      <c r="AC1534" s="642"/>
      <c r="AD1534" s="555"/>
      <c r="AE1534" s="555"/>
      <c r="AF1534" s="669"/>
      <c r="AG1534" s="619"/>
    </row>
    <row r="1535" spans="1:33">
      <c r="B1535" s="928" t="s">
        <v>500</v>
      </c>
      <c r="C1535" s="929"/>
      <c r="D1535" s="930"/>
      <c r="E1535" s="670"/>
      <c r="F1535" s="671">
        <v>92</v>
      </c>
      <c r="G1535" s="672">
        <v>29700</v>
      </c>
      <c r="H1535" s="671">
        <v>128</v>
      </c>
      <c r="I1535" s="673">
        <v>23100</v>
      </c>
      <c r="J1535" s="671">
        <v>0</v>
      </c>
      <c r="K1535" s="673">
        <v>16500</v>
      </c>
      <c r="L1535" s="671">
        <v>1</v>
      </c>
      <c r="M1535" s="672">
        <v>14880</v>
      </c>
      <c r="N1535" s="672">
        <v>0</v>
      </c>
      <c r="O1535" s="674">
        <v>221</v>
      </c>
      <c r="P1535" s="674">
        <v>1054650</v>
      </c>
      <c r="Q1535" s="595"/>
      <c r="R1535" s="675" t="s">
        <v>492</v>
      </c>
      <c r="S1535" s="676"/>
      <c r="T1535" s="677"/>
      <c r="U1535" s="628"/>
      <c r="V1535" s="628" t="s">
        <v>492</v>
      </c>
      <c r="W1535" s="628"/>
      <c r="X1535" s="630"/>
      <c r="Y1535" s="555"/>
      <c r="Z1535" s="627"/>
      <c r="AA1535" s="654"/>
      <c r="AB1535" s="655"/>
      <c r="AC1535" s="642"/>
      <c r="AD1535" s="555"/>
      <c r="AE1535" s="555"/>
      <c r="AF1535" s="660" t="s">
        <v>32</v>
      </c>
      <c r="AG1535" s="678"/>
    </row>
    <row r="1536" spans="1:33">
      <c r="B1536" s="554"/>
      <c r="C1536" s="590"/>
      <c r="D1536" s="554"/>
      <c r="E1536" s="590"/>
      <c r="F1536" s="666"/>
      <c r="G1536" s="666"/>
      <c r="H1536" s="666"/>
      <c r="I1536" s="666"/>
      <c r="J1536" s="666"/>
      <c r="K1536" s="666"/>
      <c r="L1536" s="666"/>
      <c r="M1536" s="666"/>
      <c r="N1536" s="666"/>
      <c r="O1536" s="666"/>
      <c r="P1536" s="666"/>
      <c r="Q1536" s="595"/>
      <c r="R1536" s="598" t="s">
        <v>89</v>
      </c>
      <c r="S1536" s="679"/>
      <c r="T1536" s="680">
        <v>406350</v>
      </c>
      <c r="U1536" s="628"/>
      <c r="V1536" s="628" t="s">
        <v>492</v>
      </c>
      <c r="W1536" s="628"/>
      <c r="X1536" s="630"/>
      <c r="Y1536" s="555"/>
      <c r="Z1536" s="627"/>
      <c r="AA1536" s="654"/>
      <c r="AB1536" s="657"/>
      <c r="AC1536" s="642"/>
      <c r="AD1536" s="555"/>
      <c r="AE1536" s="555"/>
      <c r="AF1536" s="669"/>
      <c r="AG1536" s="619"/>
    </row>
    <row r="1537" spans="1:33">
      <c r="B1537" s="881" t="s">
        <v>601</v>
      </c>
      <c r="C1537" s="882"/>
      <c r="D1537" s="882"/>
      <c r="E1537" s="564" t="e">
        <v>#N/A</v>
      </c>
      <c r="F1537" s="883" t="s">
        <v>603</v>
      </c>
      <c r="G1537" s="884"/>
      <c r="H1537" s="884"/>
      <c r="I1537" s="884"/>
      <c r="J1537" s="884"/>
      <c r="K1537" s="884"/>
      <c r="L1537" s="884"/>
      <c r="M1537" s="884"/>
      <c r="N1537" s="884"/>
      <c r="O1537" s="884"/>
      <c r="P1537" s="885"/>
      <c r="Q1537" s="555"/>
      <c r="R1537" s="598" t="s">
        <v>90</v>
      </c>
      <c r="S1537" s="564"/>
      <c r="T1537" s="681"/>
      <c r="U1537" s="682"/>
      <c r="V1537" s="682" t="s">
        <v>492</v>
      </c>
      <c r="W1537" s="682"/>
      <c r="X1537" s="683"/>
      <c r="Y1537" s="555"/>
      <c r="Z1537" s="675"/>
      <c r="AA1537" s="684"/>
      <c r="AB1537" s="685"/>
      <c r="AC1537" s="686"/>
      <c r="AD1537" s="555"/>
      <c r="AE1537" s="555"/>
      <c r="AF1537" s="660" t="s">
        <v>343</v>
      </c>
      <c r="AG1537" s="678"/>
    </row>
    <row r="1538" spans="1:33" ht="3" customHeight="1">
      <c r="B1538" s="894" t="s">
        <v>602</v>
      </c>
      <c r="C1538" s="894"/>
      <c r="D1538" s="894"/>
      <c r="E1538" s="555" t="e">
        <v>#N/A</v>
      </c>
      <c r="F1538" s="687" t="s">
        <v>15</v>
      </c>
      <c r="G1538" s="688"/>
      <c r="H1538" s="687" t="s">
        <v>16</v>
      </c>
      <c r="I1538" s="689"/>
      <c r="J1538" s="559" t="s">
        <v>17</v>
      </c>
      <c r="K1538" s="690"/>
      <c r="L1538" s="687" t="s">
        <v>18</v>
      </c>
      <c r="M1538" s="670"/>
      <c r="N1538" s="670" t="s">
        <v>19</v>
      </c>
      <c r="O1538" s="691" t="s">
        <v>6</v>
      </c>
      <c r="P1538" s="613" t="s">
        <v>20</v>
      </c>
      <c r="Q1538" s="555"/>
      <c r="R1538" s="692" t="s">
        <v>492</v>
      </c>
      <c r="S1538" s="560"/>
      <c r="T1538" s="693"/>
      <c r="U1538" s="694"/>
      <c r="V1538" s="695" t="s">
        <v>492</v>
      </c>
      <c r="W1538" s="695"/>
      <c r="X1538" s="630"/>
      <c r="Y1538" s="555"/>
      <c r="Z1538" s="645"/>
      <c r="AA1538" s="590"/>
      <c r="AB1538" s="646"/>
      <c r="AC1538" s="647"/>
      <c r="AD1538" s="555"/>
      <c r="AE1538" s="555"/>
      <c r="AF1538" s="669"/>
      <c r="AG1538" s="619"/>
    </row>
    <row r="1539" spans="1:33" ht="17.25" customHeight="1">
      <c r="A1539" s="548" t="s">
        <v>498</v>
      </c>
      <c r="B1539" s="873" t="s">
        <v>635</v>
      </c>
      <c r="C1539" s="874"/>
      <c r="D1539" s="875"/>
      <c r="E1539" s="670"/>
      <c r="F1539" s="765">
        <v>61</v>
      </c>
      <c r="G1539" s="757">
        <v>16200</v>
      </c>
      <c r="H1539" s="758">
        <v>118</v>
      </c>
      <c r="I1539" s="758">
        <v>12600</v>
      </c>
      <c r="J1539" s="758">
        <v>0</v>
      </c>
      <c r="K1539" s="758">
        <v>9000</v>
      </c>
      <c r="L1539" s="758">
        <v>1</v>
      </c>
      <c r="M1539" s="758">
        <v>8120</v>
      </c>
      <c r="N1539" s="758">
        <v>0</v>
      </c>
      <c r="O1539" s="758">
        <v>180</v>
      </c>
      <c r="P1539" s="759">
        <v>754650</v>
      </c>
      <c r="Q1539" s="555"/>
      <c r="R1539" s="857" t="s">
        <v>91</v>
      </c>
      <c r="S1539" s="858"/>
      <c r="T1539" s="680">
        <v>406350</v>
      </c>
      <c r="U1539" s="696"/>
      <c r="V1539" s="697" t="s">
        <v>492</v>
      </c>
      <c r="W1539" s="696"/>
      <c r="X1539" s="630"/>
      <c r="Y1539" s="555"/>
      <c r="Z1539" s="648" t="s">
        <v>35</v>
      </c>
      <c r="AA1539" s="649"/>
      <c r="AB1539" s="650"/>
      <c r="AC1539" s="651">
        <v>0</v>
      </c>
      <c r="AD1539" s="555"/>
      <c r="AE1539" s="555"/>
      <c r="AF1539" s="698" t="s">
        <v>81</v>
      </c>
      <c r="AG1539" s="699"/>
    </row>
    <row r="1540" spans="1:33" ht="17.25" customHeight="1">
      <c r="A1540" s="548"/>
      <c r="B1540" s="870" t="s">
        <v>623</v>
      </c>
      <c r="C1540" s="871"/>
      <c r="D1540" s="872"/>
      <c r="E1540" s="555" t="e">
        <v>#N/A</v>
      </c>
      <c r="F1540" s="700">
        <v>1013</v>
      </c>
      <c r="G1540" s="701">
        <v>263250</v>
      </c>
      <c r="H1540" s="702">
        <v>2117</v>
      </c>
      <c r="I1540" s="702">
        <v>204750</v>
      </c>
      <c r="J1540" s="702">
        <v>46</v>
      </c>
      <c r="K1540" s="702">
        <v>146250</v>
      </c>
      <c r="L1540" s="702">
        <v>44</v>
      </c>
      <c r="M1540" s="702">
        <v>131950</v>
      </c>
      <c r="N1540" s="702">
        <v>26</v>
      </c>
      <c r="O1540" s="702">
        <v>3246</v>
      </c>
      <c r="P1540" s="703">
        <v>13429030</v>
      </c>
      <c r="Q1540" s="555"/>
      <c r="R1540" s="560"/>
      <c r="S1540" s="560"/>
      <c r="T1540" s="704"/>
      <c r="U1540" s="628"/>
      <c r="V1540" s="628" t="s">
        <v>492</v>
      </c>
      <c r="W1540" s="628"/>
      <c r="X1540" s="630"/>
      <c r="Y1540" s="555"/>
      <c r="Z1540" s="596" t="s">
        <v>36</v>
      </c>
      <c r="AA1540" s="555"/>
      <c r="AB1540" s="555"/>
      <c r="AC1540" s="555"/>
      <c r="AD1540" s="555"/>
      <c r="AE1540" s="555"/>
      <c r="AF1540" s="669"/>
      <c r="AG1540" s="619"/>
    </row>
    <row r="1541" spans="1:33" ht="16.5" customHeight="1">
      <c r="A1541" s="548" t="s">
        <v>607</v>
      </c>
      <c r="B1541" s="873" t="s">
        <v>107</v>
      </c>
      <c r="C1541" s="874"/>
      <c r="D1541" s="875"/>
      <c r="E1541" s="670"/>
      <c r="F1541" s="757">
        <v>0</v>
      </c>
      <c r="G1541" s="758">
        <v>0</v>
      </c>
      <c r="H1541" s="758">
        <v>0</v>
      </c>
      <c r="I1541" s="758">
        <v>0</v>
      </c>
      <c r="J1541" s="758">
        <v>0</v>
      </c>
      <c r="K1541" s="758">
        <v>0</v>
      </c>
      <c r="L1541" s="758">
        <v>0</v>
      </c>
      <c r="M1541" s="758">
        <v>0</v>
      </c>
      <c r="N1541" s="758">
        <v>0</v>
      </c>
      <c r="O1541" s="758">
        <v>0</v>
      </c>
      <c r="P1541" s="759">
        <v>0</v>
      </c>
      <c r="Q1541" s="555"/>
      <c r="R1541" s="857" t="s">
        <v>92</v>
      </c>
      <c r="S1541" s="863"/>
      <c r="T1541" s="864"/>
      <c r="U1541" s="682"/>
      <c r="V1541" s="682" t="s">
        <v>492</v>
      </c>
      <c r="W1541" s="682"/>
      <c r="X1541" s="683"/>
      <c r="Y1541" s="555"/>
      <c r="Z1541" s="555"/>
      <c r="AA1541" s="555"/>
      <c r="AB1541" s="555"/>
      <c r="AC1541" s="555"/>
      <c r="AD1541" s="555"/>
      <c r="AE1541" s="555"/>
      <c r="AF1541" s="705" t="s">
        <v>34</v>
      </c>
      <c r="AG1541" s="706"/>
    </row>
    <row r="1542" spans="1:33" ht="11.25" customHeight="1">
      <c r="A1542" s="548"/>
      <c r="B1542" s="870" t="s">
        <v>623</v>
      </c>
      <c r="C1542" s="871"/>
      <c r="D1542" s="872"/>
      <c r="E1542" s="555" t="e">
        <v>#N/A</v>
      </c>
      <c r="F1542" s="701">
        <v>51</v>
      </c>
      <c r="G1542" s="702">
        <v>6300</v>
      </c>
      <c r="H1542" s="702">
        <v>50</v>
      </c>
      <c r="I1542" s="702">
        <v>4900</v>
      </c>
      <c r="J1542" s="702">
        <v>0</v>
      </c>
      <c r="K1542" s="702">
        <v>3500</v>
      </c>
      <c r="L1542" s="702">
        <v>0</v>
      </c>
      <c r="M1542" s="702">
        <v>3160</v>
      </c>
      <c r="N1542" s="702">
        <v>1</v>
      </c>
      <c r="O1542" s="702">
        <v>102</v>
      </c>
      <c r="P1542" s="703">
        <v>337580</v>
      </c>
      <c r="Q1542" s="555"/>
      <c r="R1542" s="692" t="s">
        <v>492</v>
      </c>
      <c r="S1542" s="560"/>
      <c r="T1542" s="693"/>
      <c r="U1542" s="707"/>
      <c r="V1542" s="708" t="s">
        <v>492</v>
      </c>
      <c r="W1542" s="676"/>
      <c r="X1542" s="709"/>
      <c r="Y1542" s="555"/>
      <c r="Z1542" s="645"/>
      <c r="AA1542" s="590"/>
      <c r="AB1542" s="646"/>
      <c r="AC1542" s="647"/>
      <c r="AD1542" s="555"/>
      <c r="AE1542" s="555"/>
      <c r="AF1542" s="669"/>
      <c r="AG1542" s="619"/>
    </row>
    <row r="1543" spans="1:33">
      <c r="A1543" s="548" t="s">
        <v>608</v>
      </c>
      <c r="B1543" s="873" t="s">
        <v>605</v>
      </c>
      <c r="C1543" s="874"/>
      <c r="D1543" s="875"/>
      <c r="E1543" s="670"/>
      <c r="F1543" s="757">
        <v>0</v>
      </c>
      <c r="G1543" s="758">
        <v>0</v>
      </c>
      <c r="H1543" s="758">
        <v>0</v>
      </c>
      <c r="I1543" s="758">
        <v>0</v>
      </c>
      <c r="J1543" s="758">
        <v>0</v>
      </c>
      <c r="K1543" s="758">
        <v>0</v>
      </c>
      <c r="L1543" s="758">
        <v>0</v>
      </c>
      <c r="M1543" s="758">
        <v>0</v>
      </c>
      <c r="N1543" s="758">
        <v>0</v>
      </c>
      <c r="O1543" s="758">
        <v>0</v>
      </c>
      <c r="P1543" s="759">
        <v>0</v>
      </c>
      <c r="Q1543" s="555"/>
      <c r="R1543" s="857" t="s">
        <v>93</v>
      </c>
      <c r="S1543" s="858"/>
      <c r="T1543" s="680">
        <v>36000</v>
      </c>
      <c r="U1543" s="710"/>
      <c r="V1543" s="564" t="s">
        <v>82</v>
      </c>
      <c r="W1543" s="564"/>
      <c r="X1543" s="711">
        <v>36000</v>
      </c>
      <c r="Y1543" s="555"/>
      <c r="Z1543" s="692" t="s">
        <v>76</v>
      </c>
      <c r="AA1543" s="649"/>
      <c r="AB1543" s="650"/>
      <c r="AC1543" s="651">
        <v>0</v>
      </c>
      <c r="AD1543" s="555"/>
      <c r="AE1543" s="555"/>
      <c r="AF1543" s="705" t="s">
        <v>5</v>
      </c>
      <c r="AG1543" s="651">
        <v>646470</v>
      </c>
    </row>
    <row r="1544" spans="1:33">
      <c r="A1544" s="548"/>
      <c r="B1544" s="870" t="s">
        <v>623</v>
      </c>
      <c r="C1544" s="871"/>
      <c r="D1544" s="872"/>
      <c r="E1544" s="712"/>
      <c r="F1544" s="701">
        <v>42</v>
      </c>
      <c r="G1544" s="702">
        <v>4500</v>
      </c>
      <c r="H1544" s="702">
        <v>54</v>
      </c>
      <c r="I1544" s="702">
        <v>3500</v>
      </c>
      <c r="J1544" s="702">
        <v>0</v>
      </c>
      <c r="K1544" s="702">
        <v>2500</v>
      </c>
      <c r="L1544" s="702">
        <v>0</v>
      </c>
      <c r="M1544" s="702">
        <v>2260</v>
      </c>
      <c r="N1544" s="702">
        <v>0</v>
      </c>
      <c r="O1544" s="702">
        <v>96</v>
      </c>
      <c r="P1544" s="703">
        <v>226500</v>
      </c>
      <c r="Q1544" s="555"/>
      <c r="R1544" s="596"/>
      <c r="S1544" s="555"/>
      <c r="T1544" s="713"/>
      <c r="U1544" s="555"/>
      <c r="V1544" s="714"/>
      <c r="W1544" s="555"/>
      <c r="X1544" s="713"/>
      <c r="Y1544" s="555"/>
      <c r="Z1544" s="555"/>
      <c r="AA1544" s="555"/>
      <c r="AB1544" s="555"/>
      <c r="AC1544" s="555"/>
      <c r="AD1544" s="555"/>
      <c r="AE1544" s="555"/>
      <c r="AF1544" s="555"/>
      <c r="AG1544" s="555"/>
    </row>
    <row r="1545" spans="1:33">
      <c r="A1545" s="548" t="s">
        <v>609</v>
      </c>
      <c r="B1545" s="873" t="s">
        <v>103</v>
      </c>
      <c r="C1545" s="874"/>
      <c r="D1545" s="875"/>
      <c r="E1545" s="560" t="e">
        <v>#N/A</v>
      </c>
      <c r="F1545" s="757">
        <v>0</v>
      </c>
      <c r="G1545" s="758">
        <v>0</v>
      </c>
      <c r="H1545" s="758">
        <v>0</v>
      </c>
      <c r="I1545" s="758">
        <v>0</v>
      </c>
      <c r="J1545" s="758">
        <v>0</v>
      </c>
      <c r="K1545" s="758">
        <v>0</v>
      </c>
      <c r="L1545" s="758">
        <v>0</v>
      </c>
      <c r="M1545" s="758">
        <v>0</v>
      </c>
      <c r="N1545" s="758">
        <v>0</v>
      </c>
      <c r="O1545" s="758">
        <v>0</v>
      </c>
      <c r="P1545" s="759">
        <v>0</v>
      </c>
      <c r="Q1545" s="555"/>
      <c r="R1545" s="649" t="s">
        <v>425</v>
      </c>
      <c r="S1545" s="555"/>
      <c r="T1545" s="555"/>
      <c r="U1545" s="555"/>
      <c r="V1545" s="555"/>
      <c r="W1545" s="555"/>
      <c r="X1545" s="555"/>
      <c r="Y1545" s="555"/>
      <c r="Z1545" s="555"/>
      <c r="AA1545" s="555"/>
      <c r="AB1545" s="555"/>
      <c r="AC1545" s="555"/>
      <c r="AD1545" s="555"/>
      <c r="AE1545" s="555"/>
      <c r="AF1545" s="714" t="s">
        <v>342</v>
      </c>
      <c r="AG1545" s="555"/>
    </row>
    <row r="1546" spans="1:33">
      <c r="A1546" s="548"/>
      <c r="B1546" s="870" t="s">
        <v>623</v>
      </c>
      <c r="C1546" s="871"/>
      <c r="D1546" s="872"/>
      <c r="E1546" s="555" t="e">
        <v>#N/A</v>
      </c>
      <c r="F1546" s="701">
        <v>174</v>
      </c>
      <c r="G1546" s="702">
        <v>26460</v>
      </c>
      <c r="H1546" s="702">
        <v>71</v>
      </c>
      <c r="I1546" s="702">
        <v>20580</v>
      </c>
      <c r="J1546" s="702">
        <v>0</v>
      </c>
      <c r="K1546" s="702">
        <v>14700</v>
      </c>
      <c r="L1546" s="702">
        <v>20</v>
      </c>
      <c r="M1546" s="702">
        <v>13230</v>
      </c>
      <c r="N1546" s="702">
        <v>6</v>
      </c>
      <c r="O1546" s="702">
        <v>271</v>
      </c>
      <c r="P1546" s="703">
        <v>2455880</v>
      </c>
      <c r="Q1546" s="555"/>
      <c r="R1546" s="774"/>
      <c r="S1546" s="604"/>
      <c r="T1546" s="603" t="s">
        <v>39</v>
      </c>
      <c r="U1546" s="604"/>
      <c r="V1546" s="715"/>
      <c r="W1546" s="604"/>
      <c r="X1546" s="603" t="s">
        <v>40</v>
      </c>
      <c r="Y1546" s="604"/>
      <c r="Z1546" s="715"/>
      <c r="AA1546" s="604"/>
      <c r="AB1546" s="604"/>
      <c r="AC1546" s="603" t="s">
        <v>41</v>
      </c>
      <c r="AD1546" s="715"/>
      <c r="AE1546" s="555"/>
      <c r="AF1546" s="645"/>
      <c r="AG1546" s="716"/>
    </row>
    <row r="1547" spans="1:33">
      <c r="A1547" s="548" t="s">
        <v>610</v>
      </c>
      <c r="B1547" s="878" t="s">
        <v>661</v>
      </c>
      <c r="C1547" s="879"/>
      <c r="D1547" s="880"/>
      <c r="E1547" s="670"/>
      <c r="F1547" s="757">
        <v>31</v>
      </c>
      <c r="G1547" s="758">
        <v>6750</v>
      </c>
      <c r="H1547" s="758">
        <v>10</v>
      </c>
      <c r="I1547" s="758">
        <v>5250</v>
      </c>
      <c r="J1547" s="758">
        <v>0</v>
      </c>
      <c r="K1547" s="758">
        <v>3750</v>
      </c>
      <c r="L1547" s="758">
        <v>0</v>
      </c>
      <c r="M1547" s="758">
        <v>3380</v>
      </c>
      <c r="N1547" s="758">
        <v>0</v>
      </c>
      <c r="O1547" s="758">
        <v>41</v>
      </c>
      <c r="P1547" s="759">
        <v>300000</v>
      </c>
      <c r="Q1547" s="555"/>
      <c r="R1547" s="775"/>
      <c r="S1547" s="596" t="s">
        <v>2</v>
      </c>
      <c r="T1547" s="717">
        <v>0</v>
      </c>
      <c r="U1547" s="555"/>
      <c r="V1547" s="718"/>
      <c r="W1547" s="596" t="s">
        <v>42</v>
      </c>
      <c r="X1547" s="719">
        <v>2108</v>
      </c>
      <c r="Y1547" s="555"/>
      <c r="Z1547" s="720"/>
      <c r="AA1547" s="555" t="s">
        <v>2</v>
      </c>
      <c r="AB1547" s="596"/>
      <c r="AC1547" s="721">
        <v>2427</v>
      </c>
      <c r="AD1547" s="720"/>
      <c r="AE1547" s="555"/>
      <c r="AF1547" s="631"/>
      <c r="AG1547" s="561"/>
    </row>
    <row r="1548" spans="1:33">
      <c r="A1548" s="548" t="s">
        <v>332</v>
      </c>
      <c r="B1548" s="870" t="s">
        <v>623</v>
      </c>
      <c r="C1548" s="871"/>
      <c r="D1548" s="872"/>
      <c r="E1548" s="555" t="e">
        <v>#N/A</v>
      </c>
      <c r="F1548" s="701">
        <v>343</v>
      </c>
      <c r="G1548" s="702">
        <v>87750</v>
      </c>
      <c r="H1548" s="702">
        <v>194</v>
      </c>
      <c r="I1548" s="702">
        <v>68250</v>
      </c>
      <c r="J1548" s="702">
        <v>0</v>
      </c>
      <c r="K1548" s="702">
        <v>48750</v>
      </c>
      <c r="L1548" s="702">
        <v>10</v>
      </c>
      <c r="M1548" s="702">
        <v>43940</v>
      </c>
      <c r="N1548" s="702">
        <v>3</v>
      </c>
      <c r="O1548" s="702">
        <v>550</v>
      </c>
      <c r="P1548" s="703">
        <v>3929640</v>
      </c>
      <c r="Q1548" s="555"/>
      <c r="R1548" s="776" t="s">
        <v>43</v>
      </c>
      <c r="S1548" s="697" t="s">
        <v>3</v>
      </c>
      <c r="T1548" s="722">
        <v>221</v>
      </c>
      <c r="U1548" s="696"/>
      <c r="V1548" s="723" t="s">
        <v>492</v>
      </c>
      <c r="W1548" s="697" t="s">
        <v>44</v>
      </c>
      <c r="X1548" s="724">
        <v>4265</v>
      </c>
      <c r="Y1548" s="696"/>
      <c r="Z1548" s="725">
        <v>202.32447817836814</v>
      </c>
      <c r="AA1548" s="696" t="s">
        <v>3</v>
      </c>
      <c r="AB1548" s="697"/>
      <c r="AC1548" s="726">
        <v>4543</v>
      </c>
      <c r="AD1548" s="723">
        <v>187.18582612278533</v>
      </c>
      <c r="AE1548" s="555"/>
      <c r="AF1548" s="558"/>
      <c r="AG1548" s="561"/>
    </row>
    <row r="1549" spans="1:33">
      <c r="A1549" s="43"/>
      <c r="B1549" s="662"/>
      <c r="C1549" s="663"/>
      <c r="D1549" s="664"/>
      <c r="E1549" s="590" t="s">
        <v>492</v>
      </c>
      <c r="F1549" s="760"/>
      <c r="G1549" s="761"/>
      <c r="H1549" s="760"/>
      <c r="I1549" s="762"/>
      <c r="J1549" s="760"/>
      <c r="K1549" s="762"/>
      <c r="L1549" s="760"/>
      <c r="M1549" s="761"/>
      <c r="N1549" s="761"/>
      <c r="O1549" s="763"/>
      <c r="P1549" s="764"/>
      <c r="Q1549" s="555"/>
      <c r="R1549" s="777"/>
      <c r="S1549" s="728"/>
      <c r="T1549" s="606">
        <v>0</v>
      </c>
      <c r="U1549" s="555"/>
      <c r="V1549" s="729"/>
      <c r="W1549" s="555"/>
      <c r="X1549" s="719">
        <v>7067270</v>
      </c>
      <c r="Y1549" s="555"/>
      <c r="Z1549" s="720"/>
      <c r="AA1549" s="555"/>
      <c r="AB1549" s="555"/>
      <c r="AC1549" s="713">
        <v>8111880</v>
      </c>
      <c r="AD1549" s="720"/>
      <c r="AE1549" s="555"/>
      <c r="AF1549" s="730"/>
      <c r="AG1549" s="561"/>
    </row>
    <row r="1550" spans="1:33">
      <c r="A1550" s="43"/>
      <c r="B1550" s="870" t="s">
        <v>611</v>
      </c>
      <c r="C1550" s="871"/>
      <c r="D1550" s="872"/>
      <c r="E1550" s="670"/>
      <c r="F1550" s="731">
        <v>1623</v>
      </c>
      <c r="G1550" s="732">
        <v>388260</v>
      </c>
      <c r="H1550" s="731">
        <v>2486</v>
      </c>
      <c r="I1550" s="733">
        <v>301980</v>
      </c>
      <c r="J1550" s="731">
        <v>46</v>
      </c>
      <c r="K1550" s="733">
        <v>215700</v>
      </c>
      <c r="L1550" s="731">
        <v>74</v>
      </c>
      <c r="M1550" s="732">
        <v>194540</v>
      </c>
      <c r="N1550" s="732">
        <v>36</v>
      </c>
      <c r="O1550" s="734">
        <v>4265</v>
      </c>
      <c r="P1550" s="735">
        <v>20378630</v>
      </c>
      <c r="Q1550" s="555"/>
      <c r="R1550" s="778" t="s">
        <v>45</v>
      </c>
      <c r="S1550" s="660"/>
      <c r="T1550" s="736">
        <v>1054650</v>
      </c>
      <c r="U1550" s="696"/>
      <c r="V1550" s="723" t="s">
        <v>492</v>
      </c>
      <c r="W1550" s="696"/>
      <c r="X1550" s="724">
        <v>20378630</v>
      </c>
      <c r="Y1550" s="696"/>
      <c r="Z1550" s="723">
        <v>288.3522208717086</v>
      </c>
      <c r="AA1550" s="696"/>
      <c r="AB1550" s="696"/>
      <c r="AC1550" s="736">
        <v>21562590</v>
      </c>
      <c r="AD1550" s="723">
        <v>265.81495288391841</v>
      </c>
      <c r="AE1550" s="555"/>
      <c r="AF1550" s="558"/>
      <c r="AG1550" s="561"/>
    </row>
    <row r="1551" spans="1:33">
      <c r="A1551" s="43"/>
      <c r="B1551" s="895"/>
      <c r="C1551" s="895"/>
      <c r="D1551" s="895"/>
      <c r="E1551" s="562"/>
      <c r="F1551" s="666"/>
      <c r="G1551" s="737"/>
      <c r="H1551" s="666"/>
      <c r="I1551" s="737"/>
      <c r="J1551" s="666"/>
      <c r="K1551" s="737"/>
      <c r="L1551" s="666"/>
      <c r="M1551" s="737"/>
      <c r="N1551" s="666"/>
      <c r="O1551" s="737"/>
      <c r="P1551" s="737"/>
      <c r="Q1551" s="555"/>
      <c r="R1551" s="777" t="s">
        <v>46</v>
      </c>
      <c r="S1551" s="738">
        <v>0</v>
      </c>
      <c r="T1551" s="606">
        <v>0</v>
      </c>
      <c r="U1551" s="555"/>
      <c r="V1551" s="729"/>
      <c r="W1551" s="555"/>
      <c r="X1551" s="719">
        <v>0</v>
      </c>
      <c r="Y1551" s="555"/>
      <c r="Z1551" s="739"/>
      <c r="AA1551" s="555"/>
      <c r="AB1551" s="555"/>
      <c r="AC1551" s="713">
        <v>0</v>
      </c>
      <c r="AD1551" s="720"/>
      <c r="AE1551" s="555"/>
      <c r="AF1551" s="558"/>
      <c r="AG1551" s="561"/>
    </row>
    <row r="1552" spans="1:33">
      <c r="A1552" s="43"/>
      <c r="B1552" s="881" t="s">
        <v>618</v>
      </c>
      <c r="C1552" s="882"/>
      <c r="D1552" s="882"/>
      <c r="E1552" s="564" t="e">
        <v>#N/A</v>
      </c>
      <c r="F1552" s="883" t="s">
        <v>616</v>
      </c>
      <c r="G1552" s="884"/>
      <c r="H1552" s="884"/>
      <c r="I1552" s="884"/>
      <c r="J1552" s="884"/>
      <c r="K1552" s="884"/>
      <c r="L1552" s="884"/>
      <c r="M1552" s="884"/>
      <c r="N1552" s="884"/>
      <c r="O1552" s="884"/>
      <c r="P1552" s="885"/>
      <c r="Q1552" s="555"/>
      <c r="R1552" s="776" t="s">
        <v>47</v>
      </c>
      <c r="S1552" s="740"/>
      <c r="T1552" s="736">
        <v>0</v>
      </c>
      <c r="U1552" s="696"/>
      <c r="V1552" s="723" t="s">
        <v>492</v>
      </c>
      <c r="W1552" s="696"/>
      <c r="X1552" s="724">
        <v>0</v>
      </c>
      <c r="Y1552" s="696"/>
      <c r="Z1552" s="725" t="s">
        <v>492</v>
      </c>
      <c r="AA1552" s="696"/>
      <c r="AB1552" s="696"/>
      <c r="AC1552" s="736">
        <v>0</v>
      </c>
      <c r="AD1552" s="723" t="s">
        <v>492</v>
      </c>
      <c r="AE1552" s="555"/>
      <c r="AF1552" s="558"/>
      <c r="AG1552" s="561"/>
    </row>
    <row r="1553" spans="1:33">
      <c r="A1553" s="43"/>
      <c r="B1553" s="894" t="s">
        <v>602</v>
      </c>
      <c r="C1553" s="894"/>
      <c r="D1553" s="894"/>
      <c r="E1553" s="555" t="e">
        <v>#N/A</v>
      </c>
      <c r="F1553" s="687" t="s">
        <v>15</v>
      </c>
      <c r="G1553" s="688"/>
      <c r="H1553" s="687" t="s">
        <v>16</v>
      </c>
      <c r="I1553" s="689"/>
      <c r="J1553" s="559" t="s">
        <v>17</v>
      </c>
      <c r="K1553" s="690"/>
      <c r="L1553" s="687" t="s">
        <v>18</v>
      </c>
      <c r="M1553" s="670"/>
      <c r="N1553" s="670" t="s">
        <v>19</v>
      </c>
      <c r="O1553" s="691" t="s">
        <v>6</v>
      </c>
      <c r="P1553" s="613" t="s">
        <v>20</v>
      </c>
      <c r="Q1553" s="555"/>
      <c r="R1553" s="773" t="s">
        <v>639</v>
      </c>
      <c r="S1553" s="824">
        <v>14170</v>
      </c>
      <c r="T1553" s="606">
        <v>0</v>
      </c>
      <c r="U1553" s="555"/>
      <c r="V1553" s="729"/>
      <c r="W1553" s="555"/>
      <c r="X1553" s="719">
        <v>133900</v>
      </c>
      <c r="Y1553" s="555"/>
      <c r="Z1553" s="720"/>
      <c r="AA1553" s="555"/>
      <c r="AB1553" s="555"/>
      <c r="AC1553" s="713">
        <v>153920</v>
      </c>
      <c r="AD1553" s="720"/>
      <c r="AE1553" s="555"/>
      <c r="AF1553" s="558"/>
      <c r="AG1553" s="561"/>
    </row>
    <row r="1554" spans="1:33" ht="15" thickBot="1">
      <c r="A1554" s="43"/>
      <c r="B1554" s="873" t="s">
        <v>635</v>
      </c>
      <c r="C1554" s="874"/>
      <c r="D1554" s="875"/>
      <c r="E1554" s="670"/>
      <c r="F1554" s="665"/>
      <c r="G1554" s="727"/>
      <c r="H1554" s="727"/>
      <c r="I1554" s="727"/>
      <c r="J1554" s="727"/>
      <c r="K1554" s="727"/>
      <c r="L1554" s="727"/>
      <c r="M1554" s="727"/>
      <c r="N1554" s="727"/>
      <c r="O1554" s="727"/>
      <c r="P1554" s="742"/>
      <c r="Q1554" s="555"/>
      <c r="R1554" s="771" t="s">
        <v>682</v>
      </c>
      <c r="S1554" s="825">
        <v>0</v>
      </c>
      <c r="T1554" s="736">
        <v>14170</v>
      </c>
      <c r="U1554" s="696"/>
      <c r="V1554" s="723" t="s">
        <v>492</v>
      </c>
      <c r="W1554" s="696"/>
      <c r="X1554" s="724">
        <v>318730</v>
      </c>
      <c r="Y1554" s="696"/>
      <c r="Z1554" s="723">
        <v>238.03584764749814</v>
      </c>
      <c r="AA1554" s="696"/>
      <c r="AB1554" s="696"/>
      <c r="AC1554" s="736">
        <v>336130</v>
      </c>
      <c r="AD1554" s="723">
        <v>218.37967775467777</v>
      </c>
      <c r="AE1554" s="555"/>
      <c r="AF1554" s="558"/>
      <c r="AG1554" s="561"/>
    </row>
    <row r="1555" spans="1:33" ht="15" thickBot="1">
      <c r="A1555" s="43"/>
      <c r="B1555" s="870" t="s">
        <v>624</v>
      </c>
      <c r="C1555" s="871"/>
      <c r="D1555" s="872"/>
      <c r="E1555" s="555" t="e">
        <v>#N/A</v>
      </c>
      <c r="F1555" s="700">
        <v>1199</v>
      </c>
      <c r="G1555" s="701">
        <v>275400</v>
      </c>
      <c r="H1555" s="702">
        <v>2195</v>
      </c>
      <c r="I1555" s="702">
        <v>214200</v>
      </c>
      <c r="J1555" s="702">
        <v>46</v>
      </c>
      <c r="K1555" s="702">
        <v>153000</v>
      </c>
      <c r="L1555" s="702">
        <v>56</v>
      </c>
      <c r="M1555" s="702">
        <v>138040</v>
      </c>
      <c r="N1555" s="702">
        <v>28</v>
      </c>
      <c r="O1555" s="702">
        <v>3524</v>
      </c>
      <c r="P1555" s="703">
        <v>14612990</v>
      </c>
      <c r="Q1555" s="555"/>
      <c r="R1555" s="773" t="s">
        <v>640</v>
      </c>
      <c r="S1555" s="741">
        <v>19500</v>
      </c>
      <c r="T1555" s="606">
        <v>0</v>
      </c>
      <c r="U1555" s="555"/>
      <c r="V1555" s="729"/>
      <c r="W1555" s="555"/>
      <c r="X1555" s="719">
        <v>126400</v>
      </c>
      <c r="Y1555" s="555"/>
      <c r="Z1555" s="739"/>
      <c r="AA1555" s="555"/>
      <c r="AB1555" s="555"/>
      <c r="AC1555" s="713">
        <v>149200</v>
      </c>
      <c r="AD1555" s="720"/>
      <c r="AE1555" s="555"/>
      <c r="AF1555" s="934" t="s">
        <v>664</v>
      </c>
      <c r="AG1555" s="935"/>
    </row>
    <row r="1556" spans="1:33">
      <c r="B1556" s="873" t="s">
        <v>107</v>
      </c>
      <c r="C1556" s="874"/>
      <c r="D1556" s="875"/>
      <c r="E1556" s="670"/>
      <c r="F1556" s="665"/>
      <c r="G1556" s="727"/>
      <c r="H1556" s="727"/>
      <c r="I1556" s="727"/>
      <c r="J1556" s="727"/>
      <c r="K1556" s="727"/>
      <c r="L1556" s="727"/>
      <c r="M1556" s="727"/>
      <c r="N1556" s="727"/>
      <c r="O1556" s="727"/>
      <c r="P1556" s="742"/>
      <c r="Q1556" s="555"/>
      <c r="R1556" s="772" t="s">
        <v>683</v>
      </c>
      <c r="S1556" s="740"/>
      <c r="T1556" s="736">
        <v>19500</v>
      </c>
      <c r="U1556" s="696"/>
      <c r="V1556" s="723" t="s">
        <v>492</v>
      </c>
      <c r="W1556" s="696"/>
      <c r="X1556" s="724">
        <v>259800</v>
      </c>
      <c r="Y1556" s="696"/>
      <c r="Z1556" s="725">
        <v>205.53797468354432</v>
      </c>
      <c r="AA1556" s="696"/>
      <c r="AB1556" s="696"/>
      <c r="AC1556" s="736">
        <v>292800</v>
      </c>
      <c r="AD1556" s="723">
        <v>196.24664879356567</v>
      </c>
      <c r="AE1556" s="555"/>
      <c r="AF1556" s="936" t="s">
        <v>157</v>
      </c>
      <c r="AG1556" s="937"/>
    </row>
    <row r="1557" spans="1:33">
      <c r="B1557" s="870" t="s">
        <v>624</v>
      </c>
      <c r="C1557" s="871"/>
      <c r="D1557" s="872"/>
      <c r="E1557" s="555" t="e">
        <v>#N/A</v>
      </c>
      <c r="F1557" s="701">
        <v>51</v>
      </c>
      <c r="G1557" s="702">
        <v>6300</v>
      </c>
      <c r="H1557" s="702">
        <v>50</v>
      </c>
      <c r="I1557" s="702">
        <v>4900</v>
      </c>
      <c r="J1557" s="702">
        <v>0</v>
      </c>
      <c r="K1557" s="702">
        <v>3500</v>
      </c>
      <c r="L1557" s="702">
        <v>0</v>
      </c>
      <c r="M1557" s="702">
        <v>3160</v>
      </c>
      <c r="N1557" s="702">
        <v>1</v>
      </c>
      <c r="O1557" s="702">
        <v>102</v>
      </c>
      <c r="P1557" s="703">
        <v>337580</v>
      </c>
      <c r="Q1557" s="555"/>
      <c r="R1557" s="777"/>
      <c r="S1557" s="669"/>
      <c r="T1557" s="606">
        <v>0</v>
      </c>
      <c r="U1557" s="555"/>
      <c r="V1557" s="729"/>
      <c r="W1557" s="555"/>
      <c r="X1557" s="719">
        <v>0</v>
      </c>
      <c r="Y1557" s="555"/>
      <c r="Z1557" s="720"/>
      <c r="AA1557" s="555"/>
      <c r="AB1557" s="555"/>
      <c r="AC1557" s="713">
        <v>0</v>
      </c>
      <c r="AD1557" s="720"/>
      <c r="AE1557" s="555"/>
      <c r="AF1557" s="826" t="s">
        <v>731</v>
      </c>
      <c r="AG1557" s="827" t="s">
        <v>732</v>
      </c>
    </row>
    <row r="1558" spans="1:33">
      <c r="B1558" s="873" t="s">
        <v>605</v>
      </c>
      <c r="C1558" s="874"/>
      <c r="D1558" s="875"/>
      <c r="E1558" s="670"/>
      <c r="F1558" s="665"/>
      <c r="G1558" s="727"/>
      <c r="H1558" s="727"/>
      <c r="I1558" s="727"/>
      <c r="J1558" s="727"/>
      <c r="K1558" s="727"/>
      <c r="L1558" s="727"/>
      <c r="M1558" s="727"/>
      <c r="N1558" s="727"/>
      <c r="O1558" s="727"/>
      <c r="P1558" s="742"/>
      <c r="Q1558" s="555"/>
      <c r="R1558" s="776" t="s">
        <v>52</v>
      </c>
      <c r="S1558" s="660"/>
      <c r="T1558" s="736">
        <v>0</v>
      </c>
      <c r="U1558" s="696"/>
      <c r="V1558" s="723" t="s">
        <v>492</v>
      </c>
      <c r="W1558" s="696"/>
      <c r="X1558" s="724">
        <v>0</v>
      </c>
      <c r="Y1558" s="696"/>
      <c r="Z1558" s="723" t="s">
        <v>492</v>
      </c>
      <c r="AA1558" s="696"/>
      <c r="AB1558" s="696"/>
      <c r="AC1558" s="736">
        <v>0</v>
      </c>
      <c r="AD1558" s="723" t="s">
        <v>492</v>
      </c>
      <c r="AE1558" s="555"/>
      <c r="AF1558" s="817">
        <v>3230</v>
      </c>
      <c r="AG1558" s="818">
        <v>239.25925925925958</v>
      </c>
    </row>
    <row r="1559" spans="1:33">
      <c r="B1559" s="870" t="s">
        <v>624</v>
      </c>
      <c r="C1559" s="871"/>
      <c r="D1559" s="872"/>
      <c r="E1559" s="712"/>
      <c r="F1559" s="701">
        <v>42</v>
      </c>
      <c r="G1559" s="702">
        <v>4500</v>
      </c>
      <c r="H1559" s="702">
        <v>54</v>
      </c>
      <c r="I1559" s="702">
        <v>3500</v>
      </c>
      <c r="J1559" s="702">
        <v>0</v>
      </c>
      <c r="K1559" s="702">
        <v>2500</v>
      </c>
      <c r="L1559" s="702">
        <v>0</v>
      </c>
      <c r="M1559" s="702">
        <v>2260</v>
      </c>
      <c r="N1559" s="702">
        <v>0</v>
      </c>
      <c r="O1559" s="702">
        <v>96</v>
      </c>
      <c r="P1559" s="703">
        <v>226500</v>
      </c>
      <c r="Q1559" s="555"/>
      <c r="R1559" s="773" t="s">
        <v>641</v>
      </c>
      <c r="S1559" s="728">
        <v>500</v>
      </c>
      <c r="T1559" s="743">
        <v>0</v>
      </c>
      <c r="U1559" s="682"/>
      <c r="V1559" s="744"/>
      <c r="W1559" s="682"/>
      <c r="X1559" s="719">
        <v>35000</v>
      </c>
      <c r="Y1559" s="682"/>
      <c r="Z1559" s="744"/>
      <c r="AA1559" s="682"/>
      <c r="AB1559" s="682"/>
      <c r="AC1559" s="745">
        <v>48500</v>
      </c>
      <c r="AD1559" s="744"/>
      <c r="AE1559" s="555"/>
      <c r="AF1559" s="828" t="s">
        <v>733</v>
      </c>
      <c r="AG1559" s="829" t="s">
        <v>732</v>
      </c>
    </row>
    <row r="1560" spans="1:33" ht="15" thickBot="1">
      <c r="B1560" s="873" t="s">
        <v>103</v>
      </c>
      <c r="C1560" s="874"/>
      <c r="D1560" s="875"/>
      <c r="E1560" s="560" t="e">
        <v>#N/A</v>
      </c>
      <c r="F1560" s="665"/>
      <c r="G1560" s="727"/>
      <c r="H1560" s="727"/>
      <c r="I1560" s="727"/>
      <c r="J1560" s="727"/>
      <c r="K1560" s="727"/>
      <c r="L1560" s="727"/>
      <c r="M1560" s="727"/>
      <c r="N1560" s="727"/>
      <c r="O1560" s="727"/>
      <c r="P1560" s="742"/>
      <c r="Q1560" s="555"/>
      <c r="R1560" s="779" t="s">
        <v>684</v>
      </c>
      <c r="S1560" s="746"/>
      <c r="T1560" s="747">
        <v>500</v>
      </c>
      <c r="U1560" s="748"/>
      <c r="V1560" s="749" t="s">
        <v>492</v>
      </c>
      <c r="W1560" s="748"/>
      <c r="X1560" s="719">
        <v>77000</v>
      </c>
      <c r="Y1560" s="748"/>
      <c r="Z1560" s="749">
        <v>220.00000000000003</v>
      </c>
      <c r="AA1560" s="748"/>
      <c r="AB1560" s="748"/>
      <c r="AC1560" s="747">
        <v>84500</v>
      </c>
      <c r="AD1560" s="749">
        <v>174.22680412371133</v>
      </c>
      <c r="AE1560" s="555"/>
      <c r="AF1560" s="821">
        <v>10940</v>
      </c>
      <c r="AG1560" s="822">
        <v>994.54545454545587</v>
      </c>
    </row>
    <row r="1561" spans="1:33">
      <c r="B1561" s="870" t="s">
        <v>624</v>
      </c>
      <c r="C1561" s="871"/>
      <c r="D1561" s="872"/>
      <c r="E1561" s="555" t="e">
        <v>#N/A</v>
      </c>
      <c r="F1561" s="701">
        <v>174</v>
      </c>
      <c r="G1561" s="702">
        <v>26460</v>
      </c>
      <c r="H1561" s="702">
        <v>71</v>
      </c>
      <c r="I1561" s="702">
        <v>20580</v>
      </c>
      <c r="J1561" s="702">
        <v>0</v>
      </c>
      <c r="K1561" s="702">
        <v>14700</v>
      </c>
      <c r="L1561" s="702">
        <v>20</v>
      </c>
      <c r="M1561" s="702">
        <v>13230</v>
      </c>
      <c r="N1561" s="702">
        <v>6</v>
      </c>
      <c r="O1561" s="702">
        <v>271</v>
      </c>
      <c r="P1561" s="703">
        <v>2455880</v>
      </c>
      <c r="Q1561" s="555"/>
      <c r="R1561" s="777"/>
      <c r="S1561" s="669"/>
      <c r="T1561" s="713">
        <v>0</v>
      </c>
      <c r="U1561" s="555"/>
      <c r="V1561" s="729"/>
      <c r="W1561" s="555"/>
      <c r="X1561" s="750">
        <v>7362570</v>
      </c>
      <c r="Y1561" s="555"/>
      <c r="Z1561" s="739"/>
      <c r="AA1561" s="555"/>
      <c r="AB1561" s="555"/>
      <c r="AC1561" s="713">
        <v>8463500</v>
      </c>
      <c r="AD1561" s="739"/>
      <c r="AE1561" s="555"/>
      <c r="AF1561" s="932" t="s">
        <v>685</v>
      </c>
      <c r="AG1561" s="933"/>
    </row>
    <row r="1562" spans="1:33">
      <c r="B1562" s="878" t="s">
        <v>661</v>
      </c>
      <c r="C1562" s="879"/>
      <c r="D1562" s="880"/>
      <c r="E1562" s="670"/>
      <c r="F1562" s="665"/>
      <c r="G1562" s="727"/>
      <c r="H1562" s="727"/>
      <c r="I1562" s="727"/>
      <c r="J1562" s="727"/>
      <c r="K1562" s="727"/>
      <c r="L1562" s="727"/>
      <c r="M1562" s="727"/>
      <c r="N1562" s="727"/>
      <c r="O1562" s="727"/>
      <c r="P1562" s="742"/>
      <c r="Q1562" s="555"/>
      <c r="R1562" s="780" t="s">
        <v>53</v>
      </c>
      <c r="S1562" s="705"/>
      <c r="T1562" s="751">
        <v>1088820</v>
      </c>
      <c r="U1562" s="560"/>
      <c r="V1562" s="752" t="s">
        <v>492</v>
      </c>
      <c r="W1562" s="560"/>
      <c r="X1562" s="751">
        <v>21034160</v>
      </c>
      <c r="Y1562" s="560"/>
      <c r="Z1562" s="752">
        <v>285.69045863061405</v>
      </c>
      <c r="AA1562" s="560"/>
      <c r="AB1562" s="560"/>
      <c r="AC1562" s="751">
        <v>22276020</v>
      </c>
      <c r="AD1562" s="752">
        <v>263.20103975896501</v>
      </c>
      <c r="AE1562" s="555"/>
      <c r="AF1562" s="826" t="s">
        <v>731</v>
      </c>
      <c r="AG1562" s="827" t="s">
        <v>732</v>
      </c>
    </row>
    <row r="1563" spans="1:33">
      <c r="B1563" s="870" t="s">
        <v>624</v>
      </c>
      <c r="C1563" s="871"/>
      <c r="D1563" s="872"/>
      <c r="E1563" s="555" t="e">
        <v>#N/A</v>
      </c>
      <c r="F1563" s="701">
        <v>343</v>
      </c>
      <c r="G1563" s="702">
        <v>87750</v>
      </c>
      <c r="H1563" s="702">
        <v>194</v>
      </c>
      <c r="I1563" s="702">
        <v>68250</v>
      </c>
      <c r="J1563" s="702">
        <v>0</v>
      </c>
      <c r="K1563" s="702">
        <v>48750</v>
      </c>
      <c r="L1563" s="702">
        <v>10</v>
      </c>
      <c r="M1563" s="702">
        <v>43940</v>
      </c>
      <c r="N1563" s="702">
        <v>3</v>
      </c>
      <c r="O1563" s="702">
        <v>550</v>
      </c>
      <c r="P1563" s="703">
        <v>3929640</v>
      </c>
      <c r="Q1563" s="555"/>
      <c r="R1563" s="775"/>
      <c r="S1563" s="669"/>
      <c r="T1563" s="713">
        <v>0</v>
      </c>
      <c r="U1563" s="555"/>
      <c r="V1563" s="729"/>
      <c r="W1563" s="555"/>
      <c r="X1563" s="713">
        <v>6694389.2255892251</v>
      </c>
      <c r="Y1563" s="555"/>
      <c r="Z1563" s="739"/>
      <c r="AA1563" s="555"/>
      <c r="AB1563" s="555"/>
      <c r="AC1563" s="713">
        <v>7695400.3367003351</v>
      </c>
      <c r="AD1563" s="739"/>
      <c r="AE1563" s="555"/>
      <c r="AF1563" s="817"/>
      <c r="AG1563" s="818" t="s">
        <v>725</v>
      </c>
    </row>
    <row r="1564" spans="1:33">
      <c r="B1564" s="662"/>
      <c r="C1564" s="663"/>
      <c r="D1564" s="664"/>
      <c r="E1564" s="590" t="s">
        <v>492</v>
      </c>
      <c r="F1564" s="665"/>
      <c r="G1564" s="666"/>
      <c r="H1564" s="665"/>
      <c r="I1564" s="667"/>
      <c r="J1564" s="665"/>
      <c r="K1564" s="667"/>
      <c r="L1564" s="665"/>
      <c r="M1564" s="666"/>
      <c r="N1564" s="666"/>
      <c r="O1564" s="727"/>
      <c r="P1564" s="647"/>
      <c r="Q1564" s="555"/>
      <c r="R1564" s="777" t="s">
        <v>54</v>
      </c>
      <c r="S1564" s="669"/>
      <c r="T1564" s="713">
        <v>989890.74074074067</v>
      </c>
      <c r="U1564" s="555"/>
      <c r="V1564" s="725"/>
      <c r="W1564" s="555"/>
      <c r="X1564" s="713">
        <v>19124478.451178446</v>
      </c>
      <c r="Y1564" s="555"/>
      <c r="Z1564" s="725">
        <v>285.67921294560153</v>
      </c>
      <c r="AA1564" s="555"/>
      <c r="AB1564" s="555"/>
      <c r="AC1564" s="713">
        <v>20253532.491582483</v>
      </c>
      <c r="AD1564" s="753">
        <v>263.19010844687097</v>
      </c>
      <c r="AE1564" s="555"/>
      <c r="AF1564" s="828" t="s">
        <v>733</v>
      </c>
      <c r="AG1564" s="829" t="s">
        <v>732</v>
      </c>
    </row>
    <row r="1565" spans="1:33" ht="15" thickBot="1">
      <c r="B1565" s="870" t="s">
        <v>617</v>
      </c>
      <c r="C1565" s="871"/>
      <c r="D1565" s="872"/>
      <c r="E1565" s="670"/>
      <c r="F1565" s="731">
        <v>1809</v>
      </c>
      <c r="G1565" s="732">
        <v>400410</v>
      </c>
      <c r="H1565" s="731">
        <v>2564</v>
      </c>
      <c r="I1565" s="733">
        <v>311430</v>
      </c>
      <c r="J1565" s="731">
        <v>46</v>
      </c>
      <c r="K1565" s="733">
        <v>222450</v>
      </c>
      <c r="L1565" s="731">
        <v>86</v>
      </c>
      <c r="M1565" s="732">
        <v>200630</v>
      </c>
      <c r="N1565" s="732">
        <v>38</v>
      </c>
      <c r="O1565" s="734">
        <v>4543</v>
      </c>
      <c r="P1565" s="735">
        <v>21562590</v>
      </c>
      <c r="Q1565" s="555"/>
      <c r="R1565" s="781"/>
      <c r="S1565" s="754" t="s">
        <v>0</v>
      </c>
      <c r="T1565" s="751">
        <v>98929.259259259328</v>
      </c>
      <c r="U1565" s="560"/>
      <c r="V1565" s="755"/>
      <c r="W1565" s="649" t="s">
        <v>0</v>
      </c>
      <c r="X1565" s="751">
        <v>1909681.5488215536</v>
      </c>
      <c r="Y1565" s="560"/>
      <c r="Z1565" s="756"/>
      <c r="AA1565" s="560" t="s">
        <v>0</v>
      </c>
      <c r="AB1565" s="649"/>
      <c r="AC1565" s="751">
        <v>2022487.5084175169</v>
      </c>
      <c r="AD1565" s="756"/>
      <c r="AE1565" s="555"/>
      <c r="AF1565" s="823"/>
      <c r="AG1565" s="822" t="s">
        <v>725</v>
      </c>
    </row>
    <row r="1566" spans="1:33">
      <c r="A1566" s="22"/>
    </row>
    <row r="1567" spans="1:33">
      <c r="A1567" s="22"/>
    </row>
    <row r="1568" spans="1:33" ht="19.25" customHeight="1">
      <c r="A1568" s="1">
        <v>29</v>
      </c>
      <c r="B1568" s="555"/>
      <c r="C1568" s="555"/>
      <c r="D1568" s="561"/>
      <c r="E1568" s="564"/>
      <c r="F1568" s="567" t="s">
        <v>705</v>
      </c>
      <c r="G1568" s="562">
        <v>0</v>
      </c>
      <c r="H1568" s="563" t="s">
        <v>706</v>
      </c>
      <c r="I1568" s="564">
        <v>0</v>
      </c>
      <c r="J1568" s="565" t="s">
        <v>707</v>
      </c>
      <c r="K1568" s="566">
        <v>0</v>
      </c>
      <c r="L1568" s="567" t="s">
        <v>708</v>
      </c>
      <c r="M1568" s="566">
        <v>0</v>
      </c>
      <c r="N1568" s="567" t="s">
        <v>709</v>
      </c>
      <c r="O1568" s="568" t="s">
        <v>162</v>
      </c>
      <c r="P1568" s="557"/>
      <c r="Q1568" s="24"/>
      <c r="R1568" s="919" t="s">
        <v>99</v>
      </c>
      <c r="S1568" s="919"/>
      <c r="T1568" s="919"/>
      <c r="U1568" s="919"/>
      <c r="V1568" s="919"/>
      <c r="W1568" s="919"/>
      <c r="X1568" s="919"/>
      <c r="AD1568" s="866" t="s">
        <v>116</v>
      </c>
      <c r="AE1568" s="25"/>
      <c r="AF1568" s="183" t="s">
        <v>8</v>
      </c>
      <c r="AG1568" s="556" t="s">
        <v>9</v>
      </c>
    </row>
    <row r="1569" spans="1:33" ht="19">
      <c r="D1569" s="561"/>
      <c r="E1569" s="555"/>
      <c r="F1569" s="920"/>
      <c r="H1569" s="922"/>
      <c r="J1569" s="924"/>
      <c r="K1569" s="186"/>
      <c r="L1569" s="926"/>
      <c r="M1569" s="186"/>
      <c r="N1569" s="926"/>
      <c r="O1569" s="876" t="s">
        <v>704</v>
      </c>
      <c r="P1569" s="770">
        <v>1</v>
      </c>
      <c r="Q1569" s="4"/>
      <c r="R1569" s="269"/>
      <c r="S1569" s="865">
        <v>45806</v>
      </c>
      <c r="T1569" s="865"/>
      <c r="U1569" s="865"/>
      <c r="V1569" s="865"/>
      <c r="W1569" s="862" t="s">
        <v>113</v>
      </c>
      <c r="X1569" s="862"/>
      <c r="Y1569" s="268"/>
      <c r="Z1569" s="4"/>
      <c r="AA1569" s="4"/>
      <c r="AB1569" s="4"/>
      <c r="AC1569" s="29"/>
      <c r="AD1569" s="867"/>
      <c r="AE1569" s="263"/>
      <c r="AF1569" s="889" t="s">
        <v>723</v>
      </c>
      <c r="AG1569" s="860" t="s">
        <v>723</v>
      </c>
    </row>
    <row r="1570" spans="1:33" ht="19">
      <c r="D1570" s="561"/>
      <c r="E1570" s="560"/>
      <c r="F1570" s="921"/>
      <c r="G1570" s="31"/>
      <c r="H1570" s="923"/>
      <c r="I1570" s="31"/>
      <c r="J1570" s="925"/>
      <c r="K1570" s="187"/>
      <c r="L1570" s="927"/>
      <c r="M1570" s="187"/>
      <c r="N1570" s="927"/>
      <c r="O1570" s="877" t="s">
        <v>492</v>
      </c>
      <c r="P1570" s="770">
        <v>1</v>
      </c>
      <c r="Q1570" s="4"/>
      <c r="R1570" s="269"/>
      <c r="S1570" s="865"/>
      <c r="T1570" s="865"/>
      <c r="U1570" s="865"/>
      <c r="V1570" s="865"/>
      <c r="W1570" s="862"/>
      <c r="X1570" s="862"/>
      <c r="Y1570" s="268"/>
      <c r="Z1570" s="4"/>
      <c r="AA1570" s="4"/>
      <c r="AB1570" s="4"/>
      <c r="AC1570" s="29"/>
      <c r="AD1570" s="868"/>
      <c r="AE1570" s="187"/>
      <c r="AF1570" s="890" t="s">
        <v>492</v>
      </c>
      <c r="AG1570" s="861" t="s">
        <v>492</v>
      </c>
    </row>
    <row r="1571" spans="1:33">
      <c r="B1571" s="555" t="s">
        <v>447</v>
      </c>
      <c r="C1571" s="555"/>
      <c r="D1571" s="555"/>
      <c r="E1571" s="555"/>
      <c r="F1571" s="555"/>
      <c r="G1571" s="555"/>
      <c r="H1571" s="555"/>
      <c r="I1571" s="555"/>
      <c r="J1571" s="555"/>
      <c r="K1571" s="555"/>
      <c r="L1571" s="555"/>
      <c r="M1571" s="555"/>
      <c r="N1571" s="555"/>
      <c r="O1571" s="595">
        <v>5</v>
      </c>
      <c r="P1571" s="555"/>
      <c r="Q1571" s="555"/>
      <c r="R1571" s="596" t="s">
        <v>446</v>
      </c>
      <c r="S1571" s="555"/>
      <c r="T1571" s="555"/>
      <c r="U1571" s="555"/>
      <c r="V1571" s="596" t="s">
        <v>445</v>
      </c>
      <c r="W1571" s="555"/>
      <c r="X1571" s="555"/>
      <c r="Y1571" s="555"/>
      <c r="Z1571" s="596" t="s">
        <v>444</v>
      </c>
      <c r="AA1571" s="596"/>
      <c r="AB1571" s="555"/>
      <c r="AC1571" s="597"/>
      <c r="AD1571" s="555"/>
      <c r="AE1571" s="555"/>
      <c r="AF1571" s="596"/>
      <c r="AG1571" s="597"/>
    </row>
    <row r="1572" spans="1:33">
      <c r="B1572" s="908"/>
      <c r="C1572" s="909"/>
      <c r="D1572" s="598"/>
      <c r="E1572" s="598"/>
      <c r="F1572" s="891" t="s">
        <v>679</v>
      </c>
      <c r="G1572" s="892"/>
      <c r="H1572" s="892"/>
      <c r="I1572" s="892"/>
      <c r="J1572" s="892"/>
      <c r="K1572" s="892"/>
      <c r="L1572" s="892"/>
      <c r="M1572" s="892"/>
      <c r="N1572" s="892"/>
      <c r="O1572" s="892"/>
      <c r="P1572" s="893"/>
      <c r="Q1572" s="555"/>
      <c r="R1572" s="599" t="s">
        <v>78</v>
      </c>
      <c r="S1572" s="564"/>
      <c r="T1572" s="600" t="s">
        <v>79</v>
      </c>
      <c r="U1572" s="564"/>
      <c r="V1572" s="564" t="s">
        <v>80</v>
      </c>
      <c r="W1572" s="564"/>
      <c r="X1572" s="601" t="s">
        <v>79</v>
      </c>
      <c r="Y1572" s="555"/>
      <c r="Z1572" s="602" t="s">
        <v>30</v>
      </c>
      <c r="AA1572" s="603"/>
      <c r="AB1572" s="604"/>
      <c r="AC1572" s="605"/>
      <c r="AD1572" s="555"/>
      <c r="AE1572" s="555"/>
      <c r="AF1572" s="555"/>
      <c r="AG1572" s="606"/>
    </row>
    <row r="1573" spans="1:33">
      <c r="B1573" s="607" t="s">
        <v>104</v>
      </c>
      <c r="C1573" s="608" t="s">
        <v>105</v>
      </c>
      <c r="D1573" s="568" t="s">
        <v>4</v>
      </c>
      <c r="E1573" s="563"/>
      <c r="F1573" s="609" t="s">
        <v>15</v>
      </c>
      <c r="G1573" s="610"/>
      <c r="H1573" s="609" t="s">
        <v>16</v>
      </c>
      <c r="I1573" s="566"/>
      <c r="J1573" s="567" t="s">
        <v>17</v>
      </c>
      <c r="K1573" s="611"/>
      <c r="L1573" s="609" t="s">
        <v>18</v>
      </c>
      <c r="M1573" s="562"/>
      <c r="N1573" s="612" t="s">
        <v>19</v>
      </c>
      <c r="O1573" s="613" t="s">
        <v>6</v>
      </c>
      <c r="P1573" s="613" t="s">
        <v>20</v>
      </c>
      <c r="Q1573" s="595">
        <v>415</v>
      </c>
      <c r="R1573" s="614" t="s">
        <v>579</v>
      </c>
      <c r="S1573" s="604"/>
      <c r="T1573" s="615">
        <v>291600</v>
      </c>
      <c r="U1573" s="604">
        <v>203</v>
      </c>
      <c r="V1573" s="604" t="s">
        <v>712</v>
      </c>
      <c r="W1573" s="604"/>
      <c r="X1573" s="616">
        <v>8100</v>
      </c>
      <c r="Y1573" s="555"/>
      <c r="Z1573" s="558"/>
      <c r="AA1573" s="617"/>
      <c r="AB1573" s="618"/>
      <c r="AC1573" s="619"/>
      <c r="AD1573" s="555"/>
      <c r="AE1573" s="555"/>
      <c r="AF1573" s="555" t="s">
        <v>346</v>
      </c>
      <c r="AG1573" s="606"/>
    </row>
    <row r="1574" spans="1:33">
      <c r="A1574" s="43"/>
      <c r="B1574" s="620" t="s">
        <v>83</v>
      </c>
      <c r="C1574" s="621">
        <v>1</v>
      </c>
      <c r="D1574" s="621">
        <v>1</v>
      </c>
      <c r="E1574" s="604">
        <v>4500</v>
      </c>
      <c r="F1574" s="622">
        <v>7</v>
      </c>
      <c r="G1574" s="623">
        <v>4050</v>
      </c>
      <c r="H1574" s="622">
        <v>40</v>
      </c>
      <c r="I1574" s="624">
        <v>3150</v>
      </c>
      <c r="J1574" s="622"/>
      <c r="K1574" s="625">
        <v>2250</v>
      </c>
      <c r="L1574" s="622"/>
      <c r="M1574" s="626">
        <v>2030</v>
      </c>
      <c r="N1574" s="605"/>
      <c r="O1574" s="616">
        <v>47</v>
      </c>
      <c r="P1574" s="605">
        <v>193500</v>
      </c>
      <c r="Q1574" s="595">
        <v>474</v>
      </c>
      <c r="R1574" s="627" t="s">
        <v>716</v>
      </c>
      <c r="S1574" s="628"/>
      <c r="T1574" s="629">
        <v>291600</v>
      </c>
      <c r="U1574" s="628"/>
      <c r="V1574" s="628" t="s">
        <v>492</v>
      </c>
      <c r="W1574" s="628"/>
      <c r="X1574" s="630"/>
      <c r="Y1574" s="555"/>
      <c r="Z1574" s="631"/>
      <c r="AA1574" s="632"/>
      <c r="AB1574" s="618"/>
      <c r="AC1574" s="619"/>
      <c r="AD1574" s="555"/>
      <c r="AE1574" s="555"/>
      <c r="AF1574" s="633" t="s">
        <v>164</v>
      </c>
      <c r="AG1574" s="634">
        <v>328350</v>
      </c>
    </row>
    <row r="1575" spans="1:33">
      <c r="A1575" s="43"/>
      <c r="B1575" s="635" t="s">
        <v>126</v>
      </c>
      <c r="C1575" s="636">
        <v>1</v>
      </c>
      <c r="D1575" s="636">
        <v>3</v>
      </c>
      <c r="E1575" s="628">
        <v>7500</v>
      </c>
      <c r="F1575" s="637">
        <v>11</v>
      </c>
      <c r="G1575" s="638">
        <v>6750</v>
      </c>
      <c r="H1575" s="637">
        <v>4</v>
      </c>
      <c r="I1575" s="639">
        <v>5250</v>
      </c>
      <c r="J1575" s="637"/>
      <c r="K1575" s="640">
        <v>3750</v>
      </c>
      <c r="L1575" s="637"/>
      <c r="M1575" s="641">
        <v>3380</v>
      </c>
      <c r="N1575" s="642"/>
      <c r="O1575" s="642">
        <v>15</v>
      </c>
      <c r="P1575" s="642">
        <v>109500</v>
      </c>
      <c r="Q1575" s="595"/>
      <c r="R1575" s="627" t="s">
        <v>492</v>
      </c>
      <c r="S1575" s="628"/>
      <c r="T1575" s="629"/>
      <c r="U1575" s="628"/>
      <c r="V1575" s="628" t="s">
        <v>492</v>
      </c>
      <c r="W1575" s="628"/>
      <c r="X1575" s="630"/>
      <c r="Y1575" s="555"/>
      <c r="Z1575" s="631"/>
      <c r="AA1575" s="632"/>
      <c r="AB1575" s="618"/>
      <c r="AC1575" s="619"/>
      <c r="AD1575" s="555"/>
      <c r="AE1575" s="555"/>
      <c r="AF1575" s="643" t="s">
        <v>680</v>
      </c>
      <c r="AG1575" s="644">
        <v>0</v>
      </c>
    </row>
    <row r="1576" spans="1:33">
      <c r="A1576" s="43"/>
      <c r="B1576" s="635" t="s">
        <v>83</v>
      </c>
      <c r="C1576" s="636">
        <v>2</v>
      </c>
      <c r="D1576" s="636">
        <v>1</v>
      </c>
      <c r="E1576" s="628">
        <v>4500</v>
      </c>
      <c r="F1576" s="637">
        <v>8</v>
      </c>
      <c r="G1576" s="638">
        <v>4050</v>
      </c>
      <c r="H1576" s="637">
        <v>39</v>
      </c>
      <c r="I1576" s="639">
        <v>3150</v>
      </c>
      <c r="J1576" s="637"/>
      <c r="K1576" s="640">
        <v>2250</v>
      </c>
      <c r="L1576" s="637">
        <v>2</v>
      </c>
      <c r="M1576" s="641">
        <v>2030</v>
      </c>
      <c r="N1576" s="642"/>
      <c r="O1576" s="630">
        <v>49</v>
      </c>
      <c r="P1576" s="642">
        <v>198450</v>
      </c>
      <c r="Q1576" s="595"/>
      <c r="R1576" s="627" t="s">
        <v>492</v>
      </c>
      <c r="S1576" s="628"/>
      <c r="T1576" s="629"/>
      <c r="U1576" s="628"/>
      <c r="V1576" s="628" t="s">
        <v>492</v>
      </c>
      <c r="W1576" s="628"/>
      <c r="X1576" s="630"/>
      <c r="Y1576" s="555"/>
      <c r="Z1576" s="645"/>
      <c r="AA1576" s="590"/>
      <c r="AB1576" s="646"/>
      <c r="AC1576" s="647"/>
      <c r="AD1576" s="555"/>
      <c r="AE1576" s="555"/>
      <c r="AF1576" s="555"/>
      <c r="AG1576" s="606"/>
    </row>
    <row r="1577" spans="1:33">
      <c r="A1577" s="43"/>
      <c r="B1577" s="635" t="s">
        <v>126</v>
      </c>
      <c r="C1577" s="636">
        <v>2</v>
      </c>
      <c r="D1577" s="636">
        <v>3</v>
      </c>
      <c r="E1577" s="628">
        <v>7500</v>
      </c>
      <c r="F1577" s="637">
        <v>6</v>
      </c>
      <c r="G1577" s="638">
        <v>6750</v>
      </c>
      <c r="H1577" s="637"/>
      <c r="I1577" s="639">
        <v>5250</v>
      </c>
      <c r="J1577" s="637"/>
      <c r="K1577" s="640">
        <v>3750</v>
      </c>
      <c r="L1577" s="637">
        <v>1</v>
      </c>
      <c r="M1577" s="641">
        <v>3380</v>
      </c>
      <c r="N1577" s="642"/>
      <c r="O1577" s="642">
        <v>7</v>
      </c>
      <c r="P1577" s="642">
        <v>48750</v>
      </c>
      <c r="Q1577" s="595"/>
      <c r="R1577" s="627" t="s">
        <v>492</v>
      </c>
      <c r="S1577" s="628"/>
      <c r="T1577" s="629"/>
      <c r="U1577" s="628"/>
      <c r="V1577" s="628" t="s">
        <v>492</v>
      </c>
      <c r="W1577" s="628"/>
      <c r="X1577" s="630"/>
      <c r="Y1577" s="555"/>
      <c r="Z1577" s="648" t="s">
        <v>35</v>
      </c>
      <c r="AA1577" s="649"/>
      <c r="AB1577" s="650"/>
      <c r="AC1577" s="651">
        <v>0</v>
      </c>
      <c r="AD1577" s="555"/>
      <c r="AE1577" s="555"/>
      <c r="AF1577" s="555" t="s">
        <v>345</v>
      </c>
      <c r="AG1577" s="606"/>
    </row>
    <row r="1578" spans="1:33">
      <c r="A1578" s="43"/>
      <c r="B1578" s="635" t="s">
        <v>83</v>
      </c>
      <c r="C1578" s="636">
        <v>4</v>
      </c>
      <c r="D1578" s="636">
        <v>1</v>
      </c>
      <c r="E1578" s="628">
        <v>4500</v>
      </c>
      <c r="F1578" s="637">
        <v>9</v>
      </c>
      <c r="G1578" s="638">
        <v>4050</v>
      </c>
      <c r="H1578" s="637">
        <v>73</v>
      </c>
      <c r="I1578" s="639">
        <v>3150</v>
      </c>
      <c r="J1578" s="637"/>
      <c r="K1578" s="640">
        <v>2250</v>
      </c>
      <c r="L1578" s="637"/>
      <c r="M1578" s="641">
        <v>2030</v>
      </c>
      <c r="N1578" s="642"/>
      <c r="O1578" s="630">
        <v>82</v>
      </c>
      <c r="P1578" s="642">
        <v>336150</v>
      </c>
      <c r="Q1578" s="595"/>
      <c r="R1578" s="627" t="s">
        <v>492</v>
      </c>
      <c r="S1578" s="628"/>
      <c r="T1578" s="629"/>
      <c r="U1578" s="628"/>
      <c r="V1578" s="628" t="s">
        <v>492</v>
      </c>
      <c r="W1578" s="628"/>
      <c r="X1578" s="630"/>
      <c r="Y1578" s="555"/>
      <c r="Z1578" s="555"/>
      <c r="AA1578" s="555"/>
      <c r="AB1578" s="555"/>
      <c r="AC1578" s="555"/>
      <c r="AD1578" s="555"/>
      <c r="AE1578" s="555"/>
      <c r="AF1578" s="633" t="s">
        <v>164</v>
      </c>
      <c r="AG1578" s="634">
        <v>266300</v>
      </c>
    </row>
    <row r="1579" spans="1:33">
      <c r="A1579" s="43"/>
      <c r="B1579" s="635"/>
      <c r="C1579" s="636"/>
      <c r="D1579" s="636"/>
      <c r="E1579" s="628" t="s">
        <v>492</v>
      </c>
      <c r="F1579" s="637"/>
      <c r="G1579" s="638" t="s">
        <v>492</v>
      </c>
      <c r="H1579" s="637"/>
      <c r="I1579" s="639" t="s">
        <v>492</v>
      </c>
      <c r="J1579" s="637"/>
      <c r="K1579" s="640" t="s">
        <v>492</v>
      </c>
      <c r="L1579" s="637"/>
      <c r="M1579" s="641" t="s">
        <v>492</v>
      </c>
      <c r="N1579" s="642"/>
      <c r="O1579" s="642" t="s">
        <v>492</v>
      </c>
      <c r="P1579" s="642" t="s">
        <v>492</v>
      </c>
      <c r="Q1579" s="595"/>
      <c r="R1579" s="627" t="s">
        <v>492</v>
      </c>
      <c r="S1579" s="628"/>
      <c r="T1579" s="629"/>
      <c r="U1579" s="628"/>
      <c r="V1579" s="628" t="s">
        <v>492</v>
      </c>
      <c r="W1579" s="628"/>
      <c r="X1579" s="630"/>
      <c r="Y1579" s="555"/>
      <c r="Z1579" s="602" t="s">
        <v>33</v>
      </c>
      <c r="AA1579" s="603"/>
      <c r="AB1579" s="652"/>
      <c r="AC1579" s="653"/>
      <c r="AD1579" s="555"/>
      <c r="AE1579" s="555"/>
      <c r="AF1579" s="643" t="s">
        <v>680</v>
      </c>
      <c r="AG1579" s="644">
        <v>0</v>
      </c>
    </row>
    <row r="1580" spans="1:33">
      <c r="A1580" s="43"/>
      <c r="B1580" s="635"/>
      <c r="C1580" s="636"/>
      <c r="D1580" s="636"/>
      <c r="E1580" s="628" t="s">
        <v>492</v>
      </c>
      <c r="F1580" s="637"/>
      <c r="G1580" s="638" t="s">
        <v>492</v>
      </c>
      <c r="H1580" s="637"/>
      <c r="I1580" s="639" t="s">
        <v>492</v>
      </c>
      <c r="J1580" s="637"/>
      <c r="K1580" s="640" t="s">
        <v>492</v>
      </c>
      <c r="L1580" s="637"/>
      <c r="M1580" s="641" t="s">
        <v>492</v>
      </c>
      <c r="N1580" s="642"/>
      <c r="O1580" s="630" t="s">
        <v>492</v>
      </c>
      <c r="P1580" s="642" t="s">
        <v>492</v>
      </c>
      <c r="Q1580" s="595"/>
      <c r="R1580" s="627" t="s">
        <v>492</v>
      </c>
      <c r="S1580" s="628"/>
      <c r="T1580" s="629"/>
      <c r="U1580" s="628"/>
      <c r="V1580" s="628" t="s">
        <v>492</v>
      </c>
      <c r="W1580" s="628"/>
      <c r="X1580" s="630"/>
      <c r="Y1580" s="555"/>
      <c r="Z1580" s="627"/>
      <c r="AA1580" s="654"/>
      <c r="AB1580" s="655"/>
      <c r="AC1580" s="656"/>
      <c r="AD1580" s="555"/>
      <c r="AE1580" s="555"/>
      <c r="AF1580" s="596"/>
      <c r="AG1580" s="606"/>
    </row>
    <row r="1581" spans="1:33">
      <c r="A1581" s="43"/>
      <c r="B1581" s="635"/>
      <c r="C1581" s="636"/>
      <c r="D1581" s="636"/>
      <c r="E1581" s="628" t="s">
        <v>492</v>
      </c>
      <c r="F1581" s="637"/>
      <c r="G1581" s="638" t="s">
        <v>492</v>
      </c>
      <c r="H1581" s="637"/>
      <c r="I1581" s="639" t="s">
        <v>492</v>
      </c>
      <c r="J1581" s="637"/>
      <c r="K1581" s="640" t="s">
        <v>492</v>
      </c>
      <c r="L1581" s="637"/>
      <c r="M1581" s="641" t="s">
        <v>492</v>
      </c>
      <c r="N1581" s="642"/>
      <c r="O1581" s="642" t="s">
        <v>492</v>
      </c>
      <c r="P1581" s="642" t="s">
        <v>492</v>
      </c>
      <c r="Q1581" s="595"/>
      <c r="R1581" s="627" t="s">
        <v>492</v>
      </c>
      <c r="S1581" s="628"/>
      <c r="T1581" s="629"/>
      <c r="U1581" s="628"/>
      <c r="V1581" s="628" t="s">
        <v>492</v>
      </c>
      <c r="W1581" s="628"/>
      <c r="X1581" s="630"/>
      <c r="Y1581" s="555"/>
      <c r="Z1581" s="627"/>
      <c r="AA1581" s="654"/>
      <c r="AB1581" s="655"/>
      <c r="AC1581" s="642"/>
      <c r="AD1581" s="555"/>
      <c r="AE1581" s="555"/>
      <c r="AF1581" s="555" t="s">
        <v>163</v>
      </c>
      <c r="AG1581" s="606"/>
    </row>
    <row r="1582" spans="1:33">
      <c r="A1582" s="43"/>
      <c r="B1582" s="635"/>
      <c r="C1582" s="636"/>
      <c r="D1582" s="636"/>
      <c r="E1582" s="628" t="s">
        <v>492</v>
      </c>
      <c r="F1582" s="637"/>
      <c r="G1582" s="638" t="s">
        <v>492</v>
      </c>
      <c r="H1582" s="637"/>
      <c r="I1582" s="639" t="s">
        <v>492</v>
      </c>
      <c r="J1582" s="637"/>
      <c r="K1582" s="640" t="s">
        <v>492</v>
      </c>
      <c r="L1582" s="637"/>
      <c r="M1582" s="641" t="s">
        <v>492</v>
      </c>
      <c r="N1582" s="642"/>
      <c r="O1582" s="630" t="s">
        <v>492</v>
      </c>
      <c r="P1582" s="642" t="s">
        <v>492</v>
      </c>
      <c r="Q1582" s="595"/>
      <c r="R1582" s="627" t="s">
        <v>492</v>
      </c>
      <c r="S1582" s="628"/>
      <c r="T1582" s="629"/>
      <c r="U1582" s="628"/>
      <c r="V1582" s="628" t="s">
        <v>492</v>
      </c>
      <c r="W1582" s="628"/>
      <c r="X1582" s="630"/>
      <c r="Y1582" s="555"/>
      <c r="Z1582" s="627"/>
      <c r="AA1582" s="654"/>
      <c r="AB1582" s="655"/>
      <c r="AC1582" s="642"/>
      <c r="AD1582" s="555"/>
      <c r="AE1582" s="555"/>
      <c r="AF1582" s="633" t="s">
        <v>164</v>
      </c>
      <c r="AG1582" s="634">
        <v>78000</v>
      </c>
    </row>
    <row r="1583" spans="1:33">
      <c r="A1583" s="43"/>
      <c r="B1583" s="635"/>
      <c r="C1583" s="636"/>
      <c r="D1583" s="636"/>
      <c r="E1583" s="628" t="s">
        <v>492</v>
      </c>
      <c r="F1583" s="637"/>
      <c r="G1583" s="638" t="s">
        <v>492</v>
      </c>
      <c r="H1583" s="637"/>
      <c r="I1583" s="639" t="s">
        <v>492</v>
      </c>
      <c r="J1583" s="637"/>
      <c r="K1583" s="640" t="s">
        <v>492</v>
      </c>
      <c r="L1583" s="637"/>
      <c r="M1583" s="641" t="s">
        <v>492</v>
      </c>
      <c r="N1583" s="642"/>
      <c r="O1583" s="642" t="s">
        <v>492</v>
      </c>
      <c r="P1583" s="642" t="s">
        <v>492</v>
      </c>
      <c r="Q1583" s="595"/>
      <c r="R1583" s="627" t="s">
        <v>492</v>
      </c>
      <c r="S1583" s="628"/>
      <c r="T1583" s="629"/>
      <c r="U1583" s="628"/>
      <c r="V1583" s="628" t="s">
        <v>492</v>
      </c>
      <c r="W1583" s="628"/>
      <c r="X1583" s="630"/>
      <c r="Y1583" s="555"/>
      <c r="Z1583" s="627"/>
      <c r="AA1583" s="654"/>
      <c r="AB1583" s="655"/>
      <c r="AC1583" s="642"/>
      <c r="AD1583" s="555"/>
      <c r="AE1583" s="555"/>
      <c r="AF1583" s="643" t="s">
        <v>680</v>
      </c>
      <c r="AG1583" s="644">
        <v>0</v>
      </c>
    </row>
    <row r="1584" spans="1:33">
      <c r="A1584" s="43"/>
      <c r="B1584" s="635"/>
      <c r="C1584" s="636"/>
      <c r="D1584" s="636"/>
      <c r="E1584" s="628" t="s">
        <v>492</v>
      </c>
      <c r="F1584" s="637"/>
      <c r="G1584" s="638" t="s">
        <v>492</v>
      </c>
      <c r="H1584" s="637"/>
      <c r="I1584" s="639" t="s">
        <v>492</v>
      </c>
      <c r="J1584" s="637"/>
      <c r="K1584" s="640" t="s">
        <v>492</v>
      </c>
      <c r="L1584" s="637"/>
      <c r="M1584" s="641" t="s">
        <v>492</v>
      </c>
      <c r="N1584" s="642"/>
      <c r="O1584" s="630" t="s">
        <v>492</v>
      </c>
      <c r="P1584" s="642" t="s">
        <v>492</v>
      </c>
      <c r="Q1584" s="595"/>
      <c r="R1584" s="627" t="s">
        <v>492</v>
      </c>
      <c r="S1584" s="628"/>
      <c r="T1584" s="629"/>
      <c r="U1584" s="628"/>
      <c r="V1584" s="628" t="s">
        <v>492</v>
      </c>
      <c r="W1584" s="628"/>
      <c r="X1584" s="630"/>
      <c r="Y1584" s="555"/>
      <c r="Z1584" s="627"/>
      <c r="AA1584" s="654"/>
      <c r="AB1584" s="657"/>
      <c r="AC1584" s="642"/>
      <c r="AD1584" s="555"/>
      <c r="AE1584" s="555"/>
      <c r="AF1584" s="555"/>
      <c r="AG1584" s="606"/>
    </row>
    <row r="1585" spans="1:33">
      <c r="A1585" s="43"/>
      <c r="B1585" s="635"/>
      <c r="C1585" s="658"/>
      <c r="D1585" s="636"/>
      <c r="E1585" s="628" t="s">
        <v>492</v>
      </c>
      <c r="F1585" s="637"/>
      <c r="G1585" s="638" t="s">
        <v>492</v>
      </c>
      <c r="H1585" s="637"/>
      <c r="I1585" s="639" t="s">
        <v>492</v>
      </c>
      <c r="J1585" s="637"/>
      <c r="K1585" s="640" t="s">
        <v>492</v>
      </c>
      <c r="L1585" s="637"/>
      <c r="M1585" s="641" t="s">
        <v>492</v>
      </c>
      <c r="N1585" s="642"/>
      <c r="O1585" s="642" t="s">
        <v>492</v>
      </c>
      <c r="P1585" s="642" t="s">
        <v>492</v>
      </c>
      <c r="Q1585" s="595"/>
      <c r="R1585" s="627" t="s">
        <v>492</v>
      </c>
      <c r="S1585" s="628"/>
      <c r="T1585" s="629"/>
      <c r="U1585" s="628"/>
      <c r="V1585" s="628" t="s">
        <v>492</v>
      </c>
      <c r="W1585" s="628"/>
      <c r="X1585" s="630"/>
      <c r="Y1585" s="555"/>
      <c r="Z1585" s="627"/>
      <c r="AA1585" s="654"/>
      <c r="AB1585" s="657"/>
      <c r="AC1585" s="642"/>
      <c r="AD1585" s="555"/>
      <c r="AE1585" s="555"/>
      <c r="AF1585" s="596" t="s">
        <v>344</v>
      </c>
      <c r="AG1585" s="597"/>
    </row>
    <row r="1586" spans="1:33">
      <c r="A1586" s="43"/>
      <c r="B1586" s="635"/>
      <c r="C1586" s="658"/>
      <c r="D1586" s="636"/>
      <c r="E1586" s="628" t="s">
        <v>492</v>
      </c>
      <c r="F1586" s="637"/>
      <c r="G1586" s="638" t="s">
        <v>492</v>
      </c>
      <c r="H1586" s="637"/>
      <c r="I1586" s="639" t="s">
        <v>492</v>
      </c>
      <c r="J1586" s="637"/>
      <c r="K1586" s="640" t="s">
        <v>492</v>
      </c>
      <c r="L1586" s="637"/>
      <c r="M1586" s="641" t="s">
        <v>492</v>
      </c>
      <c r="N1586" s="642"/>
      <c r="O1586" s="630" t="s">
        <v>492</v>
      </c>
      <c r="P1586" s="642" t="s">
        <v>492</v>
      </c>
      <c r="Q1586" s="595"/>
      <c r="R1586" s="627" t="s">
        <v>492</v>
      </c>
      <c r="S1586" s="628"/>
      <c r="T1586" s="629"/>
      <c r="U1586" s="628"/>
      <c r="V1586" s="628" t="s">
        <v>492</v>
      </c>
      <c r="W1586" s="628"/>
      <c r="X1586" s="630"/>
      <c r="Y1586" s="555"/>
      <c r="Z1586" s="627"/>
      <c r="AA1586" s="654"/>
      <c r="AB1586" s="655"/>
      <c r="AC1586" s="656"/>
      <c r="AD1586" s="555"/>
      <c r="AE1586" s="555"/>
      <c r="AF1586" s="659"/>
      <c r="AG1586" s="647"/>
    </row>
    <row r="1587" spans="1:33">
      <c r="A1587" s="43"/>
      <c r="B1587" s="635"/>
      <c r="C1587" s="658"/>
      <c r="D1587" s="636"/>
      <c r="E1587" s="628" t="s">
        <v>492</v>
      </c>
      <c r="F1587" s="637"/>
      <c r="G1587" s="638" t="s">
        <v>492</v>
      </c>
      <c r="H1587" s="637"/>
      <c r="I1587" s="639" t="s">
        <v>492</v>
      </c>
      <c r="J1587" s="637"/>
      <c r="K1587" s="640" t="s">
        <v>492</v>
      </c>
      <c r="L1587" s="637"/>
      <c r="M1587" s="641" t="s">
        <v>492</v>
      </c>
      <c r="N1587" s="642"/>
      <c r="O1587" s="642" t="s">
        <v>492</v>
      </c>
      <c r="P1587" s="642" t="s">
        <v>492</v>
      </c>
      <c r="Q1587" s="595"/>
      <c r="R1587" s="627" t="s">
        <v>492</v>
      </c>
      <c r="S1587" s="628"/>
      <c r="T1587" s="629"/>
      <c r="U1587" s="628"/>
      <c r="V1587" s="628" t="s">
        <v>492</v>
      </c>
      <c r="W1587" s="628"/>
      <c r="X1587" s="630"/>
      <c r="Y1587" s="555"/>
      <c r="Z1587" s="627"/>
      <c r="AA1587" s="654"/>
      <c r="AB1587" s="655"/>
      <c r="AC1587" s="642"/>
      <c r="AD1587" s="555"/>
      <c r="AE1587" s="555"/>
      <c r="AF1587" s="660" t="s">
        <v>31</v>
      </c>
      <c r="AG1587" s="661">
        <v>312170</v>
      </c>
    </row>
    <row r="1588" spans="1:33">
      <c r="B1588" s="662"/>
      <c r="C1588" s="663"/>
      <c r="D1588" s="664"/>
      <c r="E1588" s="590" t="s">
        <v>492</v>
      </c>
      <c r="F1588" s="665"/>
      <c r="G1588" s="666"/>
      <c r="H1588" s="665"/>
      <c r="I1588" s="667"/>
      <c r="J1588" s="665"/>
      <c r="K1588" s="667"/>
      <c r="L1588" s="665"/>
      <c r="M1588" s="666"/>
      <c r="N1588" s="647"/>
      <c r="O1588" s="668"/>
      <c r="P1588" s="647"/>
      <c r="Q1588" s="595"/>
      <c r="R1588" s="627" t="s">
        <v>492</v>
      </c>
      <c r="S1588" s="628"/>
      <c r="T1588" s="629"/>
      <c r="U1588" s="628"/>
      <c r="V1588" s="628" t="s">
        <v>492</v>
      </c>
      <c r="W1588" s="628"/>
      <c r="X1588" s="630"/>
      <c r="Y1588" s="555"/>
      <c r="Z1588" s="627"/>
      <c r="AA1588" s="654"/>
      <c r="AB1588" s="655"/>
      <c r="AC1588" s="642"/>
      <c r="AD1588" s="555"/>
      <c r="AE1588" s="555"/>
      <c r="AF1588" s="669"/>
      <c r="AG1588" s="619"/>
    </row>
    <row r="1589" spans="1:33">
      <c r="B1589" s="928" t="s">
        <v>500</v>
      </c>
      <c r="C1589" s="929"/>
      <c r="D1589" s="930"/>
      <c r="E1589" s="670"/>
      <c r="F1589" s="671">
        <v>41</v>
      </c>
      <c r="G1589" s="672">
        <v>25650</v>
      </c>
      <c r="H1589" s="671">
        <v>156</v>
      </c>
      <c r="I1589" s="673">
        <v>19950</v>
      </c>
      <c r="J1589" s="671">
        <v>0</v>
      </c>
      <c r="K1589" s="673">
        <v>14250</v>
      </c>
      <c r="L1589" s="671">
        <v>3</v>
      </c>
      <c r="M1589" s="672">
        <v>12850</v>
      </c>
      <c r="N1589" s="672">
        <v>0</v>
      </c>
      <c r="O1589" s="674">
        <v>200</v>
      </c>
      <c r="P1589" s="674">
        <v>886350</v>
      </c>
      <c r="Q1589" s="595"/>
      <c r="R1589" s="675" t="s">
        <v>492</v>
      </c>
      <c r="S1589" s="676"/>
      <c r="T1589" s="677"/>
      <c r="U1589" s="628"/>
      <c r="V1589" s="628" t="s">
        <v>492</v>
      </c>
      <c r="W1589" s="628"/>
      <c r="X1589" s="630"/>
      <c r="Y1589" s="555"/>
      <c r="Z1589" s="627"/>
      <c r="AA1589" s="654"/>
      <c r="AB1589" s="655"/>
      <c r="AC1589" s="642"/>
      <c r="AD1589" s="555"/>
      <c r="AE1589" s="555"/>
      <c r="AF1589" s="660" t="s">
        <v>32</v>
      </c>
      <c r="AG1589" s="678"/>
    </row>
    <row r="1590" spans="1:33">
      <c r="B1590" s="554"/>
      <c r="C1590" s="590"/>
      <c r="D1590" s="554"/>
      <c r="E1590" s="590"/>
      <c r="F1590" s="666"/>
      <c r="G1590" s="666"/>
      <c r="H1590" s="666"/>
      <c r="I1590" s="666"/>
      <c r="J1590" s="666"/>
      <c r="K1590" s="666"/>
      <c r="L1590" s="666"/>
      <c r="M1590" s="666"/>
      <c r="N1590" s="666"/>
      <c r="O1590" s="666"/>
      <c r="P1590" s="666"/>
      <c r="Q1590" s="595"/>
      <c r="R1590" s="598" t="s">
        <v>89</v>
      </c>
      <c r="S1590" s="679"/>
      <c r="T1590" s="680">
        <v>583200</v>
      </c>
      <c r="U1590" s="628"/>
      <c r="V1590" s="628" t="s">
        <v>492</v>
      </c>
      <c r="W1590" s="628"/>
      <c r="X1590" s="630"/>
      <c r="Y1590" s="555"/>
      <c r="Z1590" s="627"/>
      <c r="AA1590" s="654"/>
      <c r="AB1590" s="657"/>
      <c r="AC1590" s="642"/>
      <c r="AD1590" s="555"/>
      <c r="AE1590" s="555"/>
      <c r="AF1590" s="669"/>
      <c r="AG1590" s="619"/>
    </row>
    <row r="1591" spans="1:33" ht="3" customHeight="1">
      <c r="B1591" s="881" t="s">
        <v>601</v>
      </c>
      <c r="C1591" s="882"/>
      <c r="D1591" s="882"/>
      <c r="E1591" s="564" t="e">
        <v>#N/A</v>
      </c>
      <c r="F1591" s="883" t="s">
        <v>603</v>
      </c>
      <c r="G1591" s="884"/>
      <c r="H1591" s="884"/>
      <c r="I1591" s="884"/>
      <c r="J1591" s="884"/>
      <c r="K1591" s="884"/>
      <c r="L1591" s="884"/>
      <c r="M1591" s="884"/>
      <c r="N1591" s="884"/>
      <c r="O1591" s="884"/>
      <c r="P1591" s="885"/>
      <c r="Q1591" s="555"/>
      <c r="R1591" s="598" t="s">
        <v>90</v>
      </c>
      <c r="S1591" s="564"/>
      <c r="T1591" s="681"/>
      <c r="U1591" s="682"/>
      <c r="V1591" s="682" t="s">
        <v>492</v>
      </c>
      <c r="W1591" s="682"/>
      <c r="X1591" s="683"/>
      <c r="Y1591" s="555"/>
      <c r="Z1591" s="675"/>
      <c r="AA1591" s="684"/>
      <c r="AB1591" s="685"/>
      <c r="AC1591" s="686"/>
      <c r="AD1591" s="555"/>
      <c r="AE1591" s="555"/>
      <c r="AF1591" s="660" t="s">
        <v>343</v>
      </c>
      <c r="AG1591" s="678"/>
    </row>
    <row r="1592" spans="1:33" ht="17.25" customHeight="1">
      <c r="B1592" s="894" t="s">
        <v>602</v>
      </c>
      <c r="C1592" s="894"/>
      <c r="D1592" s="894"/>
      <c r="E1592" s="555" t="e">
        <v>#N/A</v>
      </c>
      <c r="F1592" s="687" t="s">
        <v>15</v>
      </c>
      <c r="G1592" s="688"/>
      <c r="H1592" s="687" t="s">
        <v>16</v>
      </c>
      <c r="I1592" s="689"/>
      <c r="J1592" s="559" t="s">
        <v>17</v>
      </c>
      <c r="K1592" s="690"/>
      <c r="L1592" s="687" t="s">
        <v>18</v>
      </c>
      <c r="M1592" s="670"/>
      <c r="N1592" s="670" t="s">
        <v>19</v>
      </c>
      <c r="O1592" s="691" t="s">
        <v>6</v>
      </c>
      <c r="P1592" s="613" t="s">
        <v>20</v>
      </c>
      <c r="Q1592" s="555"/>
      <c r="R1592" s="692" t="s">
        <v>492</v>
      </c>
      <c r="S1592" s="560"/>
      <c r="T1592" s="693"/>
      <c r="U1592" s="694"/>
      <c r="V1592" s="695" t="s">
        <v>492</v>
      </c>
      <c r="W1592" s="695"/>
      <c r="X1592" s="630"/>
      <c r="Y1592" s="555"/>
      <c r="Z1592" s="645"/>
      <c r="AA1592" s="590"/>
      <c r="AB1592" s="646"/>
      <c r="AC1592" s="647"/>
      <c r="AD1592" s="555"/>
      <c r="AE1592" s="555"/>
      <c r="AF1592" s="669"/>
      <c r="AG1592" s="619"/>
    </row>
    <row r="1593" spans="1:33" ht="17.25" customHeight="1">
      <c r="A1593" s="548" t="s">
        <v>498</v>
      </c>
      <c r="B1593" s="873" t="s">
        <v>635</v>
      </c>
      <c r="C1593" s="874"/>
      <c r="D1593" s="875"/>
      <c r="E1593" s="670"/>
      <c r="F1593" s="765">
        <v>24</v>
      </c>
      <c r="G1593" s="757">
        <v>12150</v>
      </c>
      <c r="H1593" s="758">
        <v>152</v>
      </c>
      <c r="I1593" s="758">
        <v>9450</v>
      </c>
      <c r="J1593" s="758">
        <v>0</v>
      </c>
      <c r="K1593" s="758">
        <v>6750</v>
      </c>
      <c r="L1593" s="758">
        <v>2</v>
      </c>
      <c r="M1593" s="758">
        <v>6090</v>
      </c>
      <c r="N1593" s="758">
        <v>0</v>
      </c>
      <c r="O1593" s="758">
        <v>178</v>
      </c>
      <c r="P1593" s="759">
        <v>728100</v>
      </c>
      <c r="Q1593" s="555"/>
      <c r="R1593" s="857" t="s">
        <v>91</v>
      </c>
      <c r="S1593" s="858"/>
      <c r="T1593" s="680">
        <v>583200</v>
      </c>
      <c r="U1593" s="696"/>
      <c r="V1593" s="697" t="s">
        <v>492</v>
      </c>
      <c r="W1593" s="696"/>
      <c r="X1593" s="630"/>
      <c r="Y1593" s="555"/>
      <c r="Z1593" s="648" t="s">
        <v>35</v>
      </c>
      <c r="AA1593" s="649"/>
      <c r="AB1593" s="650"/>
      <c r="AC1593" s="651">
        <v>0</v>
      </c>
      <c r="AD1593" s="555"/>
      <c r="AE1593" s="555"/>
      <c r="AF1593" s="698" t="s">
        <v>81</v>
      </c>
      <c r="AG1593" s="699"/>
    </row>
    <row r="1594" spans="1:33" ht="16.5" customHeight="1">
      <c r="A1594" s="548"/>
      <c r="B1594" s="870" t="s">
        <v>623</v>
      </c>
      <c r="C1594" s="871"/>
      <c r="D1594" s="872"/>
      <c r="E1594" s="555" t="e">
        <v>#N/A</v>
      </c>
      <c r="F1594" s="700">
        <v>1037</v>
      </c>
      <c r="G1594" s="701">
        <v>275400</v>
      </c>
      <c r="H1594" s="702">
        <v>2269</v>
      </c>
      <c r="I1594" s="702">
        <v>214200</v>
      </c>
      <c r="J1594" s="702">
        <v>46</v>
      </c>
      <c r="K1594" s="702">
        <v>153000</v>
      </c>
      <c r="L1594" s="702">
        <v>46</v>
      </c>
      <c r="M1594" s="702">
        <v>138040</v>
      </c>
      <c r="N1594" s="702">
        <v>26</v>
      </c>
      <c r="O1594" s="702">
        <v>3424</v>
      </c>
      <c r="P1594" s="703">
        <v>14157130</v>
      </c>
      <c r="Q1594" s="555"/>
      <c r="R1594" s="560"/>
      <c r="S1594" s="560"/>
      <c r="T1594" s="704"/>
      <c r="U1594" s="628"/>
      <c r="V1594" s="628" t="s">
        <v>492</v>
      </c>
      <c r="W1594" s="628"/>
      <c r="X1594" s="630"/>
      <c r="Y1594" s="555"/>
      <c r="Z1594" s="596" t="s">
        <v>36</v>
      </c>
      <c r="AA1594" s="555"/>
      <c r="AB1594" s="555"/>
      <c r="AC1594" s="555"/>
      <c r="AD1594" s="555"/>
      <c r="AE1594" s="555"/>
      <c r="AF1594" s="669"/>
      <c r="AG1594" s="619"/>
    </row>
    <row r="1595" spans="1:33" ht="11.25" customHeight="1">
      <c r="A1595" s="548" t="s">
        <v>607</v>
      </c>
      <c r="B1595" s="873" t="s">
        <v>107</v>
      </c>
      <c r="C1595" s="874"/>
      <c r="D1595" s="875"/>
      <c r="E1595" s="670"/>
      <c r="F1595" s="757">
        <v>0</v>
      </c>
      <c r="G1595" s="758">
        <v>0</v>
      </c>
      <c r="H1595" s="758">
        <v>0</v>
      </c>
      <c r="I1595" s="758">
        <v>0</v>
      </c>
      <c r="J1595" s="758">
        <v>0</v>
      </c>
      <c r="K1595" s="758">
        <v>0</v>
      </c>
      <c r="L1595" s="758">
        <v>0</v>
      </c>
      <c r="M1595" s="758">
        <v>0</v>
      </c>
      <c r="N1595" s="758">
        <v>0</v>
      </c>
      <c r="O1595" s="758">
        <v>0</v>
      </c>
      <c r="P1595" s="759">
        <v>0</v>
      </c>
      <c r="Q1595" s="555"/>
      <c r="R1595" s="857" t="s">
        <v>92</v>
      </c>
      <c r="S1595" s="863"/>
      <c r="T1595" s="864"/>
      <c r="U1595" s="682"/>
      <c r="V1595" s="682" t="s">
        <v>492</v>
      </c>
      <c r="W1595" s="682"/>
      <c r="X1595" s="683"/>
      <c r="Y1595" s="555"/>
      <c r="Z1595" s="555"/>
      <c r="AA1595" s="555"/>
      <c r="AB1595" s="555"/>
      <c r="AC1595" s="555"/>
      <c r="AD1595" s="555"/>
      <c r="AE1595" s="555"/>
      <c r="AF1595" s="705" t="s">
        <v>34</v>
      </c>
      <c r="AG1595" s="706">
        <v>-750</v>
      </c>
    </row>
    <row r="1596" spans="1:33">
      <c r="A1596" s="548"/>
      <c r="B1596" s="870" t="s">
        <v>623</v>
      </c>
      <c r="C1596" s="871"/>
      <c r="D1596" s="872"/>
      <c r="E1596" s="555" t="e">
        <v>#N/A</v>
      </c>
      <c r="F1596" s="701">
        <v>51</v>
      </c>
      <c r="G1596" s="702">
        <v>6300</v>
      </c>
      <c r="H1596" s="702">
        <v>50</v>
      </c>
      <c r="I1596" s="702">
        <v>4900</v>
      </c>
      <c r="J1596" s="702">
        <v>0</v>
      </c>
      <c r="K1596" s="702">
        <v>3500</v>
      </c>
      <c r="L1596" s="702">
        <v>0</v>
      </c>
      <c r="M1596" s="702">
        <v>3160</v>
      </c>
      <c r="N1596" s="702">
        <v>1</v>
      </c>
      <c r="O1596" s="702">
        <v>102</v>
      </c>
      <c r="P1596" s="703">
        <v>337580</v>
      </c>
      <c r="Q1596" s="555"/>
      <c r="R1596" s="692" t="s">
        <v>492</v>
      </c>
      <c r="S1596" s="560"/>
      <c r="T1596" s="693"/>
      <c r="U1596" s="707"/>
      <c r="V1596" s="708" t="s">
        <v>492</v>
      </c>
      <c r="W1596" s="676"/>
      <c r="X1596" s="709"/>
      <c r="Y1596" s="555"/>
      <c r="Z1596" s="645"/>
      <c r="AA1596" s="590"/>
      <c r="AB1596" s="646"/>
      <c r="AC1596" s="647"/>
      <c r="AD1596" s="555"/>
      <c r="AE1596" s="555"/>
      <c r="AF1596" s="669"/>
      <c r="AG1596" s="619"/>
    </row>
    <row r="1597" spans="1:33">
      <c r="A1597" s="548" t="s">
        <v>608</v>
      </c>
      <c r="B1597" s="873" t="s">
        <v>605</v>
      </c>
      <c r="C1597" s="874"/>
      <c r="D1597" s="875"/>
      <c r="E1597" s="670"/>
      <c r="F1597" s="757">
        <v>0</v>
      </c>
      <c r="G1597" s="758">
        <v>0</v>
      </c>
      <c r="H1597" s="758">
        <v>0</v>
      </c>
      <c r="I1597" s="758">
        <v>0</v>
      </c>
      <c r="J1597" s="758">
        <v>0</v>
      </c>
      <c r="K1597" s="758">
        <v>0</v>
      </c>
      <c r="L1597" s="758">
        <v>0</v>
      </c>
      <c r="M1597" s="758">
        <v>0</v>
      </c>
      <c r="N1597" s="758">
        <v>0</v>
      </c>
      <c r="O1597" s="758">
        <v>0</v>
      </c>
      <c r="P1597" s="759">
        <v>0</v>
      </c>
      <c r="Q1597" s="555"/>
      <c r="R1597" s="857" t="s">
        <v>93</v>
      </c>
      <c r="S1597" s="858"/>
      <c r="T1597" s="680">
        <v>8100</v>
      </c>
      <c r="U1597" s="710"/>
      <c r="V1597" s="564" t="s">
        <v>82</v>
      </c>
      <c r="W1597" s="564"/>
      <c r="X1597" s="711">
        <v>8100</v>
      </c>
      <c r="Y1597" s="555"/>
      <c r="Z1597" s="692" t="s">
        <v>76</v>
      </c>
      <c r="AA1597" s="649"/>
      <c r="AB1597" s="650"/>
      <c r="AC1597" s="651">
        <v>0</v>
      </c>
      <c r="AD1597" s="555"/>
      <c r="AE1597" s="555"/>
      <c r="AF1597" s="705" t="s">
        <v>5</v>
      </c>
      <c r="AG1597" s="651">
        <v>311420</v>
      </c>
    </row>
    <row r="1598" spans="1:33">
      <c r="A1598" s="548"/>
      <c r="B1598" s="870" t="s">
        <v>623</v>
      </c>
      <c r="C1598" s="871"/>
      <c r="D1598" s="872"/>
      <c r="E1598" s="712"/>
      <c r="F1598" s="701">
        <v>42</v>
      </c>
      <c r="G1598" s="702">
        <v>4500</v>
      </c>
      <c r="H1598" s="702">
        <v>54</v>
      </c>
      <c r="I1598" s="702">
        <v>3500</v>
      </c>
      <c r="J1598" s="702">
        <v>0</v>
      </c>
      <c r="K1598" s="702">
        <v>2500</v>
      </c>
      <c r="L1598" s="702">
        <v>0</v>
      </c>
      <c r="M1598" s="702">
        <v>2260</v>
      </c>
      <c r="N1598" s="702">
        <v>0</v>
      </c>
      <c r="O1598" s="702">
        <v>96</v>
      </c>
      <c r="P1598" s="703">
        <v>226500</v>
      </c>
      <c r="Q1598" s="555"/>
      <c r="R1598" s="596"/>
      <c r="S1598" s="555"/>
      <c r="T1598" s="713"/>
      <c r="U1598" s="555"/>
      <c r="V1598" s="714"/>
      <c r="W1598" s="555"/>
      <c r="X1598" s="713"/>
      <c r="Y1598" s="555"/>
      <c r="Z1598" s="555"/>
      <c r="AA1598" s="555"/>
      <c r="AB1598" s="555"/>
      <c r="AC1598" s="555"/>
      <c r="AD1598" s="555"/>
      <c r="AE1598" s="555"/>
      <c r="AF1598" s="555"/>
      <c r="AG1598" s="555"/>
    </row>
    <row r="1599" spans="1:33">
      <c r="A1599" s="548" t="s">
        <v>609</v>
      </c>
      <c r="B1599" s="873" t="s">
        <v>103</v>
      </c>
      <c r="C1599" s="874"/>
      <c r="D1599" s="875"/>
      <c r="E1599" s="560" t="e">
        <v>#N/A</v>
      </c>
      <c r="F1599" s="757">
        <v>0</v>
      </c>
      <c r="G1599" s="758">
        <v>0</v>
      </c>
      <c r="H1599" s="758">
        <v>0</v>
      </c>
      <c r="I1599" s="758">
        <v>0</v>
      </c>
      <c r="J1599" s="758">
        <v>0</v>
      </c>
      <c r="K1599" s="758">
        <v>0</v>
      </c>
      <c r="L1599" s="758">
        <v>0</v>
      </c>
      <c r="M1599" s="758">
        <v>0</v>
      </c>
      <c r="N1599" s="758">
        <v>0</v>
      </c>
      <c r="O1599" s="758">
        <v>0</v>
      </c>
      <c r="P1599" s="759">
        <v>0</v>
      </c>
      <c r="Q1599" s="555"/>
      <c r="R1599" s="649" t="s">
        <v>425</v>
      </c>
      <c r="S1599" s="555"/>
      <c r="T1599" s="555"/>
      <c r="U1599" s="555"/>
      <c r="V1599" s="555"/>
      <c r="W1599" s="555"/>
      <c r="X1599" s="555"/>
      <c r="Y1599" s="555"/>
      <c r="Z1599" s="555"/>
      <c r="AA1599" s="555"/>
      <c r="AB1599" s="555"/>
      <c r="AC1599" s="555"/>
      <c r="AD1599" s="555"/>
      <c r="AE1599" s="555"/>
      <c r="AF1599" s="714" t="s">
        <v>342</v>
      </c>
      <c r="AG1599" s="555"/>
    </row>
    <row r="1600" spans="1:33">
      <c r="A1600" s="548"/>
      <c r="B1600" s="870" t="s">
        <v>623</v>
      </c>
      <c r="C1600" s="871"/>
      <c r="D1600" s="872"/>
      <c r="E1600" s="555" t="e">
        <v>#N/A</v>
      </c>
      <c r="F1600" s="701">
        <v>174</v>
      </c>
      <c r="G1600" s="702">
        <v>26460</v>
      </c>
      <c r="H1600" s="702">
        <v>71</v>
      </c>
      <c r="I1600" s="702">
        <v>20580</v>
      </c>
      <c r="J1600" s="702">
        <v>0</v>
      </c>
      <c r="K1600" s="702">
        <v>14700</v>
      </c>
      <c r="L1600" s="702">
        <v>20</v>
      </c>
      <c r="M1600" s="702">
        <v>13230</v>
      </c>
      <c r="N1600" s="702">
        <v>6</v>
      </c>
      <c r="O1600" s="702">
        <v>271</v>
      </c>
      <c r="P1600" s="703">
        <v>2455880</v>
      </c>
      <c r="Q1600" s="555"/>
      <c r="R1600" s="774"/>
      <c r="S1600" s="604"/>
      <c r="T1600" s="603" t="s">
        <v>39</v>
      </c>
      <c r="U1600" s="604"/>
      <c r="V1600" s="715"/>
      <c r="W1600" s="604"/>
      <c r="X1600" s="603" t="s">
        <v>40</v>
      </c>
      <c r="Y1600" s="604"/>
      <c r="Z1600" s="715"/>
      <c r="AA1600" s="604"/>
      <c r="AB1600" s="604"/>
      <c r="AC1600" s="603" t="s">
        <v>41</v>
      </c>
      <c r="AD1600" s="715"/>
      <c r="AE1600" s="555"/>
      <c r="AF1600" s="645" t="s">
        <v>768</v>
      </c>
      <c r="AG1600" s="716"/>
    </row>
    <row r="1601" spans="1:33">
      <c r="A1601" s="548" t="s">
        <v>610</v>
      </c>
      <c r="B1601" s="878" t="s">
        <v>661</v>
      </c>
      <c r="C1601" s="879"/>
      <c r="D1601" s="880"/>
      <c r="E1601" s="670"/>
      <c r="F1601" s="757">
        <v>17</v>
      </c>
      <c r="G1601" s="758">
        <v>6750</v>
      </c>
      <c r="H1601" s="758">
        <v>4</v>
      </c>
      <c r="I1601" s="758">
        <v>5250</v>
      </c>
      <c r="J1601" s="758">
        <v>0</v>
      </c>
      <c r="K1601" s="758">
        <v>3750</v>
      </c>
      <c r="L1601" s="758">
        <v>1</v>
      </c>
      <c r="M1601" s="758">
        <v>3380</v>
      </c>
      <c r="N1601" s="758">
        <v>0</v>
      </c>
      <c r="O1601" s="758">
        <v>22</v>
      </c>
      <c r="P1601" s="759">
        <v>158250</v>
      </c>
      <c r="Q1601" s="555"/>
      <c r="R1601" s="775"/>
      <c r="S1601" s="596" t="s">
        <v>2</v>
      </c>
      <c r="T1601" s="717">
        <v>0</v>
      </c>
      <c r="U1601" s="555"/>
      <c r="V1601" s="718"/>
      <c r="W1601" s="596" t="s">
        <v>42</v>
      </c>
      <c r="X1601" s="719">
        <v>2108</v>
      </c>
      <c r="Y1601" s="555"/>
      <c r="Z1601" s="720"/>
      <c r="AA1601" s="555" t="s">
        <v>2</v>
      </c>
      <c r="AB1601" s="596"/>
      <c r="AC1601" s="721">
        <v>2427</v>
      </c>
      <c r="AD1601" s="720"/>
      <c r="AE1601" s="555"/>
      <c r="AF1601" s="631" t="s">
        <v>769</v>
      </c>
      <c r="AG1601" s="561"/>
    </row>
    <row r="1602" spans="1:33">
      <c r="A1602" s="548" t="s">
        <v>332</v>
      </c>
      <c r="B1602" s="870" t="s">
        <v>623</v>
      </c>
      <c r="C1602" s="871"/>
      <c r="D1602" s="872"/>
      <c r="E1602" s="555" t="e">
        <v>#N/A</v>
      </c>
      <c r="F1602" s="701">
        <v>360</v>
      </c>
      <c r="G1602" s="702">
        <v>94500</v>
      </c>
      <c r="H1602" s="702">
        <v>198</v>
      </c>
      <c r="I1602" s="702">
        <v>73500</v>
      </c>
      <c r="J1602" s="702">
        <v>0</v>
      </c>
      <c r="K1602" s="702">
        <v>52500</v>
      </c>
      <c r="L1602" s="702">
        <v>11</v>
      </c>
      <c r="M1602" s="702">
        <v>47320</v>
      </c>
      <c r="N1602" s="702">
        <v>3</v>
      </c>
      <c r="O1602" s="702">
        <v>572</v>
      </c>
      <c r="P1602" s="703">
        <v>4087890</v>
      </c>
      <c r="Q1602" s="555"/>
      <c r="R1602" s="776" t="s">
        <v>43</v>
      </c>
      <c r="S1602" s="697" t="s">
        <v>3</v>
      </c>
      <c r="T1602" s="722">
        <v>200</v>
      </c>
      <c r="U1602" s="696"/>
      <c r="V1602" s="723" t="s">
        <v>492</v>
      </c>
      <c r="W1602" s="697" t="s">
        <v>44</v>
      </c>
      <c r="X1602" s="724">
        <v>4465</v>
      </c>
      <c r="Y1602" s="696"/>
      <c r="Z1602" s="725">
        <v>211.81214421252372</v>
      </c>
      <c r="AA1602" s="696" t="s">
        <v>3</v>
      </c>
      <c r="AB1602" s="697"/>
      <c r="AC1602" s="726">
        <v>4743</v>
      </c>
      <c r="AD1602" s="723">
        <v>195.42645241038318</v>
      </c>
      <c r="AE1602" s="555"/>
      <c r="AF1602" s="558"/>
      <c r="AG1602" s="561"/>
    </row>
    <row r="1603" spans="1:33">
      <c r="A1603" s="43"/>
      <c r="B1603" s="662"/>
      <c r="C1603" s="663"/>
      <c r="D1603" s="664"/>
      <c r="E1603" s="590" t="s">
        <v>492</v>
      </c>
      <c r="F1603" s="760"/>
      <c r="G1603" s="761"/>
      <c r="H1603" s="760"/>
      <c r="I1603" s="762"/>
      <c r="J1603" s="760"/>
      <c r="K1603" s="762"/>
      <c r="L1603" s="760"/>
      <c r="M1603" s="761"/>
      <c r="N1603" s="761"/>
      <c r="O1603" s="763"/>
      <c r="P1603" s="764"/>
      <c r="Q1603" s="555"/>
      <c r="R1603" s="777"/>
      <c r="S1603" s="728"/>
      <c r="T1603" s="606">
        <v>0</v>
      </c>
      <c r="U1603" s="555"/>
      <c r="V1603" s="729"/>
      <c r="W1603" s="555"/>
      <c r="X1603" s="719">
        <v>7067270</v>
      </c>
      <c r="Y1603" s="555"/>
      <c r="Z1603" s="720"/>
      <c r="AA1603" s="555"/>
      <c r="AB1603" s="555"/>
      <c r="AC1603" s="713">
        <v>8111880</v>
      </c>
      <c r="AD1603" s="720"/>
      <c r="AE1603" s="555"/>
      <c r="AF1603" s="730"/>
      <c r="AG1603" s="561"/>
    </row>
    <row r="1604" spans="1:33">
      <c r="A1604" s="43"/>
      <c r="B1604" s="870" t="s">
        <v>611</v>
      </c>
      <c r="C1604" s="871"/>
      <c r="D1604" s="872"/>
      <c r="E1604" s="670"/>
      <c r="F1604" s="731">
        <v>1664</v>
      </c>
      <c r="G1604" s="732">
        <v>407160</v>
      </c>
      <c r="H1604" s="731">
        <v>2642</v>
      </c>
      <c r="I1604" s="733">
        <v>316680</v>
      </c>
      <c r="J1604" s="731">
        <v>46</v>
      </c>
      <c r="K1604" s="733">
        <v>226200</v>
      </c>
      <c r="L1604" s="731">
        <v>77</v>
      </c>
      <c r="M1604" s="732">
        <v>204010</v>
      </c>
      <c r="N1604" s="732">
        <v>36</v>
      </c>
      <c r="O1604" s="734">
        <v>4465</v>
      </c>
      <c r="P1604" s="735">
        <v>21264980</v>
      </c>
      <c r="Q1604" s="555"/>
      <c r="R1604" s="778" t="s">
        <v>45</v>
      </c>
      <c r="S1604" s="660"/>
      <c r="T1604" s="736">
        <v>886350</v>
      </c>
      <c r="U1604" s="696"/>
      <c r="V1604" s="723" t="s">
        <v>492</v>
      </c>
      <c r="W1604" s="696"/>
      <c r="X1604" s="724">
        <v>21264980</v>
      </c>
      <c r="Y1604" s="696"/>
      <c r="Z1604" s="723">
        <v>300.89383878074563</v>
      </c>
      <c r="AA1604" s="696"/>
      <c r="AB1604" s="696"/>
      <c r="AC1604" s="736">
        <v>22448940</v>
      </c>
      <c r="AD1604" s="723">
        <v>276.74151984496814</v>
      </c>
      <c r="AE1604" s="555"/>
      <c r="AF1604" s="558"/>
      <c r="AG1604" s="561"/>
    </row>
    <row r="1605" spans="1:33">
      <c r="A1605" s="43"/>
      <c r="B1605" s="895"/>
      <c r="C1605" s="895"/>
      <c r="D1605" s="895"/>
      <c r="E1605" s="562"/>
      <c r="F1605" s="666"/>
      <c r="G1605" s="737"/>
      <c r="H1605" s="666"/>
      <c r="I1605" s="737"/>
      <c r="J1605" s="666"/>
      <c r="K1605" s="737"/>
      <c r="L1605" s="666"/>
      <c r="M1605" s="737"/>
      <c r="N1605" s="666"/>
      <c r="O1605" s="737"/>
      <c r="P1605" s="737"/>
      <c r="Q1605" s="555"/>
      <c r="R1605" s="777" t="s">
        <v>46</v>
      </c>
      <c r="S1605" s="738">
        <v>0</v>
      </c>
      <c r="T1605" s="606">
        <v>0</v>
      </c>
      <c r="U1605" s="555"/>
      <c r="V1605" s="729"/>
      <c r="W1605" s="555"/>
      <c r="X1605" s="719">
        <v>0</v>
      </c>
      <c r="Y1605" s="555"/>
      <c r="Z1605" s="739"/>
      <c r="AA1605" s="555"/>
      <c r="AB1605" s="555"/>
      <c r="AC1605" s="713">
        <v>0</v>
      </c>
      <c r="AD1605" s="720"/>
      <c r="AE1605" s="555"/>
      <c r="AF1605" s="558"/>
      <c r="AG1605" s="561"/>
    </row>
    <row r="1606" spans="1:33">
      <c r="A1606" s="43"/>
      <c r="B1606" s="881" t="s">
        <v>618</v>
      </c>
      <c r="C1606" s="882"/>
      <c r="D1606" s="882"/>
      <c r="E1606" s="564" t="e">
        <v>#N/A</v>
      </c>
      <c r="F1606" s="883" t="s">
        <v>616</v>
      </c>
      <c r="G1606" s="884"/>
      <c r="H1606" s="884"/>
      <c r="I1606" s="884"/>
      <c r="J1606" s="884"/>
      <c r="K1606" s="884"/>
      <c r="L1606" s="884"/>
      <c r="M1606" s="884"/>
      <c r="N1606" s="884"/>
      <c r="O1606" s="884"/>
      <c r="P1606" s="885"/>
      <c r="Q1606" s="555"/>
      <c r="R1606" s="776" t="s">
        <v>47</v>
      </c>
      <c r="S1606" s="740"/>
      <c r="T1606" s="736">
        <v>0</v>
      </c>
      <c r="U1606" s="696"/>
      <c r="V1606" s="723" t="s">
        <v>492</v>
      </c>
      <c r="W1606" s="696"/>
      <c r="X1606" s="724">
        <v>0</v>
      </c>
      <c r="Y1606" s="696"/>
      <c r="Z1606" s="725" t="s">
        <v>492</v>
      </c>
      <c r="AA1606" s="696"/>
      <c r="AB1606" s="696"/>
      <c r="AC1606" s="736">
        <v>0</v>
      </c>
      <c r="AD1606" s="723" t="s">
        <v>492</v>
      </c>
      <c r="AE1606" s="555"/>
      <c r="AF1606" s="558"/>
      <c r="AG1606" s="561"/>
    </row>
    <row r="1607" spans="1:33">
      <c r="A1607" s="43"/>
      <c r="B1607" s="894" t="s">
        <v>602</v>
      </c>
      <c r="C1607" s="894"/>
      <c r="D1607" s="894"/>
      <c r="E1607" s="555" t="e">
        <v>#N/A</v>
      </c>
      <c r="F1607" s="687" t="s">
        <v>15</v>
      </c>
      <c r="G1607" s="688"/>
      <c r="H1607" s="687" t="s">
        <v>16</v>
      </c>
      <c r="I1607" s="689"/>
      <c r="J1607" s="559" t="s">
        <v>17</v>
      </c>
      <c r="K1607" s="690"/>
      <c r="L1607" s="687" t="s">
        <v>18</v>
      </c>
      <c r="M1607" s="670"/>
      <c r="N1607" s="670" t="s">
        <v>19</v>
      </c>
      <c r="O1607" s="691" t="s">
        <v>6</v>
      </c>
      <c r="P1607" s="613" t="s">
        <v>20</v>
      </c>
      <c r="Q1607" s="555"/>
      <c r="R1607" s="773" t="s">
        <v>639</v>
      </c>
      <c r="S1607" s="824">
        <v>9620</v>
      </c>
      <c r="T1607" s="606">
        <v>0</v>
      </c>
      <c r="U1607" s="555"/>
      <c r="V1607" s="729"/>
      <c r="W1607" s="555"/>
      <c r="X1607" s="719">
        <v>133900</v>
      </c>
      <c r="Y1607" s="555"/>
      <c r="Z1607" s="720"/>
      <c r="AA1607" s="555"/>
      <c r="AB1607" s="555"/>
      <c r="AC1607" s="713">
        <v>153920</v>
      </c>
      <c r="AD1607" s="720"/>
      <c r="AE1607" s="555"/>
      <c r="AF1607" s="558"/>
      <c r="AG1607" s="561"/>
    </row>
    <row r="1608" spans="1:33" ht="15" thickBot="1">
      <c r="A1608" s="43"/>
      <c r="B1608" s="873" t="s">
        <v>635</v>
      </c>
      <c r="C1608" s="874"/>
      <c r="D1608" s="875"/>
      <c r="E1608" s="670"/>
      <c r="F1608" s="665"/>
      <c r="G1608" s="727"/>
      <c r="H1608" s="727"/>
      <c r="I1608" s="727"/>
      <c r="J1608" s="727"/>
      <c r="K1608" s="727"/>
      <c r="L1608" s="727"/>
      <c r="M1608" s="727"/>
      <c r="N1608" s="727"/>
      <c r="O1608" s="727"/>
      <c r="P1608" s="742"/>
      <c r="Q1608" s="555"/>
      <c r="R1608" s="771" t="s">
        <v>682</v>
      </c>
      <c r="S1608" s="825">
        <v>0</v>
      </c>
      <c r="T1608" s="736">
        <v>9620</v>
      </c>
      <c r="U1608" s="696"/>
      <c r="V1608" s="723" t="s">
        <v>492</v>
      </c>
      <c r="W1608" s="696"/>
      <c r="X1608" s="724">
        <v>328350</v>
      </c>
      <c r="Y1608" s="696"/>
      <c r="Z1608" s="723">
        <v>245.22031366691559</v>
      </c>
      <c r="AA1608" s="696"/>
      <c r="AB1608" s="696"/>
      <c r="AC1608" s="736">
        <v>345750</v>
      </c>
      <c r="AD1608" s="723">
        <v>224.62967775467777</v>
      </c>
      <c r="AE1608" s="555"/>
      <c r="AF1608" s="558"/>
      <c r="AG1608" s="561"/>
    </row>
    <row r="1609" spans="1:33" ht="15" thickBot="1">
      <c r="A1609" s="43"/>
      <c r="B1609" s="870" t="s">
        <v>624</v>
      </c>
      <c r="C1609" s="871"/>
      <c r="D1609" s="872"/>
      <c r="E1609" s="555" t="e">
        <v>#N/A</v>
      </c>
      <c r="F1609" s="700">
        <v>1223</v>
      </c>
      <c r="G1609" s="701">
        <v>287550</v>
      </c>
      <c r="H1609" s="702">
        <v>2347</v>
      </c>
      <c r="I1609" s="702">
        <v>223650</v>
      </c>
      <c r="J1609" s="702">
        <v>46</v>
      </c>
      <c r="K1609" s="702">
        <v>159750</v>
      </c>
      <c r="L1609" s="702">
        <v>58</v>
      </c>
      <c r="M1609" s="702">
        <v>144130</v>
      </c>
      <c r="N1609" s="702">
        <v>28</v>
      </c>
      <c r="O1609" s="702">
        <v>3702</v>
      </c>
      <c r="P1609" s="703">
        <v>15341090</v>
      </c>
      <c r="Q1609" s="555"/>
      <c r="R1609" s="773" t="s">
        <v>640</v>
      </c>
      <c r="S1609" s="741">
        <v>6500</v>
      </c>
      <c r="T1609" s="606">
        <v>0</v>
      </c>
      <c r="U1609" s="555"/>
      <c r="V1609" s="729"/>
      <c r="W1609" s="555"/>
      <c r="X1609" s="719">
        <v>126400</v>
      </c>
      <c r="Y1609" s="555"/>
      <c r="Z1609" s="739"/>
      <c r="AA1609" s="555"/>
      <c r="AB1609" s="555"/>
      <c r="AC1609" s="713">
        <v>149200</v>
      </c>
      <c r="AD1609" s="720"/>
      <c r="AE1609" s="555"/>
      <c r="AF1609" s="934" t="s">
        <v>664</v>
      </c>
      <c r="AG1609" s="935"/>
    </row>
    <row r="1610" spans="1:33">
      <c r="B1610" s="873" t="s">
        <v>107</v>
      </c>
      <c r="C1610" s="874"/>
      <c r="D1610" s="875"/>
      <c r="E1610" s="670"/>
      <c r="F1610" s="665"/>
      <c r="G1610" s="727"/>
      <c r="H1610" s="727"/>
      <c r="I1610" s="727"/>
      <c r="J1610" s="727"/>
      <c r="K1610" s="727"/>
      <c r="L1610" s="727"/>
      <c r="M1610" s="727"/>
      <c r="N1610" s="727"/>
      <c r="O1610" s="727"/>
      <c r="P1610" s="742"/>
      <c r="Q1610" s="555"/>
      <c r="R1610" s="772" t="s">
        <v>683</v>
      </c>
      <c r="S1610" s="740"/>
      <c r="T1610" s="736">
        <v>6500</v>
      </c>
      <c r="U1610" s="696"/>
      <c r="V1610" s="723" t="s">
        <v>492</v>
      </c>
      <c r="W1610" s="696"/>
      <c r="X1610" s="724">
        <v>266300</v>
      </c>
      <c r="Y1610" s="696"/>
      <c r="Z1610" s="725">
        <v>210.68037974683543</v>
      </c>
      <c r="AA1610" s="696"/>
      <c r="AB1610" s="696"/>
      <c r="AC1610" s="736">
        <v>299300</v>
      </c>
      <c r="AD1610" s="723">
        <v>200.60321715817696</v>
      </c>
      <c r="AE1610" s="555"/>
      <c r="AF1610" s="936" t="s">
        <v>157</v>
      </c>
      <c r="AG1610" s="937"/>
    </row>
    <row r="1611" spans="1:33">
      <c r="B1611" s="870" t="s">
        <v>624</v>
      </c>
      <c r="C1611" s="871"/>
      <c r="D1611" s="872"/>
      <c r="E1611" s="555" t="e">
        <v>#N/A</v>
      </c>
      <c r="F1611" s="701">
        <v>51</v>
      </c>
      <c r="G1611" s="702">
        <v>6300</v>
      </c>
      <c r="H1611" s="702">
        <v>50</v>
      </c>
      <c r="I1611" s="702">
        <v>4900</v>
      </c>
      <c r="J1611" s="702">
        <v>0</v>
      </c>
      <c r="K1611" s="702">
        <v>3500</v>
      </c>
      <c r="L1611" s="702">
        <v>0</v>
      </c>
      <c r="M1611" s="702">
        <v>3160</v>
      </c>
      <c r="N1611" s="702">
        <v>1</v>
      </c>
      <c r="O1611" s="702">
        <v>102</v>
      </c>
      <c r="P1611" s="703">
        <v>337580</v>
      </c>
      <c r="Q1611" s="555"/>
      <c r="R1611" s="777"/>
      <c r="S1611" s="669"/>
      <c r="T1611" s="606">
        <v>0</v>
      </c>
      <c r="U1611" s="555"/>
      <c r="V1611" s="729"/>
      <c r="W1611" s="555"/>
      <c r="X1611" s="719">
        <v>0</v>
      </c>
      <c r="Y1611" s="555"/>
      <c r="Z1611" s="720"/>
      <c r="AA1611" s="555"/>
      <c r="AB1611" s="555"/>
      <c r="AC1611" s="713">
        <v>0</v>
      </c>
      <c r="AD1611" s="720"/>
      <c r="AE1611" s="555"/>
      <c r="AF1611" s="826" t="s">
        <v>731</v>
      </c>
      <c r="AG1611" s="827" t="s">
        <v>732</v>
      </c>
    </row>
    <row r="1612" spans="1:33">
      <c r="B1612" s="873" t="s">
        <v>605</v>
      </c>
      <c r="C1612" s="874"/>
      <c r="D1612" s="875"/>
      <c r="E1612" s="670"/>
      <c r="F1612" s="665"/>
      <c r="G1612" s="727"/>
      <c r="H1612" s="727"/>
      <c r="I1612" s="727"/>
      <c r="J1612" s="727"/>
      <c r="K1612" s="727"/>
      <c r="L1612" s="727"/>
      <c r="M1612" s="727"/>
      <c r="N1612" s="727"/>
      <c r="O1612" s="727"/>
      <c r="P1612" s="742"/>
      <c r="Q1612" s="555"/>
      <c r="R1612" s="776" t="s">
        <v>52</v>
      </c>
      <c r="S1612" s="660"/>
      <c r="T1612" s="736">
        <v>0</v>
      </c>
      <c r="U1612" s="696"/>
      <c r="V1612" s="723" t="s">
        <v>492</v>
      </c>
      <c r="W1612" s="696"/>
      <c r="X1612" s="724">
        <v>0</v>
      </c>
      <c r="Y1612" s="696"/>
      <c r="Z1612" s="723" t="s">
        <v>492</v>
      </c>
      <c r="AA1612" s="696"/>
      <c r="AB1612" s="696"/>
      <c r="AC1612" s="736">
        <v>0</v>
      </c>
      <c r="AD1612" s="723" t="s">
        <v>492</v>
      </c>
      <c r="AE1612" s="555"/>
      <c r="AF1612" s="817">
        <v>3010</v>
      </c>
      <c r="AG1612" s="818">
        <v>222.96296296296305</v>
      </c>
    </row>
    <row r="1613" spans="1:33">
      <c r="B1613" s="870" t="s">
        <v>624</v>
      </c>
      <c r="C1613" s="871"/>
      <c r="D1613" s="872"/>
      <c r="E1613" s="712"/>
      <c r="F1613" s="701">
        <v>42</v>
      </c>
      <c r="G1613" s="702">
        <v>4500</v>
      </c>
      <c r="H1613" s="702">
        <v>54</v>
      </c>
      <c r="I1613" s="702">
        <v>3500</v>
      </c>
      <c r="J1613" s="702">
        <v>0</v>
      </c>
      <c r="K1613" s="702">
        <v>2500</v>
      </c>
      <c r="L1613" s="702">
        <v>0</v>
      </c>
      <c r="M1613" s="702">
        <v>2260</v>
      </c>
      <c r="N1613" s="702">
        <v>0</v>
      </c>
      <c r="O1613" s="702">
        <v>96</v>
      </c>
      <c r="P1613" s="703">
        <v>226500</v>
      </c>
      <c r="Q1613" s="555"/>
      <c r="R1613" s="773" t="s">
        <v>641</v>
      </c>
      <c r="S1613" s="728">
        <v>1000</v>
      </c>
      <c r="T1613" s="743">
        <v>0</v>
      </c>
      <c r="U1613" s="682"/>
      <c r="V1613" s="744"/>
      <c r="W1613" s="682"/>
      <c r="X1613" s="719">
        <v>35000</v>
      </c>
      <c r="Y1613" s="682"/>
      <c r="Z1613" s="744"/>
      <c r="AA1613" s="682"/>
      <c r="AB1613" s="682"/>
      <c r="AC1613" s="745">
        <v>48500</v>
      </c>
      <c r="AD1613" s="744"/>
      <c r="AE1613" s="555"/>
      <c r="AF1613" s="828" t="s">
        <v>733</v>
      </c>
      <c r="AG1613" s="829" t="s">
        <v>732</v>
      </c>
    </row>
    <row r="1614" spans="1:33" ht="15" thickBot="1">
      <c r="B1614" s="873" t="s">
        <v>103</v>
      </c>
      <c r="C1614" s="874"/>
      <c r="D1614" s="875"/>
      <c r="E1614" s="560" t="e">
        <v>#N/A</v>
      </c>
      <c r="F1614" s="665"/>
      <c r="G1614" s="727"/>
      <c r="H1614" s="727"/>
      <c r="I1614" s="727"/>
      <c r="J1614" s="727"/>
      <c r="K1614" s="727"/>
      <c r="L1614" s="727"/>
      <c r="M1614" s="727"/>
      <c r="N1614" s="727"/>
      <c r="O1614" s="727"/>
      <c r="P1614" s="742"/>
      <c r="Q1614" s="555"/>
      <c r="R1614" s="779" t="s">
        <v>684</v>
      </c>
      <c r="S1614" s="746"/>
      <c r="T1614" s="747">
        <v>1000</v>
      </c>
      <c r="U1614" s="748"/>
      <c r="V1614" s="749" t="s">
        <v>492</v>
      </c>
      <c r="W1614" s="748"/>
      <c r="X1614" s="719">
        <v>78000</v>
      </c>
      <c r="Y1614" s="748"/>
      <c r="Z1614" s="749">
        <v>222.85714285714286</v>
      </c>
      <c r="AA1614" s="748"/>
      <c r="AB1614" s="748"/>
      <c r="AC1614" s="747">
        <v>85500</v>
      </c>
      <c r="AD1614" s="749">
        <v>176.28865979381442</v>
      </c>
      <c r="AE1614" s="555"/>
      <c r="AF1614" s="821">
        <v>6610</v>
      </c>
      <c r="AG1614" s="822">
        <v>600.90909090909099</v>
      </c>
    </row>
    <row r="1615" spans="1:33">
      <c r="B1615" s="870" t="s">
        <v>624</v>
      </c>
      <c r="C1615" s="871"/>
      <c r="D1615" s="872"/>
      <c r="E1615" s="555" t="e">
        <v>#N/A</v>
      </c>
      <c r="F1615" s="701">
        <v>174</v>
      </c>
      <c r="G1615" s="702">
        <v>26460</v>
      </c>
      <c r="H1615" s="702">
        <v>71</v>
      </c>
      <c r="I1615" s="702">
        <v>20580</v>
      </c>
      <c r="J1615" s="702">
        <v>0</v>
      </c>
      <c r="K1615" s="702">
        <v>14700</v>
      </c>
      <c r="L1615" s="702">
        <v>20</v>
      </c>
      <c r="M1615" s="702">
        <v>13230</v>
      </c>
      <c r="N1615" s="702">
        <v>6</v>
      </c>
      <c r="O1615" s="702">
        <v>271</v>
      </c>
      <c r="P1615" s="703">
        <v>2455880</v>
      </c>
      <c r="Q1615" s="555"/>
      <c r="R1615" s="777"/>
      <c r="S1615" s="669"/>
      <c r="T1615" s="713">
        <v>0</v>
      </c>
      <c r="U1615" s="555"/>
      <c r="V1615" s="729"/>
      <c r="W1615" s="555"/>
      <c r="X1615" s="750">
        <v>7362570</v>
      </c>
      <c r="Y1615" s="555"/>
      <c r="Z1615" s="739"/>
      <c r="AA1615" s="555"/>
      <c r="AB1615" s="555"/>
      <c r="AC1615" s="713">
        <v>8463500</v>
      </c>
      <c r="AD1615" s="739"/>
      <c r="AE1615" s="555"/>
      <c r="AF1615" s="932" t="s">
        <v>685</v>
      </c>
      <c r="AG1615" s="933"/>
    </row>
    <row r="1616" spans="1:33">
      <c r="B1616" s="878" t="s">
        <v>661</v>
      </c>
      <c r="C1616" s="879"/>
      <c r="D1616" s="880"/>
      <c r="E1616" s="670"/>
      <c r="F1616" s="665"/>
      <c r="G1616" s="727"/>
      <c r="H1616" s="727"/>
      <c r="I1616" s="727"/>
      <c r="J1616" s="727"/>
      <c r="K1616" s="727"/>
      <c r="L1616" s="727"/>
      <c r="M1616" s="727"/>
      <c r="N1616" s="727"/>
      <c r="O1616" s="727"/>
      <c r="P1616" s="742"/>
      <c r="Q1616" s="555"/>
      <c r="R1616" s="780" t="s">
        <v>53</v>
      </c>
      <c r="S1616" s="705"/>
      <c r="T1616" s="751">
        <v>903470</v>
      </c>
      <c r="U1616" s="560"/>
      <c r="V1616" s="752" t="s">
        <v>492</v>
      </c>
      <c r="W1616" s="560"/>
      <c r="X1616" s="751">
        <v>21937630</v>
      </c>
      <c r="Y1616" s="560"/>
      <c r="Z1616" s="752">
        <v>297.96158134999058</v>
      </c>
      <c r="AA1616" s="560"/>
      <c r="AB1616" s="560"/>
      <c r="AC1616" s="751">
        <v>23179490</v>
      </c>
      <c r="AD1616" s="752">
        <v>273.87593785077098</v>
      </c>
      <c r="AE1616" s="555"/>
      <c r="AF1616" s="826" t="s">
        <v>731</v>
      </c>
      <c r="AG1616" s="827" t="s">
        <v>732</v>
      </c>
    </row>
    <row r="1617" spans="1:33">
      <c r="B1617" s="870" t="s">
        <v>624</v>
      </c>
      <c r="C1617" s="871"/>
      <c r="D1617" s="872"/>
      <c r="E1617" s="555" t="e">
        <v>#N/A</v>
      </c>
      <c r="F1617" s="701">
        <v>360</v>
      </c>
      <c r="G1617" s="702">
        <v>94500</v>
      </c>
      <c r="H1617" s="702">
        <v>198</v>
      </c>
      <c r="I1617" s="702">
        <v>73500</v>
      </c>
      <c r="J1617" s="702">
        <v>0</v>
      </c>
      <c r="K1617" s="702">
        <v>52500</v>
      </c>
      <c r="L1617" s="702">
        <v>11</v>
      </c>
      <c r="M1617" s="702">
        <v>47320</v>
      </c>
      <c r="N1617" s="702">
        <v>3</v>
      </c>
      <c r="O1617" s="702">
        <v>572</v>
      </c>
      <c r="P1617" s="703">
        <v>4087890</v>
      </c>
      <c r="Q1617" s="555"/>
      <c r="R1617" s="775"/>
      <c r="S1617" s="669"/>
      <c r="T1617" s="713">
        <v>0</v>
      </c>
      <c r="U1617" s="555"/>
      <c r="V1617" s="729"/>
      <c r="W1617" s="555"/>
      <c r="X1617" s="713">
        <v>6694389.2255892251</v>
      </c>
      <c r="Y1617" s="555"/>
      <c r="Z1617" s="739"/>
      <c r="AA1617" s="555"/>
      <c r="AB1617" s="555"/>
      <c r="AC1617" s="713">
        <v>7695400.3367003351</v>
      </c>
      <c r="AD1617" s="739"/>
      <c r="AE1617" s="555"/>
      <c r="AF1617" s="817"/>
      <c r="AG1617" s="818" t="s">
        <v>725</v>
      </c>
    </row>
    <row r="1618" spans="1:33">
      <c r="B1618" s="662"/>
      <c r="C1618" s="663"/>
      <c r="D1618" s="664"/>
      <c r="E1618" s="590" t="s">
        <v>492</v>
      </c>
      <c r="F1618" s="665"/>
      <c r="G1618" s="666"/>
      <c r="H1618" s="665"/>
      <c r="I1618" s="667"/>
      <c r="J1618" s="665"/>
      <c r="K1618" s="667"/>
      <c r="L1618" s="665"/>
      <c r="M1618" s="666"/>
      <c r="N1618" s="666"/>
      <c r="O1618" s="727"/>
      <c r="P1618" s="647"/>
      <c r="Q1618" s="555"/>
      <c r="R1618" s="777" t="s">
        <v>54</v>
      </c>
      <c r="S1618" s="669"/>
      <c r="T1618" s="713">
        <v>821387.03703703696</v>
      </c>
      <c r="U1618" s="555"/>
      <c r="V1618" s="725"/>
      <c r="W1618" s="555"/>
      <c r="X1618" s="713">
        <v>19945865.488215484</v>
      </c>
      <c r="Y1618" s="555"/>
      <c r="Z1618" s="725">
        <v>297.94899603346403</v>
      </c>
      <c r="AA1618" s="555"/>
      <c r="AB1618" s="555"/>
      <c r="AC1618" s="713">
        <v>21074919.52861952</v>
      </c>
      <c r="AD1618" s="753">
        <v>273.86384861760303</v>
      </c>
      <c r="AE1618" s="555"/>
      <c r="AF1618" s="828" t="s">
        <v>733</v>
      </c>
      <c r="AG1618" s="829" t="s">
        <v>732</v>
      </c>
    </row>
    <row r="1619" spans="1:33" ht="15" thickBot="1">
      <c r="B1619" s="870" t="s">
        <v>617</v>
      </c>
      <c r="C1619" s="871"/>
      <c r="D1619" s="872"/>
      <c r="E1619" s="670"/>
      <c r="F1619" s="731">
        <v>1850</v>
      </c>
      <c r="G1619" s="732">
        <v>419310</v>
      </c>
      <c r="H1619" s="731">
        <v>2720</v>
      </c>
      <c r="I1619" s="733">
        <v>326130</v>
      </c>
      <c r="J1619" s="731">
        <v>46</v>
      </c>
      <c r="K1619" s="733">
        <v>232950</v>
      </c>
      <c r="L1619" s="731">
        <v>89</v>
      </c>
      <c r="M1619" s="732">
        <v>210100</v>
      </c>
      <c r="N1619" s="732">
        <v>38</v>
      </c>
      <c r="O1619" s="734">
        <v>4743</v>
      </c>
      <c r="P1619" s="735">
        <v>22448940</v>
      </c>
      <c r="Q1619" s="555"/>
      <c r="R1619" s="781"/>
      <c r="S1619" s="754" t="s">
        <v>0</v>
      </c>
      <c r="T1619" s="751">
        <v>82082.962962963036</v>
      </c>
      <c r="U1619" s="560"/>
      <c r="V1619" s="755"/>
      <c r="W1619" s="649" t="s">
        <v>0</v>
      </c>
      <c r="X1619" s="751">
        <v>1991764.5117845163</v>
      </c>
      <c r="Y1619" s="560"/>
      <c r="Z1619" s="756"/>
      <c r="AA1619" s="560" t="s">
        <v>0</v>
      </c>
      <c r="AB1619" s="649"/>
      <c r="AC1619" s="751">
        <v>2104570.4713804796</v>
      </c>
      <c r="AD1619" s="756"/>
      <c r="AE1619" s="555"/>
      <c r="AF1619" s="823"/>
      <c r="AG1619" s="822" t="s">
        <v>725</v>
      </c>
    </row>
    <row r="1620" spans="1:33">
      <c r="A1620" s="22"/>
    </row>
    <row r="1621" spans="1:33">
      <c r="A1621" s="22"/>
    </row>
    <row r="1622" spans="1:33" ht="19.25" customHeight="1">
      <c r="A1622" s="1">
        <v>30</v>
      </c>
      <c r="B1622" s="555"/>
      <c r="C1622" s="555"/>
      <c r="D1622" s="561"/>
      <c r="E1622" s="564"/>
      <c r="F1622" s="567" t="s">
        <v>705</v>
      </c>
      <c r="G1622" s="562">
        <v>0</v>
      </c>
      <c r="H1622" s="563" t="s">
        <v>706</v>
      </c>
      <c r="I1622" s="564">
        <v>0</v>
      </c>
      <c r="J1622" s="565" t="s">
        <v>707</v>
      </c>
      <c r="K1622" s="566">
        <v>0</v>
      </c>
      <c r="L1622" s="567" t="s">
        <v>708</v>
      </c>
      <c r="M1622" s="566">
        <v>0</v>
      </c>
      <c r="N1622" s="567" t="s">
        <v>709</v>
      </c>
      <c r="O1622" s="568" t="s">
        <v>162</v>
      </c>
      <c r="P1622" s="557"/>
      <c r="Q1622" s="24"/>
      <c r="R1622" s="919" t="s">
        <v>99</v>
      </c>
      <c r="S1622" s="919"/>
      <c r="T1622" s="919"/>
      <c r="U1622" s="919"/>
      <c r="V1622" s="919"/>
      <c r="W1622" s="919"/>
      <c r="X1622" s="919"/>
      <c r="AD1622" s="866" t="s">
        <v>116</v>
      </c>
      <c r="AE1622" s="25"/>
      <c r="AF1622" s="183" t="s">
        <v>8</v>
      </c>
      <c r="AG1622" s="556" t="s">
        <v>9</v>
      </c>
    </row>
    <row r="1623" spans="1:33" ht="19">
      <c r="D1623" s="561"/>
      <c r="E1623" s="555"/>
      <c r="F1623" s="920"/>
      <c r="H1623" s="922"/>
      <c r="J1623" s="924"/>
      <c r="K1623" s="186"/>
      <c r="L1623" s="926"/>
      <c r="M1623" s="186"/>
      <c r="N1623" s="926"/>
      <c r="O1623" s="876" t="s">
        <v>714</v>
      </c>
      <c r="P1623" s="770">
        <v>2</v>
      </c>
      <c r="Q1623" s="4"/>
      <c r="R1623" s="269"/>
      <c r="S1623" s="865">
        <v>45807</v>
      </c>
      <c r="T1623" s="865"/>
      <c r="U1623" s="865"/>
      <c r="V1623" s="865"/>
      <c r="W1623" s="862" t="s">
        <v>114</v>
      </c>
      <c r="X1623" s="862"/>
      <c r="Y1623" s="268"/>
      <c r="Z1623" s="4"/>
      <c r="AA1623" s="4"/>
      <c r="AB1623" s="4"/>
      <c r="AC1623" s="29"/>
      <c r="AD1623" s="867"/>
      <c r="AE1623" s="263"/>
      <c r="AF1623" s="889" t="s">
        <v>735</v>
      </c>
      <c r="AG1623" s="860" t="s">
        <v>735</v>
      </c>
    </row>
    <row r="1624" spans="1:33" ht="19">
      <c r="D1624" s="561"/>
      <c r="E1624" s="560"/>
      <c r="F1624" s="921"/>
      <c r="G1624" s="31"/>
      <c r="H1624" s="923"/>
      <c r="I1624" s="31"/>
      <c r="J1624" s="925"/>
      <c r="K1624" s="187"/>
      <c r="L1624" s="927"/>
      <c r="M1624" s="187"/>
      <c r="N1624" s="927"/>
      <c r="O1624" s="877" t="s">
        <v>492</v>
      </c>
      <c r="P1624" s="770">
        <v>2</v>
      </c>
      <c r="Q1624" s="4"/>
      <c r="R1624" s="269"/>
      <c r="S1624" s="865"/>
      <c r="T1624" s="865"/>
      <c r="U1624" s="865"/>
      <c r="V1624" s="865"/>
      <c r="W1624" s="862"/>
      <c r="X1624" s="862"/>
      <c r="Y1624" s="268"/>
      <c r="Z1624" s="4"/>
      <c r="AA1624" s="4"/>
      <c r="AB1624" s="4"/>
      <c r="AC1624" s="29"/>
      <c r="AD1624" s="868"/>
      <c r="AE1624" s="187"/>
      <c r="AF1624" s="890" t="s">
        <v>492</v>
      </c>
      <c r="AG1624" s="861" t="s">
        <v>492</v>
      </c>
    </row>
    <row r="1625" spans="1:33">
      <c r="B1625" s="555" t="s">
        <v>447</v>
      </c>
      <c r="C1625" s="555"/>
      <c r="D1625" s="555"/>
      <c r="E1625" s="555"/>
      <c r="F1625" s="555"/>
      <c r="G1625" s="555"/>
      <c r="H1625" s="555"/>
      <c r="I1625" s="555"/>
      <c r="J1625" s="555"/>
      <c r="K1625" s="555"/>
      <c r="L1625" s="555"/>
      <c r="M1625" s="555"/>
      <c r="N1625" s="555"/>
      <c r="O1625" s="595">
        <v>4</v>
      </c>
      <c r="P1625" s="555"/>
      <c r="Q1625" s="555"/>
      <c r="R1625" s="596" t="s">
        <v>446</v>
      </c>
      <c r="S1625" s="555"/>
      <c r="T1625" s="555"/>
      <c r="U1625" s="555"/>
      <c r="V1625" s="596" t="s">
        <v>445</v>
      </c>
      <c r="W1625" s="555"/>
      <c r="X1625" s="555"/>
      <c r="Y1625" s="555"/>
      <c r="Z1625" s="596" t="s">
        <v>444</v>
      </c>
      <c r="AA1625" s="596"/>
      <c r="AB1625" s="555"/>
      <c r="AC1625" s="597"/>
      <c r="AD1625" s="555"/>
      <c r="AE1625" s="555"/>
      <c r="AF1625" s="596"/>
      <c r="AG1625" s="597"/>
    </row>
    <row r="1626" spans="1:33">
      <c r="B1626" s="908"/>
      <c r="C1626" s="909"/>
      <c r="D1626" s="598"/>
      <c r="E1626" s="598"/>
      <c r="F1626" s="891" t="s">
        <v>679</v>
      </c>
      <c r="G1626" s="892"/>
      <c r="H1626" s="892"/>
      <c r="I1626" s="892"/>
      <c r="J1626" s="892"/>
      <c r="K1626" s="892"/>
      <c r="L1626" s="892"/>
      <c r="M1626" s="892"/>
      <c r="N1626" s="892"/>
      <c r="O1626" s="892"/>
      <c r="P1626" s="893"/>
      <c r="Q1626" s="555"/>
      <c r="R1626" s="599" t="s">
        <v>78</v>
      </c>
      <c r="S1626" s="564"/>
      <c r="T1626" s="600" t="s">
        <v>79</v>
      </c>
      <c r="U1626" s="564"/>
      <c r="V1626" s="564" t="s">
        <v>80</v>
      </c>
      <c r="W1626" s="564"/>
      <c r="X1626" s="601" t="s">
        <v>79</v>
      </c>
      <c r="Y1626" s="555"/>
      <c r="Z1626" s="602" t="s">
        <v>30</v>
      </c>
      <c r="AA1626" s="603"/>
      <c r="AB1626" s="604"/>
      <c r="AC1626" s="605"/>
      <c r="AD1626" s="555"/>
      <c r="AE1626" s="555"/>
      <c r="AF1626" s="555"/>
      <c r="AG1626" s="606"/>
    </row>
    <row r="1627" spans="1:33">
      <c r="B1627" s="607" t="s">
        <v>104</v>
      </c>
      <c r="C1627" s="608" t="s">
        <v>105</v>
      </c>
      <c r="D1627" s="568" t="s">
        <v>4</v>
      </c>
      <c r="E1627" s="563"/>
      <c r="F1627" s="609" t="s">
        <v>15</v>
      </c>
      <c r="G1627" s="610"/>
      <c r="H1627" s="609" t="s">
        <v>16</v>
      </c>
      <c r="I1627" s="566"/>
      <c r="J1627" s="567" t="s">
        <v>17</v>
      </c>
      <c r="K1627" s="611"/>
      <c r="L1627" s="609" t="s">
        <v>18</v>
      </c>
      <c r="M1627" s="562"/>
      <c r="N1627" s="612" t="s">
        <v>19</v>
      </c>
      <c r="O1627" s="613" t="s">
        <v>6</v>
      </c>
      <c r="P1627" s="613" t="s">
        <v>20</v>
      </c>
      <c r="Q1627" s="595">
        <v>414</v>
      </c>
      <c r="R1627" s="614" t="s">
        <v>721</v>
      </c>
      <c r="S1627" s="604"/>
      <c r="T1627" s="615">
        <v>30000</v>
      </c>
      <c r="U1627" s="604">
        <v>500</v>
      </c>
      <c r="V1627" s="604" t="s">
        <v>341</v>
      </c>
      <c r="W1627" s="604"/>
      <c r="X1627" s="616">
        <v>21600</v>
      </c>
      <c r="Y1627" s="555"/>
      <c r="Z1627" s="558"/>
      <c r="AA1627" s="617"/>
      <c r="AB1627" s="618"/>
      <c r="AC1627" s="619"/>
      <c r="AD1627" s="555"/>
      <c r="AE1627" s="555"/>
      <c r="AF1627" s="555" t="s">
        <v>346</v>
      </c>
      <c r="AG1627" s="606"/>
    </row>
    <row r="1628" spans="1:33">
      <c r="A1628" s="43"/>
      <c r="B1628" s="620" t="s">
        <v>83</v>
      </c>
      <c r="C1628" s="621">
        <v>1</v>
      </c>
      <c r="D1628" s="621">
        <v>1</v>
      </c>
      <c r="E1628" s="604">
        <v>4500</v>
      </c>
      <c r="F1628" s="622">
        <v>12</v>
      </c>
      <c r="G1628" s="623">
        <v>4050</v>
      </c>
      <c r="H1628" s="622">
        <v>50</v>
      </c>
      <c r="I1628" s="624">
        <v>3150</v>
      </c>
      <c r="J1628" s="622"/>
      <c r="K1628" s="625">
        <v>2250</v>
      </c>
      <c r="L1628" s="622">
        <v>2</v>
      </c>
      <c r="M1628" s="626">
        <v>2030</v>
      </c>
      <c r="N1628" s="605"/>
      <c r="O1628" s="616">
        <v>64</v>
      </c>
      <c r="P1628" s="605">
        <v>261000</v>
      </c>
      <c r="Q1628" s="595">
        <v>415</v>
      </c>
      <c r="R1628" s="627" t="s">
        <v>579</v>
      </c>
      <c r="S1628" s="628"/>
      <c r="T1628" s="629">
        <v>166050</v>
      </c>
      <c r="U1628" s="628">
        <v>701</v>
      </c>
      <c r="V1628" s="628" t="s">
        <v>339</v>
      </c>
      <c r="W1628" s="628"/>
      <c r="X1628" s="630">
        <v>32400</v>
      </c>
      <c r="Y1628" s="555"/>
      <c r="Z1628" s="631"/>
      <c r="AA1628" s="632"/>
      <c r="AB1628" s="618"/>
      <c r="AC1628" s="619"/>
      <c r="AD1628" s="555"/>
      <c r="AE1628" s="555"/>
      <c r="AF1628" s="633" t="s">
        <v>164</v>
      </c>
      <c r="AG1628" s="634">
        <v>336730</v>
      </c>
    </row>
    <row r="1629" spans="1:33">
      <c r="A1629" s="43"/>
      <c r="B1629" s="635" t="s">
        <v>126</v>
      </c>
      <c r="C1629" s="636">
        <v>1</v>
      </c>
      <c r="D1629" s="636">
        <v>3</v>
      </c>
      <c r="E1629" s="628">
        <v>7500</v>
      </c>
      <c r="F1629" s="637">
        <v>10</v>
      </c>
      <c r="G1629" s="638">
        <v>6750</v>
      </c>
      <c r="H1629" s="637">
        <v>9</v>
      </c>
      <c r="I1629" s="639">
        <v>5250</v>
      </c>
      <c r="J1629" s="637"/>
      <c r="K1629" s="640">
        <v>3750</v>
      </c>
      <c r="L1629" s="637"/>
      <c r="M1629" s="641">
        <v>3380</v>
      </c>
      <c r="N1629" s="642"/>
      <c r="O1629" s="642">
        <v>19</v>
      </c>
      <c r="P1629" s="642">
        <v>135750</v>
      </c>
      <c r="Q1629" s="595">
        <v>474</v>
      </c>
      <c r="R1629" s="627" t="s">
        <v>716</v>
      </c>
      <c r="S1629" s="628"/>
      <c r="T1629" s="629">
        <v>113400</v>
      </c>
      <c r="U1629" s="628"/>
      <c r="V1629" s="628" t="s">
        <v>492</v>
      </c>
      <c r="W1629" s="628"/>
      <c r="X1629" s="630"/>
      <c r="Y1629" s="555"/>
      <c r="Z1629" s="631"/>
      <c r="AA1629" s="632"/>
      <c r="AB1629" s="618"/>
      <c r="AC1629" s="619"/>
      <c r="AD1629" s="555"/>
      <c r="AE1629" s="555"/>
      <c r="AF1629" s="643" t="s">
        <v>680</v>
      </c>
      <c r="AG1629" s="644">
        <v>0</v>
      </c>
    </row>
    <row r="1630" spans="1:33">
      <c r="A1630" s="43"/>
      <c r="B1630" s="635" t="s">
        <v>83</v>
      </c>
      <c r="C1630" s="636">
        <v>2</v>
      </c>
      <c r="D1630" s="636">
        <v>1</v>
      </c>
      <c r="E1630" s="628">
        <v>4500</v>
      </c>
      <c r="F1630" s="637">
        <v>14</v>
      </c>
      <c r="G1630" s="638">
        <v>4050</v>
      </c>
      <c r="H1630" s="637">
        <v>10</v>
      </c>
      <c r="I1630" s="639">
        <v>3150</v>
      </c>
      <c r="J1630" s="637"/>
      <c r="K1630" s="640">
        <v>2250</v>
      </c>
      <c r="L1630" s="637"/>
      <c r="M1630" s="641">
        <v>2030</v>
      </c>
      <c r="N1630" s="642"/>
      <c r="O1630" s="630">
        <v>24</v>
      </c>
      <c r="P1630" s="642">
        <v>103500</v>
      </c>
      <c r="Q1630" s="595"/>
      <c r="R1630" s="627"/>
      <c r="S1630" s="628"/>
      <c r="T1630" s="629"/>
      <c r="U1630" s="628"/>
      <c r="V1630" s="628" t="s">
        <v>492</v>
      </c>
      <c r="W1630" s="628"/>
      <c r="X1630" s="630"/>
      <c r="Y1630" s="555"/>
      <c r="Z1630" s="645"/>
      <c r="AA1630" s="590"/>
      <c r="AB1630" s="646"/>
      <c r="AC1630" s="647"/>
      <c r="AD1630" s="555"/>
      <c r="AE1630" s="555"/>
      <c r="AF1630" s="555"/>
      <c r="AG1630" s="606"/>
    </row>
    <row r="1631" spans="1:33">
      <c r="A1631" s="43"/>
      <c r="B1631" s="635" t="s">
        <v>83</v>
      </c>
      <c r="C1631" s="636">
        <v>3</v>
      </c>
      <c r="D1631" s="636">
        <v>3</v>
      </c>
      <c r="E1631" s="628">
        <v>4500</v>
      </c>
      <c r="F1631" s="637">
        <v>2</v>
      </c>
      <c r="G1631" s="638">
        <v>4050</v>
      </c>
      <c r="H1631" s="637">
        <v>4</v>
      </c>
      <c r="I1631" s="639">
        <v>3150</v>
      </c>
      <c r="J1631" s="637"/>
      <c r="K1631" s="640">
        <v>2250</v>
      </c>
      <c r="L1631" s="637">
        <v>2</v>
      </c>
      <c r="M1631" s="641">
        <v>2030</v>
      </c>
      <c r="N1631" s="642"/>
      <c r="O1631" s="642">
        <v>8</v>
      </c>
      <c r="P1631" s="642">
        <v>29700</v>
      </c>
      <c r="Q1631" s="595"/>
      <c r="R1631" s="627" t="s">
        <v>492</v>
      </c>
      <c r="S1631" s="628"/>
      <c r="T1631" s="629"/>
      <c r="U1631" s="628"/>
      <c r="V1631" s="628" t="s">
        <v>492</v>
      </c>
      <c r="W1631" s="628"/>
      <c r="X1631" s="630"/>
      <c r="Y1631" s="555"/>
      <c r="Z1631" s="648" t="s">
        <v>35</v>
      </c>
      <c r="AA1631" s="649"/>
      <c r="AB1631" s="650"/>
      <c r="AC1631" s="651">
        <v>0</v>
      </c>
      <c r="AD1631" s="555"/>
      <c r="AE1631" s="555"/>
      <c r="AF1631" s="555" t="s">
        <v>345</v>
      </c>
      <c r="AG1631" s="606"/>
    </row>
    <row r="1632" spans="1:33">
      <c r="A1632" s="43"/>
      <c r="B1632" s="635" t="s">
        <v>83</v>
      </c>
      <c r="C1632" s="636">
        <v>2</v>
      </c>
      <c r="D1632" s="636">
        <v>3</v>
      </c>
      <c r="E1632" s="628">
        <v>4500</v>
      </c>
      <c r="F1632" s="637">
        <v>11</v>
      </c>
      <c r="G1632" s="638">
        <v>4050</v>
      </c>
      <c r="H1632" s="637">
        <v>2</v>
      </c>
      <c r="I1632" s="639">
        <v>3150</v>
      </c>
      <c r="J1632" s="637"/>
      <c r="K1632" s="640">
        <v>2250</v>
      </c>
      <c r="L1632" s="637">
        <v>1</v>
      </c>
      <c r="M1632" s="641">
        <v>2030</v>
      </c>
      <c r="N1632" s="642"/>
      <c r="O1632" s="630">
        <v>14</v>
      </c>
      <c r="P1632" s="642">
        <v>59850</v>
      </c>
      <c r="Q1632" s="595"/>
      <c r="R1632" s="627" t="s">
        <v>492</v>
      </c>
      <c r="S1632" s="628"/>
      <c r="T1632" s="629"/>
      <c r="U1632" s="628"/>
      <c r="V1632" s="628" t="s">
        <v>492</v>
      </c>
      <c r="W1632" s="628"/>
      <c r="X1632" s="630"/>
      <c r="Y1632" s="555"/>
      <c r="Z1632" s="555"/>
      <c r="AA1632" s="555"/>
      <c r="AB1632" s="555"/>
      <c r="AC1632" s="555"/>
      <c r="AD1632" s="555"/>
      <c r="AE1632" s="555"/>
      <c r="AF1632" s="633" t="s">
        <v>164</v>
      </c>
      <c r="AG1632" s="634">
        <v>276800</v>
      </c>
    </row>
    <row r="1633" spans="1:33">
      <c r="A1633" s="43"/>
      <c r="B1633" s="635" t="s">
        <v>83</v>
      </c>
      <c r="C1633" s="636">
        <v>4</v>
      </c>
      <c r="D1633" s="636">
        <v>1</v>
      </c>
      <c r="E1633" s="628">
        <v>4500</v>
      </c>
      <c r="F1633" s="637">
        <v>13</v>
      </c>
      <c r="G1633" s="638">
        <v>4050</v>
      </c>
      <c r="H1633" s="637">
        <v>28</v>
      </c>
      <c r="I1633" s="639">
        <v>3150</v>
      </c>
      <c r="J1633" s="637"/>
      <c r="K1633" s="640">
        <v>2250</v>
      </c>
      <c r="L1633" s="637"/>
      <c r="M1633" s="641">
        <v>2030</v>
      </c>
      <c r="N1633" s="642"/>
      <c r="O1633" s="642">
        <v>41</v>
      </c>
      <c r="P1633" s="642">
        <v>171900</v>
      </c>
      <c r="Q1633" s="595"/>
      <c r="R1633" s="627" t="s">
        <v>492</v>
      </c>
      <c r="S1633" s="628"/>
      <c r="T1633" s="629"/>
      <c r="U1633" s="628"/>
      <c r="V1633" s="628" t="s">
        <v>492</v>
      </c>
      <c r="W1633" s="628"/>
      <c r="X1633" s="630"/>
      <c r="Y1633" s="555"/>
      <c r="Z1633" s="602" t="s">
        <v>33</v>
      </c>
      <c r="AA1633" s="603"/>
      <c r="AB1633" s="652"/>
      <c r="AC1633" s="653"/>
      <c r="AD1633" s="555"/>
      <c r="AE1633" s="555"/>
      <c r="AF1633" s="643" t="s">
        <v>680</v>
      </c>
      <c r="AG1633" s="644">
        <v>0</v>
      </c>
    </row>
    <row r="1634" spans="1:33">
      <c r="A1634" s="43"/>
      <c r="B1634" s="635"/>
      <c r="C1634" s="636"/>
      <c r="D1634" s="636"/>
      <c r="E1634" s="628" t="s">
        <v>492</v>
      </c>
      <c r="F1634" s="637"/>
      <c r="G1634" s="638" t="s">
        <v>492</v>
      </c>
      <c r="H1634" s="637"/>
      <c r="I1634" s="639" t="s">
        <v>492</v>
      </c>
      <c r="J1634" s="637"/>
      <c r="K1634" s="640" t="s">
        <v>492</v>
      </c>
      <c r="L1634" s="637"/>
      <c r="M1634" s="641" t="s">
        <v>492</v>
      </c>
      <c r="N1634" s="642"/>
      <c r="O1634" s="630" t="s">
        <v>492</v>
      </c>
      <c r="P1634" s="642" t="s">
        <v>492</v>
      </c>
      <c r="Q1634" s="595"/>
      <c r="R1634" s="627" t="s">
        <v>492</v>
      </c>
      <c r="S1634" s="628"/>
      <c r="T1634" s="629"/>
      <c r="U1634" s="628"/>
      <c r="V1634" s="628" t="s">
        <v>492</v>
      </c>
      <c r="W1634" s="628"/>
      <c r="X1634" s="630"/>
      <c r="Y1634" s="555"/>
      <c r="Z1634" s="627"/>
      <c r="AA1634" s="654"/>
      <c r="AB1634" s="655"/>
      <c r="AC1634" s="656"/>
      <c r="AD1634" s="555"/>
      <c r="AE1634" s="555"/>
      <c r="AF1634" s="596"/>
      <c r="AG1634" s="606"/>
    </row>
    <row r="1635" spans="1:33">
      <c r="A1635" s="43"/>
      <c r="B1635" s="635"/>
      <c r="C1635" s="636"/>
      <c r="D1635" s="636"/>
      <c r="E1635" s="628" t="s">
        <v>492</v>
      </c>
      <c r="F1635" s="637"/>
      <c r="G1635" s="638" t="s">
        <v>492</v>
      </c>
      <c r="H1635" s="637"/>
      <c r="I1635" s="639" t="s">
        <v>492</v>
      </c>
      <c r="J1635" s="637"/>
      <c r="K1635" s="640" t="s">
        <v>492</v>
      </c>
      <c r="L1635" s="637"/>
      <c r="M1635" s="641" t="s">
        <v>492</v>
      </c>
      <c r="N1635" s="642"/>
      <c r="O1635" s="642" t="s">
        <v>492</v>
      </c>
      <c r="P1635" s="642" t="s">
        <v>492</v>
      </c>
      <c r="Q1635" s="595"/>
      <c r="R1635" s="627" t="s">
        <v>492</v>
      </c>
      <c r="S1635" s="628"/>
      <c r="T1635" s="629"/>
      <c r="U1635" s="628"/>
      <c r="V1635" s="628" t="s">
        <v>492</v>
      </c>
      <c r="W1635" s="628"/>
      <c r="X1635" s="630"/>
      <c r="Y1635" s="555"/>
      <c r="Z1635" s="627"/>
      <c r="AA1635" s="654"/>
      <c r="AB1635" s="655"/>
      <c r="AC1635" s="642"/>
      <c r="AD1635" s="555"/>
      <c r="AE1635" s="555"/>
      <c r="AF1635" s="555" t="s">
        <v>163</v>
      </c>
      <c r="AG1635" s="606"/>
    </row>
    <row r="1636" spans="1:33">
      <c r="A1636" s="43"/>
      <c r="B1636" s="635"/>
      <c r="C1636" s="636"/>
      <c r="D1636" s="636"/>
      <c r="E1636" s="628" t="s">
        <v>492</v>
      </c>
      <c r="F1636" s="637"/>
      <c r="G1636" s="638" t="s">
        <v>492</v>
      </c>
      <c r="H1636" s="637"/>
      <c r="I1636" s="639" t="s">
        <v>492</v>
      </c>
      <c r="J1636" s="637"/>
      <c r="K1636" s="640" t="s">
        <v>492</v>
      </c>
      <c r="L1636" s="637"/>
      <c r="M1636" s="641" t="s">
        <v>492</v>
      </c>
      <c r="N1636" s="642"/>
      <c r="O1636" s="630" t="s">
        <v>492</v>
      </c>
      <c r="P1636" s="642" t="s">
        <v>492</v>
      </c>
      <c r="Q1636" s="595"/>
      <c r="R1636" s="627" t="s">
        <v>492</v>
      </c>
      <c r="S1636" s="628"/>
      <c r="T1636" s="629"/>
      <c r="U1636" s="628"/>
      <c r="V1636" s="628" t="s">
        <v>492</v>
      </c>
      <c r="W1636" s="628"/>
      <c r="X1636" s="630"/>
      <c r="Y1636" s="555"/>
      <c r="Z1636" s="627"/>
      <c r="AA1636" s="654"/>
      <c r="AB1636" s="655"/>
      <c r="AC1636" s="642"/>
      <c r="AD1636" s="555"/>
      <c r="AE1636" s="555"/>
      <c r="AF1636" s="633" t="s">
        <v>164</v>
      </c>
      <c r="AG1636" s="634">
        <v>79000</v>
      </c>
    </row>
    <row r="1637" spans="1:33">
      <c r="A1637" s="43"/>
      <c r="B1637" s="635"/>
      <c r="C1637" s="636"/>
      <c r="D1637" s="636"/>
      <c r="E1637" s="628" t="s">
        <v>492</v>
      </c>
      <c r="F1637" s="637"/>
      <c r="G1637" s="638" t="s">
        <v>492</v>
      </c>
      <c r="H1637" s="637"/>
      <c r="I1637" s="639" t="s">
        <v>492</v>
      </c>
      <c r="J1637" s="637"/>
      <c r="K1637" s="640" t="s">
        <v>492</v>
      </c>
      <c r="L1637" s="637"/>
      <c r="M1637" s="641" t="s">
        <v>492</v>
      </c>
      <c r="N1637" s="642"/>
      <c r="O1637" s="642" t="s">
        <v>492</v>
      </c>
      <c r="P1637" s="642" t="s">
        <v>492</v>
      </c>
      <c r="Q1637" s="595"/>
      <c r="R1637" s="627" t="s">
        <v>492</v>
      </c>
      <c r="S1637" s="628"/>
      <c r="T1637" s="629"/>
      <c r="U1637" s="628"/>
      <c r="V1637" s="628" t="s">
        <v>492</v>
      </c>
      <c r="W1637" s="628"/>
      <c r="X1637" s="630"/>
      <c r="Y1637" s="555"/>
      <c r="Z1637" s="627"/>
      <c r="AA1637" s="654"/>
      <c r="AB1637" s="655"/>
      <c r="AC1637" s="642"/>
      <c r="AD1637" s="555"/>
      <c r="AE1637" s="555"/>
      <c r="AF1637" s="643" t="s">
        <v>680</v>
      </c>
      <c r="AG1637" s="644">
        <v>0</v>
      </c>
    </row>
    <row r="1638" spans="1:33">
      <c r="A1638" s="43"/>
      <c r="B1638" s="635"/>
      <c r="C1638" s="636"/>
      <c r="D1638" s="636"/>
      <c r="E1638" s="628" t="s">
        <v>492</v>
      </c>
      <c r="F1638" s="637"/>
      <c r="G1638" s="638" t="s">
        <v>492</v>
      </c>
      <c r="H1638" s="637"/>
      <c r="I1638" s="639" t="s">
        <v>492</v>
      </c>
      <c r="J1638" s="637"/>
      <c r="K1638" s="640" t="s">
        <v>492</v>
      </c>
      <c r="L1638" s="637"/>
      <c r="M1638" s="641" t="s">
        <v>492</v>
      </c>
      <c r="N1638" s="642"/>
      <c r="O1638" s="630" t="s">
        <v>492</v>
      </c>
      <c r="P1638" s="642" t="s">
        <v>492</v>
      </c>
      <c r="Q1638" s="595"/>
      <c r="R1638" s="627" t="s">
        <v>492</v>
      </c>
      <c r="S1638" s="628"/>
      <c r="T1638" s="629"/>
      <c r="U1638" s="628"/>
      <c r="V1638" s="628" t="s">
        <v>492</v>
      </c>
      <c r="W1638" s="628"/>
      <c r="X1638" s="630"/>
      <c r="Y1638" s="555"/>
      <c r="Z1638" s="627"/>
      <c r="AA1638" s="654"/>
      <c r="AB1638" s="657"/>
      <c r="AC1638" s="642"/>
      <c r="AD1638" s="555"/>
      <c r="AE1638" s="555"/>
      <c r="AF1638" s="555"/>
      <c r="AG1638" s="606"/>
    </row>
    <row r="1639" spans="1:33">
      <c r="A1639" s="43"/>
      <c r="B1639" s="635"/>
      <c r="C1639" s="658"/>
      <c r="D1639" s="636"/>
      <c r="E1639" s="628" t="s">
        <v>492</v>
      </c>
      <c r="F1639" s="637"/>
      <c r="G1639" s="638" t="s">
        <v>492</v>
      </c>
      <c r="H1639" s="637"/>
      <c r="I1639" s="639" t="s">
        <v>492</v>
      </c>
      <c r="J1639" s="637"/>
      <c r="K1639" s="640" t="s">
        <v>492</v>
      </c>
      <c r="L1639" s="637"/>
      <c r="M1639" s="641" t="s">
        <v>492</v>
      </c>
      <c r="N1639" s="642"/>
      <c r="O1639" s="642" t="s">
        <v>492</v>
      </c>
      <c r="P1639" s="642" t="s">
        <v>492</v>
      </c>
      <c r="Q1639" s="595"/>
      <c r="R1639" s="627" t="s">
        <v>492</v>
      </c>
      <c r="S1639" s="628"/>
      <c r="T1639" s="629"/>
      <c r="U1639" s="628"/>
      <c r="V1639" s="628" t="s">
        <v>492</v>
      </c>
      <c r="W1639" s="628"/>
      <c r="X1639" s="630"/>
      <c r="Y1639" s="555"/>
      <c r="Z1639" s="627"/>
      <c r="AA1639" s="654"/>
      <c r="AB1639" s="657"/>
      <c r="AC1639" s="642"/>
      <c r="AD1639" s="555"/>
      <c r="AE1639" s="555"/>
      <c r="AF1639" s="596" t="s">
        <v>344</v>
      </c>
      <c r="AG1639" s="597"/>
    </row>
    <row r="1640" spans="1:33">
      <c r="A1640" s="43"/>
      <c r="B1640" s="635"/>
      <c r="C1640" s="658"/>
      <c r="D1640" s="636"/>
      <c r="E1640" s="628" t="s">
        <v>492</v>
      </c>
      <c r="F1640" s="637"/>
      <c r="G1640" s="638" t="s">
        <v>492</v>
      </c>
      <c r="H1640" s="637"/>
      <c r="I1640" s="639" t="s">
        <v>492</v>
      </c>
      <c r="J1640" s="637"/>
      <c r="K1640" s="640" t="s">
        <v>492</v>
      </c>
      <c r="L1640" s="637"/>
      <c r="M1640" s="641" t="s">
        <v>492</v>
      </c>
      <c r="N1640" s="642"/>
      <c r="O1640" s="630" t="s">
        <v>492</v>
      </c>
      <c r="P1640" s="642" t="s">
        <v>492</v>
      </c>
      <c r="Q1640" s="595"/>
      <c r="R1640" s="627" t="s">
        <v>492</v>
      </c>
      <c r="S1640" s="628"/>
      <c r="T1640" s="629"/>
      <c r="U1640" s="628"/>
      <c r="V1640" s="628" t="s">
        <v>492</v>
      </c>
      <c r="W1640" s="628"/>
      <c r="X1640" s="630"/>
      <c r="Y1640" s="555"/>
      <c r="Z1640" s="627"/>
      <c r="AA1640" s="654"/>
      <c r="AB1640" s="655"/>
      <c r="AC1640" s="656"/>
      <c r="AD1640" s="555"/>
      <c r="AE1640" s="555"/>
      <c r="AF1640" s="659"/>
      <c r="AG1640" s="647"/>
    </row>
    <row r="1641" spans="1:33">
      <c r="A1641" s="43"/>
      <c r="B1641" s="635"/>
      <c r="C1641" s="658"/>
      <c r="D1641" s="636"/>
      <c r="E1641" s="628" t="s">
        <v>492</v>
      </c>
      <c r="F1641" s="637"/>
      <c r="G1641" s="638" t="s">
        <v>492</v>
      </c>
      <c r="H1641" s="637"/>
      <c r="I1641" s="639" t="s">
        <v>492</v>
      </c>
      <c r="J1641" s="637"/>
      <c r="K1641" s="640" t="s">
        <v>492</v>
      </c>
      <c r="L1641" s="637"/>
      <c r="M1641" s="641" t="s">
        <v>492</v>
      </c>
      <c r="N1641" s="642"/>
      <c r="O1641" s="642" t="s">
        <v>492</v>
      </c>
      <c r="P1641" s="642" t="s">
        <v>492</v>
      </c>
      <c r="Q1641" s="595"/>
      <c r="R1641" s="627" t="s">
        <v>492</v>
      </c>
      <c r="S1641" s="628"/>
      <c r="T1641" s="629"/>
      <c r="U1641" s="628"/>
      <c r="V1641" s="628" t="s">
        <v>492</v>
      </c>
      <c r="W1641" s="628"/>
      <c r="X1641" s="630"/>
      <c r="Y1641" s="555"/>
      <c r="Z1641" s="627"/>
      <c r="AA1641" s="654"/>
      <c r="AB1641" s="655"/>
      <c r="AC1641" s="642"/>
      <c r="AD1641" s="555"/>
      <c r="AE1641" s="555"/>
      <c r="AF1641" s="660" t="s">
        <v>31</v>
      </c>
      <c r="AG1641" s="661">
        <v>418130</v>
      </c>
    </row>
    <row r="1642" spans="1:33">
      <c r="B1642" s="662"/>
      <c r="C1642" s="663"/>
      <c r="D1642" s="664"/>
      <c r="E1642" s="590" t="s">
        <v>492</v>
      </c>
      <c r="F1642" s="665"/>
      <c r="G1642" s="666"/>
      <c r="H1642" s="665"/>
      <c r="I1642" s="667"/>
      <c r="J1642" s="665"/>
      <c r="K1642" s="667"/>
      <c r="L1642" s="665"/>
      <c r="M1642" s="666"/>
      <c r="N1642" s="647"/>
      <c r="O1642" s="668"/>
      <c r="P1642" s="647"/>
      <c r="Q1642" s="595"/>
      <c r="R1642" s="627" t="s">
        <v>492</v>
      </c>
      <c r="S1642" s="628"/>
      <c r="T1642" s="629"/>
      <c r="U1642" s="628"/>
      <c r="V1642" s="628" t="s">
        <v>492</v>
      </c>
      <c r="W1642" s="628"/>
      <c r="X1642" s="630"/>
      <c r="Y1642" s="555"/>
      <c r="Z1642" s="627"/>
      <c r="AA1642" s="654"/>
      <c r="AB1642" s="655"/>
      <c r="AC1642" s="642"/>
      <c r="AD1642" s="555"/>
      <c r="AE1642" s="555"/>
      <c r="AF1642" s="669"/>
      <c r="AG1642" s="619"/>
    </row>
    <row r="1643" spans="1:33">
      <c r="B1643" s="928" t="s">
        <v>500</v>
      </c>
      <c r="C1643" s="929"/>
      <c r="D1643" s="930"/>
      <c r="E1643" s="670"/>
      <c r="F1643" s="671">
        <v>62</v>
      </c>
      <c r="G1643" s="672">
        <v>27000</v>
      </c>
      <c r="H1643" s="671">
        <v>103</v>
      </c>
      <c r="I1643" s="673">
        <v>21000</v>
      </c>
      <c r="J1643" s="671">
        <v>0</v>
      </c>
      <c r="K1643" s="673">
        <v>15000</v>
      </c>
      <c r="L1643" s="671">
        <v>5</v>
      </c>
      <c r="M1643" s="672">
        <v>13530</v>
      </c>
      <c r="N1643" s="672">
        <v>0</v>
      </c>
      <c r="O1643" s="674">
        <v>170</v>
      </c>
      <c r="P1643" s="674">
        <v>761700</v>
      </c>
      <c r="Q1643" s="595"/>
      <c r="R1643" s="675" t="s">
        <v>492</v>
      </c>
      <c r="S1643" s="676"/>
      <c r="T1643" s="677"/>
      <c r="U1643" s="628"/>
      <c r="V1643" s="628" t="s">
        <v>492</v>
      </c>
      <c r="W1643" s="628"/>
      <c r="X1643" s="630"/>
      <c r="Y1643" s="555"/>
      <c r="Z1643" s="627"/>
      <c r="AA1643" s="654"/>
      <c r="AB1643" s="655"/>
      <c r="AC1643" s="642"/>
      <c r="AD1643" s="555"/>
      <c r="AE1643" s="555"/>
      <c r="AF1643" s="660" t="s">
        <v>32</v>
      </c>
      <c r="AG1643" s="678"/>
    </row>
    <row r="1644" spans="1:33" ht="3" customHeight="1">
      <c r="B1644" s="554"/>
      <c r="C1644" s="590"/>
      <c r="D1644" s="554"/>
      <c r="E1644" s="590"/>
      <c r="F1644" s="666"/>
      <c r="G1644" s="666"/>
      <c r="H1644" s="666"/>
      <c r="I1644" s="666"/>
      <c r="J1644" s="666"/>
      <c r="K1644" s="666"/>
      <c r="L1644" s="666"/>
      <c r="M1644" s="666"/>
      <c r="N1644" s="666"/>
      <c r="O1644" s="666"/>
      <c r="P1644" s="666"/>
      <c r="Q1644" s="595"/>
      <c r="R1644" s="598" t="s">
        <v>89</v>
      </c>
      <c r="S1644" s="679"/>
      <c r="T1644" s="680">
        <v>309450</v>
      </c>
      <c r="U1644" s="628"/>
      <c r="V1644" s="628" t="s">
        <v>492</v>
      </c>
      <c r="W1644" s="628"/>
      <c r="X1644" s="630"/>
      <c r="Y1644" s="555"/>
      <c r="Z1644" s="627"/>
      <c r="AA1644" s="654"/>
      <c r="AB1644" s="657"/>
      <c r="AC1644" s="642"/>
      <c r="AD1644" s="555"/>
      <c r="AE1644" s="555"/>
      <c r="AF1644" s="669"/>
      <c r="AG1644" s="619"/>
    </row>
    <row r="1645" spans="1:33" ht="17.25" customHeight="1">
      <c r="B1645" s="881" t="s">
        <v>601</v>
      </c>
      <c r="C1645" s="882"/>
      <c r="D1645" s="882"/>
      <c r="E1645" s="564" t="e">
        <v>#N/A</v>
      </c>
      <c r="F1645" s="883" t="s">
        <v>603</v>
      </c>
      <c r="G1645" s="884"/>
      <c r="H1645" s="884"/>
      <c r="I1645" s="884"/>
      <c r="J1645" s="884"/>
      <c r="K1645" s="884"/>
      <c r="L1645" s="884"/>
      <c r="M1645" s="884"/>
      <c r="N1645" s="884"/>
      <c r="O1645" s="884"/>
      <c r="P1645" s="885"/>
      <c r="Q1645" s="555"/>
      <c r="R1645" s="598" t="s">
        <v>90</v>
      </c>
      <c r="S1645" s="564"/>
      <c r="T1645" s="681"/>
      <c r="U1645" s="682"/>
      <c r="V1645" s="682" t="s">
        <v>492</v>
      </c>
      <c r="W1645" s="682"/>
      <c r="X1645" s="683"/>
      <c r="Y1645" s="555"/>
      <c r="Z1645" s="675"/>
      <c r="AA1645" s="684"/>
      <c r="AB1645" s="685"/>
      <c r="AC1645" s="686"/>
      <c r="AD1645" s="555"/>
      <c r="AE1645" s="555"/>
      <c r="AF1645" s="660" t="s">
        <v>343</v>
      </c>
      <c r="AG1645" s="678"/>
    </row>
    <row r="1646" spans="1:33" ht="17.25" customHeight="1">
      <c r="B1646" s="894" t="s">
        <v>602</v>
      </c>
      <c r="C1646" s="894"/>
      <c r="D1646" s="894"/>
      <c r="E1646" s="555" t="e">
        <v>#N/A</v>
      </c>
      <c r="F1646" s="687" t="s">
        <v>15</v>
      </c>
      <c r="G1646" s="688"/>
      <c r="H1646" s="687" t="s">
        <v>16</v>
      </c>
      <c r="I1646" s="689"/>
      <c r="J1646" s="559" t="s">
        <v>17</v>
      </c>
      <c r="K1646" s="690"/>
      <c r="L1646" s="687" t="s">
        <v>18</v>
      </c>
      <c r="M1646" s="670"/>
      <c r="N1646" s="670" t="s">
        <v>19</v>
      </c>
      <c r="O1646" s="691" t="s">
        <v>6</v>
      </c>
      <c r="P1646" s="613" t="s">
        <v>20</v>
      </c>
      <c r="Q1646" s="555"/>
      <c r="R1646" s="692" t="s">
        <v>492</v>
      </c>
      <c r="S1646" s="560"/>
      <c r="T1646" s="693"/>
      <c r="U1646" s="694"/>
      <c r="V1646" s="695" t="s">
        <v>492</v>
      </c>
      <c r="W1646" s="695"/>
      <c r="X1646" s="630"/>
      <c r="Y1646" s="555"/>
      <c r="Z1646" s="645"/>
      <c r="AA1646" s="590"/>
      <c r="AB1646" s="646"/>
      <c r="AC1646" s="647"/>
      <c r="AD1646" s="555"/>
      <c r="AE1646" s="555"/>
      <c r="AF1646" s="669"/>
      <c r="AG1646" s="619"/>
    </row>
    <row r="1647" spans="1:33" ht="16.5" customHeight="1">
      <c r="A1647" s="548" t="s">
        <v>498</v>
      </c>
      <c r="B1647" s="873" t="s">
        <v>635</v>
      </c>
      <c r="C1647" s="874"/>
      <c r="D1647" s="875"/>
      <c r="E1647" s="670"/>
      <c r="F1647" s="765">
        <v>52</v>
      </c>
      <c r="G1647" s="757">
        <v>20250</v>
      </c>
      <c r="H1647" s="758">
        <v>94</v>
      </c>
      <c r="I1647" s="758">
        <v>15750</v>
      </c>
      <c r="J1647" s="758">
        <v>0</v>
      </c>
      <c r="K1647" s="758">
        <v>11250</v>
      </c>
      <c r="L1647" s="758">
        <v>5</v>
      </c>
      <c r="M1647" s="758">
        <v>10150</v>
      </c>
      <c r="N1647" s="758">
        <v>0</v>
      </c>
      <c r="O1647" s="758">
        <v>151</v>
      </c>
      <c r="P1647" s="759">
        <v>625950</v>
      </c>
      <c r="Q1647" s="555"/>
      <c r="R1647" s="857" t="s">
        <v>91</v>
      </c>
      <c r="S1647" s="858"/>
      <c r="T1647" s="680">
        <v>309450</v>
      </c>
      <c r="U1647" s="696"/>
      <c r="V1647" s="697" t="s">
        <v>492</v>
      </c>
      <c r="W1647" s="696"/>
      <c r="X1647" s="630"/>
      <c r="Y1647" s="555"/>
      <c r="Z1647" s="648" t="s">
        <v>35</v>
      </c>
      <c r="AA1647" s="649"/>
      <c r="AB1647" s="650"/>
      <c r="AC1647" s="651">
        <v>0</v>
      </c>
      <c r="AD1647" s="555"/>
      <c r="AE1647" s="555"/>
      <c r="AF1647" s="698" t="s">
        <v>81</v>
      </c>
      <c r="AG1647" s="699"/>
    </row>
    <row r="1648" spans="1:33" ht="11.25" customHeight="1">
      <c r="A1648" s="548"/>
      <c r="B1648" s="870" t="s">
        <v>623</v>
      </c>
      <c r="C1648" s="871"/>
      <c r="D1648" s="872"/>
      <c r="E1648" s="555" t="e">
        <v>#N/A</v>
      </c>
      <c r="F1648" s="700">
        <v>1089</v>
      </c>
      <c r="G1648" s="701">
        <v>295650</v>
      </c>
      <c r="H1648" s="702">
        <v>2363</v>
      </c>
      <c r="I1648" s="702">
        <v>229950</v>
      </c>
      <c r="J1648" s="702">
        <v>46</v>
      </c>
      <c r="K1648" s="702">
        <v>164250</v>
      </c>
      <c r="L1648" s="702">
        <v>51</v>
      </c>
      <c r="M1648" s="702">
        <v>148190</v>
      </c>
      <c r="N1648" s="702">
        <v>26</v>
      </c>
      <c r="O1648" s="702">
        <v>3575</v>
      </c>
      <c r="P1648" s="703">
        <v>14783080</v>
      </c>
      <c r="Q1648" s="555"/>
      <c r="R1648" s="560"/>
      <c r="S1648" s="560"/>
      <c r="T1648" s="704"/>
      <c r="U1648" s="628"/>
      <c r="V1648" s="628" t="s">
        <v>492</v>
      </c>
      <c r="W1648" s="628"/>
      <c r="X1648" s="630"/>
      <c r="Y1648" s="555"/>
      <c r="Z1648" s="596" t="s">
        <v>36</v>
      </c>
      <c r="AA1648" s="555"/>
      <c r="AB1648" s="555"/>
      <c r="AC1648" s="555"/>
      <c r="AD1648" s="555"/>
      <c r="AE1648" s="555"/>
      <c r="AF1648" s="669"/>
      <c r="AG1648" s="619"/>
    </row>
    <row r="1649" spans="1:33">
      <c r="A1649" s="548" t="s">
        <v>607</v>
      </c>
      <c r="B1649" s="873" t="s">
        <v>107</v>
      </c>
      <c r="C1649" s="874"/>
      <c r="D1649" s="875"/>
      <c r="E1649" s="670"/>
      <c r="F1649" s="757">
        <v>0</v>
      </c>
      <c r="G1649" s="758">
        <v>0</v>
      </c>
      <c r="H1649" s="758">
        <v>0</v>
      </c>
      <c r="I1649" s="758">
        <v>0</v>
      </c>
      <c r="J1649" s="758">
        <v>0</v>
      </c>
      <c r="K1649" s="758">
        <v>0</v>
      </c>
      <c r="L1649" s="758">
        <v>0</v>
      </c>
      <c r="M1649" s="758">
        <v>0</v>
      </c>
      <c r="N1649" s="758">
        <v>0</v>
      </c>
      <c r="O1649" s="758">
        <v>0</v>
      </c>
      <c r="P1649" s="759">
        <v>0</v>
      </c>
      <c r="Q1649" s="555"/>
      <c r="R1649" s="857" t="s">
        <v>92</v>
      </c>
      <c r="S1649" s="863"/>
      <c r="T1649" s="864"/>
      <c r="U1649" s="682"/>
      <c r="V1649" s="682" t="s">
        <v>492</v>
      </c>
      <c r="W1649" s="682"/>
      <c r="X1649" s="683"/>
      <c r="Y1649" s="555"/>
      <c r="Z1649" s="555"/>
      <c r="AA1649" s="555"/>
      <c r="AB1649" s="555"/>
      <c r="AC1649" s="555"/>
      <c r="AD1649" s="555"/>
      <c r="AE1649" s="555"/>
      <c r="AF1649" s="705" t="s">
        <v>34</v>
      </c>
      <c r="AG1649" s="706">
        <v>-1000</v>
      </c>
    </row>
    <row r="1650" spans="1:33">
      <c r="A1650" s="548"/>
      <c r="B1650" s="870" t="s">
        <v>623</v>
      </c>
      <c r="C1650" s="871"/>
      <c r="D1650" s="872"/>
      <c r="E1650" s="555" t="e">
        <v>#N/A</v>
      </c>
      <c r="F1650" s="701">
        <v>51</v>
      </c>
      <c r="G1650" s="702">
        <v>6300</v>
      </c>
      <c r="H1650" s="702">
        <v>50</v>
      </c>
      <c r="I1650" s="702">
        <v>4900</v>
      </c>
      <c r="J1650" s="702">
        <v>0</v>
      </c>
      <c r="K1650" s="702">
        <v>3500</v>
      </c>
      <c r="L1650" s="702">
        <v>0</v>
      </c>
      <c r="M1650" s="702">
        <v>3160</v>
      </c>
      <c r="N1650" s="702">
        <v>1</v>
      </c>
      <c r="O1650" s="702">
        <v>102</v>
      </c>
      <c r="P1650" s="703">
        <v>337580</v>
      </c>
      <c r="Q1650" s="555"/>
      <c r="R1650" s="692" t="s">
        <v>492</v>
      </c>
      <c r="S1650" s="560"/>
      <c r="T1650" s="693"/>
      <c r="U1650" s="707"/>
      <c r="V1650" s="708" t="s">
        <v>492</v>
      </c>
      <c r="W1650" s="676"/>
      <c r="X1650" s="709"/>
      <c r="Y1650" s="555"/>
      <c r="Z1650" s="645"/>
      <c r="AA1650" s="590"/>
      <c r="AB1650" s="646"/>
      <c r="AC1650" s="647"/>
      <c r="AD1650" s="555"/>
      <c r="AE1650" s="555"/>
      <c r="AF1650" s="669"/>
      <c r="AG1650" s="619"/>
    </row>
    <row r="1651" spans="1:33">
      <c r="A1651" s="548" t="s">
        <v>608</v>
      </c>
      <c r="B1651" s="873" t="s">
        <v>605</v>
      </c>
      <c r="C1651" s="874"/>
      <c r="D1651" s="875"/>
      <c r="E1651" s="670"/>
      <c r="F1651" s="757">
        <v>0</v>
      </c>
      <c r="G1651" s="758">
        <v>0</v>
      </c>
      <c r="H1651" s="758">
        <v>0</v>
      </c>
      <c r="I1651" s="758">
        <v>0</v>
      </c>
      <c r="J1651" s="758">
        <v>0</v>
      </c>
      <c r="K1651" s="758">
        <v>0</v>
      </c>
      <c r="L1651" s="758">
        <v>0</v>
      </c>
      <c r="M1651" s="758">
        <v>0</v>
      </c>
      <c r="N1651" s="758">
        <v>0</v>
      </c>
      <c r="O1651" s="758">
        <v>0</v>
      </c>
      <c r="P1651" s="759">
        <v>0</v>
      </c>
      <c r="Q1651" s="555"/>
      <c r="R1651" s="857" t="s">
        <v>93</v>
      </c>
      <c r="S1651" s="858"/>
      <c r="T1651" s="680">
        <v>54000</v>
      </c>
      <c r="U1651" s="710"/>
      <c r="V1651" s="564" t="s">
        <v>82</v>
      </c>
      <c r="W1651" s="564"/>
      <c r="X1651" s="711">
        <v>54000</v>
      </c>
      <c r="Y1651" s="555"/>
      <c r="Z1651" s="692" t="s">
        <v>76</v>
      </c>
      <c r="AA1651" s="649"/>
      <c r="AB1651" s="650"/>
      <c r="AC1651" s="651">
        <v>0</v>
      </c>
      <c r="AD1651" s="555"/>
      <c r="AE1651" s="555"/>
      <c r="AF1651" s="705" t="s">
        <v>5</v>
      </c>
      <c r="AG1651" s="651">
        <v>417130</v>
      </c>
    </row>
    <row r="1652" spans="1:33">
      <c r="A1652" s="548"/>
      <c r="B1652" s="870" t="s">
        <v>623</v>
      </c>
      <c r="C1652" s="871"/>
      <c r="D1652" s="872"/>
      <c r="E1652" s="712"/>
      <c r="F1652" s="701">
        <v>42</v>
      </c>
      <c r="G1652" s="702">
        <v>4500</v>
      </c>
      <c r="H1652" s="702">
        <v>54</v>
      </c>
      <c r="I1652" s="702">
        <v>3500</v>
      </c>
      <c r="J1652" s="702">
        <v>0</v>
      </c>
      <c r="K1652" s="702">
        <v>2500</v>
      </c>
      <c r="L1652" s="702">
        <v>0</v>
      </c>
      <c r="M1652" s="702">
        <v>2260</v>
      </c>
      <c r="N1652" s="702">
        <v>0</v>
      </c>
      <c r="O1652" s="702">
        <v>96</v>
      </c>
      <c r="P1652" s="703">
        <v>226500</v>
      </c>
      <c r="Q1652" s="555"/>
      <c r="R1652" s="596"/>
      <c r="S1652" s="555"/>
      <c r="T1652" s="713"/>
      <c r="U1652" s="555"/>
      <c r="V1652" s="714"/>
      <c r="W1652" s="555"/>
      <c r="X1652" s="713"/>
      <c r="Y1652" s="555"/>
      <c r="Z1652" s="555"/>
      <c r="AA1652" s="555"/>
      <c r="AB1652" s="555"/>
      <c r="AC1652" s="555"/>
      <c r="AD1652" s="555"/>
      <c r="AE1652" s="555"/>
      <c r="AF1652" s="555"/>
      <c r="AG1652" s="555"/>
    </row>
    <row r="1653" spans="1:33">
      <c r="A1653" s="548" t="s">
        <v>609</v>
      </c>
      <c r="B1653" s="873" t="s">
        <v>103</v>
      </c>
      <c r="C1653" s="874"/>
      <c r="D1653" s="875"/>
      <c r="E1653" s="560" t="e">
        <v>#N/A</v>
      </c>
      <c r="F1653" s="757">
        <v>0</v>
      </c>
      <c r="G1653" s="758">
        <v>0</v>
      </c>
      <c r="H1653" s="758">
        <v>0</v>
      </c>
      <c r="I1653" s="758">
        <v>0</v>
      </c>
      <c r="J1653" s="758">
        <v>0</v>
      </c>
      <c r="K1653" s="758">
        <v>0</v>
      </c>
      <c r="L1653" s="758">
        <v>0</v>
      </c>
      <c r="M1653" s="758">
        <v>0</v>
      </c>
      <c r="N1653" s="758">
        <v>0</v>
      </c>
      <c r="O1653" s="758">
        <v>0</v>
      </c>
      <c r="P1653" s="759">
        <v>0</v>
      </c>
      <c r="Q1653" s="555"/>
      <c r="R1653" s="649" t="s">
        <v>425</v>
      </c>
      <c r="S1653" s="555"/>
      <c r="T1653" s="555"/>
      <c r="U1653" s="555"/>
      <c r="V1653" s="555"/>
      <c r="W1653" s="555"/>
      <c r="X1653" s="555"/>
      <c r="Y1653" s="555"/>
      <c r="Z1653" s="555"/>
      <c r="AA1653" s="555"/>
      <c r="AB1653" s="555"/>
      <c r="AC1653" s="555"/>
      <c r="AD1653" s="555"/>
      <c r="AE1653" s="555"/>
      <c r="AF1653" s="714" t="s">
        <v>342</v>
      </c>
      <c r="AG1653" s="555"/>
    </row>
    <row r="1654" spans="1:33">
      <c r="A1654" s="548"/>
      <c r="B1654" s="870" t="s">
        <v>623</v>
      </c>
      <c r="C1654" s="871"/>
      <c r="D1654" s="872"/>
      <c r="E1654" s="555" t="e">
        <v>#N/A</v>
      </c>
      <c r="F1654" s="701">
        <v>174</v>
      </c>
      <c r="G1654" s="702">
        <v>26460</v>
      </c>
      <c r="H1654" s="702">
        <v>71</v>
      </c>
      <c r="I1654" s="702">
        <v>20580</v>
      </c>
      <c r="J1654" s="702">
        <v>0</v>
      </c>
      <c r="K1654" s="702">
        <v>14700</v>
      </c>
      <c r="L1654" s="702">
        <v>20</v>
      </c>
      <c r="M1654" s="702">
        <v>13230</v>
      </c>
      <c r="N1654" s="702">
        <v>6</v>
      </c>
      <c r="O1654" s="702">
        <v>271</v>
      </c>
      <c r="P1654" s="703">
        <v>2455880</v>
      </c>
      <c r="Q1654" s="555"/>
      <c r="R1654" s="774"/>
      <c r="S1654" s="604"/>
      <c r="T1654" s="603" t="s">
        <v>39</v>
      </c>
      <c r="U1654" s="604"/>
      <c r="V1654" s="715"/>
      <c r="W1654" s="604"/>
      <c r="X1654" s="603" t="s">
        <v>40</v>
      </c>
      <c r="Y1654" s="604"/>
      <c r="Z1654" s="715"/>
      <c r="AA1654" s="604"/>
      <c r="AB1654" s="604"/>
      <c r="AC1654" s="603" t="s">
        <v>41</v>
      </c>
      <c r="AD1654" s="715"/>
      <c r="AE1654" s="555"/>
      <c r="AF1654" s="662" t="s">
        <v>726</v>
      </c>
      <c r="AG1654" s="716"/>
    </row>
    <row r="1655" spans="1:33">
      <c r="A1655" s="548" t="s">
        <v>610</v>
      </c>
      <c r="B1655" s="878" t="s">
        <v>661</v>
      </c>
      <c r="C1655" s="879"/>
      <c r="D1655" s="880"/>
      <c r="E1655" s="670"/>
      <c r="F1655" s="757">
        <v>10</v>
      </c>
      <c r="G1655" s="758">
        <v>0</v>
      </c>
      <c r="H1655" s="758">
        <v>9</v>
      </c>
      <c r="I1655" s="758">
        <v>0</v>
      </c>
      <c r="J1655" s="758">
        <v>0</v>
      </c>
      <c r="K1655" s="758">
        <v>0</v>
      </c>
      <c r="L1655" s="758">
        <v>0</v>
      </c>
      <c r="M1655" s="758">
        <v>0</v>
      </c>
      <c r="N1655" s="758">
        <v>0</v>
      </c>
      <c r="O1655" s="758">
        <v>19</v>
      </c>
      <c r="P1655" s="759">
        <v>135750</v>
      </c>
      <c r="Q1655" s="555"/>
      <c r="R1655" s="775"/>
      <c r="S1655" s="596" t="s">
        <v>2</v>
      </c>
      <c r="T1655" s="717">
        <v>0</v>
      </c>
      <c r="U1655" s="555"/>
      <c r="V1655" s="718"/>
      <c r="W1655" s="596" t="s">
        <v>42</v>
      </c>
      <c r="X1655" s="719">
        <v>2108</v>
      </c>
      <c r="Y1655" s="555"/>
      <c r="Z1655" s="720"/>
      <c r="AA1655" s="555" t="s">
        <v>2</v>
      </c>
      <c r="AB1655" s="596"/>
      <c r="AC1655" s="721">
        <v>2427</v>
      </c>
      <c r="AD1655" s="720"/>
      <c r="AE1655" s="555"/>
      <c r="AF1655" s="834" t="s">
        <v>770</v>
      </c>
      <c r="AG1655" s="561"/>
    </row>
    <row r="1656" spans="1:33">
      <c r="A1656" s="548" t="s">
        <v>332</v>
      </c>
      <c r="B1656" s="870" t="s">
        <v>623</v>
      </c>
      <c r="C1656" s="871"/>
      <c r="D1656" s="872"/>
      <c r="E1656" s="555" t="e">
        <v>#N/A</v>
      </c>
      <c r="F1656" s="701">
        <v>370</v>
      </c>
      <c r="G1656" s="702">
        <v>94500</v>
      </c>
      <c r="H1656" s="702">
        <v>207</v>
      </c>
      <c r="I1656" s="702">
        <v>73500</v>
      </c>
      <c r="J1656" s="702">
        <v>0</v>
      </c>
      <c r="K1656" s="702">
        <v>52500</v>
      </c>
      <c r="L1656" s="702">
        <v>11</v>
      </c>
      <c r="M1656" s="702">
        <v>47320</v>
      </c>
      <c r="N1656" s="702">
        <v>3</v>
      </c>
      <c r="O1656" s="702">
        <v>591</v>
      </c>
      <c r="P1656" s="703">
        <v>4223640</v>
      </c>
      <c r="Q1656" s="555"/>
      <c r="R1656" s="776" t="s">
        <v>43</v>
      </c>
      <c r="S1656" s="697" t="s">
        <v>3</v>
      </c>
      <c r="T1656" s="722">
        <v>170</v>
      </c>
      <c r="U1656" s="696"/>
      <c r="V1656" s="723" t="s">
        <v>492</v>
      </c>
      <c r="W1656" s="697" t="s">
        <v>44</v>
      </c>
      <c r="X1656" s="724">
        <v>4635</v>
      </c>
      <c r="Y1656" s="696"/>
      <c r="Z1656" s="725">
        <v>219.87666034155598</v>
      </c>
      <c r="AA1656" s="696" t="s">
        <v>3</v>
      </c>
      <c r="AB1656" s="697"/>
      <c r="AC1656" s="726">
        <v>4913</v>
      </c>
      <c r="AD1656" s="723">
        <v>202.43098475484138</v>
      </c>
      <c r="AE1656" s="555"/>
      <c r="AF1656" s="558"/>
      <c r="AG1656" s="561"/>
    </row>
    <row r="1657" spans="1:33">
      <c r="A1657" s="43"/>
      <c r="B1657" s="662"/>
      <c r="C1657" s="663"/>
      <c r="D1657" s="664"/>
      <c r="E1657" s="590" t="s">
        <v>492</v>
      </c>
      <c r="F1657" s="760"/>
      <c r="G1657" s="761"/>
      <c r="H1657" s="760"/>
      <c r="I1657" s="762"/>
      <c r="J1657" s="760"/>
      <c r="K1657" s="762"/>
      <c r="L1657" s="760"/>
      <c r="M1657" s="761"/>
      <c r="N1657" s="761"/>
      <c r="O1657" s="763"/>
      <c r="P1657" s="764"/>
      <c r="Q1657" s="555"/>
      <c r="R1657" s="777"/>
      <c r="S1657" s="728"/>
      <c r="T1657" s="606">
        <v>0</v>
      </c>
      <c r="U1657" s="555"/>
      <c r="V1657" s="729"/>
      <c r="W1657" s="555"/>
      <c r="X1657" s="719">
        <v>7067270</v>
      </c>
      <c r="Y1657" s="555"/>
      <c r="Z1657" s="720"/>
      <c r="AA1657" s="555"/>
      <c r="AB1657" s="555"/>
      <c r="AC1657" s="713">
        <v>8111880</v>
      </c>
      <c r="AD1657" s="720"/>
      <c r="AE1657" s="555"/>
      <c r="AF1657" s="730"/>
      <c r="AG1657" s="561"/>
    </row>
    <row r="1658" spans="1:33">
      <c r="A1658" s="43"/>
      <c r="B1658" s="870" t="s">
        <v>611</v>
      </c>
      <c r="C1658" s="871"/>
      <c r="D1658" s="872"/>
      <c r="E1658" s="670"/>
      <c r="F1658" s="731">
        <v>1726</v>
      </c>
      <c r="G1658" s="732">
        <v>427410</v>
      </c>
      <c r="H1658" s="731">
        <v>2745</v>
      </c>
      <c r="I1658" s="733">
        <v>332430</v>
      </c>
      <c r="J1658" s="731">
        <v>46</v>
      </c>
      <c r="K1658" s="733">
        <v>237450</v>
      </c>
      <c r="L1658" s="731">
        <v>82</v>
      </c>
      <c r="M1658" s="732">
        <v>214160</v>
      </c>
      <c r="N1658" s="732">
        <v>36</v>
      </c>
      <c r="O1658" s="734">
        <v>4635</v>
      </c>
      <c r="P1658" s="735">
        <v>22026680</v>
      </c>
      <c r="Q1658" s="555"/>
      <c r="R1658" s="778" t="s">
        <v>45</v>
      </c>
      <c r="S1658" s="660"/>
      <c r="T1658" s="736">
        <v>761700</v>
      </c>
      <c r="U1658" s="696"/>
      <c r="V1658" s="723" t="s">
        <v>492</v>
      </c>
      <c r="W1658" s="696"/>
      <c r="X1658" s="724">
        <v>22026680</v>
      </c>
      <c r="Y1658" s="696"/>
      <c r="Z1658" s="723">
        <v>311.67169218099775</v>
      </c>
      <c r="AA1658" s="696"/>
      <c r="AB1658" s="696"/>
      <c r="AC1658" s="736">
        <v>23210640</v>
      </c>
      <c r="AD1658" s="723">
        <v>286.13145164869303</v>
      </c>
      <c r="AE1658" s="555"/>
      <c r="AF1658" s="558"/>
      <c r="AG1658" s="561"/>
    </row>
    <row r="1659" spans="1:33">
      <c r="A1659" s="43"/>
      <c r="B1659" s="895"/>
      <c r="C1659" s="895"/>
      <c r="D1659" s="895"/>
      <c r="E1659" s="562"/>
      <c r="F1659" s="666"/>
      <c r="G1659" s="737"/>
      <c r="H1659" s="666"/>
      <c r="I1659" s="737"/>
      <c r="J1659" s="666"/>
      <c r="K1659" s="737"/>
      <c r="L1659" s="666"/>
      <c r="M1659" s="737"/>
      <c r="N1659" s="666"/>
      <c r="O1659" s="737"/>
      <c r="P1659" s="737"/>
      <c r="Q1659" s="555"/>
      <c r="R1659" s="777" t="s">
        <v>46</v>
      </c>
      <c r="S1659" s="738">
        <v>0</v>
      </c>
      <c r="T1659" s="606">
        <v>0</v>
      </c>
      <c r="U1659" s="555"/>
      <c r="V1659" s="729"/>
      <c r="W1659" s="555"/>
      <c r="X1659" s="719">
        <v>0</v>
      </c>
      <c r="Y1659" s="555"/>
      <c r="Z1659" s="739"/>
      <c r="AA1659" s="555"/>
      <c r="AB1659" s="555"/>
      <c r="AC1659" s="713">
        <v>0</v>
      </c>
      <c r="AD1659" s="720"/>
      <c r="AE1659" s="555"/>
      <c r="AF1659" s="558"/>
      <c r="AG1659" s="561"/>
    </row>
    <row r="1660" spans="1:33">
      <c r="A1660" s="43"/>
      <c r="B1660" s="881" t="s">
        <v>618</v>
      </c>
      <c r="C1660" s="882"/>
      <c r="D1660" s="882"/>
      <c r="E1660" s="564" t="e">
        <v>#N/A</v>
      </c>
      <c r="F1660" s="883" t="s">
        <v>616</v>
      </c>
      <c r="G1660" s="884"/>
      <c r="H1660" s="884"/>
      <c r="I1660" s="884"/>
      <c r="J1660" s="884"/>
      <c r="K1660" s="884"/>
      <c r="L1660" s="884"/>
      <c r="M1660" s="884"/>
      <c r="N1660" s="884"/>
      <c r="O1660" s="884"/>
      <c r="P1660" s="885"/>
      <c r="Q1660" s="555"/>
      <c r="R1660" s="776" t="s">
        <v>47</v>
      </c>
      <c r="S1660" s="740"/>
      <c r="T1660" s="736">
        <v>0</v>
      </c>
      <c r="U1660" s="696"/>
      <c r="V1660" s="723" t="s">
        <v>492</v>
      </c>
      <c r="W1660" s="696"/>
      <c r="X1660" s="724">
        <v>0</v>
      </c>
      <c r="Y1660" s="696"/>
      <c r="Z1660" s="725" t="s">
        <v>492</v>
      </c>
      <c r="AA1660" s="696"/>
      <c r="AB1660" s="696"/>
      <c r="AC1660" s="736">
        <v>0</v>
      </c>
      <c r="AD1660" s="723" t="s">
        <v>492</v>
      </c>
      <c r="AE1660" s="555"/>
      <c r="AF1660" s="558"/>
      <c r="AG1660" s="561"/>
    </row>
    <row r="1661" spans="1:33">
      <c r="A1661" s="43"/>
      <c r="B1661" s="894" t="s">
        <v>602</v>
      </c>
      <c r="C1661" s="894"/>
      <c r="D1661" s="894"/>
      <c r="E1661" s="555" t="e">
        <v>#N/A</v>
      </c>
      <c r="F1661" s="687" t="s">
        <v>15</v>
      </c>
      <c r="G1661" s="688"/>
      <c r="H1661" s="687" t="s">
        <v>16</v>
      </c>
      <c r="I1661" s="689"/>
      <c r="J1661" s="559" t="s">
        <v>17</v>
      </c>
      <c r="K1661" s="690"/>
      <c r="L1661" s="687" t="s">
        <v>18</v>
      </c>
      <c r="M1661" s="670"/>
      <c r="N1661" s="670" t="s">
        <v>19</v>
      </c>
      <c r="O1661" s="691" t="s">
        <v>6</v>
      </c>
      <c r="P1661" s="613" t="s">
        <v>20</v>
      </c>
      <c r="Q1661" s="555"/>
      <c r="R1661" s="773" t="s">
        <v>639</v>
      </c>
      <c r="S1661" s="824">
        <v>8380</v>
      </c>
      <c r="T1661" s="606">
        <v>0</v>
      </c>
      <c r="U1661" s="555"/>
      <c r="V1661" s="729"/>
      <c r="W1661" s="555"/>
      <c r="X1661" s="719">
        <v>133900</v>
      </c>
      <c r="Y1661" s="555"/>
      <c r="Z1661" s="720"/>
      <c r="AA1661" s="555"/>
      <c r="AB1661" s="555"/>
      <c r="AC1661" s="713">
        <v>153920</v>
      </c>
      <c r="AD1661" s="720"/>
      <c r="AE1661" s="555"/>
      <c r="AF1661" s="558"/>
      <c r="AG1661" s="561"/>
    </row>
    <row r="1662" spans="1:33" ht="15" thickBot="1">
      <c r="A1662" s="43"/>
      <c r="B1662" s="873" t="s">
        <v>635</v>
      </c>
      <c r="C1662" s="874"/>
      <c r="D1662" s="875"/>
      <c r="E1662" s="670"/>
      <c r="F1662" s="665"/>
      <c r="G1662" s="727"/>
      <c r="H1662" s="727"/>
      <c r="I1662" s="727"/>
      <c r="J1662" s="727"/>
      <c r="K1662" s="727"/>
      <c r="L1662" s="727"/>
      <c r="M1662" s="727"/>
      <c r="N1662" s="727"/>
      <c r="O1662" s="727"/>
      <c r="P1662" s="742"/>
      <c r="Q1662" s="555"/>
      <c r="R1662" s="771" t="s">
        <v>682</v>
      </c>
      <c r="S1662" s="825">
        <v>0</v>
      </c>
      <c r="T1662" s="736">
        <v>8380</v>
      </c>
      <c r="U1662" s="696"/>
      <c r="V1662" s="723" t="s">
        <v>492</v>
      </c>
      <c r="W1662" s="696"/>
      <c r="X1662" s="724">
        <v>336730</v>
      </c>
      <c r="Y1662" s="696"/>
      <c r="Z1662" s="723">
        <v>251.47871545929797</v>
      </c>
      <c r="AA1662" s="696"/>
      <c r="AB1662" s="696"/>
      <c r="AC1662" s="736">
        <v>354130</v>
      </c>
      <c r="AD1662" s="723">
        <v>230.07406444906445</v>
      </c>
      <c r="AE1662" s="555"/>
      <c r="AF1662" s="558"/>
      <c r="AG1662" s="561"/>
    </row>
    <row r="1663" spans="1:33" ht="15" thickBot="1">
      <c r="A1663" s="43"/>
      <c r="B1663" s="870" t="s">
        <v>624</v>
      </c>
      <c r="C1663" s="871"/>
      <c r="D1663" s="872"/>
      <c r="E1663" s="555" t="e">
        <v>#N/A</v>
      </c>
      <c r="F1663" s="700">
        <v>1275</v>
      </c>
      <c r="G1663" s="701">
        <v>307800</v>
      </c>
      <c r="H1663" s="702">
        <v>2441</v>
      </c>
      <c r="I1663" s="702">
        <v>239400</v>
      </c>
      <c r="J1663" s="702">
        <v>46</v>
      </c>
      <c r="K1663" s="702">
        <v>171000</v>
      </c>
      <c r="L1663" s="702">
        <v>63</v>
      </c>
      <c r="M1663" s="702">
        <v>154280</v>
      </c>
      <c r="N1663" s="702">
        <v>28</v>
      </c>
      <c r="O1663" s="702">
        <v>3853</v>
      </c>
      <c r="P1663" s="703">
        <v>15967040</v>
      </c>
      <c r="Q1663" s="555"/>
      <c r="R1663" s="773" t="s">
        <v>640</v>
      </c>
      <c r="S1663" s="741">
        <v>10500</v>
      </c>
      <c r="T1663" s="606">
        <v>0</v>
      </c>
      <c r="U1663" s="555"/>
      <c r="V1663" s="729"/>
      <c r="W1663" s="555"/>
      <c r="X1663" s="719">
        <v>126400</v>
      </c>
      <c r="Y1663" s="555"/>
      <c r="Z1663" s="739"/>
      <c r="AA1663" s="555"/>
      <c r="AB1663" s="555"/>
      <c r="AC1663" s="713">
        <v>149200</v>
      </c>
      <c r="AD1663" s="720"/>
      <c r="AE1663" s="555"/>
      <c r="AF1663" s="934" t="s">
        <v>664</v>
      </c>
      <c r="AG1663" s="935"/>
    </row>
    <row r="1664" spans="1:33">
      <c r="B1664" s="873" t="s">
        <v>107</v>
      </c>
      <c r="C1664" s="874"/>
      <c r="D1664" s="875"/>
      <c r="E1664" s="670"/>
      <c r="F1664" s="665"/>
      <c r="G1664" s="727"/>
      <c r="H1664" s="727"/>
      <c r="I1664" s="727"/>
      <c r="J1664" s="727"/>
      <c r="K1664" s="727"/>
      <c r="L1664" s="727"/>
      <c r="M1664" s="727"/>
      <c r="N1664" s="727"/>
      <c r="O1664" s="727"/>
      <c r="P1664" s="742"/>
      <c r="Q1664" s="555"/>
      <c r="R1664" s="772" t="s">
        <v>683</v>
      </c>
      <c r="S1664" s="740"/>
      <c r="T1664" s="736">
        <v>10500</v>
      </c>
      <c r="U1664" s="696"/>
      <c r="V1664" s="723" t="s">
        <v>492</v>
      </c>
      <c r="W1664" s="696"/>
      <c r="X1664" s="724">
        <v>276800</v>
      </c>
      <c r="Y1664" s="696"/>
      <c r="Z1664" s="725">
        <v>218.98734177215192</v>
      </c>
      <c r="AA1664" s="696"/>
      <c r="AB1664" s="696"/>
      <c r="AC1664" s="736">
        <v>309800</v>
      </c>
      <c r="AD1664" s="723">
        <v>207.64075067024129</v>
      </c>
      <c r="AE1664" s="555"/>
      <c r="AF1664" s="936" t="s">
        <v>157</v>
      </c>
      <c r="AG1664" s="937"/>
    </row>
    <row r="1665" spans="1:33">
      <c r="B1665" s="870" t="s">
        <v>624</v>
      </c>
      <c r="C1665" s="871"/>
      <c r="D1665" s="872"/>
      <c r="E1665" s="555" t="e">
        <v>#N/A</v>
      </c>
      <c r="F1665" s="701">
        <v>51</v>
      </c>
      <c r="G1665" s="702">
        <v>6300</v>
      </c>
      <c r="H1665" s="702">
        <v>50</v>
      </c>
      <c r="I1665" s="702">
        <v>4900</v>
      </c>
      <c r="J1665" s="702">
        <v>0</v>
      </c>
      <c r="K1665" s="702">
        <v>3500</v>
      </c>
      <c r="L1665" s="702">
        <v>0</v>
      </c>
      <c r="M1665" s="702">
        <v>3160</v>
      </c>
      <c r="N1665" s="702">
        <v>1</v>
      </c>
      <c r="O1665" s="702">
        <v>102</v>
      </c>
      <c r="P1665" s="703">
        <v>337580</v>
      </c>
      <c r="Q1665" s="555"/>
      <c r="R1665" s="777"/>
      <c r="S1665" s="669"/>
      <c r="T1665" s="606">
        <v>0</v>
      </c>
      <c r="U1665" s="555"/>
      <c r="V1665" s="729"/>
      <c r="W1665" s="555"/>
      <c r="X1665" s="719">
        <v>0</v>
      </c>
      <c r="Y1665" s="555"/>
      <c r="Z1665" s="720"/>
      <c r="AA1665" s="555"/>
      <c r="AB1665" s="555"/>
      <c r="AC1665" s="713">
        <v>0</v>
      </c>
      <c r="AD1665" s="720"/>
      <c r="AE1665" s="555"/>
      <c r="AF1665" s="826" t="s">
        <v>731</v>
      </c>
      <c r="AG1665" s="827" t="s">
        <v>732</v>
      </c>
    </row>
    <row r="1666" spans="1:33">
      <c r="B1666" s="873" t="s">
        <v>605</v>
      </c>
      <c r="C1666" s="874"/>
      <c r="D1666" s="875"/>
      <c r="E1666" s="670"/>
      <c r="F1666" s="665"/>
      <c r="G1666" s="727"/>
      <c r="H1666" s="727"/>
      <c r="I1666" s="727"/>
      <c r="J1666" s="727"/>
      <c r="K1666" s="727"/>
      <c r="L1666" s="727"/>
      <c r="M1666" s="727"/>
      <c r="N1666" s="727"/>
      <c r="O1666" s="727"/>
      <c r="P1666" s="742"/>
      <c r="Q1666" s="555"/>
      <c r="R1666" s="776" t="s">
        <v>52</v>
      </c>
      <c r="S1666" s="660"/>
      <c r="T1666" s="736">
        <v>0</v>
      </c>
      <c r="U1666" s="696"/>
      <c r="V1666" s="723" t="s">
        <v>492</v>
      </c>
      <c r="W1666" s="696"/>
      <c r="X1666" s="724">
        <v>0</v>
      </c>
      <c r="Y1666" s="696"/>
      <c r="Z1666" s="723" t="s">
        <v>492</v>
      </c>
      <c r="AA1666" s="696"/>
      <c r="AB1666" s="696"/>
      <c r="AC1666" s="736">
        <v>0</v>
      </c>
      <c r="AD1666" s="723" t="s">
        <v>492</v>
      </c>
      <c r="AE1666" s="555"/>
      <c r="AF1666" s="817">
        <v>7280</v>
      </c>
      <c r="AG1666" s="818">
        <v>539.25925925926003</v>
      </c>
    </row>
    <row r="1667" spans="1:33">
      <c r="B1667" s="870" t="s">
        <v>624</v>
      </c>
      <c r="C1667" s="871"/>
      <c r="D1667" s="872"/>
      <c r="E1667" s="712"/>
      <c r="F1667" s="701">
        <v>42</v>
      </c>
      <c r="G1667" s="702">
        <v>4500</v>
      </c>
      <c r="H1667" s="702">
        <v>54</v>
      </c>
      <c r="I1667" s="702">
        <v>3500</v>
      </c>
      <c r="J1667" s="702">
        <v>0</v>
      </c>
      <c r="K1667" s="702">
        <v>2500</v>
      </c>
      <c r="L1667" s="702">
        <v>0</v>
      </c>
      <c r="M1667" s="702">
        <v>2260</v>
      </c>
      <c r="N1667" s="702">
        <v>0</v>
      </c>
      <c r="O1667" s="702">
        <v>96</v>
      </c>
      <c r="P1667" s="703">
        <v>226500</v>
      </c>
      <c r="Q1667" s="555"/>
      <c r="R1667" s="773" t="s">
        <v>641</v>
      </c>
      <c r="S1667" s="728">
        <v>1000</v>
      </c>
      <c r="T1667" s="743">
        <v>0</v>
      </c>
      <c r="U1667" s="682"/>
      <c r="V1667" s="744"/>
      <c r="W1667" s="682"/>
      <c r="X1667" s="719">
        <v>35000</v>
      </c>
      <c r="Y1667" s="682"/>
      <c r="Z1667" s="744"/>
      <c r="AA1667" s="682"/>
      <c r="AB1667" s="682"/>
      <c r="AC1667" s="745">
        <v>48500</v>
      </c>
      <c r="AD1667" s="744"/>
      <c r="AE1667" s="555"/>
      <c r="AF1667" s="828" t="s">
        <v>733</v>
      </c>
      <c r="AG1667" s="829" t="s">
        <v>732</v>
      </c>
    </row>
    <row r="1668" spans="1:33" ht="15" thickBot="1">
      <c r="B1668" s="873" t="s">
        <v>103</v>
      </c>
      <c r="C1668" s="874"/>
      <c r="D1668" s="875"/>
      <c r="E1668" s="560" t="e">
        <v>#N/A</v>
      </c>
      <c r="F1668" s="665"/>
      <c r="G1668" s="727"/>
      <c r="H1668" s="727"/>
      <c r="I1668" s="727"/>
      <c r="J1668" s="727"/>
      <c r="K1668" s="727"/>
      <c r="L1668" s="727"/>
      <c r="M1668" s="727"/>
      <c r="N1668" s="727"/>
      <c r="O1668" s="727"/>
      <c r="P1668" s="742"/>
      <c r="Q1668" s="555"/>
      <c r="R1668" s="779" t="s">
        <v>684</v>
      </c>
      <c r="S1668" s="746"/>
      <c r="T1668" s="747">
        <v>1000</v>
      </c>
      <c r="U1668" s="748"/>
      <c r="V1668" s="749" t="s">
        <v>492</v>
      </c>
      <c r="W1668" s="748"/>
      <c r="X1668" s="719">
        <v>79000</v>
      </c>
      <c r="Y1668" s="748"/>
      <c r="Z1668" s="749">
        <v>225.71428571428572</v>
      </c>
      <c r="AA1668" s="748"/>
      <c r="AB1668" s="748"/>
      <c r="AC1668" s="747">
        <v>86500</v>
      </c>
      <c r="AD1668" s="749">
        <v>178.35051546391753</v>
      </c>
      <c r="AE1668" s="555"/>
      <c r="AF1668" s="821">
        <v>1100</v>
      </c>
      <c r="AG1668" s="822">
        <v>100.00000000000011</v>
      </c>
    </row>
    <row r="1669" spans="1:33">
      <c r="B1669" s="870" t="s">
        <v>624</v>
      </c>
      <c r="C1669" s="871"/>
      <c r="D1669" s="872"/>
      <c r="E1669" s="555" t="e">
        <v>#N/A</v>
      </c>
      <c r="F1669" s="701">
        <v>174</v>
      </c>
      <c r="G1669" s="702">
        <v>26460</v>
      </c>
      <c r="H1669" s="702">
        <v>71</v>
      </c>
      <c r="I1669" s="702">
        <v>20580</v>
      </c>
      <c r="J1669" s="702">
        <v>0</v>
      </c>
      <c r="K1669" s="702">
        <v>14700</v>
      </c>
      <c r="L1669" s="702">
        <v>20</v>
      </c>
      <c r="M1669" s="702">
        <v>13230</v>
      </c>
      <c r="N1669" s="702">
        <v>6</v>
      </c>
      <c r="O1669" s="702">
        <v>271</v>
      </c>
      <c r="P1669" s="703">
        <v>2455880</v>
      </c>
      <c r="Q1669" s="555"/>
      <c r="R1669" s="777"/>
      <c r="S1669" s="669"/>
      <c r="T1669" s="713">
        <v>0</v>
      </c>
      <c r="U1669" s="555"/>
      <c r="V1669" s="729"/>
      <c r="W1669" s="555"/>
      <c r="X1669" s="750">
        <v>7362570</v>
      </c>
      <c r="Y1669" s="555"/>
      <c r="Z1669" s="739"/>
      <c r="AA1669" s="555"/>
      <c r="AB1669" s="555"/>
      <c r="AC1669" s="713">
        <v>8463500</v>
      </c>
      <c r="AD1669" s="739"/>
      <c r="AE1669" s="555"/>
      <c r="AF1669" s="932" t="s">
        <v>685</v>
      </c>
      <c r="AG1669" s="933"/>
    </row>
    <row r="1670" spans="1:33">
      <c r="B1670" s="878" t="s">
        <v>661</v>
      </c>
      <c r="C1670" s="879"/>
      <c r="D1670" s="880"/>
      <c r="E1670" s="670"/>
      <c r="F1670" s="665"/>
      <c r="G1670" s="727"/>
      <c r="H1670" s="727"/>
      <c r="I1670" s="727"/>
      <c r="J1670" s="727"/>
      <c r="K1670" s="727"/>
      <c r="L1670" s="727"/>
      <c r="M1670" s="727"/>
      <c r="N1670" s="727"/>
      <c r="O1670" s="727"/>
      <c r="P1670" s="742"/>
      <c r="Q1670" s="555"/>
      <c r="R1670" s="780" t="s">
        <v>53</v>
      </c>
      <c r="S1670" s="705"/>
      <c r="T1670" s="751">
        <v>781580</v>
      </c>
      <c r="U1670" s="560"/>
      <c r="V1670" s="752" t="s">
        <v>492</v>
      </c>
      <c r="W1670" s="560"/>
      <c r="X1670" s="751">
        <v>22719210</v>
      </c>
      <c r="Y1670" s="560"/>
      <c r="Z1670" s="752">
        <v>308.57716802692539</v>
      </c>
      <c r="AA1670" s="560"/>
      <c r="AB1670" s="560"/>
      <c r="AC1670" s="751">
        <v>23961070</v>
      </c>
      <c r="AD1670" s="752">
        <v>283.11065162166955</v>
      </c>
      <c r="AE1670" s="555"/>
      <c r="AF1670" s="826" t="s">
        <v>731</v>
      </c>
      <c r="AG1670" s="827" t="s">
        <v>732</v>
      </c>
    </row>
    <row r="1671" spans="1:33">
      <c r="B1671" s="870" t="s">
        <v>624</v>
      </c>
      <c r="C1671" s="871"/>
      <c r="D1671" s="872"/>
      <c r="E1671" s="555" t="e">
        <v>#N/A</v>
      </c>
      <c r="F1671" s="701">
        <v>370</v>
      </c>
      <c r="G1671" s="702">
        <v>94500</v>
      </c>
      <c r="H1671" s="702">
        <v>207</v>
      </c>
      <c r="I1671" s="702">
        <v>73500</v>
      </c>
      <c r="J1671" s="702">
        <v>0</v>
      </c>
      <c r="K1671" s="702">
        <v>52500</v>
      </c>
      <c r="L1671" s="702">
        <v>11</v>
      </c>
      <c r="M1671" s="702">
        <v>47320</v>
      </c>
      <c r="N1671" s="702">
        <v>3</v>
      </c>
      <c r="O1671" s="702">
        <v>591</v>
      </c>
      <c r="P1671" s="703">
        <v>4223640</v>
      </c>
      <c r="Q1671" s="555"/>
      <c r="R1671" s="775"/>
      <c r="S1671" s="669"/>
      <c r="T1671" s="713">
        <v>0</v>
      </c>
      <c r="U1671" s="555"/>
      <c r="V1671" s="729"/>
      <c r="W1671" s="555"/>
      <c r="X1671" s="713">
        <v>6694389.2255892251</v>
      </c>
      <c r="Y1671" s="555"/>
      <c r="Z1671" s="739"/>
      <c r="AA1671" s="555"/>
      <c r="AB1671" s="555"/>
      <c r="AC1671" s="713">
        <v>7695400.3367003351</v>
      </c>
      <c r="AD1671" s="739"/>
      <c r="AE1671" s="555"/>
      <c r="AF1671" s="817"/>
      <c r="AG1671" s="818" t="s">
        <v>725</v>
      </c>
    </row>
    <row r="1672" spans="1:33">
      <c r="B1672" s="662"/>
      <c r="C1672" s="663"/>
      <c r="D1672" s="664"/>
      <c r="E1672" s="590" t="s">
        <v>492</v>
      </c>
      <c r="F1672" s="665"/>
      <c r="G1672" s="666"/>
      <c r="H1672" s="665"/>
      <c r="I1672" s="667"/>
      <c r="J1672" s="665"/>
      <c r="K1672" s="667"/>
      <c r="L1672" s="665"/>
      <c r="M1672" s="666"/>
      <c r="N1672" s="666"/>
      <c r="O1672" s="727"/>
      <c r="P1672" s="647"/>
      <c r="Q1672" s="555"/>
      <c r="R1672" s="777" t="s">
        <v>54</v>
      </c>
      <c r="S1672" s="669"/>
      <c r="T1672" s="713">
        <v>710649.83164983161</v>
      </c>
      <c r="U1672" s="555"/>
      <c r="V1672" s="725"/>
      <c r="W1672" s="555"/>
      <c r="X1672" s="713">
        <v>20656515.319865316</v>
      </c>
      <c r="Y1672" s="555"/>
      <c r="Z1672" s="725">
        <v>308.5645997532684</v>
      </c>
      <c r="AA1672" s="555"/>
      <c r="AB1672" s="555"/>
      <c r="AC1672" s="713">
        <v>21785569.360269353</v>
      </c>
      <c r="AD1672" s="753">
        <v>283.09858366134927</v>
      </c>
      <c r="AE1672" s="555"/>
      <c r="AF1672" s="828" t="s">
        <v>733</v>
      </c>
      <c r="AG1672" s="829" t="s">
        <v>732</v>
      </c>
    </row>
    <row r="1673" spans="1:33" ht="15" thickBot="1">
      <c r="B1673" s="870" t="s">
        <v>617</v>
      </c>
      <c r="C1673" s="871"/>
      <c r="D1673" s="872"/>
      <c r="E1673" s="670"/>
      <c r="F1673" s="731">
        <v>1912</v>
      </c>
      <c r="G1673" s="732">
        <v>439560</v>
      </c>
      <c r="H1673" s="731">
        <v>2823</v>
      </c>
      <c r="I1673" s="733">
        <v>341880</v>
      </c>
      <c r="J1673" s="731">
        <v>46</v>
      </c>
      <c r="K1673" s="733">
        <v>244200</v>
      </c>
      <c r="L1673" s="731">
        <v>94</v>
      </c>
      <c r="M1673" s="732">
        <v>220250</v>
      </c>
      <c r="N1673" s="732">
        <v>38</v>
      </c>
      <c r="O1673" s="734">
        <v>4913</v>
      </c>
      <c r="P1673" s="735">
        <v>23210640</v>
      </c>
      <c r="Q1673" s="555"/>
      <c r="R1673" s="781"/>
      <c r="S1673" s="754" t="s">
        <v>0</v>
      </c>
      <c r="T1673" s="751">
        <v>70930.168350168387</v>
      </c>
      <c r="U1673" s="560"/>
      <c r="V1673" s="755"/>
      <c r="W1673" s="649" t="s">
        <v>0</v>
      </c>
      <c r="X1673" s="751">
        <v>2062694.6801346838</v>
      </c>
      <c r="Y1673" s="560"/>
      <c r="Z1673" s="756"/>
      <c r="AA1673" s="560" t="s">
        <v>0</v>
      </c>
      <c r="AB1673" s="649"/>
      <c r="AC1673" s="751">
        <v>2175500.6397306472</v>
      </c>
      <c r="AD1673" s="756"/>
      <c r="AE1673" s="555"/>
      <c r="AF1673" s="823"/>
      <c r="AG1673" s="822" t="s">
        <v>725</v>
      </c>
    </row>
    <row r="1674" spans="1:33">
      <c r="A1674" s="22"/>
    </row>
    <row r="1675" spans="1:33">
      <c r="A1675" s="22"/>
    </row>
    <row r="1676" spans="1:33" ht="24" customHeight="1">
      <c r="A1676" s="1">
        <v>31</v>
      </c>
      <c r="B1676" s="555"/>
      <c r="C1676" s="555"/>
      <c r="D1676" s="561"/>
      <c r="E1676" s="564"/>
      <c r="F1676" s="567" t="s">
        <v>705</v>
      </c>
      <c r="G1676" s="562">
        <v>0</v>
      </c>
      <c r="H1676" s="563" t="s">
        <v>706</v>
      </c>
      <c r="I1676" s="564">
        <v>0</v>
      </c>
      <c r="J1676" s="565" t="s">
        <v>707</v>
      </c>
      <c r="K1676" s="566">
        <v>0</v>
      </c>
      <c r="L1676" s="567" t="s">
        <v>708</v>
      </c>
      <c r="M1676" s="566">
        <v>0</v>
      </c>
      <c r="N1676" s="567" t="s">
        <v>709</v>
      </c>
      <c r="O1676" s="568" t="s">
        <v>162</v>
      </c>
      <c r="P1676" s="557"/>
      <c r="Q1676" s="24"/>
      <c r="R1676" s="919" t="s">
        <v>99</v>
      </c>
      <c r="S1676" s="919"/>
      <c r="T1676" s="919"/>
      <c r="U1676" s="919"/>
      <c r="V1676" s="919"/>
      <c r="W1676" s="919"/>
      <c r="X1676" s="919"/>
      <c r="AD1676" s="866" t="s">
        <v>116</v>
      </c>
      <c r="AE1676" s="25"/>
      <c r="AF1676" s="183" t="s">
        <v>8</v>
      </c>
      <c r="AG1676" s="556" t="s">
        <v>9</v>
      </c>
    </row>
    <row r="1677" spans="1:33" ht="19">
      <c r="D1677" s="561"/>
      <c r="E1677" s="555"/>
      <c r="F1677" s="920"/>
      <c r="H1677" s="922"/>
      <c r="J1677" s="924"/>
      <c r="K1677" s="186"/>
      <c r="L1677" s="926"/>
      <c r="M1677" s="186"/>
      <c r="N1677" s="926"/>
      <c r="O1677" s="876" t="s">
        <v>704</v>
      </c>
      <c r="P1677" s="770">
        <v>2</v>
      </c>
      <c r="Q1677" s="4"/>
      <c r="R1677" s="269"/>
      <c r="S1677" s="865">
        <v>45808</v>
      </c>
      <c r="T1677" s="865"/>
      <c r="U1677" s="865"/>
      <c r="V1677" s="865"/>
      <c r="W1677" s="862" t="s">
        <v>115</v>
      </c>
      <c r="X1677" s="862"/>
      <c r="Y1677" s="268"/>
      <c r="Z1677" s="4"/>
      <c r="AA1677" s="4"/>
      <c r="AB1677" s="4"/>
      <c r="AC1677" s="29"/>
      <c r="AD1677" s="867"/>
      <c r="AE1677" s="263"/>
      <c r="AF1677" s="889" t="s">
        <v>735</v>
      </c>
      <c r="AG1677" s="860" t="s">
        <v>723</v>
      </c>
    </row>
    <row r="1678" spans="1:33" ht="19">
      <c r="D1678" s="561"/>
      <c r="E1678" s="560"/>
      <c r="F1678" s="921"/>
      <c r="G1678" s="31"/>
      <c r="H1678" s="923"/>
      <c r="I1678" s="31"/>
      <c r="J1678" s="925"/>
      <c r="K1678" s="187"/>
      <c r="L1678" s="927"/>
      <c r="M1678" s="187"/>
      <c r="N1678" s="927"/>
      <c r="O1678" s="877" t="s">
        <v>492</v>
      </c>
      <c r="P1678" s="770">
        <v>1</v>
      </c>
      <c r="Q1678" s="4"/>
      <c r="R1678" s="269"/>
      <c r="S1678" s="865"/>
      <c r="T1678" s="865"/>
      <c r="U1678" s="865"/>
      <c r="V1678" s="865"/>
      <c r="W1678" s="862"/>
      <c r="X1678" s="862"/>
      <c r="Y1678" s="268"/>
      <c r="Z1678" s="4"/>
      <c r="AA1678" s="4"/>
      <c r="AB1678" s="4"/>
      <c r="AC1678" s="29"/>
      <c r="AD1678" s="868"/>
      <c r="AE1678" s="187"/>
      <c r="AF1678" s="890" t="s">
        <v>492</v>
      </c>
      <c r="AG1678" s="861" t="s">
        <v>492</v>
      </c>
    </row>
    <row r="1679" spans="1:33">
      <c r="B1679" s="555" t="s">
        <v>447</v>
      </c>
      <c r="C1679" s="555"/>
      <c r="D1679" s="555"/>
      <c r="E1679" s="555"/>
      <c r="F1679" s="555"/>
      <c r="G1679" s="555"/>
      <c r="H1679" s="555"/>
      <c r="I1679" s="555"/>
      <c r="J1679" s="555"/>
      <c r="K1679" s="555"/>
      <c r="L1679" s="555"/>
      <c r="M1679" s="555"/>
      <c r="N1679" s="555"/>
      <c r="O1679" s="595">
        <v>5</v>
      </c>
      <c r="P1679" s="555"/>
      <c r="Q1679" s="555"/>
      <c r="R1679" s="596" t="s">
        <v>446</v>
      </c>
      <c r="S1679" s="555"/>
      <c r="T1679" s="555"/>
      <c r="U1679" s="555"/>
      <c r="V1679" s="596" t="s">
        <v>445</v>
      </c>
      <c r="W1679" s="555"/>
      <c r="X1679" s="555"/>
      <c r="Y1679" s="555"/>
      <c r="Z1679" s="596" t="s">
        <v>444</v>
      </c>
      <c r="AA1679" s="596"/>
      <c r="AB1679" s="555"/>
      <c r="AC1679" s="597"/>
      <c r="AD1679" s="555"/>
      <c r="AE1679" s="555"/>
      <c r="AF1679" s="596"/>
      <c r="AG1679" s="597"/>
    </row>
    <row r="1680" spans="1:33">
      <c r="B1680" s="908"/>
      <c r="C1680" s="909"/>
      <c r="D1680" s="598"/>
      <c r="E1680" s="598"/>
      <c r="F1680" s="891" t="s">
        <v>679</v>
      </c>
      <c r="G1680" s="892"/>
      <c r="H1680" s="892"/>
      <c r="I1680" s="892"/>
      <c r="J1680" s="892"/>
      <c r="K1680" s="892"/>
      <c r="L1680" s="892"/>
      <c r="M1680" s="892"/>
      <c r="N1680" s="892"/>
      <c r="O1680" s="892"/>
      <c r="P1680" s="893"/>
      <c r="Q1680" s="555"/>
      <c r="R1680" s="599" t="s">
        <v>78</v>
      </c>
      <c r="S1680" s="564"/>
      <c r="T1680" s="600" t="s">
        <v>79</v>
      </c>
      <c r="U1680" s="564"/>
      <c r="V1680" s="564" t="s">
        <v>80</v>
      </c>
      <c r="W1680" s="564"/>
      <c r="X1680" s="601" t="s">
        <v>79</v>
      </c>
      <c r="Y1680" s="555"/>
      <c r="Z1680" s="602" t="s">
        <v>30</v>
      </c>
      <c r="AA1680" s="603"/>
      <c r="AB1680" s="604"/>
      <c r="AC1680" s="605"/>
      <c r="AD1680" s="555"/>
      <c r="AE1680" s="555"/>
      <c r="AF1680" s="555"/>
      <c r="AG1680" s="606"/>
    </row>
    <row r="1681" spans="1:33">
      <c r="B1681" s="607" t="s">
        <v>104</v>
      </c>
      <c r="C1681" s="608" t="s">
        <v>105</v>
      </c>
      <c r="D1681" s="568" t="s">
        <v>4</v>
      </c>
      <c r="E1681" s="563"/>
      <c r="F1681" s="609" t="s">
        <v>15</v>
      </c>
      <c r="G1681" s="610"/>
      <c r="H1681" s="609" t="s">
        <v>16</v>
      </c>
      <c r="I1681" s="566"/>
      <c r="J1681" s="567" t="s">
        <v>17</v>
      </c>
      <c r="K1681" s="611"/>
      <c r="L1681" s="609" t="s">
        <v>18</v>
      </c>
      <c r="M1681" s="562"/>
      <c r="N1681" s="612" t="s">
        <v>19</v>
      </c>
      <c r="O1681" s="613" t="s">
        <v>6</v>
      </c>
      <c r="P1681" s="613" t="s">
        <v>20</v>
      </c>
      <c r="Q1681" s="595">
        <v>474</v>
      </c>
      <c r="R1681" s="614" t="s">
        <v>716</v>
      </c>
      <c r="S1681" s="604"/>
      <c r="T1681" s="615">
        <v>259200</v>
      </c>
      <c r="U1681" s="604">
        <v>726</v>
      </c>
      <c r="V1681" s="604" t="s">
        <v>720</v>
      </c>
      <c r="W1681" s="604"/>
      <c r="X1681" s="616">
        <v>4050</v>
      </c>
      <c r="Y1681" s="555"/>
      <c r="Z1681" s="558"/>
      <c r="AA1681" s="617"/>
      <c r="AB1681" s="618"/>
      <c r="AC1681" s="619"/>
      <c r="AD1681" s="555"/>
      <c r="AE1681" s="555"/>
      <c r="AF1681" s="555" t="s">
        <v>346</v>
      </c>
      <c r="AG1681" s="606"/>
    </row>
    <row r="1682" spans="1:33">
      <c r="A1682" s="43"/>
      <c r="B1682" s="620" t="s">
        <v>83</v>
      </c>
      <c r="C1682" s="621">
        <v>1</v>
      </c>
      <c r="D1682" s="621">
        <v>1</v>
      </c>
      <c r="E1682" s="604">
        <v>4500</v>
      </c>
      <c r="F1682" s="622">
        <v>7</v>
      </c>
      <c r="G1682" s="623">
        <v>4050</v>
      </c>
      <c r="H1682" s="622">
        <v>41</v>
      </c>
      <c r="I1682" s="624">
        <v>3150</v>
      </c>
      <c r="J1682" s="622"/>
      <c r="K1682" s="625">
        <v>2250</v>
      </c>
      <c r="L1682" s="622"/>
      <c r="M1682" s="626">
        <v>2030</v>
      </c>
      <c r="N1682" s="605"/>
      <c r="O1682" s="616">
        <v>48</v>
      </c>
      <c r="P1682" s="605">
        <v>197550</v>
      </c>
      <c r="Q1682" s="595">
        <v>401</v>
      </c>
      <c r="R1682" s="627" t="s">
        <v>96</v>
      </c>
      <c r="S1682" s="628"/>
      <c r="T1682" s="629">
        <v>12150</v>
      </c>
      <c r="U1682" s="628">
        <v>500</v>
      </c>
      <c r="V1682" s="628" t="s">
        <v>341</v>
      </c>
      <c r="W1682" s="628"/>
      <c r="X1682" s="630">
        <v>41850</v>
      </c>
      <c r="Y1682" s="555"/>
      <c r="Z1682" s="631"/>
      <c r="AA1682" s="632"/>
      <c r="AB1682" s="618"/>
      <c r="AC1682" s="619"/>
      <c r="AD1682" s="555"/>
      <c r="AE1682" s="555"/>
      <c r="AF1682" s="633" t="s">
        <v>164</v>
      </c>
      <c r="AG1682" s="634">
        <v>342940</v>
      </c>
    </row>
    <row r="1683" spans="1:33">
      <c r="A1683" s="43"/>
      <c r="B1683" s="635" t="s">
        <v>83</v>
      </c>
      <c r="C1683" s="636">
        <v>2</v>
      </c>
      <c r="D1683" s="636">
        <v>1</v>
      </c>
      <c r="E1683" s="628">
        <v>4500</v>
      </c>
      <c r="F1683" s="637">
        <v>13</v>
      </c>
      <c r="G1683" s="638">
        <v>4050</v>
      </c>
      <c r="H1683" s="637">
        <v>38</v>
      </c>
      <c r="I1683" s="639">
        <v>3150</v>
      </c>
      <c r="J1683" s="637"/>
      <c r="K1683" s="640">
        <v>2250</v>
      </c>
      <c r="L1683" s="637"/>
      <c r="M1683" s="641">
        <v>2030</v>
      </c>
      <c r="N1683" s="642"/>
      <c r="O1683" s="642">
        <v>51</v>
      </c>
      <c r="P1683" s="642">
        <v>212400</v>
      </c>
      <c r="Q1683" s="595">
        <v>415</v>
      </c>
      <c r="R1683" s="627" t="s">
        <v>579</v>
      </c>
      <c r="S1683" s="628"/>
      <c r="T1683" s="629">
        <v>52650</v>
      </c>
      <c r="U1683" s="628"/>
      <c r="V1683" s="628" t="s">
        <v>492</v>
      </c>
      <c r="W1683" s="628"/>
      <c r="X1683" s="630"/>
      <c r="Y1683" s="555"/>
      <c r="Z1683" s="631"/>
      <c r="AA1683" s="632"/>
      <c r="AB1683" s="618"/>
      <c r="AC1683" s="619"/>
      <c r="AD1683" s="555"/>
      <c r="AE1683" s="555"/>
      <c r="AF1683" s="643" t="s">
        <v>680</v>
      </c>
      <c r="AG1683" s="644">
        <v>0</v>
      </c>
    </row>
    <row r="1684" spans="1:33">
      <c r="A1684" s="43"/>
      <c r="B1684" s="635" t="s">
        <v>83</v>
      </c>
      <c r="C1684" s="636">
        <v>4</v>
      </c>
      <c r="D1684" s="636">
        <v>1</v>
      </c>
      <c r="E1684" s="628">
        <v>4500</v>
      </c>
      <c r="F1684" s="637">
        <v>36</v>
      </c>
      <c r="G1684" s="638">
        <v>4050</v>
      </c>
      <c r="H1684" s="637">
        <v>47</v>
      </c>
      <c r="I1684" s="639">
        <v>3150</v>
      </c>
      <c r="J1684" s="637"/>
      <c r="K1684" s="640">
        <v>2250</v>
      </c>
      <c r="L1684" s="637"/>
      <c r="M1684" s="641">
        <v>2030</v>
      </c>
      <c r="N1684" s="642"/>
      <c r="O1684" s="630">
        <v>83</v>
      </c>
      <c r="P1684" s="642">
        <v>352350</v>
      </c>
      <c r="Q1684" s="595"/>
      <c r="R1684" s="627" t="s">
        <v>492</v>
      </c>
      <c r="S1684" s="628"/>
      <c r="T1684" s="629"/>
      <c r="U1684" s="628"/>
      <c r="V1684" s="628" t="s">
        <v>492</v>
      </c>
      <c r="W1684" s="628"/>
      <c r="X1684" s="630"/>
      <c r="Y1684" s="555"/>
      <c r="Z1684" s="645"/>
      <c r="AA1684" s="590"/>
      <c r="AB1684" s="646"/>
      <c r="AC1684" s="647"/>
      <c r="AD1684" s="555"/>
      <c r="AE1684" s="555"/>
      <c r="AF1684" s="555"/>
      <c r="AG1684" s="606"/>
    </row>
    <row r="1685" spans="1:33">
      <c r="A1685" s="43"/>
      <c r="B1685" s="635"/>
      <c r="C1685" s="636"/>
      <c r="D1685" s="636"/>
      <c r="E1685" s="628" t="s">
        <v>492</v>
      </c>
      <c r="F1685" s="637"/>
      <c r="G1685" s="638" t="s">
        <v>492</v>
      </c>
      <c r="H1685" s="637"/>
      <c r="I1685" s="639" t="s">
        <v>492</v>
      </c>
      <c r="J1685" s="637"/>
      <c r="K1685" s="640" t="s">
        <v>492</v>
      </c>
      <c r="L1685" s="637"/>
      <c r="M1685" s="641" t="s">
        <v>492</v>
      </c>
      <c r="N1685" s="642"/>
      <c r="O1685" s="642" t="s">
        <v>492</v>
      </c>
      <c r="P1685" s="642" t="s">
        <v>492</v>
      </c>
      <c r="Q1685" s="595"/>
      <c r="R1685" s="627" t="s">
        <v>492</v>
      </c>
      <c r="S1685" s="628"/>
      <c r="T1685" s="629"/>
      <c r="U1685" s="628"/>
      <c r="V1685" s="628" t="s">
        <v>492</v>
      </c>
      <c r="W1685" s="628"/>
      <c r="X1685" s="630"/>
      <c r="Y1685" s="555"/>
      <c r="Z1685" s="648" t="s">
        <v>35</v>
      </c>
      <c r="AA1685" s="649"/>
      <c r="AB1685" s="650"/>
      <c r="AC1685" s="651">
        <v>0</v>
      </c>
      <c r="AD1685" s="555"/>
      <c r="AE1685" s="555"/>
      <c r="AF1685" s="555" t="s">
        <v>345</v>
      </c>
      <c r="AG1685" s="606"/>
    </row>
    <row r="1686" spans="1:33">
      <c r="A1686" s="43"/>
      <c r="B1686" s="635"/>
      <c r="C1686" s="636"/>
      <c r="D1686" s="636"/>
      <c r="E1686" s="628" t="s">
        <v>492</v>
      </c>
      <c r="F1686" s="637"/>
      <c r="G1686" s="638" t="s">
        <v>492</v>
      </c>
      <c r="H1686" s="637"/>
      <c r="I1686" s="639" t="s">
        <v>492</v>
      </c>
      <c r="J1686" s="637"/>
      <c r="K1686" s="640" t="s">
        <v>492</v>
      </c>
      <c r="L1686" s="637"/>
      <c r="M1686" s="641" t="s">
        <v>492</v>
      </c>
      <c r="N1686" s="642"/>
      <c r="O1686" s="630" t="s">
        <v>492</v>
      </c>
      <c r="P1686" s="642" t="s">
        <v>492</v>
      </c>
      <c r="Q1686" s="595"/>
      <c r="R1686" s="627" t="s">
        <v>492</v>
      </c>
      <c r="S1686" s="628"/>
      <c r="T1686" s="629"/>
      <c r="U1686" s="628"/>
      <c r="V1686" s="628" t="s">
        <v>492</v>
      </c>
      <c r="W1686" s="628"/>
      <c r="X1686" s="630"/>
      <c r="Y1686" s="555"/>
      <c r="Z1686" s="555"/>
      <c r="AA1686" s="555"/>
      <c r="AB1686" s="555"/>
      <c r="AC1686" s="555"/>
      <c r="AD1686" s="555"/>
      <c r="AE1686" s="555"/>
      <c r="AF1686" s="633" t="s">
        <v>164</v>
      </c>
      <c r="AG1686" s="634">
        <v>291800</v>
      </c>
    </row>
    <row r="1687" spans="1:33">
      <c r="A1687" s="43"/>
      <c r="B1687" s="635"/>
      <c r="C1687" s="636"/>
      <c r="D1687" s="636"/>
      <c r="E1687" s="628" t="s">
        <v>492</v>
      </c>
      <c r="F1687" s="637"/>
      <c r="G1687" s="638" t="s">
        <v>492</v>
      </c>
      <c r="H1687" s="637"/>
      <c r="I1687" s="639" t="s">
        <v>492</v>
      </c>
      <c r="J1687" s="637"/>
      <c r="K1687" s="640" t="s">
        <v>492</v>
      </c>
      <c r="L1687" s="637"/>
      <c r="M1687" s="641" t="s">
        <v>492</v>
      </c>
      <c r="N1687" s="642"/>
      <c r="O1687" s="642" t="s">
        <v>492</v>
      </c>
      <c r="P1687" s="642" t="s">
        <v>492</v>
      </c>
      <c r="Q1687" s="595"/>
      <c r="R1687" s="627" t="s">
        <v>492</v>
      </c>
      <c r="S1687" s="628"/>
      <c r="T1687" s="629"/>
      <c r="U1687" s="628"/>
      <c r="V1687" s="628" t="s">
        <v>492</v>
      </c>
      <c r="W1687" s="628"/>
      <c r="X1687" s="630"/>
      <c r="Y1687" s="555"/>
      <c r="Z1687" s="602" t="s">
        <v>33</v>
      </c>
      <c r="AA1687" s="603"/>
      <c r="AB1687" s="652"/>
      <c r="AC1687" s="653"/>
      <c r="AD1687" s="555"/>
      <c r="AE1687" s="555"/>
      <c r="AF1687" s="643" t="s">
        <v>680</v>
      </c>
      <c r="AG1687" s="644">
        <v>0</v>
      </c>
    </row>
    <row r="1688" spans="1:33">
      <c r="A1688" s="43"/>
      <c r="B1688" s="635"/>
      <c r="C1688" s="636"/>
      <c r="D1688" s="636"/>
      <c r="E1688" s="628" t="s">
        <v>492</v>
      </c>
      <c r="F1688" s="637"/>
      <c r="G1688" s="638" t="s">
        <v>492</v>
      </c>
      <c r="H1688" s="637"/>
      <c r="I1688" s="639" t="s">
        <v>492</v>
      </c>
      <c r="J1688" s="637"/>
      <c r="K1688" s="640" t="s">
        <v>492</v>
      </c>
      <c r="L1688" s="637"/>
      <c r="M1688" s="641" t="s">
        <v>492</v>
      </c>
      <c r="N1688" s="642"/>
      <c r="O1688" s="630" t="s">
        <v>492</v>
      </c>
      <c r="P1688" s="642" t="s">
        <v>492</v>
      </c>
      <c r="Q1688" s="595"/>
      <c r="R1688" s="627" t="s">
        <v>492</v>
      </c>
      <c r="S1688" s="628"/>
      <c r="T1688" s="629"/>
      <c r="U1688" s="628"/>
      <c r="V1688" s="628" t="s">
        <v>492</v>
      </c>
      <c r="W1688" s="628"/>
      <c r="X1688" s="630"/>
      <c r="Y1688" s="555"/>
      <c r="Z1688" s="627" t="s">
        <v>64</v>
      </c>
      <c r="AA1688" s="654"/>
      <c r="AB1688" s="655">
        <v>0</v>
      </c>
      <c r="AC1688" s="656">
        <v>2800</v>
      </c>
      <c r="AD1688" s="555"/>
      <c r="AE1688" s="555"/>
      <c r="AF1688" s="596"/>
      <c r="AG1688" s="606"/>
    </row>
    <row r="1689" spans="1:33">
      <c r="A1689" s="43"/>
      <c r="B1689" s="635"/>
      <c r="C1689" s="636"/>
      <c r="D1689" s="636"/>
      <c r="E1689" s="628" t="s">
        <v>492</v>
      </c>
      <c r="F1689" s="637"/>
      <c r="G1689" s="638" t="s">
        <v>492</v>
      </c>
      <c r="H1689" s="637"/>
      <c r="I1689" s="639" t="s">
        <v>492</v>
      </c>
      <c r="J1689" s="637"/>
      <c r="K1689" s="640" t="s">
        <v>492</v>
      </c>
      <c r="L1689" s="637"/>
      <c r="M1689" s="641" t="s">
        <v>492</v>
      </c>
      <c r="N1689" s="642"/>
      <c r="O1689" s="642" t="s">
        <v>492</v>
      </c>
      <c r="P1689" s="642" t="s">
        <v>492</v>
      </c>
      <c r="Q1689" s="595"/>
      <c r="R1689" s="627" t="s">
        <v>492</v>
      </c>
      <c r="S1689" s="628"/>
      <c r="T1689" s="629"/>
      <c r="U1689" s="628"/>
      <c r="V1689" s="628" t="s">
        <v>492</v>
      </c>
      <c r="W1689" s="628"/>
      <c r="X1689" s="630"/>
      <c r="Y1689" s="555"/>
      <c r="Z1689" s="627"/>
      <c r="AA1689" s="654"/>
      <c r="AB1689" s="655"/>
      <c r="AC1689" s="642"/>
      <c r="AD1689" s="555"/>
      <c r="AE1689" s="555"/>
      <c r="AF1689" s="555" t="s">
        <v>163</v>
      </c>
      <c r="AG1689" s="606"/>
    </row>
    <row r="1690" spans="1:33">
      <c r="A1690" s="43"/>
      <c r="B1690" s="635"/>
      <c r="C1690" s="636"/>
      <c r="D1690" s="636"/>
      <c r="E1690" s="628" t="s">
        <v>492</v>
      </c>
      <c r="F1690" s="637"/>
      <c r="G1690" s="638" t="s">
        <v>492</v>
      </c>
      <c r="H1690" s="637"/>
      <c r="I1690" s="639" t="s">
        <v>492</v>
      </c>
      <c r="J1690" s="637"/>
      <c r="K1690" s="640" t="s">
        <v>492</v>
      </c>
      <c r="L1690" s="637"/>
      <c r="M1690" s="641" t="s">
        <v>492</v>
      </c>
      <c r="N1690" s="642"/>
      <c r="O1690" s="630" t="s">
        <v>492</v>
      </c>
      <c r="P1690" s="642" t="s">
        <v>492</v>
      </c>
      <c r="Q1690" s="595"/>
      <c r="R1690" s="627" t="s">
        <v>492</v>
      </c>
      <c r="S1690" s="628"/>
      <c r="T1690" s="629"/>
      <c r="U1690" s="628"/>
      <c r="V1690" s="628" t="s">
        <v>492</v>
      </c>
      <c r="W1690" s="628"/>
      <c r="X1690" s="630"/>
      <c r="Y1690" s="555"/>
      <c r="Z1690" s="627"/>
      <c r="AA1690" s="654"/>
      <c r="AB1690" s="655"/>
      <c r="AC1690" s="642"/>
      <c r="AD1690" s="555"/>
      <c r="AE1690" s="555"/>
      <c r="AF1690" s="633" t="s">
        <v>164</v>
      </c>
      <c r="AG1690" s="634">
        <v>81500</v>
      </c>
    </row>
    <row r="1691" spans="1:33">
      <c r="A1691" s="43"/>
      <c r="B1691" s="635"/>
      <c r="C1691" s="636"/>
      <c r="D1691" s="636"/>
      <c r="E1691" s="628" t="s">
        <v>492</v>
      </c>
      <c r="F1691" s="637"/>
      <c r="G1691" s="638" t="s">
        <v>492</v>
      </c>
      <c r="H1691" s="637"/>
      <c r="I1691" s="639" t="s">
        <v>492</v>
      </c>
      <c r="J1691" s="637"/>
      <c r="K1691" s="640" t="s">
        <v>492</v>
      </c>
      <c r="L1691" s="637"/>
      <c r="M1691" s="641" t="s">
        <v>492</v>
      </c>
      <c r="N1691" s="642"/>
      <c r="O1691" s="642" t="s">
        <v>492</v>
      </c>
      <c r="P1691" s="642" t="s">
        <v>492</v>
      </c>
      <c r="Q1691" s="595"/>
      <c r="R1691" s="627" t="s">
        <v>492</v>
      </c>
      <c r="S1691" s="628"/>
      <c r="T1691" s="629"/>
      <c r="U1691" s="628"/>
      <c r="V1691" s="628" t="s">
        <v>492</v>
      </c>
      <c r="W1691" s="628"/>
      <c r="X1691" s="630"/>
      <c r="Y1691" s="555"/>
      <c r="Z1691" s="627"/>
      <c r="AA1691" s="654"/>
      <c r="AB1691" s="655"/>
      <c r="AC1691" s="642"/>
      <c r="AD1691" s="555"/>
      <c r="AE1691" s="555"/>
      <c r="AF1691" s="643" t="s">
        <v>680</v>
      </c>
      <c r="AG1691" s="644">
        <v>0</v>
      </c>
    </row>
    <row r="1692" spans="1:33">
      <c r="A1692" s="43"/>
      <c r="B1692" s="635"/>
      <c r="C1692" s="636"/>
      <c r="D1692" s="636"/>
      <c r="E1692" s="628" t="s">
        <v>492</v>
      </c>
      <c r="F1692" s="637"/>
      <c r="G1692" s="638" t="s">
        <v>492</v>
      </c>
      <c r="H1692" s="637"/>
      <c r="I1692" s="639" t="s">
        <v>492</v>
      </c>
      <c r="J1692" s="637"/>
      <c r="K1692" s="640" t="s">
        <v>492</v>
      </c>
      <c r="L1692" s="637"/>
      <c r="M1692" s="641" t="s">
        <v>492</v>
      </c>
      <c r="N1692" s="642"/>
      <c r="O1692" s="630" t="s">
        <v>492</v>
      </c>
      <c r="P1692" s="642" t="s">
        <v>492</v>
      </c>
      <c r="Q1692" s="595"/>
      <c r="R1692" s="627" t="s">
        <v>492</v>
      </c>
      <c r="S1692" s="628"/>
      <c r="T1692" s="629"/>
      <c r="U1692" s="628"/>
      <c r="V1692" s="628" t="s">
        <v>492</v>
      </c>
      <c r="W1692" s="628"/>
      <c r="X1692" s="630"/>
      <c r="Y1692" s="555"/>
      <c r="Z1692" s="627"/>
      <c r="AA1692" s="654"/>
      <c r="AB1692" s="657"/>
      <c r="AC1692" s="642"/>
      <c r="AD1692" s="555"/>
      <c r="AE1692" s="555"/>
      <c r="AF1692" s="555"/>
      <c r="AG1692" s="606"/>
    </row>
    <row r="1693" spans="1:33">
      <c r="A1693" s="43"/>
      <c r="B1693" s="635"/>
      <c r="C1693" s="658"/>
      <c r="D1693" s="636"/>
      <c r="E1693" s="628" t="s">
        <v>492</v>
      </c>
      <c r="F1693" s="637"/>
      <c r="G1693" s="638" t="s">
        <v>492</v>
      </c>
      <c r="H1693" s="637"/>
      <c r="I1693" s="639" t="s">
        <v>492</v>
      </c>
      <c r="J1693" s="637"/>
      <c r="K1693" s="640" t="s">
        <v>492</v>
      </c>
      <c r="L1693" s="637"/>
      <c r="M1693" s="641" t="s">
        <v>492</v>
      </c>
      <c r="N1693" s="642"/>
      <c r="O1693" s="642" t="s">
        <v>492</v>
      </c>
      <c r="P1693" s="642" t="s">
        <v>492</v>
      </c>
      <c r="Q1693" s="595"/>
      <c r="R1693" s="627" t="s">
        <v>492</v>
      </c>
      <c r="S1693" s="628"/>
      <c r="T1693" s="629"/>
      <c r="U1693" s="628"/>
      <c r="V1693" s="628" t="s">
        <v>492</v>
      </c>
      <c r="W1693" s="628"/>
      <c r="X1693" s="630"/>
      <c r="Y1693" s="555"/>
      <c r="Z1693" s="627"/>
      <c r="AA1693" s="654"/>
      <c r="AB1693" s="657"/>
      <c r="AC1693" s="642"/>
      <c r="AD1693" s="555"/>
      <c r="AE1693" s="555"/>
      <c r="AF1693" s="596" t="s">
        <v>344</v>
      </c>
      <c r="AG1693" s="597"/>
    </row>
    <row r="1694" spans="1:33">
      <c r="A1694" s="43"/>
      <c r="B1694" s="635"/>
      <c r="C1694" s="658"/>
      <c r="D1694" s="636"/>
      <c r="E1694" s="628" t="s">
        <v>492</v>
      </c>
      <c r="F1694" s="637"/>
      <c r="G1694" s="638" t="s">
        <v>492</v>
      </c>
      <c r="H1694" s="637"/>
      <c r="I1694" s="639" t="s">
        <v>492</v>
      </c>
      <c r="J1694" s="637"/>
      <c r="K1694" s="640" t="s">
        <v>492</v>
      </c>
      <c r="L1694" s="637"/>
      <c r="M1694" s="641" t="s">
        <v>492</v>
      </c>
      <c r="N1694" s="642"/>
      <c r="O1694" s="630" t="s">
        <v>492</v>
      </c>
      <c r="P1694" s="642" t="s">
        <v>492</v>
      </c>
      <c r="Q1694" s="595"/>
      <c r="R1694" s="627" t="s">
        <v>492</v>
      </c>
      <c r="S1694" s="628"/>
      <c r="T1694" s="629"/>
      <c r="U1694" s="628"/>
      <c r="V1694" s="628" t="s">
        <v>492</v>
      </c>
      <c r="W1694" s="628"/>
      <c r="X1694" s="630"/>
      <c r="Y1694" s="555"/>
      <c r="Z1694" s="627"/>
      <c r="AA1694" s="654"/>
      <c r="AB1694" s="655"/>
      <c r="AC1694" s="656"/>
      <c r="AD1694" s="555"/>
      <c r="AE1694" s="555"/>
      <c r="AF1694" s="659"/>
      <c r="AG1694" s="647"/>
    </row>
    <row r="1695" spans="1:33">
      <c r="A1695" s="43"/>
      <c r="B1695" s="635"/>
      <c r="C1695" s="658"/>
      <c r="D1695" s="636"/>
      <c r="E1695" s="628" t="s">
        <v>492</v>
      </c>
      <c r="F1695" s="637"/>
      <c r="G1695" s="638" t="s">
        <v>492</v>
      </c>
      <c r="H1695" s="637"/>
      <c r="I1695" s="639" t="s">
        <v>492</v>
      </c>
      <c r="J1695" s="637"/>
      <c r="K1695" s="640" t="s">
        <v>492</v>
      </c>
      <c r="L1695" s="637"/>
      <c r="M1695" s="641" t="s">
        <v>492</v>
      </c>
      <c r="N1695" s="642"/>
      <c r="O1695" s="642" t="s">
        <v>492</v>
      </c>
      <c r="P1695" s="642" t="s">
        <v>492</v>
      </c>
      <c r="Q1695" s="595"/>
      <c r="R1695" s="627" t="s">
        <v>492</v>
      </c>
      <c r="S1695" s="628"/>
      <c r="T1695" s="629"/>
      <c r="U1695" s="628"/>
      <c r="V1695" s="628" t="s">
        <v>492</v>
      </c>
      <c r="W1695" s="628"/>
      <c r="X1695" s="630"/>
      <c r="Y1695" s="555"/>
      <c r="Z1695" s="627"/>
      <c r="AA1695" s="654"/>
      <c r="AB1695" s="655"/>
      <c r="AC1695" s="642"/>
      <c r="AD1695" s="555"/>
      <c r="AE1695" s="555"/>
      <c r="AF1695" s="660" t="s">
        <v>31</v>
      </c>
      <c r="AG1695" s="661">
        <v>428910</v>
      </c>
    </row>
    <row r="1696" spans="1:33">
      <c r="B1696" s="662"/>
      <c r="C1696" s="663"/>
      <c r="D1696" s="664"/>
      <c r="E1696" s="590" t="s">
        <v>492</v>
      </c>
      <c r="F1696" s="665"/>
      <c r="G1696" s="666"/>
      <c r="H1696" s="665"/>
      <c r="I1696" s="667"/>
      <c r="J1696" s="665"/>
      <c r="K1696" s="667"/>
      <c r="L1696" s="665"/>
      <c r="M1696" s="666"/>
      <c r="N1696" s="647"/>
      <c r="O1696" s="668"/>
      <c r="P1696" s="647"/>
      <c r="Q1696" s="595"/>
      <c r="R1696" s="627" t="s">
        <v>492</v>
      </c>
      <c r="S1696" s="628"/>
      <c r="T1696" s="629"/>
      <c r="U1696" s="628"/>
      <c r="V1696" s="628" t="s">
        <v>492</v>
      </c>
      <c r="W1696" s="628"/>
      <c r="X1696" s="630"/>
      <c r="Y1696" s="555"/>
      <c r="Z1696" s="627"/>
      <c r="AA1696" s="654"/>
      <c r="AB1696" s="655"/>
      <c r="AC1696" s="642"/>
      <c r="AD1696" s="555"/>
      <c r="AE1696" s="555"/>
      <c r="AF1696" s="669"/>
      <c r="AG1696" s="619"/>
    </row>
    <row r="1697" spans="1:33">
      <c r="B1697" s="928" t="s">
        <v>500</v>
      </c>
      <c r="C1697" s="929"/>
      <c r="D1697" s="930"/>
      <c r="E1697" s="670"/>
      <c r="F1697" s="671">
        <v>56</v>
      </c>
      <c r="G1697" s="672">
        <v>12150</v>
      </c>
      <c r="H1697" s="671">
        <v>126</v>
      </c>
      <c r="I1697" s="673">
        <v>9450</v>
      </c>
      <c r="J1697" s="671">
        <v>0</v>
      </c>
      <c r="K1697" s="673">
        <v>6750</v>
      </c>
      <c r="L1697" s="671">
        <v>0</v>
      </c>
      <c r="M1697" s="672">
        <v>6090</v>
      </c>
      <c r="N1697" s="672">
        <v>0</v>
      </c>
      <c r="O1697" s="674">
        <v>182</v>
      </c>
      <c r="P1697" s="674">
        <v>762300</v>
      </c>
      <c r="Q1697" s="595"/>
      <c r="R1697" s="675" t="s">
        <v>492</v>
      </c>
      <c r="S1697" s="676"/>
      <c r="T1697" s="677"/>
      <c r="U1697" s="628"/>
      <c r="V1697" s="628" t="s">
        <v>492</v>
      </c>
      <c r="W1697" s="628"/>
      <c r="X1697" s="630"/>
      <c r="Y1697" s="555"/>
      <c r="Z1697" s="627"/>
      <c r="AA1697" s="654"/>
      <c r="AB1697" s="655"/>
      <c r="AC1697" s="642"/>
      <c r="AD1697" s="555"/>
      <c r="AE1697" s="555"/>
      <c r="AF1697" s="660" t="s">
        <v>32</v>
      </c>
      <c r="AG1697" s="678"/>
    </row>
    <row r="1698" spans="1:33">
      <c r="B1698" s="554"/>
      <c r="C1698" s="590"/>
      <c r="D1698" s="554"/>
      <c r="E1698" s="590"/>
      <c r="F1698" s="666"/>
      <c r="G1698" s="666"/>
      <c r="H1698" s="666"/>
      <c r="I1698" s="666"/>
      <c r="J1698" s="666"/>
      <c r="K1698" s="666"/>
      <c r="L1698" s="666"/>
      <c r="M1698" s="666"/>
      <c r="N1698" s="666"/>
      <c r="O1698" s="666"/>
      <c r="P1698" s="666"/>
      <c r="Q1698" s="595"/>
      <c r="R1698" s="598" t="s">
        <v>89</v>
      </c>
      <c r="S1698" s="679"/>
      <c r="T1698" s="680">
        <v>324000</v>
      </c>
      <c r="U1698" s="628"/>
      <c r="V1698" s="628" t="s">
        <v>492</v>
      </c>
      <c r="W1698" s="628"/>
      <c r="X1698" s="630"/>
      <c r="Y1698" s="555"/>
      <c r="Z1698" s="627"/>
      <c r="AA1698" s="654"/>
      <c r="AB1698" s="657"/>
      <c r="AC1698" s="642"/>
      <c r="AD1698" s="555"/>
      <c r="AE1698" s="555"/>
      <c r="AF1698" s="669"/>
      <c r="AG1698" s="619"/>
    </row>
    <row r="1699" spans="1:33">
      <c r="B1699" s="881" t="s">
        <v>601</v>
      </c>
      <c r="C1699" s="882"/>
      <c r="D1699" s="882"/>
      <c r="E1699" s="564" t="e">
        <v>#N/A</v>
      </c>
      <c r="F1699" s="883" t="s">
        <v>603</v>
      </c>
      <c r="G1699" s="884"/>
      <c r="H1699" s="884"/>
      <c r="I1699" s="884"/>
      <c r="J1699" s="884"/>
      <c r="K1699" s="884"/>
      <c r="L1699" s="884"/>
      <c r="M1699" s="884"/>
      <c r="N1699" s="884"/>
      <c r="O1699" s="884"/>
      <c r="P1699" s="885"/>
      <c r="Q1699" s="555"/>
      <c r="R1699" s="598" t="s">
        <v>90</v>
      </c>
      <c r="S1699" s="564"/>
      <c r="T1699" s="681"/>
      <c r="U1699" s="682"/>
      <c r="V1699" s="682" t="s">
        <v>492</v>
      </c>
      <c r="W1699" s="682"/>
      <c r="X1699" s="683"/>
      <c r="Y1699" s="555"/>
      <c r="Z1699" s="675"/>
      <c r="AA1699" s="684"/>
      <c r="AB1699" s="685"/>
      <c r="AC1699" s="686"/>
      <c r="AD1699" s="555"/>
      <c r="AE1699" s="555"/>
      <c r="AF1699" s="660" t="s">
        <v>343</v>
      </c>
      <c r="AG1699" s="678"/>
    </row>
    <row r="1700" spans="1:33">
      <c r="B1700" s="894" t="s">
        <v>602</v>
      </c>
      <c r="C1700" s="894"/>
      <c r="D1700" s="894"/>
      <c r="E1700" s="555" t="e">
        <v>#N/A</v>
      </c>
      <c r="F1700" s="687" t="s">
        <v>15</v>
      </c>
      <c r="G1700" s="688"/>
      <c r="H1700" s="687" t="s">
        <v>16</v>
      </c>
      <c r="I1700" s="689"/>
      <c r="J1700" s="559" t="s">
        <v>17</v>
      </c>
      <c r="K1700" s="690"/>
      <c r="L1700" s="687" t="s">
        <v>18</v>
      </c>
      <c r="M1700" s="670"/>
      <c r="N1700" s="670" t="s">
        <v>19</v>
      </c>
      <c r="O1700" s="691" t="s">
        <v>6</v>
      </c>
      <c r="P1700" s="613" t="s">
        <v>20</v>
      </c>
      <c r="Q1700" s="555"/>
      <c r="R1700" s="692" t="s">
        <v>492</v>
      </c>
      <c r="S1700" s="560"/>
      <c r="T1700" s="693"/>
      <c r="U1700" s="694"/>
      <c r="V1700" s="695" t="s">
        <v>492</v>
      </c>
      <c r="W1700" s="695"/>
      <c r="X1700" s="630"/>
      <c r="Y1700" s="555"/>
      <c r="Z1700" s="645"/>
      <c r="AA1700" s="590"/>
      <c r="AB1700" s="646"/>
      <c r="AC1700" s="647"/>
      <c r="AD1700" s="555"/>
      <c r="AE1700" s="555"/>
      <c r="AF1700" s="669"/>
      <c r="AG1700" s="619"/>
    </row>
    <row r="1701" spans="1:33">
      <c r="A1701" s="548" t="s">
        <v>498</v>
      </c>
      <c r="B1701" s="873" t="s">
        <v>635</v>
      </c>
      <c r="C1701" s="874"/>
      <c r="D1701" s="875"/>
      <c r="E1701" s="670"/>
      <c r="F1701" s="765">
        <v>56</v>
      </c>
      <c r="G1701" s="757">
        <v>12150</v>
      </c>
      <c r="H1701" s="758">
        <v>126</v>
      </c>
      <c r="I1701" s="758">
        <v>9450</v>
      </c>
      <c r="J1701" s="758">
        <v>0</v>
      </c>
      <c r="K1701" s="758">
        <v>6750</v>
      </c>
      <c r="L1701" s="758">
        <v>0</v>
      </c>
      <c r="M1701" s="758">
        <v>6090</v>
      </c>
      <c r="N1701" s="758">
        <v>0</v>
      </c>
      <c r="O1701" s="758">
        <v>182</v>
      </c>
      <c r="P1701" s="759">
        <v>762300</v>
      </c>
      <c r="Q1701" s="555"/>
      <c r="R1701" s="857" t="s">
        <v>91</v>
      </c>
      <c r="S1701" s="858"/>
      <c r="T1701" s="680">
        <v>324000</v>
      </c>
      <c r="U1701" s="696"/>
      <c r="V1701" s="697" t="s">
        <v>492</v>
      </c>
      <c r="W1701" s="696"/>
      <c r="X1701" s="630"/>
      <c r="Y1701" s="555"/>
      <c r="Z1701" s="648" t="s">
        <v>35</v>
      </c>
      <c r="AA1701" s="649"/>
      <c r="AB1701" s="650"/>
      <c r="AC1701" s="651">
        <v>2800</v>
      </c>
      <c r="AD1701" s="555"/>
      <c r="AE1701" s="555"/>
      <c r="AF1701" s="698" t="s">
        <v>81</v>
      </c>
      <c r="AG1701" s="699"/>
    </row>
    <row r="1702" spans="1:33">
      <c r="A1702" s="548"/>
      <c r="B1702" s="870" t="s">
        <v>623</v>
      </c>
      <c r="C1702" s="871"/>
      <c r="D1702" s="872"/>
      <c r="E1702" s="555" t="e">
        <v>#N/A</v>
      </c>
      <c r="F1702" s="700">
        <v>1145</v>
      </c>
      <c r="G1702" s="701">
        <v>307800</v>
      </c>
      <c r="H1702" s="702">
        <v>2489</v>
      </c>
      <c r="I1702" s="702">
        <v>239400</v>
      </c>
      <c r="J1702" s="702">
        <v>46</v>
      </c>
      <c r="K1702" s="702">
        <v>171000</v>
      </c>
      <c r="L1702" s="702">
        <v>51</v>
      </c>
      <c r="M1702" s="702">
        <v>154280</v>
      </c>
      <c r="N1702" s="702">
        <v>26</v>
      </c>
      <c r="O1702" s="702">
        <v>3757</v>
      </c>
      <c r="P1702" s="703">
        <v>15545380</v>
      </c>
      <c r="Q1702" s="555"/>
      <c r="R1702" s="560"/>
      <c r="S1702" s="560"/>
      <c r="T1702" s="704"/>
      <c r="U1702" s="628"/>
      <c r="V1702" s="628" t="s">
        <v>492</v>
      </c>
      <c r="W1702" s="628"/>
      <c r="X1702" s="630"/>
      <c r="Y1702" s="555"/>
      <c r="Z1702" s="596" t="s">
        <v>36</v>
      </c>
      <c r="AA1702" s="555"/>
      <c r="AB1702" s="555"/>
      <c r="AC1702" s="555"/>
      <c r="AD1702" s="555"/>
      <c r="AE1702" s="555"/>
      <c r="AF1702" s="669"/>
      <c r="AG1702" s="619"/>
    </row>
    <row r="1703" spans="1:33">
      <c r="A1703" s="548" t="s">
        <v>607</v>
      </c>
      <c r="B1703" s="873" t="s">
        <v>107</v>
      </c>
      <c r="C1703" s="874"/>
      <c r="D1703" s="875"/>
      <c r="E1703" s="670"/>
      <c r="F1703" s="757">
        <v>0</v>
      </c>
      <c r="G1703" s="758">
        <v>0</v>
      </c>
      <c r="H1703" s="758">
        <v>0</v>
      </c>
      <c r="I1703" s="758">
        <v>0</v>
      </c>
      <c r="J1703" s="758">
        <v>0</v>
      </c>
      <c r="K1703" s="758">
        <v>0</v>
      </c>
      <c r="L1703" s="758">
        <v>0</v>
      </c>
      <c r="M1703" s="758">
        <v>0</v>
      </c>
      <c r="N1703" s="758">
        <v>0</v>
      </c>
      <c r="O1703" s="758">
        <v>0</v>
      </c>
      <c r="P1703" s="759">
        <v>0</v>
      </c>
      <c r="Q1703" s="555"/>
      <c r="R1703" s="857" t="s">
        <v>92</v>
      </c>
      <c r="S1703" s="863"/>
      <c r="T1703" s="864"/>
      <c r="U1703" s="682"/>
      <c r="V1703" s="682" t="s">
        <v>492</v>
      </c>
      <c r="W1703" s="682"/>
      <c r="X1703" s="683"/>
      <c r="Y1703" s="555"/>
      <c r="Z1703" s="555"/>
      <c r="AA1703" s="555"/>
      <c r="AB1703" s="555"/>
      <c r="AC1703" s="555"/>
      <c r="AD1703" s="555"/>
      <c r="AE1703" s="555"/>
      <c r="AF1703" s="705" t="s">
        <v>34</v>
      </c>
      <c r="AG1703" s="706"/>
    </row>
    <row r="1704" spans="1:33">
      <c r="A1704" s="548"/>
      <c r="B1704" s="870" t="s">
        <v>623</v>
      </c>
      <c r="C1704" s="871"/>
      <c r="D1704" s="872"/>
      <c r="E1704" s="555" t="e">
        <v>#N/A</v>
      </c>
      <c r="F1704" s="701">
        <v>51</v>
      </c>
      <c r="G1704" s="702">
        <v>6300</v>
      </c>
      <c r="H1704" s="702">
        <v>50</v>
      </c>
      <c r="I1704" s="702">
        <v>4900</v>
      </c>
      <c r="J1704" s="702">
        <v>0</v>
      </c>
      <c r="K1704" s="702">
        <v>3500</v>
      </c>
      <c r="L1704" s="702">
        <v>0</v>
      </c>
      <c r="M1704" s="702">
        <v>3160</v>
      </c>
      <c r="N1704" s="702">
        <v>1</v>
      </c>
      <c r="O1704" s="702">
        <v>102</v>
      </c>
      <c r="P1704" s="703">
        <v>337580</v>
      </c>
      <c r="Q1704" s="555"/>
      <c r="R1704" s="692" t="s">
        <v>492</v>
      </c>
      <c r="S1704" s="560"/>
      <c r="T1704" s="693"/>
      <c r="U1704" s="707"/>
      <c r="V1704" s="708" t="s">
        <v>492</v>
      </c>
      <c r="W1704" s="676"/>
      <c r="X1704" s="709"/>
      <c r="Y1704" s="555"/>
      <c r="Z1704" s="645"/>
      <c r="AA1704" s="590"/>
      <c r="AB1704" s="646"/>
      <c r="AC1704" s="647"/>
      <c r="AD1704" s="555"/>
      <c r="AE1704" s="555"/>
      <c r="AF1704" s="669"/>
      <c r="AG1704" s="619"/>
    </row>
    <row r="1705" spans="1:33">
      <c r="A1705" s="548" t="s">
        <v>608</v>
      </c>
      <c r="B1705" s="873" t="s">
        <v>605</v>
      </c>
      <c r="C1705" s="874"/>
      <c r="D1705" s="875"/>
      <c r="E1705" s="670"/>
      <c r="F1705" s="757">
        <v>0</v>
      </c>
      <c r="G1705" s="758">
        <v>0</v>
      </c>
      <c r="H1705" s="758">
        <v>0</v>
      </c>
      <c r="I1705" s="758">
        <v>0</v>
      </c>
      <c r="J1705" s="758">
        <v>0</v>
      </c>
      <c r="K1705" s="758">
        <v>0</v>
      </c>
      <c r="L1705" s="758">
        <v>0</v>
      </c>
      <c r="M1705" s="758">
        <v>0</v>
      </c>
      <c r="N1705" s="758">
        <v>0</v>
      </c>
      <c r="O1705" s="758">
        <v>0</v>
      </c>
      <c r="P1705" s="759">
        <v>0</v>
      </c>
      <c r="Q1705" s="555"/>
      <c r="R1705" s="857" t="s">
        <v>93</v>
      </c>
      <c r="S1705" s="858"/>
      <c r="T1705" s="680">
        <v>45900</v>
      </c>
      <c r="U1705" s="710"/>
      <c r="V1705" s="564" t="s">
        <v>82</v>
      </c>
      <c r="W1705" s="564"/>
      <c r="X1705" s="711">
        <v>45900</v>
      </c>
      <c r="Y1705" s="555"/>
      <c r="Z1705" s="692" t="s">
        <v>76</v>
      </c>
      <c r="AA1705" s="649"/>
      <c r="AB1705" s="650"/>
      <c r="AC1705" s="651">
        <v>0</v>
      </c>
      <c r="AD1705" s="555"/>
      <c r="AE1705" s="555"/>
      <c r="AF1705" s="705" t="s">
        <v>5</v>
      </c>
      <c r="AG1705" s="651">
        <v>428910</v>
      </c>
    </row>
    <row r="1706" spans="1:33">
      <c r="A1706" s="548"/>
      <c r="B1706" s="870" t="s">
        <v>623</v>
      </c>
      <c r="C1706" s="871"/>
      <c r="D1706" s="872"/>
      <c r="E1706" s="712"/>
      <c r="F1706" s="701">
        <v>42</v>
      </c>
      <c r="G1706" s="702">
        <v>4500</v>
      </c>
      <c r="H1706" s="702">
        <v>54</v>
      </c>
      <c r="I1706" s="702">
        <v>3500</v>
      </c>
      <c r="J1706" s="702">
        <v>0</v>
      </c>
      <c r="K1706" s="702">
        <v>2500</v>
      </c>
      <c r="L1706" s="702">
        <v>0</v>
      </c>
      <c r="M1706" s="702">
        <v>2260</v>
      </c>
      <c r="N1706" s="702">
        <v>0</v>
      </c>
      <c r="O1706" s="702">
        <v>96</v>
      </c>
      <c r="P1706" s="703">
        <v>226500</v>
      </c>
      <c r="Q1706" s="555"/>
      <c r="R1706" s="596"/>
      <c r="S1706" s="555"/>
      <c r="T1706" s="713"/>
      <c r="U1706" s="555"/>
      <c r="V1706" s="714"/>
      <c r="W1706" s="555"/>
      <c r="X1706" s="713"/>
      <c r="Y1706" s="555"/>
      <c r="Z1706" s="555"/>
      <c r="AA1706" s="555"/>
      <c r="AB1706" s="555"/>
      <c r="AC1706" s="555"/>
      <c r="AD1706" s="555"/>
      <c r="AE1706" s="555"/>
      <c r="AF1706" s="555"/>
      <c r="AG1706" s="555"/>
    </row>
    <row r="1707" spans="1:33">
      <c r="A1707" s="548" t="s">
        <v>609</v>
      </c>
      <c r="B1707" s="873" t="s">
        <v>103</v>
      </c>
      <c r="C1707" s="874"/>
      <c r="D1707" s="875"/>
      <c r="E1707" s="560" t="e">
        <v>#N/A</v>
      </c>
      <c r="F1707" s="757">
        <v>0</v>
      </c>
      <c r="G1707" s="758">
        <v>0</v>
      </c>
      <c r="H1707" s="758">
        <v>0</v>
      </c>
      <c r="I1707" s="758">
        <v>0</v>
      </c>
      <c r="J1707" s="758">
        <v>0</v>
      </c>
      <c r="K1707" s="758">
        <v>0</v>
      </c>
      <c r="L1707" s="758">
        <v>0</v>
      </c>
      <c r="M1707" s="758">
        <v>0</v>
      </c>
      <c r="N1707" s="758">
        <v>0</v>
      </c>
      <c r="O1707" s="758">
        <v>0</v>
      </c>
      <c r="P1707" s="759">
        <v>0</v>
      </c>
      <c r="Q1707" s="555"/>
      <c r="R1707" s="649" t="s">
        <v>425</v>
      </c>
      <c r="S1707" s="555"/>
      <c r="T1707" s="555"/>
      <c r="U1707" s="555"/>
      <c r="V1707" s="555"/>
      <c r="W1707" s="555"/>
      <c r="X1707" s="555"/>
      <c r="Y1707" s="555"/>
      <c r="Z1707" s="555"/>
      <c r="AA1707" s="555"/>
      <c r="AB1707" s="555"/>
      <c r="AC1707" s="555"/>
      <c r="AD1707" s="555"/>
      <c r="AE1707" s="555"/>
      <c r="AF1707" s="714" t="s">
        <v>342</v>
      </c>
      <c r="AG1707" s="555"/>
    </row>
    <row r="1708" spans="1:33">
      <c r="A1708" s="548"/>
      <c r="B1708" s="870" t="s">
        <v>623</v>
      </c>
      <c r="C1708" s="871"/>
      <c r="D1708" s="872"/>
      <c r="E1708" s="555" t="e">
        <v>#N/A</v>
      </c>
      <c r="F1708" s="701">
        <v>174</v>
      </c>
      <c r="G1708" s="702">
        <v>26460</v>
      </c>
      <c r="H1708" s="702">
        <v>71</v>
      </c>
      <c r="I1708" s="702">
        <v>20580</v>
      </c>
      <c r="J1708" s="702">
        <v>0</v>
      </c>
      <c r="K1708" s="702">
        <v>14700</v>
      </c>
      <c r="L1708" s="702">
        <v>20</v>
      </c>
      <c r="M1708" s="702">
        <v>13230</v>
      </c>
      <c r="N1708" s="702">
        <v>6</v>
      </c>
      <c r="O1708" s="702">
        <v>271</v>
      </c>
      <c r="P1708" s="703">
        <v>2455880</v>
      </c>
      <c r="Q1708" s="555"/>
      <c r="R1708" s="774"/>
      <c r="S1708" s="604"/>
      <c r="T1708" s="603" t="s">
        <v>39</v>
      </c>
      <c r="U1708" s="604"/>
      <c r="V1708" s="715"/>
      <c r="W1708" s="604"/>
      <c r="X1708" s="603" t="s">
        <v>40</v>
      </c>
      <c r="Y1708" s="604"/>
      <c r="Z1708" s="715"/>
      <c r="AA1708" s="604"/>
      <c r="AB1708" s="604"/>
      <c r="AC1708" s="603" t="s">
        <v>41</v>
      </c>
      <c r="AD1708" s="715"/>
      <c r="AE1708" s="555"/>
      <c r="AF1708" s="645" t="s">
        <v>749</v>
      </c>
      <c r="AG1708" s="716"/>
    </row>
    <row r="1709" spans="1:33">
      <c r="A1709" s="548" t="s">
        <v>610</v>
      </c>
      <c r="B1709" s="878" t="s">
        <v>661</v>
      </c>
      <c r="C1709" s="879"/>
      <c r="D1709" s="880"/>
      <c r="E1709" s="670"/>
      <c r="F1709" s="757">
        <v>0</v>
      </c>
      <c r="G1709" s="758">
        <v>0</v>
      </c>
      <c r="H1709" s="758">
        <v>0</v>
      </c>
      <c r="I1709" s="758">
        <v>0</v>
      </c>
      <c r="J1709" s="758">
        <v>0</v>
      </c>
      <c r="K1709" s="758">
        <v>0</v>
      </c>
      <c r="L1709" s="758">
        <v>0</v>
      </c>
      <c r="M1709" s="758">
        <v>0</v>
      </c>
      <c r="N1709" s="758">
        <v>0</v>
      </c>
      <c r="O1709" s="758">
        <v>0</v>
      </c>
      <c r="P1709" s="759">
        <v>0</v>
      </c>
      <c r="Q1709" s="555"/>
      <c r="R1709" s="775"/>
      <c r="S1709" s="596" t="s">
        <v>2</v>
      </c>
      <c r="T1709" s="717">
        <v>189</v>
      </c>
      <c r="U1709" s="555"/>
      <c r="V1709" s="718"/>
      <c r="W1709" s="596" t="s">
        <v>42</v>
      </c>
      <c r="X1709" s="719">
        <v>2297</v>
      </c>
      <c r="Y1709" s="555"/>
      <c r="Z1709" s="720"/>
      <c r="AA1709" s="555" t="s">
        <v>2</v>
      </c>
      <c r="AB1709" s="596"/>
      <c r="AC1709" s="721">
        <v>2616</v>
      </c>
      <c r="AD1709" s="720"/>
      <c r="AE1709" s="555"/>
      <c r="AF1709" s="631" t="s">
        <v>771</v>
      </c>
      <c r="AG1709" s="561"/>
    </row>
    <row r="1710" spans="1:33">
      <c r="A1710" s="548" t="s">
        <v>332</v>
      </c>
      <c r="B1710" s="870" t="s">
        <v>623</v>
      </c>
      <c r="C1710" s="871"/>
      <c r="D1710" s="872"/>
      <c r="E1710" s="555" t="e">
        <v>#N/A</v>
      </c>
      <c r="F1710" s="701">
        <v>370</v>
      </c>
      <c r="G1710" s="702">
        <v>94500</v>
      </c>
      <c r="H1710" s="702">
        <v>207</v>
      </c>
      <c r="I1710" s="702">
        <v>73500</v>
      </c>
      <c r="J1710" s="702">
        <v>0</v>
      </c>
      <c r="K1710" s="702">
        <v>52500</v>
      </c>
      <c r="L1710" s="702">
        <v>11</v>
      </c>
      <c r="M1710" s="702">
        <v>47320</v>
      </c>
      <c r="N1710" s="702">
        <v>3</v>
      </c>
      <c r="O1710" s="702">
        <v>591</v>
      </c>
      <c r="P1710" s="703">
        <v>4223640</v>
      </c>
      <c r="Q1710" s="555"/>
      <c r="R1710" s="776" t="s">
        <v>43</v>
      </c>
      <c r="S1710" s="697" t="s">
        <v>3</v>
      </c>
      <c r="T1710" s="722">
        <v>182</v>
      </c>
      <c r="U1710" s="696"/>
      <c r="V1710" s="723">
        <v>96.296296296296291</v>
      </c>
      <c r="W1710" s="697" t="s">
        <v>44</v>
      </c>
      <c r="X1710" s="724">
        <v>4817</v>
      </c>
      <c r="Y1710" s="696"/>
      <c r="Z1710" s="725">
        <v>209.70831519373095</v>
      </c>
      <c r="AA1710" s="696" t="s">
        <v>3</v>
      </c>
      <c r="AB1710" s="697"/>
      <c r="AC1710" s="726">
        <v>5095</v>
      </c>
      <c r="AD1710" s="723">
        <v>194.76299694189603</v>
      </c>
      <c r="AE1710" s="555"/>
      <c r="AF1710" s="558"/>
      <c r="AG1710" s="561"/>
    </row>
    <row r="1711" spans="1:33">
      <c r="A1711" s="43"/>
      <c r="B1711" s="662"/>
      <c r="C1711" s="663"/>
      <c r="D1711" s="664"/>
      <c r="E1711" s="590" t="s">
        <v>492</v>
      </c>
      <c r="F1711" s="760"/>
      <c r="G1711" s="761"/>
      <c r="H1711" s="760"/>
      <c r="I1711" s="762"/>
      <c r="J1711" s="760"/>
      <c r="K1711" s="762"/>
      <c r="L1711" s="760"/>
      <c r="M1711" s="761"/>
      <c r="N1711" s="761"/>
      <c r="O1711" s="763"/>
      <c r="P1711" s="764"/>
      <c r="Q1711" s="555"/>
      <c r="R1711" s="777"/>
      <c r="S1711" s="728"/>
      <c r="T1711" s="606">
        <v>609530</v>
      </c>
      <c r="U1711" s="555"/>
      <c r="V1711" s="729"/>
      <c r="W1711" s="555"/>
      <c r="X1711" s="719">
        <v>7676800</v>
      </c>
      <c r="Y1711" s="555"/>
      <c r="Z1711" s="720"/>
      <c r="AA1711" s="555"/>
      <c r="AB1711" s="555"/>
      <c r="AC1711" s="713">
        <v>8721410</v>
      </c>
      <c r="AD1711" s="720"/>
      <c r="AE1711" s="555"/>
      <c r="AF1711" s="730"/>
      <c r="AG1711" s="561"/>
    </row>
    <row r="1712" spans="1:33">
      <c r="A1712" s="43"/>
      <c r="B1712" s="870" t="s">
        <v>611</v>
      </c>
      <c r="C1712" s="871"/>
      <c r="D1712" s="872"/>
      <c r="E1712" s="670"/>
      <c r="F1712" s="731">
        <v>1782</v>
      </c>
      <c r="G1712" s="732">
        <v>439560</v>
      </c>
      <c r="H1712" s="731">
        <v>2871</v>
      </c>
      <c r="I1712" s="733">
        <v>341880</v>
      </c>
      <c r="J1712" s="731">
        <v>46</v>
      </c>
      <c r="K1712" s="733">
        <v>244200</v>
      </c>
      <c r="L1712" s="731">
        <v>82</v>
      </c>
      <c r="M1712" s="732">
        <v>220250</v>
      </c>
      <c r="N1712" s="732">
        <v>36</v>
      </c>
      <c r="O1712" s="734">
        <v>4817</v>
      </c>
      <c r="P1712" s="735">
        <v>22788980</v>
      </c>
      <c r="Q1712" s="555"/>
      <c r="R1712" s="778" t="s">
        <v>45</v>
      </c>
      <c r="S1712" s="660"/>
      <c r="T1712" s="736">
        <v>762300</v>
      </c>
      <c r="U1712" s="696"/>
      <c r="V1712" s="723">
        <v>125.06357357308089</v>
      </c>
      <c r="W1712" s="696"/>
      <c r="X1712" s="724">
        <v>22788980</v>
      </c>
      <c r="Y1712" s="696"/>
      <c r="Z1712" s="723">
        <v>296.85520008336806</v>
      </c>
      <c r="AA1712" s="696"/>
      <c r="AB1712" s="696"/>
      <c r="AC1712" s="736">
        <v>23972940</v>
      </c>
      <c r="AD1712" s="723">
        <v>274.87459023254269</v>
      </c>
      <c r="AE1712" s="555"/>
      <c r="AF1712" s="558"/>
      <c r="AG1712" s="561"/>
    </row>
    <row r="1713" spans="1:33">
      <c r="A1713" s="43"/>
      <c r="B1713" s="895"/>
      <c r="C1713" s="895"/>
      <c r="D1713" s="895"/>
      <c r="E1713" s="562"/>
      <c r="F1713" s="666"/>
      <c r="G1713" s="737"/>
      <c r="H1713" s="666"/>
      <c r="I1713" s="737"/>
      <c r="J1713" s="666"/>
      <c r="K1713" s="737"/>
      <c r="L1713" s="666"/>
      <c r="M1713" s="737"/>
      <c r="N1713" s="666"/>
      <c r="O1713" s="737"/>
      <c r="P1713" s="737"/>
      <c r="Q1713" s="555"/>
      <c r="R1713" s="777" t="s">
        <v>46</v>
      </c>
      <c r="S1713" s="738">
        <v>0</v>
      </c>
      <c r="T1713" s="606">
        <v>2100</v>
      </c>
      <c r="U1713" s="555"/>
      <c r="V1713" s="729"/>
      <c r="W1713" s="555"/>
      <c r="X1713" s="719">
        <v>2100</v>
      </c>
      <c r="Y1713" s="555"/>
      <c r="Z1713" s="739"/>
      <c r="AA1713" s="555"/>
      <c r="AB1713" s="555"/>
      <c r="AC1713" s="713">
        <v>2100</v>
      </c>
      <c r="AD1713" s="720"/>
      <c r="AE1713" s="555"/>
      <c r="AF1713" s="558"/>
      <c r="AG1713" s="561"/>
    </row>
    <row r="1714" spans="1:33">
      <c r="A1714" s="43"/>
      <c r="B1714" s="881" t="s">
        <v>618</v>
      </c>
      <c r="C1714" s="882"/>
      <c r="D1714" s="882"/>
      <c r="E1714" s="564" t="e">
        <v>#N/A</v>
      </c>
      <c r="F1714" s="883" t="s">
        <v>616</v>
      </c>
      <c r="G1714" s="884"/>
      <c r="H1714" s="884"/>
      <c r="I1714" s="884"/>
      <c r="J1714" s="884"/>
      <c r="K1714" s="884"/>
      <c r="L1714" s="884"/>
      <c r="M1714" s="884"/>
      <c r="N1714" s="884"/>
      <c r="O1714" s="884"/>
      <c r="P1714" s="885"/>
      <c r="Q1714" s="555"/>
      <c r="R1714" s="776" t="s">
        <v>47</v>
      </c>
      <c r="S1714" s="740">
        <v>10000</v>
      </c>
      <c r="T1714" s="736">
        <v>10000</v>
      </c>
      <c r="U1714" s="696"/>
      <c r="V1714" s="723">
        <v>476.1904761904762</v>
      </c>
      <c r="W1714" s="696"/>
      <c r="X1714" s="724">
        <v>10000</v>
      </c>
      <c r="Y1714" s="696"/>
      <c r="Z1714" s="725">
        <v>476.1904761904762</v>
      </c>
      <c r="AA1714" s="696"/>
      <c r="AB1714" s="696"/>
      <c r="AC1714" s="736">
        <v>10000</v>
      </c>
      <c r="AD1714" s="723">
        <v>476.1904761904762</v>
      </c>
      <c r="AE1714" s="555"/>
      <c r="AF1714" s="558"/>
      <c r="AG1714" s="561"/>
    </row>
    <row r="1715" spans="1:33">
      <c r="A1715" s="43"/>
      <c r="B1715" s="894" t="s">
        <v>602</v>
      </c>
      <c r="C1715" s="894"/>
      <c r="D1715" s="894"/>
      <c r="E1715" s="555" t="e">
        <v>#N/A</v>
      </c>
      <c r="F1715" s="687" t="s">
        <v>15</v>
      </c>
      <c r="G1715" s="688"/>
      <c r="H1715" s="687" t="s">
        <v>16</v>
      </c>
      <c r="I1715" s="689"/>
      <c r="J1715" s="559" t="s">
        <v>17</v>
      </c>
      <c r="K1715" s="690"/>
      <c r="L1715" s="687" t="s">
        <v>18</v>
      </c>
      <c r="M1715" s="670"/>
      <c r="N1715" s="670" t="s">
        <v>19</v>
      </c>
      <c r="O1715" s="691" t="s">
        <v>6</v>
      </c>
      <c r="P1715" s="613" t="s">
        <v>20</v>
      </c>
      <c r="Q1715" s="555"/>
      <c r="R1715" s="773" t="s">
        <v>639</v>
      </c>
      <c r="S1715" s="824">
        <v>6210</v>
      </c>
      <c r="T1715" s="606">
        <v>3290</v>
      </c>
      <c r="U1715" s="555"/>
      <c r="V1715" s="729"/>
      <c r="W1715" s="555"/>
      <c r="X1715" s="719">
        <v>137190</v>
      </c>
      <c r="Y1715" s="555"/>
      <c r="Z1715" s="720"/>
      <c r="AA1715" s="555"/>
      <c r="AB1715" s="555"/>
      <c r="AC1715" s="713">
        <v>157210</v>
      </c>
      <c r="AD1715" s="720"/>
      <c r="AE1715" s="555"/>
      <c r="AF1715" s="558"/>
      <c r="AG1715" s="561"/>
    </row>
    <row r="1716" spans="1:33" ht="15" thickBot="1">
      <c r="A1716" s="43"/>
      <c r="B1716" s="873" t="s">
        <v>635</v>
      </c>
      <c r="C1716" s="874"/>
      <c r="D1716" s="875"/>
      <c r="E1716" s="670"/>
      <c r="F1716" s="665"/>
      <c r="G1716" s="727"/>
      <c r="H1716" s="727"/>
      <c r="I1716" s="727"/>
      <c r="J1716" s="727"/>
      <c r="K1716" s="727"/>
      <c r="L1716" s="727"/>
      <c r="M1716" s="727"/>
      <c r="N1716" s="727"/>
      <c r="O1716" s="727"/>
      <c r="P1716" s="742"/>
      <c r="Q1716" s="555"/>
      <c r="R1716" s="771" t="s">
        <v>682</v>
      </c>
      <c r="S1716" s="825">
        <v>0</v>
      </c>
      <c r="T1716" s="736">
        <v>6210</v>
      </c>
      <c r="U1716" s="696"/>
      <c r="V1716" s="723">
        <v>188.75379939209728</v>
      </c>
      <c r="W1716" s="696"/>
      <c r="X1716" s="724">
        <v>342940</v>
      </c>
      <c r="Y1716" s="696"/>
      <c r="Z1716" s="723">
        <v>249.97448793643849</v>
      </c>
      <c r="AA1716" s="696"/>
      <c r="AB1716" s="696"/>
      <c r="AC1716" s="736">
        <v>360340</v>
      </c>
      <c r="AD1716" s="723">
        <v>229.20933782838242</v>
      </c>
      <c r="AE1716" s="555"/>
      <c r="AF1716" s="558"/>
      <c r="AG1716" s="561"/>
    </row>
    <row r="1717" spans="1:33" ht="15" thickBot="1">
      <c r="A1717" s="43"/>
      <c r="B1717" s="870" t="s">
        <v>624</v>
      </c>
      <c r="C1717" s="871"/>
      <c r="D1717" s="872"/>
      <c r="E1717" s="555" t="e">
        <v>#N/A</v>
      </c>
      <c r="F1717" s="700">
        <v>1331</v>
      </c>
      <c r="G1717" s="701">
        <v>319950</v>
      </c>
      <c r="H1717" s="702">
        <v>2567</v>
      </c>
      <c r="I1717" s="702">
        <v>248850</v>
      </c>
      <c r="J1717" s="702">
        <v>46</v>
      </c>
      <c r="K1717" s="702">
        <v>177750</v>
      </c>
      <c r="L1717" s="702">
        <v>63</v>
      </c>
      <c r="M1717" s="702">
        <v>160370</v>
      </c>
      <c r="N1717" s="702">
        <v>28</v>
      </c>
      <c r="O1717" s="702">
        <v>4035</v>
      </c>
      <c r="P1717" s="703">
        <v>16729340</v>
      </c>
      <c r="Q1717" s="555"/>
      <c r="R1717" s="773" t="s">
        <v>640</v>
      </c>
      <c r="S1717" s="741">
        <v>15000</v>
      </c>
      <c r="T1717" s="606">
        <v>6800</v>
      </c>
      <c r="U1717" s="555"/>
      <c r="V1717" s="729"/>
      <c r="W1717" s="555"/>
      <c r="X1717" s="719">
        <v>133200</v>
      </c>
      <c r="Y1717" s="555"/>
      <c r="Z1717" s="739"/>
      <c r="AA1717" s="555"/>
      <c r="AB1717" s="555"/>
      <c r="AC1717" s="713">
        <v>156000</v>
      </c>
      <c r="AD1717" s="720"/>
      <c r="AE1717" s="555"/>
      <c r="AF1717" s="934" t="s">
        <v>664</v>
      </c>
      <c r="AG1717" s="935"/>
    </row>
    <row r="1718" spans="1:33">
      <c r="B1718" s="873" t="s">
        <v>107</v>
      </c>
      <c r="C1718" s="874"/>
      <c r="D1718" s="875"/>
      <c r="E1718" s="670"/>
      <c r="F1718" s="665"/>
      <c r="G1718" s="727"/>
      <c r="H1718" s="727"/>
      <c r="I1718" s="727"/>
      <c r="J1718" s="727"/>
      <c r="K1718" s="727"/>
      <c r="L1718" s="727"/>
      <c r="M1718" s="727"/>
      <c r="N1718" s="727"/>
      <c r="O1718" s="727"/>
      <c r="P1718" s="742"/>
      <c r="Q1718" s="555"/>
      <c r="R1718" s="772" t="s">
        <v>683</v>
      </c>
      <c r="S1718" s="740"/>
      <c r="T1718" s="736">
        <v>15000</v>
      </c>
      <c r="U1718" s="696"/>
      <c r="V1718" s="723">
        <v>220.58823529411765</v>
      </c>
      <c r="W1718" s="696"/>
      <c r="X1718" s="724">
        <v>291800</v>
      </c>
      <c r="Y1718" s="696"/>
      <c r="Z1718" s="725">
        <v>219.06906906906909</v>
      </c>
      <c r="AA1718" s="696"/>
      <c r="AB1718" s="696"/>
      <c r="AC1718" s="736">
        <v>324800</v>
      </c>
      <c r="AD1718" s="723">
        <v>208.20512820512823</v>
      </c>
      <c r="AE1718" s="555"/>
      <c r="AF1718" s="936" t="s">
        <v>157</v>
      </c>
      <c r="AG1718" s="937"/>
    </row>
    <row r="1719" spans="1:33">
      <c r="B1719" s="870" t="s">
        <v>624</v>
      </c>
      <c r="C1719" s="871"/>
      <c r="D1719" s="872"/>
      <c r="E1719" s="555" t="e">
        <v>#N/A</v>
      </c>
      <c r="F1719" s="701">
        <v>51</v>
      </c>
      <c r="G1719" s="702">
        <v>6300</v>
      </c>
      <c r="H1719" s="702">
        <v>50</v>
      </c>
      <c r="I1719" s="702">
        <v>4900</v>
      </c>
      <c r="J1719" s="702">
        <v>0</v>
      </c>
      <c r="K1719" s="702">
        <v>3500</v>
      </c>
      <c r="L1719" s="702">
        <v>0</v>
      </c>
      <c r="M1719" s="702">
        <v>3160</v>
      </c>
      <c r="N1719" s="702">
        <v>1</v>
      </c>
      <c r="O1719" s="702">
        <v>102</v>
      </c>
      <c r="P1719" s="703">
        <v>337580</v>
      </c>
      <c r="Q1719" s="555"/>
      <c r="R1719" s="777"/>
      <c r="S1719" s="669"/>
      <c r="T1719" s="606">
        <v>0</v>
      </c>
      <c r="U1719" s="555"/>
      <c r="V1719" s="729"/>
      <c r="W1719" s="555"/>
      <c r="X1719" s="719">
        <v>0</v>
      </c>
      <c r="Y1719" s="555"/>
      <c r="Z1719" s="720"/>
      <c r="AA1719" s="555"/>
      <c r="AB1719" s="555"/>
      <c r="AC1719" s="713">
        <v>0</v>
      </c>
      <c r="AD1719" s="720"/>
      <c r="AE1719" s="555"/>
      <c r="AF1719" s="826" t="s">
        <v>731</v>
      </c>
      <c r="AG1719" s="827" t="s">
        <v>732</v>
      </c>
    </row>
    <row r="1720" spans="1:33">
      <c r="B1720" s="873" t="s">
        <v>605</v>
      </c>
      <c r="C1720" s="874"/>
      <c r="D1720" s="875"/>
      <c r="E1720" s="670"/>
      <c r="F1720" s="665"/>
      <c r="G1720" s="727"/>
      <c r="H1720" s="727"/>
      <c r="I1720" s="727"/>
      <c r="J1720" s="727"/>
      <c r="K1720" s="727"/>
      <c r="L1720" s="727"/>
      <c r="M1720" s="727"/>
      <c r="N1720" s="727"/>
      <c r="O1720" s="727"/>
      <c r="P1720" s="742"/>
      <c r="Q1720" s="555"/>
      <c r="R1720" s="776" t="s">
        <v>52</v>
      </c>
      <c r="S1720" s="660"/>
      <c r="T1720" s="736">
        <v>2800</v>
      </c>
      <c r="U1720" s="696"/>
      <c r="V1720" s="723" t="s">
        <v>492</v>
      </c>
      <c r="W1720" s="696"/>
      <c r="X1720" s="724">
        <v>2800</v>
      </c>
      <c r="Y1720" s="696"/>
      <c r="Z1720" s="723" t="s">
        <v>492</v>
      </c>
      <c r="AA1720" s="696"/>
      <c r="AB1720" s="696"/>
      <c r="AC1720" s="736">
        <v>2800</v>
      </c>
      <c r="AD1720" s="723" t="s">
        <v>492</v>
      </c>
      <c r="AE1720" s="555"/>
      <c r="AF1720" s="817">
        <v>4710</v>
      </c>
      <c r="AG1720" s="818">
        <v>348.8888888888896</v>
      </c>
    </row>
    <row r="1721" spans="1:33">
      <c r="B1721" s="870" t="s">
        <v>624</v>
      </c>
      <c r="C1721" s="871"/>
      <c r="D1721" s="872"/>
      <c r="E1721" s="712"/>
      <c r="F1721" s="701">
        <v>42</v>
      </c>
      <c r="G1721" s="702">
        <v>4500</v>
      </c>
      <c r="H1721" s="702">
        <v>54</v>
      </c>
      <c r="I1721" s="702">
        <v>3500</v>
      </c>
      <c r="J1721" s="702">
        <v>0</v>
      </c>
      <c r="K1721" s="702">
        <v>2500</v>
      </c>
      <c r="L1721" s="702">
        <v>0</v>
      </c>
      <c r="M1721" s="702">
        <v>2260</v>
      </c>
      <c r="N1721" s="702">
        <v>0</v>
      </c>
      <c r="O1721" s="702">
        <v>96</v>
      </c>
      <c r="P1721" s="703">
        <v>226500</v>
      </c>
      <c r="Q1721" s="555"/>
      <c r="R1721" s="773" t="s">
        <v>641</v>
      </c>
      <c r="S1721" s="728">
        <v>2500</v>
      </c>
      <c r="T1721" s="743">
        <v>1000</v>
      </c>
      <c r="U1721" s="682"/>
      <c r="V1721" s="744"/>
      <c r="W1721" s="682"/>
      <c r="X1721" s="719">
        <v>36000</v>
      </c>
      <c r="Y1721" s="682"/>
      <c r="Z1721" s="744"/>
      <c r="AA1721" s="682"/>
      <c r="AB1721" s="682"/>
      <c r="AC1721" s="745">
        <v>49500</v>
      </c>
      <c r="AD1721" s="744"/>
      <c r="AE1721" s="555"/>
      <c r="AF1721" s="828" t="s">
        <v>733</v>
      </c>
      <c r="AG1721" s="829" t="s">
        <v>732</v>
      </c>
    </row>
    <row r="1722" spans="1:33" ht="15" thickBot="1">
      <c r="B1722" s="873" t="s">
        <v>103</v>
      </c>
      <c r="C1722" s="874"/>
      <c r="D1722" s="875"/>
      <c r="E1722" s="560" t="e">
        <v>#N/A</v>
      </c>
      <c r="F1722" s="665"/>
      <c r="G1722" s="727"/>
      <c r="H1722" s="727"/>
      <c r="I1722" s="727"/>
      <c r="J1722" s="727"/>
      <c r="K1722" s="727"/>
      <c r="L1722" s="727"/>
      <c r="M1722" s="727"/>
      <c r="N1722" s="727"/>
      <c r="O1722" s="727"/>
      <c r="P1722" s="742"/>
      <c r="Q1722" s="555"/>
      <c r="R1722" s="779" t="s">
        <v>684</v>
      </c>
      <c r="S1722" s="746"/>
      <c r="T1722" s="747">
        <v>2500</v>
      </c>
      <c r="U1722" s="748"/>
      <c r="V1722" s="749">
        <v>250</v>
      </c>
      <c r="W1722" s="748"/>
      <c r="X1722" s="719">
        <v>81500</v>
      </c>
      <c r="Y1722" s="748"/>
      <c r="Z1722" s="749">
        <v>226.38888888888889</v>
      </c>
      <c r="AA1722" s="748"/>
      <c r="AB1722" s="748"/>
      <c r="AC1722" s="747">
        <v>89000</v>
      </c>
      <c r="AD1722" s="749">
        <v>179.79797979797979</v>
      </c>
      <c r="AE1722" s="555"/>
      <c r="AF1722" s="821">
        <v>1500</v>
      </c>
      <c r="AG1722" s="822">
        <v>136.36363636363649</v>
      </c>
    </row>
    <row r="1723" spans="1:33">
      <c r="B1723" s="870" t="s">
        <v>624</v>
      </c>
      <c r="C1723" s="871"/>
      <c r="D1723" s="872"/>
      <c r="E1723" s="555" t="e">
        <v>#N/A</v>
      </c>
      <c r="F1723" s="701">
        <v>174</v>
      </c>
      <c r="G1723" s="702">
        <v>26460</v>
      </c>
      <c r="H1723" s="702">
        <v>71</v>
      </c>
      <c r="I1723" s="702">
        <v>20580</v>
      </c>
      <c r="J1723" s="702">
        <v>0</v>
      </c>
      <c r="K1723" s="702">
        <v>14700</v>
      </c>
      <c r="L1723" s="702">
        <v>20</v>
      </c>
      <c r="M1723" s="702">
        <v>13230</v>
      </c>
      <c r="N1723" s="702">
        <v>6</v>
      </c>
      <c r="O1723" s="702">
        <v>271</v>
      </c>
      <c r="P1723" s="703">
        <v>2455880</v>
      </c>
      <c r="Q1723" s="555"/>
      <c r="R1723" s="777"/>
      <c r="S1723" s="669"/>
      <c r="T1723" s="713">
        <v>622720</v>
      </c>
      <c r="U1723" s="555"/>
      <c r="V1723" s="729"/>
      <c r="W1723" s="555"/>
      <c r="X1723" s="750">
        <v>7985290</v>
      </c>
      <c r="Y1723" s="555"/>
      <c r="Z1723" s="739"/>
      <c r="AA1723" s="555"/>
      <c r="AB1723" s="555"/>
      <c r="AC1723" s="713">
        <v>9086220</v>
      </c>
      <c r="AD1723" s="739"/>
      <c r="AE1723" s="555"/>
      <c r="AF1723" s="932" t="s">
        <v>685</v>
      </c>
      <c r="AG1723" s="933"/>
    </row>
    <row r="1724" spans="1:33">
      <c r="B1724" s="878" t="s">
        <v>661</v>
      </c>
      <c r="C1724" s="879"/>
      <c r="D1724" s="880"/>
      <c r="E1724" s="670"/>
      <c r="F1724" s="665"/>
      <c r="G1724" s="727"/>
      <c r="H1724" s="727"/>
      <c r="I1724" s="727"/>
      <c r="J1724" s="727"/>
      <c r="K1724" s="727"/>
      <c r="L1724" s="727"/>
      <c r="M1724" s="727"/>
      <c r="N1724" s="727"/>
      <c r="O1724" s="727"/>
      <c r="P1724" s="742"/>
      <c r="Q1724" s="555"/>
      <c r="R1724" s="780" t="s">
        <v>53</v>
      </c>
      <c r="S1724" s="705"/>
      <c r="T1724" s="751">
        <v>798810</v>
      </c>
      <c r="U1724" s="560"/>
      <c r="V1724" s="752">
        <v>128.2775565262076</v>
      </c>
      <c r="W1724" s="560"/>
      <c r="X1724" s="751">
        <v>23518020</v>
      </c>
      <c r="Y1724" s="560"/>
      <c r="Z1724" s="752">
        <v>294.51679275267401</v>
      </c>
      <c r="AA1724" s="560"/>
      <c r="AB1724" s="560"/>
      <c r="AC1724" s="751">
        <v>24759880</v>
      </c>
      <c r="AD1724" s="752">
        <v>272.49923510546739</v>
      </c>
      <c r="AE1724" s="555"/>
      <c r="AF1724" s="826" t="s">
        <v>731</v>
      </c>
      <c r="AG1724" s="827" t="s">
        <v>732</v>
      </c>
    </row>
    <row r="1725" spans="1:33">
      <c r="B1725" s="870" t="s">
        <v>624</v>
      </c>
      <c r="C1725" s="871"/>
      <c r="D1725" s="872"/>
      <c r="E1725" s="555" t="e">
        <v>#N/A</v>
      </c>
      <c r="F1725" s="701">
        <v>370</v>
      </c>
      <c r="G1725" s="702">
        <v>94500</v>
      </c>
      <c r="H1725" s="702">
        <v>207</v>
      </c>
      <c r="I1725" s="702">
        <v>73500</v>
      </c>
      <c r="J1725" s="702">
        <v>0</v>
      </c>
      <c r="K1725" s="702">
        <v>52500</v>
      </c>
      <c r="L1725" s="702">
        <v>11</v>
      </c>
      <c r="M1725" s="702">
        <v>47320</v>
      </c>
      <c r="N1725" s="702">
        <v>3</v>
      </c>
      <c r="O1725" s="702">
        <v>591</v>
      </c>
      <c r="P1725" s="703">
        <v>4223640</v>
      </c>
      <c r="Q1725" s="555"/>
      <c r="R1725" s="775"/>
      <c r="S1725" s="669"/>
      <c r="T1725" s="713">
        <v>566140.90909090906</v>
      </c>
      <c r="U1725" s="555"/>
      <c r="V1725" s="729"/>
      <c r="W1725" s="555"/>
      <c r="X1725" s="713">
        <v>7260530.1346801342</v>
      </c>
      <c r="Y1725" s="555"/>
      <c r="Z1725" s="739"/>
      <c r="AA1725" s="555"/>
      <c r="AB1725" s="555"/>
      <c r="AC1725" s="713">
        <v>8261541.2457912443</v>
      </c>
      <c r="AD1725" s="739"/>
      <c r="AE1725" s="555"/>
      <c r="AF1725" s="817"/>
      <c r="AG1725" s="818" t="s">
        <v>725</v>
      </c>
    </row>
    <row r="1726" spans="1:33">
      <c r="B1726" s="662"/>
      <c r="C1726" s="663"/>
      <c r="D1726" s="664"/>
      <c r="E1726" s="590" t="s">
        <v>492</v>
      </c>
      <c r="F1726" s="665"/>
      <c r="G1726" s="666"/>
      <c r="H1726" s="665"/>
      <c r="I1726" s="667"/>
      <c r="J1726" s="665"/>
      <c r="K1726" s="667"/>
      <c r="L1726" s="665"/>
      <c r="M1726" s="666"/>
      <c r="N1726" s="666"/>
      <c r="O1726" s="727"/>
      <c r="P1726" s="647"/>
      <c r="Q1726" s="555"/>
      <c r="R1726" s="777" t="s">
        <v>54</v>
      </c>
      <c r="S1726" s="669"/>
      <c r="T1726" s="713">
        <v>726270.20202020195</v>
      </c>
      <c r="U1726" s="555"/>
      <c r="V1726" s="725"/>
      <c r="W1726" s="555"/>
      <c r="X1726" s="713">
        <v>21382785.521885518</v>
      </c>
      <c r="Y1726" s="555"/>
      <c r="Z1726" s="725">
        <v>294.50722089493189</v>
      </c>
      <c r="AA1726" s="555"/>
      <c r="AB1726" s="555"/>
      <c r="AC1726" s="713">
        <v>22511839.562289555</v>
      </c>
      <c r="AD1726" s="753">
        <v>272.48958629551083</v>
      </c>
      <c r="AE1726" s="555"/>
      <c r="AF1726" s="828" t="s">
        <v>733</v>
      </c>
      <c r="AG1726" s="829" t="s">
        <v>732</v>
      </c>
    </row>
    <row r="1727" spans="1:33" ht="15" thickBot="1">
      <c r="B1727" s="870" t="s">
        <v>617</v>
      </c>
      <c r="C1727" s="871"/>
      <c r="D1727" s="872"/>
      <c r="E1727" s="670"/>
      <c r="F1727" s="731">
        <v>1968</v>
      </c>
      <c r="G1727" s="732">
        <v>451710</v>
      </c>
      <c r="H1727" s="731">
        <v>2949</v>
      </c>
      <c r="I1727" s="733">
        <v>351330</v>
      </c>
      <c r="J1727" s="731">
        <v>46</v>
      </c>
      <c r="K1727" s="733">
        <v>250950</v>
      </c>
      <c r="L1727" s="731">
        <v>94</v>
      </c>
      <c r="M1727" s="732">
        <v>226340</v>
      </c>
      <c r="N1727" s="732">
        <v>38</v>
      </c>
      <c r="O1727" s="734">
        <v>5095</v>
      </c>
      <c r="P1727" s="735">
        <v>23972940</v>
      </c>
      <c r="Q1727" s="555"/>
      <c r="R1727" s="781"/>
      <c r="S1727" s="754" t="s">
        <v>0</v>
      </c>
      <c r="T1727" s="751">
        <v>72539.797979798052</v>
      </c>
      <c r="U1727" s="560"/>
      <c r="V1727" s="755"/>
      <c r="W1727" s="649" t="s">
        <v>0</v>
      </c>
      <c r="X1727" s="751">
        <v>2135234.478114482</v>
      </c>
      <c r="Y1727" s="560"/>
      <c r="Z1727" s="756"/>
      <c r="AA1727" s="560" t="s">
        <v>0</v>
      </c>
      <c r="AB1727" s="649"/>
      <c r="AC1727" s="751">
        <v>2248040.4377104454</v>
      </c>
      <c r="AD1727" s="756"/>
      <c r="AE1727" s="555"/>
      <c r="AF1727" s="823"/>
      <c r="AG1727" s="822" t="s">
        <v>725</v>
      </c>
    </row>
    <row r="1728" spans="1:33">
      <c r="A1728" s="22"/>
    </row>
  </sheetData>
  <mergeCells count="1594">
    <mergeCell ref="B1702:D1702"/>
    <mergeCell ref="B1703:D1703"/>
    <mergeCell ref="B1704:D1704"/>
    <mergeCell ref="B1705:D1705"/>
    <mergeCell ref="B1706:D1706"/>
    <mergeCell ref="B1707:D1707"/>
    <mergeCell ref="B1708:D1708"/>
    <mergeCell ref="B1709:D1709"/>
    <mergeCell ref="B1710:D1710"/>
    <mergeCell ref="B1712:D1712"/>
    <mergeCell ref="B1714:D1714"/>
    <mergeCell ref="F1714:P1714"/>
    <mergeCell ref="B1717:D1717"/>
    <mergeCell ref="AF1717:AG1717"/>
    <mergeCell ref="AF1718:AG1718"/>
    <mergeCell ref="B1720:D1720"/>
    <mergeCell ref="AF1723:AG1723"/>
    <mergeCell ref="R1703:T1703"/>
    <mergeCell ref="R1705:S1705"/>
    <mergeCell ref="B1713:D1713"/>
    <mergeCell ref="B1715:D1715"/>
    <mergeCell ref="B1716:D1716"/>
    <mergeCell ref="B1718:D1718"/>
    <mergeCell ref="B1719:D1719"/>
    <mergeCell ref="B1721:D1721"/>
    <mergeCell ref="B1722:D1722"/>
    <mergeCell ref="B1723:D1723"/>
    <mergeCell ref="F1660:P1660"/>
    <mergeCell ref="AF1663:AG1663"/>
    <mergeCell ref="AF1664:AG1664"/>
    <mergeCell ref="AF1669:AG1669"/>
    <mergeCell ref="B1671:D1671"/>
    <mergeCell ref="R1676:X1676"/>
    <mergeCell ref="F1677:F1678"/>
    <mergeCell ref="H1677:H1678"/>
    <mergeCell ref="J1677:J1678"/>
    <mergeCell ref="L1677:L1678"/>
    <mergeCell ref="N1677:N1678"/>
    <mergeCell ref="B1697:D1697"/>
    <mergeCell ref="B1699:D1699"/>
    <mergeCell ref="F1699:P1699"/>
    <mergeCell ref="B1700:D1700"/>
    <mergeCell ref="B1665:D1665"/>
    <mergeCell ref="B1667:D1667"/>
    <mergeCell ref="B1668:D1668"/>
    <mergeCell ref="B1669:D1669"/>
    <mergeCell ref="B1673:D1673"/>
    <mergeCell ref="B1670:D1670"/>
    <mergeCell ref="B1664:D1664"/>
    <mergeCell ref="F1606:P1606"/>
    <mergeCell ref="AF1609:AG1609"/>
    <mergeCell ref="AF1610:AG1610"/>
    <mergeCell ref="AF1615:AG1615"/>
    <mergeCell ref="B1617:D1617"/>
    <mergeCell ref="B1619:D1619"/>
    <mergeCell ref="R1622:X1622"/>
    <mergeCell ref="F1623:F1624"/>
    <mergeCell ref="H1623:H1624"/>
    <mergeCell ref="J1623:J1624"/>
    <mergeCell ref="L1623:L1624"/>
    <mergeCell ref="N1623:N1624"/>
    <mergeCell ref="O1623:O1624"/>
    <mergeCell ref="S1623:V1624"/>
    <mergeCell ref="W1623:X1624"/>
    <mergeCell ref="R1651:S1651"/>
    <mergeCell ref="B1656:D1656"/>
    <mergeCell ref="B1649:D1649"/>
    <mergeCell ref="B1650:D1650"/>
    <mergeCell ref="B1651:D1651"/>
    <mergeCell ref="B1652:D1652"/>
    <mergeCell ref="B1653:D1653"/>
    <mergeCell ref="B1654:D1654"/>
    <mergeCell ref="B1655:D1655"/>
    <mergeCell ref="B1645:D1645"/>
    <mergeCell ref="B1646:D1646"/>
    <mergeCell ref="B1647:D1647"/>
    <mergeCell ref="B1648:D1648"/>
    <mergeCell ref="B1626:C1626"/>
    <mergeCell ref="F1626:P1626"/>
    <mergeCell ref="B1643:D1643"/>
    <mergeCell ref="F1645:P1645"/>
    <mergeCell ref="R1568:X1568"/>
    <mergeCell ref="F1569:F1570"/>
    <mergeCell ref="H1569:H1570"/>
    <mergeCell ref="J1569:J1570"/>
    <mergeCell ref="L1569:L1570"/>
    <mergeCell ref="N1569:N1570"/>
    <mergeCell ref="O1569:O1570"/>
    <mergeCell ref="S1569:V1570"/>
    <mergeCell ref="W1569:X1570"/>
    <mergeCell ref="B1572:C1572"/>
    <mergeCell ref="F1572:P1572"/>
    <mergeCell ref="B1589:D1589"/>
    <mergeCell ref="F1591:P1591"/>
    <mergeCell ref="R1593:S1593"/>
    <mergeCell ref="R1595:T1595"/>
    <mergeCell ref="R1597:S1597"/>
    <mergeCell ref="B1602:D1602"/>
    <mergeCell ref="R1543:S1543"/>
    <mergeCell ref="B1548:D1548"/>
    <mergeCell ref="F1552:P1552"/>
    <mergeCell ref="AF1555:AG1555"/>
    <mergeCell ref="AF1556:AG1556"/>
    <mergeCell ref="AF1561:AG1561"/>
    <mergeCell ref="B1563:D1563"/>
    <mergeCell ref="B1565:D1565"/>
    <mergeCell ref="R1435:S1435"/>
    <mergeCell ref="B1440:D1440"/>
    <mergeCell ref="F1444:P1444"/>
    <mergeCell ref="AF1447:AG1447"/>
    <mergeCell ref="AF1448:AG1448"/>
    <mergeCell ref="AF1453:AG1453"/>
    <mergeCell ref="B1455:D1455"/>
    <mergeCell ref="B1457:D1457"/>
    <mergeCell ref="R1460:X1460"/>
    <mergeCell ref="F1461:F1462"/>
    <mergeCell ref="H1461:H1462"/>
    <mergeCell ref="J1461:J1462"/>
    <mergeCell ref="L1461:L1462"/>
    <mergeCell ref="N1461:N1462"/>
    <mergeCell ref="O1461:O1462"/>
    <mergeCell ref="AG1461:AG1462"/>
    <mergeCell ref="S1461:V1462"/>
    <mergeCell ref="W1461:X1462"/>
    <mergeCell ref="AD1460:AD1462"/>
    <mergeCell ref="AF1461:AF1462"/>
    <mergeCell ref="AD1514:AD1516"/>
    <mergeCell ref="AF1515:AF1516"/>
    <mergeCell ref="AG1515:AG1516"/>
    <mergeCell ref="O1515:O1516"/>
    <mergeCell ref="AF1393:AG1393"/>
    <mergeCell ref="AF1394:AG1394"/>
    <mergeCell ref="AF1399:AG1399"/>
    <mergeCell ref="B1401:D1401"/>
    <mergeCell ref="B1403:D1403"/>
    <mergeCell ref="R1406:X1406"/>
    <mergeCell ref="F1407:F1408"/>
    <mergeCell ref="H1407:H1408"/>
    <mergeCell ref="J1407:J1408"/>
    <mergeCell ref="L1407:L1408"/>
    <mergeCell ref="N1407:N1408"/>
    <mergeCell ref="O1407:O1408"/>
    <mergeCell ref="S1407:V1408"/>
    <mergeCell ref="W1407:X1408"/>
    <mergeCell ref="B1410:C1410"/>
    <mergeCell ref="F1410:P1410"/>
    <mergeCell ref="B1427:D1427"/>
    <mergeCell ref="AD1406:AD1408"/>
    <mergeCell ref="AF1407:AF1408"/>
    <mergeCell ref="AG1407:AG1408"/>
    <mergeCell ref="B1434:D1434"/>
    <mergeCell ref="B1435:D1435"/>
    <mergeCell ref="B1436:D1436"/>
    <mergeCell ref="B1437:D1437"/>
    <mergeCell ref="B1438:D1438"/>
    <mergeCell ref="B1439:D1439"/>
    <mergeCell ref="B1452:D1452"/>
    <mergeCell ref="B1453:D1453"/>
    <mergeCell ref="B1454:D1454"/>
    <mergeCell ref="L1353:L1354"/>
    <mergeCell ref="N1353:N1354"/>
    <mergeCell ref="O1353:O1354"/>
    <mergeCell ref="S1353:V1354"/>
    <mergeCell ref="W1353:X1354"/>
    <mergeCell ref="B1356:C1356"/>
    <mergeCell ref="F1356:P1356"/>
    <mergeCell ref="B1373:D1373"/>
    <mergeCell ref="F1375:P1375"/>
    <mergeCell ref="R1377:S1377"/>
    <mergeCell ref="R1379:T1379"/>
    <mergeCell ref="B1376:D1376"/>
    <mergeCell ref="B1377:D1377"/>
    <mergeCell ref="AF1285:AG1285"/>
    <mergeCell ref="AF1286:AG1286"/>
    <mergeCell ref="AF1291:AG1291"/>
    <mergeCell ref="B1293:D1293"/>
    <mergeCell ref="B1295:D1295"/>
    <mergeCell ref="R1298:X1298"/>
    <mergeCell ref="F1299:F1300"/>
    <mergeCell ref="H1299:H1300"/>
    <mergeCell ref="J1299:J1300"/>
    <mergeCell ref="L1299:L1300"/>
    <mergeCell ref="N1299:N1300"/>
    <mergeCell ref="O1299:O1300"/>
    <mergeCell ref="S1299:V1300"/>
    <mergeCell ref="W1299:X1300"/>
    <mergeCell ref="B1268:D1268"/>
    <mergeCell ref="B1269:D1269"/>
    <mergeCell ref="B1270:D1270"/>
    <mergeCell ref="B1271:D1271"/>
    <mergeCell ref="B1272:D1272"/>
    <mergeCell ref="B1282:D1282"/>
    <mergeCell ref="B1285:D1285"/>
    <mergeCell ref="B1291:D1291"/>
    <mergeCell ref="B1292:D1292"/>
    <mergeCell ref="F1140:P1140"/>
    <mergeCell ref="B1157:D1157"/>
    <mergeCell ref="F1159:P1159"/>
    <mergeCell ref="R1161:S1161"/>
    <mergeCell ref="R1163:T1163"/>
    <mergeCell ref="R1165:S1165"/>
    <mergeCell ref="B1170:D1170"/>
    <mergeCell ref="F1174:P1174"/>
    <mergeCell ref="AF1177:AG1177"/>
    <mergeCell ref="AF1178:AG1178"/>
    <mergeCell ref="AF1183:AG1183"/>
    <mergeCell ref="B1185:D1185"/>
    <mergeCell ref="B1187:D1187"/>
    <mergeCell ref="R1190:X1190"/>
    <mergeCell ref="F1191:F1192"/>
    <mergeCell ref="H1191:H1192"/>
    <mergeCell ref="J1191:J1192"/>
    <mergeCell ref="L1191:L1192"/>
    <mergeCell ref="N1191:N1192"/>
    <mergeCell ref="O1191:O1192"/>
    <mergeCell ref="S1191:V1192"/>
    <mergeCell ref="W1191:X1192"/>
    <mergeCell ref="B1173:D1173"/>
    <mergeCell ref="B1159:D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F1105:P1105"/>
    <mergeCell ref="R1107:S1107"/>
    <mergeCell ref="R1109:T1109"/>
    <mergeCell ref="R1111:S1111"/>
    <mergeCell ref="B1116:D1116"/>
    <mergeCell ref="F1120:P1120"/>
    <mergeCell ref="AF1123:AG1123"/>
    <mergeCell ref="AF1124:AG1124"/>
    <mergeCell ref="AF1129:AG1129"/>
    <mergeCell ref="B1131:D1131"/>
    <mergeCell ref="B1133:D1133"/>
    <mergeCell ref="R1136:X1136"/>
    <mergeCell ref="F1137:F1138"/>
    <mergeCell ref="H1137:H1138"/>
    <mergeCell ref="J1137:J1138"/>
    <mergeCell ref="L1137:L1138"/>
    <mergeCell ref="N1137:N1138"/>
    <mergeCell ref="O1137:O1138"/>
    <mergeCell ref="S1137:V1138"/>
    <mergeCell ref="W1137:X1138"/>
    <mergeCell ref="B1105:D1105"/>
    <mergeCell ref="B1106:D1106"/>
    <mergeCell ref="B1107:D1107"/>
    <mergeCell ref="B1108:D1108"/>
    <mergeCell ref="B1109:D1109"/>
    <mergeCell ref="B1110:D1110"/>
    <mergeCell ref="B1111:D1111"/>
    <mergeCell ref="B1118:D1118"/>
    <mergeCell ref="B1120:D1120"/>
    <mergeCell ref="B1123:D1123"/>
    <mergeCell ref="B1128:D1128"/>
    <mergeCell ref="B1129:D1129"/>
    <mergeCell ref="R1053:S1053"/>
    <mergeCell ref="R1055:T1055"/>
    <mergeCell ref="R1057:S1057"/>
    <mergeCell ref="B1062:D1062"/>
    <mergeCell ref="F1066:P1066"/>
    <mergeCell ref="AF1069:AG1069"/>
    <mergeCell ref="AF1070:AG1070"/>
    <mergeCell ref="AF1075:AG1075"/>
    <mergeCell ref="B1077:D1077"/>
    <mergeCell ref="B1079:D1079"/>
    <mergeCell ref="R1082:X1082"/>
    <mergeCell ref="F1083:F1084"/>
    <mergeCell ref="H1083:H1084"/>
    <mergeCell ref="J1083:J1084"/>
    <mergeCell ref="L1083:L1084"/>
    <mergeCell ref="N1083:N1084"/>
    <mergeCell ref="O1083:O1084"/>
    <mergeCell ref="S1083:V1084"/>
    <mergeCell ref="W1083:X1084"/>
    <mergeCell ref="R1001:T1001"/>
    <mergeCell ref="R1003:S1003"/>
    <mergeCell ref="B1008:D1008"/>
    <mergeCell ref="F1012:P1012"/>
    <mergeCell ref="AF1015:AG1015"/>
    <mergeCell ref="AF1016:AG1016"/>
    <mergeCell ref="AF1021:AG1021"/>
    <mergeCell ref="B1023:D1023"/>
    <mergeCell ref="B1025:D1025"/>
    <mergeCell ref="R1028:X1028"/>
    <mergeCell ref="F1029:F1030"/>
    <mergeCell ref="H1029:H1030"/>
    <mergeCell ref="J1029:J1030"/>
    <mergeCell ref="L1029:L1030"/>
    <mergeCell ref="N1029:N1030"/>
    <mergeCell ref="O1029:O1030"/>
    <mergeCell ref="S1029:V1030"/>
    <mergeCell ref="W1029:X1030"/>
    <mergeCell ref="AF961:AG961"/>
    <mergeCell ref="AF962:AG962"/>
    <mergeCell ref="AF967:AG967"/>
    <mergeCell ref="B969:D969"/>
    <mergeCell ref="B971:D971"/>
    <mergeCell ref="R974:X974"/>
    <mergeCell ref="F975:F976"/>
    <mergeCell ref="H975:H976"/>
    <mergeCell ref="J975:J976"/>
    <mergeCell ref="L975:L976"/>
    <mergeCell ref="N975:N976"/>
    <mergeCell ref="O975:O976"/>
    <mergeCell ref="S975:V976"/>
    <mergeCell ref="W975:X976"/>
    <mergeCell ref="B978:C978"/>
    <mergeCell ref="F978:P978"/>
    <mergeCell ref="B995:D995"/>
    <mergeCell ref="R891:S891"/>
    <mergeCell ref="R893:T893"/>
    <mergeCell ref="R895:S895"/>
    <mergeCell ref="B900:D900"/>
    <mergeCell ref="F904:P904"/>
    <mergeCell ref="AF907:AG907"/>
    <mergeCell ref="AF908:AG908"/>
    <mergeCell ref="AF913:AG913"/>
    <mergeCell ref="B915:D915"/>
    <mergeCell ref="B917:D917"/>
    <mergeCell ref="R920:X920"/>
    <mergeCell ref="F921:F922"/>
    <mergeCell ref="H921:H922"/>
    <mergeCell ref="J921:J922"/>
    <mergeCell ref="L921:L922"/>
    <mergeCell ref="N921:N922"/>
    <mergeCell ref="O921:O922"/>
    <mergeCell ref="S921:V922"/>
    <mergeCell ref="W921:X922"/>
    <mergeCell ref="B892:D892"/>
    <mergeCell ref="B909:D909"/>
    <mergeCell ref="B911:D911"/>
    <mergeCell ref="B912:D912"/>
    <mergeCell ref="B903:D903"/>
    <mergeCell ref="B893:D893"/>
    <mergeCell ref="B894:D894"/>
    <mergeCell ref="B895:D895"/>
    <mergeCell ref="B896:D896"/>
    <mergeCell ref="B906:D906"/>
    <mergeCell ref="B908:D908"/>
    <mergeCell ref="AF853:AG853"/>
    <mergeCell ref="AF854:AG854"/>
    <mergeCell ref="AF859:AG859"/>
    <mergeCell ref="B861:D861"/>
    <mergeCell ref="B863:D863"/>
    <mergeCell ref="R866:X866"/>
    <mergeCell ref="F867:F868"/>
    <mergeCell ref="H867:H868"/>
    <mergeCell ref="J867:J868"/>
    <mergeCell ref="L867:L868"/>
    <mergeCell ref="N867:N868"/>
    <mergeCell ref="O867:O868"/>
    <mergeCell ref="S867:V868"/>
    <mergeCell ref="W867:X868"/>
    <mergeCell ref="B870:C870"/>
    <mergeCell ref="F870:P870"/>
    <mergeCell ref="B887:D887"/>
    <mergeCell ref="AF751:AG751"/>
    <mergeCell ref="B753:D753"/>
    <mergeCell ref="B755:D755"/>
    <mergeCell ref="R758:X758"/>
    <mergeCell ref="F759:F760"/>
    <mergeCell ref="H759:H760"/>
    <mergeCell ref="J759:J760"/>
    <mergeCell ref="L759:L760"/>
    <mergeCell ref="N759:N760"/>
    <mergeCell ref="O759:O760"/>
    <mergeCell ref="S759:V760"/>
    <mergeCell ref="W759:X760"/>
    <mergeCell ref="B762:C762"/>
    <mergeCell ref="F762:P762"/>
    <mergeCell ref="B779:D779"/>
    <mergeCell ref="B750:D750"/>
    <mergeCell ref="B751:D751"/>
    <mergeCell ref="B752:D752"/>
    <mergeCell ref="AF692:AG692"/>
    <mergeCell ref="AF697:AG697"/>
    <mergeCell ref="B699:D699"/>
    <mergeCell ref="B701:D701"/>
    <mergeCell ref="R704:X704"/>
    <mergeCell ref="F705:F706"/>
    <mergeCell ref="H705:H706"/>
    <mergeCell ref="J705:J706"/>
    <mergeCell ref="L705:L706"/>
    <mergeCell ref="N705:N706"/>
    <mergeCell ref="O705:O706"/>
    <mergeCell ref="S705:V706"/>
    <mergeCell ref="W705:X706"/>
    <mergeCell ref="B697:D697"/>
    <mergeCell ref="B698:D698"/>
    <mergeCell ref="AF745:AG745"/>
    <mergeCell ref="AF746:AG746"/>
    <mergeCell ref="B692:D692"/>
    <mergeCell ref="B727:D727"/>
    <mergeCell ref="B728:D728"/>
    <mergeCell ref="B729:D729"/>
    <mergeCell ref="B694:D694"/>
    <mergeCell ref="F727:P727"/>
    <mergeCell ref="R729:S729"/>
    <mergeCell ref="B737:D737"/>
    <mergeCell ref="B740:D740"/>
    <mergeCell ref="B742:D742"/>
    <mergeCell ref="B745:D745"/>
    <mergeCell ref="W651:X652"/>
    <mergeCell ref="B654:C654"/>
    <mergeCell ref="F654:P654"/>
    <mergeCell ref="B671:D671"/>
    <mergeCell ref="R675:S675"/>
    <mergeCell ref="R677:T677"/>
    <mergeCell ref="R679:S679"/>
    <mergeCell ref="B684:D684"/>
    <mergeCell ref="F688:P688"/>
    <mergeCell ref="AF691:AG691"/>
    <mergeCell ref="B690:D690"/>
    <mergeCell ref="B687:D687"/>
    <mergeCell ref="B689:D689"/>
    <mergeCell ref="B681:D681"/>
    <mergeCell ref="B682:D682"/>
    <mergeCell ref="B683:D683"/>
    <mergeCell ref="B686:D686"/>
    <mergeCell ref="B688:D688"/>
    <mergeCell ref="B691:D691"/>
    <mergeCell ref="B673:D673"/>
    <mergeCell ref="B674:D674"/>
    <mergeCell ref="B675:D675"/>
    <mergeCell ref="B676:D676"/>
    <mergeCell ref="B677:D677"/>
    <mergeCell ref="B678:D678"/>
    <mergeCell ref="R513:S513"/>
    <mergeCell ref="R515:T515"/>
    <mergeCell ref="R517:S517"/>
    <mergeCell ref="B522:D522"/>
    <mergeCell ref="F526:P526"/>
    <mergeCell ref="AF529:AG529"/>
    <mergeCell ref="AF530:AG530"/>
    <mergeCell ref="AF535:AG535"/>
    <mergeCell ref="B537:D537"/>
    <mergeCell ref="B539:D539"/>
    <mergeCell ref="R542:X542"/>
    <mergeCell ref="F543:F544"/>
    <mergeCell ref="H543:H544"/>
    <mergeCell ref="J543:J544"/>
    <mergeCell ref="L543:L544"/>
    <mergeCell ref="N543:N544"/>
    <mergeCell ref="O543:O544"/>
    <mergeCell ref="S543:V544"/>
    <mergeCell ref="W543:X544"/>
    <mergeCell ref="B531:D531"/>
    <mergeCell ref="B533:D533"/>
    <mergeCell ref="B534:D534"/>
    <mergeCell ref="B535:D535"/>
    <mergeCell ref="B536:D536"/>
    <mergeCell ref="B532:D532"/>
    <mergeCell ref="AD542:AD544"/>
    <mergeCell ref="AF543:AF544"/>
    <mergeCell ref="AG543:AG544"/>
    <mergeCell ref="AF475:AG475"/>
    <mergeCell ref="AF476:AG476"/>
    <mergeCell ref="AF481:AG481"/>
    <mergeCell ref="B483:D483"/>
    <mergeCell ref="B485:D485"/>
    <mergeCell ref="R488:X488"/>
    <mergeCell ref="F489:F490"/>
    <mergeCell ref="H489:H490"/>
    <mergeCell ref="J489:J490"/>
    <mergeCell ref="L489:L490"/>
    <mergeCell ref="N489:N490"/>
    <mergeCell ref="O489:O490"/>
    <mergeCell ref="S489:V490"/>
    <mergeCell ref="W489:X490"/>
    <mergeCell ref="B492:C492"/>
    <mergeCell ref="F492:P492"/>
    <mergeCell ref="B509:D509"/>
    <mergeCell ref="B477:D477"/>
    <mergeCell ref="B479:D479"/>
    <mergeCell ref="AD488:AD490"/>
    <mergeCell ref="AF489:AF490"/>
    <mergeCell ref="AG489:AG490"/>
    <mergeCell ref="B476:D476"/>
    <mergeCell ref="B480:D480"/>
    <mergeCell ref="B481:D481"/>
    <mergeCell ref="B482:D482"/>
    <mergeCell ref="AF421:AG421"/>
    <mergeCell ref="AF422:AG422"/>
    <mergeCell ref="AF427:AG427"/>
    <mergeCell ref="B429:D429"/>
    <mergeCell ref="B431:D431"/>
    <mergeCell ref="R434:X434"/>
    <mergeCell ref="F435:F436"/>
    <mergeCell ref="H435:H436"/>
    <mergeCell ref="J435:J436"/>
    <mergeCell ref="L435:L436"/>
    <mergeCell ref="N435:N436"/>
    <mergeCell ref="O435:O436"/>
    <mergeCell ref="S435:V436"/>
    <mergeCell ref="W435:X436"/>
    <mergeCell ref="B438:C438"/>
    <mergeCell ref="F438:P438"/>
    <mergeCell ref="B455:D455"/>
    <mergeCell ref="AD434:AD436"/>
    <mergeCell ref="AF435:AF436"/>
    <mergeCell ref="AG435:AG436"/>
    <mergeCell ref="R351:S351"/>
    <mergeCell ref="R353:T353"/>
    <mergeCell ref="R355:S355"/>
    <mergeCell ref="B360:D360"/>
    <mergeCell ref="F364:P364"/>
    <mergeCell ref="AF367:AG367"/>
    <mergeCell ref="AF368:AG368"/>
    <mergeCell ref="AF373:AG373"/>
    <mergeCell ref="B375:D375"/>
    <mergeCell ref="B377:D377"/>
    <mergeCell ref="R380:X380"/>
    <mergeCell ref="F381:F382"/>
    <mergeCell ref="H381:H382"/>
    <mergeCell ref="J381:J382"/>
    <mergeCell ref="L381:L382"/>
    <mergeCell ref="N381:N382"/>
    <mergeCell ref="O381:O382"/>
    <mergeCell ref="S381:V382"/>
    <mergeCell ref="W381:X382"/>
    <mergeCell ref="AD380:AD382"/>
    <mergeCell ref="AF381:AF382"/>
    <mergeCell ref="AG381:AG382"/>
    <mergeCell ref="AF313:AG313"/>
    <mergeCell ref="AF314:AG314"/>
    <mergeCell ref="AF319:AG319"/>
    <mergeCell ref="B321:D321"/>
    <mergeCell ref="B323:D323"/>
    <mergeCell ref="R326:X326"/>
    <mergeCell ref="F327:F328"/>
    <mergeCell ref="H327:H328"/>
    <mergeCell ref="J327:J328"/>
    <mergeCell ref="L327:L328"/>
    <mergeCell ref="N327:N328"/>
    <mergeCell ref="O327:O328"/>
    <mergeCell ref="S327:V328"/>
    <mergeCell ref="W327:X328"/>
    <mergeCell ref="B330:C330"/>
    <mergeCell ref="F330:P330"/>
    <mergeCell ref="B347:D347"/>
    <mergeCell ref="AF327:AF328"/>
    <mergeCell ref="AG327:AG328"/>
    <mergeCell ref="B318:D318"/>
    <mergeCell ref="AF259:AG259"/>
    <mergeCell ref="AF260:AG260"/>
    <mergeCell ref="AF265:AG265"/>
    <mergeCell ref="B267:D267"/>
    <mergeCell ref="B269:D269"/>
    <mergeCell ref="R272:X272"/>
    <mergeCell ref="F273:F274"/>
    <mergeCell ref="H273:H274"/>
    <mergeCell ref="J273:J274"/>
    <mergeCell ref="L273:L274"/>
    <mergeCell ref="N273:N274"/>
    <mergeCell ref="O273:O274"/>
    <mergeCell ref="S273:V274"/>
    <mergeCell ref="W273:X274"/>
    <mergeCell ref="B276:C276"/>
    <mergeCell ref="F276:P276"/>
    <mergeCell ref="B293:D293"/>
    <mergeCell ref="B259:D259"/>
    <mergeCell ref="B262:D262"/>
    <mergeCell ref="AF205:AG205"/>
    <mergeCell ref="AF206:AG206"/>
    <mergeCell ref="AF211:AG211"/>
    <mergeCell ref="B213:D213"/>
    <mergeCell ref="B215:D215"/>
    <mergeCell ref="R218:X218"/>
    <mergeCell ref="F219:F220"/>
    <mergeCell ref="H219:H220"/>
    <mergeCell ref="J219:J220"/>
    <mergeCell ref="L219:L220"/>
    <mergeCell ref="N219:N220"/>
    <mergeCell ref="O219:O220"/>
    <mergeCell ref="S219:V220"/>
    <mergeCell ref="W219:X220"/>
    <mergeCell ref="B222:C222"/>
    <mergeCell ref="F222:P222"/>
    <mergeCell ref="B239:D239"/>
    <mergeCell ref="AF145:AG145"/>
    <mergeCell ref="F148:P148"/>
    <mergeCell ref="AF151:AG151"/>
    <mergeCell ref="AF152:AG152"/>
    <mergeCell ref="AF157:AG157"/>
    <mergeCell ref="B159:D159"/>
    <mergeCell ref="B161:D161"/>
    <mergeCell ref="R164:X164"/>
    <mergeCell ref="F165:F166"/>
    <mergeCell ref="H165:H166"/>
    <mergeCell ref="J165:J166"/>
    <mergeCell ref="L165:L166"/>
    <mergeCell ref="N165:N166"/>
    <mergeCell ref="O165:O166"/>
    <mergeCell ref="S165:V166"/>
    <mergeCell ref="W165:X166"/>
    <mergeCell ref="B168:C168"/>
    <mergeCell ref="F168:P168"/>
    <mergeCell ref="B158:D158"/>
    <mergeCell ref="B157:D157"/>
    <mergeCell ref="B147:D147"/>
    <mergeCell ref="B149:D149"/>
    <mergeCell ref="B150:D150"/>
    <mergeCell ref="B152:D152"/>
    <mergeCell ref="AF97:AG97"/>
    <mergeCell ref="AF98:AG98"/>
    <mergeCell ref="AF103:AG103"/>
    <mergeCell ref="B105:D105"/>
    <mergeCell ref="B107:D107"/>
    <mergeCell ref="R110:X110"/>
    <mergeCell ref="F111:F112"/>
    <mergeCell ref="H111:H112"/>
    <mergeCell ref="J111:J112"/>
    <mergeCell ref="L111:L112"/>
    <mergeCell ref="N111:N112"/>
    <mergeCell ref="O111:O112"/>
    <mergeCell ref="S111:V112"/>
    <mergeCell ref="W111:X112"/>
    <mergeCell ref="B114:C114"/>
    <mergeCell ref="F114:P114"/>
    <mergeCell ref="B93:D93"/>
    <mergeCell ref="B95:D95"/>
    <mergeCell ref="B96:D96"/>
    <mergeCell ref="B98:D98"/>
    <mergeCell ref="B104:D104"/>
    <mergeCell ref="B99:D99"/>
    <mergeCell ref="B101:D101"/>
    <mergeCell ref="B102:D102"/>
    <mergeCell ref="B103:D103"/>
    <mergeCell ref="B100:D100"/>
    <mergeCell ref="B2:D2"/>
    <mergeCell ref="O3:O4"/>
    <mergeCell ref="S3:V4"/>
    <mergeCell ref="W3:X4"/>
    <mergeCell ref="B6:C6"/>
    <mergeCell ref="F6:P6"/>
    <mergeCell ref="B23:D23"/>
    <mergeCell ref="F25:P25"/>
    <mergeCell ref="R27:S27"/>
    <mergeCell ref="R29:T29"/>
    <mergeCell ref="R31:S31"/>
    <mergeCell ref="B36:D36"/>
    <mergeCell ref="F40:P40"/>
    <mergeCell ref="B51:D51"/>
    <mergeCell ref="B53:D53"/>
    <mergeCell ref="R56:X56"/>
    <mergeCell ref="F57:F58"/>
    <mergeCell ref="H57:H58"/>
    <mergeCell ref="J57:J58"/>
    <mergeCell ref="L57:L58"/>
    <mergeCell ref="N57:N58"/>
    <mergeCell ref="O57:O58"/>
    <mergeCell ref="S57:V58"/>
    <mergeCell ref="W57:X58"/>
    <mergeCell ref="B35:D35"/>
    <mergeCell ref="B38:D38"/>
    <mergeCell ref="B39:D39"/>
    <mergeCell ref="B40:D40"/>
    <mergeCell ref="AD1568:AD1570"/>
    <mergeCell ref="AF1569:AF1570"/>
    <mergeCell ref="AG1569:AG1570"/>
    <mergeCell ref="AD1622:AD1624"/>
    <mergeCell ref="AF1623:AF1624"/>
    <mergeCell ref="AG1623:AG1624"/>
    <mergeCell ref="AD1676:AD1678"/>
    <mergeCell ref="AF1677:AF1678"/>
    <mergeCell ref="AG1677:AG1678"/>
    <mergeCell ref="AF1501:AG1501"/>
    <mergeCell ref="AF1502:AG1502"/>
    <mergeCell ref="AF1507:AG1507"/>
    <mergeCell ref="AD1082:AD1084"/>
    <mergeCell ref="AF1083:AF1084"/>
    <mergeCell ref="AG1083:AG1084"/>
    <mergeCell ref="AD1136:AD1138"/>
    <mergeCell ref="AF1137:AF1138"/>
    <mergeCell ref="AG1137:AG1138"/>
    <mergeCell ref="AD1190:AD1192"/>
    <mergeCell ref="AF1191:AF1192"/>
    <mergeCell ref="AG1191:AG1192"/>
    <mergeCell ref="AD1244:AD1246"/>
    <mergeCell ref="AF1245:AF1246"/>
    <mergeCell ref="AG1245:AG1246"/>
    <mergeCell ref="AD1298:AD1300"/>
    <mergeCell ref="AF1299:AF1300"/>
    <mergeCell ref="AG1299:AG1300"/>
    <mergeCell ref="AD1352:AD1354"/>
    <mergeCell ref="AF1353:AF1354"/>
    <mergeCell ref="AG1353:AG1354"/>
    <mergeCell ref="AF1231:AG1231"/>
    <mergeCell ref="AF1232:AG1232"/>
    <mergeCell ref="AF1237:AG1237"/>
    <mergeCell ref="AF1339:AG1339"/>
    <mergeCell ref="AF1340:AG1340"/>
    <mergeCell ref="AF1345:AG1345"/>
    <mergeCell ref="AD812:AD814"/>
    <mergeCell ref="AF813:AF814"/>
    <mergeCell ref="AG813:AG814"/>
    <mergeCell ref="AD866:AD868"/>
    <mergeCell ref="AF867:AF868"/>
    <mergeCell ref="AG867:AG868"/>
    <mergeCell ref="B859:D859"/>
    <mergeCell ref="B860:D860"/>
    <mergeCell ref="B798:D798"/>
    <mergeCell ref="AD920:AD922"/>
    <mergeCell ref="AF921:AF922"/>
    <mergeCell ref="AG921:AG922"/>
    <mergeCell ref="AD974:AD976"/>
    <mergeCell ref="AF975:AF976"/>
    <mergeCell ref="AG975:AG976"/>
    <mergeCell ref="AD1028:AD1030"/>
    <mergeCell ref="AF1029:AF1030"/>
    <mergeCell ref="AG1029:AG1030"/>
    <mergeCell ref="AF799:AG799"/>
    <mergeCell ref="AF800:AG800"/>
    <mergeCell ref="AF805:AG805"/>
    <mergeCell ref="B807:D807"/>
    <mergeCell ref="B809:D809"/>
    <mergeCell ref="R812:X812"/>
    <mergeCell ref="F813:F814"/>
    <mergeCell ref="W813:X814"/>
    <mergeCell ref="B1216:D1216"/>
    <mergeCell ref="B1217:D1217"/>
    <mergeCell ref="B749:D749"/>
    <mergeCell ref="B797:D797"/>
    <mergeCell ref="F673:P673"/>
    <mergeCell ref="B708:C708"/>
    <mergeCell ref="F708:P708"/>
    <mergeCell ref="B725:D725"/>
    <mergeCell ref="B575:D575"/>
    <mergeCell ref="AD596:AD598"/>
    <mergeCell ref="AF597:AF598"/>
    <mergeCell ref="AG597:AG598"/>
    <mergeCell ref="B638:D638"/>
    <mergeCell ref="AD650:AD652"/>
    <mergeCell ref="AF651:AF652"/>
    <mergeCell ref="AG651:AG652"/>
    <mergeCell ref="AD704:AD706"/>
    <mergeCell ref="AF705:AF706"/>
    <mergeCell ref="AG705:AG706"/>
    <mergeCell ref="B633:D633"/>
    <mergeCell ref="B635:D635"/>
    <mergeCell ref="B639:D639"/>
    <mergeCell ref="B641:D641"/>
    <mergeCell ref="B642:D642"/>
    <mergeCell ref="AD758:AD760"/>
    <mergeCell ref="AF759:AF760"/>
    <mergeCell ref="AG759:AG760"/>
    <mergeCell ref="B632:D632"/>
    <mergeCell ref="B634:D634"/>
    <mergeCell ref="B637:D637"/>
    <mergeCell ref="B640:D640"/>
    <mergeCell ref="B623:D623"/>
    <mergeCell ref="B624:D624"/>
    <mergeCell ref="B625:D625"/>
    <mergeCell ref="AF637:AG637"/>
    <mergeCell ref="AF638:AG638"/>
    <mergeCell ref="AF643:AG643"/>
    <mergeCell ref="B645:D645"/>
    <mergeCell ref="B647:D647"/>
    <mergeCell ref="R650:X650"/>
    <mergeCell ref="F546:P546"/>
    <mergeCell ref="B563:D563"/>
    <mergeCell ref="F565:P565"/>
    <mergeCell ref="R567:S567"/>
    <mergeCell ref="R569:T569"/>
    <mergeCell ref="R571:S571"/>
    <mergeCell ref="B576:D576"/>
    <mergeCell ref="F580:P580"/>
    <mergeCell ref="AF583:AG583"/>
    <mergeCell ref="AF584:AG584"/>
    <mergeCell ref="AF589:AG589"/>
    <mergeCell ref="B591:D591"/>
    <mergeCell ref="B626:D626"/>
    <mergeCell ref="B627:D627"/>
    <mergeCell ref="B628:D628"/>
    <mergeCell ref="B629:D629"/>
    <mergeCell ref="B636:D636"/>
    <mergeCell ref="B643:D643"/>
    <mergeCell ref="B644:D644"/>
    <mergeCell ref="B578:D578"/>
    <mergeCell ref="B580:D580"/>
    <mergeCell ref="B583:D583"/>
    <mergeCell ref="B586:D586"/>
    <mergeCell ref="B568:D568"/>
    <mergeCell ref="B569:D569"/>
    <mergeCell ref="B570:D570"/>
    <mergeCell ref="B1724:D1724"/>
    <mergeCell ref="B1725:D1725"/>
    <mergeCell ref="B1727:D1727"/>
    <mergeCell ref="AD2:AD4"/>
    <mergeCell ref="AF3:AF4"/>
    <mergeCell ref="AG3:AG4"/>
    <mergeCell ref="AD56:AD58"/>
    <mergeCell ref="AF57:AF58"/>
    <mergeCell ref="AG57:AG58"/>
    <mergeCell ref="AD110:AD112"/>
    <mergeCell ref="AF111:AF112"/>
    <mergeCell ref="AG111:AG112"/>
    <mergeCell ref="AD164:AD166"/>
    <mergeCell ref="AF165:AF166"/>
    <mergeCell ref="AG165:AG166"/>
    <mergeCell ref="AD218:AD220"/>
    <mergeCell ref="AF219:AF220"/>
    <mergeCell ref="AG219:AG220"/>
    <mergeCell ref="AD272:AD274"/>
    <mergeCell ref="AF273:AF274"/>
    <mergeCell ref="AG273:AG274"/>
    <mergeCell ref="AD326:AD328"/>
    <mergeCell ref="O1677:O1678"/>
    <mergeCell ref="S1677:V1678"/>
    <mergeCell ref="W1677:X1678"/>
    <mergeCell ref="B1680:C1680"/>
    <mergeCell ref="F1680:P1680"/>
    <mergeCell ref="R1701:S1701"/>
    <mergeCell ref="B1659:D1659"/>
    <mergeCell ref="B1661:D1661"/>
    <mergeCell ref="B1662:D1662"/>
    <mergeCell ref="B795:D795"/>
    <mergeCell ref="B1701:D1701"/>
    <mergeCell ref="B1593:D1593"/>
    <mergeCell ref="B1605:D1605"/>
    <mergeCell ref="B1607:D1607"/>
    <mergeCell ref="B1616:D1616"/>
    <mergeCell ref="B1608:D1608"/>
    <mergeCell ref="B1610:D1610"/>
    <mergeCell ref="B1611:D1611"/>
    <mergeCell ref="B1613:D1613"/>
    <mergeCell ref="B1614:D1614"/>
    <mergeCell ref="B1615:D1615"/>
    <mergeCell ref="B1601:D1601"/>
    <mergeCell ref="B1604:D1604"/>
    <mergeCell ref="B1606:D1606"/>
    <mergeCell ref="B1609:D1609"/>
    <mergeCell ref="B1612:D1612"/>
    <mergeCell ref="B1556:D1556"/>
    <mergeCell ref="B1591:D1591"/>
    <mergeCell ref="B1592:D1592"/>
    <mergeCell ref="B1561:D1561"/>
    <mergeCell ref="B1562:D1562"/>
    <mergeCell ref="B1594:D1594"/>
    <mergeCell ref="B1595:D1595"/>
    <mergeCell ref="B1596:D1596"/>
    <mergeCell ref="B1597:D1597"/>
    <mergeCell ref="B1598:D1598"/>
    <mergeCell ref="B1599:D1599"/>
    <mergeCell ref="B1600:D1600"/>
    <mergeCell ref="B1658:D1658"/>
    <mergeCell ref="B1660:D1660"/>
    <mergeCell ref="B1663:D1663"/>
    <mergeCell ref="B1666:D1666"/>
    <mergeCell ref="S1515:V1516"/>
    <mergeCell ref="W1515:X1516"/>
    <mergeCell ref="B1518:C1518"/>
    <mergeCell ref="F1518:P1518"/>
    <mergeCell ref="B1535:D1535"/>
    <mergeCell ref="F1537:P1537"/>
    <mergeCell ref="R1539:S1539"/>
    <mergeCell ref="R1541:T1541"/>
    <mergeCell ref="B1343:D1343"/>
    <mergeCell ref="B1324:D1324"/>
    <mergeCell ref="B1389:D1389"/>
    <mergeCell ref="B1391:D1391"/>
    <mergeCell ref="B1392:D1392"/>
    <mergeCell ref="B1394:D1394"/>
    <mergeCell ref="B1395:D1395"/>
    <mergeCell ref="B1397:D1397"/>
    <mergeCell ref="B1398:D1398"/>
    <mergeCell ref="B1399:D1399"/>
    <mergeCell ref="B1400:D1400"/>
    <mergeCell ref="B1378:D1378"/>
    <mergeCell ref="B1379:D1379"/>
    <mergeCell ref="B1380:D1380"/>
    <mergeCell ref="B1443:D1443"/>
    <mergeCell ref="B1432:D1432"/>
    <mergeCell ref="B1433:D1433"/>
    <mergeCell ref="B1347:D1347"/>
    <mergeCell ref="B1349:D1349"/>
    <mergeCell ref="R1352:X1352"/>
    <mergeCell ref="F1353:F1354"/>
    <mergeCell ref="H1353:H1354"/>
    <mergeCell ref="J1353:J1354"/>
    <mergeCell ref="B1325:D1325"/>
    <mergeCell ref="B1218:D1218"/>
    <mergeCell ref="B1219:D1219"/>
    <mergeCell ref="B1281:D1281"/>
    <mergeCell ref="B1287:D1287"/>
    <mergeCell ref="B1289:D1289"/>
    <mergeCell ref="B1194:C1194"/>
    <mergeCell ref="F1194:P1194"/>
    <mergeCell ref="B1211:D1211"/>
    <mergeCell ref="F1213:P1213"/>
    <mergeCell ref="R1215:S1215"/>
    <mergeCell ref="R1217:T1217"/>
    <mergeCell ref="R1219:S1219"/>
    <mergeCell ref="B1224:D1224"/>
    <mergeCell ref="F1228:P1228"/>
    <mergeCell ref="B1239:D1239"/>
    <mergeCell ref="B1241:D1241"/>
    <mergeCell ref="B1236:D1236"/>
    <mergeCell ref="B1237:D1237"/>
    <mergeCell ref="B1238:D1238"/>
    <mergeCell ref="B1283:D1283"/>
    <mergeCell ref="B1284:D1284"/>
    <mergeCell ref="B1286:D1286"/>
    <mergeCell ref="B1267:D1267"/>
    <mergeCell ref="B1248:C1248"/>
    <mergeCell ref="F1248:P1248"/>
    <mergeCell ref="B1265:D1265"/>
    <mergeCell ref="B1235:D1235"/>
    <mergeCell ref="R1244:X1244"/>
    <mergeCell ref="F1245:F1246"/>
    <mergeCell ref="H1245:H1246"/>
    <mergeCell ref="J1245:J1246"/>
    <mergeCell ref="L1245:L1246"/>
    <mergeCell ref="F1086:P1086"/>
    <mergeCell ref="B997:D997"/>
    <mergeCell ref="B998:D998"/>
    <mergeCell ref="B999:D999"/>
    <mergeCell ref="B1000:D1000"/>
    <mergeCell ref="B1001:D1001"/>
    <mergeCell ref="B1002:D1002"/>
    <mergeCell ref="B1003:D1003"/>
    <mergeCell ref="B1065:D1065"/>
    <mergeCell ref="B1051:D1051"/>
    <mergeCell ref="B1052:D1052"/>
    <mergeCell ref="B1053:D1053"/>
    <mergeCell ref="B1054:D1054"/>
    <mergeCell ref="B1055:D1055"/>
    <mergeCell ref="B1056:D1056"/>
    <mergeCell ref="B1057:D1057"/>
    <mergeCell ref="B1058:D1058"/>
    <mergeCell ref="B1059:D1059"/>
    <mergeCell ref="F997:P997"/>
    <mergeCell ref="B1011:D1011"/>
    <mergeCell ref="B1019:D1019"/>
    <mergeCell ref="F1032:P1032"/>
    <mergeCell ref="B1049:D1049"/>
    <mergeCell ref="F1051:P1051"/>
    <mergeCell ref="R999:S999"/>
    <mergeCell ref="B897:D897"/>
    <mergeCell ref="B898:D898"/>
    <mergeCell ref="B899:D899"/>
    <mergeCell ref="B902:D902"/>
    <mergeCell ref="B904:D904"/>
    <mergeCell ref="B907:D907"/>
    <mergeCell ref="B910:D910"/>
    <mergeCell ref="B957:D957"/>
    <mergeCell ref="B959:D959"/>
    <mergeCell ref="B943:D943"/>
    <mergeCell ref="B944:D944"/>
    <mergeCell ref="B945:D945"/>
    <mergeCell ref="B946:D946"/>
    <mergeCell ref="B947:D947"/>
    <mergeCell ref="B948:D948"/>
    <mergeCell ref="B949:D949"/>
    <mergeCell ref="B950:D950"/>
    <mergeCell ref="B951:D951"/>
    <mergeCell ref="B924:C924"/>
    <mergeCell ref="F924:P924"/>
    <mergeCell ref="B941:D941"/>
    <mergeCell ref="F943:P943"/>
    <mergeCell ref="R945:S945"/>
    <mergeCell ref="R947:T947"/>
    <mergeCell ref="R949:S949"/>
    <mergeCell ref="B954:D954"/>
    <mergeCell ref="B913:D913"/>
    <mergeCell ref="B914:D914"/>
    <mergeCell ref="B905:D905"/>
    <mergeCell ref="B952:D952"/>
    <mergeCell ref="B953:D953"/>
    <mergeCell ref="F418:P418"/>
    <mergeCell ref="F457:P457"/>
    <mergeCell ref="R459:S459"/>
    <mergeCell ref="R461:T461"/>
    <mergeCell ref="R463:S463"/>
    <mergeCell ref="B468:D468"/>
    <mergeCell ref="F472:P472"/>
    <mergeCell ref="F511:P511"/>
    <mergeCell ref="B369:D369"/>
    <mergeCell ref="B353:D353"/>
    <mergeCell ref="B354:D354"/>
    <mergeCell ref="B355:D355"/>
    <mergeCell ref="B356:D356"/>
    <mergeCell ref="B357:D357"/>
    <mergeCell ref="B358:D358"/>
    <mergeCell ref="B359:D359"/>
    <mergeCell ref="B362:D362"/>
    <mergeCell ref="B364:D364"/>
    <mergeCell ref="B367:D367"/>
    <mergeCell ref="B370:D370"/>
    <mergeCell ref="B471:D471"/>
    <mergeCell ref="B473:D473"/>
    <mergeCell ref="B384:C384"/>
    <mergeCell ref="F384:P384"/>
    <mergeCell ref="B401:D401"/>
    <mergeCell ref="F403:P403"/>
    <mergeCell ref="R405:S405"/>
    <mergeCell ref="R407:T407"/>
    <mergeCell ref="R409:S409"/>
    <mergeCell ref="B414:D414"/>
    <mergeCell ref="B460:D460"/>
    <mergeCell ref="B461:D461"/>
    <mergeCell ref="F187:P187"/>
    <mergeCell ref="B198:D198"/>
    <mergeCell ref="F202:P202"/>
    <mergeCell ref="F241:P241"/>
    <mergeCell ref="B252:D252"/>
    <mergeCell ref="F256:P256"/>
    <mergeCell ref="B193:D193"/>
    <mergeCell ref="B194:D194"/>
    <mergeCell ref="B195:D195"/>
    <mergeCell ref="B196:D196"/>
    <mergeCell ref="B197:D197"/>
    <mergeCell ref="B200:D200"/>
    <mergeCell ref="B202:D202"/>
    <mergeCell ref="B187:D187"/>
    <mergeCell ref="B188:D188"/>
    <mergeCell ref="B189:D189"/>
    <mergeCell ref="B190:D190"/>
    <mergeCell ref="B191:D191"/>
    <mergeCell ref="B192:D192"/>
    <mergeCell ref="B201:D201"/>
    <mergeCell ref="B247:D247"/>
    <mergeCell ref="B248:D248"/>
    <mergeCell ref="B249:D249"/>
    <mergeCell ref="B250:D250"/>
    <mergeCell ref="B251:D251"/>
    <mergeCell ref="B254:D254"/>
    <mergeCell ref="B256:D256"/>
    <mergeCell ref="B82:D82"/>
    <mergeCell ref="B83:D83"/>
    <mergeCell ref="B84:D84"/>
    <mergeCell ref="B85:D85"/>
    <mergeCell ref="B86:D86"/>
    <mergeCell ref="B87:D87"/>
    <mergeCell ref="B88:D88"/>
    <mergeCell ref="B89:D89"/>
    <mergeCell ref="B92:D92"/>
    <mergeCell ref="B94:D94"/>
    <mergeCell ref="B97:D97"/>
    <mergeCell ref="B60:C60"/>
    <mergeCell ref="F60:P60"/>
    <mergeCell ref="B77:D77"/>
    <mergeCell ref="F79:P79"/>
    <mergeCell ref="R81:S81"/>
    <mergeCell ref="R83:T83"/>
    <mergeCell ref="R85:S85"/>
    <mergeCell ref="B80:D80"/>
    <mergeCell ref="B81:D81"/>
    <mergeCell ref="B90:D90"/>
    <mergeCell ref="F94:P94"/>
    <mergeCell ref="B1121:D1121"/>
    <mergeCell ref="B1122:D1122"/>
    <mergeCell ref="B1124:D1124"/>
    <mergeCell ref="B1125:D1125"/>
    <mergeCell ref="B1127:D1127"/>
    <mergeCell ref="B1020:D1020"/>
    <mergeCell ref="B1021:D1021"/>
    <mergeCell ref="B1022:D1022"/>
    <mergeCell ref="B1067:D1067"/>
    <mergeCell ref="B1068:D1068"/>
    <mergeCell ref="B1070:D1070"/>
    <mergeCell ref="B1071:D1071"/>
    <mergeCell ref="B1073:D1073"/>
    <mergeCell ref="B1074:D1074"/>
    <mergeCell ref="B1075:D1075"/>
    <mergeCell ref="B1076:D1076"/>
    <mergeCell ref="B1119:D1119"/>
    <mergeCell ref="B1032:C1032"/>
    <mergeCell ref="B1103:D1103"/>
    <mergeCell ref="B1060:D1060"/>
    <mergeCell ref="B1061:D1061"/>
    <mergeCell ref="B1064:D1064"/>
    <mergeCell ref="B1066:D1066"/>
    <mergeCell ref="B1069:D1069"/>
    <mergeCell ref="B1072:D1072"/>
    <mergeCell ref="B1126:D1126"/>
    <mergeCell ref="B1112:D1112"/>
    <mergeCell ref="B1113:D1113"/>
    <mergeCell ref="B1114:D1114"/>
    <mergeCell ref="B1115:D1115"/>
    <mergeCell ref="B1086:C1086"/>
    <mergeCell ref="B309:D309"/>
    <mergeCell ref="B311:D311"/>
    <mergeCell ref="B312:D312"/>
    <mergeCell ref="B314:D314"/>
    <mergeCell ref="B315:D315"/>
    <mergeCell ref="B317:D317"/>
    <mergeCell ref="B319:D319"/>
    <mergeCell ref="B320:D320"/>
    <mergeCell ref="B426:D426"/>
    <mergeCell ref="B374:D374"/>
    <mergeCell ref="B371:D371"/>
    <mergeCell ref="B373:D373"/>
    <mergeCell ref="B425:D425"/>
    <mergeCell ref="B155:D155"/>
    <mergeCell ref="B156:D156"/>
    <mergeCell ref="B203:D203"/>
    <mergeCell ref="B204:D204"/>
    <mergeCell ref="B206:D206"/>
    <mergeCell ref="B258:D258"/>
    <mergeCell ref="B310:D310"/>
    <mergeCell ref="B313:D313"/>
    <mergeCell ref="B316:D316"/>
    <mergeCell ref="B306:D306"/>
    <mergeCell ref="B410:D410"/>
    <mergeCell ref="B411:D411"/>
    <mergeCell ref="B412:D412"/>
    <mergeCell ref="B413:D413"/>
    <mergeCell ref="B416:D416"/>
    <mergeCell ref="B185:D185"/>
    <mergeCell ref="B305:D305"/>
    <mergeCell ref="B308:D308"/>
    <mergeCell ref="AK9:AO10"/>
    <mergeCell ref="B44:D44"/>
    <mergeCell ref="B47:D47"/>
    <mergeCell ref="B49:D49"/>
    <mergeCell ref="B50:D50"/>
    <mergeCell ref="B25:D25"/>
    <mergeCell ref="B26:D26"/>
    <mergeCell ref="B27:D27"/>
    <mergeCell ref="B28:D28"/>
    <mergeCell ref="B29:D29"/>
    <mergeCell ref="B30:D30"/>
    <mergeCell ref="B41:D41"/>
    <mergeCell ref="B31:D31"/>
    <mergeCell ref="B32:D32"/>
    <mergeCell ref="B33:D33"/>
    <mergeCell ref="B34:D34"/>
    <mergeCell ref="B79:D79"/>
    <mergeCell ref="B42:D42"/>
    <mergeCell ref="B43:D43"/>
    <mergeCell ref="B45:D45"/>
    <mergeCell ref="B46:D46"/>
    <mergeCell ref="B48:D48"/>
    <mergeCell ref="B133:D133"/>
    <mergeCell ref="B134:D134"/>
    <mergeCell ref="B135:D135"/>
    <mergeCell ref="B136:D136"/>
    <mergeCell ref="B137:D137"/>
    <mergeCell ref="B138:D138"/>
    <mergeCell ref="B131:D131"/>
    <mergeCell ref="F133:P133"/>
    <mergeCell ref="R135:S135"/>
    <mergeCell ref="R137:T137"/>
    <mergeCell ref="B151:D151"/>
    <mergeCell ref="B154:D154"/>
    <mergeCell ref="B139:D139"/>
    <mergeCell ref="B140:D140"/>
    <mergeCell ref="B141:D141"/>
    <mergeCell ref="B142:D142"/>
    <mergeCell ref="B143:D143"/>
    <mergeCell ref="B146:D146"/>
    <mergeCell ref="B148:D148"/>
    <mergeCell ref="B153:D153"/>
    <mergeCell ref="R139:S139"/>
    <mergeCell ref="B144:D144"/>
    <mergeCell ref="R189:S189"/>
    <mergeCell ref="R191:T191"/>
    <mergeCell ref="R193:S193"/>
    <mergeCell ref="B241:D241"/>
    <mergeCell ref="B242:D242"/>
    <mergeCell ref="B243:D243"/>
    <mergeCell ref="B244:D244"/>
    <mergeCell ref="B245:D245"/>
    <mergeCell ref="B246:D246"/>
    <mergeCell ref="B205:D205"/>
    <mergeCell ref="B208:D208"/>
    <mergeCell ref="B207:D207"/>
    <mergeCell ref="B209:D209"/>
    <mergeCell ref="B211:D211"/>
    <mergeCell ref="B212:D212"/>
    <mergeCell ref="B210:D210"/>
    <mergeCell ref="R243:S243"/>
    <mergeCell ref="R245:T245"/>
    <mergeCell ref="R247:S247"/>
    <mergeCell ref="B298:D298"/>
    <mergeCell ref="B299:D299"/>
    <mergeCell ref="B300:D300"/>
    <mergeCell ref="B301:D301"/>
    <mergeCell ref="B302:D302"/>
    <mergeCell ref="B303:D303"/>
    <mergeCell ref="B304:D304"/>
    <mergeCell ref="B295:D295"/>
    <mergeCell ref="B296:D296"/>
    <mergeCell ref="B297:D297"/>
    <mergeCell ref="F295:P295"/>
    <mergeCell ref="R297:S297"/>
    <mergeCell ref="R299:T299"/>
    <mergeCell ref="R301:S301"/>
    <mergeCell ref="B260:D260"/>
    <mergeCell ref="B261:D261"/>
    <mergeCell ref="B264:D264"/>
    <mergeCell ref="B266:D266"/>
    <mergeCell ref="B265:D265"/>
    <mergeCell ref="B263:D263"/>
    <mergeCell ref="B255:D255"/>
    <mergeCell ref="B257:D257"/>
    <mergeCell ref="F310:P310"/>
    <mergeCell ref="B403:D403"/>
    <mergeCell ref="B404:D404"/>
    <mergeCell ref="B405:D405"/>
    <mergeCell ref="B406:D406"/>
    <mergeCell ref="B407:D407"/>
    <mergeCell ref="B349:D349"/>
    <mergeCell ref="B350:D350"/>
    <mergeCell ref="B351:D351"/>
    <mergeCell ref="B352:D352"/>
    <mergeCell ref="B363:D363"/>
    <mergeCell ref="B365:D365"/>
    <mergeCell ref="B366:D366"/>
    <mergeCell ref="B368:D368"/>
    <mergeCell ref="B372:D372"/>
    <mergeCell ref="B408:D408"/>
    <mergeCell ref="B409:D409"/>
    <mergeCell ref="F349:P349"/>
    <mergeCell ref="B462:D462"/>
    <mergeCell ref="B463:D463"/>
    <mergeCell ref="B464:D464"/>
    <mergeCell ref="B465:D465"/>
    <mergeCell ref="B466:D466"/>
    <mergeCell ref="B457:D457"/>
    <mergeCell ref="B458:D458"/>
    <mergeCell ref="B459:D459"/>
    <mergeCell ref="B417:D417"/>
    <mergeCell ref="B419:D419"/>
    <mergeCell ref="B420:D420"/>
    <mergeCell ref="B423:D423"/>
    <mergeCell ref="B422:D422"/>
    <mergeCell ref="B427:D427"/>
    <mergeCell ref="B428:D428"/>
    <mergeCell ref="B424:D424"/>
    <mergeCell ref="B418:D418"/>
    <mergeCell ref="B421:D421"/>
    <mergeCell ref="B467:D467"/>
    <mergeCell ref="B470:D470"/>
    <mergeCell ref="B472:D472"/>
    <mergeCell ref="B475:D475"/>
    <mergeCell ref="B478:D478"/>
    <mergeCell ref="B511:D511"/>
    <mergeCell ref="B474:D474"/>
    <mergeCell ref="B565:D565"/>
    <mergeCell ref="B566:D566"/>
    <mergeCell ref="B567:D567"/>
    <mergeCell ref="B518:D518"/>
    <mergeCell ref="B519:D519"/>
    <mergeCell ref="B520:D520"/>
    <mergeCell ref="B521:D521"/>
    <mergeCell ref="B524:D524"/>
    <mergeCell ref="B526:D526"/>
    <mergeCell ref="B529:D529"/>
    <mergeCell ref="B528:D528"/>
    <mergeCell ref="B530:D530"/>
    <mergeCell ref="B525:D525"/>
    <mergeCell ref="B527:D527"/>
    <mergeCell ref="B512:D512"/>
    <mergeCell ref="B513:D513"/>
    <mergeCell ref="B514:D514"/>
    <mergeCell ref="B515:D515"/>
    <mergeCell ref="B516:D516"/>
    <mergeCell ref="B517:D517"/>
    <mergeCell ref="B546:C546"/>
    <mergeCell ref="B571:D571"/>
    <mergeCell ref="B572:D572"/>
    <mergeCell ref="B573:D573"/>
    <mergeCell ref="B574:D574"/>
    <mergeCell ref="B581:D581"/>
    <mergeCell ref="B579:D579"/>
    <mergeCell ref="B582:D582"/>
    <mergeCell ref="B584:D584"/>
    <mergeCell ref="B587:D587"/>
    <mergeCell ref="B588:D588"/>
    <mergeCell ref="B589:D589"/>
    <mergeCell ref="B590:D590"/>
    <mergeCell ref="B585:D585"/>
    <mergeCell ref="B593:D593"/>
    <mergeCell ref="B619:D619"/>
    <mergeCell ref="B620:D620"/>
    <mergeCell ref="B621:D621"/>
    <mergeCell ref="B622:D622"/>
    <mergeCell ref="R596:X596"/>
    <mergeCell ref="F597:F598"/>
    <mergeCell ref="H597:H598"/>
    <mergeCell ref="J597:J598"/>
    <mergeCell ref="L597:L598"/>
    <mergeCell ref="N597:N598"/>
    <mergeCell ref="O597:O598"/>
    <mergeCell ref="S597:V598"/>
    <mergeCell ref="W597:X598"/>
    <mergeCell ref="B600:C600"/>
    <mergeCell ref="F600:P600"/>
    <mergeCell ref="B617:D617"/>
    <mergeCell ref="F619:P619"/>
    <mergeCell ref="R621:S621"/>
    <mergeCell ref="R623:T623"/>
    <mergeCell ref="R625:S625"/>
    <mergeCell ref="B630:D630"/>
    <mergeCell ref="F634:P634"/>
    <mergeCell ref="B748:D748"/>
    <mergeCell ref="B730:D730"/>
    <mergeCell ref="B731:D731"/>
    <mergeCell ref="B732:D732"/>
    <mergeCell ref="B733:D733"/>
    <mergeCell ref="B734:D734"/>
    <mergeCell ref="B735:D735"/>
    <mergeCell ref="B736:D736"/>
    <mergeCell ref="B744:D744"/>
    <mergeCell ref="R731:T731"/>
    <mergeCell ref="R733:S733"/>
    <mergeCell ref="B738:D738"/>
    <mergeCell ref="F742:P742"/>
    <mergeCell ref="B741:D741"/>
    <mergeCell ref="B743:D743"/>
    <mergeCell ref="B746:D746"/>
    <mergeCell ref="B747:D747"/>
    <mergeCell ref="B679:D679"/>
    <mergeCell ref="B680:D680"/>
    <mergeCell ref="B693:D693"/>
    <mergeCell ref="B695:D695"/>
    <mergeCell ref="B696:D696"/>
    <mergeCell ref="F651:F652"/>
    <mergeCell ref="H651:H652"/>
    <mergeCell ref="J651:J652"/>
    <mergeCell ref="L651:L652"/>
    <mergeCell ref="N651:N652"/>
    <mergeCell ref="O651:O652"/>
    <mergeCell ref="S651:V652"/>
    <mergeCell ref="B781:D781"/>
    <mergeCell ref="B782:D782"/>
    <mergeCell ref="B783:D783"/>
    <mergeCell ref="B784:D784"/>
    <mergeCell ref="F781:P781"/>
    <mergeCell ref="R783:S783"/>
    <mergeCell ref="B794:D794"/>
    <mergeCell ref="B796:D796"/>
    <mergeCell ref="B799:D799"/>
    <mergeCell ref="B802:D802"/>
    <mergeCell ref="B785:D785"/>
    <mergeCell ref="B786:D786"/>
    <mergeCell ref="B787:D787"/>
    <mergeCell ref="B788:D788"/>
    <mergeCell ref="B789:D789"/>
    <mergeCell ref="B790:D790"/>
    <mergeCell ref="B791:D791"/>
    <mergeCell ref="B800:D800"/>
    <mergeCell ref="B801:D801"/>
    <mergeCell ref="B804:D804"/>
    <mergeCell ref="B805:D805"/>
    <mergeCell ref="B806:D806"/>
    <mergeCell ref="R785:T785"/>
    <mergeCell ref="R787:S787"/>
    <mergeCell ref="B792:D792"/>
    <mergeCell ref="F796:P796"/>
    <mergeCell ref="B838:D838"/>
    <mergeCell ref="B839:D839"/>
    <mergeCell ref="B840:D840"/>
    <mergeCell ref="B841:D841"/>
    <mergeCell ref="B842:D842"/>
    <mergeCell ref="B843:D843"/>
    <mergeCell ref="B844:D844"/>
    <mergeCell ref="B835:D835"/>
    <mergeCell ref="B836:D836"/>
    <mergeCell ref="B837:D837"/>
    <mergeCell ref="B816:C816"/>
    <mergeCell ref="F816:P816"/>
    <mergeCell ref="B833:D833"/>
    <mergeCell ref="F835:P835"/>
    <mergeCell ref="R837:S837"/>
    <mergeCell ref="R839:T839"/>
    <mergeCell ref="R841:S841"/>
    <mergeCell ref="H813:H814"/>
    <mergeCell ref="J813:J814"/>
    <mergeCell ref="L813:L814"/>
    <mergeCell ref="N813:N814"/>
    <mergeCell ref="O813:O814"/>
    <mergeCell ref="S813:V814"/>
    <mergeCell ref="B803:D803"/>
    <mergeCell ref="B845:D845"/>
    <mergeCell ref="B848:D848"/>
    <mergeCell ref="B850:D850"/>
    <mergeCell ref="B853:D853"/>
    <mergeCell ref="B856:D856"/>
    <mergeCell ref="B849:D849"/>
    <mergeCell ref="B851:D851"/>
    <mergeCell ref="B852:D852"/>
    <mergeCell ref="B854:D854"/>
    <mergeCell ref="B855:D855"/>
    <mergeCell ref="B857:D857"/>
    <mergeCell ref="B858:D858"/>
    <mergeCell ref="B846:D846"/>
    <mergeCell ref="F850:P850"/>
    <mergeCell ref="B889:D889"/>
    <mergeCell ref="B890:D890"/>
    <mergeCell ref="B891:D891"/>
    <mergeCell ref="F889:P889"/>
    <mergeCell ref="B956:D956"/>
    <mergeCell ref="B958:D958"/>
    <mergeCell ref="B961:D961"/>
    <mergeCell ref="B964:D964"/>
    <mergeCell ref="B960:D960"/>
    <mergeCell ref="B962:D962"/>
    <mergeCell ref="B963:D963"/>
    <mergeCell ref="B965:D965"/>
    <mergeCell ref="B966:D966"/>
    <mergeCell ref="B967:D967"/>
    <mergeCell ref="B968:D968"/>
    <mergeCell ref="F958:P958"/>
    <mergeCell ref="B1018:D1018"/>
    <mergeCell ref="B1004:D1004"/>
    <mergeCell ref="B1005:D1005"/>
    <mergeCell ref="B1006:D1006"/>
    <mergeCell ref="B1007:D1007"/>
    <mergeCell ref="B1010:D1010"/>
    <mergeCell ref="B1012:D1012"/>
    <mergeCell ref="B1015:D1015"/>
    <mergeCell ref="B1013:D1013"/>
    <mergeCell ref="B1014:D1014"/>
    <mergeCell ref="B1016:D1016"/>
    <mergeCell ref="B1017:D1017"/>
    <mergeCell ref="B1130:D1130"/>
    <mergeCell ref="B1168:D1168"/>
    <mergeCell ref="B1169:D1169"/>
    <mergeCell ref="B1172:D1172"/>
    <mergeCell ref="B1174:D1174"/>
    <mergeCell ref="B1177:D1177"/>
    <mergeCell ref="B1180:D1180"/>
    <mergeCell ref="B1175:D1175"/>
    <mergeCell ref="B1176:D1176"/>
    <mergeCell ref="B1178:D1178"/>
    <mergeCell ref="B1179:D1179"/>
    <mergeCell ref="B1181:D1181"/>
    <mergeCell ref="B1182:D1182"/>
    <mergeCell ref="B1183:D1183"/>
    <mergeCell ref="B1184:D1184"/>
    <mergeCell ref="B1234:D1234"/>
    <mergeCell ref="B1220:D1220"/>
    <mergeCell ref="B1221:D1221"/>
    <mergeCell ref="B1222:D1222"/>
    <mergeCell ref="B1223:D1223"/>
    <mergeCell ref="B1226:D1226"/>
    <mergeCell ref="B1228:D1228"/>
    <mergeCell ref="B1231:D1231"/>
    <mergeCell ref="B1229:D1229"/>
    <mergeCell ref="B1230:D1230"/>
    <mergeCell ref="B1232:D1232"/>
    <mergeCell ref="B1233:D1233"/>
    <mergeCell ref="B1227:D1227"/>
    <mergeCell ref="B1140:C1140"/>
    <mergeCell ref="B1213:D1213"/>
    <mergeCell ref="B1214:D1214"/>
    <mergeCell ref="B1215:D1215"/>
    <mergeCell ref="N1245:N1246"/>
    <mergeCell ref="O1245:O1246"/>
    <mergeCell ref="S1245:V1246"/>
    <mergeCell ref="B1288:D1288"/>
    <mergeCell ref="B1273:D1273"/>
    <mergeCell ref="B1274:D1274"/>
    <mergeCell ref="B1275:D1275"/>
    <mergeCell ref="B1276:D1276"/>
    <mergeCell ref="B1277:D1277"/>
    <mergeCell ref="B1280:D1280"/>
    <mergeCell ref="B1290:D1290"/>
    <mergeCell ref="W1245:X1246"/>
    <mergeCell ref="F1267:P1267"/>
    <mergeCell ref="R1269:S1269"/>
    <mergeCell ref="R1271:T1271"/>
    <mergeCell ref="R1273:S1273"/>
    <mergeCell ref="B1278:D1278"/>
    <mergeCell ref="F1282:P1282"/>
    <mergeCell ref="B1326:D1326"/>
    <mergeCell ref="B1327:D1327"/>
    <mergeCell ref="B1328:D1328"/>
    <mergeCell ref="B1329:D1329"/>
    <mergeCell ref="B1330:D1330"/>
    <mergeCell ref="B1331:D1331"/>
    <mergeCell ref="B1321:D1321"/>
    <mergeCell ref="B1322:D1322"/>
    <mergeCell ref="B1323:D1323"/>
    <mergeCell ref="B1302:C1302"/>
    <mergeCell ref="F1302:P1302"/>
    <mergeCell ref="B1319:D1319"/>
    <mergeCell ref="F1321:P1321"/>
    <mergeCell ref="R1323:S1323"/>
    <mergeCell ref="B1375:D1375"/>
    <mergeCell ref="B1334:D1334"/>
    <mergeCell ref="B1336:D1336"/>
    <mergeCell ref="B1339:D1339"/>
    <mergeCell ref="B1342:D1342"/>
    <mergeCell ref="B1335:D1335"/>
    <mergeCell ref="B1337:D1337"/>
    <mergeCell ref="B1344:D1344"/>
    <mergeCell ref="B1345:D1345"/>
    <mergeCell ref="B1346:D1346"/>
    <mergeCell ref="B1338:D1338"/>
    <mergeCell ref="B1340:D1340"/>
    <mergeCell ref="B1341:D1341"/>
    <mergeCell ref="R1325:T1325"/>
    <mergeCell ref="R1327:S1327"/>
    <mergeCell ref="B1332:D1332"/>
    <mergeCell ref="F1336:P1336"/>
    <mergeCell ref="F1464:P1464"/>
    <mergeCell ref="B1481:D1481"/>
    <mergeCell ref="F1483:P1483"/>
    <mergeCell ref="R1485:S1485"/>
    <mergeCell ref="R1487:T1487"/>
    <mergeCell ref="R1489:S1489"/>
    <mergeCell ref="B1390:D1390"/>
    <mergeCell ref="B1393:D1393"/>
    <mergeCell ref="B1396:D1396"/>
    <mergeCell ref="B1381:D1381"/>
    <mergeCell ref="B1382:D1382"/>
    <mergeCell ref="B1383:D1383"/>
    <mergeCell ref="B1384:D1384"/>
    <mergeCell ref="B1385:D1385"/>
    <mergeCell ref="B1388:D1388"/>
    <mergeCell ref="R1381:S1381"/>
    <mergeCell ref="B1386:D1386"/>
    <mergeCell ref="F1390:P1390"/>
    <mergeCell ref="B1442:D1442"/>
    <mergeCell ref="B1444:D1444"/>
    <mergeCell ref="B1447:D1447"/>
    <mergeCell ref="B1450:D1450"/>
    <mergeCell ref="B1429:D1429"/>
    <mergeCell ref="B1430:D1430"/>
    <mergeCell ref="B1431:D1431"/>
    <mergeCell ref="B1445:D1445"/>
    <mergeCell ref="B1446:D1446"/>
    <mergeCell ref="B1448:D1448"/>
    <mergeCell ref="B1449:D1449"/>
    <mergeCell ref="F1429:P1429"/>
    <mergeCell ref="R1431:S1431"/>
    <mergeCell ref="R1433:T1433"/>
    <mergeCell ref="B1493:D1493"/>
    <mergeCell ref="B1496:D1496"/>
    <mergeCell ref="B1498:D1498"/>
    <mergeCell ref="B1501:D1501"/>
    <mergeCell ref="B1504:D1504"/>
    <mergeCell ref="B1500:D1500"/>
    <mergeCell ref="B1502:D1502"/>
    <mergeCell ref="B1503:D1503"/>
    <mergeCell ref="B1505:D1505"/>
    <mergeCell ref="B1506:D1506"/>
    <mergeCell ref="B1507:D1507"/>
    <mergeCell ref="B1508:D1508"/>
    <mergeCell ref="B1497:D1497"/>
    <mergeCell ref="B1499:D1499"/>
    <mergeCell ref="B1494:D1494"/>
    <mergeCell ref="B1451:D1451"/>
    <mergeCell ref="B1486:D1486"/>
    <mergeCell ref="B1487:D1487"/>
    <mergeCell ref="B1488:D1488"/>
    <mergeCell ref="B1489:D1489"/>
    <mergeCell ref="B1490:D1490"/>
    <mergeCell ref="B1491:D1491"/>
    <mergeCell ref="B1492:D1492"/>
    <mergeCell ref="B1483:D1483"/>
    <mergeCell ref="B1484:D1484"/>
    <mergeCell ref="B1485:D1485"/>
    <mergeCell ref="B1464:C1464"/>
    <mergeCell ref="R1647:S1647"/>
    <mergeCell ref="R1649:T1649"/>
    <mergeCell ref="F1498:P1498"/>
    <mergeCell ref="B1509:D1509"/>
    <mergeCell ref="B1511:D1511"/>
    <mergeCell ref="B1550:D1550"/>
    <mergeCell ref="B1552:D1552"/>
    <mergeCell ref="B1555:D1555"/>
    <mergeCell ref="B1558:D1558"/>
    <mergeCell ref="B1541:D1541"/>
    <mergeCell ref="B1542:D1542"/>
    <mergeCell ref="B1543:D1543"/>
    <mergeCell ref="B1544:D1544"/>
    <mergeCell ref="B1545:D1545"/>
    <mergeCell ref="B1546:D1546"/>
    <mergeCell ref="B1547:D1547"/>
    <mergeCell ref="B1557:D1557"/>
    <mergeCell ref="B1559:D1559"/>
    <mergeCell ref="B1560:D1560"/>
    <mergeCell ref="B1551:D1551"/>
    <mergeCell ref="B1553:D1553"/>
    <mergeCell ref="B1554:D1554"/>
    <mergeCell ref="B1537:D1537"/>
    <mergeCell ref="B1538:D1538"/>
    <mergeCell ref="B1539:D1539"/>
    <mergeCell ref="B1540:D1540"/>
    <mergeCell ref="R1514:X1514"/>
    <mergeCell ref="F1515:F1516"/>
    <mergeCell ref="H1515:H1516"/>
    <mergeCell ref="J1515:J1516"/>
    <mergeCell ref="L1515:L1516"/>
    <mergeCell ref="N1515:N1516"/>
  </mergeCells>
  <phoneticPr fontId="3"/>
  <pageMargins left="0" right="0" top="0.31496062992125984" bottom="0.19685039370078741" header="0.51181102362204722" footer="0.51181102362204722"/>
  <pageSetup paperSize="9" scale="85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4:O2308"/>
  <sheetViews>
    <sheetView topLeftCell="A2286" zoomScale="85" zoomScaleNormal="85" workbookViewId="0">
      <selection activeCell="E2294" sqref="E2294"/>
    </sheetView>
  </sheetViews>
  <sheetFormatPr baseColWidth="10" defaultColWidth="8.6640625" defaultRowHeight="14"/>
  <cols>
    <col min="1" max="1" width="3.1640625" customWidth="1"/>
    <col min="2" max="2" width="4" style="1" customWidth="1"/>
    <col min="3" max="3" width="8.33203125" style="1" bestFit="1" customWidth="1"/>
    <col min="4" max="4" width="8.6640625" style="1" customWidth="1"/>
    <col min="5" max="7" width="9" style="1"/>
    <col min="8" max="8" width="10" style="1" bestFit="1" customWidth="1"/>
    <col min="9" max="11" width="9" style="1"/>
    <col min="12" max="12" width="12.1640625" style="1" customWidth="1"/>
  </cols>
  <sheetData>
    <row r="4" spans="2:15">
      <c r="H4"/>
      <c r="I4"/>
      <c r="J4"/>
      <c r="K4"/>
      <c r="L4"/>
    </row>
    <row r="5" spans="2:15">
      <c r="B5" s="961"/>
      <c r="C5" s="961"/>
      <c r="D5" s="961"/>
      <c r="E5" s="961"/>
      <c r="F5" s="961"/>
    </row>
    <row r="6" spans="2:15" ht="15" thickBot="1">
      <c r="B6" s="964">
        <f>日報!S57</f>
        <v>46143</v>
      </c>
      <c r="C6" s="964"/>
      <c r="D6" s="964"/>
      <c r="E6" s="964"/>
      <c r="F6" s="964"/>
      <c r="G6" s="963"/>
      <c r="H6" s="963"/>
      <c r="I6" s="962" t="s">
        <v>322</v>
      </c>
      <c r="J6" s="962"/>
      <c r="K6" s="962"/>
      <c r="L6" s="962"/>
    </row>
    <row r="7" spans="2:15" ht="15">
      <c r="B7" s="958" t="s">
        <v>139</v>
      </c>
      <c r="C7" s="959"/>
      <c r="D7" s="960"/>
      <c r="E7" s="5"/>
      <c r="F7" s="226" t="s">
        <v>140</v>
      </c>
      <c r="G7" s="226"/>
      <c r="H7" s="6"/>
      <c r="I7" s="312"/>
      <c r="J7" s="313" t="s">
        <v>141</v>
      </c>
      <c r="K7" s="313"/>
      <c r="L7" s="314"/>
    </row>
    <row r="8" spans="2:15" ht="15" thickBot="1">
      <c r="B8" s="227"/>
      <c r="C8" s="228"/>
      <c r="D8" s="229"/>
      <c r="E8" s="8" t="s">
        <v>142</v>
      </c>
      <c r="F8" s="9" t="s">
        <v>143</v>
      </c>
      <c r="G8" s="10" t="s">
        <v>144</v>
      </c>
      <c r="H8" s="11" t="s">
        <v>145</v>
      </c>
      <c r="I8" s="315" t="s">
        <v>142</v>
      </c>
      <c r="J8" s="316" t="s">
        <v>143</v>
      </c>
      <c r="K8" s="317" t="s">
        <v>144</v>
      </c>
      <c r="L8" s="318" t="s">
        <v>145</v>
      </c>
    </row>
    <row r="9" spans="2:15">
      <c r="B9" s="955" t="s">
        <v>636</v>
      </c>
      <c r="C9" s="301" t="s">
        <v>146</v>
      </c>
      <c r="D9" s="234">
        <v>5000</v>
      </c>
      <c r="E9" s="302"/>
      <c r="F9" s="303"/>
      <c r="G9" s="304">
        <f t="shared" ref="G9:G18" si="0">E9-F9</f>
        <v>0</v>
      </c>
      <c r="H9" s="305">
        <f t="shared" ref="H9:H17" si="1">+G9*D9</f>
        <v>0</v>
      </c>
      <c r="I9" s="319">
        <v>118</v>
      </c>
      <c r="J9" s="320">
        <v>0</v>
      </c>
      <c r="K9" s="321">
        <v>118</v>
      </c>
      <c r="L9" s="322">
        <v>590000</v>
      </c>
    </row>
    <row r="10" spans="2:15">
      <c r="B10" s="956"/>
      <c r="C10" s="55" t="s">
        <v>312</v>
      </c>
      <c r="D10" s="310">
        <v>5000</v>
      </c>
      <c r="E10" s="195"/>
      <c r="F10" s="196"/>
      <c r="G10" s="197">
        <f>E10-F10</f>
        <v>0</v>
      </c>
      <c r="H10" s="198">
        <f t="shared" si="1"/>
        <v>0</v>
      </c>
      <c r="I10" s="323">
        <v>0</v>
      </c>
      <c r="J10" s="324">
        <v>0</v>
      </c>
      <c r="K10" s="325">
        <v>0</v>
      </c>
      <c r="L10" s="326">
        <v>0</v>
      </c>
    </row>
    <row r="11" spans="2:15">
      <c r="B11" s="956"/>
      <c r="C11" s="55" t="s">
        <v>314</v>
      </c>
      <c r="D11" s="194">
        <v>2500</v>
      </c>
      <c r="E11" s="195"/>
      <c r="F11" s="196"/>
      <c r="G11" s="197">
        <f t="shared" si="0"/>
        <v>0</v>
      </c>
      <c r="H11" s="198">
        <f t="shared" si="1"/>
        <v>0</v>
      </c>
      <c r="I11" s="323">
        <v>2</v>
      </c>
      <c r="J11" s="324">
        <v>0</v>
      </c>
      <c r="K11" s="325">
        <v>2</v>
      </c>
      <c r="L11" s="326">
        <v>5000</v>
      </c>
      <c r="O11" s="344"/>
    </row>
    <row r="12" spans="2:15">
      <c r="B12" s="956"/>
      <c r="C12" s="55" t="s">
        <v>313</v>
      </c>
      <c r="D12" s="194">
        <v>2500</v>
      </c>
      <c r="E12" s="195"/>
      <c r="F12" s="196"/>
      <c r="G12" s="197">
        <f>E12-F12</f>
        <v>0</v>
      </c>
      <c r="H12" s="198">
        <f t="shared" si="1"/>
        <v>0</v>
      </c>
      <c r="I12" s="323">
        <v>0</v>
      </c>
      <c r="J12" s="324">
        <v>0</v>
      </c>
      <c r="K12" s="325">
        <v>0</v>
      </c>
      <c r="L12" s="326">
        <v>0</v>
      </c>
    </row>
    <row r="13" spans="2:15">
      <c r="B13" s="956"/>
      <c r="C13" s="55" t="s">
        <v>147</v>
      </c>
      <c r="D13" s="194">
        <v>4750</v>
      </c>
      <c r="E13" s="195"/>
      <c r="F13" s="196"/>
      <c r="G13" s="197">
        <f t="shared" si="0"/>
        <v>0</v>
      </c>
      <c r="H13" s="198">
        <f t="shared" si="1"/>
        <v>0</v>
      </c>
      <c r="I13" s="323">
        <v>16</v>
      </c>
      <c r="J13" s="324">
        <v>0</v>
      </c>
      <c r="K13" s="325">
        <v>16</v>
      </c>
      <c r="L13" s="326">
        <v>76000</v>
      </c>
    </row>
    <row r="14" spans="2:15">
      <c r="B14" s="956"/>
      <c r="C14" s="55" t="s">
        <v>315</v>
      </c>
      <c r="D14" s="194">
        <v>4750</v>
      </c>
      <c r="E14" s="195"/>
      <c r="F14" s="196"/>
      <c r="G14" s="197">
        <f>E14-F14</f>
        <v>0</v>
      </c>
      <c r="H14" s="198">
        <f t="shared" si="1"/>
        <v>0</v>
      </c>
      <c r="I14" s="323">
        <v>0</v>
      </c>
      <c r="J14" s="324">
        <v>0</v>
      </c>
      <c r="K14" s="325">
        <v>0</v>
      </c>
      <c r="L14" s="326">
        <v>0</v>
      </c>
    </row>
    <row r="15" spans="2:15">
      <c r="B15" s="956"/>
      <c r="C15" s="55" t="s">
        <v>317</v>
      </c>
      <c r="D15" s="194">
        <v>2380</v>
      </c>
      <c r="E15" s="195"/>
      <c r="F15" s="196"/>
      <c r="G15" s="197">
        <f t="shared" si="0"/>
        <v>0</v>
      </c>
      <c r="H15" s="198">
        <f t="shared" si="1"/>
        <v>0</v>
      </c>
      <c r="I15" s="323">
        <v>2</v>
      </c>
      <c r="J15" s="324">
        <v>0</v>
      </c>
      <c r="K15" s="325">
        <v>2</v>
      </c>
      <c r="L15" s="326">
        <v>4760</v>
      </c>
    </row>
    <row r="16" spans="2:15">
      <c r="B16" s="956"/>
      <c r="C16" s="55" t="s">
        <v>316</v>
      </c>
      <c r="D16" s="194">
        <v>2380</v>
      </c>
      <c r="E16" s="195"/>
      <c r="F16" s="196"/>
      <c r="G16" s="197">
        <f>E16-F16</f>
        <v>0</v>
      </c>
      <c r="H16" s="198">
        <f t="shared" si="1"/>
        <v>0</v>
      </c>
      <c r="I16" s="323">
        <v>0</v>
      </c>
      <c r="J16" s="324">
        <v>0</v>
      </c>
      <c r="K16" s="325">
        <v>0</v>
      </c>
      <c r="L16" s="326">
        <v>0</v>
      </c>
    </row>
    <row r="17" spans="2:12">
      <c r="B17" s="956"/>
      <c r="C17" s="55" t="s">
        <v>318</v>
      </c>
      <c r="D17" s="194">
        <v>3500</v>
      </c>
      <c r="E17" s="195"/>
      <c r="F17" s="196"/>
      <c r="G17" s="197">
        <f t="shared" si="0"/>
        <v>0</v>
      </c>
      <c r="H17" s="198">
        <f t="shared" si="1"/>
        <v>0</v>
      </c>
      <c r="I17" s="323">
        <v>0</v>
      </c>
      <c r="J17" s="324">
        <v>0</v>
      </c>
      <c r="K17" s="325">
        <v>0</v>
      </c>
      <c r="L17" s="326">
        <v>0</v>
      </c>
    </row>
    <row r="18" spans="2:12" ht="15" thickBot="1">
      <c r="B18" s="956"/>
      <c r="C18" s="200" t="s">
        <v>149</v>
      </c>
      <c r="D18" s="201"/>
      <c r="E18" s="202"/>
      <c r="F18" s="203"/>
      <c r="G18" s="204">
        <f t="shared" si="0"/>
        <v>0</v>
      </c>
      <c r="H18" s="205"/>
      <c r="I18" s="327">
        <v>0</v>
      </c>
      <c r="J18" s="328">
        <v>0</v>
      </c>
      <c r="K18" s="329">
        <v>0</v>
      </c>
      <c r="L18" s="330">
        <v>0</v>
      </c>
    </row>
    <row r="19" spans="2:12" ht="16" thickTop="1" thickBot="1">
      <c r="B19" s="957"/>
      <c r="C19" s="13" t="s">
        <v>150</v>
      </c>
      <c r="D19" s="14"/>
      <c r="E19" s="15">
        <f>SUM(E9:E18)</f>
        <v>0</v>
      </c>
      <c r="F19" s="16">
        <f>SUM(F9:F18)</f>
        <v>0</v>
      </c>
      <c r="G19" s="17">
        <f>SUM(G9:G18)</f>
        <v>0</v>
      </c>
      <c r="H19" s="18">
        <f>SUM(H9:H18)</f>
        <v>0</v>
      </c>
      <c r="I19" s="331">
        <v>138</v>
      </c>
      <c r="J19" s="332">
        <v>0</v>
      </c>
      <c r="K19" s="333">
        <v>138</v>
      </c>
      <c r="L19" s="334">
        <v>675760</v>
      </c>
    </row>
    <row r="20" spans="2:12">
      <c r="B20" s="955" t="s">
        <v>319</v>
      </c>
      <c r="C20" s="301" t="s">
        <v>146</v>
      </c>
      <c r="D20" s="234">
        <v>4000</v>
      </c>
      <c r="E20" s="302"/>
      <c r="F20" s="303"/>
      <c r="G20" s="304">
        <f t="shared" ref="G20:G28" si="2">E20-F20</f>
        <v>0</v>
      </c>
      <c r="H20" s="305">
        <f t="shared" ref="H20:H28" si="3">+G20*D20</f>
        <v>0</v>
      </c>
      <c r="I20" s="319">
        <v>0</v>
      </c>
      <c r="J20" s="320">
        <v>0</v>
      </c>
      <c r="K20" s="321">
        <v>0</v>
      </c>
      <c r="L20" s="322">
        <v>0</v>
      </c>
    </row>
    <row r="21" spans="2:12">
      <c r="B21" s="956"/>
      <c r="C21" s="55" t="s">
        <v>312</v>
      </c>
      <c r="D21" s="310">
        <v>4000</v>
      </c>
      <c r="E21" s="195"/>
      <c r="F21" s="196"/>
      <c r="G21" s="197">
        <f t="shared" si="2"/>
        <v>0</v>
      </c>
      <c r="H21" s="198">
        <f t="shared" si="3"/>
        <v>0</v>
      </c>
      <c r="I21" s="323">
        <v>0</v>
      </c>
      <c r="J21" s="324">
        <v>0</v>
      </c>
      <c r="K21" s="325">
        <v>0</v>
      </c>
      <c r="L21" s="326">
        <v>0</v>
      </c>
    </row>
    <row r="22" spans="2:12">
      <c r="B22" s="956"/>
      <c r="C22" s="55" t="s">
        <v>314</v>
      </c>
      <c r="D22" s="194">
        <v>2000</v>
      </c>
      <c r="E22" s="195"/>
      <c r="F22" s="196"/>
      <c r="G22" s="197">
        <f t="shared" si="2"/>
        <v>0</v>
      </c>
      <c r="H22" s="198">
        <f t="shared" si="3"/>
        <v>0</v>
      </c>
      <c r="I22" s="323">
        <v>0</v>
      </c>
      <c r="J22" s="324">
        <v>0</v>
      </c>
      <c r="K22" s="325">
        <v>0</v>
      </c>
      <c r="L22" s="326">
        <v>0</v>
      </c>
    </row>
    <row r="23" spans="2:12">
      <c r="B23" s="956"/>
      <c r="C23" s="55" t="s">
        <v>313</v>
      </c>
      <c r="D23" s="194">
        <v>2000</v>
      </c>
      <c r="E23" s="195"/>
      <c r="F23" s="196"/>
      <c r="G23" s="197">
        <f t="shared" si="2"/>
        <v>0</v>
      </c>
      <c r="H23" s="198">
        <f t="shared" si="3"/>
        <v>0</v>
      </c>
      <c r="I23" s="323">
        <v>0</v>
      </c>
      <c r="J23" s="324">
        <v>0</v>
      </c>
      <c r="K23" s="325">
        <v>0</v>
      </c>
      <c r="L23" s="326">
        <v>0</v>
      </c>
    </row>
    <row r="24" spans="2:12">
      <c r="B24" s="956"/>
      <c r="C24" s="55" t="s">
        <v>147</v>
      </c>
      <c r="D24" s="194">
        <v>3800</v>
      </c>
      <c r="E24" s="195"/>
      <c r="F24" s="196"/>
      <c r="G24" s="197">
        <f t="shared" si="2"/>
        <v>0</v>
      </c>
      <c r="H24" s="198">
        <f t="shared" si="3"/>
        <v>0</v>
      </c>
      <c r="I24" s="323">
        <v>0</v>
      </c>
      <c r="J24" s="324">
        <v>0</v>
      </c>
      <c r="K24" s="325">
        <v>0</v>
      </c>
      <c r="L24" s="326">
        <v>0</v>
      </c>
    </row>
    <row r="25" spans="2:12">
      <c r="B25" s="956"/>
      <c r="C25" s="55" t="s">
        <v>315</v>
      </c>
      <c r="D25" s="194">
        <v>3800</v>
      </c>
      <c r="E25" s="195"/>
      <c r="F25" s="196"/>
      <c r="G25" s="197">
        <f t="shared" si="2"/>
        <v>0</v>
      </c>
      <c r="H25" s="198">
        <f t="shared" si="3"/>
        <v>0</v>
      </c>
      <c r="I25" s="323">
        <v>0</v>
      </c>
      <c r="J25" s="324">
        <v>0</v>
      </c>
      <c r="K25" s="325">
        <v>0</v>
      </c>
      <c r="L25" s="326">
        <v>0</v>
      </c>
    </row>
    <row r="26" spans="2:12">
      <c r="B26" s="956"/>
      <c r="C26" s="55" t="s">
        <v>317</v>
      </c>
      <c r="D26" s="194">
        <v>1900</v>
      </c>
      <c r="E26" s="195"/>
      <c r="F26" s="196"/>
      <c r="G26" s="197">
        <f t="shared" si="2"/>
        <v>0</v>
      </c>
      <c r="H26" s="198">
        <f t="shared" si="3"/>
        <v>0</v>
      </c>
      <c r="I26" s="323">
        <v>0</v>
      </c>
      <c r="J26" s="324">
        <v>0</v>
      </c>
      <c r="K26" s="325">
        <v>0</v>
      </c>
      <c r="L26" s="326">
        <v>0</v>
      </c>
    </row>
    <row r="27" spans="2:12">
      <c r="B27" s="956"/>
      <c r="C27" s="55" t="s">
        <v>316</v>
      </c>
      <c r="D27" s="194">
        <v>1900</v>
      </c>
      <c r="E27" s="195"/>
      <c r="F27" s="196"/>
      <c r="G27" s="197">
        <f t="shared" si="2"/>
        <v>0</v>
      </c>
      <c r="H27" s="198">
        <f t="shared" si="3"/>
        <v>0</v>
      </c>
      <c r="I27" s="323">
        <v>0</v>
      </c>
      <c r="J27" s="324">
        <v>0</v>
      </c>
      <c r="K27" s="325">
        <v>0</v>
      </c>
      <c r="L27" s="326">
        <v>0</v>
      </c>
    </row>
    <row r="28" spans="2:12">
      <c r="B28" s="956"/>
      <c r="C28" s="55" t="s">
        <v>318</v>
      </c>
      <c r="D28" s="194">
        <v>2800</v>
      </c>
      <c r="E28" s="195"/>
      <c r="F28" s="196"/>
      <c r="G28" s="197">
        <f t="shared" si="2"/>
        <v>0</v>
      </c>
      <c r="H28" s="198">
        <f t="shared" si="3"/>
        <v>0</v>
      </c>
      <c r="I28" s="323">
        <v>0</v>
      </c>
      <c r="J28" s="324">
        <v>0</v>
      </c>
      <c r="K28" s="325">
        <v>0</v>
      </c>
      <c r="L28" s="326">
        <v>0</v>
      </c>
    </row>
    <row r="29" spans="2:12" ht="15" thickBot="1">
      <c r="B29" s="956"/>
      <c r="C29" s="200" t="s">
        <v>149</v>
      </c>
      <c r="D29" s="201"/>
      <c r="E29" s="202"/>
      <c r="F29" s="203"/>
      <c r="G29" s="204">
        <f>E29-F29</f>
        <v>0</v>
      </c>
      <c r="H29" s="205"/>
      <c r="I29" s="327">
        <v>0</v>
      </c>
      <c r="J29" s="328">
        <v>0</v>
      </c>
      <c r="K29" s="329">
        <v>0</v>
      </c>
      <c r="L29" s="330">
        <v>0</v>
      </c>
    </row>
    <row r="30" spans="2:12" ht="16" thickTop="1" thickBot="1">
      <c r="B30" s="957"/>
      <c r="C30" s="13" t="s">
        <v>150</v>
      </c>
      <c r="D30" s="14"/>
      <c r="E30" s="15">
        <f>SUM(E20:E29)</f>
        <v>0</v>
      </c>
      <c r="F30" s="16">
        <f>SUM(F20:F29)</f>
        <v>0</v>
      </c>
      <c r="G30" s="17">
        <f>SUM(G20:G29)</f>
        <v>0</v>
      </c>
      <c r="H30" s="18">
        <f>SUM(H20:H29)</f>
        <v>0</v>
      </c>
      <c r="I30" s="331">
        <v>0</v>
      </c>
      <c r="J30" s="332">
        <v>0</v>
      </c>
      <c r="K30" s="333">
        <v>0</v>
      </c>
      <c r="L30" s="334">
        <v>0</v>
      </c>
    </row>
    <row r="31" spans="2:12">
      <c r="B31" s="955" t="s">
        <v>320</v>
      </c>
      <c r="C31" s="301" t="s">
        <v>146</v>
      </c>
      <c r="D31" s="234">
        <v>3000</v>
      </c>
      <c r="E31" s="302"/>
      <c r="F31" s="303"/>
      <c r="G31" s="304">
        <f t="shared" ref="G31:G39" si="4">E31-F31</f>
        <v>0</v>
      </c>
      <c r="H31" s="305">
        <f t="shared" ref="H31:H39" si="5">+G31*D31</f>
        <v>0</v>
      </c>
      <c r="I31" s="319">
        <v>0</v>
      </c>
      <c r="J31" s="320">
        <v>0</v>
      </c>
      <c r="K31" s="321">
        <v>0</v>
      </c>
      <c r="L31" s="322">
        <v>0</v>
      </c>
    </row>
    <row r="32" spans="2:12">
      <c r="B32" s="956"/>
      <c r="C32" s="55" t="s">
        <v>312</v>
      </c>
      <c r="D32" s="310">
        <v>3000</v>
      </c>
      <c r="E32" s="195"/>
      <c r="F32" s="196"/>
      <c r="G32" s="197">
        <f t="shared" si="4"/>
        <v>0</v>
      </c>
      <c r="H32" s="198">
        <f t="shared" si="5"/>
        <v>0</v>
      </c>
      <c r="I32" s="323">
        <v>0</v>
      </c>
      <c r="J32" s="324">
        <v>0</v>
      </c>
      <c r="K32" s="325">
        <v>0</v>
      </c>
      <c r="L32" s="326">
        <v>0</v>
      </c>
    </row>
    <row r="33" spans="2:12">
      <c r="B33" s="956"/>
      <c r="C33" s="55" t="s">
        <v>314</v>
      </c>
      <c r="D33" s="194">
        <v>1500</v>
      </c>
      <c r="E33" s="195"/>
      <c r="F33" s="196"/>
      <c r="G33" s="197">
        <f t="shared" si="4"/>
        <v>0</v>
      </c>
      <c r="H33" s="198">
        <f t="shared" si="5"/>
        <v>0</v>
      </c>
      <c r="I33" s="323">
        <v>0</v>
      </c>
      <c r="J33" s="324">
        <v>0</v>
      </c>
      <c r="K33" s="325">
        <v>0</v>
      </c>
      <c r="L33" s="326">
        <v>0</v>
      </c>
    </row>
    <row r="34" spans="2:12">
      <c r="B34" s="956"/>
      <c r="C34" s="55" t="s">
        <v>313</v>
      </c>
      <c r="D34" s="194">
        <v>1500</v>
      </c>
      <c r="E34" s="195"/>
      <c r="F34" s="196"/>
      <c r="G34" s="197">
        <f t="shared" si="4"/>
        <v>0</v>
      </c>
      <c r="H34" s="198">
        <f t="shared" si="5"/>
        <v>0</v>
      </c>
      <c r="I34" s="323">
        <v>0</v>
      </c>
      <c r="J34" s="324">
        <v>0</v>
      </c>
      <c r="K34" s="325">
        <v>0</v>
      </c>
      <c r="L34" s="326">
        <v>0</v>
      </c>
    </row>
    <row r="35" spans="2:12">
      <c r="B35" s="956"/>
      <c r="C35" s="55" t="s">
        <v>147</v>
      </c>
      <c r="D35" s="194">
        <v>2850</v>
      </c>
      <c r="E35" s="195"/>
      <c r="F35" s="196"/>
      <c r="G35" s="197">
        <f t="shared" si="4"/>
        <v>0</v>
      </c>
      <c r="H35" s="198">
        <f t="shared" si="5"/>
        <v>0</v>
      </c>
      <c r="I35" s="323">
        <v>0</v>
      </c>
      <c r="J35" s="324">
        <v>0</v>
      </c>
      <c r="K35" s="325">
        <v>0</v>
      </c>
      <c r="L35" s="326">
        <v>0</v>
      </c>
    </row>
    <row r="36" spans="2:12">
      <c r="B36" s="956"/>
      <c r="C36" s="55" t="s">
        <v>315</v>
      </c>
      <c r="D36" s="194">
        <v>2850</v>
      </c>
      <c r="E36" s="195"/>
      <c r="F36" s="196"/>
      <c r="G36" s="197">
        <f t="shared" si="4"/>
        <v>0</v>
      </c>
      <c r="H36" s="198">
        <f t="shared" si="5"/>
        <v>0</v>
      </c>
      <c r="I36" s="323">
        <v>0</v>
      </c>
      <c r="J36" s="324">
        <v>0</v>
      </c>
      <c r="K36" s="325">
        <v>0</v>
      </c>
      <c r="L36" s="326">
        <v>0</v>
      </c>
    </row>
    <row r="37" spans="2:12">
      <c r="B37" s="956"/>
      <c r="C37" s="55" t="s">
        <v>317</v>
      </c>
      <c r="D37" s="194">
        <v>1430</v>
      </c>
      <c r="E37" s="195"/>
      <c r="F37" s="196"/>
      <c r="G37" s="197">
        <f t="shared" si="4"/>
        <v>0</v>
      </c>
      <c r="H37" s="198">
        <f t="shared" si="5"/>
        <v>0</v>
      </c>
      <c r="I37" s="323">
        <v>0</v>
      </c>
      <c r="J37" s="324">
        <v>0</v>
      </c>
      <c r="K37" s="325">
        <v>0</v>
      </c>
      <c r="L37" s="326">
        <v>0</v>
      </c>
    </row>
    <row r="38" spans="2:12">
      <c r="B38" s="956"/>
      <c r="C38" s="55" t="s">
        <v>316</v>
      </c>
      <c r="D38" s="194">
        <v>1430</v>
      </c>
      <c r="E38" s="195"/>
      <c r="F38" s="196"/>
      <c r="G38" s="197">
        <f t="shared" si="4"/>
        <v>0</v>
      </c>
      <c r="H38" s="198">
        <f t="shared" si="5"/>
        <v>0</v>
      </c>
      <c r="I38" s="323">
        <v>0</v>
      </c>
      <c r="J38" s="324">
        <v>0</v>
      </c>
      <c r="K38" s="325">
        <v>0</v>
      </c>
      <c r="L38" s="326">
        <v>0</v>
      </c>
    </row>
    <row r="39" spans="2:12">
      <c r="B39" s="956"/>
      <c r="C39" s="55" t="s">
        <v>318</v>
      </c>
      <c r="D39" s="194">
        <v>2100</v>
      </c>
      <c r="E39" s="195"/>
      <c r="F39" s="196"/>
      <c r="G39" s="197">
        <f t="shared" si="4"/>
        <v>0</v>
      </c>
      <c r="H39" s="198">
        <f t="shared" si="5"/>
        <v>0</v>
      </c>
      <c r="I39" s="323">
        <v>0</v>
      </c>
      <c r="J39" s="324">
        <v>0</v>
      </c>
      <c r="K39" s="325">
        <v>0</v>
      </c>
      <c r="L39" s="326">
        <v>0</v>
      </c>
    </row>
    <row r="40" spans="2:12" ht="15" thickBot="1">
      <c r="B40" s="956"/>
      <c r="C40" s="200" t="s">
        <v>149</v>
      </c>
      <c r="D40" s="201"/>
      <c r="E40" s="202"/>
      <c r="F40" s="203"/>
      <c r="G40" s="204">
        <f>E40-F40</f>
        <v>0</v>
      </c>
      <c r="H40" s="205"/>
      <c r="I40" s="327">
        <v>0</v>
      </c>
      <c r="J40" s="328">
        <v>0</v>
      </c>
      <c r="K40" s="329">
        <v>0</v>
      </c>
      <c r="L40" s="330">
        <v>0</v>
      </c>
    </row>
    <row r="41" spans="2:12" ht="16" thickTop="1" thickBot="1">
      <c r="B41" s="957"/>
      <c r="C41" s="13" t="s">
        <v>150</v>
      </c>
      <c r="D41" s="14"/>
      <c r="E41" s="15">
        <f>SUM(E31:E40)</f>
        <v>0</v>
      </c>
      <c r="F41" s="16">
        <f>SUM(F31:F40)</f>
        <v>0</v>
      </c>
      <c r="G41" s="17">
        <f>SUM(G31:G40)</f>
        <v>0</v>
      </c>
      <c r="H41" s="18">
        <f>SUM(H31:H40)</f>
        <v>0</v>
      </c>
      <c r="I41" s="331">
        <v>0</v>
      </c>
      <c r="J41" s="332">
        <v>0</v>
      </c>
      <c r="K41" s="333">
        <v>0</v>
      </c>
      <c r="L41" s="334">
        <v>0</v>
      </c>
    </row>
    <row r="42" spans="2:12">
      <c r="B42" s="955" t="s">
        <v>321</v>
      </c>
      <c r="C42" s="301" t="s">
        <v>146</v>
      </c>
      <c r="D42" s="234">
        <v>10000</v>
      </c>
      <c r="E42" s="302"/>
      <c r="F42" s="303"/>
      <c r="G42" s="304">
        <f t="shared" ref="G42:G50" si="6">E42-F42</f>
        <v>0</v>
      </c>
      <c r="H42" s="305">
        <f t="shared" ref="H42:H50" si="7">+G42*D42</f>
        <v>0</v>
      </c>
      <c r="I42" s="319">
        <v>0</v>
      </c>
      <c r="J42" s="320">
        <v>0</v>
      </c>
      <c r="K42" s="321">
        <v>0</v>
      </c>
      <c r="L42" s="322">
        <v>0</v>
      </c>
    </row>
    <row r="43" spans="2:12">
      <c r="B43" s="956"/>
      <c r="C43" s="55" t="s">
        <v>312</v>
      </c>
      <c r="D43" s="310">
        <v>10000</v>
      </c>
      <c r="E43" s="195"/>
      <c r="F43" s="196"/>
      <c r="G43" s="197">
        <f t="shared" si="6"/>
        <v>0</v>
      </c>
      <c r="H43" s="198">
        <f t="shared" si="7"/>
        <v>0</v>
      </c>
      <c r="I43" s="323">
        <v>0</v>
      </c>
      <c r="J43" s="324">
        <v>0</v>
      </c>
      <c r="K43" s="325">
        <v>0</v>
      </c>
      <c r="L43" s="326">
        <v>0</v>
      </c>
    </row>
    <row r="44" spans="2:12">
      <c r="B44" s="956"/>
      <c r="C44" s="55" t="s">
        <v>314</v>
      </c>
      <c r="D44" s="194">
        <v>5000</v>
      </c>
      <c r="E44" s="195"/>
      <c r="F44" s="196"/>
      <c r="G44" s="197">
        <f t="shared" si="6"/>
        <v>0</v>
      </c>
      <c r="H44" s="198">
        <f t="shared" si="7"/>
        <v>0</v>
      </c>
      <c r="I44" s="323">
        <v>0</v>
      </c>
      <c r="J44" s="324">
        <v>0</v>
      </c>
      <c r="K44" s="325">
        <v>0</v>
      </c>
      <c r="L44" s="326">
        <v>0</v>
      </c>
    </row>
    <row r="45" spans="2:12">
      <c r="B45" s="956"/>
      <c r="C45" s="55" t="s">
        <v>313</v>
      </c>
      <c r="D45" s="194">
        <v>5000</v>
      </c>
      <c r="E45" s="195"/>
      <c r="F45" s="196"/>
      <c r="G45" s="197">
        <f t="shared" si="6"/>
        <v>0</v>
      </c>
      <c r="H45" s="198">
        <f t="shared" si="7"/>
        <v>0</v>
      </c>
      <c r="I45" s="323">
        <v>0</v>
      </c>
      <c r="J45" s="324">
        <v>0</v>
      </c>
      <c r="K45" s="325">
        <v>0</v>
      </c>
      <c r="L45" s="326">
        <v>0</v>
      </c>
    </row>
    <row r="46" spans="2:12">
      <c r="B46" s="956"/>
      <c r="C46" s="55" t="s">
        <v>147</v>
      </c>
      <c r="D46" s="194">
        <v>9500</v>
      </c>
      <c r="E46" s="195"/>
      <c r="F46" s="196"/>
      <c r="G46" s="197">
        <f t="shared" si="6"/>
        <v>0</v>
      </c>
      <c r="H46" s="198">
        <f t="shared" si="7"/>
        <v>0</v>
      </c>
      <c r="I46" s="323">
        <v>0</v>
      </c>
      <c r="J46" s="324">
        <v>0</v>
      </c>
      <c r="K46" s="325">
        <v>0</v>
      </c>
      <c r="L46" s="326">
        <v>0</v>
      </c>
    </row>
    <row r="47" spans="2:12">
      <c r="B47" s="956"/>
      <c r="C47" s="55" t="s">
        <v>315</v>
      </c>
      <c r="D47" s="194">
        <v>9500</v>
      </c>
      <c r="E47" s="195"/>
      <c r="F47" s="196"/>
      <c r="G47" s="197">
        <f t="shared" si="6"/>
        <v>0</v>
      </c>
      <c r="H47" s="198">
        <f t="shared" si="7"/>
        <v>0</v>
      </c>
      <c r="I47" s="323">
        <v>0</v>
      </c>
      <c r="J47" s="324">
        <v>0</v>
      </c>
      <c r="K47" s="325">
        <v>0</v>
      </c>
      <c r="L47" s="326">
        <v>0</v>
      </c>
    </row>
    <row r="48" spans="2:12">
      <c r="B48" s="956"/>
      <c r="C48" s="55" t="s">
        <v>317</v>
      </c>
      <c r="D48" s="194">
        <v>4750</v>
      </c>
      <c r="E48" s="195"/>
      <c r="F48" s="196"/>
      <c r="G48" s="197">
        <f t="shared" si="6"/>
        <v>0</v>
      </c>
      <c r="H48" s="198">
        <f t="shared" si="7"/>
        <v>0</v>
      </c>
      <c r="I48" s="323">
        <v>0</v>
      </c>
      <c r="J48" s="324">
        <v>0</v>
      </c>
      <c r="K48" s="325">
        <v>0</v>
      </c>
      <c r="L48" s="326">
        <v>0</v>
      </c>
    </row>
    <row r="49" spans="2:12">
      <c r="B49" s="956"/>
      <c r="C49" s="55" t="s">
        <v>316</v>
      </c>
      <c r="D49" s="194">
        <v>4750</v>
      </c>
      <c r="E49" s="195"/>
      <c r="F49" s="196"/>
      <c r="G49" s="197">
        <f t="shared" si="6"/>
        <v>0</v>
      </c>
      <c r="H49" s="198">
        <f t="shared" si="7"/>
        <v>0</v>
      </c>
      <c r="I49" s="323">
        <v>0</v>
      </c>
      <c r="J49" s="324">
        <v>0</v>
      </c>
      <c r="K49" s="325">
        <v>0</v>
      </c>
      <c r="L49" s="326">
        <v>0</v>
      </c>
    </row>
    <row r="50" spans="2:12">
      <c r="B50" s="956"/>
      <c r="C50" s="55" t="s">
        <v>318</v>
      </c>
      <c r="D50" s="194">
        <v>7000</v>
      </c>
      <c r="E50" s="195"/>
      <c r="F50" s="196"/>
      <c r="G50" s="197">
        <f t="shared" si="6"/>
        <v>0</v>
      </c>
      <c r="H50" s="198">
        <f t="shared" si="7"/>
        <v>0</v>
      </c>
      <c r="I50" s="323">
        <v>0</v>
      </c>
      <c r="J50" s="324">
        <v>0</v>
      </c>
      <c r="K50" s="325">
        <v>0</v>
      </c>
      <c r="L50" s="326">
        <v>0</v>
      </c>
    </row>
    <row r="51" spans="2:12" ht="15" thickBot="1">
      <c r="B51" s="956"/>
      <c r="C51" s="200" t="s">
        <v>149</v>
      </c>
      <c r="D51" s="201"/>
      <c r="E51" s="202"/>
      <c r="F51" s="203"/>
      <c r="G51" s="204">
        <f>E51-F51</f>
        <v>0</v>
      </c>
      <c r="H51" s="205"/>
      <c r="I51" s="327">
        <v>0</v>
      </c>
      <c r="J51" s="328">
        <v>0</v>
      </c>
      <c r="K51" s="329">
        <v>0</v>
      </c>
      <c r="L51" s="330">
        <v>0</v>
      </c>
    </row>
    <row r="52" spans="2:12" ht="16" thickTop="1" thickBot="1">
      <c r="B52" s="957"/>
      <c r="C52" s="13" t="s">
        <v>150</v>
      </c>
      <c r="D52" s="14"/>
      <c r="E52" s="15">
        <f>SUM(E42:E51)</f>
        <v>0</v>
      </c>
      <c r="F52" s="16">
        <f>SUM(F42:F51)</f>
        <v>0</v>
      </c>
      <c r="G52" s="17">
        <f>SUM(G42:G51)</f>
        <v>0</v>
      </c>
      <c r="H52" s="18">
        <f>SUM(H42:H51)</f>
        <v>0</v>
      </c>
      <c r="I52" s="331">
        <v>0</v>
      </c>
      <c r="J52" s="332">
        <v>0</v>
      </c>
      <c r="K52" s="333">
        <v>0</v>
      </c>
      <c r="L52" s="334">
        <v>0</v>
      </c>
    </row>
    <row r="53" spans="2:12">
      <c r="B53" s="955" t="s">
        <v>686</v>
      </c>
      <c r="C53" s="301" t="s">
        <v>146</v>
      </c>
      <c r="D53" s="234">
        <v>8000</v>
      </c>
      <c r="E53" s="302"/>
      <c r="F53" s="303"/>
      <c r="G53" s="304">
        <f t="shared" ref="G53:G61" si="8">E53-F53</f>
        <v>0</v>
      </c>
      <c r="H53" s="305">
        <f t="shared" ref="H53:H61" si="9">+G53*D53</f>
        <v>0</v>
      </c>
      <c r="I53" s="319">
        <v>0</v>
      </c>
      <c r="J53" s="320">
        <v>0</v>
      </c>
      <c r="K53" s="321">
        <v>0</v>
      </c>
      <c r="L53" s="322">
        <v>0</v>
      </c>
    </row>
    <row r="54" spans="2:12">
      <c r="B54" s="956"/>
      <c r="C54" s="55" t="s">
        <v>312</v>
      </c>
      <c r="D54" s="310">
        <v>8000</v>
      </c>
      <c r="E54" s="195"/>
      <c r="F54" s="196"/>
      <c r="G54" s="197">
        <f t="shared" si="8"/>
        <v>0</v>
      </c>
      <c r="H54" s="198">
        <f t="shared" si="9"/>
        <v>0</v>
      </c>
      <c r="I54" s="323">
        <v>0</v>
      </c>
      <c r="J54" s="324">
        <v>0</v>
      </c>
      <c r="K54" s="325">
        <v>0</v>
      </c>
      <c r="L54" s="326">
        <v>0</v>
      </c>
    </row>
    <row r="55" spans="2:12">
      <c r="B55" s="956"/>
      <c r="C55" s="55" t="s">
        <v>314</v>
      </c>
      <c r="D55" s="194">
        <v>4000</v>
      </c>
      <c r="E55" s="195"/>
      <c r="F55" s="196"/>
      <c r="G55" s="197">
        <f t="shared" si="8"/>
        <v>0</v>
      </c>
      <c r="H55" s="198">
        <f t="shared" si="9"/>
        <v>0</v>
      </c>
      <c r="I55" s="323">
        <v>0</v>
      </c>
      <c r="J55" s="324">
        <v>0</v>
      </c>
      <c r="K55" s="325">
        <v>0</v>
      </c>
      <c r="L55" s="326">
        <v>0</v>
      </c>
    </row>
    <row r="56" spans="2:12">
      <c r="B56" s="956"/>
      <c r="C56" s="55" t="s">
        <v>313</v>
      </c>
      <c r="D56" s="194">
        <v>4000</v>
      </c>
      <c r="E56" s="195"/>
      <c r="F56" s="196"/>
      <c r="G56" s="197">
        <f t="shared" si="8"/>
        <v>0</v>
      </c>
      <c r="H56" s="198">
        <f t="shared" si="9"/>
        <v>0</v>
      </c>
      <c r="I56" s="323">
        <v>0</v>
      </c>
      <c r="J56" s="324">
        <v>0</v>
      </c>
      <c r="K56" s="325">
        <v>0</v>
      </c>
      <c r="L56" s="326">
        <v>0</v>
      </c>
    </row>
    <row r="57" spans="2:12">
      <c r="B57" s="956"/>
      <c r="C57" s="55" t="s">
        <v>147</v>
      </c>
      <c r="D57" s="194">
        <v>7600</v>
      </c>
      <c r="E57" s="195"/>
      <c r="F57" s="196"/>
      <c r="G57" s="197">
        <f t="shared" si="8"/>
        <v>0</v>
      </c>
      <c r="H57" s="198">
        <f t="shared" si="9"/>
        <v>0</v>
      </c>
      <c r="I57" s="323">
        <v>0</v>
      </c>
      <c r="J57" s="324">
        <v>0</v>
      </c>
      <c r="K57" s="325">
        <v>0</v>
      </c>
      <c r="L57" s="326">
        <v>0</v>
      </c>
    </row>
    <row r="58" spans="2:12">
      <c r="B58" s="956"/>
      <c r="C58" s="55" t="s">
        <v>315</v>
      </c>
      <c r="D58" s="194">
        <v>7600</v>
      </c>
      <c r="E58" s="195"/>
      <c r="F58" s="196"/>
      <c r="G58" s="197">
        <f t="shared" si="8"/>
        <v>0</v>
      </c>
      <c r="H58" s="198">
        <f t="shared" si="9"/>
        <v>0</v>
      </c>
      <c r="I58" s="323">
        <v>0</v>
      </c>
      <c r="J58" s="324">
        <v>0</v>
      </c>
      <c r="K58" s="325">
        <v>0</v>
      </c>
      <c r="L58" s="326">
        <v>0</v>
      </c>
    </row>
    <row r="59" spans="2:12">
      <c r="B59" s="956"/>
      <c r="C59" s="55" t="s">
        <v>317</v>
      </c>
      <c r="D59" s="194">
        <v>3800</v>
      </c>
      <c r="E59" s="195"/>
      <c r="F59" s="196"/>
      <c r="G59" s="197">
        <f t="shared" si="8"/>
        <v>0</v>
      </c>
      <c r="H59" s="198">
        <f t="shared" si="9"/>
        <v>0</v>
      </c>
      <c r="I59" s="323">
        <v>0</v>
      </c>
      <c r="J59" s="324">
        <v>0</v>
      </c>
      <c r="K59" s="325">
        <v>0</v>
      </c>
      <c r="L59" s="326">
        <v>0</v>
      </c>
    </row>
    <row r="60" spans="2:12">
      <c r="B60" s="956"/>
      <c r="C60" s="55" t="s">
        <v>316</v>
      </c>
      <c r="D60" s="194">
        <v>3800</v>
      </c>
      <c r="E60" s="195"/>
      <c r="F60" s="196"/>
      <c r="G60" s="197">
        <f t="shared" si="8"/>
        <v>0</v>
      </c>
      <c r="H60" s="198">
        <f t="shared" si="9"/>
        <v>0</v>
      </c>
      <c r="I60" s="323">
        <v>0</v>
      </c>
      <c r="J60" s="324">
        <v>0</v>
      </c>
      <c r="K60" s="325">
        <v>0</v>
      </c>
      <c r="L60" s="326">
        <v>0</v>
      </c>
    </row>
    <row r="61" spans="2:12">
      <c r="B61" s="956"/>
      <c r="C61" s="55" t="s">
        <v>318</v>
      </c>
      <c r="D61" s="194">
        <v>5600</v>
      </c>
      <c r="E61" s="195"/>
      <c r="F61" s="196"/>
      <c r="G61" s="197">
        <f t="shared" si="8"/>
        <v>0</v>
      </c>
      <c r="H61" s="198">
        <f t="shared" si="9"/>
        <v>0</v>
      </c>
      <c r="I61" s="323">
        <v>0</v>
      </c>
      <c r="J61" s="324">
        <v>0</v>
      </c>
      <c r="K61" s="325">
        <v>0</v>
      </c>
      <c r="L61" s="326">
        <v>0</v>
      </c>
    </row>
    <row r="62" spans="2:12" ht="15" thickBot="1">
      <c r="B62" s="956"/>
      <c r="C62" s="200" t="s">
        <v>149</v>
      </c>
      <c r="D62" s="201"/>
      <c r="E62" s="202"/>
      <c r="F62" s="203"/>
      <c r="G62" s="204">
        <f>E62-F62</f>
        <v>0</v>
      </c>
      <c r="H62" s="205"/>
      <c r="I62" s="327">
        <v>0</v>
      </c>
      <c r="J62" s="328">
        <v>0</v>
      </c>
      <c r="K62" s="329">
        <v>0</v>
      </c>
      <c r="L62" s="330">
        <v>0</v>
      </c>
    </row>
    <row r="63" spans="2:12" ht="16" thickTop="1" thickBot="1">
      <c r="B63" s="957"/>
      <c r="C63" s="13" t="s">
        <v>150</v>
      </c>
      <c r="D63" s="14"/>
      <c r="E63" s="15">
        <f>SUM(E53:E62)</f>
        <v>0</v>
      </c>
      <c r="F63" s="16">
        <f>SUM(F53:F62)</f>
        <v>0</v>
      </c>
      <c r="G63" s="17">
        <f>SUM(G53:G62)</f>
        <v>0</v>
      </c>
      <c r="H63" s="18">
        <f>SUM(H53:H62)</f>
        <v>0</v>
      </c>
      <c r="I63" s="331">
        <v>0</v>
      </c>
      <c r="J63" s="332">
        <v>0</v>
      </c>
      <c r="K63" s="333">
        <v>0</v>
      </c>
      <c r="L63" s="334">
        <v>0</v>
      </c>
    </row>
    <row r="64" spans="2:12">
      <c r="B64" s="955" t="s">
        <v>337</v>
      </c>
      <c r="C64" s="301" t="s">
        <v>146</v>
      </c>
      <c r="D64" s="234">
        <v>1000</v>
      </c>
      <c r="E64" s="302"/>
      <c r="F64" s="303"/>
      <c r="G64" s="304">
        <f t="shared" ref="G64:G73" si="10">E64-F64</f>
        <v>0</v>
      </c>
      <c r="H64" s="305">
        <f>+G64*D64</f>
        <v>0</v>
      </c>
      <c r="I64" s="319">
        <v>0</v>
      </c>
      <c r="J64" s="320">
        <v>0</v>
      </c>
      <c r="K64" s="321">
        <v>0</v>
      </c>
      <c r="L64" s="322">
        <v>0</v>
      </c>
    </row>
    <row r="65" spans="2:12">
      <c r="B65" s="956"/>
      <c r="C65" s="55" t="s">
        <v>312</v>
      </c>
      <c r="D65" s="310">
        <v>1000</v>
      </c>
      <c r="E65" s="195"/>
      <c r="F65" s="196"/>
      <c r="G65" s="197">
        <f t="shared" si="10"/>
        <v>0</v>
      </c>
      <c r="H65" s="198">
        <f t="shared" ref="H65:H72" si="11">+G65*D65</f>
        <v>0</v>
      </c>
      <c r="I65" s="323">
        <v>0</v>
      </c>
      <c r="J65" s="324">
        <v>0</v>
      </c>
      <c r="K65" s="325">
        <v>0</v>
      </c>
      <c r="L65" s="326">
        <v>0</v>
      </c>
    </row>
    <row r="66" spans="2:12">
      <c r="B66" s="956"/>
      <c r="C66" s="55" t="s">
        <v>314</v>
      </c>
      <c r="D66" s="194">
        <v>500</v>
      </c>
      <c r="E66" s="195"/>
      <c r="F66" s="196"/>
      <c r="G66" s="197">
        <f t="shared" si="10"/>
        <v>0</v>
      </c>
      <c r="H66" s="198">
        <f t="shared" si="11"/>
        <v>0</v>
      </c>
      <c r="I66" s="323">
        <v>0</v>
      </c>
      <c r="J66" s="324">
        <v>0</v>
      </c>
      <c r="K66" s="325">
        <v>0</v>
      </c>
      <c r="L66" s="326">
        <v>0</v>
      </c>
    </row>
    <row r="67" spans="2:12">
      <c r="B67" s="956"/>
      <c r="C67" s="55" t="s">
        <v>313</v>
      </c>
      <c r="D67" s="194">
        <v>500</v>
      </c>
      <c r="E67" s="195"/>
      <c r="F67" s="196"/>
      <c r="G67" s="197">
        <f t="shared" si="10"/>
        <v>0</v>
      </c>
      <c r="H67" s="198">
        <f t="shared" si="11"/>
        <v>0</v>
      </c>
      <c r="I67" s="323">
        <v>0</v>
      </c>
      <c r="J67" s="324">
        <v>0</v>
      </c>
      <c r="K67" s="325">
        <v>0</v>
      </c>
      <c r="L67" s="326">
        <v>0</v>
      </c>
    </row>
    <row r="68" spans="2:12">
      <c r="B68" s="956"/>
      <c r="C68" s="55" t="s">
        <v>147</v>
      </c>
      <c r="D68" s="194">
        <v>900</v>
      </c>
      <c r="E68" s="195"/>
      <c r="F68" s="196"/>
      <c r="G68" s="197">
        <f t="shared" si="10"/>
        <v>0</v>
      </c>
      <c r="H68" s="198">
        <f t="shared" si="11"/>
        <v>0</v>
      </c>
      <c r="I68" s="323">
        <v>0</v>
      </c>
      <c r="J68" s="324">
        <v>0</v>
      </c>
      <c r="K68" s="325">
        <v>0</v>
      </c>
      <c r="L68" s="326">
        <v>0</v>
      </c>
    </row>
    <row r="69" spans="2:12">
      <c r="B69" s="956"/>
      <c r="C69" s="55" t="s">
        <v>315</v>
      </c>
      <c r="D69" s="194">
        <v>900</v>
      </c>
      <c r="E69" s="195"/>
      <c r="F69" s="196"/>
      <c r="G69" s="197">
        <f t="shared" si="10"/>
        <v>0</v>
      </c>
      <c r="H69" s="198">
        <f t="shared" si="11"/>
        <v>0</v>
      </c>
      <c r="I69" s="323">
        <v>0</v>
      </c>
      <c r="J69" s="324">
        <v>0</v>
      </c>
      <c r="K69" s="325">
        <v>0</v>
      </c>
      <c r="L69" s="326">
        <v>0</v>
      </c>
    </row>
    <row r="70" spans="2:12">
      <c r="B70" s="956"/>
      <c r="C70" s="55" t="s">
        <v>317</v>
      </c>
      <c r="D70" s="194">
        <v>450</v>
      </c>
      <c r="E70" s="195"/>
      <c r="F70" s="196"/>
      <c r="G70" s="197">
        <f t="shared" si="10"/>
        <v>0</v>
      </c>
      <c r="H70" s="198">
        <f t="shared" si="11"/>
        <v>0</v>
      </c>
      <c r="I70" s="323">
        <v>0</v>
      </c>
      <c r="J70" s="324">
        <v>0</v>
      </c>
      <c r="K70" s="325">
        <v>0</v>
      </c>
      <c r="L70" s="326">
        <v>0</v>
      </c>
    </row>
    <row r="71" spans="2:12">
      <c r="B71" s="956"/>
      <c r="C71" s="55" t="s">
        <v>316</v>
      </c>
      <c r="D71" s="194">
        <v>450</v>
      </c>
      <c r="E71" s="195"/>
      <c r="F71" s="196"/>
      <c r="G71" s="197">
        <f t="shared" si="10"/>
        <v>0</v>
      </c>
      <c r="H71" s="198">
        <f t="shared" si="11"/>
        <v>0</v>
      </c>
      <c r="I71" s="323">
        <v>0</v>
      </c>
      <c r="J71" s="324">
        <v>0</v>
      </c>
      <c r="K71" s="325">
        <v>0</v>
      </c>
      <c r="L71" s="326">
        <v>0</v>
      </c>
    </row>
    <row r="72" spans="2:12">
      <c r="B72" s="956"/>
      <c r="C72" s="55" t="s">
        <v>318</v>
      </c>
      <c r="D72" s="199">
        <v>700</v>
      </c>
      <c r="E72" s="195"/>
      <c r="F72" s="196"/>
      <c r="G72" s="197">
        <f t="shared" si="10"/>
        <v>0</v>
      </c>
      <c r="H72" s="198">
        <f t="shared" si="11"/>
        <v>0</v>
      </c>
      <c r="I72" s="323">
        <v>0</v>
      </c>
      <c r="J72" s="324">
        <v>0</v>
      </c>
      <c r="K72" s="325">
        <v>0</v>
      </c>
      <c r="L72" s="326">
        <v>0</v>
      </c>
    </row>
    <row r="73" spans="2:12" ht="15" thickBot="1">
      <c r="B73" s="956"/>
      <c r="C73" s="200" t="s">
        <v>149</v>
      </c>
      <c r="D73" s="201"/>
      <c r="E73" s="202"/>
      <c r="F73" s="203"/>
      <c r="G73" s="204">
        <f t="shared" si="10"/>
        <v>0</v>
      </c>
      <c r="H73" s="205"/>
      <c r="I73" s="327">
        <v>0</v>
      </c>
      <c r="J73" s="328">
        <v>0</v>
      </c>
      <c r="K73" s="329">
        <v>0</v>
      </c>
      <c r="L73" s="330">
        <v>0</v>
      </c>
    </row>
    <row r="74" spans="2:12" ht="16" thickTop="1" thickBot="1">
      <c r="B74" s="957"/>
      <c r="C74" s="13" t="s">
        <v>150</v>
      </c>
      <c r="D74" s="14"/>
      <c r="E74" s="15">
        <f>SUM(E64:E73)</f>
        <v>0</v>
      </c>
      <c r="F74" s="16">
        <f>SUM(F64:F73)</f>
        <v>0</v>
      </c>
      <c r="G74" s="17">
        <f>SUM(G64:G73)</f>
        <v>0</v>
      </c>
      <c r="H74" s="18">
        <f>SUM(H64:H73)</f>
        <v>0</v>
      </c>
      <c r="I74" s="331">
        <v>0</v>
      </c>
      <c r="J74" s="332">
        <v>0</v>
      </c>
      <c r="K74" s="333">
        <v>0</v>
      </c>
      <c r="L74" s="334">
        <v>0</v>
      </c>
    </row>
    <row r="75" spans="2:12" ht="15" thickBot="1">
      <c r="B75" s="207" t="s">
        <v>151</v>
      </c>
      <c r="C75" s="232"/>
      <c r="D75" s="232"/>
      <c r="E75" s="258">
        <f>SUM(E19+E30+E41+E52+E63+E74)</f>
        <v>0</v>
      </c>
      <c r="F75" s="341">
        <f>SUM(F19+F30+F41+F52+F63+F74)</f>
        <v>0</v>
      </c>
      <c r="G75" s="342">
        <f>SUM(G19+G30+G41+G52+G63+G74)</f>
        <v>0</v>
      </c>
      <c r="H75" s="343">
        <f>SUM(H19+H30+H41+H52+H63+H74)</f>
        <v>0</v>
      </c>
      <c r="I75" s="335">
        <v>138</v>
      </c>
      <c r="J75" s="336">
        <v>0</v>
      </c>
      <c r="K75" s="337">
        <v>138</v>
      </c>
      <c r="L75" s="338">
        <v>675760</v>
      </c>
    </row>
    <row r="77" spans="2:12">
      <c r="B77" s="961" t="s">
        <v>138</v>
      </c>
      <c r="C77" s="961"/>
      <c r="D77" s="961"/>
      <c r="E77" s="922"/>
      <c r="F77" s="922"/>
    </row>
    <row r="78" spans="2:12" ht="16.5" customHeight="1" thickBot="1">
      <c r="B78" s="954">
        <f>B6</f>
        <v>46143</v>
      </c>
      <c r="C78" s="954"/>
      <c r="D78" s="954"/>
      <c r="E78" s="954"/>
      <c r="F78" s="954"/>
      <c r="G78" s="311"/>
      <c r="H78" s="20"/>
    </row>
    <row r="79" spans="2:12" ht="15">
      <c r="B79" s="958" t="s">
        <v>139</v>
      </c>
      <c r="C79" s="959"/>
      <c r="D79" s="960"/>
      <c r="E79" s="5"/>
      <c r="F79" s="226" t="s">
        <v>140</v>
      </c>
      <c r="G79" s="226"/>
      <c r="H79" s="6"/>
      <c r="I79" s="7"/>
      <c r="J79" s="226" t="s">
        <v>141</v>
      </c>
      <c r="K79" s="226"/>
      <c r="L79" s="6"/>
    </row>
    <row r="80" spans="2:12" ht="15" thickBot="1">
      <c r="B80" s="227"/>
      <c r="C80" s="228"/>
      <c r="D80" s="229"/>
      <c r="E80" s="8" t="s">
        <v>142</v>
      </c>
      <c r="F80" s="9" t="s">
        <v>143</v>
      </c>
      <c r="G80" s="10" t="s">
        <v>144</v>
      </c>
      <c r="H80" s="11" t="s">
        <v>145</v>
      </c>
      <c r="I80" s="12" t="s">
        <v>142</v>
      </c>
      <c r="J80" s="9" t="s">
        <v>143</v>
      </c>
      <c r="K80" s="10" t="s">
        <v>144</v>
      </c>
      <c r="L80" s="11" t="s">
        <v>145</v>
      </c>
    </row>
    <row r="81" spans="2:12" ht="13.5" customHeight="1">
      <c r="B81" s="955" t="s">
        <v>636</v>
      </c>
      <c r="C81" s="301" t="s">
        <v>146</v>
      </c>
      <c r="D81" s="234">
        <v>5000</v>
      </c>
      <c r="E81" s="302">
        <v>26</v>
      </c>
      <c r="F81" s="303"/>
      <c r="G81" s="304">
        <f t="shared" ref="G81:G90" si="12">E81-F81</f>
        <v>26</v>
      </c>
      <c r="H81" s="305">
        <f>G81*$D81</f>
        <v>130000</v>
      </c>
      <c r="I81" s="306">
        <f>SUM(I9+E81)</f>
        <v>144</v>
      </c>
      <c r="J81" s="307">
        <f>SUM(J9+F81)</f>
        <v>0</v>
      </c>
      <c r="K81" s="308">
        <f>I81-J81</f>
        <v>144</v>
      </c>
      <c r="L81" s="309">
        <f>K81*$D81</f>
        <v>720000</v>
      </c>
    </row>
    <row r="82" spans="2:12">
      <c r="B82" s="956"/>
      <c r="C82" s="55" t="s">
        <v>312</v>
      </c>
      <c r="D82" s="310">
        <v>5000</v>
      </c>
      <c r="E82" s="195"/>
      <c r="F82" s="196"/>
      <c r="G82" s="197">
        <f t="shared" si="12"/>
        <v>0</v>
      </c>
      <c r="H82" s="198">
        <f t="shared" ref="H82:H89" si="13">G82*$D82</f>
        <v>0</v>
      </c>
      <c r="I82" s="208">
        <f t="shared" ref="I82:I90" si="14">SUM(I10+E82)</f>
        <v>0</v>
      </c>
      <c r="J82" s="147">
        <f t="shared" ref="J82:J90" si="15">SUM(J10+F82)</f>
        <v>0</v>
      </c>
      <c r="K82" s="242">
        <f t="shared" ref="K82:K90" si="16">I82-J82</f>
        <v>0</v>
      </c>
      <c r="L82" s="243">
        <f t="shared" ref="L82:L89" si="17">K82*$D82</f>
        <v>0</v>
      </c>
    </row>
    <row r="83" spans="2:12">
      <c r="B83" s="956"/>
      <c r="C83" s="55" t="s">
        <v>314</v>
      </c>
      <c r="D83" s="194">
        <v>2500</v>
      </c>
      <c r="E83" s="195">
        <v>2</v>
      </c>
      <c r="F83" s="196"/>
      <c r="G83" s="197">
        <f t="shared" si="12"/>
        <v>2</v>
      </c>
      <c r="H83" s="198">
        <f t="shared" si="13"/>
        <v>5000</v>
      </c>
      <c r="I83" s="208">
        <f t="shared" si="14"/>
        <v>4</v>
      </c>
      <c r="J83" s="147">
        <f t="shared" si="15"/>
        <v>0</v>
      </c>
      <c r="K83" s="242">
        <f t="shared" si="16"/>
        <v>4</v>
      </c>
      <c r="L83" s="243">
        <f t="shared" si="17"/>
        <v>10000</v>
      </c>
    </row>
    <row r="84" spans="2:12">
      <c r="B84" s="956"/>
      <c r="C84" s="55" t="s">
        <v>313</v>
      </c>
      <c r="D84" s="194">
        <v>2500</v>
      </c>
      <c r="E84" s="195"/>
      <c r="F84" s="196"/>
      <c r="G84" s="197">
        <f t="shared" si="12"/>
        <v>0</v>
      </c>
      <c r="H84" s="198">
        <f t="shared" si="13"/>
        <v>0</v>
      </c>
      <c r="I84" s="208">
        <f t="shared" si="14"/>
        <v>0</v>
      </c>
      <c r="J84" s="147">
        <f t="shared" si="15"/>
        <v>0</v>
      </c>
      <c r="K84" s="242">
        <f t="shared" si="16"/>
        <v>0</v>
      </c>
      <c r="L84" s="243">
        <f t="shared" si="17"/>
        <v>0</v>
      </c>
    </row>
    <row r="85" spans="2:12">
      <c r="B85" s="956"/>
      <c r="C85" s="55" t="s">
        <v>147</v>
      </c>
      <c r="D85" s="194">
        <v>4750</v>
      </c>
      <c r="E85" s="195">
        <v>2</v>
      </c>
      <c r="F85" s="196"/>
      <c r="G85" s="197">
        <f t="shared" si="12"/>
        <v>2</v>
      </c>
      <c r="H85" s="198">
        <f t="shared" si="13"/>
        <v>9500</v>
      </c>
      <c r="I85" s="208">
        <f t="shared" si="14"/>
        <v>18</v>
      </c>
      <c r="J85" s="147">
        <f t="shared" si="15"/>
        <v>0</v>
      </c>
      <c r="K85" s="242">
        <f t="shared" si="16"/>
        <v>18</v>
      </c>
      <c r="L85" s="243">
        <f t="shared" si="17"/>
        <v>85500</v>
      </c>
    </row>
    <row r="86" spans="2:12">
      <c r="B86" s="956"/>
      <c r="C86" s="55" t="s">
        <v>315</v>
      </c>
      <c r="D86" s="194">
        <v>4750</v>
      </c>
      <c r="E86" s="195"/>
      <c r="F86" s="196"/>
      <c r="G86" s="197">
        <f t="shared" si="12"/>
        <v>0</v>
      </c>
      <c r="H86" s="198">
        <f t="shared" si="13"/>
        <v>0</v>
      </c>
      <c r="I86" s="208">
        <f t="shared" si="14"/>
        <v>0</v>
      </c>
      <c r="J86" s="147">
        <f t="shared" si="15"/>
        <v>0</v>
      </c>
      <c r="K86" s="242">
        <f t="shared" si="16"/>
        <v>0</v>
      </c>
      <c r="L86" s="243">
        <f t="shared" si="17"/>
        <v>0</v>
      </c>
    </row>
    <row r="87" spans="2:12">
      <c r="B87" s="956"/>
      <c r="C87" s="55" t="s">
        <v>317</v>
      </c>
      <c r="D87" s="194">
        <v>2380</v>
      </c>
      <c r="E87" s="195"/>
      <c r="F87" s="196"/>
      <c r="G87" s="197">
        <f t="shared" si="12"/>
        <v>0</v>
      </c>
      <c r="H87" s="198">
        <f t="shared" si="13"/>
        <v>0</v>
      </c>
      <c r="I87" s="208">
        <f t="shared" si="14"/>
        <v>2</v>
      </c>
      <c r="J87" s="147">
        <f t="shared" si="15"/>
        <v>0</v>
      </c>
      <c r="K87" s="242">
        <f t="shared" si="16"/>
        <v>2</v>
      </c>
      <c r="L87" s="243">
        <f t="shared" si="17"/>
        <v>4760</v>
      </c>
    </row>
    <row r="88" spans="2:12">
      <c r="B88" s="956"/>
      <c r="C88" s="55" t="s">
        <v>316</v>
      </c>
      <c r="D88" s="194">
        <v>2380</v>
      </c>
      <c r="E88" s="195"/>
      <c r="F88" s="196"/>
      <c r="G88" s="197">
        <f t="shared" si="12"/>
        <v>0</v>
      </c>
      <c r="H88" s="198">
        <f t="shared" si="13"/>
        <v>0</v>
      </c>
      <c r="I88" s="208">
        <f t="shared" si="14"/>
        <v>0</v>
      </c>
      <c r="J88" s="147">
        <f t="shared" si="15"/>
        <v>0</v>
      </c>
      <c r="K88" s="242">
        <f t="shared" si="16"/>
        <v>0</v>
      </c>
      <c r="L88" s="243">
        <f t="shared" si="17"/>
        <v>0</v>
      </c>
    </row>
    <row r="89" spans="2:12">
      <c r="B89" s="956"/>
      <c r="C89" s="55" t="s">
        <v>318</v>
      </c>
      <c r="D89" s="194">
        <v>3500</v>
      </c>
      <c r="E89" s="195"/>
      <c r="F89" s="196"/>
      <c r="G89" s="197">
        <f t="shared" si="12"/>
        <v>0</v>
      </c>
      <c r="H89" s="198">
        <f t="shared" si="13"/>
        <v>0</v>
      </c>
      <c r="I89" s="208">
        <f t="shared" si="14"/>
        <v>0</v>
      </c>
      <c r="J89" s="147">
        <f t="shared" si="15"/>
        <v>0</v>
      </c>
      <c r="K89" s="242">
        <f t="shared" si="16"/>
        <v>0</v>
      </c>
      <c r="L89" s="243">
        <f t="shared" si="17"/>
        <v>0</v>
      </c>
    </row>
    <row r="90" spans="2:12" ht="15" thickBot="1">
      <c r="B90" s="956"/>
      <c r="C90" s="200" t="s">
        <v>149</v>
      </c>
      <c r="D90" s="201"/>
      <c r="E90" s="339"/>
      <c r="F90" s="203"/>
      <c r="G90" s="204">
        <f t="shared" si="12"/>
        <v>0</v>
      </c>
      <c r="H90" s="330"/>
      <c r="I90" s="209">
        <f t="shared" si="14"/>
        <v>0</v>
      </c>
      <c r="J90" s="210">
        <f t="shared" si="15"/>
        <v>0</v>
      </c>
      <c r="K90" s="244">
        <f t="shared" si="16"/>
        <v>0</v>
      </c>
      <c r="L90" s="245">
        <f>SUM(L18+H90)</f>
        <v>0</v>
      </c>
    </row>
    <row r="91" spans="2:12" ht="16" thickTop="1" thickBot="1">
      <c r="B91" s="957"/>
      <c r="C91" s="13" t="s">
        <v>150</v>
      </c>
      <c r="D91" s="14"/>
      <c r="E91" s="15">
        <f t="shared" ref="E91:L91" si="18">SUM(E81:E90)</f>
        <v>30</v>
      </c>
      <c r="F91" s="16">
        <f t="shared" si="18"/>
        <v>0</v>
      </c>
      <c r="G91" s="17">
        <f t="shared" si="18"/>
        <v>30</v>
      </c>
      <c r="H91" s="18">
        <f t="shared" si="18"/>
        <v>144500</v>
      </c>
      <c r="I91" s="246">
        <f t="shared" si="18"/>
        <v>168</v>
      </c>
      <c r="J91" s="247">
        <f t="shared" si="18"/>
        <v>0</v>
      </c>
      <c r="K91" s="248">
        <f t="shared" si="18"/>
        <v>168</v>
      </c>
      <c r="L91" s="249">
        <f t="shared" si="18"/>
        <v>820260</v>
      </c>
    </row>
    <row r="92" spans="2:12" ht="13.5" customHeight="1">
      <c r="B92" s="955" t="s">
        <v>319</v>
      </c>
      <c r="C92" s="301" t="s">
        <v>146</v>
      </c>
      <c r="D92" s="234">
        <v>4000</v>
      </c>
      <c r="E92" s="302"/>
      <c r="F92" s="303"/>
      <c r="G92" s="304">
        <f t="shared" ref="G92:G100" si="19">E92-F92</f>
        <v>0</v>
      </c>
      <c r="H92" s="305">
        <f t="shared" ref="H92:H100" si="20">G92*$D92</f>
        <v>0</v>
      </c>
      <c r="I92" s="306">
        <f t="shared" ref="I92:I101" si="21">SUM(I20+E92)</f>
        <v>0</v>
      </c>
      <c r="J92" s="307">
        <f t="shared" ref="J92:J101" si="22">SUM(J20+F92)</f>
        <v>0</v>
      </c>
      <c r="K92" s="308">
        <f t="shared" ref="K92:K101" si="23">I92-J92</f>
        <v>0</v>
      </c>
      <c r="L92" s="309">
        <f>K92*$D92</f>
        <v>0</v>
      </c>
    </row>
    <row r="93" spans="2:12">
      <c r="B93" s="956"/>
      <c r="C93" s="55" t="s">
        <v>312</v>
      </c>
      <c r="D93" s="310">
        <v>4000</v>
      </c>
      <c r="E93" s="195"/>
      <c r="F93" s="196"/>
      <c r="G93" s="197">
        <f t="shared" si="19"/>
        <v>0</v>
      </c>
      <c r="H93" s="198">
        <f t="shared" si="20"/>
        <v>0</v>
      </c>
      <c r="I93" s="208">
        <f t="shared" si="21"/>
        <v>0</v>
      </c>
      <c r="J93" s="147">
        <f t="shared" si="22"/>
        <v>0</v>
      </c>
      <c r="K93" s="242">
        <f t="shared" si="23"/>
        <v>0</v>
      </c>
      <c r="L93" s="243">
        <f t="shared" ref="L93:L100" si="24">K93*$D93</f>
        <v>0</v>
      </c>
    </row>
    <row r="94" spans="2:12">
      <c r="B94" s="956"/>
      <c r="C94" s="55" t="s">
        <v>314</v>
      </c>
      <c r="D94" s="194">
        <v>2000</v>
      </c>
      <c r="E94" s="195"/>
      <c r="F94" s="196"/>
      <c r="G94" s="197">
        <f t="shared" si="19"/>
        <v>0</v>
      </c>
      <c r="H94" s="198">
        <f t="shared" si="20"/>
        <v>0</v>
      </c>
      <c r="I94" s="208">
        <f t="shared" si="21"/>
        <v>0</v>
      </c>
      <c r="J94" s="147">
        <f t="shared" si="22"/>
        <v>0</v>
      </c>
      <c r="K94" s="242">
        <f t="shared" si="23"/>
        <v>0</v>
      </c>
      <c r="L94" s="243">
        <f t="shared" si="24"/>
        <v>0</v>
      </c>
    </row>
    <row r="95" spans="2:12">
      <c r="B95" s="956"/>
      <c r="C95" s="55" t="s">
        <v>313</v>
      </c>
      <c r="D95" s="194">
        <v>2000</v>
      </c>
      <c r="E95" s="195"/>
      <c r="F95" s="196"/>
      <c r="G95" s="197">
        <f t="shared" si="19"/>
        <v>0</v>
      </c>
      <c r="H95" s="198">
        <f t="shared" si="20"/>
        <v>0</v>
      </c>
      <c r="I95" s="208">
        <f t="shared" si="21"/>
        <v>0</v>
      </c>
      <c r="J95" s="147">
        <f t="shared" si="22"/>
        <v>0</v>
      </c>
      <c r="K95" s="242">
        <f t="shared" si="23"/>
        <v>0</v>
      </c>
      <c r="L95" s="243">
        <f t="shared" si="24"/>
        <v>0</v>
      </c>
    </row>
    <row r="96" spans="2:12">
      <c r="B96" s="956"/>
      <c r="C96" s="55" t="s">
        <v>147</v>
      </c>
      <c r="D96" s="194">
        <v>3800</v>
      </c>
      <c r="E96" s="195"/>
      <c r="F96" s="196"/>
      <c r="G96" s="197">
        <f t="shared" si="19"/>
        <v>0</v>
      </c>
      <c r="H96" s="198">
        <f t="shared" si="20"/>
        <v>0</v>
      </c>
      <c r="I96" s="208">
        <f t="shared" si="21"/>
        <v>0</v>
      </c>
      <c r="J96" s="147">
        <f t="shared" si="22"/>
        <v>0</v>
      </c>
      <c r="K96" s="242">
        <f t="shared" si="23"/>
        <v>0</v>
      </c>
      <c r="L96" s="243">
        <f t="shared" si="24"/>
        <v>0</v>
      </c>
    </row>
    <row r="97" spans="2:12">
      <c r="B97" s="956"/>
      <c r="C97" s="55" t="s">
        <v>315</v>
      </c>
      <c r="D97" s="194">
        <v>3800</v>
      </c>
      <c r="E97" s="195"/>
      <c r="F97" s="196"/>
      <c r="G97" s="197">
        <f t="shared" si="19"/>
        <v>0</v>
      </c>
      <c r="H97" s="198">
        <f t="shared" si="20"/>
        <v>0</v>
      </c>
      <c r="I97" s="208">
        <f t="shared" si="21"/>
        <v>0</v>
      </c>
      <c r="J97" s="147">
        <f t="shared" si="22"/>
        <v>0</v>
      </c>
      <c r="K97" s="242">
        <f t="shared" si="23"/>
        <v>0</v>
      </c>
      <c r="L97" s="243">
        <f t="shared" si="24"/>
        <v>0</v>
      </c>
    </row>
    <row r="98" spans="2:12">
      <c r="B98" s="956"/>
      <c r="C98" s="55" t="s">
        <v>317</v>
      </c>
      <c r="D98" s="194">
        <v>1900</v>
      </c>
      <c r="E98" s="195"/>
      <c r="F98" s="196"/>
      <c r="G98" s="197">
        <f t="shared" si="19"/>
        <v>0</v>
      </c>
      <c r="H98" s="198">
        <f t="shared" si="20"/>
        <v>0</v>
      </c>
      <c r="I98" s="208">
        <f t="shared" si="21"/>
        <v>0</v>
      </c>
      <c r="J98" s="147">
        <f t="shared" si="22"/>
        <v>0</v>
      </c>
      <c r="K98" s="242">
        <f t="shared" si="23"/>
        <v>0</v>
      </c>
      <c r="L98" s="243">
        <f t="shared" si="24"/>
        <v>0</v>
      </c>
    </row>
    <row r="99" spans="2:12">
      <c r="B99" s="956"/>
      <c r="C99" s="55" t="s">
        <v>316</v>
      </c>
      <c r="D99" s="194">
        <v>1900</v>
      </c>
      <c r="E99" s="195"/>
      <c r="F99" s="196"/>
      <c r="G99" s="197">
        <f t="shared" si="19"/>
        <v>0</v>
      </c>
      <c r="H99" s="198">
        <f t="shared" si="20"/>
        <v>0</v>
      </c>
      <c r="I99" s="208">
        <f t="shared" si="21"/>
        <v>0</v>
      </c>
      <c r="J99" s="147">
        <f t="shared" si="22"/>
        <v>0</v>
      </c>
      <c r="K99" s="242">
        <f t="shared" si="23"/>
        <v>0</v>
      </c>
      <c r="L99" s="243">
        <f t="shared" si="24"/>
        <v>0</v>
      </c>
    </row>
    <row r="100" spans="2:12">
      <c r="B100" s="956"/>
      <c r="C100" s="55" t="s">
        <v>318</v>
      </c>
      <c r="D100" s="194">
        <v>2800</v>
      </c>
      <c r="E100" s="195"/>
      <c r="F100" s="196"/>
      <c r="G100" s="197">
        <f t="shared" si="19"/>
        <v>0</v>
      </c>
      <c r="H100" s="198">
        <f t="shared" si="20"/>
        <v>0</v>
      </c>
      <c r="I100" s="208">
        <f t="shared" si="21"/>
        <v>0</v>
      </c>
      <c r="J100" s="147">
        <f t="shared" si="22"/>
        <v>0</v>
      </c>
      <c r="K100" s="242">
        <f t="shared" si="23"/>
        <v>0</v>
      </c>
      <c r="L100" s="243">
        <f t="shared" si="24"/>
        <v>0</v>
      </c>
    </row>
    <row r="101" spans="2:12" ht="15" thickBot="1">
      <c r="B101" s="956"/>
      <c r="C101" s="200" t="s">
        <v>149</v>
      </c>
      <c r="D101" s="201"/>
      <c r="E101" s="339"/>
      <c r="F101" s="203"/>
      <c r="G101" s="204">
        <f>E101-F101</f>
        <v>0</v>
      </c>
      <c r="H101" s="330"/>
      <c r="I101" s="209">
        <f t="shared" si="21"/>
        <v>0</v>
      </c>
      <c r="J101" s="210">
        <f t="shared" si="22"/>
        <v>0</v>
      </c>
      <c r="K101" s="244">
        <f t="shared" si="23"/>
        <v>0</v>
      </c>
      <c r="L101" s="245">
        <f>SUM(L29+H101)</f>
        <v>0</v>
      </c>
    </row>
    <row r="102" spans="2:12" ht="16" thickTop="1" thickBot="1">
      <c r="B102" s="957"/>
      <c r="C102" s="13" t="s">
        <v>150</v>
      </c>
      <c r="D102" s="14"/>
      <c r="E102" s="15">
        <f t="shared" ref="E102:L102" si="25">SUM(E92:E101)</f>
        <v>0</v>
      </c>
      <c r="F102" s="16">
        <f t="shared" si="25"/>
        <v>0</v>
      </c>
      <c r="G102" s="17">
        <f t="shared" si="25"/>
        <v>0</v>
      </c>
      <c r="H102" s="18">
        <f t="shared" si="25"/>
        <v>0</v>
      </c>
      <c r="I102" s="246">
        <f t="shared" si="25"/>
        <v>0</v>
      </c>
      <c r="J102" s="247">
        <f t="shared" si="25"/>
        <v>0</v>
      </c>
      <c r="K102" s="248">
        <f t="shared" si="25"/>
        <v>0</v>
      </c>
      <c r="L102" s="249">
        <f t="shared" si="25"/>
        <v>0</v>
      </c>
    </row>
    <row r="103" spans="2:12" ht="13.5" customHeight="1">
      <c r="B103" s="955" t="s">
        <v>320</v>
      </c>
      <c r="C103" s="301" t="s">
        <v>146</v>
      </c>
      <c r="D103" s="234">
        <v>3000</v>
      </c>
      <c r="E103" s="302"/>
      <c r="F103" s="303"/>
      <c r="G103" s="304">
        <f t="shared" ref="G103:G111" si="26">E103-F103</f>
        <v>0</v>
      </c>
      <c r="H103" s="305">
        <f t="shared" ref="H103:H111" si="27">G103*$D103</f>
        <v>0</v>
      </c>
      <c r="I103" s="306">
        <f t="shared" ref="I103:I112" si="28">SUM(I31+E103)</f>
        <v>0</v>
      </c>
      <c r="J103" s="307">
        <f t="shared" ref="J103:J112" si="29">SUM(J31+F103)</f>
        <v>0</v>
      </c>
      <c r="K103" s="308">
        <f t="shared" ref="K103:K112" si="30">I103-J103</f>
        <v>0</v>
      </c>
      <c r="L103" s="309">
        <f>K103*$D103</f>
        <v>0</v>
      </c>
    </row>
    <row r="104" spans="2:12">
      <c r="B104" s="956"/>
      <c r="C104" s="55" t="s">
        <v>312</v>
      </c>
      <c r="D104" s="310">
        <v>3000</v>
      </c>
      <c r="E104" s="195"/>
      <c r="F104" s="196"/>
      <c r="G104" s="197">
        <f t="shared" si="26"/>
        <v>0</v>
      </c>
      <c r="H104" s="198">
        <f t="shared" si="27"/>
        <v>0</v>
      </c>
      <c r="I104" s="208">
        <f t="shared" si="28"/>
        <v>0</v>
      </c>
      <c r="J104" s="147">
        <f t="shared" si="29"/>
        <v>0</v>
      </c>
      <c r="K104" s="242">
        <f t="shared" si="30"/>
        <v>0</v>
      </c>
      <c r="L104" s="243">
        <f t="shared" ref="L104:L111" si="31">K104*$D104</f>
        <v>0</v>
      </c>
    </row>
    <row r="105" spans="2:12">
      <c r="B105" s="956"/>
      <c r="C105" s="55" t="s">
        <v>314</v>
      </c>
      <c r="D105" s="194">
        <v>1500</v>
      </c>
      <c r="E105" s="195"/>
      <c r="F105" s="196"/>
      <c r="G105" s="197">
        <f t="shared" si="26"/>
        <v>0</v>
      </c>
      <c r="H105" s="198">
        <f t="shared" si="27"/>
        <v>0</v>
      </c>
      <c r="I105" s="208">
        <f t="shared" si="28"/>
        <v>0</v>
      </c>
      <c r="J105" s="147">
        <f t="shared" si="29"/>
        <v>0</v>
      </c>
      <c r="K105" s="242">
        <f t="shared" si="30"/>
        <v>0</v>
      </c>
      <c r="L105" s="243">
        <f t="shared" si="31"/>
        <v>0</v>
      </c>
    </row>
    <row r="106" spans="2:12">
      <c r="B106" s="956"/>
      <c r="C106" s="55" t="s">
        <v>313</v>
      </c>
      <c r="D106" s="194">
        <v>1500</v>
      </c>
      <c r="E106" s="195"/>
      <c r="F106" s="196"/>
      <c r="G106" s="197">
        <f t="shared" si="26"/>
        <v>0</v>
      </c>
      <c r="H106" s="198">
        <f t="shared" si="27"/>
        <v>0</v>
      </c>
      <c r="I106" s="208">
        <f t="shared" si="28"/>
        <v>0</v>
      </c>
      <c r="J106" s="147">
        <f t="shared" si="29"/>
        <v>0</v>
      </c>
      <c r="K106" s="242">
        <f t="shared" si="30"/>
        <v>0</v>
      </c>
      <c r="L106" s="243">
        <f t="shared" si="31"/>
        <v>0</v>
      </c>
    </row>
    <row r="107" spans="2:12">
      <c r="B107" s="956"/>
      <c r="C107" s="55" t="s">
        <v>147</v>
      </c>
      <c r="D107" s="194">
        <v>2850</v>
      </c>
      <c r="E107" s="195"/>
      <c r="F107" s="196"/>
      <c r="G107" s="197">
        <f t="shared" si="26"/>
        <v>0</v>
      </c>
      <c r="H107" s="198">
        <f t="shared" si="27"/>
        <v>0</v>
      </c>
      <c r="I107" s="208">
        <f t="shared" si="28"/>
        <v>0</v>
      </c>
      <c r="J107" s="147">
        <f t="shared" si="29"/>
        <v>0</v>
      </c>
      <c r="K107" s="242">
        <f t="shared" si="30"/>
        <v>0</v>
      </c>
      <c r="L107" s="243">
        <f t="shared" si="31"/>
        <v>0</v>
      </c>
    </row>
    <row r="108" spans="2:12">
      <c r="B108" s="956"/>
      <c r="C108" s="55" t="s">
        <v>315</v>
      </c>
      <c r="D108" s="194">
        <v>2850</v>
      </c>
      <c r="E108" s="195"/>
      <c r="F108" s="196"/>
      <c r="G108" s="197">
        <f t="shared" si="26"/>
        <v>0</v>
      </c>
      <c r="H108" s="198">
        <f t="shared" si="27"/>
        <v>0</v>
      </c>
      <c r="I108" s="208">
        <f t="shared" si="28"/>
        <v>0</v>
      </c>
      <c r="J108" s="147">
        <f t="shared" si="29"/>
        <v>0</v>
      </c>
      <c r="K108" s="242">
        <f t="shared" si="30"/>
        <v>0</v>
      </c>
      <c r="L108" s="243">
        <f t="shared" si="31"/>
        <v>0</v>
      </c>
    </row>
    <row r="109" spans="2:12">
      <c r="B109" s="956"/>
      <c r="C109" s="55" t="s">
        <v>317</v>
      </c>
      <c r="D109" s="194">
        <v>1430</v>
      </c>
      <c r="E109" s="195"/>
      <c r="F109" s="196"/>
      <c r="G109" s="197">
        <f t="shared" si="26"/>
        <v>0</v>
      </c>
      <c r="H109" s="198">
        <f t="shared" si="27"/>
        <v>0</v>
      </c>
      <c r="I109" s="208">
        <f t="shared" si="28"/>
        <v>0</v>
      </c>
      <c r="J109" s="147">
        <f t="shared" si="29"/>
        <v>0</v>
      </c>
      <c r="K109" s="242">
        <f t="shared" si="30"/>
        <v>0</v>
      </c>
      <c r="L109" s="243">
        <f t="shared" si="31"/>
        <v>0</v>
      </c>
    </row>
    <row r="110" spans="2:12">
      <c r="B110" s="956"/>
      <c r="C110" s="55" t="s">
        <v>316</v>
      </c>
      <c r="D110" s="194">
        <v>1430</v>
      </c>
      <c r="E110" s="195"/>
      <c r="F110" s="196"/>
      <c r="G110" s="197">
        <f t="shared" si="26"/>
        <v>0</v>
      </c>
      <c r="H110" s="198">
        <f t="shared" si="27"/>
        <v>0</v>
      </c>
      <c r="I110" s="208">
        <f t="shared" si="28"/>
        <v>0</v>
      </c>
      <c r="J110" s="147">
        <f t="shared" si="29"/>
        <v>0</v>
      </c>
      <c r="K110" s="242">
        <f t="shared" si="30"/>
        <v>0</v>
      </c>
      <c r="L110" s="243">
        <f t="shared" si="31"/>
        <v>0</v>
      </c>
    </row>
    <row r="111" spans="2:12">
      <c r="B111" s="956"/>
      <c r="C111" s="55" t="s">
        <v>318</v>
      </c>
      <c r="D111" s="194">
        <v>2100</v>
      </c>
      <c r="E111" s="195"/>
      <c r="F111" s="196"/>
      <c r="G111" s="197">
        <f t="shared" si="26"/>
        <v>0</v>
      </c>
      <c r="H111" s="198">
        <f t="shared" si="27"/>
        <v>0</v>
      </c>
      <c r="I111" s="208">
        <f t="shared" si="28"/>
        <v>0</v>
      </c>
      <c r="J111" s="147">
        <f t="shared" si="29"/>
        <v>0</v>
      </c>
      <c r="K111" s="242">
        <f t="shared" si="30"/>
        <v>0</v>
      </c>
      <c r="L111" s="243">
        <f t="shared" si="31"/>
        <v>0</v>
      </c>
    </row>
    <row r="112" spans="2:12" ht="15" thickBot="1">
      <c r="B112" s="956"/>
      <c r="C112" s="200" t="s">
        <v>149</v>
      </c>
      <c r="D112" s="201"/>
      <c r="E112" s="339"/>
      <c r="F112" s="203"/>
      <c r="G112" s="204">
        <f>E112-F112</f>
        <v>0</v>
      </c>
      <c r="H112" s="330"/>
      <c r="I112" s="209">
        <f t="shared" si="28"/>
        <v>0</v>
      </c>
      <c r="J112" s="210">
        <f t="shared" si="29"/>
        <v>0</v>
      </c>
      <c r="K112" s="244">
        <f t="shared" si="30"/>
        <v>0</v>
      </c>
      <c r="L112" s="245">
        <f>SUM(L40+H112)</f>
        <v>0</v>
      </c>
    </row>
    <row r="113" spans="2:12" ht="16" thickTop="1" thickBot="1">
      <c r="B113" s="957"/>
      <c r="C113" s="13" t="s">
        <v>150</v>
      </c>
      <c r="D113" s="14"/>
      <c r="E113" s="15">
        <f t="shared" ref="E113:L113" si="32">SUM(E103:E112)</f>
        <v>0</v>
      </c>
      <c r="F113" s="16">
        <f t="shared" si="32"/>
        <v>0</v>
      </c>
      <c r="G113" s="17">
        <f t="shared" si="32"/>
        <v>0</v>
      </c>
      <c r="H113" s="18">
        <f t="shared" si="32"/>
        <v>0</v>
      </c>
      <c r="I113" s="246">
        <f t="shared" si="32"/>
        <v>0</v>
      </c>
      <c r="J113" s="247">
        <f t="shared" si="32"/>
        <v>0</v>
      </c>
      <c r="K113" s="248">
        <f t="shared" si="32"/>
        <v>0</v>
      </c>
      <c r="L113" s="249">
        <f t="shared" si="32"/>
        <v>0</v>
      </c>
    </row>
    <row r="114" spans="2:12" ht="13.5" customHeight="1">
      <c r="B114" s="955" t="s">
        <v>321</v>
      </c>
      <c r="C114" s="301" t="s">
        <v>146</v>
      </c>
      <c r="D114" s="234">
        <v>10000</v>
      </c>
      <c r="E114" s="302">
        <v>60</v>
      </c>
      <c r="F114" s="303"/>
      <c r="G114" s="304">
        <f t="shared" ref="G114:G122" si="33">E114-F114</f>
        <v>60</v>
      </c>
      <c r="H114" s="305">
        <f t="shared" ref="H114:H122" si="34">G114*$D114</f>
        <v>600000</v>
      </c>
      <c r="I114" s="306">
        <f t="shared" ref="I114:I123" si="35">SUM(I42+E114)</f>
        <v>60</v>
      </c>
      <c r="J114" s="307">
        <f t="shared" ref="J114:J123" si="36">SUM(J42+F114)</f>
        <v>0</v>
      </c>
      <c r="K114" s="308">
        <f t="shared" ref="K114:K123" si="37">I114-J114</f>
        <v>60</v>
      </c>
      <c r="L114" s="309">
        <f>K114*$D114</f>
        <v>600000</v>
      </c>
    </row>
    <row r="115" spans="2:12">
      <c r="B115" s="956"/>
      <c r="C115" s="55" t="s">
        <v>312</v>
      </c>
      <c r="D115" s="310">
        <v>10000</v>
      </c>
      <c r="E115" s="195"/>
      <c r="F115" s="196"/>
      <c r="G115" s="197">
        <f t="shared" si="33"/>
        <v>0</v>
      </c>
      <c r="H115" s="198">
        <f t="shared" si="34"/>
        <v>0</v>
      </c>
      <c r="I115" s="208">
        <f t="shared" si="35"/>
        <v>0</v>
      </c>
      <c r="J115" s="147">
        <f t="shared" si="36"/>
        <v>0</v>
      </c>
      <c r="K115" s="242">
        <f t="shared" si="37"/>
        <v>0</v>
      </c>
      <c r="L115" s="243">
        <f t="shared" ref="L115:L122" si="38">K115*$D115</f>
        <v>0</v>
      </c>
    </row>
    <row r="116" spans="2:12">
      <c r="B116" s="956"/>
      <c r="C116" s="55" t="s">
        <v>314</v>
      </c>
      <c r="D116" s="194">
        <v>5000</v>
      </c>
      <c r="E116" s="195">
        <v>2</v>
      </c>
      <c r="F116" s="196"/>
      <c r="G116" s="197">
        <f t="shared" si="33"/>
        <v>2</v>
      </c>
      <c r="H116" s="198">
        <f t="shared" si="34"/>
        <v>10000</v>
      </c>
      <c r="I116" s="208">
        <f t="shared" si="35"/>
        <v>2</v>
      </c>
      <c r="J116" s="147">
        <f t="shared" si="36"/>
        <v>0</v>
      </c>
      <c r="K116" s="242">
        <f t="shared" si="37"/>
        <v>2</v>
      </c>
      <c r="L116" s="243">
        <f t="shared" si="38"/>
        <v>10000</v>
      </c>
    </row>
    <row r="117" spans="2:12">
      <c r="B117" s="956"/>
      <c r="C117" s="55" t="s">
        <v>313</v>
      </c>
      <c r="D117" s="194">
        <v>5000</v>
      </c>
      <c r="E117" s="195"/>
      <c r="F117" s="196"/>
      <c r="G117" s="197">
        <f t="shared" si="33"/>
        <v>0</v>
      </c>
      <c r="H117" s="198">
        <f t="shared" si="34"/>
        <v>0</v>
      </c>
      <c r="I117" s="208">
        <f t="shared" si="35"/>
        <v>0</v>
      </c>
      <c r="J117" s="147">
        <f t="shared" si="36"/>
        <v>0</v>
      </c>
      <c r="K117" s="242">
        <f t="shared" si="37"/>
        <v>0</v>
      </c>
      <c r="L117" s="243">
        <f t="shared" si="38"/>
        <v>0</v>
      </c>
    </row>
    <row r="118" spans="2:12">
      <c r="B118" s="956"/>
      <c r="C118" s="55" t="s">
        <v>147</v>
      </c>
      <c r="D118" s="194">
        <v>9500</v>
      </c>
      <c r="E118" s="195">
        <v>9</v>
      </c>
      <c r="F118" s="196"/>
      <c r="G118" s="197">
        <f t="shared" si="33"/>
        <v>9</v>
      </c>
      <c r="H118" s="198">
        <f t="shared" si="34"/>
        <v>85500</v>
      </c>
      <c r="I118" s="208">
        <f t="shared" si="35"/>
        <v>9</v>
      </c>
      <c r="J118" s="147">
        <f t="shared" si="36"/>
        <v>0</v>
      </c>
      <c r="K118" s="242">
        <f t="shared" si="37"/>
        <v>9</v>
      </c>
      <c r="L118" s="243">
        <f t="shared" si="38"/>
        <v>85500</v>
      </c>
    </row>
    <row r="119" spans="2:12">
      <c r="B119" s="956"/>
      <c r="C119" s="55" t="s">
        <v>315</v>
      </c>
      <c r="D119" s="194">
        <v>9500</v>
      </c>
      <c r="E119" s="195"/>
      <c r="F119" s="196"/>
      <c r="G119" s="197">
        <f t="shared" si="33"/>
        <v>0</v>
      </c>
      <c r="H119" s="198">
        <f t="shared" si="34"/>
        <v>0</v>
      </c>
      <c r="I119" s="208">
        <f t="shared" si="35"/>
        <v>0</v>
      </c>
      <c r="J119" s="147">
        <f t="shared" si="36"/>
        <v>0</v>
      </c>
      <c r="K119" s="242">
        <f t="shared" si="37"/>
        <v>0</v>
      </c>
      <c r="L119" s="243">
        <f t="shared" si="38"/>
        <v>0</v>
      </c>
    </row>
    <row r="120" spans="2:12">
      <c r="B120" s="956"/>
      <c r="C120" s="55" t="s">
        <v>317</v>
      </c>
      <c r="D120" s="194">
        <v>4750</v>
      </c>
      <c r="E120" s="195"/>
      <c r="F120" s="196"/>
      <c r="G120" s="197">
        <f t="shared" si="33"/>
        <v>0</v>
      </c>
      <c r="H120" s="198">
        <f t="shared" si="34"/>
        <v>0</v>
      </c>
      <c r="I120" s="208">
        <f t="shared" si="35"/>
        <v>0</v>
      </c>
      <c r="J120" s="147">
        <f t="shared" si="36"/>
        <v>0</v>
      </c>
      <c r="K120" s="242">
        <f t="shared" si="37"/>
        <v>0</v>
      </c>
      <c r="L120" s="243">
        <f t="shared" si="38"/>
        <v>0</v>
      </c>
    </row>
    <row r="121" spans="2:12">
      <c r="B121" s="956"/>
      <c r="C121" s="55" t="s">
        <v>316</v>
      </c>
      <c r="D121" s="194">
        <v>4750</v>
      </c>
      <c r="E121" s="195"/>
      <c r="F121" s="196"/>
      <c r="G121" s="197">
        <f t="shared" si="33"/>
        <v>0</v>
      </c>
      <c r="H121" s="198">
        <f t="shared" si="34"/>
        <v>0</v>
      </c>
      <c r="I121" s="208">
        <f t="shared" si="35"/>
        <v>0</v>
      </c>
      <c r="J121" s="147">
        <f t="shared" si="36"/>
        <v>0</v>
      </c>
      <c r="K121" s="242">
        <f t="shared" si="37"/>
        <v>0</v>
      </c>
      <c r="L121" s="243">
        <f t="shared" si="38"/>
        <v>0</v>
      </c>
    </row>
    <row r="122" spans="2:12">
      <c r="B122" s="956"/>
      <c r="C122" s="55" t="s">
        <v>318</v>
      </c>
      <c r="D122" s="194">
        <v>7000</v>
      </c>
      <c r="E122" s="195"/>
      <c r="F122" s="196"/>
      <c r="G122" s="197">
        <f t="shared" si="33"/>
        <v>0</v>
      </c>
      <c r="H122" s="198">
        <f t="shared" si="34"/>
        <v>0</v>
      </c>
      <c r="I122" s="208">
        <f t="shared" si="35"/>
        <v>0</v>
      </c>
      <c r="J122" s="147">
        <f t="shared" si="36"/>
        <v>0</v>
      </c>
      <c r="K122" s="242">
        <f t="shared" si="37"/>
        <v>0</v>
      </c>
      <c r="L122" s="243">
        <f t="shared" si="38"/>
        <v>0</v>
      </c>
    </row>
    <row r="123" spans="2:12" ht="15" thickBot="1">
      <c r="B123" s="956"/>
      <c r="C123" s="200" t="s">
        <v>149</v>
      </c>
      <c r="D123" s="201"/>
      <c r="E123" s="339"/>
      <c r="F123" s="203"/>
      <c r="G123" s="204">
        <f>E123-F123</f>
        <v>0</v>
      </c>
      <c r="H123" s="330"/>
      <c r="I123" s="209">
        <f t="shared" si="35"/>
        <v>0</v>
      </c>
      <c r="J123" s="210">
        <f t="shared" si="36"/>
        <v>0</v>
      </c>
      <c r="K123" s="244">
        <f t="shared" si="37"/>
        <v>0</v>
      </c>
      <c r="L123" s="245">
        <f>SUM(L51+H123)</f>
        <v>0</v>
      </c>
    </row>
    <row r="124" spans="2:12" ht="16" thickTop="1" thickBot="1">
      <c r="B124" s="957"/>
      <c r="C124" s="13" t="s">
        <v>150</v>
      </c>
      <c r="D124" s="14"/>
      <c r="E124" s="15">
        <f t="shared" ref="E124:L124" si="39">SUM(E114:E123)</f>
        <v>71</v>
      </c>
      <c r="F124" s="16">
        <f t="shared" si="39"/>
        <v>0</v>
      </c>
      <c r="G124" s="17">
        <f t="shared" si="39"/>
        <v>71</v>
      </c>
      <c r="H124" s="18">
        <f t="shared" si="39"/>
        <v>695500</v>
      </c>
      <c r="I124" s="246">
        <f>SUM(I114:I123)</f>
        <v>71</v>
      </c>
      <c r="J124" s="247">
        <f t="shared" si="39"/>
        <v>0</v>
      </c>
      <c r="K124" s="248">
        <f t="shared" si="39"/>
        <v>71</v>
      </c>
      <c r="L124" s="249">
        <f t="shared" si="39"/>
        <v>695500</v>
      </c>
    </row>
    <row r="125" spans="2:12" ht="13.5" customHeight="1">
      <c r="B125" s="955" t="s">
        <v>686</v>
      </c>
      <c r="C125" s="301" t="s">
        <v>146</v>
      </c>
      <c r="D125" s="234">
        <v>8000</v>
      </c>
      <c r="E125" s="302">
        <v>27</v>
      </c>
      <c r="F125" s="303"/>
      <c r="G125" s="304">
        <f t="shared" ref="G125:G133" si="40">E125-F125</f>
        <v>27</v>
      </c>
      <c r="H125" s="305">
        <f t="shared" ref="H125:H133" si="41">G125*$D125</f>
        <v>216000</v>
      </c>
      <c r="I125" s="306">
        <f t="shared" ref="I125:I134" si="42">SUM(I53+E125)</f>
        <v>27</v>
      </c>
      <c r="J125" s="307">
        <f t="shared" ref="J125:J134" si="43">SUM(J53+F125)</f>
        <v>0</v>
      </c>
      <c r="K125" s="308">
        <f t="shared" ref="K125:K134" si="44">I125-J125</f>
        <v>27</v>
      </c>
      <c r="L125" s="309">
        <f>K125*$D125</f>
        <v>216000</v>
      </c>
    </row>
    <row r="126" spans="2:12">
      <c r="B126" s="956"/>
      <c r="C126" s="55" t="s">
        <v>312</v>
      </c>
      <c r="D126" s="310">
        <v>8000</v>
      </c>
      <c r="E126" s="195"/>
      <c r="F126" s="196"/>
      <c r="G126" s="197">
        <f t="shared" si="40"/>
        <v>0</v>
      </c>
      <c r="H126" s="198">
        <f t="shared" si="41"/>
        <v>0</v>
      </c>
      <c r="I126" s="208">
        <f t="shared" si="42"/>
        <v>0</v>
      </c>
      <c r="J126" s="147">
        <f t="shared" si="43"/>
        <v>0</v>
      </c>
      <c r="K126" s="242">
        <f t="shared" si="44"/>
        <v>0</v>
      </c>
      <c r="L126" s="243">
        <f t="shared" ref="L126:L133" si="45">K126*$D126</f>
        <v>0</v>
      </c>
    </row>
    <row r="127" spans="2:12">
      <c r="B127" s="956"/>
      <c r="C127" s="55" t="s">
        <v>314</v>
      </c>
      <c r="D127" s="194">
        <v>4000</v>
      </c>
      <c r="E127" s="195">
        <v>1</v>
      </c>
      <c r="F127" s="196"/>
      <c r="G127" s="197">
        <f t="shared" si="40"/>
        <v>1</v>
      </c>
      <c r="H127" s="198">
        <f t="shared" si="41"/>
        <v>4000</v>
      </c>
      <c r="I127" s="208">
        <f t="shared" si="42"/>
        <v>1</v>
      </c>
      <c r="J127" s="147">
        <f t="shared" si="43"/>
        <v>0</v>
      </c>
      <c r="K127" s="242">
        <f t="shared" si="44"/>
        <v>1</v>
      </c>
      <c r="L127" s="243">
        <f t="shared" si="45"/>
        <v>4000</v>
      </c>
    </row>
    <row r="128" spans="2:12">
      <c r="B128" s="956"/>
      <c r="C128" s="55" t="s">
        <v>313</v>
      </c>
      <c r="D128" s="194">
        <v>4000</v>
      </c>
      <c r="E128" s="195"/>
      <c r="F128" s="196"/>
      <c r="G128" s="197">
        <f t="shared" si="40"/>
        <v>0</v>
      </c>
      <c r="H128" s="198">
        <f t="shared" si="41"/>
        <v>0</v>
      </c>
      <c r="I128" s="208">
        <f t="shared" si="42"/>
        <v>0</v>
      </c>
      <c r="J128" s="147">
        <f t="shared" si="43"/>
        <v>0</v>
      </c>
      <c r="K128" s="242">
        <f t="shared" si="44"/>
        <v>0</v>
      </c>
      <c r="L128" s="243">
        <f t="shared" si="45"/>
        <v>0</v>
      </c>
    </row>
    <row r="129" spans="2:12">
      <c r="B129" s="956"/>
      <c r="C129" s="55" t="s">
        <v>147</v>
      </c>
      <c r="D129" s="194">
        <v>7600</v>
      </c>
      <c r="E129" s="195">
        <v>6</v>
      </c>
      <c r="F129" s="196"/>
      <c r="G129" s="197">
        <f t="shared" si="40"/>
        <v>6</v>
      </c>
      <c r="H129" s="198">
        <f t="shared" si="41"/>
        <v>45600</v>
      </c>
      <c r="I129" s="208">
        <f t="shared" si="42"/>
        <v>6</v>
      </c>
      <c r="J129" s="147">
        <f t="shared" si="43"/>
        <v>0</v>
      </c>
      <c r="K129" s="242">
        <f t="shared" si="44"/>
        <v>6</v>
      </c>
      <c r="L129" s="243">
        <f t="shared" si="45"/>
        <v>45600</v>
      </c>
    </row>
    <row r="130" spans="2:12">
      <c r="B130" s="956"/>
      <c r="C130" s="55" t="s">
        <v>315</v>
      </c>
      <c r="D130" s="194">
        <v>7600</v>
      </c>
      <c r="E130" s="195"/>
      <c r="F130" s="196"/>
      <c r="G130" s="197">
        <f t="shared" si="40"/>
        <v>0</v>
      </c>
      <c r="H130" s="198">
        <f t="shared" si="41"/>
        <v>0</v>
      </c>
      <c r="I130" s="208">
        <f t="shared" si="42"/>
        <v>0</v>
      </c>
      <c r="J130" s="147">
        <f t="shared" si="43"/>
        <v>0</v>
      </c>
      <c r="K130" s="242">
        <f t="shared" si="44"/>
        <v>0</v>
      </c>
      <c r="L130" s="243">
        <f t="shared" si="45"/>
        <v>0</v>
      </c>
    </row>
    <row r="131" spans="2:12">
      <c r="B131" s="956"/>
      <c r="C131" s="55" t="s">
        <v>317</v>
      </c>
      <c r="D131" s="194">
        <v>3800</v>
      </c>
      <c r="E131" s="195"/>
      <c r="F131" s="196"/>
      <c r="G131" s="197">
        <f t="shared" si="40"/>
        <v>0</v>
      </c>
      <c r="H131" s="198">
        <f t="shared" si="41"/>
        <v>0</v>
      </c>
      <c r="I131" s="208">
        <f t="shared" si="42"/>
        <v>0</v>
      </c>
      <c r="J131" s="147">
        <f t="shared" si="43"/>
        <v>0</v>
      </c>
      <c r="K131" s="242">
        <f t="shared" si="44"/>
        <v>0</v>
      </c>
      <c r="L131" s="243">
        <f t="shared" si="45"/>
        <v>0</v>
      </c>
    </row>
    <row r="132" spans="2:12">
      <c r="B132" s="956"/>
      <c r="C132" s="55" t="s">
        <v>316</v>
      </c>
      <c r="D132" s="194">
        <v>3800</v>
      </c>
      <c r="E132" s="195"/>
      <c r="F132" s="196"/>
      <c r="G132" s="197">
        <f t="shared" si="40"/>
        <v>0</v>
      </c>
      <c r="H132" s="198">
        <f t="shared" si="41"/>
        <v>0</v>
      </c>
      <c r="I132" s="208">
        <f t="shared" si="42"/>
        <v>0</v>
      </c>
      <c r="J132" s="147">
        <f t="shared" si="43"/>
        <v>0</v>
      </c>
      <c r="K132" s="242">
        <f t="shared" si="44"/>
        <v>0</v>
      </c>
      <c r="L132" s="243">
        <f t="shared" si="45"/>
        <v>0</v>
      </c>
    </row>
    <row r="133" spans="2:12">
      <c r="B133" s="956"/>
      <c r="C133" s="55" t="s">
        <v>318</v>
      </c>
      <c r="D133" s="194">
        <v>5600</v>
      </c>
      <c r="E133" s="195"/>
      <c r="F133" s="196"/>
      <c r="G133" s="197">
        <f t="shared" si="40"/>
        <v>0</v>
      </c>
      <c r="H133" s="198">
        <f t="shared" si="41"/>
        <v>0</v>
      </c>
      <c r="I133" s="208">
        <f t="shared" si="42"/>
        <v>0</v>
      </c>
      <c r="J133" s="147">
        <f t="shared" si="43"/>
        <v>0</v>
      </c>
      <c r="K133" s="242">
        <f t="shared" si="44"/>
        <v>0</v>
      </c>
      <c r="L133" s="243">
        <f t="shared" si="45"/>
        <v>0</v>
      </c>
    </row>
    <row r="134" spans="2:12" ht="15" thickBot="1">
      <c r="B134" s="956"/>
      <c r="C134" s="200" t="s">
        <v>149</v>
      </c>
      <c r="D134" s="201"/>
      <c r="E134" s="339"/>
      <c r="F134" s="203"/>
      <c r="G134" s="204">
        <f>E134-F134</f>
        <v>0</v>
      </c>
      <c r="H134" s="330"/>
      <c r="I134" s="209">
        <f t="shared" si="42"/>
        <v>0</v>
      </c>
      <c r="J134" s="210">
        <f t="shared" si="43"/>
        <v>0</v>
      </c>
      <c r="K134" s="244">
        <f t="shared" si="44"/>
        <v>0</v>
      </c>
      <c r="L134" s="245">
        <f>SUM(L62+H134)</f>
        <v>0</v>
      </c>
    </row>
    <row r="135" spans="2:12" ht="16" thickTop="1" thickBot="1">
      <c r="B135" s="957"/>
      <c r="C135" s="13" t="s">
        <v>150</v>
      </c>
      <c r="D135" s="14"/>
      <c r="E135" s="15">
        <f t="shared" ref="E135:L135" si="46">SUM(E125:E134)</f>
        <v>34</v>
      </c>
      <c r="F135" s="16">
        <f t="shared" si="46"/>
        <v>0</v>
      </c>
      <c r="G135" s="17">
        <f t="shared" si="46"/>
        <v>34</v>
      </c>
      <c r="H135" s="18">
        <f t="shared" si="46"/>
        <v>265600</v>
      </c>
      <c r="I135" s="246">
        <f t="shared" si="46"/>
        <v>34</v>
      </c>
      <c r="J135" s="247">
        <f t="shared" si="46"/>
        <v>0</v>
      </c>
      <c r="K135" s="248">
        <f t="shared" si="46"/>
        <v>34</v>
      </c>
      <c r="L135" s="249">
        <f t="shared" si="46"/>
        <v>265600</v>
      </c>
    </row>
    <row r="136" spans="2:12" ht="13.5" customHeight="1">
      <c r="B136" s="955" t="s">
        <v>337</v>
      </c>
      <c r="C136" s="301" t="s">
        <v>146</v>
      </c>
      <c r="D136" s="234">
        <v>1000</v>
      </c>
      <c r="E136" s="302"/>
      <c r="F136" s="303"/>
      <c r="G136" s="304">
        <f t="shared" ref="G136:G145" si="47">E136-F136</f>
        <v>0</v>
      </c>
      <c r="H136" s="305">
        <f>+G136*D136</f>
        <v>0</v>
      </c>
      <c r="I136" s="306">
        <f t="shared" ref="I136:I145" si="48">SUM(I64+E136)</f>
        <v>0</v>
      </c>
      <c r="J136" s="307">
        <f t="shared" ref="J136:J145" si="49">SUM(J64+F136)</f>
        <v>0</v>
      </c>
      <c r="K136" s="308">
        <f t="shared" ref="K136:K143" si="50">I136-J136</f>
        <v>0</v>
      </c>
      <c r="L136" s="309">
        <f>K136*$D136</f>
        <v>0</v>
      </c>
    </row>
    <row r="137" spans="2:12">
      <c r="B137" s="956"/>
      <c r="C137" s="55" t="s">
        <v>312</v>
      </c>
      <c r="D137" s="310">
        <v>1000</v>
      </c>
      <c r="E137" s="195"/>
      <c r="F137" s="196"/>
      <c r="G137" s="197">
        <f t="shared" si="47"/>
        <v>0</v>
      </c>
      <c r="H137" s="198">
        <f t="shared" ref="H137:H144" si="51">+G137*D137</f>
        <v>0</v>
      </c>
      <c r="I137" s="208">
        <f t="shared" si="48"/>
        <v>0</v>
      </c>
      <c r="J137" s="147">
        <f t="shared" si="49"/>
        <v>0</v>
      </c>
      <c r="K137" s="242">
        <f t="shared" si="50"/>
        <v>0</v>
      </c>
      <c r="L137" s="243">
        <f t="shared" ref="L137:L144" si="52">K137*$D137</f>
        <v>0</v>
      </c>
    </row>
    <row r="138" spans="2:12">
      <c r="B138" s="956"/>
      <c r="C138" s="55" t="s">
        <v>314</v>
      </c>
      <c r="D138" s="194">
        <v>500</v>
      </c>
      <c r="E138" s="195"/>
      <c r="F138" s="196"/>
      <c r="G138" s="197">
        <f t="shared" si="47"/>
        <v>0</v>
      </c>
      <c r="H138" s="198">
        <f t="shared" si="51"/>
        <v>0</v>
      </c>
      <c r="I138" s="208">
        <f t="shared" si="48"/>
        <v>0</v>
      </c>
      <c r="J138" s="147">
        <f t="shared" si="49"/>
        <v>0</v>
      </c>
      <c r="K138" s="242">
        <f t="shared" si="50"/>
        <v>0</v>
      </c>
      <c r="L138" s="243">
        <f t="shared" si="52"/>
        <v>0</v>
      </c>
    </row>
    <row r="139" spans="2:12">
      <c r="B139" s="956"/>
      <c r="C139" s="55" t="s">
        <v>313</v>
      </c>
      <c r="D139" s="194">
        <v>500</v>
      </c>
      <c r="E139" s="195"/>
      <c r="F139" s="196"/>
      <c r="G139" s="197">
        <f t="shared" si="47"/>
        <v>0</v>
      </c>
      <c r="H139" s="198">
        <f t="shared" si="51"/>
        <v>0</v>
      </c>
      <c r="I139" s="208">
        <f t="shared" si="48"/>
        <v>0</v>
      </c>
      <c r="J139" s="147">
        <f t="shared" si="49"/>
        <v>0</v>
      </c>
      <c r="K139" s="242">
        <f t="shared" si="50"/>
        <v>0</v>
      </c>
      <c r="L139" s="243">
        <f t="shared" si="52"/>
        <v>0</v>
      </c>
    </row>
    <row r="140" spans="2:12">
      <c r="B140" s="956"/>
      <c r="C140" s="55" t="s">
        <v>147</v>
      </c>
      <c r="D140" s="194">
        <v>900</v>
      </c>
      <c r="E140" s="195"/>
      <c r="F140" s="196"/>
      <c r="G140" s="197">
        <f t="shared" si="47"/>
        <v>0</v>
      </c>
      <c r="H140" s="198">
        <f t="shared" si="51"/>
        <v>0</v>
      </c>
      <c r="I140" s="208">
        <f t="shared" si="48"/>
        <v>0</v>
      </c>
      <c r="J140" s="147">
        <f t="shared" si="49"/>
        <v>0</v>
      </c>
      <c r="K140" s="242">
        <f t="shared" si="50"/>
        <v>0</v>
      </c>
      <c r="L140" s="243">
        <f t="shared" si="52"/>
        <v>0</v>
      </c>
    </row>
    <row r="141" spans="2:12">
      <c r="B141" s="956"/>
      <c r="C141" s="55" t="s">
        <v>315</v>
      </c>
      <c r="D141" s="194">
        <v>900</v>
      </c>
      <c r="E141" s="195"/>
      <c r="F141" s="196"/>
      <c r="G141" s="197">
        <f t="shared" si="47"/>
        <v>0</v>
      </c>
      <c r="H141" s="198">
        <f t="shared" si="51"/>
        <v>0</v>
      </c>
      <c r="I141" s="208">
        <f t="shared" si="48"/>
        <v>0</v>
      </c>
      <c r="J141" s="147">
        <f t="shared" si="49"/>
        <v>0</v>
      </c>
      <c r="K141" s="242">
        <f t="shared" si="50"/>
        <v>0</v>
      </c>
      <c r="L141" s="243">
        <f t="shared" si="52"/>
        <v>0</v>
      </c>
    </row>
    <row r="142" spans="2:12">
      <c r="B142" s="956"/>
      <c r="C142" s="55" t="s">
        <v>317</v>
      </c>
      <c r="D142" s="194">
        <v>450</v>
      </c>
      <c r="E142" s="195"/>
      <c r="F142" s="196"/>
      <c r="G142" s="197">
        <f t="shared" si="47"/>
        <v>0</v>
      </c>
      <c r="H142" s="198">
        <f t="shared" si="51"/>
        <v>0</v>
      </c>
      <c r="I142" s="208">
        <f t="shared" si="48"/>
        <v>0</v>
      </c>
      <c r="J142" s="147">
        <f t="shared" si="49"/>
        <v>0</v>
      </c>
      <c r="K142" s="242">
        <f t="shared" si="50"/>
        <v>0</v>
      </c>
      <c r="L142" s="243">
        <f t="shared" si="52"/>
        <v>0</v>
      </c>
    </row>
    <row r="143" spans="2:12">
      <c r="B143" s="956"/>
      <c r="C143" s="55" t="s">
        <v>316</v>
      </c>
      <c r="D143" s="194">
        <v>450</v>
      </c>
      <c r="E143" s="195"/>
      <c r="F143" s="196"/>
      <c r="G143" s="197">
        <f t="shared" si="47"/>
        <v>0</v>
      </c>
      <c r="H143" s="198">
        <f t="shared" si="51"/>
        <v>0</v>
      </c>
      <c r="I143" s="208">
        <f t="shared" si="48"/>
        <v>0</v>
      </c>
      <c r="J143" s="147">
        <f t="shared" si="49"/>
        <v>0</v>
      </c>
      <c r="K143" s="242">
        <f t="shared" si="50"/>
        <v>0</v>
      </c>
      <c r="L143" s="243">
        <f t="shared" si="52"/>
        <v>0</v>
      </c>
    </row>
    <row r="144" spans="2:12">
      <c r="B144" s="956"/>
      <c r="C144" s="55" t="s">
        <v>318</v>
      </c>
      <c r="D144" s="199">
        <v>700</v>
      </c>
      <c r="E144" s="195"/>
      <c r="F144" s="196"/>
      <c r="G144" s="197">
        <f t="shared" si="47"/>
        <v>0</v>
      </c>
      <c r="H144" s="198">
        <f t="shared" si="51"/>
        <v>0</v>
      </c>
      <c r="I144" s="208">
        <f t="shared" si="48"/>
        <v>0</v>
      </c>
      <c r="J144" s="147">
        <f t="shared" si="49"/>
        <v>0</v>
      </c>
      <c r="K144" s="242">
        <f>I144-J144</f>
        <v>0</v>
      </c>
      <c r="L144" s="243">
        <f t="shared" si="52"/>
        <v>0</v>
      </c>
    </row>
    <row r="145" spans="2:12" ht="15" thickBot="1">
      <c r="B145" s="956"/>
      <c r="C145" s="200" t="s">
        <v>149</v>
      </c>
      <c r="D145" s="201"/>
      <c r="E145" s="339"/>
      <c r="F145" s="203"/>
      <c r="G145" s="204">
        <f t="shared" si="47"/>
        <v>0</v>
      </c>
      <c r="H145" s="330"/>
      <c r="I145" s="209">
        <f t="shared" si="48"/>
        <v>0</v>
      </c>
      <c r="J145" s="210">
        <f t="shared" si="49"/>
        <v>0</v>
      </c>
      <c r="K145" s="244">
        <f>I145-J145</f>
        <v>0</v>
      </c>
      <c r="L145" s="245">
        <f>SUM(L73+H145)</f>
        <v>0</v>
      </c>
    </row>
    <row r="146" spans="2:12" ht="16" thickTop="1" thickBot="1">
      <c r="B146" s="957"/>
      <c r="C146" s="13" t="s">
        <v>150</v>
      </c>
      <c r="D146" s="14"/>
      <c r="E146" s="15">
        <f t="shared" ref="E146:L146" si="53">SUM(E136:E145)</f>
        <v>0</v>
      </c>
      <c r="F146" s="16">
        <f t="shared" si="53"/>
        <v>0</v>
      </c>
      <c r="G146" s="17">
        <f t="shared" si="53"/>
        <v>0</v>
      </c>
      <c r="H146" s="18">
        <f t="shared" si="53"/>
        <v>0</v>
      </c>
      <c r="I146" s="246">
        <f t="shared" si="53"/>
        <v>0</v>
      </c>
      <c r="J146" s="247">
        <f t="shared" si="53"/>
        <v>0</v>
      </c>
      <c r="K146" s="248">
        <f t="shared" si="53"/>
        <v>0</v>
      </c>
      <c r="L146" s="249">
        <f t="shared" si="53"/>
        <v>0</v>
      </c>
    </row>
    <row r="147" spans="2:12" ht="15" thickBot="1">
      <c r="B147" s="207" t="s">
        <v>151</v>
      </c>
      <c r="C147" s="232"/>
      <c r="D147" s="232"/>
      <c r="E147" s="258">
        <f t="shared" ref="E147:L147" si="54">SUM(E91+E102+E113+E124+E135+E146)</f>
        <v>135</v>
      </c>
      <c r="F147" s="341">
        <f t="shared" si="54"/>
        <v>0</v>
      </c>
      <c r="G147" s="342">
        <f t="shared" si="54"/>
        <v>135</v>
      </c>
      <c r="H147" s="343">
        <f t="shared" si="54"/>
        <v>1105600</v>
      </c>
      <c r="I147" s="255">
        <f t="shared" si="54"/>
        <v>273</v>
      </c>
      <c r="J147" s="256">
        <f t="shared" si="54"/>
        <v>0</v>
      </c>
      <c r="K147" s="257">
        <f t="shared" si="54"/>
        <v>273</v>
      </c>
      <c r="L147" s="233">
        <f t="shared" si="54"/>
        <v>1781360</v>
      </c>
    </row>
    <row r="149" spans="2:12">
      <c r="B149" s="961" t="s">
        <v>138</v>
      </c>
      <c r="C149" s="961"/>
      <c r="D149" s="961"/>
      <c r="E149" s="922"/>
      <c r="F149" s="922"/>
    </row>
    <row r="150" spans="2:12" ht="16.5" customHeight="1" thickBot="1">
      <c r="B150" s="954">
        <f>B78+1</f>
        <v>46144</v>
      </c>
      <c r="C150" s="954"/>
      <c r="D150" s="954"/>
      <c r="E150" s="954"/>
      <c r="F150" s="954"/>
      <c r="G150" s="311"/>
      <c r="H150" s="20"/>
    </row>
    <row r="151" spans="2:12" ht="15">
      <c r="B151" s="958" t="s">
        <v>139</v>
      </c>
      <c r="C151" s="959"/>
      <c r="D151" s="960"/>
      <c r="E151" s="5"/>
      <c r="F151" s="226" t="s">
        <v>140</v>
      </c>
      <c r="G151" s="226"/>
      <c r="H151" s="6"/>
      <c r="I151" s="7"/>
      <c r="J151" s="226" t="s">
        <v>141</v>
      </c>
      <c r="K151" s="226"/>
      <c r="L151" s="6"/>
    </row>
    <row r="152" spans="2:12" ht="15" thickBot="1">
      <c r="B152" s="227"/>
      <c r="C152" s="228"/>
      <c r="D152" s="229"/>
      <c r="E152" s="8" t="s">
        <v>142</v>
      </c>
      <c r="F152" s="9" t="s">
        <v>143</v>
      </c>
      <c r="G152" s="10" t="s">
        <v>144</v>
      </c>
      <c r="H152" s="11" t="s">
        <v>145</v>
      </c>
      <c r="I152" s="12" t="s">
        <v>142</v>
      </c>
      <c r="J152" s="9" t="s">
        <v>143</v>
      </c>
      <c r="K152" s="10" t="s">
        <v>144</v>
      </c>
      <c r="L152" s="11" t="s">
        <v>145</v>
      </c>
    </row>
    <row r="153" spans="2:12" ht="13.5" customHeight="1">
      <c r="B153" s="955" t="s">
        <v>636</v>
      </c>
      <c r="C153" s="301" t="s">
        <v>146</v>
      </c>
      <c r="D153" s="234">
        <v>5000</v>
      </c>
      <c r="E153" s="302"/>
      <c r="F153" s="303"/>
      <c r="G153" s="304">
        <f t="shared" ref="G153:G162" si="55">E153-F153</f>
        <v>0</v>
      </c>
      <c r="H153" s="305">
        <f>G153*$D153</f>
        <v>0</v>
      </c>
      <c r="I153" s="306">
        <f t="shared" ref="I153:I162" si="56">SUM(I81+E153)</f>
        <v>144</v>
      </c>
      <c r="J153" s="307">
        <f t="shared" ref="J153:J162" si="57">SUM(J81+F153)</f>
        <v>0</v>
      </c>
      <c r="K153" s="308">
        <f t="shared" ref="K153:K162" si="58">I153-J153</f>
        <v>144</v>
      </c>
      <c r="L153" s="309">
        <f>K153*$D153</f>
        <v>720000</v>
      </c>
    </row>
    <row r="154" spans="2:12">
      <c r="B154" s="956"/>
      <c r="C154" s="55" t="s">
        <v>312</v>
      </c>
      <c r="D154" s="310">
        <v>5000</v>
      </c>
      <c r="E154" s="195"/>
      <c r="F154" s="196"/>
      <c r="G154" s="197">
        <f t="shared" si="55"/>
        <v>0</v>
      </c>
      <c r="H154" s="198">
        <f t="shared" ref="H154:H161" si="59">G154*$D154</f>
        <v>0</v>
      </c>
      <c r="I154" s="208">
        <f t="shared" si="56"/>
        <v>0</v>
      </c>
      <c r="J154" s="147">
        <f t="shared" si="57"/>
        <v>0</v>
      </c>
      <c r="K154" s="242">
        <f t="shared" si="58"/>
        <v>0</v>
      </c>
      <c r="L154" s="243">
        <f t="shared" ref="L154:L161" si="60">K154*$D154</f>
        <v>0</v>
      </c>
    </row>
    <row r="155" spans="2:12">
      <c r="B155" s="956"/>
      <c r="C155" s="55" t="s">
        <v>314</v>
      </c>
      <c r="D155" s="194">
        <v>2500</v>
      </c>
      <c r="E155" s="195"/>
      <c r="F155" s="196"/>
      <c r="G155" s="197">
        <f t="shared" si="55"/>
        <v>0</v>
      </c>
      <c r="H155" s="198">
        <f t="shared" si="59"/>
        <v>0</v>
      </c>
      <c r="I155" s="208">
        <f t="shared" si="56"/>
        <v>4</v>
      </c>
      <c r="J155" s="147">
        <f t="shared" si="57"/>
        <v>0</v>
      </c>
      <c r="K155" s="242">
        <f t="shared" si="58"/>
        <v>4</v>
      </c>
      <c r="L155" s="243">
        <f t="shared" si="60"/>
        <v>10000</v>
      </c>
    </row>
    <row r="156" spans="2:12">
      <c r="B156" s="956"/>
      <c r="C156" s="55" t="s">
        <v>313</v>
      </c>
      <c r="D156" s="194">
        <v>2500</v>
      </c>
      <c r="E156" s="195"/>
      <c r="F156" s="196"/>
      <c r="G156" s="197">
        <f t="shared" si="55"/>
        <v>0</v>
      </c>
      <c r="H156" s="198">
        <f t="shared" si="59"/>
        <v>0</v>
      </c>
      <c r="I156" s="208">
        <f t="shared" si="56"/>
        <v>0</v>
      </c>
      <c r="J156" s="147">
        <f t="shared" si="57"/>
        <v>0</v>
      </c>
      <c r="K156" s="242">
        <f t="shared" si="58"/>
        <v>0</v>
      </c>
      <c r="L156" s="243">
        <f t="shared" si="60"/>
        <v>0</v>
      </c>
    </row>
    <row r="157" spans="2:12">
      <c r="B157" s="956"/>
      <c r="C157" s="55" t="s">
        <v>147</v>
      </c>
      <c r="D157" s="194">
        <v>4750</v>
      </c>
      <c r="E157" s="195"/>
      <c r="F157" s="196"/>
      <c r="G157" s="197">
        <f t="shared" si="55"/>
        <v>0</v>
      </c>
      <c r="H157" s="198">
        <f t="shared" si="59"/>
        <v>0</v>
      </c>
      <c r="I157" s="208">
        <f t="shared" si="56"/>
        <v>18</v>
      </c>
      <c r="J157" s="147">
        <f t="shared" si="57"/>
        <v>0</v>
      </c>
      <c r="K157" s="242">
        <f t="shared" si="58"/>
        <v>18</v>
      </c>
      <c r="L157" s="243">
        <f t="shared" si="60"/>
        <v>85500</v>
      </c>
    </row>
    <row r="158" spans="2:12">
      <c r="B158" s="956"/>
      <c r="C158" s="55" t="s">
        <v>315</v>
      </c>
      <c r="D158" s="194">
        <v>4750</v>
      </c>
      <c r="E158" s="195"/>
      <c r="F158" s="196"/>
      <c r="G158" s="197">
        <f t="shared" si="55"/>
        <v>0</v>
      </c>
      <c r="H158" s="198">
        <f t="shared" si="59"/>
        <v>0</v>
      </c>
      <c r="I158" s="208">
        <f t="shared" si="56"/>
        <v>0</v>
      </c>
      <c r="J158" s="147">
        <f t="shared" si="57"/>
        <v>0</v>
      </c>
      <c r="K158" s="242">
        <f t="shared" si="58"/>
        <v>0</v>
      </c>
      <c r="L158" s="243">
        <f t="shared" si="60"/>
        <v>0</v>
      </c>
    </row>
    <row r="159" spans="2:12">
      <c r="B159" s="956"/>
      <c r="C159" s="55" t="s">
        <v>317</v>
      </c>
      <c r="D159" s="194">
        <v>2380</v>
      </c>
      <c r="E159" s="195"/>
      <c r="F159" s="196"/>
      <c r="G159" s="197">
        <f t="shared" si="55"/>
        <v>0</v>
      </c>
      <c r="H159" s="198">
        <f t="shared" si="59"/>
        <v>0</v>
      </c>
      <c r="I159" s="208">
        <f t="shared" si="56"/>
        <v>2</v>
      </c>
      <c r="J159" s="147">
        <f t="shared" si="57"/>
        <v>0</v>
      </c>
      <c r="K159" s="242">
        <f t="shared" si="58"/>
        <v>2</v>
      </c>
      <c r="L159" s="243">
        <f t="shared" si="60"/>
        <v>4760</v>
      </c>
    </row>
    <row r="160" spans="2:12">
      <c r="B160" s="956"/>
      <c r="C160" s="55" t="s">
        <v>316</v>
      </c>
      <c r="D160" s="194">
        <v>2380</v>
      </c>
      <c r="E160" s="195"/>
      <c r="F160" s="196"/>
      <c r="G160" s="197">
        <f t="shared" si="55"/>
        <v>0</v>
      </c>
      <c r="H160" s="198">
        <f t="shared" si="59"/>
        <v>0</v>
      </c>
      <c r="I160" s="208">
        <f t="shared" si="56"/>
        <v>0</v>
      </c>
      <c r="J160" s="147">
        <f t="shared" si="57"/>
        <v>0</v>
      </c>
      <c r="K160" s="242">
        <f t="shared" si="58"/>
        <v>0</v>
      </c>
      <c r="L160" s="243">
        <f t="shared" si="60"/>
        <v>0</v>
      </c>
    </row>
    <row r="161" spans="2:12">
      <c r="B161" s="956"/>
      <c r="C161" s="55" t="s">
        <v>318</v>
      </c>
      <c r="D161" s="194">
        <v>3500</v>
      </c>
      <c r="E161" s="195"/>
      <c r="F161" s="196"/>
      <c r="G161" s="197">
        <f t="shared" si="55"/>
        <v>0</v>
      </c>
      <c r="H161" s="198">
        <f t="shared" si="59"/>
        <v>0</v>
      </c>
      <c r="I161" s="208">
        <f t="shared" si="56"/>
        <v>0</v>
      </c>
      <c r="J161" s="147">
        <f t="shared" si="57"/>
        <v>0</v>
      </c>
      <c r="K161" s="242">
        <f t="shared" si="58"/>
        <v>0</v>
      </c>
      <c r="L161" s="243">
        <f t="shared" si="60"/>
        <v>0</v>
      </c>
    </row>
    <row r="162" spans="2:12" ht="15" thickBot="1">
      <c r="B162" s="956"/>
      <c r="C162" s="200" t="s">
        <v>149</v>
      </c>
      <c r="D162" s="201"/>
      <c r="E162" s="339"/>
      <c r="F162" s="203"/>
      <c r="G162" s="204">
        <f t="shared" si="55"/>
        <v>0</v>
      </c>
      <c r="H162" s="330"/>
      <c r="I162" s="209">
        <f t="shared" si="56"/>
        <v>0</v>
      </c>
      <c r="J162" s="210">
        <f t="shared" si="57"/>
        <v>0</v>
      </c>
      <c r="K162" s="244">
        <f t="shared" si="58"/>
        <v>0</v>
      </c>
      <c r="L162" s="245">
        <f>SUM(L90+H162)</f>
        <v>0</v>
      </c>
    </row>
    <row r="163" spans="2:12" ht="16" thickTop="1" thickBot="1">
      <c r="B163" s="957"/>
      <c r="C163" s="13" t="s">
        <v>150</v>
      </c>
      <c r="D163" s="14"/>
      <c r="E163" s="15">
        <f t="shared" ref="E163:L163" si="61">SUM(E153:E162)</f>
        <v>0</v>
      </c>
      <c r="F163" s="16">
        <f t="shared" si="61"/>
        <v>0</v>
      </c>
      <c r="G163" s="17">
        <f t="shared" si="61"/>
        <v>0</v>
      </c>
      <c r="H163" s="18">
        <f t="shared" si="61"/>
        <v>0</v>
      </c>
      <c r="I163" s="246">
        <f t="shared" si="61"/>
        <v>168</v>
      </c>
      <c r="J163" s="247">
        <f t="shared" si="61"/>
        <v>0</v>
      </c>
      <c r="K163" s="248">
        <f t="shared" si="61"/>
        <v>168</v>
      </c>
      <c r="L163" s="249">
        <f t="shared" si="61"/>
        <v>820260</v>
      </c>
    </row>
    <row r="164" spans="2:12" ht="13.5" customHeight="1">
      <c r="B164" s="955" t="s">
        <v>319</v>
      </c>
      <c r="C164" s="301" t="s">
        <v>146</v>
      </c>
      <c r="D164" s="234">
        <v>4000</v>
      </c>
      <c r="E164" s="302"/>
      <c r="F164" s="303"/>
      <c r="G164" s="304">
        <f t="shared" ref="G164:G172" si="62">E164-F164</f>
        <v>0</v>
      </c>
      <c r="H164" s="305">
        <f t="shared" ref="H164:H172" si="63">G164*$D164</f>
        <v>0</v>
      </c>
      <c r="I164" s="306">
        <f t="shared" ref="I164:I173" si="64">SUM(I92+E164)</f>
        <v>0</v>
      </c>
      <c r="J164" s="307">
        <f t="shared" ref="J164:J173" si="65">SUM(J92+F164)</f>
        <v>0</v>
      </c>
      <c r="K164" s="308">
        <f t="shared" ref="K164:K173" si="66">I164-J164</f>
        <v>0</v>
      </c>
      <c r="L164" s="309">
        <f>K164*$D164</f>
        <v>0</v>
      </c>
    </row>
    <row r="165" spans="2:12">
      <c r="B165" s="956"/>
      <c r="C165" s="55" t="s">
        <v>312</v>
      </c>
      <c r="D165" s="310">
        <v>4000</v>
      </c>
      <c r="E165" s="195"/>
      <c r="F165" s="196"/>
      <c r="G165" s="197">
        <f t="shared" si="62"/>
        <v>0</v>
      </c>
      <c r="H165" s="198">
        <f t="shared" si="63"/>
        <v>0</v>
      </c>
      <c r="I165" s="208">
        <f t="shared" si="64"/>
        <v>0</v>
      </c>
      <c r="J165" s="147">
        <f t="shared" si="65"/>
        <v>0</v>
      </c>
      <c r="K165" s="242">
        <f t="shared" si="66"/>
        <v>0</v>
      </c>
      <c r="L165" s="243">
        <f t="shared" ref="L165:L172" si="67">K165*$D165</f>
        <v>0</v>
      </c>
    </row>
    <row r="166" spans="2:12">
      <c r="B166" s="956"/>
      <c r="C166" s="55" t="s">
        <v>314</v>
      </c>
      <c r="D166" s="194">
        <v>2000</v>
      </c>
      <c r="E166" s="195"/>
      <c r="F166" s="196"/>
      <c r="G166" s="197">
        <f t="shared" si="62"/>
        <v>0</v>
      </c>
      <c r="H166" s="198">
        <f t="shared" si="63"/>
        <v>0</v>
      </c>
      <c r="I166" s="208">
        <f t="shared" si="64"/>
        <v>0</v>
      </c>
      <c r="J166" s="147">
        <f t="shared" si="65"/>
        <v>0</v>
      </c>
      <c r="K166" s="242">
        <f t="shared" si="66"/>
        <v>0</v>
      </c>
      <c r="L166" s="243">
        <f t="shared" si="67"/>
        <v>0</v>
      </c>
    </row>
    <row r="167" spans="2:12">
      <c r="B167" s="956"/>
      <c r="C167" s="55" t="s">
        <v>313</v>
      </c>
      <c r="D167" s="194">
        <v>2000</v>
      </c>
      <c r="E167" s="195"/>
      <c r="F167" s="196"/>
      <c r="G167" s="197">
        <f t="shared" si="62"/>
        <v>0</v>
      </c>
      <c r="H167" s="198">
        <f t="shared" si="63"/>
        <v>0</v>
      </c>
      <c r="I167" s="208">
        <f t="shared" si="64"/>
        <v>0</v>
      </c>
      <c r="J167" s="147">
        <f t="shared" si="65"/>
        <v>0</v>
      </c>
      <c r="K167" s="242">
        <f t="shared" si="66"/>
        <v>0</v>
      </c>
      <c r="L167" s="243">
        <f t="shared" si="67"/>
        <v>0</v>
      </c>
    </row>
    <row r="168" spans="2:12">
      <c r="B168" s="956"/>
      <c r="C168" s="55" t="s">
        <v>147</v>
      </c>
      <c r="D168" s="194">
        <v>3800</v>
      </c>
      <c r="E168" s="195"/>
      <c r="F168" s="196"/>
      <c r="G168" s="197">
        <f t="shared" si="62"/>
        <v>0</v>
      </c>
      <c r="H168" s="198">
        <f t="shared" si="63"/>
        <v>0</v>
      </c>
      <c r="I168" s="208">
        <f t="shared" si="64"/>
        <v>0</v>
      </c>
      <c r="J168" s="147">
        <f t="shared" si="65"/>
        <v>0</v>
      </c>
      <c r="K168" s="242">
        <f t="shared" si="66"/>
        <v>0</v>
      </c>
      <c r="L168" s="243">
        <f t="shared" si="67"/>
        <v>0</v>
      </c>
    </row>
    <row r="169" spans="2:12">
      <c r="B169" s="956"/>
      <c r="C169" s="55" t="s">
        <v>315</v>
      </c>
      <c r="D169" s="194">
        <v>3800</v>
      </c>
      <c r="E169" s="195"/>
      <c r="F169" s="196"/>
      <c r="G169" s="197">
        <f t="shared" si="62"/>
        <v>0</v>
      </c>
      <c r="H169" s="198">
        <f t="shared" si="63"/>
        <v>0</v>
      </c>
      <c r="I169" s="208">
        <f t="shared" si="64"/>
        <v>0</v>
      </c>
      <c r="J169" s="147">
        <f t="shared" si="65"/>
        <v>0</v>
      </c>
      <c r="K169" s="242">
        <f t="shared" si="66"/>
        <v>0</v>
      </c>
      <c r="L169" s="243">
        <f t="shared" si="67"/>
        <v>0</v>
      </c>
    </row>
    <row r="170" spans="2:12">
      <c r="B170" s="956"/>
      <c r="C170" s="55" t="s">
        <v>317</v>
      </c>
      <c r="D170" s="194">
        <v>1900</v>
      </c>
      <c r="E170" s="195"/>
      <c r="F170" s="196"/>
      <c r="G170" s="197">
        <f t="shared" si="62"/>
        <v>0</v>
      </c>
      <c r="H170" s="198">
        <f t="shared" si="63"/>
        <v>0</v>
      </c>
      <c r="I170" s="208">
        <f t="shared" si="64"/>
        <v>0</v>
      </c>
      <c r="J170" s="147">
        <f t="shared" si="65"/>
        <v>0</v>
      </c>
      <c r="K170" s="242">
        <f t="shared" si="66"/>
        <v>0</v>
      </c>
      <c r="L170" s="243">
        <f t="shared" si="67"/>
        <v>0</v>
      </c>
    </row>
    <row r="171" spans="2:12">
      <c r="B171" s="956"/>
      <c r="C171" s="55" t="s">
        <v>316</v>
      </c>
      <c r="D171" s="194">
        <v>1900</v>
      </c>
      <c r="E171" s="195"/>
      <c r="F171" s="196"/>
      <c r="G171" s="197">
        <f t="shared" si="62"/>
        <v>0</v>
      </c>
      <c r="H171" s="198">
        <f t="shared" si="63"/>
        <v>0</v>
      </c>
      <c r="I171" s="208">
        <f t="shared" si="64"/>
        <v>0</v>
      </c>
      <c r="J171" s="147">
        <f t="shared" si="65"/>
        <v>0</v>
      </c>
      <c r="K171" s="242">
        <f t="shared" si="66"/>
        <v>0</v>
      </c>
      <c r="L171" s="243">
        <f t="shared" si="67"/>
        <v>0</v>
      </c>
    </row>
    <row r="172" spans="2:12">
      <c r="B172" s="956"/>
      <c r="C172" s="55" t="s">
        <v>318</v>
      </c>
      <c r="D172" s="194">
        <v>2800</v>
      </c>
      <c r="E172" s="195"/>
      <c r="F172" s="196"/>
      <c r="G172" s="197">
        <f t="shared" si="62"/>
        <v>0</v>
      </c>
      <c r="H172" s="198">
        <f t="shared" si="63"/>
        <v>0</v>
      </c>
      <c r="I172" s="208">
        <f t="shared" si="64"/>
        <v>0</v>
      </c>
      <c r="J172" s="147">
        <f t="shared" si="65"/>
        <v>0</v>
      </c>
      <c r="K172" s="242">
        <f t="shared" si="66"/>
        <v>0</v>
      </c>
      <c r="L172" s="243">
        <f t="shared" si="67"/>
        <v>0</v>
      </c>
    </row>
    <row r="173" spans="2:12" ht="15" thickBot="1">
      <c r="B173" s="956"/>
      <c r="C173" s="200" t="s">
        <v>149</v>
      </c>
      <c r="D173" s="201"/>
      <c r="E173" s="339"/>
      <c r="F173" s="203"/>
      <c r="G173" s="204">
        <f>E173-F173</f>
        <v>0</v>
      </c>
      <c r="H173" s="330"/>
      <c r="I173" s="209">
        <f t="shared" si="64"/>
        <v>0</v>
      </c>
      <c r="J173" s="210">
        <f t="shared" si="65"/>
        <v>0</v>
      </c>
      <c r="K173" s="244">
        <f t="shared" si="66"/>
        <v>0</v>
      </c>
      <c r="L173" s="245">
        <f>SUM(L101+H173)</f>
        <v>0</v>
      </c>
    </row>
    <row r="174" spans="2:12" ht="16" thickTop="1" thickBot="1">
      <c r="B174" s="957"/>
      <c r="C174" s="13" t="s">
        <v>150</v>
      </c>
      <c r="D174" s="14"/>
      <c r="E174" s="15">
        <f t="shared" ref="E174:L174" si="68">SUM(E164:E173)</f>
        <v>0</v>
      </c>
      <c r="F174" s="16">
        <f t="shared" si="68"/>
        <v>0</v>
      </c>
      <c r="G174" s="17">
        <f t="shared" si="68"/>
        <v>0</v>
      </c>
      <c r="H174" s="18">
        <f t="shared" si="68"/>
        <v>0</v>
      </c>
      <c r="I174" s="246">
        <f t="shared" si="68"/>
        <v>0</v>
      </c>
      <c r="J174" s="247">
        <f t="shared" si="68"/>
        <v>0</v>
      </c>
      <c r="K174" s="248">
        <f t="shared" si="68"/>
        <v>0</v>
      </c>
      <c r="L174" s="249">
        <f t="shared" si="68"/>
        <v>0</v>
      </c>
    </row>
    <row r="175" spans="2:12" ht="13.5" customHeight="1">
      <c r="B175" s="955" t="s">
        <v>320</v>
      </c>
      <c r="C175" s="301" t="s">
        <v>146</v>
      </c>
      <c r="D175" s="234">
        <v>3000</v>
      </c>
      <c r="E175" s="302"/>
      <c r="F175" s="303"/>
      <c r="G175" s="304">
        <f t="shared" ref="G175:G183" si="69">E175-F175</f>
        <v>0</v>
      </c>
      <c r="H175" s="305">
        <f t="shared" ref="H175:H183" si="70">G175*$D175</f>
        <v>0</v>
      </c>
      <c r="I175" s="306">
        <f t="shared" ref="I175:I184" si="71">SUM(I103+E175)</f>
        <v>0</v>
      </c>
      <c r="J175" s="307">
        <f t="shared" ref="J175:J184" si="72">SUM(J103+F175)</f>
        <v>0</v>
      </c>
      <c r="K175" s="308">
        <f t="shared" ref="K175:K184" si="73">I175-J175</f>
        <v>0</v>
      </c>
      <c r="L175" s="309">
        <f>K175*$D175</f>
        <v>0</v>
      </c>
    </row>
    <row r="176" spans="2:12">
      <c r="B176" s="956"/>
      <c r="C176" s="55" t="s">
        <v>312</v>
      </c>
      <c r="D176" s="310">
        <v>3000</v>
      </c>
      <c r="E176" s="195"/>
      <c r="F176" s="196"/>
      <c r="G176" s="197">
        <f t="shared" si="69"/>
        <v>0</v>
      </c>
      <c r="H176" s="198">
        <f t="shared" si="70"/>
        <v>0</v>
      </c>
      <c r="I176" s="208">
        <f t="shared" si="71"/>
        <v>0</v>
      </c>
      <c r="J176" s="147">
        <f t="shared" si="72"/>
        <v>0</v>
      </c>
      <c r="K176" s="242">
        <f t="shared" si="73"/>
        <v>0</v>
      </c>
      <c r="L176" s="243">
        <f t="shared" ref="L176:L183" si="74">K176*$D176</f>
        <v>0</v>
      </c>
    </row>
    <row r="177" spans="2:12">
      <c r="B177" s="956"/>
      <c r="C177" s="55" t="s">
        <v>314</v>
      </c>
      <c r="D177" s="194">
        <v>1500</v>
      </c>
      <c r="E177" s="195"/>
      <c r="F177" s="196"/>
      <c r="G177" s="197">
        <f t="shared" si="69"/>
        <v>0</v>
      </c>
      <c r="H177" s="198">
        <f t="shared" si="70"/>
        <v>0</v>
      </c>
      <c r="I177" s="208">
        <f t="shared" si="71"/>
        <v>0</v>
      </c>
      <c r="J177" s="147">
        <f t="shared" si="72"/>
        <v>0</v>
      </c>
      <c r="K177" s="242">
        <f t="shared" si="73"/>
        <v>0</v>
      </c>
      <c r="L177" s="243">
        <f t="shared" si="74"/>
        <v>0</v>
      </c>
    </row>
    <row r="178" spans="2:12">
      <c r="B178" s="956"/>
      <c r="C178" s="55" t="s">
        <v>313</v>
      </c>
      <c r="D178" s="194">
        <v>1500</v>
      </c>
      <c r="E178" s="195"/>
      <c r="F178" s="196"/>
      <c r="G178" s="197">
        <f t="shared" si="69"/>
        <v>0</v>
      </c>
      <c r="H178" s="198">
        <f t="shared" si="70"/>
        <v>0</v>
      </c>
      <c r="I178" s="208">
        <f t="shared" si="71"/>
        <v>0</v>
      </c>
      <c r="J178" s="147">
        <f t="shared" si="72"/>
        <v>0</v>
      </c>
      <c r="K178" s="242">
        <f t="shared" si="73"/>
        <v>0</v>
      </c>
      <c r="L178" s="243">
        <f t="shared" si="74"/>
        <v>0</v>
      </c>
    </row>
    <row r="179" spans="2:12">
      <c r="B179" s="956"/>
      <c r="C179" s="55" t="s">
        <v>147</v>
      </c>
      <c r="D179" s="194">
        <v>2850</v>
      </c>
      <c r="E179" s="195"/>
      <c r="F179" s="196"/>
      <c r="G179" s="197">
        <f t="shared" si="69"/>
        <v>0</v>
      </c>
      <c r="H179" s="198">
        <f t="shared" si="70"/>
        <v>0</v>
      </c>
      <c r="I179" s="208">
        <f t="shared" si="71"/>
        <v>0</v>
      </c>
      <c r="J179" s="147">
        <f t="shared" si="72"/>
        <v>0</v>
      </c>
      <c r="K179" s="242">
        <f t="shared" si="73"/>
        <v>0</v>
      </c>
      <c r="L179" s="243">
        <f t="shared" si="74"/>
        <v>0</v>
      </c>
    </row>
    <row r="180" spans="2:12">
      <c r="B180" s="956"/>
      <c r="C180" s="55" t="s">
        <v>315</v>
      </c>
      <c r="D180" s="194">
        <v>2850</v>
      </c>
      <c r="E180" s="195"/>
      <c r="F180" s="196"/>
      <c r="G180" s="197">
        <f t="shared" si="69"/>
        <v>0</v>
      </c>
      <c r="H180" s="198">
        <f t="shared" si="70"/>
        <v>0</v>
      </c>
      <c r="I180" s="208">
        <f t="shared" si="71"/>
        <v>0</v>
      </c>
      <c r="J180" s="147">
        <f t="shared" si="72"/>
        <v>0</v>
      </c>
      <c r="K180" s="242">
        <f t="shared" si="73"/>
        <v>0</v>
      </c>
      <c r="L180" s="243">
        <f t="shared" si="74"/>
        <v>0</v>
      </c>
    </row>
    <row r="181" spans="2:12">
      <c r="B181" s="956"/>
      <c r="C181" s="55" t="s">
        <v>317</v>
      </c>
      <c r="D181" s="194">
        <v>1430</v>
      </c>
      <c r="E181" s="195"/>
      <c r="F181" s="196"/>
      <c r="G181" s="197">
        <f t="shared" si="69"/>
        <v>0</v>
      </c>
      <c r="H181" s="198">
        <f t="shared" si="70"/>
        <v>0</v>
      </c>
      <c r="I181" s="208">
        <f t="shared" si="71"/>
        <v>0</v>
      </c>
      <c r="J181" s="147">
        <f t="shared" si="72"/>
        <v>0</v>
      </c>
      <c r="K181" s="242">
        <f t="shared" si="73"/>
        <v>0</v>
      </c>
      <c r="L181" s="243">
        <f t="shared" si="74"/>
        <v>0</v>
      </c>
    </row>
    <row r="182" spans="2:12">
      <c r="B182" s="956"/>
      <c r="C182" s="55" t="s">
        <v>316</v>
      </c>
      <c r="D182" s="194">
        <v>1430</v>
      </c>
      <c r="E182" s="195"/>
      <c r="F182" s="196"/>
      <c r="G182" s="197">
        <f t="shared" si="69"/>
        <v>0</v>
      </c>
      <c r="H182" s="198">
        <f t="shared" si="70"/>
        <v>0</v>
      </c>
      <c r="I182" s="208">
        <f t="shared" si="71"/>
        <v>0</v>
      </c>
      <c r="J182" s="147">
        <f t="shared" si="72"/>
        <v>0</v>
      </c>
      <c r="K182" s="242">
        <f t="shared" si="73"/>
        <v>0</v>
      </c>
      <c r="L182" s="243">
        <f t="shared" si="74"/>
        <v>0</v>
      </c>
    </row>
    <row r="183" spans="2:12">
      <c r="B183" s="956"/>
      <c r="C183" s="55" t="s">
        <v>318</v>
      </c>
      <c r="D183" s="194">
        <v>2100</v>
      </c>
      <c r="E183" s="195"/>
      <c r="F183" s="196"/>
      <c r="G183" s="197">
        <f t="shared" si="69"/>
        <v>0</v>
      </c>
      <c r="H183" s="198">
        <f t="shared" si="70"/>
        <v>0</v>
      </c>
      <c r="I183" s="208">
        <f t="shared" si="71"/>
        <v>0</v>
      </c>
      <c r="J183" s="147">
        <f t="shared" si="72"/>
        <v>0</v>
      </c>
      <c r="K183" s="242">
        <f t="shared" si="73"/>
        <v>0</v>
      </c>
      <c r="L183" s="243">
        <f t="shared" si="74"/>
        <v>0</v>
      </c>
    </row>
    <row r="184" spans="2:12" ht="15" thickBot="1">
      <c r="B184" s="956"/>
      <c r="C184" s="200" t="s">
        <v>149</v>
      </c>
      <c r="D184" s="201"/>
      <c r="E184" s="339"/>
      <c r="F184" s="203"/>
      <c r="G184" s="204">
        <f>E184-F184</f>
        <v>0</v>
      </c>
      <c r="H184" s="330"/>
      <c r="I184" s="209">
        <f t="shared" si="71"/>
        <v>0</v>
      </c>
      <c r="J184" s="210">
        <f t="shared" si="72"/>
        <v>0</v>
      </c>
      <c r="K184" s="244">
        <f t="shared" si="73"/>
        <v>0</v>
      </c>
      <c r="L184" s="245">
        <f>SUM(L112+H184)</f>
        <v>0</v>
      </c>
    </row>
    <row r="185" spans="2:12" ht="16" thickTop="1" thickBot="1">
      <c r="B185" s="957"/>
      <c r="C185" s="13" t="s">
        <v>150</v>
      </c>
      <c r="D185" s="14"/>
      <c r="E185" s="15">
        <f t="shared" ref="E185:L185" si="75">SUM(E175:E184)</f>
        <v>0</v>
      </c>
      <c r="F185" s="16">
        <f t="shared" si="75"/>
        <v>0</v>
      </c>
      <c r="G185" s="17">
        <f t="shared" si="75"/>
        <v>0</v>
      </c>
      <c r="H185" s="18">
        <f t="shared" si="75"/>
        <v>0</v>
      </c>
      <c r="I185" s="246">
        <f t="shared" si="75"/>
        <v>0</v>
      </c>
      <c r="J185" s="247">
        <f t="shared" si="75"/>
        <v>0</v>
      </c>
      <c r="K185" s="248">
        <f t="shared" si="75"/>
        <v>0</v>
      </c>
      <c r="L185" s="249">
        <f t="shared" si="75"/>
        <v>0</v>
      </c>
    </row>
    <row r="186" spans="2:12" ht="13.5" customHeight="1">
      <c r="B186" s="955" t="s">
        <v>321</v>
      </c>
      <c r="C186" s="301" t="s">
        <v>146</v>
      </c>
      <c r="D186" s="234">
        <v>10000</v>
      </c>
      <c r="E186" s="302"/>
      <c r="F186" s="303"/>
      <c r="G186" s="304">
        <f t="shared" ref="G186:G194" si="76">E186-F186</f>
        <v>0</v>
      </c>
      <c r="H186" s="305">
        <f t="shared" ref="H186:H194" si="77">G186*$D186</f>
        <v>0</v>
      </c>
      <c r="I186" s="306">
        <f t="shared" ref="I186:I195" si="78">SUM(I114+E186)</f>
        <v>60</v>
      </c>
      <c r="J186" s="307">
        <f t="shared" ref="J186:J195" si="79">SUM(J114+F186)</f>
        <v>0</v>
      </c>
      <c r="K186" s="308">
        <f t="shared" ref="K186:K195" si="80">I186-J186</f>
        <v>60</v>
      </c>
      <c r="L186" s="309">
        <f>K186*$D186</f>
        <v>600000</v>
      </c>
    </row>
    <row r="187" spans="2:12">
      <c r="B187" s="956"/>
      <c r="C187" s="55" t="s">
        <v>312</v>
      </c>
      <c r="D187" s="310">
        <v>10000</v>
      </c>
      <c r="E187" s="195"/>
      <c r="F187" s="196"/>
      <c r="G187" s="197">
        <f t="shared" si="76"/>
        <v>0</v>
      </c>
      <c r="H187" s="198">
        <f t="shared" si="77"/>
        <v>0</v>
      </c>
      <c r="I187" s="208">
        <f t="shared" si="78"/>
        <v>0</v>
      </c>
      <c r="J187" s="147">
        <f t="shared" si="79"/>
        <v>0</v>
      </c>
      <c r="K187" s="242">
        <f t="shared" si="80"/>
        <v>0</v>
      </c>
      <c r="L187" s="243">
        <f t="shared" ref="L187:L194" si="81">K187*$D187</f>
        <v>0</v>
      </c>
    </row>
    <row r="188" spans="2:12">
      <c r="B188" s="956"/>
      <c r="C188" s="55" t="s">
        <v>314</v>
      </c>
      <c r="D188" s="194">
        <v>5000</v>
      </c>
      <c r="E188" s="195"/>
      <c r="F188" s="196"/>
      <c r="G188" s="197">
        <f t="shared" si="76"/>
        <v>0</v>
      </c>
      <c r="H188" s="198">
        <f t="shared" si="77"/>
        <v>0</v>
      </c>
      <c r="I188" s="208">
        <f t="shared" si="78"/>
        <v>2</v>
      </c>
      <c r="J188" s="147">
        <f t="shared" si="79"/>
        <v>0</v>
      </c>
      <c r="K188" s="242">
        <f t="shared" si="80"/>
        <v>2</v>
      </c>
      <c r="L188" s="243">
        <f t="shared" si="81"/>
        <v>10000</v>
      </c>
    </row>
    <row r="189" spans="2:12">
      <c r="B189" s="956"/>
      <c r="C189" s="55" t="s">
        <v>313</v>
      </c>
      <c r="D189" s="194">
        <v>5000</v>
      </c>
      <c r="E189" s="195"/>
      <c r="F189" s="196"/>
      <c r="G189" s="197">
        <f t="shared" si="76"/>
        <v>0</v>
      </c>
      <c r="H189" s="198">
        <f t="shared" si="77"/>
        <v>0</v>
      </c>
      <c r="I189" s="208">
        <f t="shared" si="78"/>
        <v>0</v>
      </c>
      <c r="J189" s="147">
        <f t="shared" si="79"/>
        <v>0</v>
      </c>
      <c r="K189" s="242">
        <f t="shared" si="80"/>
        <v>0</v>
      </c>
      <c r="L189" s="243">
        <f t="shared" si="81"/>
        <v>0</v>
      </c>
    </row>
    <row r="190" spans="2:12">
      <c r="B190" s="956"/>
      <c r="C190" s="55" t="s">
        <v>147</v>
      </c>
      <c r="D190" s="194">
        <v>9500</v>
      </c>
      <c r="E190" s="195"/>
      <c r="F190" s="196"/>
      <c r="G190" s="197">
        <f t="shared" si="76"/>
        <v>0</v>
      </c>
      <c r="H190" s="198">
        <f t="shared" si="77"/>
        <v>0</v>
      </c>
      <c r="I190" s="208">
        <f t="shared" si="78"/>
        <v>9</v>
      </c>
      <c r="J190" s="147">
        <f t="shared" si="79"/>
        <v>0</v>
      </c>
      <c r="K190" s="242">
        <f t="shared" si="80"/>
        <v>9</v>
      </c>
      <c r="L190" s="243">
        <f t="shared" si="81"/>
        <v>85500</v>
      </c>
    </row>
    <row r="191" spans="2:12">
      <c r="B191" s="956"/>
      <c r="C191" s="55" t="s">
        <v>315</v>
      </c>
      <c r="D191" s="194">
        <v>9500</v>
      </c>
      <c r="E191" s="195"/>
      <c r="F191" s="196"/>
      <c r="G191" s="197">
        <f t="shared" si="76"/>
        <v>0</v>
      </c>
      <c r="H191" s="198">
        <f t="shared" si="77"/>
        <v>0</v>
      </c>
      <c r="I191" s="208">
        <f t="shared" si="78"/>
        <v>0</v>
      </c>
      <c r="J191" s="147">
        <f t="shared" si="79"/>
        <v>0</v>
      </c>
      <c r="K191" s="242">
        <f t="shared" si="80"/>
        <v>0</v>
      </c>
      <c r="L191" s="243">
        <f t="shared" si="81"/>
        <v>0</v>
      </c>
    </row>
    <row r="192" spans="2:12">
      <c r="B192" s="956"/>
      <c r="C192" s="55" t="s">
        <v>317</v>
      </c>
      <c r="D192" s="194">
        <v>4750</v>
      </c>
      <c r="E192" s="195"/>
      <c r="F192" s="196"/>
      <c r="G192" s="197">
        <f t="shared" si="76"/>
        <v>0</v>
      </c>
      <c r="H192" s="198">
        <f t="shared" si="77"/>
        <v>0</v>
      </c>
      <c r="I192" s="208">
        <f t="shared" si="78"/>
        <v>0</v>
      </c>
      <c r="J192" s="147">
        <f t="shared" si="79"/>
        <v>0</v>
      </c>
      <c r="K192" s="242">
        <f t="shared" si="80"/>
        <v>0</v>
      </c>
      <c r="L192" s="243">
        <f t="shared" si="81"/>
        <v>0</v>
      </c>
    </row>
    <row r="193" spans="2:12">
      <c r="B193" s="956"/>
      <c r="C193" s="55" t="s">
        <v>316</v>
      </c>
      <c r="D193" s="194">
        <v>4750</v>
      </c>
      <c r="E193" s="195"/>
      <c r="F193" s="196"/>
      <c r="G193" s="197">
        <f t="shared" si="76"/>
        <v>0</v>
      </c>
      <c r="H193" s="198">
        <f t="shared" si="77"/>
        <v>0</v>
      </c>
      <c r="I193" s="208">
        <f t="shared" si="78"/>
        <v>0</v>
      </c>
      <c r="J193" s="147">
        <f t="shared" si="79"/>
        <v>0</v>
      </c>
      <c r="K193" s="242">
        <f t="shared" si="80"/>
        <v>0</v>
      </c>
      <c r="L193" s="243">
        <f t="shared" si="81"/>
        <v>0</v>
      </c>
    </row>
    <row r="194" spans="2:12">
      <c r="B194" s="956"/>
      <c r="C194" s="55" t="s">
        <v>318</v>
      </c>
      <c r="D194" s="194">
        <v>7000</v>
      </c>
      <c r="E194" s="195"/>
      <c r="F194" s="196"/>
      <c r="G194" s="197">
        <f t="shared" si="76"/>
        <v>0</v>
      </c>
      <c r="H194" s="198">
        <f t="shared" si="77"/>
        <v>0</v>
      </c>
      <c r="I194" s="208">
        <f t="shared" si="78"/>
        <v>0</v>
      </c>
      <c r="J194" s="147">
        <f t="shared" si="79"/>
        <v>0</v>
      </c>
      <c r="K194" s="242">
        <f t="shared" si="80"/>
        <v>0</v>
      </c>
      <c r="L194" s="243">
        <f t="shared" si="81"/>
        <v>0</v>
      </c>
    </row>
    <row r="195" spans="2:12" ht="15" thickBot="1">
      <c r="B195" s="956"/>
      <c r="C195" s="200" t="s">
        <v>149</v>
      </c>
      <c r="D195" s="201"/>
      <c r="E195" s="339"/>
      <c r="F195" s="203"/>
      <c r="G195" s="204">
        <f>E195-F195</f>
        <v>0</v>
      </c>
      <c r="H195" s="330"/>
      <c r="I195" s="209">
        <f t="shared" si="78"/>
        <v>0</v>
      </c>
      <c r="J195" s="210">
        <f t="shared" si="79"/>
        <v>0</v>
      </c>
      <c r="K195" s="244">
        <f t="shared" si="80"/>
        <v>0</v>
      </c>
      <c r="L195" s="245">
        <f>SUM(L123+H195)</f>
        <v>0</v>
      </c>
    </row>
    <row r="196" spans="2:12" ht="16" thickTop="1" thickBot="1">
      <c r="B196" s="957"/>
      <c r="C196" s="13" t="s">
        <v>150</v>
      </c>
      <c r="D196" s="14"/>
      <c r="E196" s="15">
        <f t="shared" ref="E196:L196" si="82">SUM(E186:E195)</f>
        <v>0</v>
      </c>
      <c r="F196" s="16">
        <f t="shared" si="82"/>
        <v>0</v>
      </c>
      <c r="G196" s="17">
        <f t="shared" si="82"/>
        <v>0</v>
      </c>
      <c r="H196" s="18">
        <f t="shared" si="82"/>
        <v>0</v>
      </c>
      <c r="I196" s="246">
        <f t="shared" si="82"/>
        <v>71</v>
      </c>
      <c r="J196" s="247">
        <f t="shared" si="82"/>
        <v>0</v>
      </c>
      <c r="K196" s="248">
        <f t="shared" si="82"/>
        <v>71</v>
      </c>
      <c r="L196" s="249">
        <f t="shared" si="82"/>
        <v>695500</v>
      </c>
    </row>
    <row r="197" spans="2:12" ht="13.5" customHeight="1">
      <c r="B197" s="955" t="s">
        <v>686</v>
      </c>
      <c r="C197" s="301" t="s">
        <v>146</v>
      </c>
      <c r="D197" s="234">
        <v>8000</v>
      </c>
      <c r="E197" s="302"/>
      <c r="F197" s="303"/>
      <c r="G197" s="304">
        <f t="shared" ref="G197:G205" si="83">E197-F197</f>
        <v>0</v>
      </c>
      <c r="H197" s="305">
        <f t="shared" ref="H197:H205" si="84">G197*$D197</f>
        <v>0</v>
      </c>
      <c r="I197" s="306">
        <f t="shared" ref="I197:I206" si="85">SUM(I125+E197)</f>
        <v>27</v>
      </c>
      <c r="J197" s="307">
        <f t="shared" ref="J197:J206" si="86">SUM(J125+F197)</f>
        <v>0</v>
      </c>
      <c r="K197" s="308">
        <f t="shared" ref="K197:K206" si="87">I197-J197</f>
        <v>27</v>
      </c>
      <c r="L197" s="309">
        <f>K197*$D197</f>
        <v>216000</v>
      </c>
    </row>
    <row r="198" spans="2:12">
      <c r="B198" s="956"/>
      <c r="C198" s="55" t="s">
        <v>312</v>
      </c>
      <c r="D198" s="310">
        <v>8000</v>
      </c>
      <c r="E198" s="195"/>
      <c r="F198" s="196"/>
      <c r="G198" s="197">
        <f t="shared" si="83"/>
        <v>0</v>
      </c>
      <c r="H198" s="198">
        <f t="shared" si="84"/>
        <v>0</v>
      </c>
      <c r="I198" s="208">
        <f t="shared" si="85"/>
        <v>0</v>
      </c>
      <c r="J198" s="147">
        <f t="shared" si="86"/>
        <v>0</v>
      </c>
      <c r="K198" s="242">
        <f t="shared" si="87"/>
        <v>0</v>
      </c>
      <c r="L198" s="243">
        <f t="shared" ref="L198:L205" si="88">K198*$D198</f>
        <v>0</v>
      </c>
    </row>
    <row r="199" spans="2:12">
      <c r="B199" s="956"/>
      <c r="C199" s="55" t="s">
        <v>314</v>
      </c>
      <c r="D199" s="194">
        <v>4000</v>
      </c>
      <c r="E199" s="195"/>
      <c r="F199" s="196"/>
      <c r="G199" s="197">
        <f t="shared" si="83"/>
        <v>0</v>
      </c>
      <c r="H199" s="198">
        <f t="shared" si="84"/>
        <v>0</v>
      </c>
      <c r="I199" s="208">
        <f t="shared" si="85"/>
        <v>1</v>
      </c>
      <c r="J199" s="147">
        <f t="shared" si="86"/>
        <v>0</v>
      </c>
      <c r="K199" s="242">
        <f t="shared" si="87"/>
        <v>1</v>
      </c>
      <c r="L199" s="243">
        <f t="shared" si="88"/>
        <v>4000</v>
      </c>
    </row>
    <row r="200" spans="2:12">
      <c r="B200" s="956"/>
      <c r="C200" s="55" t="s">
        <v>313</v>
      </c>
      <c r="D200" s="194">
        <v>4000</v>
      </c>
      <c r="E200" s="195"/>
      <c r="F200" s="196"/>
      <c r="G200" s="197">
        <f t="shared" si="83"/>
        <v>0</v>
      </c>
      <c r="H200" s="198">
        <f t="shared" si="84"/>
        <v>0</v>
      </c>
      <c r="I200" s="208">
        <f t="shared" si="85"/>
        <v>0</v>
      </c>
      <c r="J200" s="147">
        <f t="shared" si="86"/>
        <v>0</v>
      </c>
      <c r="K200" s="242">
        <f t="shared" si="87"/>
        <v>0</v>
      </c>
      <c r="L200" s="243">
        <f t="shared" si="88"/>
        <v>0</v>
      </c>
    </row>
    <row r="201" spans="2:12">
      <c r="B201" s="956"/>
      <c r="C201" s="55" t="s">
        <v>147</v>
      </c>
      <c r="D201" s="194">
        <v>7600</v>
      </c>
      <c r="E201" s="195"/>
      <c r="F201" s="196"/>
      <c r="G201" s="197">
        <f t="shared" si="83"/>
        <v>0</v>
      </c>
      <c r="H201" s="198">
        <f t="shared" si="84"/>
        <v>0</v>
      </c>
      <c r="I201" s="208">
        <f t="shared" si="85"/>
        <v>6</v>
      </c>
      <c r="J201" s="147">
        <f t="shared" si="86"/>
        <v>0</v>
      </c>
      <c r="K201" s="242">
        <f t="shared" si="87"/>
        <v>6</v>
      </c>
      <c r="L201" s="243">
        <f t="shared" si="88"/>
        <v>45600</v>
      </c>
    </row>
    <row r="202" spans="2:12">
      <c r="B202" s="956"/>
      <c r="C202" s="55" t="s">
        <v>315</v>
      </c>
      <c r="D202" s="194">
        <v>7600</v>
      </c>
      <c r="E202" s="195"/>
      <c r="F202" s="196"/>
      <c r="G202" s="197">
        <f t="shared" si="83"/>
        <v>0</v>
      </c>
      <c r="H202" s="198">
        <f t="shared" si="84"/>
        <v>0</v>
      </c>
      <c r="I202" s="208">
        <f t="shared" si="85"/>
        <v>0</v>
      </c>
      <c r="J202" s="147">
        <f t="shared" si="86"/>
        <v>0</v>
      </c>
      <c r="K202" s="242">
        <f t="shared" si="87"/>
        <v>0</v>
      </c>
      <c r="L202" s="243">
        <f t="shared" si="88"/>
        <v>0</v>
      </c>
    </row>
    <row r="203" spans="2:12">
      <c r="B203" s="956"/>
      <c r="C203" s="55" t="s">
        <v>317</v>
      </c>
      <c r="D203" s="194">
        <v>3800</v>
      </c>
      <c r="E203" s="195"/>
      <c r="F203" s="196"/>
      <c r="G203" s="197">
        <f t="shared" si="83"/>
        <v>0</v>
      </c>
      <c r="H203" s="198">
        <f t="shared" si="84"/>
        <v>0</v>
      </c>
      <c r="I203" s="208">
        <f t="shared" si="85"/>
        <v>0</v>
      </c>
      <c r="J203" s="147">
        <f t="shared" si="86"/>
        <v>0</v>
      </c>
      <c r="K203" s="242">
        <f t="shared" si="87"/>
        <v>0</v>
      </c>
      <c r="L203" s="243">
        <f t="shared" si="88"/>
        <v>0</v>
      </c>
    </row>
    <row r="204" spans="2:12">
      <c r="B204" s="956"/>
      <c r="C204" s="55" t="s">
        <v>316</v>
      </c>
      <c r="D204" s="194">
        <v>3800</v>
      </c>
      <c r="E204" s="195"/>
      <c r="F204" s="196"/>
      <c r="G204" s="197">
        <f t="shared" si="83"/>
        <v>0</v>
      </c>
      <c r="H204" s="198">
        <f t="shared" si="84"/>
        <v>0</v>
      </c>
      <c r="I204" s="208">
        <f t="shared" si="85"/>
        <v>0</v>
      </c>
      <c r="J204" s="147">
        <f t="shared" si="86"/>
        <v>0</v>
      </c>
      <c r="K204" s="242">
        <f t="shared" si="87"/>
        <v>0</v>
      </c>
      <c r="L204" s="243">
        <f t="shared" si="88"/>
        <v>0</v>
      </c>
    </row>
    <row r="205" spans="2:12">
      <c r="B205" s="956"/>
      <c r="C205" s="55" t="s">
        <v>318</v>
      </c>
      <c r="D205" s="194">
        <v>5600</v>
      </c>
      <c r="E205" s="195"/>
      <c r="F205" s="196"/>
      <c r="G205" s="197">
        <f t="shared" si="83"/>
        <v>0</v>
      </c>
      <c r="H205" s="198">
        <f t="shared" si="84"/>
        <v>0</v>
      </c>
      <c r="I205" s="208">
        <f t="shared" si="85"/>
        <v>0</v>
      </c>
      <c r="J205" s="147">
        <f t="shared" si="86"/>
        <v>0</v>
      </c>
      <c r="K205" s="242">
        <f t="shared" si="87"/>
        <v>0</v>
      </c>
      <c r="L205" s="243">
        <f t="shared" si="88"/>
        <v>0</v>
      </c>
    </row>
    <row r="206" spans="2:12" ht="15" thickBot="1">
      <c r="B206" s="956"/>
      <c r="C206" s="200" t="s">
        <v>149</v>
      </c>
      <c r="D206" s="201"/>
      <c r="E206" s="339"/>
      <c r="F206" s="203"/>
      <c r="G206" s="204">
        <f>E206-F206</f>
        <v>0</v>
      </c>
      <c r="H206" s="330"/>
      <c r="I206" s="209">
        <f t="shared" si="85"/>
        <v>0</v>
      </c>
      <c r="J206" s="210">
        <f t="shared" si="86"/>
        <v>0</v>
      </c>
      <c r="K206" s="244">
        <f t="shared" si="87"/>
        <v>0</v>
      </c>
      <c r="L206" s="245">
        <f>SUM(L134+H206)</f>
        <v>0</v>
      </c>
    </row>
    <row r="207" spans="2:12" ht="16" thickTop="1" thickBot="1">
      <c r="B207" s="957"/>
      <c r="C207" s="13" t="s">
        <v>150</v>
      </c>
      <c r="D207" s="14"/>
      <c r="E207" s="15">
        <f t="shared" ref="E207:L207" si="89">SUM(E197:E206)</f>
        <v>0</v>
      </c>
      <c r="F207" s="16">
        <f t="shared" si="89"/>
        <v>0</v>
      </c>
      <c r="G207" s="17">
        <f t="shared" si="89"/>
        <v>0</v>
      </c>
      <c r="H207" s="18">
        <f t="shared" si="89"/>
        <v>0</v>
      </c>
      <c r="I207" s="246">
        <f t="shared" si="89"/>
        <v>34</v>
      </c>
      <c r="J207" s="247">
        <f t="shared" si="89"/>
        <v>0</v>
      </c>
      <c r="K207" s="248">
        <f t="shared" si="89"/>
        <v>34</v>
      </c>
      <c r="L207" s="249">
        <f t="shared" si="89"/>
        <v>265600</v>
      </c>
    </row>
    <row r="208" spans="2:12" ht="13.5" customHeight="1">
      <c r="B208" s="955" t="s">
        <v>337</v>
      </c>
      <c r="C208" s="301" t="s">
        <v>146</v>
      </c>
      <c r="D208" s="234">
        <v>1000</v>
      </c>
      <c r="E208" s="302"/>
      <c r="F208" s="303"/>
      <c r="G208" s="304">
        <f t="shared" ref="G208:G217" si="90">E208-F208</f>
        <v>0</v>
      </c>
      <c r="H208" s="305">
        <f>+G208*D208</f>
        <v>0</v>
      </c>
      <c r="I208" s="306">
        <f t="shared" ref="I208:I217" si="91">SUM(I136+E208)</f>
        <v>0</v>
      </c>
      <c r="J208" s="307">
        <f t="shared" ref="J208:J217" si="92">SUM(J136+F208)</f>
        <v>0</v>
      </c>
      <c r="K208" s="308">
        <f t="shared" ref="K208:K215" si="93">I208-J208</f>
        <v>0</v>
      </c>
      <c r="L208" s="309">
        <f>K208*$D208</f>
        <v>0</v>
      </c>
    </row>
    <row r="209" spans="2:12">
      <c r="B209" s="956"/>
      <c r="C209" s="55" t="s">
        <v>312</v>
      </c>
      <c r="D209" s="310">
        <v>1000</v>
      </c>
      <c r="E209" s="195"/>
      <c r="F209" s="196"/>
      <c r="G209" s="197">
        <f t="shared" si="90"/>
        <v>0</v>
      </c>
      <c r="H209" s="198">
        <f t="shared" ref="H209:H216" si="94">+G209*D209</f>
        <v>0</v>
      </c>
      <c r="I209" s="208">
        <f t="shared" si="91"/>
        <v>0</v>
      </c>
      <c r="J209" s="147">
        <f t="shared" si="92"/>
        <v>0</v>
      </c>
      <c r="K209" s="242">
        <f t="shared" si="93"/>
        <v>0</v>
      </c>
      <c r="L209" s="243">
        <f t="shared" ref="L209:L216" si="95">K209*$D209</f>
        <v>0</v>
      </c>
    </row>
    <row r="210" spans="2:12">
      <c r="B210" s="956"/>
      <c r="C210" s="55" t="s">
        <v>314</v>
      </c>
      <c r="D210" s="194">
        <v>500</v>
      </c>
      <c r="E210" s="195"/>
      <c r="F210" s="196"/>
      <c r="G210" s="197">
        <f t="shared" si="90"/>
        <v>0</v>
      </c>
      <c r="H210" s="198">
        <f t="shared" si="94"/>
        <v>0</v>
      </c>
      <c r="I210" s="208">
        <f t="shared" si="91"/>
        <v>0</v>
      </c>
      <c r="J210" s="147">
        <f t="shared" si="92"/>
        <v>0</v>
      </c>
      <c r="K210" s="242">
        <f t="shared" si="93"/>
        <v>0</v>
      </c>
      <c r="L210" s="243">
        <f t="shared" si="95"/>
        <v>0</v>
      </c>
    </row>
    <row r="211" spans="2:12">
      <c r="B211" s="956"/>
      <c r="C211" s="55" t="s">
        <v>313</v>
      </c>
      <c r="D211" s="194">
        <v>500</v>
      </c>
      <c r="E211" s="195"/>
      <c r="F211" s="196"/>
      <c r="G211" s="197">
        <f t="shared" si="90"/>
        <v>0</v>
      </c>
      <c r="H211" s="198">
        <f t="shared" si="94"/>
        <v>0</v>
      </c>
      <c r="I211" s="208">
        <f t="shared" si="91"/>
        <v>0</v>
      </c>
      <c r="J211" s="147">
        <f t="shared" si="92"/>
        <v>0</v>
      </c>
      <c r="K211" s="242">
        <f t="shared" si="93"/>
        <v>0</v>
      </c>
      <c r="L211" s="243">
        <f t="shared" si="95"/>
        <v>0</v>
      </c>
    </row>
    <row r="212" spans="2:12">
      <c r="B212" s="956"/>
      <c r="C212" s="55" t="s">
        <v>147</v>
      </c>
      <c r="D212" s="194">
        <v>900</v>
      </c>
      <c r="E212" s="195"/>
      <c r="F212" s="196"/>
      <c r="G212" s="197">
        <f t="shared" si="90"/>
        <v>0</v>
      </c>
      <c r="H212" s="198">
        <f t="shared" si="94"/>
        <v>0</v>
      </c>
      <c r="I212" s="208">
        <f t="shared" si="91"/>
        <v>0</v>
      </c>
      <c r="J212" s="147">
        <f t="shared" si="92"/>
        <v>0</v>
      </c>
      <c r="K212" s="242">
        <f t="shared" si="93"/>
        <v>0</v>
      </c>
      <c r="L212" s="243">
        <f t="shared" si="95"/>
        <v>0</v>
      </c>
    </row>
    <row r="213" spans="2:12">
      <c r="B213" s="956"/>
      <c r="C213" s="55" t="s">
        <v>315</v>
      </c>
      <c r="D213" s="194">
        <v>900</v>
      </c>
      <c r="E213" s="195"/>
      <c r="F213" s="196"/>
      <c r="G213" s="197">
        <f t="shared" si="90"/>
        <v>0</v>
      </c>
      <c r="H213" s="198">
        <f t="shared" si="94"/>
        <v>0</v>
      </c>
      <c r="I213" s="208">
        <f t="shared" si="91"/>
        <v>0</v>
      </c>
      <c r="J213" s="147">
        <f t="shared" si="92"/>
        <v>0</v>
      </c>
      <c r="K213" s="242">
        <f t="shared" si="93"/>
        <v>0</v>
      </c>
      <c r="L213" s="243">
        <f t="shared" si="95"/>
        <v>0</v>
      </c>
    </row>
    <row r="214" spans="2:12">
      <c r="B214" s="956"/>
      <c r="C214" s="55" t="s">
        <v>317</v>
      </c>
      <c r="D214" s="194">
        <v>450</v>
      </c>
      <c r="E214" s="195"/>
      <c r="F214" s="196"/>
      <c r="G214" s="197">
        <f t="shared" si="90"/>
        <v>0</v>
      </c>
      <c r="H214" s="198">
        <f t="shared" si="94"/>
        <v>0</v>
      </c>
      <c r="I214" s="208">
        <f t="shared" si="91"/>
        <v>0</v>
      </c>
      <c r="J214" s="147">
        <f t="shared" si="92"/>
        <v>0</v>
      </c>
      <c r="K214" s="242">
        <f t="shared" si="93"/>
        <v>0</v>
      </c>
      <c r="L214" s="243">
        <f t="shared" si="95"/>
        <v>0</v>
      </c>
    </row>
    <row r="215" spans="2:12">
      <c r="B215" s="956"/>
      <c r="C215" s="55" t="s">
        <v>316</v>
      </c>
      <c r="D215" s="194">
        <v>450</v>
      </c>
      <c r="E215" s="195"/>
      <c r="F215" s="196"/>
      <c r="G215" s="197">
        <f t="shared" si="90"/>
        <v>0</v>
      </c>
      <c r="H215" s="198">
        <f t="shared" si="94"/>
        <v>0</v>
      </c>
      <c r="I215" s="208">
        <f t="shared" si="91"/>
        <v>0</v>
      </c>
      <c r="J215" s="147">
        <f t="shared" si="92"/>
        <v>0</v>
      </c>
      <c r="K215" s="242">
        <f t="shared" si="93"/>
        <v>0</v>
      </c>
      <c r="L215" s="243">
        <f t="shared" si="95"/>
        <v>0</v>
      </c>
    </row>
    <row r="216" spans="2:12">
      <c r="B216" s="956"/>
      <c r="C216" s="55" t="s">
        <v>318</v>
      </c>
      <c r="D216" s="199">
        <v>700</v>
      </c>
      <c r="E216" s="195"/>
      <c r="F216" s="196"/>
      <c r="G216" s="197">
        <f t="shared" si="90"/>
        <v>0</v>
      </c>
      <c r="H216" s="198">
        <f t="shared" si="94"/>
        <v>0</v>
      </c>
      <c r="I216" s="208">
        <f t="shared" si="91"/>
        <v>0</v>
      </c>
      <c r="J216" s="147">
        <f t="shared" si="92"/>
        <v>0</v>
      </c>
      <c r="K216" s="242">
        <f>I216-J216</f>
        <v>0</v>
      </c>
      <c r="L216" s="243">
        <f t="shared" si="95"/>
        <v>0</v>
      </c>
    </row>
    <row r="217" spans="2:12" ht="15" thickBot="1">
      <c r="B217" s="956"/>
      <c r="C217" s="200" t="s">
        <v>149</v>
      </c>
      <c r="D217" s="201"/>
      <c r="E217" s="339"/>
      <c r="F217" s="203"/>
      <c r="G217" s="204">
        <f t="shared" si="90"/>
        <v>0</v>
      </c>
      <c r="H217" s="330"/>
      <c r="I217" s="209">
        <f t="shared" si="91"/>
        <v>0</v>
      </c>
      <c r="J217" s="210">
        <f t="shared" si="92"/>
        <v>0</v>
      </c>
      <c r="K217" s="244">
        <f>I217-J217</f>
        <v>0</v>
      </c>
      <c r="L217" s="245">
        <f>SUM(L145+H217)</f>
        <v>0</v>
      </c>
    </row>
    <row r="218" spans="2:12" ht="16" thickTop="1" thickBot="1">
      <c r="B218" s="957"/>
      <c r="C218" s="13" t="s">
        <v>150</v>
      </c>
      <c r="D218" s="14"/>
      <c r="E218" s="15">
        <f t="shared" ref="E218:L218" si="96">SUM(E208:E217)</f>
        <v>0</v>
      </c>
      <c r="F218" s="16">
        <f t="shared" si="96"/>
        <v>0</v>
      </c>
      <c r="G218" s="17">
        <f t="shared" si="96"/>
        <v>0</v>
      </c>
      <c r="H218" s="18">
        <f t="shared" si="96"/>
        <v>0</v>
      </c>
      <c r="I218" s="246">
        <f t="shared" si="96"/>
        <v>0</v>
      </c>
      <c r="J218" s="247">
        <f t="shared" si="96"/>
        <v>0</v>
      </c>
      <c r="K218" s="248">
        <f t="shared" si="96"/>
        <v>0</v>
      </c>
      <c r="L218" s="249">
        <f t="shared" si="96"/>
        <v>0</v>
      </c>
    </row>
    <row r="219" spans="2:12" ht="15" thickBot="1">
      <c r="B219" s="207" t="s">
        <v>151</v>
      </c>
      <c r="C219" s="232"/>
      <c r="D219" s="232"/>
      <c r="E219" s="258">
        <f t="shared" ref="E219:L219" si="97">SUM(E163+E174+E185+E196+E207+E218)</f>
        <v>0</v>
      </c>
      <c r="F219" s="341">
        <f t="shared" si="97"/>
        <v>0</v>
      </c>
      <c r="G219" s="342">
        <f t="shared" si="97"/>
        <v>0</v>
      </c>
      <c r="H219" s="343">
        <f t="shared" si="97"/>
        <v>0</v>
      </c>
      <c r="I219" s="255">
        <f t="shared" si="97"/>
        <v>273</v>
      </c>
      <c r="J219" s="256">
        <f t="shared" si="97"/>
        <v>0</v>
      </c>
      <c r="K219" s="257">
        <f t="shared" si="97"/>
        <v>273</v>
      </c>
      <c r="L219" s="233">
        <f t="shared" si="97"/>
        <v>1781360</v>
      </c>
    </row>
    <row r="221" spans="2:12">
      <c r="B221" s="961" t="s">
        <v>138</v>
      </c>
      <c r="C221" s="961"/>
      <c r="D221" s="961"/>
      <c r="E221" s="922"/>
      <c r="F221" s="922"/>
    </row>
    <row r="222" spans="2:12" ht="16.5" customHeight="1" thickBot="1">
      <c r="B222" s="954">
        <f>B150+1</f>
        <v>46145</v>
      </c>
      <c r="C222" s="954"/>
      <c r="D222" s="954"/>
      <c r="E222" s="954"/>
      <c r="F222" s="954"/>
      <c r="G222" s="311"/>
      <c r="H222" s="20"/>
    </row>
    <row r="223" spans="2:12" ht="15">
      <c r="B223" s="958" t="s">
        <v>139</v>
      </c>
      <c r="C223" s="959"/>
      <c r="D223" s="960"/>
      <c r="E223" s="5"/>
      <c r="F223" s="226" t="s">
        <v>140</v>
      </c>
      <c r="G223" s="226"/>
      <c r="H223" s="6"/>
      <c r="I223" s="7"/>
      <c r="J223" s="226" t="s">
        <v>141</v>
      </c>
      <c r="K223" s="226"/>
      <c r="L223" s="6"/>
    </row>
    <row r="224" spans="2:12" ht="15" thickBot="1">
      <c r="B224" s="227"/>
      <c r="C224" s="228"/>
      <c r="D224" s="229"/>
      <c r="E224" s="8" t="s">
        <v>142</v>
      </c>
      <c r="F224" s="9" t="s">
        <v>143</v>
      </c>
      <c r="G224" s="10" t="s">
        <v>144</v>
      </c>
      <c r="H224" s="11" t="s">
        <v>145</v>
      </c>
      <c r="I224" s="12" t="s">
        <v>142</v>
      </c>
      <c r="J224" s="9" t="s">
        <v>143</v>
      </c>
      <c r="K224" s="10" t="s">
        <v>144</v>
      </c>
      <c r="L224" s="11" t="s">
        <v>145</v>
      </c>
    </row>
    <row r="225" spans="2:12" ht="13.5" customHeight="1">
      <c r="B225" s="955" t="s">
        <v>636</v>
      </c>
      <c r="C225" s="301" t="s">
        <v>146</v>
      </c>
      <c r="D225" s="234">
        <v>5000</v>
      </c>
      <c r="E225" s="302"/>
      <c r="F225" s="303"/>
      <c r="G225" s="304">
        <f t="shared" ref="G225:G234" si="98">E225-F225</f>
        <v>0</v>
      </c>
      <c r="H225" s="305">
        <f>G225*$D225</f>
        <v>0</v>
      </c>
      <c r="I225" s="306">
        <f t="shared" ref="I225:I234" si="99">SUM(I153+E225)</f>
        <v>144</v>
      </c>
      <c r="J225" s="307">
        <f t="shared" ref="J225:J234" si="100">SUM(J153+F225)</f>
        <v>0</v>
      </c>
      <c r="K225" s="308">
        <f t="shared" ref="K225:K234" si="101">I225-J225</f>
        <v>144</v>
      </c>
      <c r="L225" s="309">
        <f>K225*$D225</f>
        <v>720000</v>
      </c>
    </row>
    <row r="226" spans="2:12">
      <c r="B226" s="956"/>
      <c r="C226" s="55" t="s">
        <v>312</v>
      </c>
      <c r="D226" s="310">
        <v>5000</v>
      </c>
      <c r="E226" s="195"/>
      <c r="F226" s="196"/>
      <c r="G226" s="197">
        <f t="shared" si="98"/>
        <v>0</v>
      </c>
      <c r="H226" s="198">
        <f t="shared" ref="H226:H233" si="102">G226*$D226</f>
        <v>0</v>
      </c>
      <c r="I226" s="208">
        <f t="shared" si="99"/>
        <v>0</v>
      </c>
      <c r="J226" s="147">
        <f t="shared" si="100"/>
        <v>0</v>
      </c>
      <c r="K226" s="242">
        <f t="shared" si="101"/>
        <v>0</v>
      </c>
      <c r="L226" s="243">
        <f t="shared" ref="L226:L233" si="103">K226*$D226</f>
        <v>0</v>
      </c>
    </row>
    <row r="227" spans="2:12">
      <c r="B227" s="956"/>
      <c r="C227" s="55" t="s">
        <v>314</v>
      </c>
      <c r="D227" s="194">
        <v>2500</v>
      </c>
      <c r="E227" s="195"/>
      <c r="F227" s="196"/>
      <c r="G227" s="197">
        <f t="shared" si="98"/>
        <v>0</v>
      </c>
      <c r="H227" s="198">
        <f t="shared" si="102"/>
        <v>0</v>
      </c>
      <c r="I227" s="208">
        <f t="shared" si="99"/>
        <v>4</v>
      </c>
      <c r="J227" s="147">
        <f t="shared" si="100"/>
        <v>0</v>
      </c>
      <c r="K227" s="242">
        <f t="shared" si="101"/>
        <v>4</v>
      </c>
      <c r="L227" s="243">
        <f t="shared" si="103"/>
        <v>10000</v>
      </c>
    </row>
    <row r="228" spans="2:12">
      <c r="B228" s="956"/>
      <c r="C228" s="55" t="s">
        <v>313</v>
      </c>
      <c r="D228" s="194">
        <v>2500</v>
      </c>
      <c r="E228" s="195"/>
      <c r="F228" s="196"/>
      <c r="G228" s="197">
        <f t="shared" si="98"/>
        <v>0</v>
      </c>
      <c r="H228" s="198">
        <f t="shared" si="102"/>
        <v>0</v>
      </c>
      <c r="I228" s="208">
        <f t="shared" si="99"/>
        <v>0</v>
      </c>
      <c r="J228" s="147">
        <f t="shared" si="100"/>
        <v>0</v>
      </c>
      <c r="K228" s="242">
        <f t="shared" si="101"/>
        <v>0</v>
      </c>
      <c r="L228" s="243">
        <f t="shared" si="103"/>
        <v>0</v>
      </c>
    </row>
    <row r="229" spans="2:12">
      <c r="B229" s="956"/>
      <c r="C229" s="55" t="s">
        <v>147</v>
      </c>
      <c r="D229" s="194">
        <v>4750</v>
      </c>
      <c r="E229" s="195"/>
      <c r="F229" s="196"/>
      <c r="G229" s="197">
        <f t="shared" si="98"/>
        <v>0</v>
      </c>
      <c r="H229" s="198">
        <f t="shared" si="102"/>
        <v>0</v>
      </c>
      <c r="I229" s="208">
        <f t="shared" si="99"/>
        <v>18</v>
      </c>
      <c r="J229" s="147">
        <f t="shared" si="100"/>
        <v>0</v>
      </c>
      <c r="K229" s="242">
        <f t="shared" si="101"/>
        <v>18</v>
      </c>
      <c r="L229" s="243">
        <f t="shared" si="103"/>
        <v>85500</v>
      </c>
    </row>
    <row r="230" spans="2:12">
      <c r="B230" s="956"/>
      <c r="C230" s="55" t="s">
        <v>315</v>
      </c>
      <c r="D230" s="194">
        <v>4750</v>
      </c>
      <c r="E230" s="195"/>
      <c r="F230" s="196"/>
      <c r="G230" s="197">
        <f t="shared" si="98"/>
        <v>0</v>
      </c>
      <c r="H230" s="198">
        <f t="shared" si="102"/>
        <v>0</v>
      </c>
      <c r="I230" s="208">
        <f t="shared" si="99"/>
        <v>0</v>
      </c>
      <c r="J230" s="147">
        <f t="shared" si="100"/>
        <v>0</v>
      </c>
      <c r="K230" s="242">
        <f t="shared" si="101"/>
        <v>0</v>
      </c>
      <c r="L230" s="243">
        <f t="shared" si="103"/>
        <v>0</v>
      </c>
    </row>
    <row r="231" spans="2:12">
      <c r="B231" s="956"/>
      <c r="C231" s="55" t="s">
        <v>317</v>
      </c>
      <c r="D231" s="194">
        <v>2380</v>
      </c>
      <c r="E231" s="195"/>
      <c r="F231" s="196"/>
      <c r="G231" s="197">
        <f t="shared" si="98"/>
        <v>0</v>
      </c>
      <c r="H231" s="198">
        <f t="shared" si="102"/>
        <v>0</v>
      </c>
      <c r="I231" s="208">
        <f t="shared" si="99"/>
        <v>2</v>
      </c>
      <c r="J231" s="147">
        <f t="shared" si="100"/>
        <v>0</v>
      </c>
      <c r="K231" s="242">
        <f t="shared" si="101"/>
        <v>2</v>
      </c>
      <c r="L231" s="243">
        <f t="shared" si="103"/>
        <v>4760</v>
      </c>
    </row>
    <row r="232" spans="2:12">
      <c r="B232" s="956"/>
      <c r="C232" s="55" t="s">
        <v>316</v>
      </c>
      <c r="D232" s="194">
        <v>2380</v>
      </c>
      <c r="E232" s="195"/>
      <c r="F232" s="196"/>
      <c r="G232" s="197">
        <f t="shared" si="98"/>
        <v>0</v>
      </c>
      <c r="H232" s="198">
        <f t="shared" si="102"/>
        <v>0</v>
      </c>
      <c r="I232" s="208">
        <f t="shared" si="99"/>
        <v>0</v>
      </c>
      <c r="J232" s="147">
        <f t="shared" si="100"/>
        <v>0</v>
      </c>
      <c r="K232" s="242">
        <f t="shared" si="101"/>
        <v>0</v>
      </c>
      <c r="L232" s="243">
        <f t="shared" si="103"/>
        <v>0</v>
      </c>
    </row>
    <row r="233" spans="2:12">
      <c r="B233" s="956"/>
      <c r="C233" s="55" t="s">
        <v>318</v>
      </c>
      <c r="D233" s="194">
        <v>3500</v>
      </c>
      <c r="E233" s="195"/>
      <c r="F233" s="196"/>
      <c r="G233" s="197">
        <f t="shared" si="98"/>
        <v>0</v>
      </c>
      <c r="H233" s="198">
        <f t="shared" si="102"/>
        <v>0</v>
      </c>
      <c r="I233" s="208">
        <f t="shared" si="99"/>
        <v>0</v>
      </c>
      <c r="J233" s="147">
        <f t="shared" si="100"/>
        <v>0</v>
      </c>
      <c r="K233" s="242">
        <f t="shared" si="101"/>
        <v>0</v>
      </c>
      <c r="L233" s="243">
        <f t="shared" si="103"/>
        <v>0</v>
      </c>
    </row>
    <row r="234" spans="2:12" ht="15" thickBot="1">
      <c r="B234" s="956"/>
      <c r="C234" s="200" t="s">
        <v>149</v>
      </c>
      <c r="D234" s="201"/>
      <c r="E234" s="339"/>
      <c r="F234" s="203"/>
      <c r="G234" s="204">
        <f t="shared" si="98"/>
        <v>0</v>
      </c>
      <c r="H234" s="330"/>
      <c r="I234" s="209">
        <f t="shared" si="99"/>
        <v>0</v>
      </c>
      <c r="J234" s="210">
        <f t="shared" si="100"/>
        <v>0</v>
      </c>
      <c r="K234" s="244">
        <f t="shared" si="101"/>
        <v>0</v>
      </c>
      <c r="L234" s="245">
        <f>SUM(L162+H234)</f>
        <v>0</v>
      </c>
    </row>
    <row r="235" spans="2:12" ht="16" thickTop="1" thickBot="1">
      <c r="B235" s="957"/>
      <c r="C235" s="13" t="s">
        <v>150</v>
      </c>
      <c r="D235" s="14"/>
      <c r="E235" s="15">
        <f t="shared" ref="E235:L235" si="104">SUM(E225:E234)</f>
        <v>0</v>
      </c>
      <c r="F235" s="16">
        <f t="shared" si="104"/>
        <v>0</v>
      </c>
      <c r="G235" s="17">
        <f t="shared" si="104"/>
        <v>0</v>
      </c>
      <c r="H235" s="18">
        <f t="shared" si="104"/>
        <v>0</v>
      </c>
      <c r="I235" s="246">
        <f t="shared" si="104"/>
        <v>168</v>
      </c>
      <c r="J235" s="247">
        <f t="shared" si="104"/>
        <v>0</v>
      </c>
      <c r="K235" s="248">
        <f t="shared" si="104"/>
        <v>168</v>
      </c>
      <c r="L235" s="249">
        <f t="shared" si="104"/>
        <v>820260</v>
      </c>
    </row>
    <row r="236" spans="2:12" ht="13.5" customHeight="1">
      <c r="B236" s="955" t="s">
        <v>319</v>
      </c>
      <c r="C236" s="301" t="s">
        <v>146</v>
      </c>
      <c r="D236" s="234">
        <v>4000</v>
      </c>
      <c r="E236" s="302"/>
      <c r="F236" s="303"/>
      <c r="G236" s="304">
        <f t="shared" ref="G236:G244" si="105">E236-F236</f>
        <v>0</v>
      </c>
      <c r="H236" s="305">
        <f t="shared" ref="H236:H244" si="106">G236*$D236</f>
        <v>0</v>
      </c>
      <c r="I236" s="306">
        <f t="shared" ref="I236:I245" si="107">SUM(I164+E236)</f>
        <v>0</v>
      </c>
      <c r="J236" s="307">
        <f t="shared" ref="J236:J245" si="108">SUM(J164+F236)</f>
        <v>0</v>
      </c>
      <c r="K236" s="308">
        <f t="shared" ref="K236:K245" si="109">I236-J236</f>
        <v>0</v>
      </c>
      <c r="L236" s="309">
        <f>K236*$D236</f>
        <v>0</v>
      </c>
    </row>
    <row r="237" spans="2:12">
      <c r="B237" s="956"/>
      <c r="C237" s="55" t="s">
        <v>312</v>
      </c>
      <c r="D237" s="310">
        <v>4000</v>
      </c>
      <c r="E237" s="195"/>
      <c r="F237" s="196"/>
      <c r="G237" s="197">
        <f t="shared" si="105"/>
        <v>0</v>
      </c>
      <c r="H237" s="198">
        <f t="shared" si="106"/>
        <v>0</v>
      </c>
      <c r="I237" s="208">
        <f t="shared" si="107"/>
        <v>0</v>
      </c>
      <c r="J237" s="147">
        <f t="shared" si="108"/>
        <v>0</v>
      </c>
      <c r="K237" s="242">
        <f t="shared" si="109"/>
        <v>0</v>
      </c>
      <c r="L237" s="243">
        <f t="shared" ref="L237:L244" si="110">K237*$D237</f>
        <v>0</v>
      </c>
    </row>
    <row r="238" spans="2:12">
      <c r="B238" s="956"/>
      <c r="C238" s="55" t="s">
        <v>314</v>
      </c>
      <c r="D238" s="194">
        <v>2000</v>
      </c>
      <c r="E238" s="195"/>
      <c r="F238" s="196"/>
      <c r="G238" s="197">
        <f t="shared" si="105"/>
        <v>0</v>
      </c>
      <c r="H238" s="198">
        <f t="shared" si="106"/>
        <v>0</v>
      </c>
      <c r="I238" s="208">
        <f t="shared" si="107"/>
        <v>0</v>
      </c>
      <c r="J238" s="147">
        <f t="shared" si="108"/>
        <v>0</v>
      </c>
      <c r="K238" s="242">
        <f t="shared" si="109"/>
        <v>0</v>
      </c>
      <c r="L238" s="243">
        <f t="shared" si="110"/>
        <v>0</v>
      </c>
    </row>
    <row r="239" spans="2:12">
      <c r="B239" s="956"/>
      <c r="C239" s="55" t="s">
        <v>313</v>
      </c>
      <c r="D239" s="194">
        <v>2000</v>
      </c>
      <c r="E239" s="195"/>
      <c r="F239" s="196"/>
      <c r="G239" s="197">
        <f t="shared" si="105"/>
        <v>0</v>
      </c>
      <c r="H239" s="198">
        <f t="shared" si="106"/>
        <v>0</v>
      </c>
      <c r="I239" s="208">
        <f t="shared" si="107"/>
        <v>0</v>
      </c>
      <c r="J239" s="147">
        <f t="shared" si="108"/>
        <v>0</v>
      </c>
      <c r="K239" s="242">
        <f t="shared" si="109"/>
        <v>0</v>
      </c>
      <c r="L239" s="243">
        <f t="shared" si="110"/>
        <v>0</v>
      </c>
    </row>
    <row r="240" spans="2:12">
      <c r="B240" s="956"/>
      <c r="C240" s="55" t="s">
        <v>147</v>
      </c>
      <c r="D240" s="194">
        <v>3800</v>
      </c>
      <c r="E240" s="195"/>
      <c r="F240" s="196"/>
      <c r="G240" s="197">
        <f t="shared" si="105"/>
        <v>0</v>
      </c>
      <c r="H240" s="198">
        <f t="shared" si="106"/>
        <v>0</v>
      </c>
      <c r="I240" s="208">
        <f t="shared" si="107"/>
        <v>0</v>
      </c>
      <c r="J240" s="147">
        <f t="shared" si="108"/>
        <v>0</v>
      </c>
      <c r="K240" s="242">
        <f t="shared" si="109"/>
        <v>0</v>
      </c>
      <c r="L240" s="243">
        <f t="shared" si="110"/>
        <v>0</v>
      </c>
    </row>
    <row r="241" spans="2:12">
      <c r="B241" s="956"/>
      <c r="C241" s="55" t="s">
        <v>315</v>
      </c>
      <c r="D241" s="194">
        <v>3800</v>
      </c>
      <c r="E241" s="195"/>
      <c r="F241" s="196"/>
      <c r="G241" s="197">
        <f t="shared" si="105"/>
        <v>0</v>
      </c>
      <c r="H241" s="198">
        <f t="shared" si="106"/>
        <v>0</v>
      </c>
      <c r="I241" s="208">
        <f t="shared" si="107"/>
        <v>0</v>
      </c>
      <c r="J241" s="147">
        <f t="shared" si="108"/>
        <v>0</v>
      </c>
      <c r="K241" s="242">
        <f t="shared" si="109"/>
        <v>0</v>
      </c>
      <c r="L241" s="243">
        <f t="shared" si="110"/>
        <v>0</v>
      </c>
    </row>
    <row r="242" spans="2:12">
      <c r="B242" s="956"/>
      <c r="C242" s="55" t="s">
        <v>317</v>
      </c>
      <c r="D242" s="194">
        <v>1900</v>
      </c>
      <c r="E242" s="195"/>
      <c r="F242" s="196"/>
      <c r="G242" s="197">
        <f t="shared" si="105"/>
        <v>0</v>
      </c>
      <c r="H242" s="198">
        <f t="shared" si="106"/>
        <v>0</v>
      </c>
      <c r="I242" s="208">
        <f t="shared" si="107"/>
        <v>0</v>
      </c>
      <c r="J242" s="147">
        <f t="shared" si="108"/>
        <v>0</v>
      </c>
      <c r="K242" s="242">
        <f t="shared" si="109"/>
        <v>0</v>
      </c>
      <c r="L242" s="243">
        <f t="shared" si="110"/>
        <v>0</v>
      </c>
    </row>
    <row r="243" spans="2:12">
      <c r="B243" s="956"/>
      <c r="C243" s="55" t="s">
        <v>316</v>
      </c>
      <c r="D243" s="194">
        <v>1900</v>
      </c>
      <c r="E243" s="195"/>
      <c r="F243" s="196"/>
      <c r="G243" s="197">
        <f t="shared" si="105"/>
        <v>0</v>
      </c>
      <c r="H243" s="198">
        <f t="shared" si="106"/>
        <v>0</v>
      </c>
      <c r="I243" s="208">
        <f t="shared" si="107"/>
        <v>0</v>
      </c>
      <c r="J243" s="147">
        <f t="shared" si="108"/>
        <v>0</v>
      </c>
      <c r="K243" s="242">
        <f t="shared" si="109"/>
        <v>0</v>
      </c>
      <c r="L243" s="243">
        <f t="shared" si="110"/>
        <v>0</v>
      </c>
    </row>
    <row r="244" spans="2:12">
      <c r="B244" s="956"/>
      <c r="C244" s="55" t="s">
        <v>318</v>
      </c>
      <c r="D244" s="194">
        <v>2800</v>
      </c>
      <c r="E244" s="195"/>
      <c r="F244" s="196"/>
      <c r="G244" s="197">
        <f t="shared" si="105"/>
        <v>0</v>
      </c>
      <c r="H244" s="198">
        <f t="shared" si="106"/>
        <v>0</v>
      </c>
      <c r="I244" s="208">
        <f t="shared" si="107"/>
        <v>0</v>
      </c>
      <c r="J244" s="147">
        <f t="shared" si="108"/>
        <v>0</v>
      </c>
      <c r="K244" s="242">
        <f t="shared" si="109"/>
        <v>0</v>
      </c>
      <c r="L244" s="243">
        <f t="shared" si="110"/>
        <v>0</v>
      </c>
    </row>
    <row r="245" spans="2:12" ht="15" thickBot="1">
      <c r="B245" s="956"/>
      <c r="C245" s="200" t="s">
        <v>149</v>
      </c>
      <c r="D245" s="201"/>
      <c r="E245" s="339"/>
      <c r="F245" s="203"/>
      <c r="G245" s="204">
        <f>E245-F245</f>
        <v>0</v>
      </c>
      <c r="H245" s="330"/>
      <c r="I245" s="209">
        <f t="shared" si="107"/>
        <v>0</v>
      </c>
      <c r="J245" s="210">
        <f t="shared" si="108"/>
        <v>0</v>
      </c>
      <c r="K245" s="244">
        <f t="shared" si="109"/>
        <v>0</v>
      </c>
      <c r="L245" s="245">
        <f>SUM(L173+H245)</f>
        <v>0</v>
      </c>
    </row>
    <row r="246" spans="2:12" ht="16" thickTop="1" thickBot="1">
      <c r="B246" s="957"/>
      <c r="C246" s="13" t="s">
        <v>150</v>
      </c>
      <c r="D246" s="14"/>
      <c r="E246" s="15">
        <f t="shared" ref="E246:L246" si="111">SUM(E236:E245)</f>
        <v>0</v>
      </c>
      <c r="F246" s="16">
        <f t="shared" si="111"/>
        <v>0</v>
      </c>
      <c r="G246" s="17">
        <f t="shared" si="111"/>
        <v>0</v>
      </c>
      <c r="H246" s="18">
        <f t="shared" si="111"/>
        <v>0</v>
      </c>
      <c r="I246" s="246">
        <f t="shared" si="111"/>
        <v>0</v>
      </c>
      <c r="J246" s="247">
        <f t="shared" si="111"/>
        <v>0</v>
      </c>
      <c r="K246" s="248">
        <f t="shared" si="111"/>
        <v>0</v>
      </c>
      <c r="L246" s="249">
        <f t="shared" si="111"/>
        <v>0</v>
      </c>
    </row>
    <row r="247" spans="2:12" ht="13.5" customHeight="1">
      <c r="B247" s="955" t="s">
        <v>320</v>
      </c>
      <c r="C247" s="301" t="s">
        <v>146</v>
      </c>
      <c r="D247" s="234">
        <v>3000</v>
      </c>
      <c r="E247" s="302"/>
      <c r="F247" s="303"/>
      <c r="G247" s="304">
        <f t="shared" ref="G247:G255" si="112">E247-F247</f>
        <v>0</v>
      </c>
      <c r="H247" s="305">
        <f t="shared" ref="H247:H255" si="113">G247*$D247</f>
        <v>0</v>
      </c>
      <c r="I247" s="306">
        <f t="shared" ref="I247:I256" si="114">SUM(I175+E247)</f>
        <v>0</v>
      </c>
      <c r="J247" s="307">
        <f t="shared" ref="J247:J256" si="115">SUM(J175+F247)</f>
        <v>0</v>
      </c>
      <c r="K247" s="308">
        <f t="shared" ref="K247:K256" si="116">I247-J247</f>
        <v>0</v>
      </c>
      <c r="L247" s="309">
        <f>K247*$D247</f>
        <v>0</v>
      </c>
    </row>
    <row r="248" spans="2:12">
      <c r="B248" s="956"/>
      <c r="C248" s="55" t="s">
        <v>312</v>
      </c>
      <c r="D248" s="310">
        <v>3000</v>
      </c>
      <c r="E248" s="195"/>
      <c r="F248" s="196"/>
      <c r="G248" s="197">
        <f t="shared" si="112"/>
        <v>0</v>
      </c>
      <c r="H248" s="198">
        <f t="shared" si="113"/>
        <v>0</v>
      </c>
      <c r="I248" s="208">
        <f t="shared" si="114"/>
        <v>0</v>
      </c>
      <c r="J248" s="147">
        <f t="shared" si="115"/>
        <v>0</v>
      </c>
      <c r="K248" s="242">
        <f t="shared" si="116"/>
        <v>0</v>
      </c>
      <c r="L248" s="243">
        <f t="shared" ref="L248:L255" si="117">K248*$D248</f>
        <v>0</v>
      </c>
    </row>
    <row r="249" spans="2:12">
      <c r="B249" s="956"/>
      <c r="C249" s="55" t="s">
        <v>314</v>
      </c>
      <c r="D249" s="194">
        <v>1500</v>
      </c>
      <c r="E249" s="195"/>
      <c r="F249" s="196"/>
      <c r="G249" s="197">
        <f t="shared" si="112"/>
        <v>0</v>
      </c>
      <c r="H249" s="198">
        <f t="shared" si="113"/>
        <v>0</v>
      </c>
      <c r="I249" s="208">
        <f t="shared" si="114"/>
        <v>0</v>
      </c>
      <c r="J249" s="147">
        <f t="shared" si="115"/>
        <v>0</v>
      </c>
      <c r="K249" s="242">
        <f t="shared" si="116"/>
        <v>0</v>
      </c>
      <c r="L249" s="243">
        <f t="shared" si="117"/>
        <v>0</v>
      </c>
    </row>
    <row r="250" spans="2:12">
      <c r="B250" s="956"/>
      <c r="C250" s="55" t="s">
        <v>313</v>
      </c>
      <c r="D250" s="194">
        <v>1500</v>
      </c>
      <c r="E250" s="195"/>
      <c r="F250" s="196"/>
      <c r="G250" s="197">
        <f t="shared" si="112"/>
        <v>0</v>
      </c>
      <c r="H250" s="198">
        <f t="shared" si="113"/>
        <v>0</v>
      </c>
      <c r="I250" s="208">
        <f t="shared" si="114"/>
        <v>0</v>
      </c>
      <c r="J250" s="147">
        <f t="shared" si="115"/>
        <v>0</v>
      </c>
      <c r="K250" s="242">
        <f t="shared" si="116"/>
        <v>0</v>
      </c>
      <c r="L250" s="243">
        <f t="shared" si="117"/>
        <v>0</v>
      </c>
    </row>
    <row r="251" spans="2:12">
      <c r="B251" s="956"/>
      <c r="C251" s="55" t="s">
        <v>147</v>
      </c>
      <c r="D251" s="194">
        <v>2850</v>
      </c>
      <c r="E251" s="195"/>
      <c r="F251" s="196"/>
      <c r="G251" s="197">
        <f t="shared" si="112"/>
        <v>0</v>
      </c>
      <c r="H251" s="198">
        <f t="shared" si="113"/>
        <v>0</v>
      </c>
      <c r="I251" s="208">
        <f t="shared" si="114"/>
        <v>0</v>
      </c>
      <c r="J251" s="147">
        <f t="shared" si="115"/>
        <v>0</v>
      </c>
      <c r="K251" s="242">
        <f t="shared" si="116"/>
        <v>0</v>
      </c>
      <c r="L251" s="243">
        <f t="shared" si="117"/>
        <v>0</v>
      </c>
    </row>
    <row r="252" spans="2:12">
      <c r="B252" s="956"/>
      <c r="C252" s="55" t="s">
        <v>315</v>
      </c>
      <c r="D252" s="194">
        <v>2850</v>
      </c>
      <c r="E252" s="195"/>
      <c r="F252" s="196"/>
      <c r="G252" s="197">
        <f t="shared" si="112"/>
        <v>0</v>
      </c>
      <c r="H252" s="198">
        <f t="shared" si="113"/>
        <v>0</v>
      </c>
      <c r="I252" s="208">
        <f t="shared" si="114"/>
        <v>0</v>
      </c>
      <c r="J252" s="147">
        <f t="shared" si="115"/>
        <v>0</v>
      </c>
      <c r="K252" s="242">
        <f t="shared" si="116"/>
        <v>0</v>
      </c>
      <c r="L252" s="243">
        <f t="shared" si="117"/>
        <v>0</v>
      </c>
    </row>
    <row r="253" spans="2:12">
      <c r="B253" s="956"/>
      <c r="C253" s="55" t="s">
        <v>317</v>
      </c>
      <c r="D253" s="194">
        <v>1430</v>
      </c>
      <c r="E253" s="195"/>
      <c r="F253" s="196"/>
      <c r="G253" s="197">
        <f t="shared" si="112"/>
        <v>0</v>
      </c>
      <c r="H253" s="198">
        <f t="shared" si="113"/>
        <v>0</v>
      </c>
      <c r="I253" s="208">
        <f t="shared" si="114"/>
        <v>0</v>
      </c>
      <c r="J253" s="147">
        <f t="shared" si="115"/>
        <v>0</v>
      </c>
      <c r="K253" s="242">
        <f t="shared" si="116"/>
        <v>0</v>
      </c>
      <c r="L253" s="243">
        <f t="shared" si="117"/>
        <v>0</v>
      </c>
    </row>
    <row r="254" spans="2:12">
      <c r="B254" s="956"/>
      <c r="C254" s="55" t="s">
        <v>316</v>
      </c>
      <c r="D254" s="194">
        <v>1430</v>
      </c>
      <c r="E254" s="195"/>
      <c r="F254" s="196"/>
      <c r="G254" s="197">
        <f t="shared" si="112"/>
        <v>0</v>
      </c>
      <c r="H254" s="198">
        <f t="shared" si="113"/>
        <v>0</v>
      </c>
      <c r="I254" s="208">
        <f t="shared" si="114"/>
        <v>0</v>
      </c>
      <c r="J254" s="147">
        <f t="shared" si="115"/>
        <v>0</v>
      </c>
      <c r="K254" s="242">
        <f t="shared" si="116"/>
        <v>0</v>
      </c>
      <c r="L254" s="243">
        <f t="shared" si="117"/>
        <v>0</v>
      </c>
    </row>
    <row r="255" spans="2:12">
      <c r="B255" s="956"/>
      <c r="C255" s="55" t="s">
        <v>318</v>
      </c>
      <c r="D255" s="194">
        <v>2100</v>
      </c>
      <c r="E255" s="195"/>
      <c r="F255" s="196"/>
      <c r="G255" s="197">
        <f t="shared" si="112"/>
        <v>0</v>
      </c>
      <c r="H255" s="198">
        <f t="shared" si="113"/>
        <v>0</v>
      </c>
      <c r="I255" s="208">
        <f t="shared" si="114"/>
        <v>0</v>
      </c>
      <c r="J255" s="147">
        <f t="shared" si="115"/>
        <v>0</v>
      </c>
      <c r="K255" s="242">
        <f t="shared" si="116"/>
        <v>0</v>
      </c>
      <c r="L255" s="243">
        <f t="shared" si="117"/>
        <v>0</v>
      </c>
    </row>
    <row r="256" spans="2:12" ht="15" thickBot="1">
      <c r="B256" s="956"/>
      <c r="C256" s="200" t="s">
        <v>149</v>
      </c>
      <c r="D256" s="201"/>
      <c r="E256" s="339"/>
      <c r="F256" s="203"/>
      <c r="G256" s="204">
        <f>E256-F256</f>
        <v>0</v>
      </c>
      <c r="H256" s="330"/>
      <c r="I256" s="209">
        <f t="shared" si="114"/>
        <v>0</v>
      </c>
      <c r="J256" s="210">
        <f t="shared" si="115"/>
        <v>0</v>
      </c>
      <c r="K256" s="244">
        <f t="shared" si="116"/>
        <v>0</v>
      </c>
      <c r="L256" s="245">
        <f>SUM(L184+H256)</f>
        <v>0</v>
      </c>
    </row>
    <row r="257" spans="2:12" ht="16" thickTop="1" thickBot="1">
      <c r="B257" s="957"/>
      <c r="C257" s="13" t="s">
        <v>150</v>
      </c>
      <c r="D257" s="14"/>
      <c r="E257" s="15">
        <f t="shared" ref="E257:L257" si="118">SUM(E247:E256)</f>
        <v>0</v>
      </c>
      <c r="F257" s="16">
        <f t="shared" si="118"/>
        <v>0</v>
      </c>
      <c r="G257" s="17">
        <f t="shared" si="118"/>
        <v>0</v>
      </c>
      <c r="H257" s="18">
        <f t="shared" si="118"/>
        <v>0</v>
      </c>
      <c r="I257" s="246">
        <f t="shared" si="118"/>
        <v>0</v>
      </c>
      <c r="J257" s="247">
        <f t="shared" si="118"/>
        <v>0</v>
      </c>
      <c r="K257" s="248">
        <f t="shared" si="118"/>
        <v>0</v>
      </c>
      <c r="L257" s="249">
        <f t="shared" si="118"/>
        <v>0</v>
      </c>
    </row>
    <row r="258" spans="2:12" ht="13.5" customHeight="1">
      <c r="B258" s="955" t="s">
        <v>321</v>
      </c>
      <c r="C258" s="301" t="s">
        <v>146</v>
      </c>
      <c r="D258" s="234">
        <v>10000</v>
      </c>
      <c r="E258" s="302"/>
      <c r="F258" s="303"/>
      <c r="G258" s="304">
        <f t="shared" ref="G258:G266" si="119">E258-F258</f>
        <v>0</v>
      </c>
      <c r="H258" s="305">
        <f t="shared" ref="H258:H266" si="120">G258*$D258</f>
        <v>0</v>
      </c>
      <c r="I258" s="306">
        <f t="shared" ref="I258:I267" si="121">SUM(I186+E258)</f>
        <v>60</v>
      </c>
      <c r="J258" s="307">
        <f t="shared" ref="J258:J267" si="122">SUM(J186+F258)</f>
        <v>0</v>
      </c>
      <c r="K258" s="308">
        <f t="shared" ref="K258:K267" si="123">I258-J258</f>
        <v>60</v>
      </c>
      <c r="L258" s="309">
        <f>K258*$D258</f>
        <v>600000</v>
      </c>
    </row>
    <row r="259" spans="2:12">
      <c r="B259" s="956"/>
      <c r="C259" s="55" t="s">
        <v>312</v>
      </c>
      <c r="D259" s="310">
        <v>10000</v>
      </c>
      <c r="E259" s="195"/>
      <c r="F259" s="196"/>
      <c r="G259" s="197">
        <f t="shared" si="119"/>
        <v>0</v>
      </c>
      <c r="H259" s="198">
        <f t="shared" si="120"/>
        <v>0</v>
      </c>
      <c r="I259" s="208">
        <f t="shared" si="121"/>
        <v>0</v>
      </c>
      <c r="J259" s="147">
        <f t="shared" si="122"/>
        <v>0</v>
      </c>
      <c r="K259" s="242">
        <f t="shared" si="123"/>
        <v>0</v>
      </c>
      <c r="L259" s="243">
        <f t="shared" ref="L259:L266" si="124">K259*$D259</f>
        <v>0</v>
      </c>
    </row>
    <row r="260" spans="2:12">
      <c r="B260" s="956"/>
      <c r="C260" s="55" t="s">
        <v>314</v>
      </c>
      <c r="D260" s="194">
        <v>5000</v>
      </c>
      <c r="E260" s="195"/>
      <c r="F260" s="196"/>
      <c r="G260" s="197">
        <f t="shared" si="119"/>
        <v>0</v>
      </c>
      <c r="H260" s="198">
        <f t="shared" si="120"/>
        <v>0</v>
      </c>
      <c r="I260" s="208">
        <f t="shared" si="121"/>
        <v>2</v>
      </c>
      <c r="J260" s="147">
        <f t="shared" si="122"/>
        <v>0</v>
      </c>
      <c r="K260" s="242">
        <f t="shared" si="123"/>
        <v>2</v>
      </c>
      <c r="L260" s="243">
        <f t="shared" si="124"/>
        <v>10000</v>
      </c>
    </row>
    <row r="261" spans="2:12">
      <c r="B261" s="956"/>
      <c r="C261" s="55" t="s">
        <v>313</v>
      </c>
      <c r="D261" s="194">
        <v>5000</v>
      </c>
      <c r="E261" s="195"/>
      <c r="F261" s="196"/>
      <c r="G261" s="197">
        <f t="shared" si="119"/>
        <v>0</v>
      </c>
      <c r="H261" s="198">
        <f t="shared" si="120"/>
        <v>0</v>
      </c>
      <c r="I261" s="208">
        <f t="shared" si="121"/>
        <v>0</v>
      </c>
      <c r="J261" s="147">
        <f t="shared" si="122"/>
        <v>0</v>
      </c>
      <c r="K261" s="242">
        <f t="shared" si="123"/>
        <v>0</v>
      </c>
      <c r="L261" s="243">
        <f t="shared" si="124"/>
        <v>0</v>
      </c>
    </row>
    <row r="262" spans="2:12">
      <c r="B262" s="956"/>
      <c r="C262" s="55" t="s">
        <v>147</v>
      </c>
      <c r="D262" s="194">
        <v>9500</v>
      </c>
      <c r="E262" s="195"/>
      <c r="F262" s="196"/>
      <c r="G262" s="197">
        <f t="shared" si="119"/>
        <v>0</v>
      </c>
      <c r="H262" s="198">
        <f t="shared" si="120"/>
        <v>0</v>
      </c>
      <c r="I262" s="208">
        <f t="shared" si="121"/>
        <v>9</v>
      </c>
      <c r="J262" s="147">
        <f t="shared" si="122"/>
        <v>0</v>
      </c>
      <c r="K262" s="242">
        <f t="shared" si="123"/>
        <v>9</v>
      </c>
      <c r="L262" s="243">
        <f t="shared" si="124"/>
        <v>85500</v>
      </c>
    </row>
    <row r="263" spans="2:12">
      <c r="B263" s="956"/>
      <c r="C263" s="55" t="s">
        <v>315</v>
      </c>
      <c r="D263" s="194">
        <v>9500</v>
      </c>
      <c r="E263" s="195"/>
      <c r="F263" s="196"/>
      <c r="G263" s="197">
        <f t="shared" si="119"/>
        <v>0</v>
      </c>
      <c r="H263" s="198">
        <f t="shared" si="120"/>
        <v>0</v>
      </c>
      <c r="I263" s="208">
        <f t="shared" si="121"/>
        <v>0</v>
      </c>
      <c r="J263" s="147">
        <f t="shared" si="122"/>
        <v>0</v>
      </c>
      <c r="K263" s="242">
        <f t="shared" si="123"/>
        <v>0</v>
      </c>
      <c r="L263" s="243">
        <f t="shared" si="124"/>
        <v>0</v>
      </c>
    </row>
    <row r="264" spans="2:12">
      <c r="B264" s="956"/>
      <c r="C264" s="55" t="s">
        <v>317</v>
      </c>
      <c r="D264" s="194">
        <v>4750</v>
      </c>
      <c r="E264" s="195"/>
      <c r="F264" s="196"/>
      <c r="G264" s="197">
        <f t="shared" si="119"/>
        <v>0</v>
      </c>
      <c r="H264" s="198">
        <f t="shared" si="120"/>
        <v>0</v>
      </c>
      <c r="I264" s="208">
        <f t="shared" si="121"/>
        <v>0</v>
      </c>
      <c r="J264" s="147">
        <f t="shared" si="122"/>
        <v>0</v>
      </c>
      <c r="K264" s="242">
        <f t="shared" si="123"/>
        <v>0</v>
      </c>
      <c r="L264" s="243">
        <f t="shared" si="124"/>
        <v>0</v>
      </c>
    </row>
    <row r="265" spans="2:12">
      <c r="B265" s="956"/>
      <c r="C265" s="55" t="s">
        <v>316</v>
      </c>
      <c r="D265" s="194">
        <v>4750</v>
      </c>
      <c r="E265" s="195"/>
      <c r="F265" s="196"/>
      <c r="G265" s="197">
        <f t="shared" si="119"/>
        <v>0</v>
      </c>
      <c r="H265" s="198">
        <f t="shared" si="120"/>
        <v>0</v>
      </c>
      <c r="I265" s="208">
        <f t="shared" si="121"/>
        <v>0</v>
      </c>
      <c r="J265" s="147">
        <f t="shared" si="122"/>
        <v>0</v>
      </c>
      <c r="K265" s="242">
        <f t="shared" si="123"/>
        <v>0</v>
      </c>
      <c r="L265" s="243">
        <f t="shared" si="124"/>
        <v>0</v>
      </c>
    </row>
    <row r="266" spans="2:12">
      <c r="B266" s="956"/>
      <c r="C266" s="55" t="s">
        <v>318</v>
      </c>
      <c r="D266" s="194">
        <v>7000</v>
      </c>
      <c r="E266" s="195"/>
      <c r="F266" s="196"/>
      <c r="G266" s="197">
        <f t="shared" si="119"/>
        <v>0</v>
      </c>
      <c r="H266" s="198">
        <f t="shared" si="120"/>
        <v>0</v>
      </c>
      <c r="I266" s="208">
        <f t="shared" si="121"/>
        <v>0</v>
      </c>
      <c r="J266" s="147">
        <f t="shared" si="122"/>
        <v>0</v>
      </c>
      <c r="K266" s="242">
        <f t="shared" si="123"/>
        <v>0</v>
      </c>
      <c r="L266" s="243">
        <f t="shared" si="124"/>
        <v>0</v>
      </c>
    </row>
    <row r="267" spans="2:12" ht="15" thickBot="1">
      <c r="B267" s="956"/>
      <c r="C267" s="200" t="s">
        <v>149</v>
      </c>
      <c r="D267" s="201"/>
      <c r="E267" s="339"/>
      <c r="F267" s="203"/>
      <c r="G267" s="204">
        <f>E267-F267</f>
        <v>0</v>
      </c>
      <c r="H267" s="330"/>
      <c r="I267" s="209">
        <f t="shared" si="121"/>
        <v>0</v>
      </c>
      <c r="J267" s="210">
        <f t="shared" si="122"/>
        <v>0</v>
      </c>
      <c r="K267" s="244">
        <f t="shared" si="123"/>
        <v>0</v>
      </c>
      <c r="L267" s="245">
        <f>SUM(L195+H267)</f>
        <v>0</v>
      </c>
    </row>
    <row r="268" spans="2:12" ht="16" thickTop="1" thickBot="1">
      <c r="B268" s="957"/>
      <c r="C268" s="13" t="s">
        <v>150</v>
      </c>
      <c r="D268" s="14"/>
      <c r="E268" s="15">
        <f t="shared" ref="E268:L268" si="125">SUM(E258:E267)</f>
        <v>0</v>
      </c>
      <c r="F268" s="16">
        <f t="shared" si="125"/>
        <v>0</v>
      </c>
      <c r="G268" s="17">
        <f t="shared" si="125"/>
        <v>0</v>
      </c>
      <c r="H268" s="18">
        <f t="shared" si="125"/>
        <v>0</v>
      </c>
      <c r="I268" s="246">
        <f t="shared" si="125"/>
        <v>71</v>
      </c>
      <c r="J268" s="247">
        <f t="shared" si="125"/>
        <v>0</v>
      </c>
      <c r="K268" s="248">
        <f t="shared" si="125"/>
        <v>71</v>
      </c>
      <c r="L268" s="249">
        <f t="shared" si="125"/>
        <v>695500</v>
      </c>
    </row>
    <row r="269" spans="2:12" ht="13.5" customHeight="1">
      <c r="B269" s="955" t="s">
        <v>686</v>
      </c>
      <c r="C269" s="301" t="s">
        <v>146</v>
      </c>
      <c r="D269" s="234">
        <v>8000</v>
      </c>
      <c r="E269" s="302"/>
      <c r="F269" s="303"/>
      <c r="G269" s="304">
        <f t="shared" ref="G269:G277" si="126">E269-F269</f>
        <v>0</v>
      </c>
      <c r="H269" s="305">
        <f t="shared" ref="H269:H277" si="127">G269*$D269</f>
        <v>0</v>
      </c>
      <c r="I269" s="306">
        <f t="shared" ref="I269:I278" si="128">SUM(I197+E269)</f>
        <v>27</v>
      </c>
      <c r="J269" s="307">
        <f t="shared" ref="J269:J278" si="129">SUM(J197+F269)</f>
        <v>0</v>
      </c>
      <c r="K269" s="308">
        <f t="shared" ref="K269:K278" si="130">I269-J269</f>
        <v>27</v>
      </c>
      <c r="L269" s="309">
        <f>K269*$D269</f>
        <v>216000</v>
      </c>
    </row>
    <row r="270" spans="2:12">
      <c r="B270" s="956"/>
      <c r="C270" s="55" t="s">
        <v>312</v>
      </c>
      <c r="D270" s="310">
        <v>8000</v>
      </c>
      <c r="E270" s="195"/>
      <c r="F270" s="196"/>
      <c r="G270" s="197">
        <f t="shared" si="126"/>
        <v>0</v>
      </c>
      <c r="H270" s="198">
        <f t="shared" si="127"/>
        <v>0</v>
      </c>
      <c r="I270" s="208">
        <f t="shared" si="128"/>
        <v>0</v>
      </c>
      <c r="J270" s="147">
        <f t="shared" si="129"/>
        <v>0</v>
      </c>
      <c r="K270" s="242">
        <f t="shared" si="130"/>
        <v>0</v>
      </c>
      <c r="L270" s="243">
        <f t="shared" ref="L270:L277" si="131">K270*$D270</f>
        <v>0</v>
      </c>
    </row>
    <row r="271" spans="2:12">
      <c r="B271" s="956"/>
      <c r="C271" s="55" t="s">
        <v>314</v>
      </c>
      <c r="D271" s="194">
        <v>4000</v>
      </c>
      <c r="E271" s="195"/>
      <c r="F271" s="196"/>
      <c r="G271" s="197">
        <f t="shared" si="126"/>
        <v>0</v>
      </c>
      <c r="H271" s="198">
        <f t="shared" si="127"/>
        <v>0</v>
      </c>
      <c r="I271" s="208">
        <f t="shared" si="128"/>
        <v>1</v>
      </c>
      <c r="J271" s="147">
        <f t="shared" si="129"/>
        <v>0</v>
      </c>
      <c r="K271" s="242">
        <f t="shared" si="130"/>
        <v>1</v>
      </c>
      <c r="L271" s="243">
        <f t="shared" si="131"/>
        <v>4000</v>
      </c>
    </row>
    <row r="272" spans="2:12">
      <c r="B272" s="956"/>
      <c r="C272" s="55" t="s">
        <v>313</v>
      </c>
      <c r="D272" s="194">
        <v>4000</v>
      </c>
      <c r="E272" s="195"/>
      <c r="F272" s="196"/>
      <c r="G272" s="197">
        <f t="shared" si="126"/>
        <v>0</v>
      </c>
      <c r="H272" s="198">
        <f t="shared" si="127"/>
        <v>0</v>
      </c>
      <c r="I272" s="208">
        <f t="shared" si="128"/>
        <v>0</v>
      </c>
      <c r="J272" s="147">
        <f t="shared" si="129"/>
        <v>0</v>
      </c>
      <c r="K272" s="242">
        <f t="shared" si="130"/>
        <v>0</v>
      </c>
      <c r="L272" s="243">
        <f t="shared" si="131"/>
        <v>0</v>
      </c>
    </row>
    <row r="273" spans="2:12">
      <c r="B273" s="956"/>
      <c r="C273" s="55" t="s">
        <v>147</v>
      </c>
      <c r="D273" s="194">
        <v>7600</v>
      </c>
      <c r="E273" s="195"/>
      <c r="F273" s="196"/>
      <c r="G273" s="197">
        <f t="shared" si="126"/>
        <v>0</v>
      </c>
      <c r="H273" s="198">
        <f t="shared" si="127"/>
        <v>0</v>
      </c>
      <c r="I273" s="208">
        <f t="shared" si="128"/>
        <v>6</v>
      </c>
      <c r="J273" s="147">
        <f t="shared" si="129"/>
        <v>0</v>
      </c>
      <c r="K273" s="242">
        <f t="shared" si="130"/>
        <v>6</v>
      </c>
      <c r="L273" s="243">
        <f t="shared" si="131"/>
        <v>45600</v>
      </c>
    </row>
    <row r="274" spans="2:12">
      <c r="B274" s="956"/>
      <c r="C274" s="55" t="s">
        <v>315</v>
      </c>
      <c r="D274" s="194">
        <v>7600</v>
      </c>
      <c r="E274" s="195"/>
      <c r="F274" s="196"/>
      <c r="G274" s="197">
        <f t="shared" si="126"/>
        <v>0</v>
      </c>
      <c r="H274" s="198">
        <f t="shared" si="127"/>
        <v>0</v>
      </c>
      <c r="I274" s="208">
        <f t="shared" si="128"/>
        <v>0</v>
      </c>
      <c r="J274" s="147">
        <f t="shared" si="129"/>
        <v>0</v>
      </c>
      <c r="K274" s="242">
        <f t="shared" si="130"/>
        <v>0</v>
      </c>
      <c r="L274" s="243">
        <f t="shared" si="131"/>
        <v>0</v>
      </c>
    </row>
    <row r="275" spans="2:12">
      <c r="B275" s="956"/>
      <c r="C275" s="55" t="s">
        <v>317</v>
      </c>
      <c r="D275" s="194">
        <v>3800</v>
      </c>
      <c r="E275" s="195"/>
      <c r="F275" s="196"/>
      <c r="G275" s="197">
        <f t="shared" si="126"/>
        <v>0</v>
      </c>
      <c r="H275" s="198">
        <f t="shared" si="127"/>
        <v>0</v>
      </c>
      <c r="I275" s="208">
        <f t="shared" si="128"/>
        <v>0</v>
      </c>
      <c r="J275" s="147">
        <f t="shared" si="129"/>
        <v>0</v>
      </c>
      <c r="K275" s="242">
        <f t="shared" si="130"/>
        <v>0</v>
      </c>
      <c r="L275" s="243">
        <f t="shared" si="131"/>
        <v>0</v>
      </c>
    </row>
    <row r="276" spans="2:12">
      <c r="B276" s="956"/>
      <c r="C276" s="55" t="s">
        <v>316</v>
      </c>
      <c r="D276" s="194">
        <v>3800</v>
      </c>
      <c r="E276" s="195"/>
      <c r="F276" s="196"/>
      <c r="G276" s="197">
        <f t="shared" si="126"/>
        <v>0</v>
      </c>
      <c r="H276" s="198">
        <f t="shared" si="127"/>
        <v>0</v>
      </c>
      <c r="I276" s="208">
        <f t="shared" si="128"/>
        <v>0</v>
      </c>
      <c r="J276" s="147">
        <f t="shared" si="129"/>
        <v>0</v>
      </c>
      <c r="K276" s="242">
        <f t="shared" si="130"/>
        <v>0</v>
      </c>
      <c r="L276" s="243">
        <f t="shared" si="131"/>
        <v>0</v>
      </c>
    </row>
    <row r="277" spans="2:12">
      <c r="B277" s="956"/>
      <c r="C277" s="55" t="s">
        <v>318</v>
      </c>
      <c r="D277" s="194">
        <v>5600</v>
      </c>
      <c r="E277" s="195"/>
      <c r="F277" s="196"/>
      <c r="G277" s="197">
        <f t="shared" si="126"/>
        <v>0</v>
      </c>
      <c r="H277" s="198">
        <f t="shared" si="127"/>
        <v>0</v>
      </c>
      <c r="I277" s="208">
        <f t="shared" si="128"/>
        <v>0</v>
      </c>
      <c r="J277" s="147">
        <f t="shared" si="129"/>
        <v>0</v>
      </c>
      <c r="K277" s="242">
        <f t="shared" si="130"/>
        <v>0</v>
      </c>
      <c r="L277" s="243">
        <f t="shared" si="131"/>
        <v>0</v>
      </c>
    </row>
    <row r="278" spans="2:12" ht="15" thickBot="1">
      <c r="B278" s="956"/>
      <c r="C278" s="200" t="s">
        <v>149</v>
      </c>
      <c r="D278" s="201"/>
      <c r="E278" s="339"/>
      <c r="F278" s="203"/>
      <c r="G278" s="204">
        <f>E278-F278</f>
        <v>0</v>
      </c>
      <c r="H278" s="330"/>
      <c r="I278" s="209">
        <f t="shared" si="128"/>
        <v>0</v>
      </c>
      <c r="J278" s="210">
        <f t="shared" si="129"/>
        <v>0</v>
      </c>
      <c r="K278" s="244">
        <f t="shared" si="130"/>
        <v>0</v>
      </c>
      <c r="L278" s="245">
        <f>SUM(L206+H278)</f>
        <v>0</v>
      </c>
    </row>
    <row r="279" spans="2:12" ht="16" thickTop="1" thickBot="1">
      <c r="B279" s="957"/>
      <c r="C279" s="13" t="s">
        <v>150</v>
      </c>
      <c r="D279" s="14"/>
      <c r="E279" s="15">
        <f t="shared" ref="E279:L279" si="132">SUM(E269:E278)</f>
        <v>0</v>
      </c>
      <c r="F279" s="16">
        <f t="shared" si="132"/>
        <v>0</v>
      </c>
      <c r="G279" s="17">
        <f t="shared" si="132"/>
        <v>0</v>
      </c>
      <c r="H279" s="18">
        <f t="shared" si="132"/>
        <v>0</v>
      </c>
      <c r="I279" s="246">
        <f t="shared" si="132"/>
        <v>34</v>
      </c>
      <c r="J279" s="247">
        <f t="shared" si="132"/>
        <v>0</v>
      </c>
      <c r="K279" s="248">
        <f t="shared" si="132"/>
        <v>34</v>
      </c>
      <c r="L279" s="249">
        <f t="shared" si="132"/>
        <v>265600</v>
      </c>
    </row>
    <row r="280" spans="2:12" ht="13.5" customHeight="1">
      <c r="B280" s="955" t="s">
        <v>337</v>
      </c>
      <c r="C280" s="301" t="s">
        <v>146</v>
      </c>
      <c r="D280" s="234">
        <v>1000</v>
      </c>
      <c r="E280" s="302"/>
      <c r="F280" s="303"/>
      <c r="G280" s="304">
        <f t="shared" ref="G280:G289" si="133">E280-F280</f>
        <v>0</v>
      </c>
      <c r="H280" s="305">
        <f>+G280*D280</f>
        <v>0</v>
      </c>
      <c r="I280" s="306">
        <f t="shared" ref="I280:I289" si="134">SUM(I208+E280)</f>
        <v>0</v>
      </c>
      <c r="J280" s="307">
        <f t="shared" ref="J280:J289" si="135">SUM(J208+F280)</f>
        <v>0</v>
      </c>
      <c r="K280" s="308">
        <f t="shared" ref="K280:K287" si="136">I280-J280</f>
        <v>0</v>
      </c>
      <c r="L280" s="309">
        <f>K280*$D280</f>
        <v>0</v>
      </c>
    </row>
    <row r="281" spans="2:12">
      <c r="B281" s="956"/>
      <c r="C281" s="55" t="s">
        <v>312</v>
      </c>
      <c r="D281" s="310">
        <v>1000</v>
      </c>
      <c r="E281" s="195"/>
      <c r="F281" s="196"/>
      <c r="G281" s="197">
        <f t="shared" si="133"/>
        <v>0</v>
      </c>
      <c r="H281" s="198">
        <f t="shared" ref="H281:H288" si="137">+G281*D281</f>
        <v>0</v>
      </c>
      <c r="I281" s="208">
        <f t="shared" si="134"/>
        <v>0</v>
      </c>
      <c r="J281" s="147">
        <f t="shared" si="135"/>
        <v>0</v>
      </c>
      <c r="K281" s="242">
        <f t="shared" si="136"/>
        <v>0</v>
      </c>
      <c r="L281" s="243">
        <f t="shared" ref="L281:L288" si="138">K281*$D281</f>
        <v>0</v>
      </c>
    </row>
    <row r="282" spans="2:12">
      <c r="B282" s="956"/>
      <c r="C282" s="55" t="s">
        <v>314</v>
      </c>
      <c r="D282" s="194">
        <v>500</v>
      </c>
      <c r="E282" s="195"/>
      <c r="F282" s="196"/>
      <c r="G282" s="197">
        <f t="shared" si="133"/>
        <v>0</v>
      </c>
      <c r="H282" s="198">
        <f t="shared" si="137"/>
        <v>0</v>
      </c>
      <c r="I282" s="208">
        <f t="shared" si="134"/>
        <v>0</v>
      </c>
      <c r="J282" s="147">
        <f t="shared" si="135"/>
        <v>0</v>
      </c>
      <c r="K282" s="242">
        <f t="shared" si="136"/>
        <v>0</v>
      </c>
      <c r="L282" s="243">
        <f t="shared" si="138"/>
        <v>0</v>
      </c>
    </row>
    <row r="283" spans="2:12">
      <c r="B283" s="956"/>
      <c r="C283" s="55" t="s">
        <v>313</v>
      </c>
      <c r="D283" s="194">
        <v>500</v>
      </c>
      <c r="E283" s="195"/>
      <c r="F283" s="196"/>
      <c r="G283" s="197">
        <f t="shared" si="133"/>
        <v>0</v>
      </c>
      <c r="H283" s="198">
        <f t="shared" si="137"/>
        <v>0</v>
      </c>
      <c r="I283" s="208">
        <f t="shared" si="134"/>
        <v>0</v>
      </c>
      <c r="J283" s="147">
        <f t="shared" si="135"/>
        <v>0</v>
      </c>
      <c r="K283" s="242">
        <f t="shared" si="136"/>
        <v>0</v>
      </c>
      <c r="L283" s="243">
        <f t="shared" si="138"/>
        <v>0</v>
      </c>
    </row>
    <row r="284" spans="2:12">
      <c r="B284" s="956"/>
      <c r="C284" s="55" t="s">
        <v>147</v>
      </c>
      <c r="D284" s="194">
        <v>900</v>
      </c>
      <c r="E284" s="195"/>
      <c r="F284" s="196"/>
      <c r="G284" s="197">
        <f t="shared" si="133"/>
        <v>0</v>
      </c>
      <c r="H284" s="198">
        <f t="shared" si="137"/>
        <v>0</v>
      </c>
      <c r="I284" s="208">
        <f t="shared" si="134"/>
        <v>0</v>
      </c>
      <c r="J284" s="147">
        <f t="shared" si="135"/>
        <v>0</v>
      </c>
      <c r="K284" s="242">
        <f t="shared" si="136"/>
        <v>0</v>
      </c>
      <c r="L284" s="243">
        <f t="shared" si="138"/>
        <v>0</v>
      </c>
    </row>
    <row r="285" spans="2:12">
      <c r="B285" s="956"/>
      <c r="C285" s="55" t="s">
        <v>315</v>
      </c>
      <c r="D285" s="194">
        <v>900</v>
      </c>
      <c r="E285" s="195"/>
      <c r="F285" s="196"/>
      <c r="G285" s="197">
        <f t="shared" si="133"/>
        <v>0</v>
      </c>
      <c r="H285" s="198">
        <f t="shared" si="137"/>
        <v>0</v>
      </c>
      <c r="I285" s="208">
        <f t="shared" si="134"/>
        <v>0</v>
      </c>
      <c r="J285" s="147">
        <f t="shared" si="135"/>
        <v>0</v>
      </c>
      <c r="K285" s="242">
        <f t="shared" si="136"/>
        <v>0</v>
      </c>
      <c r="L285" s="243">
        <f t="shared" si="138"/>
        <v>0</v>
      </c>
    </row>
    <row r="286" spans="2:12">
      <c r="B286" s="956"/>
      <c r="C286" s="55" t="s">
        <v>317</v>
      </c>
      <c r="D286" s="194">
        <v>450</v>
      </c>
      <c r="E286" s="195"/>
      <c r="F286" s="196"/>
      <c r="G286" s="197">
        <f t="shared" si="133"/>
        <v>0</v>
      </c>
      <c r="H286" s="198">
        <f t="shared" si="137"/>
        <v>0</v>
      </c>
      <c r="I286" s="208">
        <f t="shared" si="134"/>
        <v>0</v>
      </c>
      <c r="J286" s="147">
        <f t="shared" si="135"/>
        <v>0</v>
      </c>
      <c r="K286" s="242">
        <f t="shared" si="136"/>
        <v>0</v>
      </c>
      <c r="L286" s="243">
        <f t="shared" si="138"/>
        <v>0</v>
      </c>
    </row>
    <row r="287" spans="2:12">
      <c r="B287" s="956"/>
      <c r="C287" s="55" t="s">
        <v>316</v>
      </c>
      <c r="D287" s="194">
        <v>450</v>
      </c>
      <c r="E287" s="195"/>
      <c r="F287" s="196"/>
      <c r="G287" s="197">
        <f t="shared" si="133"/>
        <v>0</v>
      </c>
      <c r="H287" s="198">
        <f t="shared" si="137"/>
        <v>0</v>
      </c>
      <c r="I287" s="208">
        <f t="shared" si="134"/>
        <v>0</v>
      </c>
      <c r="J287" s="147">
        <f t="shared" si="135"/>
        <v>0</v>
      </c>
      <c r="K287" s="242">
        <f t="shared" si="136"/>
        <v>0</v>
      </c>
      <c r="L287" s="243">
        <f t="shared" si="138"/>
        <v>0</v>
      </c>
    </row>
    <row r="288" spans="2:12">
      <c r="B288" s="956"/>
      <c r="C288" s="55" t="s">
        <v>318</v>
      </c>
      <c r="D288" s="199">
        <v>700</v>
      </c>
      <c r="E288" s="195"/>
      <c r="F288" s="196"/>
      <c r="G288" s="197">
        <f t="shared" si="133"/>
        <v>0</v>
      </c>
      <c r="H288" s="198">
        <f t="shared" si="137"/>
        <v>0</v>
      </c>
      <c r="I288" s="208">
        <f t="shared" si="134"/>
        <v>0</v>
      </c>
      <c r="J288" s="147">
        <f t="shared" si="135"/>
        <v>0</v>
      </c>
      <c r="K288" s="242">
        <f>I288-J288</f>
        <v>0</v>
      </c>
      <c r="L288" s="243">
        <f t="shared" si="138"/>
        <v>0</v>
      </c>
    </row>
    <row r="289" spans="2:12" ht="15" thickBot="1">
      <c r="B289" s="956"/>
      <c r="C289" s="200" t="s">
        <v>149</v>
      </c>
      <c r="D289" s="201"/>
      <c r="E289" s="339"/>
      <c r="F289" s="203"/>
      <c r="G289" s="204">
        <f t="shared" si="133"/>
        <v>0</v>
      </c>
      <c r="H289" s="330"/>
      <c r="I289" s="209">
        <f t="shared" si="134"/>
        <v>0</v>
      </c>
      <c r="J289" s="210">
        <f t="shared" si="135"/>
        <v>0</v>
      </c>
      <c r="K289" s="244">
        <f>I289-J289</f>
        <v>0</v>
      </c>
      <c r="L289" s="245">
        <f>SUM(L217+H289)</f>
        <v>0</v>
      </c>
    </row>
    <row r="290" spans="2:12" ht="16" thickTop="1" thickBot="1">
      <c r="B290" s="957"/>
      <c r="C290" s="13" t="s">
        <v>150</v>
      </c>
      <c r="D290" s="14"/>
      <c r="E290" s="15">
        <f t="shared" ref="E290:L290" si="139">SUM(E280:E289)</f>
        <v>0</v>
      </c>
      <c r="F290" s="16">
        <f t="shared" si="139"/>
        <v>0</v>
      </c>
      <c r="G290" s="17">
        <f t="shared" si="139"/>
        <v>0</v>
      </c>
      <c r="H290" s="18">
        <f t="shared" si="139"/>
        <v>0</v>
      </c>
      <c r="I290" s="246">
        <f t="shared" si="139"/>
        <v>0</v>
      </c>
      <c r="J290" s="247">
        <f t="shared" si="139"/>
        <v>0</v>
      </c>
      <c r="K290" s="248">
        <f t="shared" si="139"/>
        <v>0</v>
      </c>
      <c r="L290" s="249">
        <f t="shared" si="139"/>
        <v>0</v>
      </c>
    </row>
    <row r="291" spans="2:12" ht="15" thickBot="1">
      <c r="B291" s="207" t="s">
        <v>151</v>
      </c>
      <c r="C291" s="232"/>
      <c r="D291" s="232"/>
      <c r="E291" s="258">
        <f t="shared" ref="E291:L291" si="140">SUM(E235+E246+E257+E268+E279+E290)</f>
        <v>0</v>
      </c>
      <c r="F291" s="341">
        <f t="shared" si="140"/>
        <v>0</v>
      </c>
      <c r="G291" s="342">
        <f t="shared" si="140"/>
        <v>0</v>
      </c>
      <c r="H291" s="343">
        <f t="shared" si="140"/>
        <v>0</v>
      </c>
      <c r="I291" s="255">
        <f t="shared" si="140"/>
        <v>273</v>
      </c>
      <c r="J291" s="256">
        <f t="shared" si="140"/>
        <v>0</v>
      </c>
      <c r="K291" s="257">
        <f t="shared" si="140"/>
        <v>273</v>
      </c>
      <c r="L291" s="233">
        <f t="shared" si="140"/>
        <v>1781360</v>
      </c>
    </row>
    <row r="292" spans="2:12" ht="13.5" customHeight="1"/>
    <row r="293" spans="2:12" ht="13.5" customHeight="1">
      <c r="B293" s="961" t="s">
        <v>138</v>
      </c>
      <c r="C293" s="961"/>
      <c r="D293" s="961"/>
      <c r="E293" s="922"/>
      <c r="F293" s="922"/>
    </row>
    <row r="294" spans="2:12" ht="13.5" customHeight="1" thickBot="1">
      <c r="B294" s="954">
        <f>B222+1</f>
        <v>46146</v>
      </c>
      <c r="C294" s="954"/>
      <c r="D294" s="954"/>
      <c r="E294" s="954"/>
      <c r="F294" s="954"/>
      <c r="G294" s="311"/>
      <c r="H294" s="20"/>
    </row>
    <row r="295" spans="2:12" ht="15">
      <c r="B295" s="958" t="s">
        <v>139</v>
      </c>
      <c r="C295" s="959"/>
      <c r="D295" s="960"/>
      <c r="E295" s="5"/>
      <c r="F295" s="226" t="s">
        <v>140</v>
      </c>
      <c r="G295" s="226"/>
      <c r="H295" s="6"/>
      <c r="I295" s="7"/>
      <c r="J295" s="226" t="s">
        <v>141</v>
      </c>
      <c r="K295" s="226"/>
      <c r="L295" s="6"/>
    </row>
    <row r="296" spans="2:12" ht="15" thickBot="1">
      <c r="B296" s="227"/>
      <c r="C296" s="228"/>
      <c r="D296" s="229"/>
      <c r="E296" s="8" t="s">
        <v>142</v>
      </c>
      <c r="F296" s="9" t="s">
        <v>143</v>
      </c>
      <c r="G296" s="10" t="s">
        <v>144</v>
      </c>
      <c r="H296" s="11" t="s">
        <v>145</v>
      </c>
      <c r="I296" s="12" t="s">
        <v>142</v>
      </c>
      <c r="J296" s="9" t="s">
        <v>143</v>
      </c>
      <c r="K296" s="10" t="s">
        <v>144</v>
      </c>
      <c r="L296" s="11" t="s">
        <v>145</v>
      </c>
    </row>
    <row r="297" spans="2:12" ht="13.5" customHeight="1">
      <c r="B297" s="955" t="s">
        <v>636</v>
      </c>
      <c r="C297" s="301" t="s">
        <v>146</v>
      </c>
      <c r="D297" s="234">
        <v>5000</v>
      </c>
      <c r="E297" s="302"/>
      <c r="F297" s="303"/>
      <c r="G297" s="304">
        <f t="shared" ref="G297:G306" si="141">E297-F297</f>
        <v>0</v>
      </c>
      <c r="H297" s="305">
        <f>G297*$D297</f>
        <v>0</v>
      </c>
      <c r="I297" s="306">
        <f t="shared" ref="I297:I306" si="142">SUM(I225+E297)</f>
        <v>144</v>
      </c>
      <c r="J297" s="307">
        <f t="shared" ref="J297:J306" si="143">SUM(J225+F297)</f>
        <v>0</v>
      </c>
      <c r="K297" s="308">
        <f t="shared" ref="K297:K306" si="144">I297-J297</f>
        <v>144</v>
      </c>
      <c r="L297" s="309">
        <f>K297*$D297</f>
        <v>720000</v>
      </c>
    </row>
    <row r="298" spans="2:12">
      <c r="B298" s="956"/>
      <c r="C298" s="55" t="s">
        <v>312</v>
      </c>
      <c r="D298" s="310">
        <v>5000</v>
      </c>
      <c r="E298" s="195"/>
      <c r="F298" s="196"/>
      <c r="G298" s="197">
        <f t="shared" si="141"/>
        <v>0</v>
      </c>
      <c r="H298" s="198">
        <f t="shared" ref="H298:H305" si="145">G298*$D298</f>
        <v>0</v>
      </c>
      <c r="I298" s="208">
        <f t="shared" si="142"/>
        <v>0</v>
      </c>
      <c r="J298" s="147">
        <f t="shared" si="143"/>
        <v>0</v>
      </c>
      <c r="K298" s="242">
        <f t="shared" si="144"/>
        <v>0</v>
      </c>
      <c r="L298" s="243">
        <f t="shared" ref="L298:L305" si="146">K298*$D298</f>
        <v>0</v>
      </c>
    </row>
    <row r="299" spans="2:12">
      <c r="B299" s="956"/>
      <c r="C299" s="55" t="s">
        <v>314</v>
      </c>
      <c r="D299" s="194">
        <v>2500</v>
      </c>
      <c r="E299" s="195"/>
      <c r="F299" s="196"/>
      <c r="G299" s="197">
        <f t="shared" si="141"/>
        <v>0</v>
      </c>
      <c r="H299" s="198">
        <f t="shared" si="145"/>
        <v>0</v>
      </c>
      <c r="I299" s="208">
        <f t="shared" si="142"/>
        <v>4</v>
      </c>
      <c r="J299" s="147">
        <f t="shared" si="143"/>
        <v>0</v>
      </c>
      <c r="K299" s="242">
        <f t="shared" si="144"/>
        <v>4</v>
      </c>
      <c r="L299" s="243">
        <f t="shared" si="146"/>
        <v>10000</v>
      </c>
    </row>
    <row r="300" spans="2:12">
      <c r="B300" s="956"/>
      <c r="C300" s="55" t="s">
        <v>313</v>
      </c>
      <c r="D300" s="194">
        <v>2500</v>
      </c>
      <c r="E300" s="195"/>
      <c r="F300" s="196"/>
      <c r="G300" s="197">
        <f t="shared" si="141"/>
        <v>0</v>
      </c>
      <c r="H300" s="198">
        <f t="shared" si="145"/>
        <v>0</v>
      </c>
      <c r="I300" s="208">
        <f t="shared" si="142"/>
        <v>0</v>
      </c>
      <c r="J300" s="147">
        <f t="shared" si="143"/>
        <v>0</v>
      </c>
      <c r="K300" s="242">
        <f t="shared" si="144"/>
        <v>0</v>
      </c>
      <c r="L300" s="243">
        <f t="shared" si="146"/>
        <v>0</v>
      </c>
    </row>
    <row r="301" spans="2:12">
      <c r="B301" s="956"/>
      <c r="C301" s="55" t="s">
        <v>147</v>
      </c>
      <c r="D301" s="194">
        <v>4750</v>
      </c>
      <c r="E301" s="195"/>
      <c r="F301" s="196"/>
      <c r="G301" s="197">
        <f t="shared" si="141"/>
        <v>0</v>
      </c>
      <c r="H301" s="198">
        <f t="shared" si="145"/>
        <v>0</v>
      </c>
      <c r="I301" s="208">
        <f t="shared" si="142"/>
        <v>18</v>
      </c>
      <c r="J301" s="147">
        <f t="shared" si="143"/>
        <v>0</v>
      </c>
      <c r="K301" s="242">
        <f t="shared" si="144"/>
        <v>18</v>
      </c>
      <c r="L301" s="243">
        <f t="shared" si="146"/>
        <v>85500</v>
      </c>
    </row>
    <row r="302" spans="2:12">
      <c r="B302" s="956"/>
      <c r="C302" s="55" t="s">
        <v>315</v>
      </c>
      <c r="D302" s="194">
        <v>4750</v>
      </c>
      <c r="E302" s="195"/>
      <c r="F302" s="196"/>
      <c r="G302" s="197">
        <f t="shared" si="141"/>
        <v>0</v>
      </c>
      <c r="H302" s="198">
        <f t="shared" si="145"/>
        <v>0</v>
      </c>
      <c r="I302" s="208">
        <f t="shared" si="142"/>
        <v>0</v>
      </c>
      <c r="J302" s="147">
        <f t="shared" si="143"/>
        <v>0</v>
      </c>
      <c r="K302" s="242">
        <f t="shared" si="144"/>
        <v>0</v>
      </c>
      <c r="L302" s="243">
        <f t="shared" si="146"/>
        <v>0</v>
      </c>
    </row>
    <row r="303" spans="2:12">
      <c r="B303" s="956"/>
      <c r="C303" s="55" t="s">
        <v>317</v>
      </c>
      <c r="D303" s="194">
        <v>2380</v>
      </c>
      <c r="E303" s="195"/>
      <c r="F303" s="196"/>
      <c r="G303" s="197">
        <f t="shared" si="141"/>
        <v>0</v>
      </c>
      <c r="H303" s="198">
        <f t="shared" si="145"/>
        <v>0</v>
      </c>
      <c r="I303" s="208">
        <f t="shared" si="142"/>
        <v>2</v>
      </c>
      <c r="J303" s="147">
        <f t="shared" si="143"/>
        <v>0</v>
      </c>
      <c r="K303" s="242">
        <f t="shared" si="144"/>
        <v>2</v>
      </c>
      <c r="L303" s="243">
        <f t="shared" si="146"/>
        <v>4760</v>
      </c>
    </row>
    <row r="304" spans="2:12">
      <c r="B304" s="956"/>
      <c r="C304" s="55" t="s">
        <v>316</v>
      </c>
      <c r="D304" s="194">
        <v>2380</v>
      </c>
      <c r="E304" s="195"/>
      <c r="F304" s="196"/>
      <c r="G304" s="197">
        <f t="shared" si="141"/>
        <v>0</v>
      </c>
      <c r="H304" s="198">
        <f t="shared" si="145"/>
        <v>0</v>
      </c>
      <c r="I304" s="208">
        <f t="shared" si="142"/>
        <v>0</v>
      </c>
      <c r="J304" s="147">
        <f t="shared" si="143"/>
        <v>0</v>
      </c>
      <c r="K304" s="242">
        <f t="shared" si="144"/>
        <v>0</v>
      </c>
      <c r="L304" s="243">
        <f t="shared" si="146"/>
        <v>0</v>
      </c>
    </row>
    <row r="305" spans="2:12">
      <c r="B305" s="956"/>
      <c r="C305" s="55" t="s">
        <v>318</v>
      </c>
      <c r="D305" s="194">
        <v>3500</v>
      </c>
      <c r="E305" s="195"/>
      <c r="F305" s="196"/>
      <c r="G305" s="197">
        <f t="shared" si="141"/>
        <v>0</v>
      </c>
      <c r="H305" s="198">
        <f t="shared" si="145"/>
        <v>0</v>
      </c>
      <c r="I305" s="208">
        <f t="shared" si="142"/>
        <v>0</v>
      </c>
      <c r="J305" s="147">
        <f t="shared" si="143"/>
        <v>0</v>
      </c>
      <c r="K305" s="242">
        <f t="shared" si="144"/>
        <v>0</v>
      </c>
      <c r="L305" s="243">
        <f t="shared" si="146"/>
        <v>0</v>
      </c>
    </row>
    <row r="306" spans="2:12" ht="15" thickBot="1">
      <c r="B306" s="956"/>
      <c r="C306" s="200" t="s">
        <v>149</v>
      </c>
      <c r="D306" s="201"/>
      <c r="E306" s="339"/>
      <c r="F306" s="203"/>
      <c r="G306" s="204">
        <f t="shared" si="141"/>
        <v>0</v>
      </c>
      <c r="H306" s="330"/>
      <c r="I306" s="209">
        <f t="shared" si="142"/>
        <v>0</v>
      </c>
      <c r="J306" s="210">
        <f t="shared" si="143"/>
        <v>0</v>
      </c>
      <c r="K306" s="244">
        <f t="shared" si="144"/>
        <v>0</v>
      </c>
      <c r="L306" s="245">
        <f>SUM(L234+H306)</f>
        <v>0</v>
      </c>
    </row>
    <row r="307" spans="2:12" ht="16" thickTop="1" thickBot="1">
      <c r="B307" s="957"/>
      <c r="C307" s="13" t="s">
        <v>150</v>
      </c>
      <c r="D307" s="14"/>
      <c r="E307" s="15">
        <f t="shared" ref="E307:L307" si="147">SUM(E297:E306)</f>
        <v>0</v>
      </c>
      <c r="F307" s="16">
        <f t="shared" si="147"/>
        <v>0</v>
      </c>
      <c r="G307" s="17">
        <f t="shared" si="147"/>
        <v>0</v>
      </c>
      <c r="H307" s="18">
        <f t="shared" si="147"/>
        <v>0</v>
      </c>
      <c r="I307" s="246">
        <f t="shared" si="147"/>
        <v>168</v>
      </c>
      <c r="J307" s="247">
        <f t="shared" si="147"/>
        <v>0</v>
      </c>
      <c r="K307" s="248">
        <f t="shared" si="147"/>
        <v>168</v>
      </c>
      <c r="L307" s="249">
        <f t="shared" si="147"/>
        <v>820260</v>
      </c>
    </row>
    <row r="308" spans="2:12" ht="13.5" customHeight="1">
      <c r="B308" s="955" t="s">
        <v>319</v>
      </c>
      <c r="C308" s="301" t="s">
        <v>146</v>
      </c>
      <c r="D308" s="234">
        <v>4000</v>
      </c>
      <c r="E308" s="302"/>
      <c r="F308" s="303"/>
      <c r="G308" s="304">
        <f t="shared" ref="G308:G316" si="148">E308-F308</f>
        <v>0</v>
      </c>
      <c r="H308" s="305">
        <f t="shared" ref="H308:H316" si="149">G308*$D308</f>
        <v>0</v>
      </c>
      <c r="I308" s="306">
        <f t="shared" ref="I308:I317" si="150">SUM(I236+E308)</f>
        <v>0</v>
      </c>
      <c r="J308" s="307">
        <f t="shared" ref="J308:J317" si="151">SUM(J236+F308)</f>
        <v>0</v>
      </c>
      <c r="K308" s="308">
        <f t="shared" ref="K308:K317" si="152">I308-J308</f>
        <v>0</v>
      </c>
      <c r="L308" s="309">
        <f>K308*$D308</f>
        <v>0</v>
      </c>
    </row>
    <row r="309" spans="2:12">
      <c r="B309" s="956"/>
      <c r="C309" s="55" t="s">
        <v>312</v>
      </c>
      <c r="D309" s="310">
        <v>4000</v>
      </c>
      <c r="E309" s="195"/>
      <c r="F309" s="196"/>
      <c r="G309" s="197">
        <f t="shared" si="148"/>
        <v>0</v>
      </c>
      <c r="H309" s="198">
        <f t="shared" si="149"/>
        <v>0</v>
      </c>
      <c r="I309" s="208">
        <f t="shared" si="150"/>
        <v>0</v>
      </c>
      <c r="J309" s="147">
        <f t="shared" si="151"/>
        <v>0</v>
      </c>
      <c r="K309" s="242">
        <f t="shared" si="152"/>
        <v>0</v>
      </c>
      <c r="L309" s="243">
        <f t="shared" ref="L309:L316" si="153">K309*$D309</f>
        <v>0</v>
      </c>
    </row>
    <row r="310" spans="2:12">
      <c r="B310" s="956"/>
      <c r="C310" s="55" t="s">
        <v>314</v>
      </c>
      <c r="D310" s="194">
        <v>2000</v>
      </c>
      <c r="E310" s="195"/>
      <c r="F310" s="196"/>
      <c r="G310" s="197">
        <f t="shared" si="148"/>
        <v>0</v>
      </c>
      <c r="H310" s="198">
        <f t="shared" si="149"/>
        <v>0</v>
      </c>
      <c r="I310" s="208">
        <f t="shared" si="150"/>
        <v>0</v>
      </c>
      <c r="J310" s="147">
        <f t="shared" si="151"/>
        <v>0</v>
      </c>
      <c r="K310" s="242">
        <f t="shared" si="152"/>
        <v>0</v>
      </c>
      <c r="L310" s="243">
        <f t="shared" si="153"/>
        <v>0</v>
      </c>
    </row>
    <row r="311" spans="2:12">
      <c r="B311" s="956"/>
      <c r="C311" s="55" t="s">
        <v>313</v>
      </c>
      <c r="D311" s="194">
        <v>2000</v>
      </c>
      <c r="E311" s="195"/>
      <c r="F311" s="196"/>
      <c r="G311" s="197">
        <f t="shared" si="148"/>
        <v>0</v>
      </c>
      <c r="H311" s="198">
        <f t="shared" si="149"/>
        <v>0</v>
      </c>
      <c r="I311" s="208">
        <f t="shared" si="150"/>
        <v>0</v>
      </c>
      <c r="J311" s="147">
        <f t="shared" si="151"/>
        <v>0</v>
      </c>
      <c r="K311" s="242">
        <f t="shared" si="152"/>
        <v>0</v>
      </c>
      <c r="L311" s="243">
        <f t="shared" si="153"/>
        <v>0</v>
      </c>
    </row>
    <row r="312" spans="2:12">
      <c r="B312" s="956"/>
      <c r="C312" s="55" t="s">
        <v>147</v>
      </c>
      <c r="D312" s="194">
        <v>3800</v>
      </c>
      <c r="E312" s="195"/>
      <c r="F312" s="196"/>
      <c r="G312" s="197">
        <f t="shared" si="148"/>
        <v>0</v>
      </c>
      <c r="H312" s="198">
        <f t="shared" si="149"/>
        <v>0</v>
      </c>
      <c r="I312" s="208">
        <f t="shared" si="150"/>
        <v>0</v>
      </c>
      <c r="J312" s="147">
        <f t="shared" si="151"/>
        <v>0</v>
      </c>
      <c r="K312" s="242">
        <f t="shared" si="152"/>
        <v>0</v>
      </c>
      <c r="L312" s="243">
        <f t="shared" si="153"/>
        <v>0</v>
      </c>
    </row>
    <row r="313" spans="2:12">
      <c r="B313" s="956"/>
      <c r="C313" s="55" t="s">
        <v>315</v>
      </c>
      <c r="D313" s="194">
        <v>3800</v>
      </c>
      <c r="E313" s="195"/>
      <c r="F313" s="196"/>
      <c r="G313" s="197">
        <f t="shared" si="148"/>
        <v>0</v>
      </c>
      <c r="H313" s="198">
        <f t="shared" si="149"/>
        <v>0</v>
      </c>
      <c r="I313" s="208">
        <f t="shared" si="150"/>
        <v>0</v>
      </c>
      <c r="J313" s="147">
        <f t="shared" si="151"/>
        <v>0</v>
      </c>
      <c r="K313" s="242">
        <f t="shared" si="152"/>
        <v>0</v>
      </c>
      <c r="L313" s="243">
        <f t="shared" si="153"/>
        <v>0</v>
      </c>
    </row>
    <row r="314" spans="2:12">
      <c r="B314" s="956"/>
      <c r="C314" s="55" t="s">
        <v>317</v>
      </c>
      <c r="D314" s="194">
        <v>1900</v>
      </c>
      <c r="E314" s="195"/>
      <c r="F314" s="196"/>
      <c r="G314" s="197">
        <f t="shared" si="148"/>
        <v>0</v>
      </c>
      <c r="H314" s="198">
        <f t="shared" si="149"/>
        <v>0</v>
      </c>
      <c r="I314" s="208">
        <f t="shared" si="150"/>
        <v>0</v>
      </c>
      <c r="J314" s="147">
        <f t="shared" si="151"/>
        <v>0</v>
      </c>
      <c r="K314" s="242">
        <f t="shared" si="152"/>
        <v>0</v>
      </c>
      <c r="L314" s="243">
        <f t="shared" si="153"/>
        <v>0</v>
      </c>
    </row>
    <row r="315" spans="2:12">
      <c r="B315" s="956"/>
      <c r="C315" s="55" t="s">
        <v>316</v>
      </c>
      <c r="D315" s="194">
        <v>1900</v>
      </c>
      <c r="E315" s="195"/>
      <c r="F315" s="196"/>
      <c r="G315" s="197">
        <f t="shared" si="148"/>
        <v>0</v>
      </c>
      <c r="H315" s="198">
        <f t="shared" si="149"/>
        <v>0</v>
      </c>
      <c r="I315" s="208">
        <f t="shared" si="150"/>
        <v>0</v>
      </c>
      <c r="J315" s="147">
        <f t="shared" si="151"/>
        <v>0</v>
      </c>
      <c r="K315" s="242">
        <f t="shared" si="152"/>
        <v>0</v>
      </c>
      <c r="L315" s="243">
        <f t="shared" si="153"/>
        <v>0</v>
      </c>
    </row>
    <row r="316" spans="2:12">
      <c r="B316" s="956"/>
      <c r="C316" s="55" t="s">
        <v>318</v>
      </c>
      <c r="D316" s="194">
        <v>2800</v>
      </c>
      <c r="E316" s="195"/>
      <c r="F316" s="196"/>
      <c r="G316" s="197">
        <f t="shared" si="148"/>
        <v>0</v>
      </c>
      <c r="H316" s="198">
        <f t="shared" si="149"/>
        <v>0</v>
      </c>
      <c r="I316" s="208">
        <f t="shared" si="150"/>
        <v>0</v>
      </c>
      <c r="J316" s="147">
        <f t="shared" si="151"/>
        <v>0</v>
      </c>
      <c r="K316" s="242">
        <f t="shared" si="152"/>
        <v>0</v>
      </c>
      <c r="L316" s="243">
        <f t="shared" si="153"/>
        <v>0</v>
      </c>
    </row>
    <row r="317" spans="2:12" ht="15" thickBot="1">
      <c r="B317" s="956"/>
      <c r="C317" s="200" t="s">
        <v>149</v>
      </c>
      <c r="D317" s="201"/>
      <c r="E317" s="339"/>
      <c r="F317" s="203"/>
      <c r="G317" s="204">
        <f>E317-F317</f>
        <v>0</v>
      </c>
      <c r="H317" s="330"/>
      <c r="I317" s="209">
        <f t="shared" si="150"/>
        <v>0</v>
      </c>
      <c r="J317" s="210">
        <f t="shared" si="151"/>
        <v>0</v>
      </c>
      <c r="K317" s="244">
        <f t="shared" si="152"/>
        <v>0</v>
      </c>
      <c r="L317" s="245">
        <f>SUM(L245+H317)</f>
        <v>0</v>
      </c>
    </row>
    <row r="318" spans="2:12" ht="16" thickTop="1" thickBot="1">
      <c r="B318" s="957"/>
      <c r="C318" s="13" t="s">
        <v>150</v>
      </c>
      <c r="D318" s="14"/>
      <c r="E318" s="15">
        <f t="shared" ref="E318:L318" si="154">SUM(E308:E317)</f>
        <v>0</v>
      </c>
      <c r="F318" s="16">
        <f t="shared" si="154"/>
        <v>0</v>
      </c>
      <c r="G318" s="17">
        <f t="shared" si="154"/>
        <v>0</v>
      </c>
      <c r="H318" s="18">
        <f t="shared" si="154"/>
        <v>0</v>
      </c>
      <c r="I318" s="246">
        <f t="shared" si="154"/>
        <v>0</v>
      </c>
      <c r="J318" s="247">
        <f t="shared" si="154"/>
        <v>0</v>
      </c>
      <c r="K318" s="248">
        <f t="shared" si="154"/>
        <v>0</v>
      </c>
      <c r="L318" s="249">
        <f t="shared" si="154"/>
        <v>0</v>
      </c>
    </row>
    <row r="319" spans="2:12" ht="13.5" customHeight="1">
      <c r="B319" s="955" t="s">
        <v>320</v>
      </c>
      <c r="C319" s="301" t="s">
        <v>146</v>
      </c>
      <c r="D319" s="234">
        <v>3000</v>
      </c>
      <c r="E319" s="302"/>
      <c r="F319" s="303"/>
      <c r="G319" s="304">
        <f t="shared" ref="G319:G327" si="155">E319-F319</f>
        <v>0</v>
      </c>
      <c r="H319" s="305">
        <f t="shared" ref="H319:H327" si="156">G319*$D319</f>
        <v>0</v>
      </c>
      <c r="I319" s="306">
        <f t="shared" ref="I319:I328" si="157">SUM(I247+E319)</f>
        <v>0</v>
      </c>
      <c r="J319" s="307">
        <f t="shared" ref="J319:J328" si="158">SUM(J247+F319)</f>
        <v>0</v>
      </c>
      <c r="K319" s="308">
        <f t="shared" ref="K319:K328" si="159">I319-J319</f>
        <v>0</v>
      </c>
      <c r="L319" s="309">
        <f>K319*$D319</f>
        <v>0</v>
      </c>
    </row>
    <row r="320" spans="2:12">
      <c r="B320" s="956"/>
      <c r="C320" s="55" t="s">
        <v>312</v>
      </c>
      <c r="D320" s="310">
        <v>3000</v>
      </c>
      <c r="E320" s="195"/>
      <c r="F320" s="196"/>
      <c r="G320" s="197">
        <f t="shared" si="155"/>
        <v>0</v>
      </c>
      <c r="H320" s="198">
        <f t="shared" si="156"/>
        <v>0</v>
      </c>
      <c r="I320" s="208">
        <f t="shared" si="157"/>
        <v>0</v>
      </c>
      <c r="J320" s="147">
        <f t="shared" si="158"/>
        <v>0</v>
      </c>
      <c r="K320" s="242">
        <f t="shared" si="159"/>
        <v>0</v>
      </c>
      <c r="L320" s="243">
        <f t="shared" ref="L320:L327" si="160">K320*$D320</f>
        <v>0</v>
      </c>
    </row>
    <row r="321" spans="2:12">
      <c r="B321" s="956"/>
      <c r="C321" s="55" t="s">
        <v>314</v>
      </c>
      <c r="D321" s="194">
        <v>1500</v>
      </c>
      <c r="E321" s="195"/>
      <c r="F321" s="196"/>
      <c r="G321" s="197">
        <f t="shared" si="155"/>
        <v>0</v>
      </c>
      <c r="H321" s="198">
        <f t="shared" si="156"/>
        <v>0</v>
      </c>
      <c r="I321" s="208">
        <f t="shared" si="157"/>
        <v>0</v>
      </c>
      <c r="J321" s="147">
        <f t="shared" si="158"/>
        <v>0</v>
      </c>
      <c r="K321" s="242">
        <f t="shared" si="159"/>
        <v>0</v>
      </c>
      <c r="L321" s="243">
        <f t="shared" si="160"/>
        <v>0</v>
      </c>
    </row>
    <row r="322" spans="2:12">
      <c r="B322" s="956"/>
      <c r="C322" s="55" t="s">
        <v>313</v>
      </c>
      <c r="D322" s="194">
        <v>1500</v>
      </c>
      <c r="E322" s="195"/>
      <c r="F322" s="196"/>
      <c r="G322" s="197">
        <f t="shared" si="155"/>
        <v>0</v>
      </c>
      <c r="H322" s="198">
        <f t="shared" si="156"/>
        <v>0</v>
      </c>
      <c r="I322" s="208">
        <f t="shared" si="157"/>
        <v>0</v>
      </c>
      <c r="J322" s="147">
        <f t="shared" si="158"/>
        <v>0</v>
      </c>
      <c r="K322" s="242">
        <f t="shared" si="159"/>
        <v>0</v>
      </c>
      <c r="L322" s="243">
        <f t="shared" si="160"/>
        <v>0</v>
      </c>
    </row>
    <row r="323" spans="2:12">
      <c r="B323" s="956"/>
      <c r="C323" s="55" t="s">
        <v>147</v>
      </c>
      <c r="D323" s="194">
        <v>2850</v>
      </c>
      <c r="E323" s="195"/>
      <c r="F323" s="196"/>
      <c r="G323" s="197">
        <f t="shared" si="155"/>
        <v>0</v>
      </c>
      <c r="H323" s="198">
        <f t="shared" si="156"/>
        <v>0</v>
      </c>
      <c r="I323" s="208">
        <f t="shared" si="157"/>
        <v>0</v>
      </c>
      <c r="J323" s="147">
        <f t="shared" si="158"/>
        <v>0</v>
      </c>
      <c r="K323" s="242">
        <f t="shared" si="159"/>
        <v>0</v>
      </c>
      <c r="L323" s="243">
        <f t="shared" si="160"/>
        <v>0</v>
      </c>
    </row>
    <row r="324" spans="2:12">
      <c r="B324" s="956"/>
      <c r="C324" s="55" t="s">
        <v>315</v>
      </c>
      <c r="D324" s="194">
        <v>2850</v>
      </c>
      <c r="E324" s="195"/>
      <c r="F324" s="196"/>
      <c r="G324" s="197">
        <f t="shared" si="155"/>
        <v>0</v>
      </c>
      <c r="H324" s="198">
        <f t="shared" si="156"/>
        <v>0</v>
      </c>
      <c r="I324" s="208">
        <f t="shared" si="157"/>
        <v>0</v>
      </c>
      <c r="J324" s="147">
        <f t="shared" si="158"/>
        <v>0</v>
      </c>
      <c r="K324" s="242">
        <f t="shared" si="159"/>
        <v>0</v>
      </c>
      <c r="L324" s="243">
        <f t="shared" si="160"/>
        <v>0</v>
      </c>
    </row>
    <row r="325" spans="2:12">
      <c r="B325" s="956"/>
      <c r="C325" s="55" t="s">
        <v>317</v>
      </c>
      <c r="D325" s="194">
        <v>1430</v>
      </c>
      <c r="E325" s="195"/>
      <c r="F325" s="196"/>
      <c r="G325" s="197">
        <f t="shared" si="155"/>
        <v>0</v>
      </c>
      <c r="H325" s="198">
        <f t="shared" si="156"/>
        <v>0</v>
      </c>
      <c r="I325" s="208">
        <f t="shared" si="157"/>
        <v>0</v>
      </c>
      <c r="J325" s="147">
        <f t="shared" si="158"/>
        <v>0</v>
      </c>
      <c r="K325" s="242">
        <f t="shared" si="159"/>
        <v>0</v>
      </c>
      <c r="L325" s="243">
        <f t="shared" si="160"/>
        <v>0</v>
      </c>
    </row>
    <row r="326" spans="2:12">
      <c r="B326" s="956"/>
      <c r="C326" s="55" t="s">
        <v>316</v>
      </c>
      <c r="D326" s="194">
        <v>1430</v>
      </c>
      <c r="E326" s="195"/>
      <c r="F326" s="196"/>
      <c r="G326" s="197">
        <f t="shared" si="155"/>
        <v>0</v>
      </c>
      <c r="H326" s="198">
        <f t="shared" si="156"/>
        <v>0</v>
      </c>
      <c r="I326" s="208">
        <f t="shared" si="157"/>
        <v>0</v>
      </c>
      <c r="J326" s="147">
        <f t="shared" si="158"/>
        <v>0</v>
      </c>
      <c r="K326" s="242">
        <f t="shared" si="159"/>
        <v>0</v>
      </c>
      <c r="L326" s="243">
        <f t="shared" si="160"/>
        <v>0</v>
      </c>
    </row>
    <row r="327" spans="2:12">
      <c r="B327" s="956"/>
      <c r="C327" s="55" t="s">
        <v>318</v>
      </c>
      <c r="D327" s="194">
        <v>2100</v>
      </c>
      <c r="E327" s="195"/>
      <c r="F327" s="196"/>
      <c r="G327" s="197">
        <f t="shared" si="155"/>
        <v>0</v>
      </c>
      <c r="H327" s="198">
        <f t="shared" si="156"/>
        <v>0</v>
      </c>
      <c r="I327" s="208">
        <f t="shared" si="157"/>
        <v>0</v>
      </c>
      <c r="J327" s="147">
        <f t="shared" si="158"/>
        <v>0</v>
      </c>
      <c r="K327" s="242">
        <f t="shared" si="159"/>
        <v>0</v>
      </c>
      <c r="L327" s="243">
        <f t="shared" si="160"/>
        <v>0</v>
      </c>
    </row>
    <row r="328" spans="2:12" ht="15" thickBot="1">
      <c r="B328" s="956"/>
      <c r="C328" s="200" t="s">
        <v>149</v>
      </c>
      <c r="D328" s="201"/>
      <c r="E328" s="339"/>
      <c r="F328" s="203"/>
      <c r="G328" s="204">
        <f>E328-F328</f>
        <v>0</v>
      </c>
      <c r="H328" s="330"/>
      <c r="I328" s="209">
        <f t="shared" si="157"/>
        <v>0</v>
      </c>
      <c r="J328" s="210">
        <f t="shared" si="158"/>
        <v>0</v>
      </c>
      <c r="K328" s="244">
        <f t="shared" si="159"/>
        <v>0</v>
      </c>
      <c r="L328" s="245">
        <f>SUM(L256+H328)</f>
        <v>0</v>
      </c>
    </row>
    <row r="329" spans="2:12" ht="16" thickTop="1" thickBot="1">
      <c r="B329" s="957"/>
      <c r="C329" s="13" t="s">
        <v>150</v>
      </c>
      <c r="D329" s="14"/>
      <c r="E329" s="15">
        <f t="shared" ref="E329:L329" si="161">SUM(E319:E328)</f>
        <v>0</v>
      </c>
      <c r="F329" s="16">
        <f t="shared" si="161"/>
        <v>0</v>
      </c>
      <c r="G329" s="17">
        <f t="shared" si="161"/>
        <v>0</v>
      </c>
      <c r="H329" s="18">
        <f t="shared" si="161"/>
        <v>0</v>
      </c>
      <c r="I329" s="246">
        <f t="shared" si="161"/>
        <v>0</v>
      </c>
      <c r="J329" s="247">
        <f t="shared" si="161"/>
        <v>0</v>
      </c>
      <c r="K329" s="248">
        <f t="shared" si="161"/>
        <v>0</v>
      </c>
      <c r="L329" s="249">
        <f t="shared" si="161"/>
        <v>0</v>
      </c>
    </row>
    <row r="330" spans="2:12" ht="13.5" customHeight="1">
      <c r="B330" s="955" t="s">
        <v>321</v>
      </c>
      <c r="C330" s="301" t="s">
        <v>146</v>
      </c>
      <c r="D330" s="234">
        <v>10000</v>
      </c>
      <c r="E330" s="302"/>
      <c r="F330" s="303"/>
      <c r="G330" s="304">
        <f t="shared" ref="G330:G338" si="162">E330-F330</f>
        <v>0</v>
      </c>
      <c r="H330" s="305">
        <f t="shared" ref="H330:H338" si="163">G330*$D330</f>
        <v>0</v>
      </c>
      <c r="I330" s="306">
        <f t="shared" ref="I330:I339" si="164">SUM(I258+E330)</f>
        <v>60</v>
      </c>
      <c r="J330" s="307">
        <f t="shared" ref="J330:J339" si="165">SUM(J258+F330)</f>
        <v>0</v>
      </c>
      <c r="K330" s="308">
        <f t="shared" ref="K330:K339" si="166">I330-J330</f>
        <v>60</v>
      </c>
      <c r="L330" s="309">
        <f>K330*$D330</f>
        <v>600000</v>
      </c>
    </row>
    <row r="331" spans="2:12">
      <c r="B331" s="956"/>
      <c r="C331" s="55" t="s">
        <v>312</v>
      </c>
      <c r="D331" s="310">
        <v>10000</v>
      </c>
      <c r="E331" s="195"/>
      <c r="F331" s="196"/>
      <c r="G331" s="197">
        <f t="shared" si="162"/>
        <v>0</v>
      </c>
      <c r="H331" s="198">
        <f t="shared" si="163"/>
        <v>0</v>
      </c>
      <c r="I331" s="208">
        <f t="shared" si="164"/>
        <v>0</v>
      </c>
      <c r="J331" s="147">
        <f t="shared" si="165"/>
        <v>0</v>
      </c>
      <c r="K331" s="242">
        <f t="shared" si="166"/>
        <v>0</v>
      </c>
      <c r="L331" s="243">
        <f t="shared" ref="L331:L338" si="167">K331*$D331</f>
        <v>0</v>
      </c>
    </row>
    <row r="332" spans="2:12">
      <c r="B332" s="956"/>
      <c r="C332" s="55" t="s">
        <v>314</v>
      </c>
      <c r="D332" s="194">
        <v>5000</v>
      </c>
      <c r="E332" s="195"/>
      <c r="F332" s="196"/>
      <c r="G332" s="197">
        <f t="shared" si="162"/>
        <v>0</v>
      </c>
      <c r="H332" s="198">
        <f t="shared" si="163"/>
        <v>0</v>
      </c>
      <c r="I332" s="208">
        <f t="shared" si="164"/>
        <v>2</v>
      </c>
      <c r="J332" s="147">
        <f t="shared" si="165"/>
        <v>0</v>
      </c>
      <c r="K332" s="242">
        <f t="shared" si="166"/>
        <v>2</v>
      </c>
      <c r="L332" s="243">
        <f t="shared" si="167"/>
        <v>10000</v>
      </c>
    </row>
    <row r="333" spans="2:12">
      <c r="B333" s="956"/>
      <c r="C333" s="55" t="s">
        <v>313</v>
      </c>
      <c r="D333" s="194">
        <v>5000</v>
      </c>
      <c r="E333" s="195"/>
      <c r="F333" s="196"/>
      <c r="G333" s="197">
        <f t="shared" si="162"/>
        <v>0</v>
      </c>
      <c r="H333" s="198">
        <f t="shared" si="163"/>
        <v>0</v>
      </c>
      <c r="I333" s="208">
        <f t="shared" si="164"/>
        <v>0</v>
      </c>
      <c r="J333" s="147">
        <f t="shared" si="165"/>
        <v>0</v>
      </c>
      <c r="K333" s="242">
        <f t="shared" si="166"/>
        <v>0</v>
      </c>
      <c r="L333" s="243">
        <f t="shared" si="167"/>
        <v>0</v>
      </c>
    </row>
    <row r="334" spans="2:12">
      <c r="B334" s="956"/>
      <c r="C334" s="55" t="s">
        <v>147</v>
      </c>
      <c r="D334" s="194">
        <v>9500</v>
      </c>
      <c r="E334" s="195"/>
      <c r="F334" s="196"/>
      <c r="G334" s="197">
        <f t="shared" si="162"/>
        <v>0</v>
      </c>
      <c r="H334" s="198">
        <f t="shared" si="163"/>
        <v>0</v>
      </c>
      <c r="I334" s="208">
        <f t="shared" si="164"/>
        <v>9</v>
      </c>
      <c r="J334" s="147">
        <f t="shared" si="165"/>
        <v>0</v>
      </c>
      <c r="K334" s="242">
        <f t="shared" si="166"/>
        <v>9</v>
      </c>
      <c r="L334" s="243">
        <f t="shared" si="167"/>
        <v>85500</v>
      </c>
    </row>
    <row r="335" spans="2:12">
      <c r="B335" s="956"/>
      <c r="C335" s="55" t="s">
        <v>315</v>
      </c>
      <c r="D335" s="194">
        <v>9500</v>
      </c>
      <c r="E335" s="195"/>
      <c r="F335" s="196"/>
      <c r="G335" s="197">
        <f t="shared" si="162"/>
        <v>0</v>
      </c>
      <c r="H335" s="198">
        <f t="shared" si="163"/>
        <v>0</v>
      </c>
      <c r="I335" s="208">
        <f t="shared" si="164"/>
        <v>0</v>
      </c>
      <c r="J335" s="147">
        <f t="shared" si="165"/>
        <v>0</v>
      </c>
      <c r="K335" s="242">
        <f t="shared" si="166"/>
        <v>0</v>
      </c>
      <c r="L335" s="243">
        <f t="shared" si="167"/>
        <v>0</v>
      </c>
    </row>
    <row r="336" spans="2:12">
      <c r="B336" s="956"/>
      <c r="C336" s="55" t="s">
        <v>317</v>
      </c>
      <c r="D336" s="194">
        <v>4750</v>
      </c>
      <c r="E336" s="195"/>
      <c r="F336" s="196"/>
      <c r="G336" s="197">
        <f t="shared" si="162"/>
        <v>0</v>
      </c>
      <c r="H336" s="198">
        <f t="shared" si="163"/>
        <v>0</v>
      </c>
      <c r="I336" s="208">
        <f t="shared" si="164"/>
        <v>0</v>
      </c>
      <c r="J336" s="147">
        <f t="shared" si="165"/>
        <v>0</v>
      </c>
      <c r="K336" s="242">
        <f t="shared" si="166"/>
        <v>0</v>
      </c>
      <c r="L336" s="243">
        <f t="shared" si="167"/>
        <v>0</v>
      </c>
    </row>
    <row r="337" spans="2:12">
      <c r="B337" s="956"/>
      <c r="C337" s="55" t="s">
        <v>316</v>
      </c>
      <c r="D337" s="194">
        <v>4750</v>
      </c>
      <c r="E337" s="195"/>
      <c r="F337" s="196"/>
      <c r="G337" s="197">
        <f t="shared" si="162"/>
        <v>0</v>
      </c>
      <c r="H337" s="198">
        <f t="shared" si="163"/>
        <v>0</v>
      </c>
      <c r="I337" s="208">
        <f t="shared" si="164"/>
        <v>0</v>
      </c>
      <c r="J337" s="147">
        <f t="shared" si="165"/>
        <v>0</v>
      </c>
      <c r="K337" s="242">
        <f t="shared" si="166"/>
        <v>0</v>
      </c>
      <c r="L337" s="243">
        <f t="shared" si="167"/>
        <v>0</v>
      </c>
    </row>
    <row r="338" spans="2:12">
      <c r="B338" s="956"/>
      <c r="C338" s="55" t="s">
        <v>318</v>
      </c>
      <c r="D338" s="194">
        <v>7000</v>
      </c>
      <c r="E338" s="195"/>
      <c r="F338" s="196"/>
      <c r="G338" s="197">
        <f t="shared" si="162"/>
        <v>0</v>
      </c>
      <c r="H338" s="198">
        <f t="shared" si="163"/>
        <v>0</v>
      </c>
      <c r="I338" s="208">
        <f t="shared" si="164"/>
        <v>0</v>
      </c>
      <c r="J338" s="147">
        <f t="shared" si="165"/>
        <v>0</v>
      </c>
      <c r="K338" s="242">
        <f t="shared" si="166"/>
        <v>0</v>
      </c>
      <c r="L338" s="243">
        <f t="shared" si="167"/>
        <v>0</v>
      </c>
    </row>
    <row r="339" spans="2:12" ht="15" thickBot="1">
      <c r="B339" s="956"/>
      <c r="C339" s="200" t="s">
        <v>149</v>
      </c>
      <c r="D339" s="201"/>
      <c r="E339" s="339"/>
      <c r="F339" s="203"/>
      <c r="G339" s="204">
        <f>E339-F339</f>
        <v>0</v>
      </c>
      <c r="H339" s="330"/>
      <c r="I339" s="209">
        <f t="shared" si="164"/>
        <v>0</v>
      </c>
      <c r="J339" s="210">
        <f t="shared" si="165"/>
        <v>0</v>
      </c>
      <c r="K339" s="244">
        <f t="shared" si="166"/>
        <v>0</v>
      </c>
      <c r="L339" s="245">
        <f>SUM(L267+H339)</f>
        <v>0</v>
      </c>
    </row>
    <row r="340" spans="2:12" ht="16" thickTop="1" thickBot="1">
      <c r="B340" s="957"/>
      <c r="C340" s="13" t="s">
        <v>150</v>
      </c>
      <c r="D340" s="14"/>
      <c r="E340" s="15">
        <f t="shared" ref="E340:L340" si="168">SUM(E330:E339)</f>
        <v>0</v>
      </c>
      <c r="F340" s="16">
        <f t="shared" si="168"/>
        <v>0</v>
      </c>
      <c r="G340" s="17">
        <f t="shared" si="168"/>
        <v>0</v>
      </c>
      <c r="H340" s="18">
        <f t="shared" si="168"/>
        <v>0</v>
      </c>
      <c r="I340" s="246">
        <f t="shared" si="168"/>
        <v>71</v>
      </c>
      <c r="J340" s="247">
        <f t="shared" si="168"/>
        <v>0</v>
      </c>
      <c r="K340" s="248">
        <f t="shared" si="168"/>
        <v>71</v>
      </c>
      <c r="L340" s="249">
        <f t="shared" si="168"/>
        <v>695500</v>
      </c>
    </row>
    <row r="341" spans="2:12" ht="13.5" customHeight="1">
      <c r="B341" s="955" t="s">
        <v>686</v>
      </c>
      <c r="C341" s="301" t="s">
        <v>146</v>
      </c>
      <c r="D341" s="234">
        <v>8000</v>
      </c>
      <c r="E341" s="302"/>
      <c r="F341" s="303"/>
      <c r="G341" s="304">
        <f t="shared" ref="G341:G349" si="169">E341-F341</f>
        <v>0</v>
      </c>
      <c r="H341" s="305">
        <f t="shared" ref="H341:H349" si="170">G341*$D341</f>
        <v>0</v>
      </c>
      <c r="I341" s="306">
        <f t="shared" ref="I341:I350" si="171">SUM(I269+E341)</f>
        <v>27</v>
      </c>
      <c r="J341" s="307">
        <f t="shared" ref="J341:J350" si="172">SUM(J269+F341)</f>
        <v>0</v>
      </c>
      <c r="K341" s="308">
        <f t="shared" ref="K341:K350" si="173">I341-J341</f>
        <v>27</v>
      </c>
      <c r="L341" s="309">
        <f>K341*$D341</f>
        <v>216000</v>
      </c>
    </row>
    <row r="342" spans="2:12">
      <c r="B342" s="956"/>
      <c r="C342" s="55" t="s">
        <v>312</v>
      </c>
      <c r="D342" s="310">
        <v>8000</v>
      </c>
      <c r="E342" s="195"/>
      <c r="F342" s="196"/>
      <c r="G342" s="197">
        <f t="shared" si="169"/>
        <v>0</v>
      </c>
      <c r="H342" s="198">
        <f t="shared" si="170"/>
        <v>0</v>
      </c>
      <c r="I342" s="208">
        <f t="shared" si="171"/>
        <v>0</v>
      </c>
      <c r="J342" s="147">
        <f t="shared" si="172"/>
        <v>0</v>
      </c>
      <c r="K342" s="242">
        <f t="shared" si="173"/>
        <v>0</v>
      </c>
      <c r="L342" s="243">
        <f t="shared" ref="L342:L349" si="174">K342*$D342</f>
        <v>0</v>
      </c>
    </row>
    <row r="343" spans="2:12">
      <c r="B343" s="956"/>
      <c r="C343" s="55" t="s">
        <v>314</v>
      </c>
      <c r="D343" s="194">
        <v>4000</v>
      </c>
      <c r="E343" s="195"/>
      <c r="F343" s="196"/>
      <c r="G343" s="197">
        <f t="shared" si="169"/>
        <v>0</v>
      </c>
      <c r="H343" s="198">
        <f t="shared" si="170"/>
        <v>0</v>
      </c>
      <c r="I343" s="208">
        <f t="shared" si="171"/>
        <v>1</v>
      </c>
      <c r="J343" s="147">
        <f t="shared" si="172"/>
        <v>0</v>
      </c>
      <c r="K343" s="242">
        <f t="shared" si="173"/>
        <v>1</v>
      </c>
      <c r="L343" s="243">
        <f t="shared" si="174"/>
        <v>4000</v>
      </c>
    </row>
    <row r="344" spans="2:12">
      <c r="B344" s="956"/>
      <c r="C344" s="55" t="s">
        <v>313</v>
      </c>
      <c r="D344" s="194">
        <v>4000</v>
      </c>
      <c r="E344" s="195"/>
      <c r="F344" s="196"/>
      <c r="G344" s="197">
        <f t="shared" si="169"/>
        <v>0</v>
      </c>
      <c r="H344" s="198">
        <f t="shared" si="170"/>
        <v>0</v>
      </c>
      <c r="I344" s="208">
        <f t="shared" si="171"/>
        <v>0</v>
      </c>
      <c r="J344" s="147">
        <f t="shared" si="172"/>
        <v>0</v>
      </c>
      <c r="K344" s="242">
        <f t="shared" si="173"/>
        <v>0</v>
      </c>
      <c r="L344" s="243">
        <f t="shared" si="174"/>
        <v>0</v>
      </c>
    </row>
    <row r="345" spans="2:12">
      <c r="B345" s="956"/>
      <c r="C345" s="55" t="s">
        <v>147</v>
      </c>
      <c r="D345" s="194">
        <v>7600</v>
      </c>
      <c r="E345" s="195"/>
      <c r="F345" s="196"/>
      <c r="G345" s="197">
        <f t="shared" si="169"/>
        <v>0</v>
      </c>
      <c r="H345" s="198">
        <f t="shared" si="170"/>
        <v>0</v>
      </c>
      <c r="I345" s="208">
        <f t="shared" si="171"/>
        <v>6</v>
      </c>
      <c r="J345" s="147">
        <f t="shared" si="172"/>
        <v>0</v>
      </c>
      <c r="K345" s="242">
        <f t="shared" si="173"/>
        <v>6</v>
      </c>
      <c r="L345" s="243">
        <f t="shared" si="174"/>
        <v>45600</v>
      </c>
    </row>
    <row r="346" spans="2:12">
      <c r="B346" s="956"/>
      <c r="C346" s="55" t="s">
        <v>315</v>
      </c>
      <c r="D346" s="194">
        <v>7600</v>
      </c>
      <c r="E346" s="195"/>
      <c r="F346" s="196"/>
      <c r="G346" s="197">
        <f t="shared" si="169"/>
        <v>0</v>
      </c>
      <c r="H346" s="198">
        <f t="shared" si="170"/>
        <v>0</v>
      </c>
      <c r="I346" s="208">
        <f t="shared" si="171"/>
        <v>0</v>
      </c>
      <c r="J346" s="147">
        <f t="shared" si="172"/>
        <v>0</v>
      </c>
      <c r="K346" s="242">
        <f t="shared" si="173"/>
        <v>0</v>
      </c>
      <c r="L346" s="243">
        <f t="shared" si="174"/>
        <v>0</v>
      </c>
    </row>
    <row r="347" spans="2:12">
      <c r="B347" s="956"/>
      <c r="C347" s="55" t="s">
        <v>317</v>
      </c>
      <c r="D347" s="194">
        <v>3800</v>
      </c>
      <c r="E347" s="195"/>
      <c r="F347" s="196"/>
      <c r="G347" s="197">
        <f t="shared" si="169"/>
        <v>0</v>
      </c>
      <c r="H347" s="198">
        <f t="shared" si="170"/>
        <v>0</v>
      </c>
      <c r="I347" s="208">
        <f t="shared" si="171"/>
        <v>0</v>
      </c>
      <c r="J347" s="147">
        <f t="shared" si="172"/>
        <v>0</v>
      </c>
      <c r="K347" s="242">
        <f t="shared" si="173"/>
        <v>0</v>
      </c>
      <c r="L347" s="243">
        <f t="shared" si="174"/>
        <v>0</v>
      </c>
    </row>
    <row r="348" spans="2:12">
      <c r="B348" s="956"/>
      <c r="C348" s="55" t="s">
        <v>316</v>
      </c>
      <c r="D348" s="194">
        <v>3800</v>
      </c>
      <c r="E348" s="195"/>
      <c r="F348" s="196"/>
      <c r="G348" s="197">
        <f t="shared" si="169"/>
        <v>0</v>
      </c>
      <c r="H348" s="198">
        <f t="shared" si="170"/>
        <v>0</v>
      </c>
      <c r="I348" s="208">
        <f t="shared" si="171"/>
        <v>0</v>
      </c>
      <c r="J348" s="147">
        <f t="shared" si="172"/>
        <v>0</v>
      </c>
      <c r="K348" s="242">
        <f t="shared" si="173"/>
        <v>0</v>
      </c>
      <c r="L348" s="243">
        <f t="shared" si="174"/>
        <v>0</v>
      </c>
    </row>
    <row r="349" spans="2:12">
      <c r="B349" s="956"/>
      <c r="C349" s="55" t="s">
        <v>318</v>
      </c>
      <c r="D349" s="194">
        <v>5600</v>
      </c>
      <c r="E349" s="195"/>
      <c r="F349" s="196"/>
      <c r="G349" s="197">
        <f t="shared" si="169"/>
        <v>0</v>
      </c>
      <c r="H349" s="198">
        <f t="shared" si="170"/>
        <v>0</v>
      </c>
      <c r="I349" s="208">
        <f t="shared" si="171"/>
        <v>0</v>
      </c>
      <c r="J349" s="147">
        <f t="shared" si="172"/>
        <v>0</v>
      </c>
      <c r="K349" s="242">
        <f t="shared" si="173"/>
        <v>0</v>
      </c>
      <c r="L349" s="243">
        <f t="shared" si="174"/>
        <v>0</v>
      </c>
    </row>
    <row r="350" spans="2:12" ht="15" thickBot="1">
      <c r="B350" s="956"/>
      <c r="C350" s="200" t="s">
        <v>149</v>
      </c>
      <c r="D350" s="201"/>
      <c r="E350" s="339"/>
      <c r="F350" s="203"/>
      <c r="G350" s="204">
        <f>E350-F350</f>
        <v>0</v>
      </c>
      <c r="H350" s="330"/>
      <c r="I350" s="209">
        <f t="shared" si="171"/>
        <v>0</v>
      </c>
      <c r="J350" s="210">
        <f t="shared" si="172"/>
        <v>0</v>
      </c>
      <c r="K350" s="244">
        <f t="shared" si="173"/>
        <v>0</v>
      </c>
      <c r="L350" s="245">
        <f>SUM(L278+H350)</f>
        <v>0</v>
      </c>
    </row>
    <row r="351" spans="2:12" ht="16" thickTop="1" thickBot="1">
      <c r="B351" s="957"/>
      <c r="C351" s="13" t="s">
        <v>150</v>
      </c>
      <c r="D351" s="14"/>
      <c r="E351" s="15">
        <f t="shared" ref="E351:L351" si="175">SUM(E341:E350)</f>
        <v>0</v>
      </c>
      <c r="F351" s="16">
        <f t="shared" si="175"/>
        <v>0</v>
      </c>
      <c r="G351" s="17">
        <f t="shared" si="175"/>
        <v>0</v>
      </c>
      <c r="H351" s="18">
        <f t="shared" si="175"/>
        <v>0</v>
      </c>
      <c r="I351" s="246">
        <f t="shared" si="175"/>
        <v>34</v>
      </c>
      <c r="J351" s="247">
        <f t="shared" si="175"/>
        <v>0</v>
      </c>
      <c r="K351" s="248">
        <f t="shared" si="175"/>
        <v>34</v>
      </c>
      <c r="L351" s="249">
        <f t="shared" si="175"/>
        <v>265600</v>
      </c>
    </row>
    <row r="352" spans="2:12" ht="13.5" customHeight="1">
      <c r="B352" s="955" t="s">
        <v>337</v>
      </c>
      <c r="C352" s="301" t="s">
        <v>146</v>
      </c>
      <c r="D352" s="234">
        <v>1000</v>
      </c>
      <c r="E352" s="302"/>
      <c r="F352" s="303"/>
      <c r="G352" s="304">
        <f t="shared" ref="G352:G361" si="176">E352-F352</f>
        <v>0</v>
      </c>
      <c r="H352" s="305">
        <f>+G352*D352</f>
        <v>0</v>
      </c>
      <c r="I352" s="306">
        <f t="shared" ref="I352:I361" si="177">SUM(I280+E352)</f>
        <v>0</v>
      </c>
      <c r="J352" s="307">
        <f t="shared" ref="J352:J361" si="178">SUM(J280+F352)</f>
        <v>0</v>
      </c>
      <c r="K352" s="308">
        <f t="shared" ref="K352:K359" si="179">I352-J352</f>
        <v>0</v>
      </c>
      <c r="L352" s="309">
        <f>K352*$D352</f>
        <v>0</v>
      </c>
    </row>
    <row r="353" spans="2:12">
      <c r="B353" s="956"/>
      <c r="C353" s="55" t="s">
        <v>312</v>
      </c>
      <c r="D353" s="310">
        <v>1000</v>
      </c>
      <c r="E353" s="195"/>
      <c r="F353" s="196"/>
      <c r="G353" s="197">
        <f t="shared" si="176"/>
        <v>0</v>
      </c>
      <c r="H353" s="198">
        <f t="shared" ref="H353:H360" si="180">+G353*D353</f>
        <v>0</v>
      </c>
      <c r="I353" s="208">
        <f t="shared" si="177"/>
        <v>0</v>
      </c>
      <c r="J353" s="147">
        <f t="shared" si="178"/>
        <v>0</v>
      </c>
      <c r="K353" s="242">
        <f t="shared" si="179"/>
        <v>0</v>
      </c>
      <c r="L353" s="243">
        <f t="shared" ref="L353:L360" si="181">K353*$D353</f>
        <v>0</v>
      </c>
    </row>
    <row r="354" spans="2:12">
      <c r="B354" s="956"/>
      <c r="C354" s="55" t="s">
        <v>314</v>
      </c>
      <c r="D354" s="194">
        <v>500</v>
      </c>
      <c r="E354" s="195"/>
      <c r="F354" s="196"/>
      <c r="G354" s="197">
        <f t="shared" si="176"/>
        <v>0</v>
      </c>
      <c r="H354" s="198">
        <f t="shared" si="180"/>
        <v>0</v>
      </c>
      <c r="I354" s="208">
        <f t="shared" si="177"/>
        <v>0</v>
      </c>
      <c r="J354" s="147">
        <f t="shared" si="178"/>
        <v>0</v>
      </c>
      <c r="K354" s="242">
        <f t="shared" si="179"/>
        <v>0</v>
      </c>
      <c r="L354" s="243">
        <f t="shared" si="181"/>
        <v>0</v>
      </c>
    </row>
    <row r="355" spans="2:12">
      <c r="B355" s="956"/>
      <c r="C355" s="55" t="s">
        <v>313</v>
      </c>
      <c r="D355" s="194">
        <v>500</v>
      </c>
      <c r="E355" s="195"/>
      <c r="F355" s="196"/>
      <c r="G355" s="197">
        <f t="shared" si="176"/>
        <v>0</v>
      </c>
      <c r="H355" s="198">
        <f t="shared" si="180"/>
        <v>0</v>
      </c>
      <c r="I355" s="208">
        <f t="shared" si="177"/>
        <v>0</v>
      </c>
      <c r="J355" s="147">
        <f t="shared" si="178"/>
        <v>0</v>
      </c>
      <c r="K355" s="242">
        <f t="shared" si="179"/>
        <v>0</v>
      </c>
      <c r="L355" s="243">
        <f t="shared" si="181"/>
        <v>0</v>
      </c>
    </row>
    <row r="356" spans="2:12">
      <c r="B356" s="956"/>
      <c r="C356" s="55" t="s">
        <v>147</v>
      </c>
      <c r="D356" s="194">
        <v>900</v>
      </c>
      <c r="E356" s="195"/>
      <c r="F356" s="196"/>
      <c r="G356" s="197">
        <f t="shared" si="176"/>
        <v>0</v>
      </c>
      <c r="H356" s="198">
        <f t="shared" si="180"/>
        <v>0</v>
      </c>
      <c r="I356" s="208">
        <f t="shared" si="177"/>
        <v>0</v>
      </c>
      <c r="J356" s="147">
        <f t="shared" si="178"/>
        <v>0</v>
      </c>
      <c r="K356" s="242">
        <f t="shared" si="179"/>
        <v>0</v>
      </c>
      <c r="L356" s="243">
        <f t="shared" si="181"/>
        <v>0</v>
      </c>
    </row>
    <row r="357" spans="2:12">
      <c r="B357" s="956"/>
      <c r="C357" s="55" t="s">
        <v>315</v>
      </c>
      <c r="D357" s="194">
        <v>900</v>
      </c>
      <c r="E357" s="195"/>
      <c r="F357" s="196"/>
      <c r="G357" s="197">
        <f t="shared" si="176"/>
        <v>0</v>
      </c>
      <c r="H357" s="198">
        <f t="shared" si="180"/>
        <v>0</v>
      </c>
      <c r="I357" s="208">
        <f t="shared" si="177"/>
        <v>0</v>
      </c>
      <c r="J357" s="147">
        <f t="shared" si="178"/>
        <v>0</v>
      </c>
      <c r="K357" s="242">
        <f t="shared" si="179"/>
        <v>0</v>
      </c>
      <c r="L357" s="243">
        <f t="shared" si="181"/>
        <v>0</v>
      </c>
    </row>
    <row r="358" spans="2:12">
      <c r="B358" s="956"/>
      <c r="C358" s="55" t="s">
        <v>317</v>
      </c>
      <c r="D358" s="194">
        <v>450</v>
      </c>
      <c r="E358" s="195"/>
      <c r="F358" s="196"/>
      <c r="G358" s="197">
        <f t="shared" si="176"/>
        <v>0</v>
      </c>
      <c r="H358" s="198">
        <f t="shared" si="180"/>
        <v>0</v>
      </c>
      <c r="I358" s="208">
        <f t="shared" si="177"/>
        <v>0</v>
      </c>
      <c r="J358" s="147">
        <f t="shared" si="178"/>
        <v>0</v>
      </c>
      <c r="K358" s="242">
        <f t="shared" si="179"/>
        <v>0</v>
      </c>
      <c r="L358" s="243">
        <f t="shared" si="181"/>
        <v>0</v>
      </c>
    </row>
    <row r="359" spans="2:12">
      <c r="B359" s="956"/>
      <c r="C359" s="55" t="s">
        <v>316</v>
      </c>
      <c r="D359" s="194">
        <v>450</v>
      </c>
      <c r="E359" s="195"/>
      <c r="F359" s="196"/>
      <c r="G359" s="197">
        <f t="shared" si="176"/>
        <v>0</v>
      </c>
      <c r="H359" s="198">
        <f t="shared" si="180"/>
        <v>0</v>
      </c>
      <c r="I359" s="208">
        <f t="shared" si="177"/>
        <v>0</v>
      </c>
      <c r="J359" s="147">
        <f t="shared" si="178"/>
        <v>0</v>
      </c>
      <c r="K359" s="242">
        <f t="shared" si="179"/>
        <v>0</v>
      </c>
      <c r="L359" s="243">
        <f t="shared" si="181"/>
        <v>0</v>
      </c>
    </row>
    <row r="360" spans="2:12">
      <c r="B360" s="956"/>
      <c r="C360" s="55" t="s">
        <v>318</v>
      </c>
      <c r="D360" s="199">
        <v>700</v>
      </c>
      <c r="E360" s="195"/>
      <c r="F360" s="196"/>
      <c r="G360" s="197">
        <f t="shared" si="176"/>
        <v>0</v>
      </c>
      <c r="H360" s="198">
        <f t="shared" si="180"/>
        <v>0</v>
      </c>
      <c r="I360" s="208">
        <f t="shared" si="177"/>
        <v>0</v>
      </c>
      <c r="J360" s="147">
        <f t="shared" si="178"/>
        <v>0</v>
      </c>
      <c r="K360" s="242">
        <f>I360-J360</f>
        <v>0</v>
      </c>
      <c r="L360" s="243">
        <f t="shared" si="181"/>
        <v>0</v>
      </c>
    </row>
    <row r="361" spans="2:12" ht="15" thickBot="1">
      <c r="B361" s="956"/>
      <c r="C361" s="200" t="s">
        <v>149</v>
      </c>
      <c r="D361" s="201"/>
      <c r="E361" s="339"/>
      <c r="F361" s="203"/>
      <c r="G361" s="204">
        <f t="shared" si="176"/>
        <v>0</v>
      </c>
      <c r="H361" s="330"/>
      <c r="I361" s="209">
        <f t="shared" si="177"/>
        <v>0</v>
      </c>
      <c r="J361" s="210">
        <f t="shared" si="178"/>
        <v>0</v>
      </c>
      <c r="K361" s="244">
        <f>I361-J361</f>
        <v>0</v>
      </c>
      <c r="L361" s="245">
        <f>SUM(L289+H361)</f>
        <v>0</v>
      </c>
    </row>
    <row r="362" spans="2:12" ht="16" thickTop="1" thickBot="1">
      <c r="B362" s="957"/>
      <c r="C362" s="13" t="s">
        <v>150</v>
      </c>
      <c r="D362" s="14"/>
      <c r="E362" s="15">
        <f t="shared" ref="E362:L362" si="182">SUM(E352:E361)</f>
        <v>0</v>
      </c>
      <c r="F362" s="16">
        <f t="shared" si="182"/>
        <v>0</v>
      </c>
      <c r="G362" s="17">
        <f t="shared" si="182"/>
        <v>0</v>
      </c>
      <c r="H362" s="18">
        <f t="shared" si="182"/>
        <v>0</v>
      </c>
      <c r="I362" s="246">
        <f t="shared" si="182"/>
        <v>0</v>
      </c>
      <c r="J362" s="247">
        <f t="shared" si="182"/>
        <v>0</v>
      </c>
      <c r="K362" s="248">
        <f t="shared" si="182"/>
        <v>0</v>
      </c>
      <c r="L362" s="249">
        <f t="shared" si="182"/>
        <v>0</v>
      </c>
    </row>
    <row r="363" spans="2:12" ht="15" thickBot="1">
      <c r="B363" s="207" t="s">
        <v>151</v>
      </c>
      <c r="C363" s="232"/>
      <c r="D363" s="232"/>
      <c r="E363" s="258">
        <f t="shared" ref="E363:L363" si="183">SUM(E307+E318+E329+E340+E351+E362)</f>
        <v>0</v>
      </c>
      <c r="F363" s="341">
        <f t="shared" si="183"/>
        <v>0</v>
      </c>
      <c r="G363" s="342">
        <f t="shared" si="183"/>
        <v>0</v>
      </c>
      <c r="H363" s="343">
        <f t="shared" si="183"/>
        <v>0</v>
      </c>
      <c r="I363" s="255">
        <f t="shared" si="183"/>
        <v>273</v>
      </c>
      <c r="J363" s="256">
        <f t="shared" si="183"/>
        <v>0</v>
      </c>
      <c r="K363" s="257">
        <f t="shared" si="183"/>
        <v>273</v>
      </c>
      <c r="L363" s="233">
        <f t="shared" si="183"/>
        <v>1781360</v>
      </c>
    </row>
    <row r="364" spans="2:12" ht="13.5" customHeight="1"/>
    <row r="365" spans="2:12" ht="13.5" customHeight="1">
      <c r="B365" s="961" t="s">
        <v>138</v>
      </c>
      <c r="C365" s="961"/>
      <c r="D365" s="961"/>
      <c r="E365" s="922"/>
      <c r="F365" s="922"/>
    </row>
    <row r="366" spans="2:12" ht="13.5" customHeight="1" thickBot="1">
      <c r="B366" s="954">
        <f>B294+1</f>
        <v>46147</v>
      </c>
      <c r="C366" s="954"/>
      <c r="D366" s="954"/>
      <c r="E366" s="954"/>
      <c r="F366" s="954"/>
      <c r="G366" s="311"/>
      <c r="H366" s="20"/>
    </row>
    <row r="367" spans="2:12" ht="15">
      <c r="B367" s="958" t="s">
        <v>139</v>
      </c>
      <c r="C367" s="959"/>
      <c r="D367" s="960"/>
      <c r="E367" s="5"/>
      <c r="F367" s="226" t="s">
        <v>140</v>
      </c>
      <c r="G367" s="226"/>
      <c r="H367" s="6"/>
      <c r="I367" s="7"/>
      <c r="J367" s="226" t="s">
        <v>141</v>
      </c>
      <c r="K367" s="226"/>
      <c r="L367" s="6"/>
    </row>
    <row r="368" spans="2:12" ht="15" thickBot="1">
      <c r="B368" s="227"/>
      <c r="C368" s="228"/>
      <c r="D368" s="229"/>
      <c r="E368" s="8" t="s">
        <v>142</v>
      </c>
      <c r="F368" s="9" t="s">
        <v>143</v>
      </c>
      <c r="G368" s="10" t="s">
        <v>144</v>
      </c>
      <c r="H368" s="11" t="s">
        <v>145</v>
      </c>
      <c r="I368" s="12" t="s">
        <v>142</v>
      </c>
      <c r="J368" s="9" t="s">
        <v>143</v>
      </c>
      <c r="K368" s="10" t="s">
        <v>144</v>
      </c>
      <c r="L368" s="11" t="s">
        <v>145</v>
      </c>
    </row>
    <row r="369" spans="2:12" ht="13.5" customHeight="1">
      <c r="B369" s="955" t="s">
        <v>636</v>
      </c>
      <c r="C369" s="301" t="s">
        <v>146</v>
      </c>
      <c r="D369" s="234">
        <v>5000</v>
      </c>
      <c r="E369" s="302"/>
      <c r="F369" s="303"/>
      <c r="G369" s="304">
        <f t="shared" ref="G369:G378" si="184">E369-F369</f>
        <v>0</v>
      </c>
      <c r="H369" s="305">
        <f>G369*$D369</f>
        <v>0</v>
      </c>
      <c r="I369" s="306">
        <f t="shared" ref="I369:I378" si="185">SUM(I297+E369)</f>
        <v>144</v>
      </c>
      <c r="J369" s="307">
        <f t="shared" ref="J369:J378" si="186">SUM(J297+F369)</f>
        <v>0</v>
      </c>
      <c r="K369" s="308">
        <f t="shared" ref="K369:K378" si="187">I369-J369</f>
        <v>144</v>
      </c>
      <c r="L369" s="309">
        <f>K369*$D369</f>
        <v>720000</v>
      </c>
    </row>
    <row r="370" spans="2:12">
      <c r="B370" s="956"/>
      <c r="C370" s="55" t="s">
        <v>312</v>
      </c>
      <c r="D370" s="310">
        <v>5000</v>
      </c>
      <c r="E370" s="195"/>
      <c r="F370" s="196"/>
      <c r="G370" s="197">
        <f t="shared" si="184"/>
        <v>0</v>
      </c>
      <c r="H370" s="198">
        <f t="shared" ref="H370:H377" si="188">G370*$D370</f>
        <v>0</v>
      </c>
      <c r="I370" s="208">
        <f t="shared" si="185"/>
        <v>0</v>
      </c>
      <c r="J370" s="147">
        <f t="shared" si="186"/>
        <v>0</v>
      </c>
      <c r="K370" s="242">
        <f t="shared" si="187"/>
        <v>0</v>
      </c>
      <c r="L370" s="243">
        <f t="shared" ref="L370:L377" si="189">K370*$D370</f>
        <v>0</v>
      </c>
    </row>
    <row r="371" spans="2:12">
      <c r="B371" s="956"/>
      <c r="C371" s="55" t="s">
        <v>314</v>
      </c>
      <c r="D371" s="194">
        <v>2500</v>
      </c>
      <c r="E371" s="195"/>
      <c r="F371" s="196"/>
      <c r="G371" s="197">
        <f t="shared" si="184"/>
        <v>0</v>
      </c>
      <c r="H371" s="198">
        <f t="shared" si="188"/>
        <v>0</v>
      </c>
      <c r="I371" s="208">
        <f t="shared" si="185"/>
        <v>4</v>
      </c>
      <c r="J371" s="147">
        <f t="shared" si="186"/>
        <v>0</v>
      </c>
      <c r="K371" s="242">
        <f t="shared" si="187"/>
        <v>4</v>
      </c>
      <c r="L371" s="243">
        <f t="shared" si="189"/>
        <v>10000</v>
      </c>
    </row>
    <row r="372" spans="2:12">
      <c r="B372" s="956"/>
      <c r="C372" s="55" t="s">
        <v>313</v>
      </c>
      <c r="D372" s="194">
        <v>2500</v>
      </c>
      <c r="E372" s="195"/>
      <c r="F372" s="196"/>
      <c r="G372" s="197">
        <f t="shared" si="184"/>
        <v>0</v>
      </c>
      <c r="H372" s="198">
        <f t="shared" si="188"/>
        <v>0</v>
      </c>
      <c r="I372" s="208">
        <f t="shared" si="185"/>
        <v>0</v>
      </c>
      <c r="J372" s="147">
        <f t="shared" si="186"/>
        <v>0</v>
      </c>
      <c r="K372" s="242">
        <f t="shared" si="187"/>
        <v>0</v>
      </c>
      <c r="L372" s="243">
        <f t="shared" si="189"/>
        <v>0</v>
      </c>
    </row>
    <row r="373" spans="2:12">
      <c r="B373" s="956"/>
      <c r="C373" s="55" t="s">
        <v>147</v>
      </c>
      <c r="D373" s="194">
        <v>4750</v>
      </c>
      <c r="E373" s="195"/>
      <c r="F373" s="196"/>
      <c r="G373" s="197">
        <f t="shared" si="184"/>
        <v>0</v>
      </c>
      <c r="H373" s="198">
        <f t="shared" si="188"/>
        <v>0</v>
      </c>
      <c r="I373" s="208">
        <f t="shared" si="185"/>
        <v>18</v>
      </c>
      <c r="J373" s="147">
        <f t="shared" si="186"/>
        <v>0</v>
      </c>
      <c r="K373" s="242">
        <f t="shared" si="187"/>
        <v>18</v>
      </c>
      <c r="L373" s="243">
        <f t="shared" si="189"/>
        <v>85500</v>
      </c>
    </row>
    <row r="374" spans="2:12">
      <c r="B374" s="956"/>
      <c r="C374" s="55" t="s">
        <v>315</v>
      </c>
      <c r="D374" s="194">
        <v>4750</v>
      </c>
      <c r="E374" s="195"/>
      <c r="F374" s="196"/>
      <c r="G374" s="197">
        <f t="shared" si="184"/>
        <v>0</v>
      </c>
      <c r="H374" s="198">
        <f t="shared" si="188"/>
        <v>0</v>
      </c>
      <c r="I374" s="208">
        <f t="shared" si="185"/>
        <v>0</v>
      </c>
      <c r="J374" s="147">
        <f t="shared" si="186"/>
        <v>0</v>
      </c>
      <c r="K374" s="242">
        <f t="shared" si="187"/>
        <v>0</v>
      </c>
      <c r="L374" s="243">
        <f t="shared" si="189"/>
        <v>0</v>
      </c>
    </row>
    <row r="375" spans="2:12">
      <c r="B375" s="956"/>
      <c r="C375" s="55" t="s">
        <v>317</v>
      </c>
      <c r="D375" s="194">
        <v>2380</v>
      </c>
      <c r="E375" s="195"/>
      <c r="F375" s="196"/>
      <c r="G375" s="197">
        <f t="shared" si="184"/>
        <v>0</v>
      </c>
      <c r="H375" s="198">
        <f t="shared" si="188"/>
        <v>0</v>
      </c>
      <c r="I375" s="208">
        <f t="shared" si="185"/>
        <v>2</v>
      </c>
      <c r="J375" s="147">
        <f t="shared" si="186"/>
        <v>0</v>
      </c>
      <c r="K375" s="242">
        <f t="shared" si="187"/>
        <v>2</v>
      </c>
      <c r="L375" s="243">
        <f t="shared" si="189"/>
        <v>4760</v>
      </c>
    </row>
    <row r="376" spans="2:12">
      <c r="B376" s="956"/>
      <c r="C376" s="55" t="s">
        <v>316</v>
      </c>
      <c r="D376" s="194">
        <v>2380</v>
      </c>
      <c r="E376" s="195"/>
      <c r="F376" s="196"/>
      <c r="G376" s="197">
        <f t="shared" si="184"/>
        <v>0</v>
      </c>
      <c r="H376" s="198">
        <f t="shared" si="188"/>
        <v>0</v>
      </c>
      <c r="I376" s="208">
        <f t="shared" si="185"/>
        <v>0</v>
      </c>
      <c r="J376" s="147">
        <f t="shared" si="186"/>
        <v>0</v>
      </c>
      <c r="K376" s="242">
        <f t="shared" si="187"/>
        <v>0</v>
      </c>
      <c r="L376" s="243">
        <f t="shared" si="189"/>
        <v>0</v>
      </c>
    </row>
    <row r="377" spans="2:12">
      <c r="B377" s="956"/>
      <c r="C377" s="55" t="s">
        <v>318</v>
      </c>
      <c r="D377" s="194">
        <v>3500</v>
      </c>
      <c r="E377" s="195"/>
      <c r="F377" s="196"/>
      <c r="G377" s="197">
        <f t="shared" si="184"/>
        <v>0</v>
      </c>
      <c r="H377" s="198">
        <f t="shared" si="188"/>
        <v>0</v>
      </c>
      <c r="I377" s="208">
        <f t="shared" si="185"/>
        <v>0</v>
      </c>
      <c r="J377" s="147">
        <f t="shared" si="186"/>
        <v>0</v>
      </c>
      <c r="K377" s="242">
        <f t="shared" si="187"/>
        <v>0</v>
      </c>
      <c r="L377" s="243">
        <f t="shared" si="189"/>
        <v>0</v>
      </c>
    </row>
    <row r="378" spans="2:12" ht="15" thickBot="1">
      <c r="B378" s="956"/>
      <c r="C378" s="200" t="s">
        <v>149</v>
      </c>
      <c r="D378" s="201"/>
      <c r="E378" s="339"/>
      <c r="F378" s="203"/>
      <c r="G378" s="204">
        <f t="shared" si="184"/>
        <v>0</v>
      </c>
      <c r="H378" s="330"/>
      <c r="I378" s="209">
        <f t="shared" si="185"/>
        <v>0</v>
      </c>
      <c r="J378" s="210">
        <f t="shared" si="186"/>
        <v>0</v>
      </c>
      <c r="K378" s="244">
        <f t="shared" si="187"/>
        <v>0</v>
      </c>
      <c r="L378" s="245">
        <f>SUM(L306+H378)</f>
        <v>0</v>
      </c>
    </row>
    <row r="379" spans="2:12" ht="16" thickTop="1" thickBot="1">
      <c r="B379" s="957"/>
      <c r="C379" s="13" t="s">
        <v>150</v>
      </c>
      <c r="D379" s="14"/>
      <c r="E379" s="15">
        <f t="shared" ref="E379:L379" si="190">SUM(E369:E378)</f>
        <v>0</v>
      </c>
      <c r="F379" s="16">
        <f t="shared" si="190"/>
        <v>0</v>
      </c>
      <c r="G379" s="17">
        <f t="shared" si="190"/>
        <v>0</v>
      </c>
      <c r="H379" s="18">
        <f t="shared" si="190"/>
        <v>0</v>
      </c>
      <c r="I379" s="246">
        <f t="shared" si="190"/>
        <v>168</v>
      </c>
      <c r="J379" s="247">
        <f t="shared" si="190"/>
        <v>0</v>
      </c>
      <c r="K379" s="248">
        <f t="shared" si="190"/>
        <v>168</v>
      </c>
      <c r="L379" s="249">
        <f t="shared" si="190"/>
        <v>820260</v>
      </c>
    </row>
    <row r="380" spans="2:12" ht="13.5" customHeight="1">
      <c r="B380" s="955" t="s">
        <v>319</v>
      </c>
      <c r="C380" s="301" t="s">
        <v>146</v>
      </c>
      <c r="D380" s="234">
        <v>4000</v>
      </c>
      <c r="E380" s="302"/>
      <c r="F380" s="303"/>
      <c r="G380" s="304">
        <f t="shared" ref="G380:G388" si="191">E380-F380</f>
        <v>0</v>
      </c>
      <c r="H380" s="305">
        <f t="shared" ref="H380:H388" si="192">G380*$D380</f>
        <v>0</v>
      </c>
      <c r="I380" s="306">
        <f t="shared" ref="I380:I389" si="193">SUM(I308+E380)</f>
        <v>0</v>
      </c>
      <c r="J380" s="307">
        <f t="shared" ref="J380:J389" si="194">SUM(J308+F380)</f>
        <v>0</v>
      </c>
      <c r="K380" s="308">
        <f t="shared" ref="K380:K389" si="195">I380-J380</f>
        <v>0</v>
      </c>
      <c r="L380" s="309">
        <f>K380*$D380</f>
        <v>0</v>
      </c>
    </row>
    <row r="381" spans="2:12">
      <c r="B381" s="956"/>
      <c r="C381" s="55" t="s">
        <v>312</v>
      </c>
      <c r="D381" s="310">
        <v>4000</v>
      </c>
      <c r="E381" s="195"/>
      <c r="F381" s="196"/>
      <c r="G381" s="197">
        <f t="shared" si="191"/>
        <v>0</v>
      </c>
      <c r="H381" s="198">
        <f t="shared" si="192"/>
        <v>0</v>
      </c>
      <c r="I381" s="208">
        <f t="shared" si="193"/>
        <v>0</v>
      </c>
      <c r="J381" s="147">
        <f t="shared" si="194"/>
        <v>0</v>
      </c>
      <c r="K381" s="242">
        <f t="shared" si="195"/>
        <v>0</v>
      </c>
      <c r="L381" s="243">
        <f t="shared" ref="L381:L388" si="196">K381*$D381</f>
        <v>0</v>
      </c>
    </row>
    <row r="382" spans="2:12">
      <c r="B382" s="956"/>
      <c r="C382" s="55" t="s">
        <v>314</v>
      </c>
      <c r="D382" s="194">
        <v>2000</v>
      </c>
      <c r="E382" s="195"/>
      <c r="F382" s="196"/>
      <c r="G382" s="197">
        <f t="shared" si="191"/>
        <v>0</v>
      </c>
      <c r="H382" s="198">
        <f t="shared" si="192"/>
        <v>0</v>
      </c>
      <c r="I382" s="208">
        <f t="shared" si="193"/>
        <v>0</v>
      </c>
      <c r="J382" s="147">
        <f t="shared" si="194"/>
        <v>0</v>
      </c>
      <c r="K382" s="242">
        <f t="shared" si="195"/>
        <v>0</v>
      </c>
      <c r="L382" s="243">
        <f t="shared" si="196"/>
        <v>0</v>
      </c>
    </row>
    <row r="383" spans="2:12">
      <c r="B383" s="956"/>
      <c r="C383" s="55" t="s">
        <v>313</v>
      </c>
      <c r="D383" s="194">
        <v>2000</v>
      </c>
      <c r="E383" s="195"/>
      <c r="F383" s="196"/>
      <c r="G383" s="197">
        <f t="shared" si="191"/>
        <v>0</v>
      </c>
      <c r="H383" s="198">
        <f t="shared" si="192"/>
        <v>0</v>
      </c>
      <c r="I383" s="208">
        <f t="shared" si="193"/>
        <v>0</v>
      </c>
      <c r="J383" s="147">
        <f t="shared" si="194"/>
        <v>0</v>
      </c>
      <c r="K383" s="242">
        <f t="shared" si="195"/>
        <v>0</v>
      </c>
      <c r="L383" s="243">
        <f t="shared" si="196"/>
        <v>0</v>
      </c>
    </row>
    <row r="384" spans="2:12">
      <c r="B384" s="956"/>
      <c r="C384" s="55" t="s">
        <v>147</v>
      </c>
      <c r="D384" s="194">
        <v>3800</v>
      </c>
      <c r="E384" s="195"/>
      <c r="F384" s="196"/>
      <c r="G384" s="197">
        <f t="shared" si="191"/>
        <v>0</v>
      </c>
      <c r="H384" s="198">
        <f t="shared" si="192"/>
        <v>0</v>
      </c>
      <c r="I384" s="208">
        <f t="shared" si="193"/>
        <v>0</v>
      </c>
      <c r="J384" s="147">
        <f t="shared" si="194"/>
        <v>0</v>
      </c>
      <c r="K384" s="242">
        <f t="shared" si="195"/>
        <v>0</v>
      </c>
      <c r="L384" s="243">
        <f t="shared" si="196"/>
        <v>0</v>
      </c>
    </row>
    <row r="385" spans="2:12">
      <c r="B385" s="956"/>
      <c r="C385" s="55" t="s">
        <v>315</v>
      </c>
      <c r="D385" s="194">
        <v>3800</v>
      </c>
      <c r="E385" s="195"/>
      <c r="F385" s="196"/>
      <c r="G385" s="197">
        <f t="shared" si="191"/>
        <v>0</v>
      </c>
      <c r="H385" s="198">
        <f t="shared" si="192"/>
        <v>0</v>
      </c>
      <c r="I385" s="208">
        <f t="shared" si="193"/>
        <v>0</v>
      </c>
      <c r="J385" s="147">
        <f t="shared" si="194"/>
        <v>0</v>
      </c>
      <c r="K385" s="242">
        <f t="shared" si="195"/>
        <v>0</v>
      </c>
      <c r="L385" s="243">
        <f t="shared" si="196"/>
        <v>0</v>
      </c>
    </row>
    <row r="386" spans="2:12">
      <c r="B386" s="956"/>
      <c r="C386" s="55" t="s">
        <v>317</v>
      </c>
      <c r="D386" s="194">
        <v>1900</v>
      </c>
      <c r="E386" s="195"/>
      <c r="F386" s="196"/>
      <c r="G386" s="197">
        <f t="shared" si="191"/>
        <v>0</v>
      </c>
      <c r="H386" s="198">
        <f t="shared" si="192"/>
        <v>0</v>
      </c>
      <c r="I386" s="208">
        <f t="shared" si="193"/>
        <v>0</v>
      </c>
      <c r="J386" s="147">
        <f t="shared" si="194"/>
        <v>0</v>
      </c>
      <c r="K386" s="242">
        <f t="shared" si="195"/>
        <v>0</v>
      </c>
      <c r="L386" s="243">
        <f t="shared" si="196"/>
        <v>0</v>
      </c>
    </row>
    <row r="387" spans="2:12">
      <c r="B387" s="956"/>
      <c r="C387" s="55" t="s">
        <v>316</v>
      </c>
      <c r="D387" s="194">
        <v>1900</v>
      </c>
      <c r="E387" s="195"/>
      <c r="F387" s="196"/>
      <c r="G387" s="197">
        <f t="shared" si="191"/>
        <v>0</v>
      </c>
      <c r="H387" s="198">
        <f t="shared" si="192"/>
        <v>0</v>
      </c>
      <c r="I387" s="208">
        <f t="shared" si="193"/>
        <v>0</v>
      </c>
      <c r="J387" s="147">
        <f t="shared" si="194"/>
        <v>0</v>
      </c>
      <c r="K387" s="242">
        <f t="shared" si="195"/>
        <v>0</v>
      </c>
      <c r="L387" s="243">
        <f t="shared" si="196"/>
        <v>0</v>
      </c>
    </row>
    <row r="388" spans="2:12">
      <c r="B388" s="956"/>
      <c r="C388" s="55" t="s">
        <v>318</v>
      </c>
      <c r="D388" s="194">
        <v>2800</v>
      </c>
      <c r="E388" s="195"/>
      <c r="F388" s="196"/>
      <c r="G388" s="197">
        <f t="shared" si="191"/>
        <v>0</v>
      </c>
      <c r="H388" s="198">
        <f t="shared" si="192"/>
        <v>0</v>
      </c>
      <c r="I388" s="208">
        <f t="shared" si="193"/>
        <v>0</v>
      </c>
      <c r="J388" s="147">
        <f t="shared" si="194"/>
        <v>0</v>
      </c>
      <c r="K388" s="242">
        <f t="shared" si="195"/>
        <v>0</v>
      </c>
      <c r="L388" s="243">
        <f t="shared" si="196"/>
        <v>0</v>
      </c>
    </row>
    <row r="389" spans="2:12" ht="15" thickBot="1">
      <c r="B389" s="956"/>
      <c r="C389" s="200" t="s">
        <v>149</v>
      </c>
      <c r="D389" s="201"/>
      <c r="E389" s="339"/>
      <c r="F389" s="203"/>
      <c r="G389" s="204">
        <f>E389-F389</f>
        <v>0</v>
      </c>
      <c r="H389" s="330"/>
      <c r="I389" s="209">
        <f t="shared" si="193"/>
        <v>0</v>
      </c>
      <c r="J389" s="210">
        <f t="shared" si="194"/>
        <v>0</v>
      </c>
      <c r="K389" s="244">
        <f t="shared" si="195"/>
        <v>0</v>
      </c>
      <c r="L389" s="245">
        <f>SUM(L317+H389)</f>
        <v>0</v>
      </c>
    </row>
    <row r="390" spans="2:12" ht="16" thickTop="1" thickBot="1">
      <c r="B390" s="957"/>
      <c r="C390" s="13" t="s">
        <v>150</v>
      </c>
      <c r="D390" s="14"/>
      <c r="E390" s="15">
        <f t="shared" ref="E390:L390" si="197">SUM(E380:E389)</f>
        <v>0</v>
      </c>
      <c r="F390" s="16">
        <f t="shared" si="197"/>
        <v>0</v>
      </c>
      <c r="G390" s="17">
        <f t="shared" si="197"/>
        <v>0</v>
      </c>
      <c r="H390" s="18">
        <f t="shared" si="197"/>
        <v>0</v>
      </c>
      <c r="I390" s="246">
        <f t="shared" si="197"/>
        <v>0</v>
      </c>
      <c r="J390" s="247">
        <f t="shared" si="197"/>
        <v>0</v>
      </c>
      <c r="K390" s="248">
        <f t="shared" si="197"/>
        <v>0</v>
      </c>
      <c r="L390" s="249">
        <f t="shared" si="197"/>
        <v>0</v>
      </c>
    </row>
    <row r="391" spans="2:12" ht="13.5" customHeight="1">
      <c r="B391" s="955" t="s">
        <v>320</v>
      </c>
      <c r="C391" s="301" t="s">
        <v>146</v>
      </c>
      <c r="D391" s="234">
        <v>3000</v>
      </c>
      <c r="E391" s="302"/>
      <c r="F391" s="303"/>
      <c r="G391" s="304">
        <f t="shared" ref="G391:G399" si="198">E391-F391</f>
        <v>0</v>
      </c>
      <c r="H391" s="305">
        <f t="shared" ref="H391:H399" si="199">G391*$D391</f>
        <v>0</v>
      </c>
      <c r="I391" s="306">
        <f t="shared" ref="I391:I400" si="200">SUM(I319+E391)</f>
        <v>0</v>
      </c>
      <c r="J391" s="307">
        <f t="shared" ref="J391:J400" si="201">SUM(J319+F391)</f>
        <v>0</v>
      </c>
      <c r="K391" s="308">
        <f t="shared" ref="K391:K400" si="202">I391-J391</f>
        <v>0</v>
      </c>
      <c r="L391" s="309">
        <f>K391*$D391</f>
        <v>0</v>
      </c>
    </row>
    <row r="392" spans="2:12">
      <c r="B392" s="956"/>
      <c r="C392" s="55" t="s">
        <v>312</v>
      </c>
      <c r="D392" s="310">
        <v>3000</v>
      </c>
      <c r="E392" s="195"/>
      <c r="F392" s="196"/>
      <c r="G392" s="197">
        <f t="shared" si="198"/>
        <v>0</v>
      </c>
      <c r="H392" s="198">
        <f t="shared" si="199"/>
        <v>0</v>
      </c>
      <c r="I392" s="208">
        <f t="shared" si="200"/>
        <v>0</v>
      </c>
      <c r="J392" s="147">
        <f t="shared" si="201"/>
        <v>0</v>
      </c>
      <c r="K392" s="242">
        <f t="shared" si="202"/>
        <v>0</v>
      </c>
      <c r="L392" s="243">
        <f t="shared" ref="L392:L399" si="203">K392*$D392</f>
        <v>0</v>
      </c>
    </row>
    <row r="393" spans="2:12">
      <c r="B393" s="956"/>
      <c r="C393" s="55" t="s">
        <v>314</v>
      </c>
      <c r="D393" s="194">
        <v>1500</v>
      </c>
      <c r="E393" s="195"/>
      <c r="F393" s="196"/>
      <c r="G393" s="197">
        <f t="shared" si="198"/>
        <v>0</v>
      </c>
      <c r="H393" s="198">
        <f t="shared" si="199"/>
        <v>0</v>
      </c>
      <c r="I393" s="208">
        <f t="shared" si="200"/>
        <v>0</v>
      </c>
      <c r="J393" s="147">
        <f t="shared" si="201"/>
        <v>0</v>
      </c>
      <c r="K393" s="242">
        <f t="shared" si="202"/>
        <v>0</v>
      </c>
      <c r="L393" s="243">
        <f t="shared" si="203"/>
        <v>0</v>
      </c>
    </row>
    <row r="394" spans="2:12">
      <c r="B394" s="956"/>
      <c r="C394" s="55" t="s">
        <v>313</v>
      </c>
      <c r="D394" s="194">
        <v>1500</v>
      </c>
      <c r="E394" s="195"/>
      <c r="F394" s="196"/>
      <c r="G394" s="197">
        <f t="shared" si="198"/>
        <v>0</v>
      </c>
      <c r="H394" s="198">
        <f t="shared" si="199"/>
        <v>0</v>
      </c>
      <c r="I394" s="208">
        <f t="shared" si="200"/>
        <v>0</v>
      </c>
      <c r="J394" s="147">
        <f t="shared" si="201"/>
        <v>0</v>
      </c>
      <c r="K394" s="242">
        <f t="shared" si="202"/>
        <v>0</v>
      </c>
      <c r="L394" s="243">
        <f t="shared" si="203"/>
        <v>0</v>
      </c>
    </row>
    <row r="395" spans="2:12">
      <c r="B395" s="956"/>
      <c r="C395" s="55" t="s">
        <v>147</v>
      </c>
      <c r="D395" s="194">
        <v>2850</v>
      </c>
      <c r="E395" s="195"/>
      <c r="F395" s="196"/>
      <c r="G395" s="197">
        <f t="shared" si="198"/>
        <v>0</v>
      </c>
      <c r="H395" s="198">
        <f t="shared" si="199"/>
        <v>0</v>
      </c>
      <c r="I395" s="208">
        <f t="shared" si="200"/>
        <v>0</v>
      </c>
      <c r="J395" s="147">
        <f t="shared" si="201"/>
        <v>0</v>
      </c>
      <c r="K395" s="242">
        <f t="shared" si="202"/>
        <v>0</v>
      </c>
      <c r="L395" s="243">
        <f t="shared" si="203"/>
        <v>0</v>
      </c>
    </row>
    <row r="396" spans="2:12">
      <c r="B396" s="956"/>
      <c r="C396" s="55" t="s">
        <v>315</v>
      </c>
      <c r="D396" s="194">
        <v>2850</v>
      </c>
      <c r="E396" s="195"/>
      <c r="F396" s="196"/>
      <c r="G396" s="197">
        <f t="shared" si="198"/>
        <v>0</v>
      </c>
      <c r="H396" s="198">
        <f t="shared" si="199"/>
        <v>0</v>
      </c>
      <c r="I396" s="208">
        <f t="shared" si="200"/>
        <v>0</v>
      </c>
      <c r="J396" s="147">
        <f t="shared" si="201"/>
        <v>0</v>
      </c>
      <c r="K396" s="242">
        <f t="shared" si="202"/>
        <v>0</v>
      </c>
      <c r="L396" s="243">
        <f t="shared" si="203"/>
        <v>0</v>
      </c>
    </row>
    <row r="397" spans="2:12">
      <c r="B397" s="956"/>
      <c r="C397" s="55" t="s">
        <v>317</v>
      </c>
      <c r="D397" s="194">
        <v>1430</v>
      </c>
      <c r="E397" s="195"/>
      <c r="F397" s="196"/>
      <c r="G397" s="197">
        <f t="shared" si="198"/>
        <v>0</v>
      </c>
      <c r="H397" s="198">
        <f t="shared" si="199"/>
        <v>0</v>
      </c>
      <c r="I397" s="208">
        <f t="shared" si="200"/>
        <v>0</v>
      </c>
      <c r="J397" s="147">
        <f t="shared" si="201"/>
        <v>0</v>
      </c>
      <c r="K397" s="242">
        <f t="shared" si="202"/>
        <v>0</v>
      </c>
      <c r="L397" s="243">
        <f t="shared" si="203"/>
        <v>0</v>
      </c>
    </row>
    <row r="398" spans="2:12">
      <c r="B398" s="956"/>
      <c r="C398" s="55" t="s">
        <v>316</v>
      </c>
      <c r="D398" s="194">
        <v>1430</v>
      </c>
      <c r="E398" s="195"/>
      <c r="F398" s="196"/>
      <c r="G398" s="197">
        <f t="shared" si="198"/>
        <v>0</v>
      </c>
      <c r="H398" s="198">
        <f t="shared" si="199"/>
        <v>0</v>
      </c>
      <c r="I398" s="208">
        <f t="shared" si="200"/>
        <v>0</v>
      </c>
      <c r="J398" s="147">
        <f t="shared" si="201"/>
        <v>0</v>
      </c>
      <c r="K398" s="242">
        <f t="shared" si="202"/>
        <v>0</v>
      </c>
      <c r="L398" s="243">
        <f t="shared" si="203"/>
        <v>0</v>
      </c>
    </row>
    <row r="399" spans="2:12">
      <c r="B399" s="956"/>
      <c r="C399" s="55" t="s">
        <v>318</v>
      </c>
      <c r="D399" s="194">
        <v>2100</v>
      </c>
      <c r="E399" s="195"/>
      <c r="F399" s="196"/>
      <c r="G399" s="197">
        <f t="shared" si="198"/>
        <v>0</v>
      </c>
      <c r="H399" s="198">
        <f t="shared" si="199"/>
        <v>0</v>
      </c>
      <c r="I399" s="208">
        <f t="shared" si="200"/>
        <v>0</v>
      </c>
      <c r="J399" s="147">
        <f t="shared" si="201"/>
        <v>0</v>
      </c>
      <c r="K399" s="242">
        <f t="shared" si="202"/>
        <v>0</v>
      </c>
      <c r="L399" s="243">
        <f t="shared" si="203"/>
        <v>0</v>
      </c>
    </row>
    <row r="400" spans="2:12" ht="15" thickBot="1">
      <c r="B400" s="956"/>
      <c r="C400" s="200" t="s">
        <v>149</v>
      </c>
      <c r="D400" s="201"/>
      <c r="E400" s="339"/>
      <c r="F400" s="203"/>
      <c r="G400" s="204">
        <f>E400-F400</f>
        <v>0</v>
      </c>
      <c r="H400" s="330"/>
      <c r="I400" s="209">
        <f t="shared" si="200"/>
        <v>0</v>
      </c>
      <c r="J400" s="210">
        <f t="shared" si="201"/>
        <v>0</v>
      </c>
      <c r="K400" s="244">
        <f t="shared" si="202"/>
        <v>0</v>
      </c>
      <c r="L400" s="245">
        <f>SUM(L328+H400)</f>
        <v>0</v>
      </c>
    </row>
    <row r="401" spans="2:12" ht="16" thickTop="1" thickBot="1">
      <c r="B401" s="957"/>
      <c r="C401" s="13" t="s">
        <v>150</v>
      </c>
      <c r="D401" s="14"/>
      <c r="E401" s="15">
        <f t="shared" ref="E401:L401" si="204">SUM(E391:E400)</f>
        <v>0</v>
      </c>
      <c r="F401" s="16">
        <f t="shared" si="204"/>
        <v>0</v>
      </c>
      <c r="G401" s="17">
        <f t="shared" si="204"/>
        <v>0</v>
      </c>
      <c r="H401" s="18">
        <f t="shared" si="204"/>
        <v>0</v>
      </c>
      <c r="I401" s="246">
        <f t="shared" si="204"/>
        <v>0</v>
      </c>
      <c r="J401" s="247">
        <f t="shared" si="204"/>
        <v>0</v>
      </c>
      <c r="K401" s="248">
        <f t="shared" si="204"/>
        <v>0</v>
      </c>
      <c r="L401" s="249">
        <f t="shared" si="204"/>
        <v>0</v>
      </c>
    </row>
    <row r="402" spans="2:12" ht="13.5" customHeight="1">
      <c r="B402" s="955" t="s">
        <v>321</v>
      </c>
      <c r="C402" s="301" t="s">
        <v>146</v>
      </c>
      <c r="D402" s="234">
        <v>10000</v>
      </c>
      <c r="E402" s="302"/>
      <c r="F402" s="303"/>
      <c r="G402" s="304">
        <f t="shared" ref="G402:G410" si="205">E402-F402</f>
        <v>0</v>
      </c>
      <c r="H402" s="305">
        <f t="shared" ref="H402:H410" si="206">G402*$D402</f>
        <v>0</v>
      </c>
      <c r="I402" s="306">
        <f t="shared" ref="I402:I411" si="207">SUM(I330+E402)</f>
        <v>60</v>
      </c>
      <c r="J402" s="307">
        <f t="shared" ref="J402:J411" si="208">SUM(J330+F402)</f>
        <v>0</v>
      </c>
      <c r="K402" s="308">
        <f t="shared" ref="K402:K411" si="209">I402-J402</f>
        <v>60</v>
      </c>
      <c r="L402" s="309">
        <f>K402*$D402</f>
        <v>600000</v>
      </c>
    </row>
    <row r="403" spans="2:12">
      <c r="B403" s="956"/>
      <c r="C403" s="55" t="s">
        <v>312</v>
      </c>
      <c r="D403" s="310">
        <v>10000</v>
      </c>
      <c r="E403" s="195"/>
      <c r="F403" s="196"/>
      <c r="G403" s="197">
        <f t="shared" si="205"/>
        <v>0</v>
      </c>
      <c r="H403" s="198">
        <f t="shared" si="206"/>
        <v>0</v>
      </c>
      <c r="I403" s="208">
        <f t="shared" si="207"/>
        <v>0</v>
      </c>
      <c r="J403" s="147">
        <f t="shared" si="208"/>
        <v>0</v>
      </c>
      <c r="K403" s="242">
        <f t="shared" si="209"/>
        <v>0</v>
      </c>
      <c r="L403" s="243">
        <f t="shared" ref="L403:L410" si="210">K403*$D403</f>
        <v>0</v>
      </c>
    </row>
    <row r="404" spans="2:12">
      <c r="B404" s="956"/>
      <c r="C404" s="55" t="s">
        <v>314</v>
      </c>
      <c r="D404" s="194">
        <v>5000</v>
      </c>
      <c r="E404" s="195"/>
      <c r="F404" s="196"/>
      <c r="G404" s="197">
        <f t="shared" si="205"/>
        <v>0</v>
      </c>
      <c r="H404" s="198">
        <f t="shared" si="206"/>
        <v>0</v>
      </c>
      <c r="I404" s="208">
        <f t="shared" si="207"/>
        <v>2</v>
      </c>
      <c r="J404" s="147">
        <f t="shared" si="208"/>
        <v>0</v>
      </c>
      <c r="K404" s="242">
        <f t="shared" si="209"/>
        <v>2</v>
      </c>
      <c r="L404" s="243">
        <f t="shared" si="210"/>
        <v>10000</v>
      </c>
    </row>
    <row r="405" spans="2:12">
      <c r="B405" s="956"/>
      <c r="C405" s="55" t="s">
        <v>313</v>
      </c>
      <c r="D405" s="194">
        <v>5000</v>
      </c>
      <c r="E405" s="195"/>
      <c r="F405" s="196"/>
      <c r="G405" s="197">
        <f t="shared" si="205"/>
        <v>0</v>
      </c>
      <c r="H405" s="198">
        <f t="shared" si="206"/>
        <v>0</v>
      </c>
      <c r="I405" s="208">
        <f t="shared" si="207"/>
        <v>0</v>
      </c>
      <c r="J405" s="147">
        <f t="shared" si="208"/>
        <v>0</v>
      </c>
      <c r="K405" s="242">
        <f t="shared" si="209"/>
        <v>0</v>
      </c>
      <c r="L405" s="243">
        <f t="shared" si="210"/>
        <v>0</v>
      </c>
    </row>
    <row r="406" spans="2:12">
      <c r="B406" s="956"/>
      <c r="C406" s="55" t="s">
        <v>147</v>
      </c>
      <c r="D406" s="194">
        <v>9500</v>
      </c>
      <c r="E406" s="195"/>
      <c r="F406" s="196"/>
      <c r="G406" s="197">
        <f t="shared" si="205"/>
        <v>0</v>
      </c>
      <c r="H406" s="198">
        <f t="shared" si="206"/>
        <v>0</v>
      </c>
      <c r="I406" s="208">
        <f t="shared" si="207"/>
        <v>9</v>
      </c>
      <c r="J406" s="147">
        <f t="shared" si="208"/>
        <v>0</v>
      </c>
      <c r="K406" s="242">
        <f t="shared" si="209"/>
        <v>9</v>
      </c>
      <c r="L406" s="243">
        <f t="shared" si="210"/>
        <v>85500</v>
      </c>
    </row>
    <row r="407" spans="2:12">
      <c r="B407" s="956"/>
      <c r="C407" s="55" t="s">
        <v>315</v>
      </c>
      <c r="D407" s="194">
        <v>9500</v>
      </c>
      <c r="E407" s="195"/>
      <c r="F407" s="196"/>
      <c r="G407" s="197">
        <f t="shared" si="205"/>
        <v>0</v>
      </c>
      <c r="H407" s="198">
        <f t="shared" si="206"/>
        <v>0</v>
      </c>
      <c r="I407" s="208">
        <f t="shared" si="207"/>
        <v>0</v>
      </c>
      <c r="J407" s="147">
        <f t="shared" si="208"/>
        <v>0</v>
      </c>
      <c r="K407" s="242">
        <f t="shared" si="209"/>
        <v>0</v>
      </c>
      <c r="L407" s="243">
        <f t="shared" si="210"/>
        <v>0</v>
      </c>
    </row>
    <row r="408" spans="2:12">
      <c r="B408" s="956"/>
      <c r="C408" s="55" t="s">
        <v>317</v>
      </c>
      <c r="D408" s="194">
        <v>4750</v>
      </c>
      <c r="E408" s="195"/>
      <c r="F408" s="196"/>
      <c r="G408" s="197">
        <f t="shared" si="205"/>
        <v>0</v>
      </c>
      <c r="H408" s="198">
        <f t="shared" si="206"/>
        <v>0</v>
      </c>
      <c r="I408" s="208">
        <f t="shared" si="207"/>
        <v>0</v>
      </c>
      <c r="J408" s="147">
        <f t="shared" si="208"/>
        <v>0</v>
      </c>
      <c r="K408" s="242">
        <f t="shared" si="209"/>
        <v>0</v>
      </c>
      <c r="L408" s="243">
        <f t="shared" si="210"/>
        <v>0</v>
      </c>
    </row>
    <row r="409" spans="2:12">
      <c r="B409" s="956"/>
      <c r="C409" s="55" t="s">
        <v>316</v>
      </c>
      <c r="D409" s="194">
        <v>4750</v>
      </c>
      <c r="E409" s="195"/>
      <c r="F409" s="196"/>
      <c r="G409" s="197">
        <f t="shared" si="205"/>
        <v>0</v>
      </c>
      <c r="H409" s="198">
        <f t="shared" si="206"/>
        <v>0</v>
      </c>
      <c r="I409" s="208">
        <f t="shared" si="207"/>
        <v>0</v>
      </c>
      <c r="J409" s="147">
        <f t="shared" si="208"/>
        <v>0</v>
      </c>
      <c r="K409" s="242">
        <f t="shared" si="209"/>
        <v>0</v>
      </c>
      <c r="L409" s="243">
        <f t="shared" si="210"/>
        <v>0</v>
      </c>
    </row>
    <row r="410" spans="2:12">
      <c r="B410" s="956"/>
      <c r="C410" s="55" t="s">
        <v>318</v>
      </c>
      <c r="D410" s="194">
        <v>7000</v>
      </c>
      <c r="E410" s="195"/>
      <c r="F410" s="196"/>
      <c r="G410" s="197">
        <f t="shared" si="205"/>
        <v>0</v>
      </c>
      <c r="H410" s="198">
        <f t="shared" si="206"/>
        <v>0</v>
      </c>
      <c r="I410" s="208">
        <f t="shared" si="207"/>
        <v>0</v>
      </c>
      <c r="J410" s="147">
        <f t="shared" si="208"/>
        <v>0</v>
      </c>
      <c r="K410" s="242">
        <f t="shared" si="209"/>
        <v>0</v>
      </c>
      <c r="L410" s="243">
        <f t="shared" si="210"/>
        <v>0</v>
      </c>
    </row>
    <row r="411" spans="2:12" ht="15" thickBot="1">
      <c r="B411" s="956"/>
      <c r="C411" s="200" t="s">
        <v>149</v>
      </c>
      <c r="D411" s="201"/>
      <c r="E411" s="339"/>
      <c r="F411" s="203"/>
      <c r="G411" s="204">
        <f>E411-F411</f>
        <v>0</v>
      </c>
      <c r="H411" s="330"/>
      <c r="I411" s="209">
        <f t="shared" si="207"/>
        <v>0</v>
      </c>
      <c r="J411" s="210">
        <f t="shared" si="208"/>
        <v>0</v>
      </c>
      <c r="K411" s="244">
        <f t="shared" si="209"/>
        <v>0</v>
      </c>
      <c r="L411" s="245">
        <f>SUM(L339+H411)</f>
        <v>0</v>
      </c>
    </row>
    <row r="412" spans="2:12" ht="16" thickTop="1" thickBot="1">
      <c r="B412" s="957"/>
      <c r="C412" s="13" t="s">
        <v>150</v>
      </c>
      <c r="D412" s="14"/>
      <c r="E412" s="15">
        <f t="shared" ref="E412:L412" si="211">SUM(E402:E411)</f>
        <v>0</v>
      </c>
      <c r="F412" s="16">
        <f t="shared" si="211"/>
        <v>0</v>
      </c>
      <c r="G412" s="17">
        <f t="shared" si="211"/>
        <v>0</v>
      </c>
      <c r="H412" s="18">
        <f t="shared" si="211"/>
        <v>0</v>
      </c>
      <c r="I412" s="246">
        <f t="shared" si="211"/>
        <v>71</v>
      </c>
      <c r="J412" s="247">
        <f t="shared" si="211"/>
        <v>0</v>
      </c>
      <c r="K412" s="248">
        <f t="shared" si="211"/>
        <v>71</v>
      </c>
      <c r="L412" s="249">
        <f t="shared" si="211"/>
        <v>695500</v>
      </c>
    </row>
    <row r="413" spans="2:12" ht="13.5" customHeight="1">
      <c r="B413" s="955" t="s">
        <v>686</v>
      </c>
      <c r="C413" s="301" t="s">
        <v>146</v>
      </c>
      <c r="D413" s="234">
        <v>8000</v>
      </c>
      <c r="E413" s="302"/>
      <c r="F413" s="303"/>
      <c r="G413" s="304">
        <f t="shared" ref="G413:G421" si="212">E413-F413</f>
        <v>0</v>
      </c>
      <c r="H413" s="305">
        <f t="shared" ref="H413:H421" si="213">G413*$D413</f>
        <v>0</v>
      </c>
      <c r="I413" s="306">
        <f t="shared" ref="I413:I422" si="214">SUM(I341+E413)</f>
        <v>27</v>
      </c>
      <c r="J413" s="307">
        <f t="shared" ref="J413:J422" si="215">SUM(J341+F413)</f>
        <v>0</v>
      </c>
      <c r="K413" s="308">
        <f t="shared" ref="K413:K422" si="216">I413-J413</f>
        <v>27</v>
      </c>
      <c r="L413" s="309">
        <f>K413*$D413</f>
        <v>216000</v>
      </c>
    </row>
    <row r="414" spans="2:12">
      <c r="B414" s="956"/>
      <c r="C414" s="55" t="s">
        <v>312</v>
      </c>
      <c r="D414" s="310">
        <v>8000</v>
      </c>
      <c r="E414" s="195"/>
      <c r="F414" s="196"/>
      <c r="G414" s="197">
        <f t="shared" si="212"/>
        <v>0</v>
      </c>
      <c r="H414" s="198">
        <f t="shared" si="213"/>
        <v>0</v>
      </c>
      <c r="I414" s="208">
        <f t="shared" si="214"/>
        <v>0</v>
      </c>
      <c r="J414" s="147">
        <f t="shared" si="215"/>
        <v>0</v>
      </c>
      <c r="K414" s="242">
        <f t="shared" si="216"/>
        <v>0</v>
      </c>
      <c r="L414" s="243">
        <f t="shared" ref="L414:L421" si="217">K414*$D414</f>
        <v>0</v>
      </c>
    </row>
    <row r="415" spans="2:12">
      <c r="B415" s="956"/>
      <c r="C415" s="55" t="s">
        <v>314</v>
      </c>
      <c r="D415" s="194">
        <v>4000</v>
      </c>
      <c r="E415" s="195"/>
      <c r="F415" s="196"/>
      <c r="G415" s="197">
        <f t="shared" si="212"/>
        <v>0</v>
      </c>
      <c r="H415" s="198">
        <f t="shared" si="213"/>
        <v>0</v>
      </c>
      <c r="I415" s="208">
        <f t="shared" si="214"/>
        <v>1</v>
      </c>
      <c r="J415" s="147">
        <f t="shared" si="215"/>
        <v>0</v>
      </c>
      <c r="K415" s="242">
        <f t="shared" si="216"/>
        <v>1</v>
      </c>
      <c r="L415" s="243">
        <f t="shared" si="217"/>
        <v>4000</v>
      </c>
    </row>
    <row r="416" spans="2:12">
      <c r="B416" s="956"/>
      <c r="C416" s="55" t="s">
        <v>313</v>
      </c>
      <c r="D416" s="194">
        <v>4000</v>
      </c>
      <c r="E416" s="195"/>
      <c r="F416" s="196"/>
      <c r="G416" s="197">
        <f t="shared" si="212"/>
        <v>0</v>
      </c>
      <c r="H416" s="198">
        <f t="shared" si="213"/>
        <v>0</v>
      </c>
      <c r="I416" s="208">
        <f t="shared" si="214"/>
        <v>0</v>
      </c>
      <c r="J416" s="147">
        <f t="shared" si="215"/>
        <v>0</v>
      </c>
      <c r="K416" s="242">
        <f t="shared" si="216"/>
        <v>0</v>
      </c>
      <c r="L416" s="243">
        <f t="shared" si="217"/>
        <v>0</v>
      </c>
    </row>
    <row r="417" spans="2:12">
      <c r="B417" s="956"/>
      <c r="C417" s="55" t="s">
        <v>147</v>
      </c>
      <c r="D417" s="194">
        <v>7600</v>
      </c>
      <c r="E417" s="195"/>
      <c r="F417" s="196"/>
      <c r="G417" s="197">
        <f t="shared" si="212"/>
        <v>0</v>
      </c>
      <c r="H417" s="198">
        <f t="shared" si="213"/>
        <v>0</v>
      </c>
      <c r="I417" s="208">
        <f t="shared" si="214"/>
        <v>6</v>
      </c>
      <c r="J417" s="147">
        <f t="shared" si="215"/>
        <v>0</v>
      </c>
      <c r="K417" s="242">
        <f t="shared" si="216"/>
        <v>6</v>
      </c>
      <c r="L417" s="243">
        <f t="shared" si="217"/>
        <v>45600</v>
      </c>
    </row>
    <row r="418" spans="2:12">
      <c r="B418" s="956"/>
      <c r="C418" s="55" t="s">
        <v>315</v>
      </c>
      <c r="D418" s="194">
        <v>7600</v>
      </c>
      <c r="E418" s="195"/>
      <c r="F418" s="196"/>
      <c r="G418" s="197">
        <f t="shared" si="212"/>
        <v>0</v>
      </c>
      <c r="H418" s="198">
        <f t="shared" si="213"/>
        <v>0</v>
      </c>
      <c r="I418" s="208">
        <f t="shared" si="214"/>
        <v>0</v>
      </c>
      <c r="J418" s="147">
        <f t="shared" si="215"/>
        <v>0</v>
      </c>
      <c r="K418" s="242">
        <f t="shared" si="216"/>
        <v>0</v>
      </c>
      <c r="L418" s="243">
        <f t="shared" si="217"/>
        <v>0</v>
      </c>
    </row>
    <row r="419" spans="2:12">
      <c r="B419" s="956"/>
      <c r="C419" s="55" t="s">
        <v>317</v>
      </c>
      <c r="D419" s="194">
        <v>3800</v>
      </c>
      <c r="E419" s="195"/>
      <c r="F419" s="196"/>
      <c r="G419" s="197">
        <f t="shared" si="212"/>
        <v>0</v>
      </c>
      <c r="H419" s="198">
        <f t="shared" si="213"/>
        <v>0</v>
      </c>
      <c r="I419" s="208">
        <f t="shared" si="214"/>
        <v>0</v>
      </c>
      <c r="J419" s="147">
        <f t="shared" si="215"/>
        <v>0</v>
      </c>
      <c r="K419" s="242">
        <f t="shared" si="216"/>
        <v>0</v>
      </c>
      <c r="L419" s="243">
        <f t="shared" si="217"/>
        <v>0</v>
      </c>
    </row>
    <row r="420" spans="2:12">
      <c r="B420" s="956"/>
      <c r="C420" s="55" t="s">
        <v>316</v>
      </c>
      <c r="D420" s="194">
        <v>3800</v>
      </c>
      <c r="E420" s="195"/>
      <c r="F420" s="196"/>
      <c r="G420" s="197">
        <f t="shared" si="212"/>
        <v>0</v>
      </c>
      <c r="H420" s="198">
        <f t="shared" si="213"/>
        <v>0</v>
      </c>
      <c r="I420" s="208">
        <f t="shared" si="214"/>
        <v>0</v>
      </c>
      <c r="J420" s="147">
        <f t="shared" si="215"/>
        <v>0</v>
      </c>
      <c r="K420" s="242">
        <f t="shared" si="216"/>
        <v>0</v>
      </c>
      <c r="L420" s="243">
        <f t="shared" si="217"/>
        <v>0</v>
      </c>
    </row>
    <row r="421" spans="2:12">
      <c r="B421" s="956"/>
      <c r="C421" s="55" t="s">
        <v>318</v>
      </c>
      <c r="D421" s="194">
        <v>5600</v>
      </c>
      <c r="E421" s="195"/>
      <c r="F421" s="196"/>
      <c r="G421" s="197">
        <f t="shared" si="212"/>
        <v>0</v>
      </c>
      <c r="H421" s="198">
        <f t="shared" si="213"/>
        <v>0</v>
      </c>
      <c r="I421" s="208">
        <f t="shared" si="214"/>
        <v>0</v>
      </c>
      <c r="J421" s="147">
        <f t="shared" si="215"/>
        <v>0</v>
      </c>
      <c r="K421" s="242">
        <f t="shared" si="216"/>
        <v>0</v>
      </c>
      <c r="L421" s="243">
        <f t="shared" si="217"/>
        <v>0</v>
      </c>
    </row>
    <row r="422" spans="2:12" ht="15" thickBot="1">
      <c r="B422" s="956"/>
      <c r="C422" s="200" t="s">
        <v>149</v>
      </c>
      <c r="D422" s="201"/>
      <c r="E422" s="339"/>
      <c r="F422" s="203"/>
      <c r="G422" s="204">
        <f>E422-F422</f>
        <v>0</v>
      </c>
      <c r="H422" s="330"/>
      <c r="I422" s="209">
        <f t="shared" si="214"/>
        <v>0</v>
      </c>
      <c r="J422" s="210">
        <f t="shared" si="215"/>
        <v>0</v>
      </c>
      <c r="K422" s="244">
        <f t="shared" si="216"/>
        <v>0</v>
      </c>
      <c r="L422" s="245">
        <f>SUM(L350+H422)</f>
        <v>0</v>
      </c>
    </row>
    <row r="423" spans="2:12" ht="16" thickTop="1" thickBot="1">
      <c r="B423" s="957"/>
      <c r="C423" s="13" t="s">
        <v>150</v>
      </c>
      <c r="D423" s="14"/>
      <c r="E423" s="15">
        <f t="shared" ref="E423:L423" si="218">SUM(E413:E422)</f>
        <v>0</v>
      </c>
      <c r="F423" s="16">
        <f t="shared" si="218"/>
        <v>0</v>
      </c>
      <c r="G423" s="17">
        <f t="shared" si="218"/>
        <v>0</v>
      </c>
      <c r="H423" s="18">
        <f t="shared" si="218"/>
        <v>0</v>
      </c>
      <c r="I423" s="246">
        <f t="shared" si="218"/>
        <v>34</v>
      </c>
      <c r="J423" s="247">
        <f t="shared" si="218"/>
        <v>0</v>
      </c>
      <c r="K423" s="248">
        <f t="shared" si="218"/>
        <v>34</v>
      </c>
      <c r="L423" s="249">
        <f t="shared" si="218"/>
        <v>265600</v>
      </c>
    </row>
    <row r="424" spans="2:12" ht="13.5" customHeight="1">
      <c r="B424" s="955" t="s">
        <v>337</v>
      </c>
      <c r="C424" s="301" t="s">
        <v>146</v>
      </c>
      <c r="D424" s="234">
        <v>1000</v>
      </c>
      <c r="E424" s="302"/>
      <c r="F424" s="303"/>
      <c r="G424" s="304">
        <f t="shared" ref="G424:G433" si="219">E424-F424</f>
        <v>0</v>
      </c>
      <c r="H424" s="305">
        <f>+G424*D424</f>
        <v>0</v>
      </c>
      <c r="I424" s="306">
        <f t="shared" ref="I424:I433" si="220">SUM(I352+E424)</f>
        <v>0</v>
      </c>
      <c r="J424" s="307">
        <f t="shared" ref="J424:J433" si="221">SUM(J352+F424)</f>
        <v>0</v>
      </c>
      <c r="K424" s="308">
        <f t="shared" ref="K424:K431" si="222">I424-J424</f>
        <v>0</v>
      </c>
      <c r="L424" s="309">
        <f>K424*$D424</f>
        <v>0</v>
      </c>
    </row>
    <row r="425" spans="2:12">
      <c r="B425" s="956"/>
      <c r="C425" s="55" t="s">
        <v>312</v>
      </c>
      <c r="D425" s="310">
        <v>1000</v>
      </c>
      <c r="E425" s="195"/>
      <c r="F425" s="196"/>
      <c r="G425" s="197">
        <f t="shared" si="219"/>
        <v>0</v>
      </c>
      <c r="H425" s="198">
        <f t="shared" ref="H425:H432" si="223">+G425*D425</f>
        <v>0</v>
      </c>
      <c r="I425" s="208">
        <f t="shared" si="220"/>
        <v>0</v>
      </c>
      <c r="J425" s="147">
        <f t="shared" si="221"/>
        <v>0</v>
      </c>
      <c r="K425" s="242">
        <f t="shared" si="222"/>
        <v>0</v>
      </c>
      <c r="L425" s="243">
        <f t="shared" ref="L425:L432" si="224">K425*$D425</f>
        <v>0</v>
      </c>
    </row>
    <row r="426" spans="2:12">
      <c r="B426" s="956"/>
      <c r="C426" s="55" t="s">
        <v>314</v>
      </c>
      <c r="D426" s="194">
        <v>500</v>
      </c>
      <c r="E426" s="195"/>
      <c r="F426" s="196"/>
      <c r="G426" s="197">
        <f t="shared" si="219"/>
        <v>0</v>
      </c>
      <c r="H426" s="198">
        <f t="shared" si="223"/>
        <v>0</v>
      </c>
      <c r="I426" s="208">
        <f t="shared" si="220"/>
        <v>0</v>
      </c>
      <c r="J426" s="147">
        <f t="shared" si="221"/>
        <v>0</v>
      </c>
      <c r="K426" s="242">
        <f t="shared" si="222"/>
        <v>0</v>
      </c>
      <c r="L426" s="243">
        <f t="shared" si="224"/>
        <v>0</v>
      </c>
    </row>
    <row r="427" spans="2:12">
      <c r="B427" s="956"/>
      <c r="C427" s="55" t="s">
        <v>313</v>
      </c>
      <c r="D427" s="194">
        <v>500</v>
      </c>
      <c r="E427" s="195"/>
      <c r="F427" s="196"/>
      <c r="G427" s="197">
        <f t="shared" si="219"/>
        <v>0</v>
      </c>
      <c r="H427" s="198">
        <f t="shared" si="223"/>
        <v>0</v>
      </c>
      <c r="I427" s="208">
        <f t="shared" si="220"/>
        <v>0</v>
      </c>
      <c r="J427" s="147">
        <f t="shared" si="221"/>
        <v>0</v>
      </c>
      <c r="K427" s="242">
        <f t="shared" si="222"/>
        <v>0</v>
      </c>
      <c r="L427" s="243">
        <f t="shared" si="224"/>
        <v>0</v>
      </c>
    </row>
    <row r="428" spans="2:12">
      <c r="B428" s="956"/>
      <c r="C428" s="55" t="s">
        <v>147</v>
      </c>
      <c r="D428" s="194">
        <v>900</v>
      </c>
      <c r="E428" s="195"/>
      <c r="F428" s="196"/>
      <c r="G428" s="197">
        <f t="shared" si="219"/>
        <v>0</v>
      </c>
      <c r="H428" s="198">
        <f t="shared" si="223"/>
        <v>0</v>
      </c>
      <c r="I428" s="208">
        <f t="shared" si="220"/>
        <v>0</v>
      </c>
      <c r="J428" s="147">
        <f t="shared" si="221"/>
        <v>0</v>
      </c>
      <c r="K428" s="242">
        <f t="shared" si="222"/>
        <v>0</v>
      </c>
      <c r="L428" s="243">
        <f t="shared" si="224"/>
        <v>0</v>
      </c>
    </row>
    <row r="429" spans="2:12">
      <c r="B429" s="956"/>
      <c r="C429" s="55" t="s">
        <v>315</v>
      </c>
      <c r="D429" s="194">
        <v>900</v>
      </c>
      <c r="E429" s="195"/>
      <c r="F429" s="196"/>
      <c r="G429" s="197">
        <f t="shared" si="219"/>
        <v>0</v>
      </c>
      <c r="H429" s="198">
        <f t="shared" si="223"/>
        <v>0</v>
      </c>
      <c r="I429" s="208">
        <f t="shared" si="220"/>
        <v>0</v>
      </c>
      <c r="J429" s="147">
        <f t="shared" si="221"/>
        <v>0</v>
      </c>
      <c r="K429" s="242">
        <f t="shared" si="222"/>
        <v>0</v>
      </c>
      <c r="L429" s="243">
        <f t="shared" si="224"/>
        <v>0</v>
      </c>
    </row>
    <row r="430" spans="2:12">
      <c r="B430" s="956"/>
      <c r="C430" s="55" t="s">
        <v>317</v>
      </c>
      <c r="D430" s="194">
        <v>450</v>
      </c>
      <c r="E430" s="195"/>
      <c r="F430" s="196"/>
      <c r="G430" s="197">
        <f t="shared" si="219"/>
        <v>0</v>
      </c>
      <c r="H430" s="198">
        <f t="shared" si="223"/>
        <v>0</v>
      </c>
      <c r="I430" s="208">
        <f t="shared" si="220"/>
        <v>0</v>
      </c>
      <c r="J430" s="147">
        <f t="shared" si="221"/>
        <v>0</v>
      </c>
      <c r="K430" s="242">
        <f t="shared" si="222"/>
        <v>0</v>
      </c>
      <c r="L430" s="243">
        <f t="shared" si="224"/>
        <v>0</v>
      </c>
    </row>
    <row r="431" spans="2:12">
      <c r="B431" s="956"/>
      <c r="C431" s="55" t="s">
        <v>316</v>
      </c>
      <c r="D431" s="194">
        <v>450</v>
      </c>
      <c r="E431" s="195"/>
      <c r="F431" s="196"/>
      <c r="G431" s="197">
        <f t="shared" si="219"/>
        <v>0</v>
      </c>
      <c r="H431" s="198">
        <f t="shared" si="223"/>
        <v>0</v>
      </c>
      <c r="I431" s="208">
        <f t="shared" si="220"/>
        <v>0</v>
      </c>
      <c r="J431" s="147">
        <f t="shared" si="221"/>
        <v>0</v>
      </c>
      <c r="K431" s="242">
        <f t="shared" si="222"/>
        <v>0</v>
      </c>
      <c r="L431" s="243">
        <f t="shared" si="224"/>
        <v>0</v>
      </c>
    </row>
    <row r="432" spans="2:12">
      <c r="B432" s="956"/>
      <c r="C432" s="55" t="s">
        <v>318</v>
      </c>
      <c r="D432" s="199">
        <v>700</v>
      </c>
      <c r="E432" s="195"/>
      <c r="F432" s="196"/>
      <c r="G432" s="197">
        <f t="shared" si="219"/>
        <v>0</v>
      </c>
      <c r="H432" s="198">
        <f t="shared" si="223"/>
        <v>0</v>
      </c>
      <c r="I432" s="208">
        <f t="shared" si="220"/>
        <v>0</v>
      </c>
      <c r="J432" s="147">
        <f t="shared" si="221"/>
        <v>0</v>
      </c>
      <c r="K432" s="242">
        <f>I432-J432</f>
        <v>0</v>
      </c>
      <c r="L432" s="243">
        <f t="shared" si="224"/>
        <v>0</v>
      </c>
    </row>
    <row r="433" spans="2:12" ht="15" thickBot="1">
      <c r="B433" s="956"/>
      <c r="C433" s="200" t="s">
        <v>149</v>
      </c>
      <c r="D433" s="201"/>
      <c r="E433" s="339"/>
      <c r="F433" s="203"/>
      <c r="G433" s="204">
        <f t="shared" si="219"/>
        <v>0</v>
      </c>
      <c r="H433" s="330"/>
      <c r="I433" s="209">
        <f t="shared" si="220"/>
        <v>0</v>
      </c>
      <c r="J433" s="210">
        <f t="shared" si="221"/>
        <v>0</v>
      </c>
      <c r="K433" s="244">
        <f>I433-J433</f>
        <v>0</v>
      </c>
      <c r="L433" s="245">
        <f>SUM(L361+H433)</f>
        <v>0</v>
      </c>
    </row>
    <row r="434" spans="2:12" ht="16" thickTop="1" thickBot="1">
      <c r="B434" s="957"/>
      <c r="C434" s="13" t="s">
        <v>150</v>
      </c>
      <c r="D434" s="14"/>
      <c r="E434" s="15">
        <f t="shared" ref="E434:L434" si="225">SUM(E424:E433)</f>
        <v>0</v>
      </c>
      <c r="F434" s="16">
        <f t="shared" si="225"/>
        <v>0</v>
      </c>
      <c r="G434" s="17">
        <f t="shared" si="225"/>
        <v>0</v>
      </c>
      <c r="H434" s="18">
        <f t="shared" si="225"/>
        <v>0</v>
      </c>
      <c r="I434" s="246">
        <f t="shared" si="225"/>
        <v>0</v>
      </c>
      <c r="J434" s="247">
        <f t="shared" si="225"/>
        <v>0</v>
      </c>
      <c r="K434" s="248">
        <f t="shared" si="225"/>
        <v>0</v>
      </c>
      <c r="L434" s="249">
        <f t="shared" si="225"/>
        <v>0</v>
      </c>
    </row>
    <row r="435" spans="2:12" ht="15" thickBot="1">
      <c r="B435" s="207" t="s">
        <v>151</v>
      </c>
      <c r="C435" s="232"/>
      <c r="D435" s="232"/>
      <c r="E435" s="258">
        <f t="shared" ref="E435:L435" si="226">SUM(E379+E390+E401+E412+E423+E434)</f>
        <v>0</v>
      </c>
      <c r="F435" s="341">
        <f t="shared" si="226"/>
        <v>0</v>
      </c>
      <c r="G435" s="342">
        <f t="shared" si="226"/>
        <v>0</v>
      </c>
      <c r="H435" s="343">
        <f t="shared" si="226"/>
        <v>0</v>
      </c>
      <c r="I435" s="255">
        <f t="shared" si="226"/>
        <v>273</v>
      </c>
      <c r="J435" s="256">
        <f t="shared" si="226"/>
        <v>0</v>
      </c>
      <c r="K435" s="257">
        <f t="shared" si="226"/>
        <v>273</v>
      </c>
      <c r="L435" s="233">
        <f t="shared" si="226"/>
        <v>1781360</v>
      </c>
    </row>
    <row r="436" spans="2:12" ht="13.5" customHeight="1"/>
    <row r="437" spans="2:12" ht="13.5" customHeight="1">
      <c r="B437" s="961" t="s">
        <v>138</v>
      </c>
      <c r="C437" s="961"/>
      <c r="D437" s="961"/>
      <c r="E437" s="922"/>
      <c r="F437" s="922"/>
    </row>
    <row r="438" spans="2:12" ht="13.5" customHeight="1" thickBot="1">
      <c r="B438" s="954">
        <f>B366+1</f>
        <v>46148</v>
      </c>
      <c r="C438" s="954"/>
      <c r="D438" s="954"/>
      <c r="E438" s="954"/>
      <c r="F438" s="954"/>
      <c r="G438" s="311"/>
      <c r="H438" s="20"/>
    </row>
    <row r="439" spans="2:12" ht="15">
      <c r="B439" s="958" t="s">
        <v>139</v>
      </c>
      <c r="C439" s="959"/>
      <c r="D439" s="960"/>
      <c r="E439" s="5"/>
      <c r="F439" s="226" t="s">
        <v>140</v>
      </c>
      <c r="G439" s="226"/>
      <c r="H439" s="6"/>
      <c r="I439" s="7"/>
      <c r="J439" s="226" t="s">
        <v>141</v>
      </c>
      <c r="K439" s="226"/>
      <c r="L439" s="6"/>
    </row>
    <row r="440" spans="2:12" ht="15" thickBot="1">
      <c r="B440" s="227"/>
      <c r="C440" s="228"/>
      <c r="D440" s="229"/>
      <c r="E440" s="8" t="s">
        <v>142</v>
      </c>
      <c r="F440" s="9" t="s">
        <v>143</v>
      </c>
      <c r="G440" s="10" t="s">
        <v>144</v>
      </c>
      <c r="H440" s="11" t="s">
        <v>145</v>
      </c>
      <c r="I440" s="12" t="s">
        <v>142</v>
      </c>
      <c r="J440" s="9" t="s">
        <v>143</v>
      </c>
      <c r="K440" s="10" t="s">
        <v>144</v>
      </c>
      <c r="L440" s="11" t="s">
        <v>145</v>
      </c>
    </row>
    <row r="441" spans="2:12" ht="13.5" customHeight="1">
      <c r="B441" s="955" t="s">
        <v>636</v>
      </c>
      <c r="C441" s="301" t="s">
        <v>146</v>
      </c>
      <c r="D441" s="234">
        <v>5000</v>
      </c>
      <c r="E441" s="302">
        <v>28</v>
      </c>
      <c r="F441" s="303"/>
      <c r="G441" s="304">
        <f t="shared" ref="G441:G450" si="227">E441-F441</f>
        <v>28</v>
      </c>
      <c r="H441" s="305">
        <f>G441*$D441</f>
        <v>140000</v>
      </c>
      <c r="I441" s="306">
        <f t="shared" ref="I441:I450" si="228">SUM(I369+E441)</f>
        <v>172</v>
      </c>
      <c r="J441" s="307">
        <f t="shared" ref="J441:J450" si="229">SUM(J369+F441)</f>
        <v>0</v>
      </c>
      <c r="K441" s="308">
        <f t="shared" ref="K441:K450" si="230">I441-J441</f>
        <v>172</v>
      </c>
      <c r="L441" s="309">
        <f>K441*$D441</f>
        <v>860000</v>
      </c>
    </row>
    <row r="442" spans="2:12">
      <c r="B442" s="956"/>
      <c r="C442" s="55" t="s">
        <v>312</v>
      </c>
      <c r="D442" s="310">
        <v>5000</v>
      </c>
      <c r="E442" s="195"/>
      <c r="F442" s="196"/>
      <c r="G442" s="197">
        <f t="shared" si="227"/>
        <v>0</v>
      </c>
      <c r="H442" s="198">
        <f t="shared" ref="H442:H449" si="231">G442*$D442</f>
        <v>0</v>
      </c>
      <c r="I442" s="208">
        <f t="shared" si="228"/>
        <v>0</v>
      </c>
      <c r="J442" s="147">
        <f t="shared" si="229"/>
        <v>0</v>
      </c>
      <c r="K442" s="242">
        <f t="shared" si="230"/>
        <v>0</v>
      </c>
      <c r="L442" s="243">
        <f t="shared" ref="L442:L449" si="232">K442*$D442</f>
        <v>0</v>
      </c>
    </row>
    <row r="443" spans="2:12">
      <c r="B443" s="956"/>
      <c r="C443" s="55" t="s">
        <v>314</v>
      </c>
      <c r="D443" s="194">
        <v>2500</v>
      </c>
      <c r="E443" s="195">
        <v>2</v>
      </c>
      <c r="F443" s="196"/>
      <c r="G443" s="197">
        <f t="shared" si="227"/>
        <v>2</v>
      </c>
      <c r="H443" s="198">
        <f t="shared" si="231"/>
        <v>5000</v>
      </c>
      <c r="I443" s="208">
        <f t="shared" si="228"/>
        <v>6</v>
      </c>
      <c r="J443" s="147">
        <f t="shared" si="229"/>
        <v>0</v>
      </c>
      <c r="K443" s="242">
        <f t="shared" si="230"/>
        <v>6</v>
      </c>
      <c r="L443" s="243">
        <f t="shared" si="232"/>
        <v>15000</v>
      </c>
    </row>
    <row r="444" spans="2:12">
      <c r="B444" s="956"/>
      <c r="C444" s="55" t="s">
        <v>313</v>
      </c>
      <c r="D444" s="194">
        <v>2500</v>
      </c>
      <c r="E444" s="195"/>
      <c r="F444" s="196"/>
      <c r="G444" s="197">
        <f t="shared" si="227"/>
        <v>0</v>
      </c>
      <c r="H444" s="198">
        <f t="shared" si="231"/>
        <v>0</v>
      </c>
      <c r="I444" s="208">
        <f t="shared" si="228"/>
        <v>0</v>
      </c>
      <c r="J444" s="147">
        <f t="shared" si="229"/>
        <v>0</v>
      </c>
      <c r="K444" s="242">
        <f t="shared" si="230"/>
        <v>0</v>
      </c>
      <c r="L444" s="243">
        <f t="shared" si="232"/>
        <v>0</v>
      </c>
    </row>
    <row r="445" spans="2:12">
      <c r="B445" s="956"/>
      <c r="C445" s="55" t="s">
        <v>147</v>
      </c>
      <c r="D445" s="194">
        <v>4750</v>
      </c>
      <c r="E445" s="195">
        <v>3</v>
      </c>
      <c r="F445" s="196"/>
      <c r="G445" s="197">
        <f t="shared" si="227"/>
        <v>3</v>
      </c>
      <c r="H445" s="198">
        <f t="shared" si="231"/>
        <v>14250</v>
      </c>
      <c r="I445" s="208">
        <f t="shared" si="228"/>
        <v>21</v>
      </c>
      <c r="J445" s="147">
        <f t="shared" si="229"/>
        <v>0</v>
      </c>
      <c r="K445" s="242">
        <f t="shared" si="230"/>
        <v>21</v>
      </c>
      <c r="L445" s="243">
        <f t="shared" si="232"/>
        <v>99750</v>
      </c>
    </row>
    <row r="446" spans="2:12">
      <c r="B446" s="956"/>
      <c r="C446" s="55" t="s">
        <v>315</v>
      </c>
      <c r="D446" s="194">
        <v>4750</v>
      </c>
      <c r="E446" s="195"/>
      <c r="F446" s="196"/>
      <c r="G446" s="197">
        <f t="shared" si="227"/>
        <v>0</v>
      </c>
      <c r="H446" s="198">
        <f t="shared" si="231"/>
        <v>0</v>
      </c>
      <c r="I446" s="208">
        <f t="shared" si="228"/>
        <v>0</v>
      </c>
      <c r="J446" s="147">
        <f t="shared" si="229"/>
        <v>0</v>
      </c>
      <c r="K446" s="242">
        <f t="shared" si="230"/>
        <v>0</v>
      </c>
      <c r="L446" s="243">
        <f t="shared" si="232"/>
        <v>0</v>
      </c>
    </row>
    <row r="447" spans="2:12">
      <c r="B447" s="956"/>
      <c r="C447" s="55" t="s">
        <v>317</v>
      </c>
      <c r="D447" s="194">
        <v>2380</v>
      </c>
      <c r="E447" s="195"/>
      <c r="F447" s="196"/>
      <c r="G447" s="197">
        <f t="shared" si="227"/>
        <v>0</v>
      </c>
      <c r="H447" s="198">
        <f t="shared" si="231"/>
        <v>0</v>
      </c>
      <c r="I447" s="208">
        <f t="shared" si="228"/>
        <v>2</v>
      </c>
      <c r="J447" s="147">
        <f t="shared" si="229"/>
        <v>0</v>
      </c>
      <c r="K447" s="242">
        <f t="shared" si="230"/>
        <v>2</v>
      </c>
      <c r="L447" s="243">
        <f t="shared" si="232"/>
        <v>4760</v>
      </c>
    </row>
    <row r="448" spans="2:12">
      <c r="B448" s="956"/>
      <c r="C448" s="55" t="s">
        <v>316</v>
      </c>
      <c r="D448" s="194">
        <v>2380</v>
      </c>
      <c r="E448" s="195"/>
      <c r="F448" s="196"/>
      <c r="G448" s="197">
        <f t="shared" si="227"/>
        <v>0</v>
      </c>
      <c r="H448" s="198">
        <f t="shared" si="231"/>
        <v>0</v>
      </c>
      <c r="I448" s="208">
        <f t="shared" si="228"/>
        <v>0</v>
      </c>
      <c r="J448" s="147">
        <f t="shared" si="229"/>
        <v>0</v>
      </c>
      <c r="K448" s="242">
        <f t="shared" si="230"/>
        <v>0</v>
      </c>
      <c r="L448" s="243">
        <f t="shared" si="232"/>
        <v>0</v>
      </c>
    </row>
    <row r="449" spans="2:12">
      <c r="B449" s="956"/>
      <c r="C449" s="55" t="s">
        <v>318</v>
      </c>
      <c r="D449" s="194">
        <v>3500</v>
      </c>
      <c r="E449" s="195"/>
      <c r="F449" s="196"/>
      <c r="G449" s="197">
        <f t="shared" si="227"/>
        <v>0</v>
      </c>
      <c r="H449" s="198">
        <f t="shared" si="231"/>
        <v>0</v>
      </c>
      <c r="I449" s="208">
        <f t="shared" si="228"/>
        <v>0</v>
      </c>
      <c r="J449" s="147">
        <f t="shared" si="229"/>
        <v>0</v>
      </c>
      <c r="K449" s="242">
        <f t="shared" si="230"/>
        <v>0</v>
      </c>
      <c r="L449" s="243">
        <f t="shared" si="232"/>
        <v>0</v>
      </c>
    </row>
    <row r="450" spans="2:12" ht="15" thickBot="1">
      <c r="B450" s="956"/>
      <c r="C450" s="200" t="s">
        <v>149</v>
      </c>
      <c r="D450" s="201"/>
      <c r="E450" s="339"/>
      <c r="F450" s="203"/>
      <c r="G450" s="204">
        <f t="shared" si="227"/>
        <v>0</v>
      </c>
      <c r="H450" s="330"/>
      <c r="I450" s="209">
        <f t="shared" si="228"/>
        <v>0</v>
      </c>
      <c r="J450" s="210">
        <f t="shared" si="229"/>
        <v>0</v>
      </c>
      <c r="K450" s="244">
        <f t="shared" si="230"/>
        <v>0</v>
      </c>
      <c r="L450" s="245">
        <f>SUM(L378+H450)</f>
        <v>0</v>
      </c>
    </row>
    <row r="451" spans="2:12" ht="16" thickTop="1" thickBot="1">
      <c r="B451" s="957"/>
      <c r="C451" s="13" t="s">
        <v>150</v>
      </c>
      <c r="D451" s="14"/>
      <c r="E451" s="15">
        <f t="shared" ref="E451:L451" si="233">SUM(E441:E450)</f>
        <v>33</v>
      </c>
      <c r="F451" s="16">
        <f t="shared" si="233"/>
        <v>0</v>
      </c>
      <c r="G451" s="17">
        <f t="shared" si="233"/>
        <v>33</v>
      </c>
      <c r="H451" s="18">
        <f t="shared" si="233"/>
        <v>159250</v>
      </c>
      <c r="I451" s="246">
        <f t="shared" si="233"/>
        <v>201</v>
      </c>
      <c r="J451" s="247">
        <f t="shared" si="233"/>
        <v>0</v>
      </c>
      <c r="K451" s="248">
        <f t="shared" si="233"/>
        <v>201</v>
      </c>
      <c r="L451" s="249">
        <f t="shared" si="233"/>
        <v>979510</v>
      </c>
    </row>
    <row r="452" spans="2:12" ht="13.5" customHeight="1">
      <c r="B452" s="955" t="s">
        <v>319</v>
      </c>
      <c r="C452" s="301" t="s">
        <v>146</v>
      </c>
      <c r="D452" s="234">
        <v>4000</v>
      </c>
      <c r="E452" s="302"/>
      <c r="F452" s="303"/>
      <c r="G452" s="304">
        <f t="shared" ref="G452:G460" si="234">E452-F452</f>
        <v>0</v>
      </c>
      <c r="H452" s="305">
        <f t="shared" ref="H452:H460" si="235">G452*$D452</f>
        <v>0</v>
      </c>
      <c r="I452" s="306">
        <f t="shared" ref="I452:I461" si="236">SUM(I380+E452)</f>
        <v>0</v>
      </c>
      <c r="J452" s="307">
        <f t="shared" ref="J452:J461" si="237">SUM(J380+F452)</f>
        <v>0</v>
      </c>
      <c r="K452" s="308">
        <f t="shared" ref="K452:K461" si="238">I452-J452</f>
        <v>0</v>
      </c>
      <c r="L452" s="309">
        <f>K452*$D452</f>
        <v>0</v>
      </c>
    </row>
    <row r="453" spans="2:12">
      <c r="B453" s="956"/>
      <c r="C453" s="55" t="s">
        <v>312</v>
      </c>
      <c r="D453" s="310">
        <v>4000</v>
      </c>
      <c r="E453" s="195"/>
      <c r="F453" s="196"/>
      <c r="G453" s="197">
        <f t="shared" si="234"/>
        <v>0</v>
      </c>
      <c r="H453" s="198">
        <f t="shared" si="235"/>
        <v>0</v>
      </c>
      <c r="I453" s="208">
        <f t="shared" si="236"/>
        <v>0</v>
      </c>
      <c r="J453" s="147">
        <f t="shared" si="237"/>
        <v>0</v>
      </c>
      <c r="K453" s="242">
        <f t="shared" si="238"/>
        <v>0</v>
      </c>
      <c r="L453" s="243">
        <f t="shared" ref="L453:L460" si="239">K453*$D453</f>
        <v>0</v>
      </c>
    </row>
    <row r="454" spans="2:12">
      <c r="B454" s="956"/>
      <c r="C454" s="55" t="s">
        <v>314</v>
      </c>
      <c r="D454" s="194">
        <v>2000</v>
      </c>
      <c r="E454" s="195"/>
      <c r="F454" s="196"/>
      <c r="G454" s="197">
        <f t="shared" si="234"/>
        <v>0</v>
      </c>
      <c r="H454" s="198">
        <f t="shared" si="235"/>
        <v>0</v>
      </c>
      <c r="I454" s="208">
        <f t="shared" si="236"/>
        <v>0</v>
      </c>
      <c r="J454" s="147">
        <f t="shared" si="237"/>
        <v>0</v>
      </c>
      <c r="K454" s="242">
        <f t="shared" si="238"/>
        <v>0</v>
      </c>
      <c r="L454" s="243">
        <f t="shared" si="239"/>
        <v>0</v>
      </c>
    </row>
    <row r="455" spans="2:12">
      <c r="B455" s="956"/>
      <c r="C455" s="55" t="s">
        <v>313</v>
      </c>
      <c r="D455" s="194">
        <v>2000</v>
      </c>
      <c r="E455" s="195"/>
      <c r="F455" s="196"/>
      <c r="G455" s="197">
        <f t="shared" si="234"/>
        <v>0</v>
      </c>
      <c r="H455" s="198">
        <f t="shared" si="235"/>
        <v>0</v>
      </c>
      <c r="I455" s="208">
        <f t="shared" si="236"/>
        <v>0</v>
      </c>
      <c r="J455" s="147">
        <f t="shared" si="237"/>
        <v>0</v>
      </c>
      <c r="K455" s="242">
        <f t="shared" si="238"/>
        <v>0</v>
      </c>
      <c r="L455" s="243">
        <f t="shared" si="239"/>
        <v>0</v>
      </c>
    </row>
    <row r="456" spans="2:12">
      <c r="B456" s="956"/>
      <c r="C456" s="55" t="s">
        <v>147</v>
      </c>
      <c r="D456" s="194">
        <v>3800</v>
      </c>
      <c r="E456" s="195"/>
      <c r="F456" s="196"/>
      <c r="G456" s="197">
        <f t="shared" si="234"/>
        <v>0</v>
      </c>
      <c r="H456" s="198">
        <f t="shared" si="235"/>
        <v>0</v>
      </c>
      <c r="I456" s="208">
        <f t="shared" si="236"/>
        <v>0</v>
      </c>
      <c r="J456" s="147">
        <f t="shared" si="237"/>
        <v>0</v>
      </c>
      <c r="K456" s="242">
        <f t="shared" si="238"/>
        <v>0</v>
      </c>
      <c r="L456" s="243">
        <f t="shared" si="239"/>
        <v>0</v>
      </c>
    </row>
    <row r="457" spans="2:12">
      <c r="B457" s="956"/>
      <c r="C457" s="55" t="s">
        <v>315</v>
      </c>
      <c r="D457" s="194">
        <v>3800</v>
      </c>
      <c r="E457" s="195"/>
      <c r="F457" s="196"/>
      <c r="G457" s="197">
        <f t="shared" si="234"/>
        <v>0</v>
      </c>
      <c r="H457" s="198">
        <f t="shared" si="235"/>
        <v>0</v>
      </c>
      <c r="I457" s="208">
        <f t="shared" si="236"/>
        <v>0</v>
      </c>
      <c r="J457" s="147">
        <f t="shared" si="237"/>
        <v>0</v>
      </c>
      <c r="K457" s="242">
        <f t="shared" si="238"/>
        <v>0</v>
      </c>
      <c r="L457" s="243">
        <f t="shared" si="239"/>
        <v>0</v>
      </c>
    </row>
    <row r="458" spans="2:12">
      <c r="B458" s="956"/>
      <c r="C458" s="55" t="s">
        <v>317</v>
      </c>
      <c r="D458" s="194">
        <v>1900</v>
      </c>
      <c r="E458" s="195"/>
      <c r="F458" s="196"/>
      <c r="G458" s="197">
        <f t="shared" si="234"/>
        <v>0</v>
      </c>
      <c r="H458" s="198">
        <f t="shared" si="235"/>
        <v>0</v>
      </c>
      <c r="I458" s="208">
        <f t="shared" si="236"/>
        <v>0</v>
      </c>
      <c r="J458" s="147">
        <f t="shared" si="237"/>
        <v>0</v>
      </c>
      <c r="K458" s="242">
        <f t="shared" si="238"/>
        <v>0</v>
      </c>
      <c r="L458" s="243">
        <f t="shared" si="239"/>
        <v>0</v>
      </c>
    </row>
    <row r="459" spans="2:12">
      <c r="B459" s="956"/>
      <c r="C459" s="55" t="s">
        <v>316</v>
      </c>
      <c r="D459" s="194">
        <v>1900</v>
      </c>
      <c r="E459" s="195"/>
      <c r="F459" s="196"/>
      <c r="G459" s="197">
        <f t="shared" si="234"/>
        <v>0</v>
      </c>
      <c r="H459" s="198">
        <f t="shared" si="235"/>
        <v>0</v>
      </c>
      <c r="I459" s="208">
        <f t="shared" si="236"/>
        <v>0</v>
      </c>
      <c r="J459" s="147">
        <f t="shared" si="237"/>
        <v>0</v>
      </c>
      <c r="K459" s="242">
        <f t="shared" si="238"/>
        <v>0</v>
      </c>
      <c r="L459" s="243">
        <f t="shared" si="239"/>
        <v>0</v>
      </c>
    </row>
    <row r="460" spans="2:12">
      <c r="B460" s="956"/>
      <c r="C460" s="55" t="s">
        <v>318</v>
      </c>
      <c r="D460" s="194">
        <v>2800</v>
      </c>
      <c r="E460" s="195"/>
      <c r="F460" s="196"/>
      <c r="G460" s="197">
        <f t="shared" si="234"/>
        <v>0</v>
      </c>
      <c r="H460" s="198">
        <f t="shared" si="235"/>
        <v>0</v>
      </c>
      <c r="I460" s="208">
        <f t="shared" si="236"/>
        <v>0</v>
      </c>
      <c r="J460" s="147">
        <f t="shared" si="237"/>
        <v>0</v>
      </c>
      <c r="K460" s="242">
        <f t="shared" si="238"/>
        <v>0</v>
      </c>
      <c r="L460" s="243">
        <f t="shared" si="239"/>
        <v>0</v>
      </c>
    </row>
    <row r="461" spans="2:12" ht="15" thickBot="1">
      <c r="B461" s="956"/>
      <c r="C461" s="200" t="s">
        <v>149</v>
      </c>
      <c r="D461" s="201"/>
      <c r="E461" s="339"/>
      <c r="F461" s="203"/>
      <c r="G461" s="204">
        <f>E461-F461</f>
        <v>0</v>
      </c>
      <c r="H461" s="330"/>
      <c r="I461" s="209">
        <f t="shared" si="236"/>
        <v>0</v>
      </c>
      <c r="J461" s="210">
        <f t="shared" si="237"/>
        <v>0</v>
      </c>
      <c r="K461" s="244">
        <f t="shared" si="238"/>
        <v>0</v>
      </c>
      <c r="L461" s="245">
        <f>SUM(L389+H461)</f>
        <v>0</v>
      </c>
    </row>
    <row r="462" spans="2:12" ht="16" thickTop="1" thickBot="1">
      <c r="B462" s="957"/>
      <c r="C462" s="13" t="s">
        <v>150</v>
      </c>
      <c r="D462" s="14"/>
      <c r="E462" s="15">
        <f t="shared" ref="E462:L462" si="240">SUM(E452:E461)</f>
        <v>0</v>
      </c>
      <c r="F462" s="16">
        <f t="shared" si="240"/>
        <v>0</v>
      </c>
      <c r="G462" s="17">
        <f t="shared" si="240"/>
        <v>0</v>
      </c>
      <c r="H462" s="18">
        <f t="shared" si="240"/>
        <v>0</v>
      </c>
      <c r="I462" s="246">
        <f t="shared" si="240"/>
        <v>0</v>
      </c>
      <c r="J462" s="247">
        <f t="shared" si="240"/>
        <v>0</v>
      </c>
      <c r="K462" s="248">
        <f t="shared" si="240"/>
        <v>0</v>
      </c>
      <c r="L462" s="249">
        <f t="shared" si="240"/>
        <v>0</v>
      </c>
    </row>
    <row r="463" spans="2:12" ht="13.5" customHeight="1">
      <c r="B463" s="955" t="s">
        <v>320</v>
      </c>
      <c r="C463" s="301" t="s">
        <v>146</v>
      </c>
      <c r="D463" s="234">
        <v>3000</v>
      </c>
      <c r="E463" s="302"/>
      <c r="F463" s="303"/>
      <c r="G463" s="304">
        <f t="shared" ref="G463:G471" si="241">E463-F463</f>
        <v>0</v>
      </c>
      <c r="H463" s="305">
        <f t="shared" ref="H463:H471" si="242">G463*$D463</f>
        <v>0</v>
      </c>
      <c r="I463" s="306">
        <f t="shared" ref="I463:I472" si="243">SUM(I391+E463)</f>
        <v>0</v>
      </c>
      <c r="J463" s="307">
        <f t="shared" ref="J463:J472" si="244">SUM(J391+F463)</f>
        <v>0</v>
      </c>
      <c r="K463" s="308">
        <f t="shared" ref="K463:K472" si="245">I463-J463</f>
        <v>0</v>
      </c>
      <c r="L463" s="309">
        <f>K463*$D463</f>
        <v>0</v>
      </c>
    </row>
    <row r="464" spans="2:12">
      <c r="B464" s="956"/>
      <c r="C464" s="55" t="s">
        <v>312</v>
      </c>
      <c r="D464" s="310">
        <v>3000</v>
      </c>
      <c r="E464" s="195"/>
      <c r="F464" s="196"/>
      <c r="G464" s="197">
        <f t="shared" si="241"/>
        <v>0</v>
      </c>
      <c r="H464" s="198">
        <f t="shared" si="242"/>
        <v>0</v>
      </c>
      <c r="I464" s="208">
        <f t="shared" si="243"/>
        <v>0</v>
      </c>
      <c r="J464" s="147">
        <f t="shared" si="244"/>
        <v>0</v>
      </c>
      <c r="K464" s="242">
        <f t="shared" si="245"/>
        <v>0</v>
      </c>
      <c r="L464" s="243">
        <f t="shared" ref="L464:L471" si="246">K464*$D464</f>
        <v>0</v>
      </c>
    </row>
    <row r="465" spans="2:12">
      <c r="B465" s="956"/>
      <c r="C465" s="55" t="s">
        <v>314</v>
      </c>
      <c r="D465" s="194">
        <v>1500</v>
      </c>
      <c r="E465" s="195"/>
      <c r="F465" s="196"/>
      <c r="G465" s="197">
        <f t="shared" si="241"/>
        <v>0</v>
      </c>
      <c r="H465" s="198">
        <f t="shared" si="242"/>
        <v>0</v>
      </c>
      <c r="I465" s="208">
        <f t="shared" si="243"/>
        <v>0</v>
      </c>
      <c r="J465" s="147">
        <f t="shared" si="244"/>
        <v>0</v>
      </c>
      <c r="K465" s="242">
        <f t="shared" si="245"/>
        <v>0</v>
      </c>
      <c r="L465" s="243">
        <f t="shared" si="246"/>
        <v>0</v>
      </c>
    </row>
    <row r="466" spans="2:12">
      <c r="B466" s="956"/>
      <c r="C466" s="55" t="s">
        <v>313</v>
      </c>
      <c r="D466" s="194">
        <v>1500</v>
      </c>
      <c r="E466" s="195"/>
      <c r="F466" s="196"/>
      <c r="G466" s="197">
        <f t="shared" si="241"/>
        <v>0</v>
      </c>
      <c r="H466" s="198">
        <f t="shared" si="242"/>
        <v>0</v>
      </c>
      <c r="I466" s="208">
        <f t="shared" si="243"/>
        <v>0</v>
      </c>
      <c r="J466" s="147">
        <f t="shared" si="244"/>
        <v>0</v>
      </c>
      <c r="K466" s="242">
        <f t="shared" si="245"/>
        <v>0</v>
      </c>
      <c r="L466" s="243">
        <f t="shared" si="246"/>
        <v>0</v>
      </c>
    </row>
    <row r="467" spans="2:12">
      <c r="B467" s="956"/>
      <c r="C467" s="55" t="s">
        <v>147</v>
      </c>
      <c r="D467" s="194">
        <v>2850</v>
      </c>
      <c r="E467" s="195"/>
      <c r="F467" s="196"/>
      <c r="G467" s="197">
        <f t="shared" si="241"/>
        <v>0</v>
      </c>
      <c r="H467" s="198">
        <f t="shared" si="242"/>
        <v>0</v>
      </c>
      <c r="I467" s="208">
        <f t="shared" si="243"/>
        <v>0</v>
      </c>
      <c r="J467" s="147">
        <f t="shared" si="244"/>
        <v>0</v>
      </c>
      <c r="K467" s="242">
        <f t="shared" si="245"/>
        <v>0</v>
      </c>
      <c r="L467" s="243">
        <f t="shared" si="246"/>
        <v>0</v>
      </c>
    </row>
    <row r="468" spans="2:12">
      <c r="B468" s="956"/>
      <c r="C468" s="55" t="s">
        <v>315</v>
      </c>
      <c r="D468" s="194">
        <v>2850</v>
      </c>
      <c r="E468" s="195"/>
      <c r="F468" s="196"/>
      <c r="G468" s="197">
        <f t="shared" si="241"/>
        <v>0</v>
      </c>
      <c r="H468" s="198">
        <f t="shared" si="242"/>
        <v>0</v>
      </c>
      <c r="I468" s="208">
        <f t="shared" si="243"/>
        <v>0</v>
      </c>
      <c r="J468" s="147">
        <f t="shared" si="244"/>
        <v>0</v>
      </c>
      <c r="K468" s="242">
        <f t="shared" si="245"/>
        <v>0</v>
      </c>
      <c r="L468" s="243">
        <f t="shared" si="246"/>
        <v>0</v>
      </c>
    </row>
    <row r="469" spans="2:12">
      <c r="B469" s="956"/>
      <c r="C469" s="55" t="s">
        <v>317</v>
      </c>
      <c r="D469" s="194">
        <v>1430</v>
      </c>
      <c r="E469" s="195"/>
      <c r="F469" s="196"/>
      <c r="G469" s="197">
        <f t="shared" si="241"/>
        <v>0</v>
      </c>
      <c r="H469" s="198">
        <f t="shared" si="242"/>
        <v>0</v>
      </c>
      <c r="I469" s="208">
        <f t="shared" si="243"/>
        <v>0</v>
      </c>
      <c r="J469" s="147">
        <f t="shared" si="244"/>
        <v>0</v>
      </c>
      <c r="K469" s="242">
        <f t="shared" si="245"/>
        <v>0</v>
      </c>
      <c r="L469" s="243">
        <f t="shared" si="246"/>
        <v>0</v>
      </c>
    </row>
    <row r="470" spans="2:12">
      <c r="B470" s="956"/>
      <c r="C470" s="55" t="s">
        <v>316</v>
      </c>
      <c r="D470" s="194">
        <v>1430</v>
      </c>
      <c r="E470" s="195"/>
      <c r="F470" s="196"/>
      <c r="G470" s="197">
        <f t="shared" si="241"/>
        <v>0</v>
      </c>
      <c r="H470" s="198">
        <f t="shared" si="242"/>
        <v>0</v>
      </c>
      <c r="I470" s="208">
        <f t="shared" si="243"/>
        <v>0</v>
      </c>
      <c r="J470" s="147">
        <f t="shared" si="244"/>
        <v>0</v>
      </c>
      <c r="K470" s="242">
        <f t="shared" si="245"/>
        <v>0</v>
      </c>
      <c r="L470" s="243">
        <f t="shared" si="246"/>
        <v>0</v>
      </c>
    </row>
    <row r="471" spans="2:12">
      <c r="B471" s="956"/>
      <c r="C471" s="55" t="s">
        <v>318</v>
      </c>
      <c r="D471" s="194">
        <v>2100</v>
      </c>
      <c r="E471" s="195"/>
      <c r="F471" s="196"/>
      <c r="G471" s="197">
        <f t="shared" si="241"/>
        <v>0</v>
      </c>
      <c r="H471" s="198">
        <f t="shared" si="242"/>
        <v>0</v>
      </c>
      <c r="I471" s="208">
        <f t="shared" si="243"/>
        <v>0</v>
      </c>
      <c r="J471" s="147">
        <f t="shared" si="244"/>
        <v>0</v>
      </c>
      <c r="K471" s="242">
        <f t="shared" si="245"/>
        <v>0</v>
      </c>
      <c r="L471" s="243">
        <f t="shared" si="246"/>
        <v>0</v>
      </c>
    </row>
    <row r="472" spans="2:12" ht="15" thickBot="1">
      <c r="B472" s="956"/>
      <c r="C472" s="200" t="s">
        <v>149</v>
      </c>
      <c r="D472" s="201"/>
      <c r="E472" s="339"/>
      <c r="F472" s="203"/>
      <c r="G472" s="204">
        <f>E472-F472</f>
        <v>0</v>
      </c>
      <c r="H472" s="330"/>
      <c r="I472" s="209">
        <f t="shared" si="243"/>
        <v>0</v>
      </c>
      <c r="J472" s="210">
        <f t="shared" si="244"/>
        <v>0</v>
      </c>
      <c r="K472" s="244">
        <f t="shared" si="245"/>
        <v>0</v>
      </c>
      <c r="L472" s="245">
        <f>SUM(L400+H472)</f>
        <v>0</v>
      </c>
    </row>
    <row r="473" spans="2:12" ht="16" thickTop="1" thickBot="1">
      <c r="B473" s="957"/>
      <c r="C473" s="13" t="s">
        <v>150</v>
      </c>
      <c r="D473" s="14"/>
      <c r="E473" s="15">
        <f t="shared" ref="E473:L473" si="247">SUM(E463:E472)</f>
        <v>0</v>
      </c>
      <c r="F473" s="16">
        <f t="shared" si="247"/>
        <v>0</v>
      </c>
      <c r="G473" s="17">
        <f t="shared" si="247"/>
        <v>0</v>
      </c>
      <c r="H473" s="18">
        <f t="shared" si="247"/>
        <v>0</v>
      </c>
      <c r="I473" s="246">
        <f t="shared" si="247"/>
        <v>0</v>
      </c>
      <c r="J473" s="247">
        <f t="shared" si="247"/>
        <v>0</v>
      </c>
      <c r="K473" s="248">
        <f t="shared" si="247"/>
        <v>0</v>
      </c>
      <c r="L473" s="249">
        <f t="shared" si="247"/>
        <v>0</v>
      </c>
    </row>
    <row r="474" spans="2:12" ht="13.5" customHeight="1">
      <c r="B474" s="955" t="s">
        <v>321</v>
      </c>
      <c r="C474" s="301" t="s">
        <v>146</v>
      </c>
      <c r="D474" s="234">
        <v>10000</v>
      </c>
      <c r="E474" s="302"/>
      <c r="F474" s="303"/>
      <c r="G474" s="304">
        <f t="shared" ref="G474:G482" si="248">E474-F474</f>
        <v>0</v>
      </c>
      <c r="H474" s="305">
        <f t="shared" ref="H474:H482" si="249">G474*$D474</f>
        <v>0</v>
      </c>
      <c r="I474" s="306">
        <f t="shared" ref="I474:I483" si="250">SUM(I402+E474)</f>
        <v>60</v>
      </c>
      <c r="J474" s="307">
        <f t="shared" ref="J474:J483" si="251">SUM(J402+F474)</f>
        <v>0</v>
      </c>
      <c r="K474" s="308">
        <f t="shared" ref="K474:K483" si="252">I474-J474</f>
        <v>60</v>
      </c>
      <c r="L474" s="309">
        <f>K474*$D474</f>
        <v>600000</v>
      </c>
    </row>
    <row r="475" spans="2:12">
      <c r="B475" s="956"/>
      <c r="C475" s="55" t="s">
        <v>312</v>
      </c>
      <c r="D475" s="310">
        <v>10000</v>
      </c>
      <c r="E475" s="195"/>
      <c r="F475" s="196"/>
      <c r="G475" s="197">
        <f t="shared" si="248"/>
        <v>0</v>
      </c>
      <c r="H475" s="198">
        <f t="shared" si="249"/>
        <v>0</v>
      </c>
      <c r="I475" s="208">
        <f t="shared" si="250"/>
        <v>0</v>
      </c>
      <c r="J475" s="147">
        <f t="shared" si="251"/>
        <v>0</v>
      </c>
      <c r="K475" s="242">
        <f t="shared" si="252"/>
        <v>0</v>
      </c>
      <c r="L475" s="243">
        <f t="shared" ref="L475:L482" si="253">K475*$D475</f>
        <v>0</v>
      </c>
    </row>
    <row r="476" spans="2:12">
      <c r="B476" s="956"/>
      <c r="C476" s="55" t="s">
        <v>314</v>
      </c>
      <c r="D476" s="194">
        <v>5000</v>
      </c>
      <c r="E476" s="195"/>
      <c r="F476" s="196"/>
      <c r="G476" s="197">
        <f t="shared" si="248"/>
        <v>0</v>
      </c>
      <c r="H476" s="198">
        <f t="shared" si="249"/>
        <v>0</v>
      </c>
      <c r="I476" s="208">
        <f t="shared" si="250"/>
        <v>2</v>
      </c>
      <c r="J476" s="147">
        <f t="shared" si="251"/>
        <v>0</v>
      </c>
      <c r="K476" s="242">
        <f t="shared" si="252"/>
        <v>2</v>
      </c>
      <c r="L476" s="243">
        <f t="shared" si="253"/>
        <v>10000</v>
      </c>
    </row>
    <row r="477" spans="2:12">
      <c r="B477" s="956"/>
      <c r="C477" s="55" t="s">
        <v>313</v>
      </c>
      <c r="D477" s="194">
        <v>5000</v>
      </c>
      <c r="E477" s="195"/>
      <c r="F477" s="196"/>
      <c r="G477" s="197">
        <f t="shared" si="248"/>
        <v>0</v>
      </c>
      <c r="H477" s="198">
        <f t="shared" si="249"/>
        <v>0</v>
      </c>
      <c r="I477" s="208">
        <f t="shared" si="250"/>
        <v>0</v>
      </c>
      <c r="J477" s="147">
        <f t="shared" si="251"/>
        <v>0</v>
      </c>
      <c r="K477" s="242">
        <f t="shared" si="252"/>
        <v>0</v>
      </c>
      <c r="L477" s="243">
        <f t="shared" si="253"/>
        <v>0</v>
      </c>
    </row>
    <row r="478" spans="2:12">
      <c r="B478" s="956"/>
      <c r="C478" s="55" t="s">
        <v>147</v>
      </c>
      <c r="D478" s="194">
        <v>9500</v>
      </c>
      <c r="E478" s="195"/>
      <c r="F478" s="196"/>
      <c r="G478" s="197">
        <f t="shared" si="248"/>
        <v>0</v>
      </c>
      <c r="H478" s="198">
        <f t="shared" si="249"/>
        <v>0</v>
      </c>
      <c r="I478" s="208">
        <f t="shared" si="250"/>
        <v>9</v>
      </c>
      <c r="J478" s="147">
        <f t="shared" si="251"/>
        <v>0</v>
      </c>
      <c r="K478" s="242">
        <f t="shared" si="252"/>
        <v>9</v>
      </c>
      <c r="L478" s="243">
        <f t="shared" si="253"/>
        <v>85500</v>
      </c>
    </row>
    <row r="479" spans="2:12">
      <c r="B479" s="956"/>
      <c r="C479" s="55" t="s">
        <v>315</v>
      </c>
      <c r="D479" s="194">
        <v>9500</v>
      </c>
      <c r="E479" s="195"/>
      <c r="F479" s="196"/>
      <c r="G479" s="197">
        <f t="shared" si="248"/>
        <v>0</v>
      </c>
      <c r="H479" s="198">
        <f t="shared" si="249"/>
        <v>0</v>
      </c>
      <c r="I479" s="208">
        <f t="shared" si="250"/>
        <v>0</v>
      </c>
      <c r="J479" s="147">
        <f t="shared" si="251"/>
        <v>0</v>
      </c>
      <c r="K479" s="242">
        <f t="shared" si="252"/>
        <v>0</v>
      </c>
      <c r="L479" s="243">
        <f t="shared" si="253"/>
        <v>0</v>
      </c>
    </row>
    <row r="480" spans="2:12">
      <c r="B480" s="956"/>
      <c r="C480" s="55" t="s">
        <v>317</v>
      </c>
      <c r="D480" s="194">
        <v>4750</v>
      </c>
      <c r="E480" s="195"/>
      <c r="F480" s="196"/>
      <c r="G480" s="197">
        <f t="shared" si="248"/>
        <v>0</v>
      </c>
      <c r="H480" s="198">
        <f t="shared" si="249"/>
        <v>0</v>
      </c>
      <c r="I480" s="208">
        <f t="shared" si="250"/>
        <v>0</v>
      </c>
      <c r="J480" s="147">
        <f t="shared" si="251"/>
        <v>0</v>
      </c>
      <c r="K480" s="242">
        <f t="shared" si="252"/>
        <v>0</v>
      </c>
      <c r="L480" s="243">
        <f t="shared" si="253"/>
        <v>0</v>
      </c>
    </row>
    <row r="481" spans="2:12">
      <c r="B481" s="956"/>
      <c r="C481" s="55" t="s">
        <v>316</v>
      </c>
      <c r="D481" s="194">
        <v>4750</v>
      </c>
      <c r="E481" s="195"/>
      <c r="F481" s="196"/>
      <c r="G481" s="197">
        <f t="shared" si="248"/>
        <v>0</v>
      </c>
      <c r="H481" s="198">
        <f t="shared" si="249"/>
        <v>0</v>
      </c>
      <c r="I481" s="208">
        <f t="shared" si="250"/>
        <v>0</v>
      </c>
      <c r="J481" s="147">
        <f t="shared" si="251"/>
        <v>0</v>
      </c>
      <c r="K481" s="242">
        <f t="shared" si="252"/>
        <v>0</v>
      </c>
      <c r="L481" s="243">
        <f t="shared" si="253"/>
        <v>0</v>
      </c>
    </row>
    <row r="482" spans="2:12">
      <c r="B482" s="956"/>
      <c r="C482" s="55" t="s">
        <v>318</v>
      </c>
      <c r="D482" s="194">
        <v>7000</v>
      </c>
      <c r="E482" s="195"/>
      <c r="F482" s="196"/>
      <c r="G482" s="197">
        <f t="shared" si="248"/>
        <v>0</v>
      </c>
      <c r="H482" s="198">
        <f t="shared" si="249"/>
        <v>0</v>
      </c>
      <c r="I482" s="208">
        <f t="shared" si="250"/>
        <v>0</v>
      </c>
      <c r="J482" s="147">
        <f t="shared" si="251"/>
        <v>0</v>
      </c>
      <c r="K482" s="242">
        <f t="shared" si="252"/>
        <v>0</v>
      </c>
      <c r="L482" s="243">
        <f t="shared" si="253"/>
        <v>0</v>
      </c>
    </row>
    <row r="483" spans="2:12" ht="15" thickBot="1">
      <c r="B483" s="956"/>
      <c r="C483" s="200" t="s">
        <v>149</v>
      </c>
      <c r="D483" s="201"/>
      <c r="E483" s="339"/>
      <c r="F483" s="203"/>
      <c r="G483" s="204">
        <f>E483-F483</f>
        <v>0</v>
      </c>
      <c r="H483" s="330"/>
      <c r="I483" s="209">
        <f t="shared" si="250"/>
        <v>0</v>
      </c>
      <c r="J483" s="210">
        <f t="shared" si="251"/>
        <v>0</v>
      </c>
      <c r="K483" s="244">
        <f t="shared" si="252"/>
        <v>0</v>
      </c>
      <c r="L483" s="245">
        <f>SUM(L411+H483)</f>
        <v>0</v>
      </c>
    </row>
    <row r="484" spans="2:12" ht="16" thickTop="1" thickBot="1">
      <c r="B484" s="957"/>
      <c r="C484" s="13" t="s">
        <v>150</v>
      </c>
      <c r="D484" s="14"/>
      <c r="E484" s="15">
        <f t="shared" ref="E484:L484" si="254">SUM(E474:E483)</f>
        <v>0</v>
      </c>
      <c r="F484" s="16">
        <f t="shared" si="254"/>
        <v>0</v>
      </c>
      <c r="G484" s="17">
        <f t="shared" si="254"/>
        <v>0</v>
      </c>
      <c r="H484" s="18">
        <f t="shared" si="254"/>
        <v>0</v>
      </c>
      <c r="I484" s="246">
        <f t="shared" si="254"/>
        <v>71</v>
      </c>
      <c r="J484" s="247">
        <f t="shared" si="254"/>
        <v>0</v>
      </c>
      <c r="K484" s="248">
        <f t="shared" si="254"/>
        <v>71</v>
      </c>
      <c r="L484" s="249">
        <f t="shared" si="254"/>
        <v>695500</v>
      </c>
    </row>
    <row r="485" spans="2:12" ht="13.5" customHeight="1">
      <c r="B485" s="955" t="s">
        <v>686</v>
      </c>
      <c r="C485" s="301" t="s">
        <v>146</v>
      </c>
      <c r="D485" s="234">
        <v>8000</v>
      </c>
      <c r="E485" s="302"/>
      <c r="F485" s="303"/>
      <c r="G485" s="304">
        <f t="shared" ref="G485:G493" si="255">E485-F485</f>
        <v>0</v>
      </c>
      <c r="H485" s="305">
        <f t="shared" ref="H485:H493" si="256">G485*$D485</f>
        <v>0</v>
      </c>
      <c r="I485" s="306">
        <f t="shared" ref="I485:I494" si="257">SUM(I413+E485)</f>
        <v>27</v>
      </c>
      <c r="J485" s="307">
        <f t="shared" ref="J485:J494" si="258">SUM(J413+F485)</f>
        <v>0</v>
      </c>
      <c r="K485" s="308">
        <f t="shared" ref="K485:K494" si="259">I485-J485</f>
        <v>27</v>
      </c>
      <c r="L485" s="309">
        <f>K485*$D485</f>
        <v>216000</v>
      </c>
    </row>
    <row r="486" spans="2:12">
      <c r="B486" s="956"/>
      <c r="C486" s="55" t="s">
        <v>312</v>
      </c>
      <c r="D486" s="310">
        <v>8000</v>
      </c>
      <c r="E486" s="195"/>
      <c r="F486" s="196"/>
      <c r="G486" s="197">
        <f t="shared" si="255"/>
        <v>0</v>
      </c>
      <c r="H486" s="198">
        <f t="shared" si="256"/>
        <v>0</v>
      </c>
      <c r="I486" s="208">
        <f t="shared" si="257"/>
        <v>0</v>
      </c>
      <c r="J486" s="147">
        <f t="shared" si="258"/>
        <v>0</v>
      </c>
      <c r="K486" s="242">
        <f t="shared" si="259"/>
        <v>0</v>
      </c>
      <c r="L486" s="243">
        <f t="shared" ref="L486:L493" si="260">K486*$D486</f>
        <v>0</v>
      </c>
    </row>
    <row r="487" spans="2:12">
      <c r="B487" s="956"/>
      <c r="C487" s="55" t="s">
        <v>314</v>
      </c>
      <c r="D487" s="194">
        <v>4000</v>
      </c>
      <c r="E487" s="195"/>
      <c r="F487" s="196"/>
      <c r="G487" s="197">
        <f t="shared" si="255"/>
        <v>0</v>
      </c>
      <c r="H487" s="198">
        <f t="shared" si="256"/>
        <v>0</v>
      </c>
      <c r="I487" s="208">
        <f t="shared" si="257"/>
        <v>1</v>
      </c>
      <c r="J487" s="147">
        <f t="shared" si="258"/>
        <v>0</v>
      </c>
      <c r="K487" s="242">
        <f t="shared" si="259"/>
        <v>1</v>
      </c>
      <c r="L487" s="243">
        <f t="shared" si="260"/>
        <v>4000</v>
      </c>
    </row>
    <row r="488" spans="2:12">
      <c r="B488" s="956"/>
      <c r="C488" s="55" t="s">
        <v>313</v>
      </c>
      <c r="D488" s="194">
        <v>4000</v>
      </c>
      <c r="E488" s="195"/>
      <c r="F488" s="196"/>
      <c r="G488" s="197">
        <f t="shared" si="255"/>
        <v>0</v>
      </c>
      <c r="H488" s="198">
        <f t="shared" si="256"/>
        <v>0</v>
      </c>
      <c r="I488" s="208">
        <f t="shared" si="257"/>
        <v>0</v>
      </c>
      <c r="J488" s="147">
        <f t="shared" si="258"/>
        <v>0</v>
      </c>
      <c r="K488" s="242">
        <f t="shared" si="259"/>
        <v>0</v>
      </c>
      <c r="L488" s="243">
        <f t="shared" si="260"/>
        <v>0</v>
      </c>
    </row>
    <row r="489" spans="2:12">
      <c r="B489" s="956"/>
      <c r="C489" s="55" t="s">
        <v>147</v>
      </c>
      <c r="D489" s="194">
        <v>7600</v>
      </c>
      <c r="E489" s="195"/>
      <c r="F489" s="196"/>
      <c r="G489" s="197">
        <f t="shared" si="255"/>
        <v>0</v>
      </c>
      <c r="H489" s="198">
        <f t="shared" si="256"/>
        <v>0</v>
      </c>
      <c r="I489" s="208">
        <f t="shared" si="257"/>
        <v>6</v>
      </c>
      <c r="J489" s="147">
        <f t="shared" si="258"/>
        <v>0</v>
      </c>
      <c r="K489" s="242">
        <f t="shared" si="259"/>
        <v>6</v>
      </c>
      <c r="L489" s="243">
        <f t="shared" si="260"/>
        <v>45600</v>
      </c>
    </row>
    <row r="490" spans="2:12">
      <c r="B490" s="956"/>
      <c r="C490" s="55" t="s">
        <v>315</v>
      </c>
      <c r="D490" s="194">
        <v>7600</v>
      </c>
      <c r="E490" s="195"/>
      <c r="F490" s="196"/>
      <c r="G490" s="197">
        <f t="shared" si="255"/>
        <v>0</v>
      </c>
      <c r="H490" s="198">
        <f t="shared" si="256"/>
        <v>0</v>
      </c>
      <c r="I490" s="208">
        <f t="shared" si="257"/>
        <v>0</v>
      </c>
      <c r="J490" s="147">
        <f t="shared" si="258"/>
        <v>0</v>
      </c>
      <c r="K490" s="242">
        <f t="shared" si="259"/>
        <v>0</v>
      </c>
      <c r="L490" s="243">
        <f t="shared" si="260"/>
        <v>0</v>
      </c>
    </row>
    <row r="491" spans="2:12">
      <c r="B491" s="956"/>
      <c r="C491" s="55" t="s">
        <v>317</v>
      </c>
      <c r="D491" s="194">
        <v>3800</v>
      </c>
      <c r="E491" s="195"/>
      <c r="F491" s="196"/>
      <c r="G491" s="197">
        <f t="shared" si="255"/>
        <v>0</v>
      </c>
      <c r="H491" s="198">
        <f t="shared" si="256"/>
        <v>0</v>
      </c>
      <c r="I491" s="208">
        <f t="shared" si="257"/>
        <v>0</v>
      </c>
      <c r="J491" s="147">
        <f t="shared" si="258"/>
        <v>0</v>
      </c>
      <c r="K491" s="242">
        <f t="shared" si="259"/>
        <v>0</v>
      </c>
      <c r="L491" s="243">
        <f t="shared" si="260"/>
        <v>0</v>
      </c>
    </row>
    <row r="492" spans="2:12">
      <c r="B492" s="956"/>
      <c r="C492" s="55" t="s">
        <v>316</v>
      </c>
      <c r="D492" s="194">
        <v>3800</v>
      </c>
      <c r="E492" s="195"/>
      <c r="F492" s="196"/>
      <c r="G492" s="197">
        <f t="shared" si="255"/>
        <v>0</v>
      </c>
      <c r="H492" s="198">
        <f t="shared" si="256"/>
        <v>0</v>
      </c>
      <c r="I492" s="208">
        <f t="shared" si="257"/>
        <v>0</v>
      </c>
      <c r="J492" s="147">
        <f t="shared" si="258"/>
        <v>0</v>
      </c>
      <c r="K492" s="242">
        <f t="shared" si="259"/>
        <v>0</v>
      </c>
      <c r="L492" s="243">
        <f t="shared" si="260"/>
        <v>0</v>
      </c>
    </row>
    <row r="493" spans="2:12">
      <c r="B493" s="956"/>
      <c r="C493" s="55" t="s">
        <v>318</v>
      </c>
      <c r="D493" s="194">
        <v>5600</v>
      </c>
      <c r="E493" s="195"/>
      <c r="F493" s="196"/>
      <c r="G493" s="197">
        <f t="shared" si="255"/>
        <v>0</v>
      </c>
      <c r="H493" s="198">
        <f t="shared" si="256"/>
        <v>0</v>
      </c>
      <c r="I493" s="208">
        <f t="shared" si="257"/>
        <v>0</v>
      </c>
      <c r="J493" s="147">
        <f t="shared" si="258"/>
        <v>0</v>
      </c>
      <c r="K493" s="242">
        <f t="shared" si="259"/>
        <v>0</v>
      </c>
      <c r="L493" s="243">
        <f t="shared" si="260"/>
        <v>0</v>
      </c>
    </row>
    <row r="494" spans="2:12" ht="15" thickBot="1">
      <c r="B494" s="956"/>
      <c r="C494" s="200" t="s">
        <v>149</v>
      </c>
      <c r="D494" s="201"/>
      <c r="E494" s="339"/>
      <c r="F494" s="203"/>
      <c r="G494" s="204">
        <f>E494-F494</f>
        <v>0</v>
      </c>
      <c r="H494" s="330"/>
      <c r="I494" s="209">
        <f t="shared" si="257"/>
        <v>0</v>
      </c>
      <c r="J494" s="210">
        <f t="shared" si="258"/>
        <v>0</v>
      </c>
      <c r="K494" s="244">
        <f t="shared" si="259"/>
        <v>0</v>
      </c>
      <c r="L494" s="245">
        <f>SUM(L422+H494)</f>
        <v>0</v>
      </c>
    </row>
    <row r="495" spans="2:12" ht="16" thickTop="1" thickBot="1">
      <c r="B495" s="957"/>
      <c r="C495" s="13" t="s">
        <v>150</v>
      </c>
      <c r="D495" s="14"/>
      <c r="E495" s="15">
        <f t="shared" ref="E495:L495" si="261">SUM(E485:E494)</f>
        <v>0</v>
      </c>
      <c r="F495" s="16">
        <f t="shared" si="261"/>
        <v>0</v>
      </c>
      <c r="G495" s="17">
        <f t="shared" si="261"/>
        <v>0</v>
      </c>
      <c r="H495" s="18">
        <f t="shared" si="261"/>
        <v>0</v>
      </c>
      <c r="I495" s="246">
        <f t="shared" si="261"/>
        <v>34</v>
      </c>
      <c r="J495" s="247">
        <f t="shared" si="261"/>
        <v>0</v>
      </c>
      <c r="K495" s="248">
        <f t="shared" si="261"/>
        <v>34</v>
      </c>
      <c r="L495" s="249">
        <f t="shared" si="261"/>
        <v>265600</v>
      </c>
    </row>
    <row r="496" spans="2:12" ht="13.5" customHeight="1">
      <c r="B496" s="955" t="s">
        <v>337</v>
      </c>
      <c r="C496" s="301" t="s">
        <v>146</v>
      </c>
      <c r="D496" s="234">
        <v>1000</v>
      </c>
      <c r="E496" s="302"/>
      <c r="F496" s="303"/>
      <c r="G496" s="304">
        <f t="shared" ref="G496:G505" si="262">E496-F496</f>
        <v>0</v>
      </c>
      <c r="H496" s="305">
        <f>+G496*D496</f>
        <v>0</v>
      </c>
      <c r="I496" s="306">
        <f t="shared" ref="I496:I505" si="263">SUM(I424+E496)</f>
        <v>0</v>
      </c>
      <c r="J496" s="307">
        <f t="shared" ref="J496:J505" si="264">SUM(J424+F496)</f>
        <v>0</v>
      </c>
      <c r="K496" s="308">
        <f t="shared" ref="K496:K503" si="265">I496-J496</f>
        <v>0</v>
      </c>
      <c r="L496" s="309">
        <f>K496*$D496</f>
        <v>0</v>
      </c>
    </row>
    <row r="497" spans="2:12">
      <c r="B497" s="956"/>
      <c r="C497" s="55" t="s">
        <v>312</v>
      </c>
      <c r="D497" s="310">
        <v>1000</v>
      </c>
      <c r="E497" s="195"/>
      <c r="F497" s="196"/>
      <c r="G497" s="197">
        <f t="shared" si="262"/>
        <v>0</v>
      </c>
      <c r="H497" s="198">
        <f t="shared" ref="H497:H504" si="266">+G497*D497</f>
        <v>0</v>
      </c>
      <c r="I497" s="208">
        <f t="shared" si="263"/>
        <v>0</v>
      </c>
      <c r="J497" s="147">
        <f t="shared" si="264"/>
        <v>0</v>
      </c>
      <c r="K497" s="242">
        <f t="shared" si="265"/>
        <v>0</v>
      </c>
      <c r="L497" s="243">
        <f t="shared" ref="L497:L504" si="267">K497*$D497</f>
        <v>0</v>
      </c>
    </row>
    <row r="498" spans="2:12">
      <c r="B498" s="956"/>
      <c r="C498" s="55" t="s">
        <v>314</v>
      </c>
      <c r="D498" s="194">
        <v>500</v>
      </c>
      <c r="E498" s="195"/>
      <c r="F498" s="196"/>
      <c r="G498" s="197">
        <f t="shared" si="262"/>
        <v>0</v>
      </c>
      <c r="H498" s="198">
        <f t="shared" si="266"/>
        <v>0</v>
      </c>
      <c r="I498" s="208">
        <f t="shared" si="263"/>
        <v>0</v>
      </c>
      <c r="J498" s="147">
        <f t="shared" si="264"/>
        <v>0</v>
      </c>
      <c r="K498" s="242">
        <f t="shared" si="265"/>
        <v>0</v>
      </c>
      <c r="L498" s="243">
        <f t="shared" si="267"/>
        <v>0</v>
      </c>
    </row>
    <row r="499" spans="2:12">
      <c r="B499" s="956"/>
      <c r="C499" s="55" t="s">
        <v>313</v>
      </c>
      <c r="D499" s="194">
        <v>500</v>
      </c>
      <c r="E499" s="195"/>
      <c r="F499" s="196"/>
      <c r="G499" s="197">
        <f t="shared" si="262"/>
        <v>0</v>
      </c>
      <c r="H499" s="198">
        <f t="shared" si="266"/>
        <v>0</v>
      </c>
      <c r="I499" s="208">
        <f t="shared" si="263"/>
        <v>0</v>
      </c>
      <c r="J499" s="147">
        <f t="shared" si="264"/>
        <v>0</v>
      </c>
      <c r="K499" s="242">
        <f t="shared" si="265"/>
        <v>0</v>
      </c>
      <c r="L499" s="243">
        <f t="shared" si="267"/>
        <v>0</v>
      </c>
    </row>
    <row r="500" spans="2:12">
      <c r="B500" s="956"/>
      <c r="C500" s="55" t="s">
        <v>147</v>
      </c>
      <c r="D500" s="194">
        <v>900</v>
      </c>
      <c r="E500" s="195"/>
      <c r="F500" s="196"/>
      <c r="G500" s="197">
        <f t="shared" si="262"/>
        <v>0</v>
      </c>
      <c r="H500" s="198">
        <f t="shared" si="266"/>
        <v>0</v>
      </c>
      <c r="I500" s="208">
        <f t="shared" si="263"/>
        <v>0</v>
      </c>
      <c r="J500" s="147">
        <f t="shared" si="264"/>
        <v>0</v>
      </c>
      <c r="K500" s="242">
        <f t="shared" si="265"/>
        <v>0</v>
      </c>
      <c r="L500" s="243">
        <f t="shared" si="267"/>
        <v>0</v>
      </c>
    </row>
    <row r="501" spans="2:12">
      <c r="B501" s="956"/>
      <c r="C501" s="55" t="s">
        <v>315</v>
      </c>
      <c r="D501" s="194">
        <v>900</v>
      </c>
      <c r="E501" s="195"/>
      <c r="F501" s="196"/>
      <c r="G501" s="197">
        <f t="shared" si="262"/>
        <v>0</v>
      </c>
      <c r="H501" s="198">
        <f t="shared" si="266"/>
        <v>0</v>
      </c>
      <c r="I501" s="208">
        <f t="shared" si="263"/>
        <v>0</v>
      </c>
      <c r="J501" s="147">
        <f t="shared" si="264"/>
        <v>0</v>
      </c>
      <c r="K501" s="242">
        <f t="shared" si="265"/>
        <v>0</v>
      </c>
      <c r="L501" s="243">
        <f t="shared" si="267"/>
        <v>0</v>
      </c>
    </row>
    <row r="502" spans="2:12">
      <c r="B502" s="956"/>
      <c r="C502" s="55" t="s">
        <v>317</v>
      </c>
      <c r="D502" s="194">
        <v>450</v>
      </c>
      <c r="E502" s="195"/>
      <c r="F502" s="196"/>
      <c r="G502" s="197">
        <f t="shared" si="262"/>
        <v>0</v>
      </c>
      <c r="H502" s="198">
        <f t="shared" si="266"/>
        <v>0</v>
      </c>
      <c r="I502" s="208">
        <f t="shared" si="263"/>
        <v>0</v>
      </c>
      <c r="J502" s="147">
        <f t="shared" si="264"/>
        <v>0</v>
      </c>
      <c r="K502" s="242">
        <f t="shared" si="265"/>
        <v>0</v>
      </c>
      <c r="L502" s="243">
        <f t="shared" si="267"/>
        <v>0</v>
      </c>
    </row>
    <row r="503" spans="2:12">
      <c r="B503" s="956"/>
      <c r="C503" s="55" t="s">
        <v>316</v>
      </c>
      <c r="D503" s="194">
        <v>450</v>
      </c>
      <c r="E503" s="195"/>
      <c r="F503" s="196"/>
      <c r="G503" s="197">
        <f t="shared" si="262"/>
        <v>0</v>
      </c>
      <c r="H503" s="198">
        <f t="shared" si="266"/>
        <v>0</v>
      </c>
      <c r="I503" s="208">
        <f t="shared" si="263"/>
        <v>0</v>
      </c>
      <c r="J503" s="147">
        <f t="shared" si="264"/>
        <v>0</v>
      </c>
      <c r="K503" s="242">
        <f t="shared" si="265"/>
        <v>0</v>
      </c>
      <c r="L503" s="243">
        <f t="shared" si="267"/>
        <v>0</v>
      </c>
    </row>
    <row r="504" spans="2:12">
      <c r="B504" s="956"/>
      <c r="C504" s="55" t="s">
        <v>318</v>
      </c>
      <c r="D504" s="199">
        <v>700</v>
      </c>
      <c r="E504" s="195"/>
      <c r="F504" s="196"/>
      <c r="G504" s="197">
        <f t="shared" si="262"/>
        <v>0</v>
      </c>
      <c r="H504" s="198">
        <f t="shared" si="266"/>
        <v>0</v>
      </c>
      <c r="I504" s="208">
        <f t="shared" si="263"/>
        <v>0</v>
      </c>
      <c r="J504" s="147">
        <f t="shared" si="264"/>
        <v>0</v>
      </c>
      <c r="K504" s="242">
        <f>I504-J504</f>
        <v>0</v>
      </c>
      <c r="L504" s="243">
        <f t="shared" si="267"/>
        <v>0</v>
      </c>
    </row>
    <row r="505" spans="2:12" ht="15" thickBot="1">
      <c r="B505" s="956"/>
      <c r="C505" s="200" t="s">
        <v>149</v>
      </c>
      <c r="D505" s="201"/>
      <c r="E505" s="339"/>
      <c r="F505" s="203"/>
      <c r="G505" s="204">
        <f t="shared" si="262"/>
        <v>0</v>
      </c>
      <c r="H505" s="330"/>
      <c r="I505" s="209">
        <f t="shared" si="263"/>
        <v>0</v>
      </c>
      <c r="J505" s="210">
        <f t="shared" si="264"/>
        <v>0</v>
      </c>
      <c r="K505" s="244">
        <f>I505-J505</f>
        <v>0</v>
      </c>
      <c r="L505" s="245">
        <f>SUM(L433+H505)</f>
        <v>0</v>
      </c>
    </row>
    <row r="506" spans="2:12" ht="16" thickTop="1" thickBot="1">
      <c r="B506" s="957"/>
      <c r="C506" s="13" t="s">
        <v>150</v>
      </c>
      <c r="D506" s="14"/>
      <c r="E506" s="15">
        <f t="shared" ref="E506:L506" si="268">SUM(E496:E505)</f>
        <v>0</v>
      </c>
      <c r="F506" s="16">
        <f t="shared" si="268"/>
        <v>0</v>
      </c>
      <c r="G506" s="17">
        <f t="shared" si="268"/>
        <v>0</v>
      </c>
      <c r="H506" s="18">
        <f t="shared" si="268"/>
        <v>0</v>
      </c>
      <c r="I506" s="246">
        <f t="shared" si="268"/>
        <v>0</v>
      </c>
      <c r="J506" s="247">
        <f t="shared" si="268"/>
        <v>0</v>
      </c>
      <c r="K506" s="248">
        <f t="shared" si="268"/>
        <v>0</v>
      </c>
      <c r="L506" s="249">
        <f t="shared" si="268"/>
        <v>0</v>
      </c>
    </row>
    <row r="507" spans="2:12" ht="15" thickBot="1">
      <c r="B507" s="207" t="s">
        <v>151</v>
      </c>
      <c r="C507" s="232"/>
      <c r="D507" s="232"/>
      <c r="E507" s="258">
        <f t="shared" ref="E507:L507" si="269">SUM(E451+E462+E473+E484+E495+E506)</f>
        <v>33</v>
      </c>
      <c r="F507" s="341">
        <f t="shared" si="269"/>
        <v>0</v>
      </c>
      <c r="G507" s="342">
        <f t="shared" si="269"/>
        <v>33</v>
      </c>
      <c r="H507" s="343">
        <f t="shared" si="269"/>
        <v>159250</v>
      </c>
      <c r="I507" s="255">
        <f t="shared" si="269"/>
        <v>306</v>
      </c>
      <c r="J507" s="256">
        <f t="shared" si="269"/>
        <v>0</v>
      </c>
      <c r="K507" s="257">
        <f t="shared" si="269"/>
        <v>306</v>
      </c>
      <c r="L507" s="233">
        <f t="shared" si="269"/>
        <v>1940610</v>
      </c>
    </row>
    <row r="508" spans="2:12" ht="13.5" customHeight="1"/>
    <row r="509" spans="2:12" ht="13.5" customHeight="1">
      <c r="B509" s="961" t="s">
        <v>138</v>
      </c>
      <c r="C509" s="961"/>
      <c r="D509" s="961"/>
      <c r="E509" s="922"/>
      <c r="F509" s="922"/>
    </row>
    <row r="510" spans="2:12" ht="13.5" customHeight="1" thickBot="1">
      <c r="B510" s="954">
        <f>B438+1</f>
        <v>46149</v>
      </c>
      <c r="C510" s="954"/>
      <c r="D510" s="954"/>
      <c r="E510" s="954"/>
      <c r="F510" s="954"/>
      <c r="G510" s="311"/>
      <c r="H510" s="20"/>
    </row>
    <row r="511" spans="2:12" ht="15">
      <c r="B511" s="958" t="s">
        <v>139</v>
      </c>
      <c r="C511" s="959"/>
      <c r="D511" s="960"/>
      <c r="E511" s="5"/>
      <c r="F511" s="226" t="s">
        <v>140</v>
      </c>
      <c r="G511" s="226"/>
      <c r="H511" s="6"/>
      <c r="I511" s="7"/>
      <c r="J511" s="226" t="s">
        <v>141</v>
      </c>
      <c r="K511" s="226"/>
      <c r="L511" s="6"/>
    </row>
    <row r="512" spans="2:12" ht="15" thickBot="1">
      <c r="B512" s="227"/>
      <c r="C512" s="228"/>
      <c r="D512" s="229"/>
      <c r="E512" s="8" t="s">
        <v>142</v>
      </c>
      <c r="F512" s="9" t="s">
        <v>143</v>
      </c>
      <c r="G512" s="10" t="s">
        <v>144</v>
      </c>
      <c r="H512" s="11" t="s">
        <v>145</v>
      </c>
      <c r="I512" s="12" t="s">
        <v>142</v>
      </c>
      <c r="J512" s="9" t="s">
        <v>143</v>
      </c>
      <c r="K512" s="10" t="s">
        <v>144</v>
      </c>
      <c r="L512" s="11" t="s">
        <v>145</v>
      </c>
    </row>
    <row r="513" spans="2:12" ht="13.5" customHeight="1">
      <c r="B513" s="955" t="s">
        <v>636</v>
      </c>
      <c r="C513" s="301" t="s">
        <v>146</v>
      </c>
      <c r="D513" s="234">
        <v>5000</v>
      </c>
      <c r="E513" s="302">
        <v>33</v>
      </c>
      <c r="F513" s="303"/>
      <c r="G513" s="304">
        <f t="shared" ref="G513:G522" si="270">E513-F513</f>
        <v>33</v>
      </c>
      <c r="H513" s="305">
        <f>G513*$D513</f>
        <v>165000</v>
      </c>
      <c r="I513" s="306">
        <f t="shared" ref="I513:I522" si="271">SUM(I441+E513)</f>
        <v>205</v>
      </c>
      <c r="J513" s="307">
        <f t="shared" ref="J513:J522" si="272">SUM(J441+F513)</f>
        <v>0</v>
      </c>
      <c r="K513" s="308">
        <f t="shared" ref="K513:K522" si="273">I513-J513</f>
        <v>205</v>
      </c>
      <c r="L513" s="309">
        <f>K513*$D513</f>
        <v>1025000</v>
      </c>
    </row>
    <row r="514" spans="2:12">
      <c r="B514" s="956"/>
      <c r="C514" s="55" t="s">
        <v>312</v>
      </c>
      <c r="D514" s="310">
        <v>5000</v>
      </c>
      <c r="E514" s="195"/>
      <c r="F514" s="196"/>
      <c r="G514" s="197">
        <f t="shared" si="270"/>
        <v>0</v>
      </c>
      <c r="H514" s="198">
        <f t="shared" ref="H514:H521" si="274">G514*$D514</f>
        <v>0</v>
      </c>
      <c r="I514" s="208">
        <f t="shared" si="271"/>
        <v>0</v>
      </c>
      <c r="J514" s="147">
        <f t="shared" si="272"/>
        <v>0</v>
      </c>
      <c r="K514" s="242">
        <f t="shared" si="273"/>
        <v>0</v>
      </c>
      <c r="L514" s="243">
        <f t="shared" ref="L514:L521" si="275">K514*$D514</f>
        <v>0</v>
      </c>
    </row>
    <row r="515" spans="2:12">
      <c r="B515" s="956"/>
      <c r="C515" s="55" t="s">
        <v>314</v>
      </c>
      <c r="D515" s="194">
        <v>2500</v>
      </c>
      <c r="E515" s="195">
        <v>6</v>
      </c>
      <c r="F515" s="196"/>
      <c r="G515" s="197">
        <f t="shared" si="270"/>
        <v>6</v>
      </c>
      <c r="H515" s="198">
        <f t="shared" si="274"/>
        <v>15000</v>
      </c>
      <c r="I515" s="208">
        <f t="shared" si="271"/>
        <v>12</v>
      </c>
      <c r="J515" s="147">
        <f t="shared" si="272"/>
        <v>0</v>
      </c>
      <c r="K515" s="242">
        <f t="shared" si="273"/>
        <v>12</v>
      </c>
      <c r="L515" s="243">
        <f t="shared" si="275"/>
        <v>30000</v>
      </c>
    </row>
    <row r="516" spans="2:12">
      <c r="B516" s="956"/>
      <c r="C516" s="55" t="s">
        <v>313</v>
      </c>
      <c r="D516" s="194">
        <v>2500</v>
      </c>
      <c r="E516" s="195"/>
      <c r="F516" s="196"/>
      <c r="G516" s="197">
        <f t="shared" si="270"/>
        <v>0</v>
      </c>
      <c r="H516" s="198">
        <f t="shared" si="274"/>
        <v>0</v>
      </c>
      <c r="I516" s="208">
        <f t="shared" si="271"/>
        <v>0</v>
      </c>
      <c r="J516" s="147">
        <f t="shared" si="272"/>
        <v>0</v>
      </c>
      <c r="K516" s="242">
        <f t="shared" si="273"/>
        <v>0</v>
      </c>
      <c r="L516" s="243">
        <f t="shared" si="275"/>
        <v>0</v>
      </c>
    </row>
    <row r="517" spans="2:12">
      <c r="B517" s="956"/>
      <c r="C517" s="55" t="s">
        <v>147</v>
      </c>
      <c r="D517" s="194">
        <v>4750</v>
      </c>
      <c r="E517" s="195">
        <v>3</v>
      </c>
      <c r="F517" s="196"/>
      <c r="G517" s="197">
        <f t="shared" si="270"/>
        <v>3</v>
      </c>
      <c r="H517" s="198">
        <f t="shared" si="274"/>
        <v>14250</v>
      </c>
      <c r="I517" s="208">
        <f t="shared" si="271"/>
        <v>24</v>
      </c>
      <c r="J517" s="147">
        <f t="shared" si="272"/>
        <v>0</v>
      </c>
      <c r="K517" s="242">
        <f t="shared" si="273"/>
        <v>24</v>
      </c>
      <c r="L517" s="243">
        <f t="shared" si="275"/>
        <v>114000</v>
      </c>
    </row>
    <row r="518" spans="2:12">
      <c r="B518" s="956"/>
      <c r="C518" s="55" t="s">
        <v>315</v>
      </c>
      <c r="D518" s="194">
        <v>4750</v>
      </c>
      <c r="E518" s="195"/>
      <c r="F518" s="196"/>
      <c r="G518" s="197">
        <f t="shared" si="270"/>
        <v>0</v>
      </c>
      <c r="H518" s="198">
        <f t="shared" si="274"/>
        <v>0</v>
      </c>
      <c r="I518" s="208">
        <f t="shared" si="271"/>
        <v>0</v>
      </c>
      <c r="J518" s="147">
        <f t="shared" si="272"/>
        <v>0</v>
      </c>
      <c r="K518" s="242">
        <f t="shared" si="273"/>
        <v>0</v>
      </c>
      <c r="L518" s="243">
        <f t="shared" si="275"/>
        <v>0</v>
      </c>
    </row>
    <row r="519" spans="2:12">
      <c r="B519" s="956"/>
      <c r="C519" s="55" t="s">
        <v>317</v>
      </c>
      <c r="D519" s="194">
        <v>2380</v>
      </c>
      <c r="E519" s="195"/>
      <c r="F519" s="196"/>
      <c r="G519" s="197">
        <f t="shared" si="270"/>
        <v>0</v>
      </c>
      <c r="H519" s="198">
        <f t="shared" si="274"/>
        <v>0</v>
      </c>
      <c r="I519" s="208">
        <f t="shared" si="271"/>
        <v>2</v>
      </c>
      <c r="J519" s="147">
        <f t="shared" si="272"/>
        <v>0</v>
      </c>
      <c r="K519" s="242">
        <f t="shared" si="273"/>
        <v>2</v>
      </c>
      <c r="L519" s="243">
        <f t="shared" si="275"/>
        <v>4760</v>
      </c>
    </row>
    <row r="520" spans="2:12">
      <c r="B520" s="956"/>
      <c r="C520" s="55" t="s">
        <v>316</v>
      </c>
      <c r="D520" s="194">
        <v>2380</v>
      </c>
      <c r="E520" s="195"/>
      <c r="F520" s="196"/>
      <c r="G520" s="197">
        <f t="shared" si="270"/>
        <v>0</v>
      </c>
      <c r="H520" s="198">
        <f t="shared" si="274"/>
        <v>0</v>
      </c>
      <c r="I520" s="208">
        <f t="shared" si="271"/>
        <v>0</v>
      </c>
      <c r="J520" s="147">
        <f t="shared" si="272"/>
        <v>0</v>
      </c>
      <c r="K520" s="242">
        <f t="shared" si="273"/>
        <v>0</v>
      </c>
      <c r="L520" s="243">
        <f t="shared" si="275"/>
        <v>0</v>
      </c>
    </row>
    <row r="521" spans="2:12">
      <c r="B521" s="956"/>
      <c r="C521" s="55" t="s">
        <v>318</v>
      </c>
      <c r="D521" s="194">
        <v>3500</v>
      </c>
      <c r="E521" s="195"/>
      <c r="F521" s="196"/>
      <c r="G521" s="197">
        <f t="shared" si="270"/>
        <v>0</v>
      </c>
      <c r="H521" s="198">
        <f t="shared" si="274"/>
        <v>0</v>
      </c>
      <c r="I521" s="208">
        <f t="shared" si="271"/>
        <v>0</v>
      </c>
      <c r="J521" s="147">
        <f t="shared" si="272"/>
        <v>0</v>
      </c>
      <c r="K521" s="242">
        <f t="shared" si="273"/>
        <v>0</v>
      </c>
      <c r="L521" s="243">
        <f t="shared" si="275"/>
        <v>0</v>
      </c>
    </row>
    <row r="522" spans="2:12" ht="15" thickBot="1">
      <c r="B522" s="956"/>
      <c r="C522" s="200" t="s">
        <v>149</v>
      </c>
      <c r="D522" s="201"/>
      <c r="E522" s="339"/>
      <c r="F522" s="203"/>
      <c r="G522" s="204">
        <f t="shared" si="270"/>
        <v>0</v>
      </c>
      <c r="H522" s="330"/>
      <c r="I522" s="209">
        <f t="shared" si="271"/>
        <v>0</v>
      </c>
      <c r="J522" s="210">
        <f t="shared" si="272"/>
        <v>0</v>
      </c>
      <c r="K522" s="244">
        <f t="shared" si="273"/>
        <v>0</v>
      </c>
      <c r="L522" s="245">
        <f>SUM(L450+H522)</f>
        <v>0</v>
      </c>
    </row>
    <row r="523" spans="2:12" ht="16" thickTop="1" thickBot="1">
      <c r="B523" s="957"/>
      <c r="C523" s="13" t="s">
        <v>150</v>
      </c>
      <c r="D523" s="14"/>
      <c r="E523" s="15">
        <f t="shared" ref="E523:L523" si="276">SUM(E513:E522)</f>
        <v>42</v>
      </c>
      <c r="F523" s="16">
        <f t="shared" si="276"/>
        <v>0</v>
      </c>
      <c r="G523" s="17">
        <f t="shared" si="276"/>
        <v>42</v>
      </c>
      <c r="H523" s="18">
        <f t="shared" si="276"/>
        <v>194250</v>
      </c>
      <c r="I523" s="246">
        <f t="shared" si="276"/>
        <v>243</v>
      </c>
      <c r="J523" s="247">
        <f t="shared" si="276"/>
        <v>0</v>
      </c>
      <c r="K523" s="248">
        <f t="shared" si="276"/>
        <v>243</v>
      </c>
      <c r="L523" s="249">
        <f t="shared" si="276"/>
        <v>1173760</v>
      </c>
    </row>
    <row r="524" spans="2:12" ht="13.5" customHeight="1">
      <c r="B524" s="955" t="s">
        <v>319</v>
      </c>
      <c r="C524" s="301" t="s">
        <v>146</v>
      </c>
      <c r="D524" s="234">
        <v>4000</v>
      </c>
      <c r="E524" s="302"/>
      <c r="F524" s="303"/>
      <c r="G524" s="304">
        <f t="shared" ref="G524:G532" si="277">E524-F524</f>
        <v>0</v>
      </c>
      <c r="H524" s="305">
        <f t="shared" ref="H524:H532" si="278">G524*$D524</f>
        <v>0</v>
      </c>
      <c r="I524" s="306">
        <f t="shared" ref="I524:I533" si="279">SUM(I452+E524)</f>
        <v>0</v>
      </c>
      <c r="J524" s="307">
        <f t="shared" ref="J524:J533" si="280">SUM(J452+F524)</f>
        <v>0</v>
      </c>
      <c r="K524" s="308">
        <f t="shared" ref="K524:K533" si="281">I524-J524</f>
        <v>0</v>
      </c>
      <c r="L524" s="309">
        <f>K524*$D524</f>
        <v>0</v>
      </c>
    </row>
    <row r="525" spans="2:12">
      <c r="B525" s="956"/>
      <c r="C525" s="55" t="s">
        <v>312</v>
      </c>
      <c r="D525" s="310">
        <v>4000</v>
      </c>
      <c r="E525" s="195"/>
      <c r="F525" s="196"/>
      <c r="G525" s="197">
        <f t="shared" si="277"/>
        <v>0</v>
      </c>
      <c r="H525" s="198">
        <f t="shared" si="278"/>
        <v>0</v>
      </c>
      <c r="I525" s="208">
        <f t="shared" si="279"/>
        <v>0</v>
      </c>
      <c r="J525" s="147">
        <f t="shared" si="280"/>
        <v>0</v>
      </c>
      <c r="K525" s="242">
        <f t="shared" si="281"/>
        <v>0</v>
      </c>
      <c r="L525" s="243">
        <f t="shared" ref="L525:L532" si="282">K525*$D525</f>
        <v>0</v>
      </c>
    </row>
    <row r="526" spans="2:12">
      <c r="B526" s="956"/>
      <c r="C526" s="55" t="s">
        <v>314</v>
      </c>
      <c r="D526" s="194">
        <v>2000</v>
      </c>
      <c r="E526" s="195"/>
      <c r="F526" s="196"/>
      <c r="G526" s="197">
        <f t="shared" si="277"/>
        <v>0</v>
      </c>
      <c r="H526" s="198">
        <f t="shared" si="278"/>
        <v>0</v>
      </c>
      <c r="I526" s="208">
        <f t="shared" si="279"/>
        <v>0</v>
      </c>
      <c r="J526" s="147">
        <f t="shared" si="280"/>
        <v>0</v>
      </c>
      <c r="K526" s="242">
        <f t="shared" si="281"/>
        <v>0</v>
      </c>
      <c r="L526" s="243">
        <f t="shared" si="282"/>
        <v>0</v>
      </c>
    </row>
    <row r="527" spans="2:12">
      <c r="B527" s="956"/>
      <c r="C527" s="55" t="s">
        <v>313</v>
      </c>
      <c r="D527" s="194">
        <v>2000</v>
      </c>
      <c r="E527" s="195"/>
      <c r="F527" s="196"/>
      <c r="G527" s="197">
        <f t="shared" si="277"/>
        <v>0</v>
      </c>
      <c r="H527" s="198">
        <f t="shared" si="278"/>
        <v>0</v>
      </c>
      <c r="I527" s="208">
        <f t="shared" si="279"/>
        <v>0</v>
      </c>
      <c r="J527" s="147">
        <f t="shared" si="280"/>
        <v>0</v>
      </c>
      <c r="K527" s="242">
        <f t="shared" si="281"/>
        <v>0</v>
      </c>
      <c r="L527" s="243">
        <f t="shared" si="282"/>
        <v>0</v>
      </c>
    </row>
    <row r="528" spans="2:12">
      <c r="B528" s="956"/>
      <c r="C528" s="55" t="s">
        <v>147</v>
      </c>
      <c r="D528" s="194">
        <v>3800</v>
      </c>
      <c r="E528" s="195"/>
      <c r="F528" s="196"/>
      <c r="G528" s="197">
        <f t="shared" si="277"/>
        <v>0</v>
      </c>
      <c r="H528" s="198">
        <f t="shared" si="278"/>
        <v>0</v>
      </c>
      <c r="I528" s="208">
        <f t="shared" si="279"/>
        <v>0</v>
      </c>
      <c r="J528" s="147">
        <f t="shared" si="280"/>
        <v>0</v>
      </c>
      <c r="K528" s="242">
        <f t="shared" si="281"/>
        <v>0</v>
      </c>
      <c r="L528" s="243">
        <f t="shared" si="282"/>
        <v>0</v>
      </c>
    </row>
    <row r="529" spans="2:12">
      <c r="B529" s="956"/>
      <c r="C529" s="55" t="s">
        <v>315</v>
      </c>
      <c r="D529" s="194">
        <v>3800</v>
      </c>
      <c r="E529" s="195"/>
      <c r="F529" s="196"/>
      <c r="G529" s="197">
        <f t="shared" si="277"/>
        <v>0</v>
      </c>
      <c r="H529" s="198">
        <f t="shared" si="278"/>
        <v>0</v>
      </c>
      <c r="I529" s="208">
        <f t="shared" si="279"/>
        <v>0</v>
      </c>
      <c r="J529" s="147">
        <f t="shared" si="280"/>
        <v>0</v>
      </c>
      <c r="K529" s="242">
        <f t="shared" si="281"/>
        <v>0</v>
      </c>
      <c r="L529" s="243">
        <f t="shared" si="282"/>
        <v>0</v>
      </c>
    </row>
    <row r="530" spans="2:12">
      <c r="B530" s="956"/>
      <c r="C530" s="55" t="s">
        <v>317</v>
      </c>
      <c r="D530" s="194">
        <v>1900</v>
      </c>
      <c r="E530" s="195"/>
      <c r="F530" s="196"/>
      <c r="G530" s="197">
        <f t="shared" si="277"/>
        <v>0</v>
      </c>
      <c r="H530" s="198">
        <f t="shared" si="278"/>
        <v>0</v>
      </c>
      <c r="I530" s="208">
        <f t="shared" si="279"/>
        <v>0</v>
      </c>
      <c r="J530" s="147">
        <f t="shared" si="280"/>
        <v>0</v>
      </c>
      <c r="K530" s="242">
        <f t="shared" si="281"/>
        <v>0</v>
      </c>
      <c r="L530" s="243">
        <f t="shared" si="282"/>
        <v>0</v>
      </c>
    </row>
    <row r="531" spans="2:12">
      <c r="B531" s="956"/>
      <c r="C531" s="55" t="s">
        <v>316</v>
      </c>
      <c r="D531" s="194">
        <v>1900</v>
      </c>
      <c r="E531" s="195"/>
      <c r="F531" s="196"/>
      <c r="G531" s="197">
        <f t="shared" si="277"/>
        <v>0</v>
      </c>
      <c r="H531" s="198">
        <f t="shared" si="278"/>
        <v>0</v>
      </c>
      <c r="I531" s="208">
        <f t="shared" si="279"/>
        <v>0</v>
      </c>
      <c r="J531" s="147">
        <f t="shared" si="280"/>
        <v>0</v>
      </c>
      <c r="K531" s="242">
        <f t="shared" si="281"/>
        <v>0</v>
      </c>
      <c r="L531" s="243">
        <f t="shared" si="282"/>
        <v>0</v>
      </c>
    </row>
    <row r="532" spans="2:12">
      <c r="B532" s="956"/>
      <c r="C532" s="55" t="s">
        <v>318</v>
      </c>
      <c r="D532" s="194">
        <v>2800</v>
      </c>
      <c r="E532" s="195"/>
      <c r="F532" s="196"/>
      <c r="G532" s="197">
        <f t="shared" si="277"/>
        <v>0</v>
      </c>
      <c r="H532" s="198">
        <f t="shared" si="278"/>
        <v>0</v>
      </c>
      <c r="I532" s="208">
        <f t="shared" si="279"/>
        <v>0</v>
      </c>
      <c r="J532" s="147">
        <f t="shared" si="280"/>
        <v>0</v>
      </c>
      <c r="K532" s="242">
        <f t="shared" si="281"/>
        <v>0</v>
      </c>
      <c r="L532" s="243">
        <f t="shared" si="282"/>
        <v>0</v>
      </c>
    </row>
    <row r="533" spans="2:12" ht="15" thickBot="1">
      <c r="B533" s="956"/>
      <c r="C533" s="200" t="s">
        <v>149</v>
      </c>
      <c r="D533" s="201"/>
      <c r="E533" s="339"/>
      <c r="F533" s="203"/>
      <c r="G533" s="204">
        <f>E533-F533</f>
        <v>0</v>
      </c>
      <c r="H533" s="330"/>
      <c r="I533" s="209">
        <f t="shared" si="279"/>
        <v>0</v>
      </c>
      <c r="J533" s="210">
        <f t="shared" si="280"/>
        <v>0</v>
      </c>
      <c r="K533" s="244">
        <f t="shared" si="281"/>
        <v>0</v>
      </c>
      <c r="L533" s="245">
        <f>SUM(L461+H533)</f>
        <v>0</v>
      </c>
    </row>
    <row r="534" spans="2:12" ht="16" thickTop="1" thickBot="1">
      <c r="B534" s="957"/>
      <c r="C534" s="13" t="s">
        <v>150</v>
      </c>
      <c r="D534" s="14"/>
      <c r="E534" s="15">
        <f t="shared" ref="E534:L534" si="283">SUM(E524:E533)</f>
        <v>0</v>
      </c>
      <c r="F534" s="16">
        <f t="shared" si="283"/>
        <v>0</v>
      </c>
      <c r="G534" s="17">
        <f t="shared" si="283"/>
        <v>0</v>
      </c>
      <c r="H534" s="18">
        <f t="shared" si="283"/>
        <v>0</v>
      </c>
      <c r="I534" s="246">
        <f t="shared" si="283"/>
        <v>0</v>
      </c>
      <c r="J534" s="247">
        <f t="shared" si="283"/>
        <v>0</v>
      </c>
      <c r="K534" s="248">
        <f t="shared" si="283"/>
        <v>0</v>
      </c>
      <c r="L534" s="249">
        <f t="shared" si="283"/>
        <v>0</v>
      </c>
    </row>
    <row r="535" spans="2:12" ht="13.5" customHeight="1">
      <c r="B535" s="955" t="s">
        <v>320</v>
      </c>
      <c r="C535" s="301" t="s">
        <v>146</v>
      </c>
      <c r="D535" s="234">
        <v>3000</v>
      </c>
      <c r="E535" s="302"/>
      <c r="F535" s="303"/>
      <c r="G535" s="304">
        <f t="shared" ref="G535:G543" si="284">E535-F535</f>
        <v>0</v>
      </c>
      <c r="H535" s="305">
        <f t="shared" ref="H535:H543" si="285">G535*$D535</f>
        <v>0</v>
      </c>
      <c r="I535" s="306">
        <f t="shared" ref="I535:I544" si="286">SUM(I463+E535)</f>
        <v>0</v>
      </c>
      <c r="J535" s="307">
        <f t="shared" ref="J535:J544" si="287">SUM(J463+F535)</f>
        <v>0</v>
      </c>
      <c r="K535" s="308">
        <f t="shared" ref="K535:K544" si="288">I535-J535</f>
        <v>0</v>
      </c>
      <c r="L535" s="309">
        <f>K535*$D535</f>
        <v>0</v>
      </c>
    </row>
    <row r="536" spans="2:12">
      <c r="B536" s="956"/>
      <c r="C536" s="55" t="s">
        <v>312</v>
      </c>
      <c r="D536" s="310">
        <v>3000</v>
      </c>
      <c r="E536" s="195"/>
      <c r="F536" s="196"/>
      <c r="G536" s="197">
        <f t="shared" si="284"/>
        <v>0</v>
      </c>
      <c r="H536" s="198">
        <f t="shared" si="285"/>
        <v>0</v>
      </c>
      <c r="I536" s="208">
        <f t="shared" si="286"/>
        <v>0</v>
      </c>
      <c r="J536" s="147">
        <f t="shared" si="287"/>
        <v>0</v>
      </c>
      <c r="K536" s="242">
        <f t="shared" si="288"/>
        <v>0</v>
      </c>
      <c r="L536" s="243">
        <f t="shared" ref="L536:L543" si="289">K536*$D536</f>
        <v>0</v>
      </c>
    </row>
    <row r="537" spans="2:12">
      <c r="B537" s="956"/>
      <c r="C537" s="55" t="s">
        <v>314</v>
      </c>
      <c r="D537" s="194">
        <v>1500</v>
      </c>
      <c r="E537" s="195"/>
      <c r="F537" s="196"/>
      <c r="G537" s="197">
        <f t="shared" si="284"/>
        <v>0</v>
      </c>
      <c r="H537" s="198">
        <f t="shared" si="285"/>
        <v>0</v>
      </c>
      <c r="I537" s="208">
        <f t="shared" si="286"/>
        <v>0</v>
      </c>
      <c r="J537" s="147">
        <f t="shared" si="287"/>
        <v>0</v>
      </c>
      <c r="K537" s="242">
        <f t="shared" si="288"/>
        <v>0</v>
      </c>
      <c r="L537" s="243">
        <f t="shared" si="289"/>
        <v>0</v>
      </c>
    </row>
    <row r="538" spans="2:12">
      <c r="B538" s="956"/>
      <c r="C538" s="55" t="s">
        <v>313</v>
      </c>
      <c r="D538" s="194">
        <v>1500</v>
      </c>
      <c r="E538" s="195"/>
      <c r="F538" s="196"/>
      <c r="G538" s="197">
        <f t="shared" si="284"/>
        <v>0</v>
      </c>
      <c r="H538" s="198">
        <f t="shared" si="285"/>
        <v>0</v>
      </c>
      <c r="I538" s="208">
        <f t="shared" si="286"/>
        <v>0</v>
      </c>
      <c r="J538" s="147">
        <f t="shared" si="287"/>
        <v>0</v>
      </c>
      <c r="K538" s="242">
        <f t="shared" si="288"/>
        <v>0</v>
      </c>
      <c r="L538" s="243">
        <f t="shared" si="289"/>
        <v>0</v>
      </c>
    </row>
    <row r="539" spans="2:12">
      <c r="B539" s="956"/>
      <c r="C539" s="55" t="s">
        <v>147</v>
      </c>
      <c r="D539" s="194">
        <v>2850</v>
      </c>
      <c r="E539" s="195"/>
      <c r="F539" s="196"/>
      <c r="G539" s="197">
        <f t="shared" si="284"/>
        <v>0</v>
      </c>
      <c r="H539" s="198">
        <f t="shared" si="285"/>
        <v>0</v>
      </c>
      <c r="I539" s="208">
        <f t="shared" si="286"/>
        <v>0</v>
      </c>
      <c r="J539" s="147">
        <f t="shared" si="287"/>
        <v>0</v>
      </c>
      <c r="K539" s="242">
        <f t="shared" si="288"/>
        <v>0</v>
      </c>
      <c r="L539" s="243">
        <f t="shared" si="289"/>
        <v>0</v>
      </c>
    </row>
    <row r="540" spans="2:12">
      <c r="B540" s="956"/>
      <c r="C540" s="55" t="s">
        <v>315</v>
      </c>
      <c r="D540" s="194">
        <v>2850</v>
      </c>
      <c r="E540" s="195"/>
      <c r="F540" s="196"/>
      <c r="G540" s="197">
        <f t="shared" si="284"/>
        <v>0</v>
      </c>
      <c r="H540" s="198">
        <f t="shared" si="285"/>
        <v>0</v>
      </c>
      <c r="I540" s="208">
        <f t="shared" si="286"/>
        <v>0</v>
      </c>
      <c r="J540" s="147">
        <f t="shared" si="287"/>
        <v>0</v>
      </c>
      <c r="K540" s="242">
        <f t="shared" si="288"/>
        <v>0</v>
      </c>
      <c r="L540" s="243">
        <f t="shared" si="289"/>
        <v>0</v>
      </c>
    </row>
    <row r="541" spans="2:12">
      <c r="B541" s="956"/>
      <c r="C541" s="55" t="s">
        <v>317</v>
      </c>
      <c r="D541" s="194">
        <v>1430</v>
      </c>
      <c r="E541" s="195"/>
      <c r="F541" s="196"/>
      <c r="G541" s="197">
        <f t="shared" si="284"/>
        <v>0</v>
      </c>
      <c r="H541" s="198">
        <f t="shared" si="285"/>
        <v>0</v>
      </c>
      <c r="I541" s="208">
        <f t="shared" si="286"/>
        <v>0</v>
      </c>
      <c r="J541" s="147">
        <f t="shared" si="287"/>
        <v>0</v>
      </c>
      <c r="K541" s="242">
        <f t="shared" si="288"/>
        <v>0</v>
      </c>
      <c r="L541" s="243">
        <f t="shared" si="289"/>
        <v>0</v>
      </c>
    </row>
    <row r="542" spans="2:12">
      <c r="B542" s="956"/>
      <c r="C542" s="55" t="s">
        <v>316</v>
      </c>
      <c r="D542" s="194">
        <v>1430</v>
      </c>
      <c r="E542" s="195"/>
      <c r="F542" s="196"/>
      <c r="G542" s="197">
        <f t="shared" si="284"/>
        <v>0</v>
      </c>
      <c r="H542" s="198">
        <f t="shared" si="285"/>
        <v>0</v>
      </c>
      <c r="I542" s="208">
        <f t="shared" si="286"/>
        <v>0</v>
      </c>
      <c r="J542" s="147">
        <f t="shared" si="287"/>
        <v>0</v>
      </c>
      <c r="K542" s="242">
        <f t="shared" si="288"/>
        <v>0</v>
      </c>
      <c r="L542" s="243">
        <f t="shared" si="289"/>
        <v>0</v>
      </c>
    </row>
    <row r="543" spans="2:12">
      <c r="B543" s="956"/>
      <c r="C543" s="55" t="s">
        <v>318</v>
      </c>
      <c r="D543" s="194">
        <v>2100</v>
      </c>
      <c r="E543" s="195"/>
      <c r="F543" s="196"/>
      <c r="G543" s="197">
        <f t="shared" si="284"/>
        <v>0</v>
      </c>
      <c r="H543" s="198">
        <f t="shared" si="285"/>
        <v>0</v>
      </c>
      <c r="I543" s="208">
        <f t="shared" si="286"/>
        <v>0</v>
      </c>
      <c r="J543" s="147">
        <f t="shared" si="287"/>
        <v>0</v>
      </c>
      <c r="K543" s="242">
        <f t="shared" si="288"/>
        <v>0</v>
      </c>
      <c r="L543" s="243">
        <f t="shared" si="289"/>
        <v>0</v>
      </c>
    </row>
    <row r="544" spans="2:12" ht="15" thickBot="1">
      <c r="B544" s="956"/>
      <c r="C544" s="200" t="s">
        <v>149</v>
      </c>
      <c r="D544" s="201"/>
      <c r="E544" s="339"/>
      <c r="F544" s="203"/>
      <c r="G544" s="204">
        <f>E544-F544</f>
        <v>0</v>
      </c>
      <c r="H544" s="330"/>
      <c r="I544" s="209">
        <f t="shared" si="286"/>
        <v>0</v>
      </c>
      <c r="J544" s="210">
        <f t="shared" si="287"/>
        <v>0</v>
      </c>
      <c r="K544" s="244">
        <f t="shared" si="288"/>
        <v>0</v>
      </c>
      <c r="L544" s="245">
        <f>SUM(L472+H544)</f>
        <v>0</v>
      </c>
    </row>
    <row r="545" spans="2:12" ht="16" thickTop="1" thickBot="1">
      <c r="B545" s="957"/>
      <c r="C545" s="13" t="s">
        <v>150</v>
      </c>
      <c r="D545" s="14"/>
      <c r="E545" s="15">
        <f t="shared" ref="E545:L545" si="290">SUM(E535:E544)</f>
        <v>0</v>
      </c>
      <c r="F545" s="16">
        <f t="shared" si="290"/>
        <v>0</v>
      </c>
      <c r="G545" s="17">
        <f t="shared" si="290"/>
        <v>0</v>
      </c>
      <c r="H545" s="18">
        <f t="shared" si="290"/>
        <v>0</v>
      </c>
      <c r="I545" s="246">
        <f t="shared" si="290"/>
        <v>0</v>
      </c>
      <c r="J545" s="247">
        <f t="shared" si="290"/>
        <v>0</v>
      </c>
      <c r="K545" s="248">
        <f t="shared" si="290"/>
        <v>0</v>
      </c>
      <c r="L545" s="249">
        <f t="shared" si="290"/>
        <v>0</v>
      </c>
    </row>
    <row r="546" spans="2:12" ht="13.5" customHeight="1">
      <c r="B546" s="955" t="s">
        <v>321</v>
      </c>
      <c r="C546" s="301" t="s">
        <v>146</v>
      </c>
      <c r="D546" s="234">
        <v>10000</v>
      </c>
      <c r="E546" s="302"/>
      <c r="F546" s="303"/>
      <c r="G546" s="304">
        <f t="shared" ref="G546:G554" si="291">E546-F546</f>
        <v>0</v>
      </c>
      <c r="H546" s="305">
        <f t="shared" ref="H546:H554" si="292">G546*$D546</f>
        <v>0</v>
      </c>
      <c r="I546" s="306">
        <f t="shared" ref="I546:I555" si="293">SUM(I474+E546)</f>
        <v>60</v>
      </c>
      <c r="J546" s="307">
        <f t="shared" ref="J546:J555" si="294">SUM(J474+F546)</f>
        <v>0</v>
      </c>
      <c r="K546" s="308">
        <f t="shared" ref="K546:K555" si="295">I546-J546</f>
        <v>60</v>
      </c>
      <c r="L546" s="309">
        <f>K546*$D546</f>
        <v>600000</v>
      </c>
    </row>
    <row r="547" spans="2:12">
      <c r="B547" s="956"/>
      <c r="C547" s="55" t="s">
        <v>312</v>
      </c>
      <c r="D547" s="310">
        <v>10000</v>
      </c>
      <c r="E547" s="195"/>
      <c r="F547" s="196"/>
      <c r="G547" s="197">
        <f t="shared" si="291"/>
        <v>0</v>
      </c>
      <c r="H547" s="198">
        <f t="shared" si="292"/>
        <v>0</v>
      </c>
      <c r="I547" s="208">
        <f t="shared" si="293"/>
        <v>0</v>
      </c>
      <c r="J547" s="147">
        <f t="shared" si="294"/>
        <v>0</v>
      </c>
      <c r="K547" s="242">
        <f t="shared" si="295"/>
        <v>0</v>
      </c>
      <c r="L547" s="243">
        <f t="shared" ref="L547:L554" si="296">K547*$D547</f>
        <v>0</v>
      </c>
    </row>
    <row r="548" spans="2:12">
      <c r="B548" s="956"/>
      <c r="C548" s="55" t="s">
        <v>314</v>
      </c>
      <c r="D548" s="194">
        <v>5000</v>
      </c>
      <c r="E548" s="195"/>
      <c r="F548" s="196"/>
      <c r="G548" s="197">
        <f t="shared" si="291"/>
        <v>0</v>
      </c>
      <c r="H548" s="198">
        <f t="shared" si="292"/>
        <v>0</v>
      </c>
      <c r="I548" s="208">
        <f t="shared" si="293"/>
        <v>2</v>
      </c>
      <c r="J548" s="147">
        <f t="shared" si="294"/>
        <v>0</v>
      </c>
      <c r="K548" s="242">
        <f t="shared" si="295"/>
        <v>2</v>
      </c>
      <c r="L548" s="243">
        <f t="shared" si="296"/>
        <v>10000</v>
      </c>
    </row>
    <row r="549" spans="2:12">
      <c r="B549" s="956"/>
      <c r="C549" s="55" t="s">
        <v>313</v>
      </c>
      <c r="D549" s="194">
        <v>5000</v>
      </c>
      <c r="E549" s="195"/>
      <c r="F549" s="196"/>
      <c r="G549" s="197">
        <f t="shared" si="291"/>
        <v>0</v>
      </c>
      <c r="H549" s="198">
        <f t="shared" si="292"/>
        <v>0</v>
      </c>
      <c r="I549" s="208">
        <f t="shared" si="293"/>
        <v>0</v>
      </c>
      <c r="J549" s="147">
        <f t="shared" si="294"/>
        <v>0</v>
      </c>
      <c r="K549" s="242">
        <f t="shared" si="295"/>
        <v>0</v>
      </c>
      <c r="L549" s="243">
        <f t="shared" si="296"/>
        <v>0</v>
      </c>
    </row>
    <row r="550" spans="2:12">
      <c r="B550" s="956"/>
      <c r="C550" s="55" t="s">
        <v>147</v>
      </c>
      <c r="D550" s="194">
        <v>9500</v>
      </c>
      <c r="E550" s="195"/>
      <c r="F550" s="196"/>
      <c r="G550" s="197">
        <f t="shared" si="291"/>
        <v>0</v>
      </c>
      <c r="H550" s="198">
        <f t="shared" si="292"/>
        <v>0</v>
      </c>
      <c r="I550" s="208">
        <f t="shared" si="293"/>
        <v>9</v>
      </c>
      <c r="J550" s="147">
        <f t="shared" si="294"/>
        <v>0</v>
      </c>
      <c r="K550" s="242">
        <f t="shared" si="295"/>
        <v>9</v>
      </c>
      <c r="L550" s="243">
        <f t="shared" si="296"/>
        <v>85500</v>
      </c>
    </row>
    <row r="551" spans="2:12">
      <c r="B551" s="956"/>
      <c r="C551" s="55" t="s">
        <v>315</v>
      </c>
      <c r="D551" s="194">
        <v>9500</v>
      </c>
      <c r="E551" s="195"/>
      <c r="F551" s="196"/>
      <c r="G551" s="197">
        <f t="shared" si="291"/>
        <v>0</v>
      </c>
      <c r="H551" s="198">
        <f t="shared" si="292"/>
        <v>0</v>
      </c>
      <c r="I551" s="208">
        <f t="shared" si="293"/>
        <v>0</v>
      </c>
      <c r="J551" s="147">
        <f t="shared" si="294"/>
        <v>0</v>
      </c>
      <c r="K551" s="242">
        <f t="shared" si="295"/>
        <v>0</v>
      </c>
      <c r="L551" s="243">
        <f t="shared" si="296"/>
        <v>0</v>
      </c>
    </row>
    <row r="552" spans="2:12">
      <c r="B552" s="956"/>
      <c r="C552" s="55" t="s">
        <v>317</v>
      </c>
      <c r="D552" s="194">
        <v>4750</v>
      </c>
      <c r="E552" s="195"/>
      <c r="F552" s="196"/>
      <c r="G552" s="197">
        <f t="shared" si="291"/>
        <v>0</v>
      </c>
      <c r="H552" s="198">
        <f t="shared" si="292"/>
        <v>0</v>
      </c>
      <c r="I552" s="208">
        <f t="shared" si="293"/>
        <v>0</v>
      </c>
      <c r="J552" s="147">
        <f t="shared" si="294"/>
        <v>0</v>
      </c>
      <c r="K552" s="242">
        <f t="shared" si="295"/>
        <v>0</v>
      </c>
      <c r="L552" s="243">
        <f t="shared" si="296"/>
        <v>0</v>
      </c>
    </row>
    <row r="553" spans="2:12">
      <c r="B553" s="956"/>
      <c r="C553" s="55" t="s">
        <v>316</v>
      </c>
      <c r="D553" s="194">
        <v>4750</v>
      </c>
      <c r="E553" s="195"/>
      <c r="F553" s="196"/>
      <c r="G553" s="197">
        <f t="shared" si="291"/>
        <v>0</v>
      </c>
      <c r="H553" s="198">
        <f t="shared" si="292"/>
        <v>0</v>
      </c>
      <c r="I553" s="208">
        <f t="shared" si="293"/>
        <v>0</v>
      </c>
      <c r="J553" s="147">
        <f t="shared" si="294"/>
        <v>0</v>
      </c>
      <c r="K553" s="242">
        <f t="shared" si="295"/>
        <v>0</v>
      </c>
      <c r="L553" s="243">
        <f t="shared" si="296"/>
        <v>0</v>
      </c>
    </row>
    <row r="554" spans="2:12">
      <c r="B554" s="956"/>
      <c r="C554" s="55" t="s">
        <v>318</v>
      </c>
      <c r="D554" s="194">
        <v>7000</v>
      </c>
      <c r="E554" s="195"/>
      <c r="F554" s="196"/>
      <c r="G554" s="197">
        <f t="shared" si="291"/>
        <v>0</v>
      </c>
      <c r="H554" s="198">
        <f t="shared" si="292"/>
        <v>0</v>
      </c>
      <c r="I554" s="208">
        <f t="shared" si="293"/>
        <v>0</v>
      </c>
      <c r="J554" s="147">
        <f t="shared" si="294"/>
        <v>0</v>
      </c>
      <c r="K554" s="242">
        <f t="shared" si="295"/>
        <v>0</v>
      </c>
      <c r="L554" s="243">
        <f t="shared" si="296"/>
        <v>0</v>
      </c>
    </row>
    <row r="555" spans="2:12" ht="15" thickBot="1">
      <c r="B555" s="956"/>
      <c r="C555" s="200" t="s">
        <v>149</v>
      </c>
      <c r="D555" s="201"/>
      <c r="E555" s="339"/>
      <c r="F555" s="203"/>
      <c r="G555" s="204">
        <f>E555-F555</f>
        <v>0</v>
      </c>
      <c r="H555" s="330"/>
      <c r="I555" s="209">
        <f t="shared" si="293"/>
        <v>0</v>
      </c>
      <c r="J555" s="210">
        <f t="shared" si="294"/>
        <v>0</v>
      </c>
      <c r="K555" s="244">
        <f t="shared" si="295"/>
        <v>0</v>
      </c>
      <c r="L555" s="245">
        <f>SUM(L483+H555)</f>
        <v>0</v>
      </c>
    </row>
    <row r="556" spans="2:12" ht="16" thickTop="1" thickBot="1">
      <c r="B556" s="957"/>
      <c r="C556" s="13" t="s">
        <v>150</v>
      </c>
      <c r="D556" s="14"/>
      <c r="E556" s="15">
        <f t="shared" ref="E556:L556" si="297">SUM(E546:E555)</f>
        <v>0</v>
      </c>
      <c r="F556" s="16">
        <f t="shared" si="297"/>
        <v>0</v>
      </c>
      <c r="G556" s="17">
        <f t="shared" si="297"/>
        <v>0</v>
      </c>
      <c r="H556" s="18">
        <f t="shared" si="297"/>
        <v>0</v>
      </c>
      <c r="I556" s="246">
        <f t="shared" si="297"/>
        <v>71</v>
      </c>
      <c r="J556" s="247">
        <f t="shared" si="297"/>
        <v>0</v>
      </c>
      <c r="K556" s="248">
        <f t="shared" si="297"/>
        <v>71</v>
      </c>
      <c r="L556" s="249">
        <f t="shared" si="297"/>
        <v>695500</v>
      </c>
    </row>
    <row r="557" spans="2:12" ht="13.5" customHeight="1">
      <c r="B557" s="955" t="s">
        <v>686</v>
      </c>
      <c r="C557" s="301" t="s">
        <v>146</v>
      </c>
      <c r="D557" s="234">
        <v>8000</v>
      </c>
      <c r="E557" s="302">
        <v>22</v>
      </c>
      <c r="F557" s="303"/>
      <c r="G557" s="304">
        <f t="shared" ref="G557:G565" si="298">E557-F557</f>
        <v>22</v>
      </c>
      <c r="H557" s="305">
        <f t="shared" ref="H557:H565" si="299">G557*$D557</f>
        <v>176000</v>
      </c>
      <c r="I557" s="306">
        <f t="shared" ref="I557:I566" si="300">SUM(I485+E557)</f>
        <v>49</v>
      </c>
      <c r="J557" s="307">
        <f t="shared" ref="J557:J566" si="301">SUM(J485+F557)</f>
        <v>0</v>
      </c>
      <c r="K557" s="308">
        <f t="shared" ref="K557:K566" si="302">I557-J557</f>
        <v>49</v>
      </c>
      <c r="L557" s="309">
        <f>K557*$D557</f>
        <v>392000</v>
      </c>
    </row>
    <row r="558" spans="2:12">
      <c r="B558" s="956"/>
      <c r="C558" s="55" t="s">
        <v>312</v>
      </c>
      <c r="D558" s="310">
        <v>8000</v>
      </c>
      <c r="E558" s="195"/>
      <c r="F558" s="196"/>
      <c r="G558" s="197">
        <f t="shared" si="298"/>
        <v>0</v>
      </c>
      <c r="H558" s="198">
        <f t="shared" si="299"/>
        <v>0</v>
      </c>
      <c r="I558" s="208">
        <f t="shared" si="300"/>
        <v>0</v>
      </c>
      <c r="J558" s="147">
        <f t="shared" si="301"/>
        <v>0</v>
      </c>
      <c r="K558" s="242">
        <f t="shared" si="302"/>
        <v>0</v>
      </c>
      <c r="L558" s="243">
        <f t="shared" ref="L558:L565" si="303">K558*$D558</f>
        <v>0</v>
      </c>
    </row>
    <row r="559" spans="2:12">
      <c r="B559" s="956"/>
      <c r="C559" s="55" t="s">
        <v>314</v>
      </c>
      <c r="D559" s="194">
        <v>4000</v>
      </c>
      <c r="E559" s="195"/>
      <c r="F559" s="196"/>
      <c r="G559" s="197">
        <f t="shared" si="298"/>
        <v>0</v>
      </c>
      <c r="H559" s="198">
        <f t="shared" si="299"/>
        <v>0</v>
      </c>
      <c r="I559" s="208">
        <f t="shared" si="300"/>
        <v>1</v>
      </c>
      <c r="J559" s="147">
        <f t="shared" si="301"/>
        <v>0</v>
      </c>
      <c r="K559" s="242">
        <f t="shared" si="302"/>
        <v>1</v>
      </c>
      <c r="L559" s="243">
        <f t="shared" si="303"/>
        <v>4000</v>
      </c>
    </row>
    <row r="560" spans="2:12">
      <c r="B560" s="956"/>
      <c r="C560" s="55" t="s">
        <v>313</v>
      </c>
      <c r="D560" s="194">
        <v>4000</v>
      </c>
      <c r="E560" s="195"/>
      <c r="F560" s="196"/>
      <c r="G560" s="197">
        <f t="shared" si="298"/>
        <v>0</v>
      </c>
      <c r="H560" s="198">
        <f t="shared" si="299"/>
        <v>0</v>
      </c>
      <c r="I560" s="208">
        <f t="shared" si="300"/>
        <v>0</v>
      </c>
      <c r="J560" s="147">
        <f t="shared" si="301"/>
        <v>0</v>
      </c>
      <c r="K560" s="242">
        <f t="shared" si="302"/>
        <v>0</v>
      </c>
      <c r="L560" s="243">
        <f t="shared" si="303"/>
        <v>0</v>
      </c>
    </row>
    <row r="561" spans="2:12">
      <c r="B561" s="956"/>
      <c r="C561" s="55" t="s">
        <v>147</v>
      </c>
      <c r="D561" s="194">
        <v>7600</v>
      </c>
      <c r="E561" s="195">
        <v>6</v>
      </c>
      <c r="F561" s="196"/>
      <c r="G561" s="197">
        <f t="shared" si="298"/>
        <v>6</v>
      </c>
      <c r="H561" s="198">
        <f t="shared" si="299"/>
        <v>45600</v>
      </c>
      <c r="I561" s="208">
        <f t="shared" si="300"/>
        <v>12</v>
      </c>
      <c r="J561" s="147">
        <f t="shared" si="301"/>
        <v>0</v>
      </c>
      <c r="K561" s="242">
        <f t="shared" si="302"/>
        <v>12</v>
      </c>
      <c r="L561" s="243">
        <f t="shared" si="303"/>
        <v>91200</v>
      </c>
    </row>
    <row r="562" spans="2:12">
      <c r="B562" s="956"/>
      <c r="C562" s="55" t="s">
        <v>315</v>
      </c>
      <c r="D562" s="194">
        <v>7600</v>
      </c>
      <c r="E562" s="195"/>
      <c r="F562" s="196"/>
      <c r="G562" s="197">
        <f t="shared" si="298"/>
        <v>0</v>
      </c>
      <c r="H562" s="198">
        <f t="shared" si="299"/>
        <v>0</v>
      </c>
      <c r="I562" s="208">
        <f t="shared" si="300"/>
        <v>0</v>
      </c>
      <c r="J562" s="147">
        <f t="shared" si="301"/>
        <v>0</v>
      </c>
      <c r="K562" s="242">
        <f t="shared" si="302"/>
        <v>0</v>
      </c>
      <c r="L562" s="243">
        <f t="shared" si="303"/>
        <v>0</v>
      </c>
    </row>
    <row r="563" spans="2:12">
      <c r="B563" s="956"/>
      <c r="C563" s="55" t="s">
        <v>317</v>
      </c>
      <c r="D563" s="194">
        <v>3800</v>
      </c>
      <c r="E563" s="195"/>
      <c r="F563" s="196"/>
      <c r="G563" s="197">
        <f t="shared" si="298"/>
        <v>0</v>
      </c>
      <c r="H563" s="198">
        <f t="shared" si="299"/>
        <v>0</v>
      </c>
      <c r="I563" s="208">
        <f t="shared" si="300"/>
        <v>0</v>
      </c>
      <c r="J563" s="147">
        <f t="shared" si="301"/>
        <v>0</v>
      </c>
      <c r="K563" s="242">
        <f t="shared" si="302"/>
        <v>0</v>
      </c>
      <c r="L563" s="243">
        <f t="shared" si="303"/>
        <v>0</v>
      </c>
    </row>
    <row r="564" spans="2:12">
      <c r="B564" s="956"/>
      <c r="C564" s="55" t="s">
        <v>316</v>
      </c>
      <c r="D564" s="194">
        <v>3800</v>
      </c>
      <c r="E564" s="195"/>
      <c r="F564" s="196"/>
      <c r="G564" s="197">
        <f t="shared" si="298"/>
        <v>0</v>
      </c>
      <c r="H564" s="198">
        <f t="shared" si="299"/>
        <v>0</v>
      </c>
      <c r="I564" s="208">
        <f t="shared" si="300"/>
        <v>0</v>
      </c>
      <c r="J564" s="147">
        <f t="shared" si="301"/>
        <v>0</v>
      </c>
      <c r="K564" s="242">
        <f t="shared" si="302"/>
        <v>0</v>
      </c>
      <c r="L564" s="243">
        <f t="shared" si="303"/>
        <v>0</v>
      </c>
    </row>
    <row r="565" spans="2:12">
      <c r="B565" s="956"/>
      <c r="C565" s="55" t="s">
        <v>318</v>
      </c>
      <c r="D565" s="194">
        <v>5600</v>
      </c>
      <c r="E565" s="195"/>
      <c r="F565" s="196"/>
      <c r="G565" s="197">
        <f t="shared" si="298"/>
        <v>0</v>
      </c>
      <c r="H565" s="198">
        <f t="shared" si="299"/>
        <v>0</v>
      </c>
      <c r="I565" s="208">
        <f t="shared" si="300"/>
        <v>0</v>
      </c>
      <c r="J565" s="147">
        <f t="shared" si="301"/>
        <v>0</v>
      </c>
      <c r="K565" s="242">
        <f t="shared" si="302"/>
        <v>0</v>
      </c>
      <c r="L565" s="243">
        <f t="shared" si="303"/>
        <v>0</v>
      </c>
    </row>
    <row r="566" spans="2:12" ht="15" thickBot="1">
      <c r="B566" s="956"/>
      <c r="C566" s="200" t="s">
        <v>149</v>
      </c>
      <c r="D566" s="201"/>
      <c r="E566" s="339"/>
      <c r="F566" s="203"/>
      <c r="G566" s="204">
        <f>E566-F566</f>
        <v>0</v>
      </c>
      <c r="H566" s="330"/>
      <c r="I566" s="209">
        <f t="shared" si="300"/>
        <v>0</v>
      </c>
      <c r="J566" s="210">
        <f t="shared" si="301"/>
        <v>0</v>
      </c>
      <c r="K566" s="244">
        <f t="shared" si="302"/>
        <v>0</v>
      </c>
      <c r="L566" s="245">
        <f>SUM(L494+H566)</f>
        <v>0</v>
      </c>
    </row>
    <row r="567" spans="2:12" ht="16" thickTop="1" thickBot="1">
      <c r="B567" s="957"/>
      <c r="C567" s="13" t="s">
        <v>150</v>
      </c>
      <c r="D567" s="14"/>
      <c r="E567" s="15">
        <f t="shared" ref="E567:L567" si="304">SUM(E557:E566)</f>
        <v>28</v>
      </c>
      <c r="F567" s="16">
        <f t="shared" si="304"/>
        <v>0</v>
      </c>
      <c r="G567" s="17">
        <f t="shared" si="304"/>
        <v>28</v>
      </c>
      <c r="H567" s="18">
        <f t="shared" si="304"/>
        <v>221600</v>
      </c>
      <c r="I567" s="246">
        <f t="shared" si="304"/>
        <v>62</v>
      </c>
      <c r="J567" s="247">
        <f t="shared" si="304"/>
        <v>0</v>
      </c>
      <c r="K567" s="248">
        <f t="shared" si="304"/>
        <v>62</v>
      </c>
      <c r="L567" s="249">
        <f t="shared" si="304"/>
        <v>487200</v>
      </c>
    </row>
    <row r="568" spans="2:12" ht="13.5" customHeight="1">
      <c r="B568" s="955" t="s">
        <v>337</v>
      </c>
      <c r="C568" s="301" t="s">
        <v>146</v>
      </c>
      <c r="D568" s="234">
        <v>1000</v>
      </c>
      <c r="E568" s="302"/>
      <c r="F568" s="303"/>
      <c r="G568" s="304">
        <f t="shared" ref="G568:G577" si="305">E568-F568</f>
        <v>0</v>
      </c>
      <c r="H568" s="305">
        <f>+G568*D568</f>
        <v>0</v>
      </c>
      <c r="I568" s="306">
        <f t="shared" ref="I568:I577" si="306">SUM(I496+E568)</f>
        <v>0</v>
      </c>
      <c r="J568" s="307">
        <f t="shared" ref="J568:J577" si="307">SUM(J496+F568)</f>
        <v>0</v>
      </c>
      <c r="K568" s="308">
        <f t="shared" ref="K568:K575" si="308">I568-J568</f>
        <v>0</v>
      </c>
      <c r="L568" s="309">
        <f>K568*$D568</f>
        <v>0</v>
      </c>
    </row>
    <row r="569" spans="2:12">
      <c r="B569" s="956"/>
      <c r="C569" s="55" t="s">
        <v>312</v>
      </c>
      <c r="D569" s="310">
        <v>1000</v>
      </c>
      <c r="E569" s="195"/>
      <c r="F569" s="196"/>
      <c r="G569" s="197">
        <f t="shared" si="305"/>
        <v>0</v>
      </c>
      <c r="H569" s="198">
        <f t="shared" ref="H569:H576" si="309">+G569*D569</f>
        <v>0</v>
      </c>
      <c r="I569" s="208">
        <f t="shared" si="306"/>
        <v>0</v>
      </c>
      <c r="J569" s="147">
        <f t="shared" si="307"/>
        <v>0</v>
      </c>
      <c r="K569" s="242">
        <f t="shared" si="308"/>
        <v>0</v>
      </c>
      <c r="L569" s="243">
        <f t="shared" ref="L569:L576" si="310">K569*$D569</f>
        <v>0</v>
      </c>
    </row>
    <row r="570" spans="2:12">
      <c r="B570" s="956"/>
      <c r="C570" s="55" t="s">
        <v>314</v>
      </c>
      <c r="D570" s="194">
        <v>500</v>
      </c>
      <c r="E570" s="195"/>
      <c r="F570" s="196"/>
      <c r="G570" s="197">
        <f t="shared" si="305"/>
        <v>0</v>
      </c>
      <c r="H570" s="198">
        <f t="shared" si="309"/>
        <v>0</v>
      </c>
      <c r="I570" s="208">
        <f t="shared" si="306"/>
        <v>0</v>
      </c>
      <c r="J570" s="147">
        <f t="shared" si="307"/>
        <v>0</v>
      </c>
      <c r="K570" s="242">
        <f t="shared" si="308"/>
        <v>0</v>
      </c>
      <c r="L570" s="243">
        <f t="shared" si="310"/>
        <v>0</v>
      </c>
    </row>
    <row r="571" spans="2:12">
      <c r="B571" s="956"/>
      <c r="C571" s="55" t="s">
        <v>313</v>
      </c>
      <c r="D571" s="194">
        <v>500</v>
      </c>
      <c r="E571" s="195"/>
      <c r="F571" s="196"/>
      <c r="G571" s="197">
        <f t="shared" si="305"/>
        <v>0</v>
      </c>
      <c r="H571" s="198">
        <f t="shared" si="309"/>
        <v>0</v>
      </c>
      <c r="I571" s="208">
        <f t="shared" si="306"/>
        <v>0</v>
      </c>
      <c r="J571" s="147">
        <f t="shared" si="307"/>
        <v>0</v>
      </c>
      <c r="K571" s="242">
        <f t="shared" si="308"/>
        <v>0</v>
      </c>
      <c r="L571" s="243">
        <f t="shared" si="310"/>
        <v>0</v>
      </c>
    </row>
    <row r="572" spans="2:12">
      <c r="B572" s="956"/>
      <c r="C572" s="55" t="s">
        <v>147</v>
      </c>
      <c r="D572" s="194">
        <v>900</v>
      </c>
      <c r="E572" s="195"/>
      <c r="F572" s="196"/>
      <c r="G572" s="197">
        <f t="shared" si="305"/>
        <v>0</v>
      </c>
      <c r="H572" s="198">
        <f t="shared" si="309"/>
        <v>0</v>
      </c>
      <c r="I572" s="208">
        <f t="shared" si="306"/>
        <v>0</v>
      </c>
      <c r="J572" s="147">
        <f t="shared" si="307"/>
        <v>0</v>
      </c>
      <c r="K572" s="242">
        <f t="shared" si="308"/>
        <v>0</v>
      </c>
      <c r="L572" s="243">
        <f t="shared" si="310"/>
        <v>0</v>
      </c>
    </row>
    <row r="573" spans="2:12">
      <c r="B573" s="956"/>
      <c r="C573" s="55" t="s">
        <v>315</v>
      </c>
      <c r="D573" s="194">
        <v>900</v>
      </c>
      <c r="E573" s="195"/>
      <c r="F573" s="196"/>
      <c r="G573" s="197">
        <f t="shared" si="305"/>
        <v>0</v>
      </c>
      <c r="H573" s="198">
        <f t="shared" si="309"/>
        <v>0</v>
      </c>
      <c r="I573" s="208">
        <f t="shared" si="306"/>
        <v>0</v>
      </c>
      <c r="J573" s="147">
        <f t="shared" si="307"/>
        <v>0</v>
      </c>
      <c r="K573" s="242">
        <f t="shared" si="308"/>
        <v>0</v>
      </c>
      <c r="L573" s="243">
        <f t="shared" si="310"/>
        <v>0</v>
      </c>
    </row>
    <row r="574" spans="2:12">
      <c r="B574" s="956"/>
      <c r="C574" s="55" t="s">
        <v>317</v>
      </c>
      <c r="D574" s="194">
        <v>450</v>
      </c>
      <c r="E574" s="195"/>
      <c r="F574" s="196"/>
      <c r="G574" s="197">
        <f t="shared" si="305"/>
        <v>0</v>
      </c>
      <c r="H574" s="198">
        <f t="shared" si="309"/>
        <v>0</v>
      </c>
      <c r="I574" s="208">
        <f t="shared" si="306"/>
        <v>0</v>
      </c>
      <c r="J574" s="147">
        <f t="shared" si="307"/>
        <v>0</v>
      </c>
      <c r="K574" s="242">
        <f t="shared" si="308"/>
        <v>0</v>
      </c>
      <c r="L574" s="243">
        <f t="shared" si="310"/>
        <v>0</v>
      </c>
    </row>
    <row r="575" spans="2:12">
      <c r="B575" s="956"/>
      <c r="C575" s="55" t="s">
        <v>316</v>
      </c>
      <c r="D575" s="194">
        <v>450</v>
      </c>
      <c r="E575" s="195"/>
      <c r="F575" s="196"/>
      <c r="G575" s="197">
        <f t="shared" si="305"/>
        <v>0</v>
      </c>
      <c r="H575" s="198">
        <f t="shared" si="309"/>
        <v>0</v>
      </c>
      <c r="I575" s="208">
        <f t="shared" si="306"/>
        <v>0</v>
      </c>
      <c r="J575" s="147">
        <f t="shared" si="307"/>
        <v>0</v>
      </c>
      <c r="K575" s="242">
        <f t="shared" si="308"/>
        <v>0</v>
      </c>
      <c r="L575" s="243">
        <f t="shared" si="310"/>
        <v>0</v>
      </c>
    </row>
    <row r="576" spans="2:12">
      <c r="B576" s="956"/>
      <c r="C576" s="55" t="s">
        <v>318</v>
      </c>
      <c r="D576" s="199">
        <v>700</v>
      </c>
      <c r="E576" s="195"/>
      <c r="F576" s="196"/>
      <c r="G576" s="197">
        <f t="shared" si="305"/>
        <v>0</v>
      </c>
      <c r="H576" s="198">
        <f t="shared" si="309"/>
        <v>0</v>
      </c>
      <c r="I576" s="208">
        <f t="shared" si="306"/>
        <v>0</v>
      </c>
      <c r="J576" s="147">
        <f t="shared" si="307"/>
        <v>0</v>
      </c>
      <c r="K576" s="242">
        <f>I576-J576</f>
        <v>0</v>
      </c>
      <c r="L576" s="243">
        <f t="shared" si="310"/>
        <v>0</v>
      </c>
    </row>
    <row r="577" spans="2:12" ht="15" thickBot="1">
      <c r="B577" s="956"/>
      <c r="C577" s="200" t="s">
        <v>149</v>
      </c>
      <c r="D577" s="201"/>
      <c r="E577" s="339"/>
      <c r="F577" s="203"/>
      <c r="G577" s="204">
        <f t="shared" si="305"/>
        <v>0</v>
      </c>
      <c r="H577" s="330"/>
      <c r="I577" s="209">
        <f t="shared" si="306"/>
        <v>0</v>
      </c>
      <c r="J577" s="210">
        <f t="shared" si="307"/>
        <v>0</v>
      </c>
      <c r="K577" s="244">
        <f>I577-J577</f>
        <v>0</v>
      </c>
      <c r="L577" s="245">
        <f>SUM(L505+H577)</f>
        <v>0</v>
      </c>
    </row>
    <row r="578" spans="2:12" ht="16" thickTop="1" thickBot="1">
      <c r="B578" s="957"/>
      <c r="C578" s="13" t="s">
        <v>150</v>
      </c>
      <c r="D578" s="14"/>
      <c r="E578" s="15">
        <f t="shared" ref="E578:L578" si="311">SUM(E568:E577)</f>
        <v>0</v>
      </c>
      <c r="F578" s="16">
        <f t="shared" si="311"/>
        <v>0</v>
      </c>
      <c r="G578" s="17">
        <f t="shared" si="311"/>
        <v>0</v>
      </c>
      <c r="H578" s="18">
        <f t="shared" si="311"/>
        <v>0</v>
      </c>
      <c r="I578" s="246">
        <f t="shared" si="311"/>
        <v>0</v>
      </c>
      <c r="J578" s="247">
        <f t="shared" si="311"/>
        <v>0</v>
      </c>
      <c r="K578" s="248">
        <f t="shared" si="311"/>
        <v>0</v>
      </c>
      <c r="L578" s="249">
        <f t="shared" si="311"/>
        <v>0</v>
      </c>
    </row>
    <row r="579" spans="2:12" ht="15" thickBot="1">
      <c r="B579" s="207" t="s">
        <v>151</v>
      </c>
      <c r="C579" s="232"/>
      <c r="D579" s="232"/>
      <c r="E579" s="258">
        <f t="shared" ref="E579:L579" si="312">SUM(E523+E534+E545+E556+E567+E578)</f>
        <v>70</v>
      </c>
      <c r="F579" s="341">
        <f t="shared" si="312"/>
        <v>0</v>
      </c>
      <c r="G579" s="342">
        <f t="shared" si="312"/>
        <v>70</v>
      </c>
      <c r="H579" s="343">
        <f t="shared" si="312"/>
        <v>415850</v>
      </c>
      <c r="I579" s="255">
        <f t="shared" si="312"/>
        <v>376</v>
      </c>
      <c r="J579" s="256">
        <f t="shared" si="312"/>
        <v>0</v>
      </c>
      <c r="K579" s="257">
        <f t="shared" si="312"/>
        <v>376</v>
      </c>
      <c r="L579" s="233">
        <f t="shared" si="312"/>
        <v>2356460</v>
      </c>
    </row>
    <row r="580" spans="2:12" ht="13.5" customHeight="1"/>
    <row r="581" spans="2:12" ht="13.5" customHeight="1">
      <c r="B581" s="961" t="s">
        <v>138</v>
      </c>
      <c r="C581" s="961"/>
      <c r="D581" s="961"/>
      <c r="E581" s="922"/>
      <c r="F581" s="922"/>
    </row>
    <row r="582" spans="2:12" ht="13.5" customHeight="1" thickBot="1">
      <c r="B582" s="954">
        <f>B510+1</f>
        <v>46150</v>
      </c>
      <c r="C582" s="954"/>
      <c r="D582" s="954"/>
      <c r="E582" s="954"/>
      <c r="F582" s="954"/>
      <c r="G582" s="311"/>
      <c r="H582" s="20"/>
    </row>
    <row r="583" spans="2:12" ht="15">
      <c r="B583" s="958" t="s">
        <v>139</v>
      </c>
      <c r="C583" s="959"/>
      <c r="D583" s="960"/>
      <c r="E583" s="5"/>
      <c r="F583" s="226" t="s">
        <v>140</v>
      </c>
      <c r="G583" s="226"/>
      <c r="H583" s="6"/>
      <c r="I583" s="7"/>
      <c r="J583" s="226" t="s">
        <v>141</v>
      </c>
      <c r="K583" s="226"/>
      <c r="L583" s="6"/>
    </row>
    <row r="584" spans="2:12" ht="15" thickBot="1">
      <c r="B584" s="227"/>
      <c r="C584" s="228"/>
      <c r="D584" s="229"/>
      <c r="E584" s="8" t="s">
        <v>142</v>
      </c>
      <c r="F584" s="9" t="s">
        <v>143</v>
      </c>
      <c r="G584" s="10" t="s">
        <v>144</v>
      </c>
      <c r="H584" s="11" t="s">
        <v>145</v>
      </c>
      <c r="I584" s="12" t="s">
        <v>142</v>
      </c>
      <c r="J584" s="9" t="s">
        <v>143</v>
      </c>
      <c r="K584" s="10" t="s">
        <v>144</v>
      </c>
      <c r="L584" s="11" t="s">
        <v>145</v>
      </c>
    </row>
    <row r="585" spans="2:12" ht="13.5" customHeight="1">
      <c r="B585" s="955" t="s">
        <v>636</v>
      </c>
      <c r="C585" s="301" t="s">
        <v>146</v>
      </c>
      <c r="D585" s="234">
        <v>5000</v>
      </c>
      <c r="E585" s="302">
        <v>26</v>
      </c>
      <c r="F585" s="303"/>
      <c r="G585" s="304">
        <f t="shared" ref="G585:G594" si="313">E585-F585</f>
        <v>26</v>
      </c>
      <c r="H585" s="305">
        <f>G585*$D585</f>
        <v>130000</v>
      </c>
      <c r="I585" s="306">
        <f t="shared" ref="I585:I594" si="314">SUM(I513+E585)</f>
        <v>231</v>
      </c>
      <c r="J585" s="307">
        <f t="shared" ref="J585:J594" si="315">SUM(J513+F585)</f>
        <v>0</v>
      </c>
      <c r="K585" s="308">
        <f t="shared" ref="K585:K594" si="316">I585-J585</f>
        <v>231</v>
      </c>
      <c r="L585" s="309">
        <f>K585*$D585</f>
        <v>1155000</v>
      </c>
    </row>
    <row r="586" spans="2:12">
      <c r="B586" s="956"/>
      <c r="C586" s="55" t="s">
        <v>312</v>
      </c>
      <c r="D586" s="310">
        <v>5000</v>
      </c>
      <c r="E586" s="195"/>
      <c r="F586" s="196"/>
      <c r="G586" s="197">
        <f t="shared" si="313"/>
        <v>0</v>
      </c>
      <c r="H586" s="198">
        <f t="shared" ref="H586:H593" si="317">G586*$D586</f>
        <v>0</v>
      </c>
      <c r="I586" s="208">
        <f t="shared" si="314"/>
        <v>0</v>
      </c>
      <c r="J586" s="147">
        <f t="shared" si="315"/>
        <v>0</v>
      </c>
      <c r="K586" s="242">
        <f t="shared" si="316"/>
        <v>0</v>
      </c>
      <c r="L586" s="243">
        <f t="shared" ref="L586:L593" si="318">K586*$D586</f>
        <v>0</v>
      </c>
    </row>
    <row r="587" spans="2:12">
      <c r="B587" s="956"/>
      <c r="C587" s="55" t="s">
        <v>314</v>
      </c>
      <c r="D587" s="194">
        <v>2500</v>
      </c>
      <c r="E587" s="195"/>
      <c r="F587" s="196"/>
      <c r="G587" s="197">
        <f t="shared" si="313"/>
        <v>0</v>
      </c>
      <c r="H587" s="198">
        <f t="shared" si="317"/>
        <v>0</v>
      </c>
      <c r="I587" s="208">
        <f t="shared" si="314"/>
        <v>12</v>
      </c>
      <c r="J587" s="147">
        <f t="shared" si="315"/>
        <v>0</v>
      </c>
      <c r="K587" s="242">
        <f t="shared" si="316"/>
        <v>12</v>
      </c>
      <c r="L587" s="243">
        <f t="shared" si="318"/>
        <v>30000</v>
      </c>
    </row>
    <row r="588" spans="2:12">
      <c r="B588" s="956"/>
      <c r="C588" s="55" t="s">
        <v>313</v>
      </c>
      <c r="D588" s="194">
        <v>2500</v>
      </c>
      <c r="E588" s="195"/>
      <c r="F588" s="196"/>
      <c r="G588" s="197">
        <f t="shared" si="313"/>
        <v>0</v>
      </c>
      <c r="H588" s="198">
        <f t="shared" si="317"/>
        <v>0</v>
      </c>
      <c r="I588" s="208">
        <f t="shared" si="314"/>
        <v>0</v>
      </c>
      <c r="J588" s="147">
        <f t="shared" si="315"/>
        <v>0</v>
      </c>
      <c r="K588" s="242">
        <f t="shared" si="316"/>
        <v>0</v>
      </c>
      <c r="L588" s="243">
        <f t="shared" si="318"/>
        <v>0</v>
      </c>
    </row>
    <row r="589" spans="2:12">
      <c r="B589" s="956"/>
      <c r="C589" s="55" t="s">
        <v>147</v>
      </c>
      <c r="D589" s="194">
        <v>4750</v>
      </c>
      <c r="E589" s="195">
        <v>4</v>
      </c>
      <c r="F589" s="196"/>
      <c r="G589" s="197">
        <f t="shared" si="313"/>
        <v>4</v>
      </c>
      <c r="H589" s="198">
        <f t="shared" si="317"/>
        <v>19000</v>
      </c>
      <c r="I589" s="208">
        <f t="shared" si="314"/>
        <v>28</v>
      </c>
      <c r="J589" s="147">
        <f t="shared" si="315"/>
        <v>0</v>
      </c>
      <c r="K589" s="242">
        <f t="shared" si="316"/>
        <v>28</v>
      </c>
      <c r="L589" s="243">
        <f t="shared" si="318"/>
        <v>133000</v>
      </c>
    </row>
    <row r="590" spans="2:12">
      <c r="B590" s="956"/>
      <c r="C590" s="55" t="s">
        <v>315</v>
      </c>
      <c r="D590" s="194">
        <v>4750</v>
      </c>
      <c r="E590" s="195"/>
      <c r="F590" s="196"/>
      <c r="G590" s="197">
        <f t="shared" si="313"/>
        <v>0</v>
      </c>
      <c r="H590" s="198">
        <f t="shared" si="317"/>
        <v>0</v>
      </c>
      <c r="I590" s="208">
        <f t="shared" si="314"/>
        <v>0</v>
      </c>
      <c r="J590" s="147">
        <f t="shared" si="315"/>
        <v>0</v>
      </c>
      <c r="K590" s="242">
        <f t="shared" si="316"/>
        <v>0</v>
      </c>
      <c r="L590" s="243">
        <f t="shared" si="318"/>
        <v>0</v>
      </c>
    </row>
    <row r="591" spans="2:12">
      <c r="B591" s="956"/>
      <c r="C591" s="55" t="s">
        <v>317</v>
      </c>
      <c r="D591" s="194">
        <v>2380</v>
      </c>
      <c r="E591" s="195"/>
      <c r="F591" s="196"/>
      <c r="G591" s="197">
        <f t="shared" si="313"/>
        <v>0</v>
      </c>
      <c r="H591" s="198">
        <f t="shared" si="317"/>
        <v>0</v>
      </c>
      <c r="I591" s="208">
        <f t="shared" si="314"/>
        <v>2</v>
      </c>
      <c r="J591" s="147">
        <f t="shared" si="315"/>
        <v>0</v>
      </c>
      <c r="K591" s="242">
        <f t="shared" si="316"/>
        <v>2</v>
      </c>
      <c r="L591" s="243">
        <f t="shared" si="318"/>
        <v>4760</v>
      </c>
    </row>
    <row r="592" spans="2:12">
      <c r="B592" s="956"/>
      <c r="C592" s="55" t="s">
        <v>316</v>
      </c>
      <c r="D592" s="194">
        <v>2380</v>
      </c>
      <c r="E592" s="195"/>
      <c r="F592" s="196"/>
      <c r="G592" s="197">
        <f t="shared" si="313"/>
        <v>0</v>
      </c>
      <c r="H592" s="198">
        <f t="shared" si="317"/>
        <v>0</v>
      </c>
      <c r="I592" s="208">
        <f t="shared" si="314"/>
        <v>0</v>
      </c>
      <c r="J592" s="147">
        <f t="shared" si="315"/>
        <v>0</v>
      </c>
      <c r="K592" s="242">
        <f t="shared" si="316"/>
        <v>0</v>
      </c>
      <c r="L592" s="243">
        <f t="shared" si="318"/>
        <v>0</v>
      </c>
    </row>
    <row r="593" spans="2:12">
      <c r="B593" s="956"/>
      <c r="C593" s="55" t="s">
        <v>318</v>
      </c>
      <c r="D593" s="194">
        <v>3500</v>
      </c>
      <c r="E593" s="195"/>
      <c r="F593" s="196"/>
      <c r="G593" s="197">
        <f t="shared" si="313"/>
        <v>0</v>
      </c>
      <c r="H593" s="198">
        <f t="shared" si="317"/>
        <v>0</v>
      </c>
      <c r="I593" s="208">
        <f t="shared" si="314"/>
        <v>0</v>
      </c>
      <c r="J593" s="147">
        <f t="shared" si="315"/>
        <v>0</v>
      </c>
      <c r="K593" s="242">
        <f t="shared" si="316"/>
        <v>0</v>
      </c>
      <c r="L593" s="243">
        <f t="shared" si="318"/>
        <v>0</v>
      </c>
    </row>
    <row r="594" spans="2:12" ht="15" thickBot="1">
      <c r="B594" s="956"/>
      <c r="C594" s="200" t="s">
        <v>149</v>
      </c>
      <c r="D594" s="201"/>
      <c r="E594" s="339"/>
      <c r="F594" s="203"/>
      <c r="G594" s="204">
        <f t="shared" si="313"/>
        <v>0</v>
      </c>
      <c r="H594" s="330"/>
      <c r="I594" s="209">
        <f t="shared" si="314"/>
        <v>0</v>
      </c>
      <c r="J594" s="210">
        <f t="shared" si="315"/>
        <v>0</v>
      </c>
      <c r="K594" s="244">
        <f t="shared" si="316"/>
        <v>0</v>
      </c>
      <c r="L594" s="245">
        <f>SUM(L522+H594)</f>
        <v>0</v>
      </c>
    </row>
    <row r="595" spans="2:12" ht="16" thickTop="1" thickBot="1">
      <c r="B595" s="957"/>
      <c r="C595" s="13" t="s">
        <v>150</v>
      </c>
      <c r="D595" s="14"/>
      <c r="E595" s="15">
        <f t="shared" ref="E595:L595" si="319">SUM(E585:E594)</f>
        <v>30</v>
      </c>
      <c r="F595" s="16">
        <f t="shared" si="319"/>
        <v>0</v>
      </c>
      <c r="G595" s="17">
        <f t="shared" si="319"/>
        <v>30</v>
      </c>
      <c r="H595" s="18">
        <f t="shared" si="319"/>
        <v>149000</v>
      </c>
      <c r="I595" s="246">
        <f t="shared" si="319"/>
        <v>273</v>
      </c>
      <c r="J595" s="247">
        <f t="shared" si="319"/>
        <v>0</v>
      </c>
      <c r="K595" s="248">
        <f t="shared" si="319"/>
        <v>273</v>
      </c>
      <c r="L595" s="249">
        <f t="shared" si="319"/>
        <v>1322760</v>
      </c>
    </row>
    <row r="596" spans="2:12" ht="13.5" customHeight="1">
      <c r="B596" s="955" t="s">
        <v>319</v>
      </c>
      <c r="C596" s="301" t="s">
        <v>146</v>
      </c>
      <c r="D596" s="234">
        <v>4000</v>
      </c>
      <c r="E596" s="302"/>
      <c r="F596" s="303"/>
      <c r="G596" s="304">
        <f t="shared" ref="G596:G604" si="320">E596-F596</f>
        <v>0</v>
      </c>
      <c r="H596" s="305">
        <f t="shared" ref="H596:H604" si="321">G596*$D596</f>
        <v>0</v>
      </c>
      <c r="I596" s="306">
        <f t="shared" ref="I596:I605" si="322">SUM(I524+E596)</f>
        <v>0</v>
      </c>
      <c r="J596" s="307">
        <f t="shared" ref="J596:J605" si="323">SUM(J524+F596)</f>
        <v>0</v>
      </c>
      <c r="K596" s="308">
        <f t="shared" ref="K596:K605" si="324">I596-J596</f>
        <v>0</v>
      </c>
      <c r="L596" s="309">
        <f>K596*$D596</f>
        <v>0</v>
      </c>
    </row>
    <row r="597" spans="2:12">
      <c r="B597" s="956"/>
      <c r="C597" s="55" t="s">
        <v>312</v>
      </c>
      <c r="D597" s="310">
        <v>4000</v>
      </c>
      <c r="E597" s="195"/>
      <c r="F597" s="196"/>
      <c r="G597" s="197">
        <f t="shared" si="320"/>
        <v>0</v>
      </c>
      <c r="H597" s="198">
        <f t="shared" si="321"/>
        <v>0</v>
      </c>
      <c r="I597" s="208">
        <f t="shared" si="322"/>
        <v>0</v>
      </c>
      <c r="J597" s="147">
        <f t="shared" si="323"/>
        <v>0</v>
      </c>
      <c r="K597" s="242">
        <f t="shared" si="324"/>
        <v>0</v>
      </c>
      <c r="L597" s="243">
        <f t="shared" ref="L597:L604" si="325">K597*$D597</f>
        <v>0</v>
      </c>
    </row>
    <row r="598" spans="2:12">
      <c r="B598" s="956"/>
      <c r="C598" s="55" t="s">
        <v>314</v>
      </c>
      <c r="D598" s="194">
        <v>2000</v>
      </c>
      <c r="E598" s="195"/>
      <c r="F598" s="196"/>
      <c r="G598" s="197">
        <f t="shared" si="320"/>
        <v>0</v>
      </c>
      <c r="H598" s="198">
        <f t="shared" si="321"/>
        <v>0</v>
      </c>
      <c r="I598" s="208">
        <f t="shared" si="322"/>
        <v>0</v>
      </c>
      <c r="J598" s="147">
        <f t="shared" si="323"/>
        <v>0</v>
      </c>
      <c r="K598" s="242">
        <f t="shared" si="324"/>
        <v>0</v>
      </c>
      <c r="L598" s="243">
        <f t="shared" si="325"/>
        <v>0</v>
      </c>
    </row>
    <row r="599" spans="2:12">
      <c r="B599" s="956"/>
      <c r="C599" s="55" t="s">
        <v>313</v>
      </c>
      <c r="D599" s="194">
        <v>2000</v>
      </c>
      <c r="E599" s="195"/>
      <c r="F599" s="196"/>
      <c r="G599" s="197">
        <f t="shared" si="320"/>
        <v>0</v>
      </c>
      <c r="H599" s="198">
        <f t="shared" si="321"/>
        <v>0</v>
      </c>
      <c r="I599" s="208">
        <f t="shared" si="322"/>
        <v>0</v>
      </c>
      <c r="J599" s="147">
        <f t="shared" si="323"/>
        <v>0</v>
      </c>
      <c r="K599" s="242">
        <f t="shared" si="324"/>
        <v>0</v>
      </c>
      <c r="L599" s="243">
        <f t="shared" si="325"/>
        <v>0</v>
      </c>
    </row>
    <row r="600" spans="2:12">
      <c r="B600" s="956"/>
      <c r="C600" s="55" t="s">
        <v>147</v>
      </c>
      <c r="D600" s="194">
        <v>3800</v>
      </c>
      <c r="E600" s="195"/>
      <c r="F600" s="196"/>
      <c r="G600" s="197">
        <f t="shared" si="320"/>
        <v>0</v>
      </c>
      <c r="H600" s="198">
        <f t="shared" si="321"/>
        <v>0</v>
      </c>
      <c r="I600" s="208">
        <f t="shared" si="322"/>
        <v>0</v>
      </c>
      <c r="J600" s="147">
        <f t="shared" si="323"/>
        <v>0</v>
      </c>
      <c r="K600" s="242">
        <f t="shared" si="324"/>
        <v>0</v>
      </c>
      <c r="L600" s="243">
        <f t="shared" si="325"/>
        <v>0</v>
      </c>
    </row>
    <row r="601" spans="2:12">
      <c r="B601" s="956"/>
      <c r="C601" s="55" t="s">
        <v>315</v>
      </c>
      <c r="D601" s="194">
        <v>3800</v>
      </c>
      <c r="E601" s="195"/>
      <c r="F601" s="196"/>
      <c r="G601" s="197">
        <f t="shared" si="320"/>
        <v>0</v>
      </c>
      <c r="H601" s="198">
        <f t="shared" si="321"/>
        <v>0</v>
      </c>
      <c r="I601" s="208">
        <f t="shared" si="322"/>
        <v>0</v>
      </c>
      <c r="J601" s="147">
        <f t="shared" si="323"/>
        <v>0</v>
      </c>
      <c r="K601" s="242">
        <f t="shared" si="324"/>
        <v>0</v>
      </c>
      <c r="L601" s="243">
        <f t="shared" si="325"/>
        <v>0</v>
      </c>
    </row>
    <row r="602" spans="2:12">
      <c r="B602" s="956"/>
      <c r="C602" s="55" t="s">
        <v>317</v>
      </c>
      <c r="D602" s="194">
        <v>1900</v>
      </c>
      <c r="E602" s="195"/>
      <c r="F602" s="196"/>
      <c r="G602" s="197">
        <f t="shared" si="320"/>
        <v>0</v>
      </c>
      <c r="H602" s="198">
        <f t="shared" si="321"/>
        <v>0</v>
      </c>
      <c r="I602" s="208">
        <f t="shared" si="322"/>
        <v>0</v>
      </c>
      <c r="J602" s="147">
        <f t="shared" si="323"/>
        <v>0</v>
      </c>
      <c r="K602" s="242">
        <f t="shared" si="324"/>
        <v>0</v>
      </c>
      <c r="L602" s="243">
        <f t="shared" si="325"/>
        <v>0</v>
      </c>
    </row>
    <row r="603" spans="2:12">
      <c r="B603" s="956"/>
      <c r="C603" s="55" t="s">
        <v>316</v>
      </c>
      <c r="D603" s="194">
        <v>1900</v>
      </c>
      <c r="E603" s="195"/>
      <c r="F603" s="196"/>
      <c r="G603" s="197">
        <f t="shared" si="320"/>
        <v>0</v>
      </c>
      <c r="H603" s="198">
        <f t="shared" si="321"/>
        <v>0</v>
      </c>
      <c r="I603" s="208">
        <f t="shared" si="322"/>
        <v>0</v>
      </c>
      <c r="J603" s="147">
        <f t="shared" si="323"/>
        <v>0</v>
      </c>
      <c r="K603" s="242">
        <f t="shared" si="324"/>
        <v>0</v>
      </c>
      <c r="L603" s="243">
        <f t="shared" si="325"/>
        <v>0</v>
      </c>
    </row>
    <row r="604" spans="2:12">
      <c r="B604" s="956"/>
      <c r="C604" s="55" t="s">
        <v>318</v>
      </c>
      <c r="D604" s="194">
        <v>2800</v>
      </c>
      <c r="E604" s="195"/>
      <c r="F604" s="196"/>
      <c r="G604" s="197">
        <f t="shared" si="320"/>
        <v>0</v>
      </c>
      <c r="H604" s="198">
        <f t="shared" si="321"/>
        <v>0</v>
      </c>
      <c r="I604" s="208">
        <f t="shared" si="322"/>
        <v>0</v>
      </c>
      <c r="J604" s="147">
        <f t="shared" si="323"/>
        <v>0</v>
      </c>
      <c r="K604" s="242">
        <f t="shared" si="324"/>
        <v>0</v>
      </c>
      <c r="L604" s="243">
        <f t="shared" si="325"/>
        <v>0</v>
      </c>
    </row>
    <row r="605" spans="2:12" ht="15" thickBot="1">
      <c r="B605" s="956"/>
      <c r="C605" s="200" t="s">
        <v>149</v>
      </c>
      <c r="D605" s="201"/>
      <c r="E605" s="339"/>
      <c r="F605" s="203"/>
      <c r="G605" s="204">
        <f>E605-F605</f>
        <v>0</v>
      </c>
      <c r="H605" s="330"/>
      <c r="I605" s="209">
        <f t="shared" si="322"/>
        <v>0</v>
      </c>
      <c r="J605" s="210">
        <f t="shared" si="323"/>
        <v>0</v>
      </c>
      <c r="K605" s="244">
        <f t="shared" si="324"/>
        <v>0</v>
      </c>
      <c r="L605" s="245">
        <f>SUM(L533+H605)</f>
        <v>0</v>
      </c>
    </row>
    <row r="606" spans="2:12" ht="16" thickTop="1" thickBot="1">
      <c r="B606" s="957"/>
      <c r="C606" s="13" t="s">
        <v>150</v>
      </c>
      <c r="D606" s="14"/>
      <c r="E606" s="15">
        <f t="shared" ref="E606:L606" si="326">SUM(E596:E605)</f>
        <v>0</v>
      </c>
      <c r="F606" s="16">
        <f t="shared" si="326"/>
        <v>0</v>
      </c>
      <c r="G606" s="17">
        <f t="shared" si="326"/>
        <v>0</v>
      </c>
      <c r="H606" s="18">
        <f t="shared" si="326"/>
        <v>0</v>
      </c>
      <c r="I606" s="246">
        <f t="shared" si="326"/>
        <v>0</v>
      </c>
      <c r="J606" s="247">
        <f t="shared" si="326"/>
        <v>0</v>
      </c>
      <c r="K606" s="248">
        <f t="shared" si="326"/>
        <v>0</v>
      </c>
      <c r="L606" s="249">
        <f t="shared" si="326"/>
        <v>0</v>
      </c>
    </row>
    <row r="607" spans="2:12" ht="13.5" customHeight="1">
      <c r="B607" s="955" t="s">
        <v>320</v>
      </c>
      <c r="C607" s="301" t="s">
        <v>146</v>
      </c>
      <c r="D607" s="234">
        <v>3000</v>
      </c>
      <c r="E607" s="302"/>
      <c r="F607" s="303"/>
      <c r="G607" s="304">
        <f t="shared" ref="G607:G615" si="327">E607-F607</f>
        <v>0</v>
      </c>
      <c r="H607" s="305">
        <f t="shared" ref="H607:H615" si="328">G607*$D607</f>
        <v>0</v>
      </c>
      <c r="I607" s="306">
        <f t="shared" ref="I607:I616" si="329">SUM(I535+E607)</f>
        <v>0</v>
      </c>
      <c r="J607" s="307">
        <f t="shared" ref="J607:J616" si="330">SUM(J535+F607)</f>
        <v>0</v>
      </c>
      <c r="K607" s="308">
        <f t="shared" ref="K607:K616" si="331">I607-J607</f>
        <v>0</v>
      </c>
      <c r="L607" s="309">
        <f>K607*$D607</f>
        <v>0</v>
      </c>
    </row>
    <row r="608" spans="2:12">
      <c r="B608" s="956"/>
      <c r="C608" s="55" t="s">
        <v>312</v>
      </c>
      <c r="D608" s="310">
        <v>3000</v>
      </c>
      <c r="E608" s="195"/>
      <c r="F608" s="196"/>
      <c r="G608" s="197">
        <f t="shared" si="327"/>
        <v>0</v>
      </c>
      <c r="H608" s="198">
        <f t="shared" si="328"/>
        <v>0</v>
      </c>
      <c r="I608" s="208">
        <f t="shared" si="329"/>
        <v>0</v>
      </c>
      <c r="J608" s="147">
        <f t="shared" si="330"/>
        <v>0</v>
      </c>
      <c r="K608" s="242">
        <f t="shared" si="331"/>
        <v>0</v>
      </c>
      <c r="L608" s="243">
        <f t="shared" ref="L608:L615" si="332">K608*$D608</f>
        <v>0</v>
      </c>
    </row>
    <row r="609" spans="2:12">
      <c r="B609" s="956"/>
      <c r="C609" s="55" t="s">
        <v>314</v>
      </c>
      <c r="D609" s="194">
        <v>1500</v>
      </c>
      <c r="E609" s="195"/>
      <c r="F609" s="196"/>
      <c r="G609" s="197">
        <f t="shared" si="327"/>
        <v>0</v>
      </c>
      <c r="H609" s="198">
        <f t="shared" si="328"/>
        <v>0</v>
      </c>
      <c r="I609" s="208">
        <f t="shared" si="329"/>
        <v>0</v>
      </c>
      <c r="J609" s="147">
        <f t="shared" si="330"/>
        <v>0</v>
      </c>
      <c r="K609" s="242">
        <f t="shared" si="331"/>
        <v>0</v>
      </c>
      <c r="L609" s="243">
        <f t="shared" si="332"/>
        <v>0</v>
      </c>
    </row>
    <row r="610" spans="2:12">
      <c r="B610" s="956"/>
      <c r="C610" s="55" t="s">
        <v>313</v>
      </c>
      <c r="D610" s="194">
        <v>1500</v>
      </c>
      <c r="E610" s="195"/>
      <c r="F610" s="196"/>
      <c r="G610" s="197">
        <f t="shared" si="327"/>
        <v>0</v>
      </c>
      <c r="H610" s="198">
        <f t="shared" si="328"/>
        <v>0</v>
      </c>
      <c r="I610" s="208">
        <f t="shared" si="329"/>
        <v>0</v>
      </c>
      <c r="J610" s="147">
        <f t="shared" si="330"/>
        <v>0</v>
      </c>
      <c r="K610" s="242">
        <f t="shared" si="331"/>
        <v>0</v>
      </c>
      <c r="L610" s="243">
        <f t="shared" si="332"/>
        <v>0</v>
      </c>
    </row>
    <row r="611" spans="2:12">
      <c r="B611" s="956"/>
      <c r="C611" s="55" t="s">
        <v>147</v>
      </c>
      <c r="D611" s="194">
        <v>2850</v>
      </c>
      <c r="E611" s="195"/>
      <c r="F611" s="196"/>
      <c r="G611" s="197">
        <f t="shared" si="327"/>
        <v>0</v>
      </c>
      <c r="H611" s="198">
        <f t="shared" si="328"/>
        <v>0</v>
      </c>
      <c r="I611" s="208">
        <f t="shared" si="329"/>
        <v>0</v>
      </c>
      <c r="J611" s="147">
        <f t="shared" si="330"/>
        <v>0</v>
      </c>
      <c r="K611" s="242">
        <f t="shared" si="331"/>
        <v>0</v>
      </c>
      <c r="L611" s="243">
        <f t="shared" si="332"/>
        <v>0</v>
      </c>
    </row>
    <row r="612" spans="2:12">
      <c r="B612" s="956"/>
      <c r="C612" s="55" t="s">
        <v>315</v>
      </c>
      <c r="D612" s="194">
        <v>2850</v>
      </c>
      <c r="E612" s="195"/>
      <c r="F612" s="196"/>
      <c r="G612" s="197">
        <f t="shared" si="327"/>
        <v>0</v>
      </c>
      <c r="H612" s="198">
        <f t="shared" si="328"/>
        <v>0</v>
      </c>
      <c r="I612" s="208">
        <f t="shared" si="329"/>
        <v>0</v>
      </c>
      <c r="J612" s="147">
        <f t="shared" si="330"/>
        <v>0</v>
      </c>
      <c r="K612" s="242">
        <f t="shared" si="331"/>
        <v>0</v>
      </c>
      <c r="L612" s="243">
        <f t="shared" si="332"/>
        <v>0</v>
      </c>
    </row>
    <row r="613" spans="2:12">
      <c r="B613" s="956"/>
      <c r="C613" s="55" t="s">
        <v>317</v>
      </c>
      <c r="D613" s="194">
        <v>1430</v>
      </c>
      <c r="E613" s="195"/>
      <c r="F613" s="196"/>
      <c r="G613" s="197">
        <f t="shared" si="327"/>
        <v>0</v>
      </c>
      <c r="H613" s="198">
        <f t="shared" si="328"/>
        <v>0</v>
      </c>
      <c r="I613" s="208">
        <f t="shared" si="329"/>
        <v>0</v>
      </c>
      <c r="J613" s="147">
        <f t="shared" si="330"/>
        <v>0</v>
      </c>
      <c r="K613" s="242">
        <f t="shared" si="331"/>
        <v>0</v>
      </c>
      <c r="L613" s="243">
        <f t="shared" si="332"/>
        <v>0</v>
      </c>
    </row>
    <row r="614" spans="2:12">
      <c r="B614" s="956"/>
      <c r="C614" s="55" t="s">
        <v>316</v>
      </c>
      <c r="D614" s="194">
        <v>1430</v>
      </c>
      <c r="E614" s="195"/>
      <c r="F614" s="196"/>
      <c r="G614" s="197">
        <f t="shared" si="327"/>
        <v>0</v>
      </c>
      <c r="H614" s="198">
        <f t="shared" si="328"/>
        <v>0</v>
      </c>
      <c r="I614" s="208">
        <f t="shared" si="329"/>
        <v>0</v>
      </c>
      <c r="J614" s="147">
        <f t="shared" si="330"/>
        <v>0</v>
      </c>
      <c r="K614" s="242">
        <f t="shared" si="331"/>
        <v>0</v>
      </c>
      <c r="L614" s="243">
        <f t="shared" si="332"/>
        <v>0</v>
      </c>
    </row>
    <row r="615" spans="2:12">
      <c r="B615" s="956"/>
      <c r="C615" s="55" t="s">
        <v>318</v>
      </c>
      <c r="D615" s="194">
        <v>2100</v>
      </c>
      <c r="E615" s="195"/>
      <c r="F615" s="196"/>
      <c r="G615" s="197">
        <f t="shared" si="327"/>
        <v>0</v>
      </c>
      <c r="H615" s="198">
        <f t="shared" si="328"/>
        <v>0</v>
      </c>
      <c r="I615" s="208">
        <f t="shared" si="329"/>
        <v>0</v>
      </c>
      <c r="J615" s="147">
        <f t="shared" si="330"/>
        <v>0</v>
      </c>
      <c r="K615" s="242">
        <f t="shared" si="331"/>
        <v>0</v>
      </c>
      <c r="L615" s="243">
        <f t="shared" si="332"/>
        <v>0</v>
      </c>
    </row>
    <row r="616" spans="2:12" ht="15" thickBot="1">
      <c r="B616" s="956"/>
      <c r="C616" s="200" t="s">
        <v>149</v>
      </c>
      <c r="D616" s="201"/>
      <c r="E616" s="339"/>
      <c r="F616" s="203"/>
      <c r="G616" s="204">
        <f>E616-F616</f>
        <v>0</v>
      </c>
      <c r="H616" s="330"/>
      <c r="I616" s="209">
        <f t="shared" si="329"/>
        <v>0</v>
      </c>
      <c r="J616" s="210">
        <f t="shared" si="330"/>
        <v>0</v>
      </c>
      <c r="K616" s="244">
        <f t="shared" si="331"/>
        <v>0</v>
      </c>
      <c r="L616" s="245">
        <f>SUM(L544+H616)</f>
        <v>0</v>
      </c>
    </row>
    <row r="617" spans="2:12" ht="16" thickTop="1" thickBot="1">
      <c r="B617" s="957"/>
      <c r="C617" s="13" t="s">
        <v>150</v>
      </c>
      <c r="D617" s="14"/>
      <c r="E617" s="15">
        <f t="shared" ref="E617:L617" si="333">SUM(E607:E616)</f>
        <v>0</v>
      </c>
      <c r="F617" s="16">
        <f t="shared" si="333"/>
        <v>0</v>
      </c>
      <c r="G617" s="17">
        <f t="shared" si="333"/>
        <v>0</v>
      </c>
      <c r="H617" s="18">
        <f t="shared" si="333"/>
        <v>0</v>
      </c>
      <c r="I617" s="246">
        <f t="shared" si="333"/>
        <v>0</v>
      </c>
      <c r="J617" s="247">
        <f t="shared" si="333"/>
        <v>0</v>
      </c>
      <c r="K617" s="248">
        <f t="shared" si="333"/>
        <v>0</v>
      </c>
      <c r="L617" s="249">
        <f t="shared" si="333"/>
        <v>0</v>
      </c>
    </row>
    <row r="618" spans="2:12" ht="13.5" customHeight="1">
      <c r="B618" s="955" t="s">
        <v>321</v>
      </c>
      <c r="C618" s="301" t="s">
        <v>146</v>
      </c>
      <c r="D618" s="234">
        <v>10000</v>
      </c>
      <c r="E618" s="302"/>
      <c r="F618" s="303"/>
      <c r="G618" s="304">
        <f t="shared" ref="G618:G626" si="334">E618-F618</f>
        <v>0</v>
      </c>
      <c r="H618" s="305">
        <f t="shared" ref="H618:H626" si="335">G618*$D618</f>
        <v>0</v>
      </c>
      <c r="I618" s="306">
        <f t="shared" ref="I618:I627" si="336">SUM(I546+E618)</f>
        <v>60</v>
      </c>
      <c r="J618" s="307">
        <f t="shared" ref="J618:J627" si="337">SUM(J546+F618)</f>
        <v>0</v>
      </c>
      <c r="K618" s="308">
        <f t="shared" ref="K618:K627" si="338">I618-J618</f>
        <v>60</v>
      </c>
      <c r="L618" s="309">
        <f>K618*$D618</f>
        <v>600000</v>
      </c>
    </row>
    <row r="619" spans="2:12">
      <c r="B619" s="956"/>
      <c r="C619" s="55" t="s">
        <v>312</v>
      </c>
      <c r="D619" s="310">
        <v>10000</v>
      </c>
      <c r="E619" s="195"/>
      <c r="F619" s="196"/>
      <c r="G619" s="197">
        <f t="shared" si="334"/>
        <v>0</v>
      </c>
      <c r="H619" s="198">
        <f t="shared" si="335"/>
        <v>0</v>
      </c>
      <c r="I619" s="208">
        <f t="shared" si="336"/>
        <v>0</v>
      </c>
      <c r="J619" s="147">
        <f t="shared" si="337"/>
        <v>0</v>
      </c>
      <c r="K619" s="242">
        <f t="shared" si="338"/>
        <v>0</v>
      </c>
      <c r="L619" s="243">
        <f t="shared" ref="L619:L626" si="339">K619*$D619</f>
        <v>0</v>
      </c>
    </row>
    <row r="620" spans="2:12">
      <c r="B620" s="956"/>
      <c r="C620" s="55" t="s">
        <v>314</v>
      </c>
      <c r="D620" s="194">
        <v>5000</v>
      </c>
      <c r="E620" s="195"/>
      <c r="F620" s="196"/>
      <c r="G620" s="197">
        <f t="shared" si="334"/>
        <v>0</v>
      </c>
      <c r="H620" s="198">
        <f t="shared" si="335"/>
        <v>0</v>
      </c>
      <c r="I620" s="208">
        <f t="shared" si="336"/>
        <v>2</v>
      </c>
      <c r="J620" s="147">
        <f t="shared" si="337"/>
        <v>0</v>
      </c>
      <c r="K620" s="242">
        <f t="shared" si="338"/>
        <v>2</v>
      </c>
      <c r="L620" s="243">
        <f t="shared" si="339"/>
        <v>10000</v>
      </c>
    </row>
    <row r="621" spans="2:12">
      <c r="B621" s="956"/>
      <c r="C621" s="55" t="s">
        <v>313</v>
      </c>
      <c r="D621" s="194">
        <v>5000</v>
      </c>
      <c r="E621" s="195"/>
      <c r="F621" s="196"/>
      <c r="G621" s="197">
        <f t="shared" si="334"/>
        <v>0</v>
      </c>
      <c r="H621" s="198">
        <f t="shared" si="335"/>
        <v>0</v>
      </c>
      <c r="I621" s="208">
        <f t="shared" si="336"/>
        <v>0</v>
      </c>
      <c r="J621" s="147">
        <f t="shared" si="337"/>
        <v>0</v>
      </c>
      <c r="K621" s="242">
        <f t="shared" si="338"/>
        <v>0</v>
      </c>
      <c r="L621" s="243">
        <f t="shared" si="339"/>
        <v>0</v>
      </c>
    </row>
    <row r="622" spans="2:12">
      <c r="B622" s="956"/>
      <c r="C622" s="55" t="s">
        <v>147</v>
      </c>
      <c r="D622" s="194">
        <v>9500</v>
      </c>
      <c r="E622" s="195"/>
      <c r="F622" s="196"/>
      <c r="G622" s="197">
        <f t="shared" si="334"/>
        <v>0</v>
      </c>
      <c r="H622" s="198">
        <f t="shared" si="335"/>
        <v>0</v>
      </c>
      <c r="I622" s="208">
        <f t="shared" si="336"/>
        <v>9</v>
      </c>
      <c r="J622" s="147">
        <f t="shared" si="337"/>
        <v>0</v>
      </c>
      <c r="K622" s="242">
        <f t="shared" si="338"/>
        <v>9</v>
      </c>
      <c r="L622" s="243">
        <f t="shared" si="339"/>
        <v>85500</v>
      </c>
    </row>
    <row r="623" spans="2:12">
      <c r="B623" s="956"/>
      <c r="C623" s="55" t="s">
        <v>315</v>
      </c>
      <c r="D623" s="194">
        <v>9500</v>
      </c>
      <c r="E623" s="195"/>
      <c r="F623" s="196"/>
      <c r="G623" s="197">
        <f t="shared" si="334"/>
        <v>0</v>
      </c>
      <c r="H623" s="198">
        <f t="shared" si="335"/>
        <v>0</v>
      </c>
      <c r="I623" s="208">
        <f t="shared" si="336"/>
        <v>0</v>
      </c>
      <c r="J623" s="147">
        <f t="shared" si="337"/>
        <v>0</v>
      </c>
      <c r="K623" s="242">
        <f t="shared" si="338"/>
        <v>0</v>
      </c>
      <c r="L623" s="243">
        <f t="shared" si="339"/>
        <v>0</v>
      </c>
    </row>
    <row r="624" spans="2:12">
      <c r="B624" s="956"/>
      <c r="C624" s="55" t="s">
        <v>317</v>
      </c>
      <c r="D624" s="194">
        <v>4750</v>
      </c>
      <c r="E624" s="195"/>
      <c r="F624" s="196"/>
      <c r="G624" s="197">
        <f t="shared" si="334"/>
        <v>0</v>
      </c>
      <c r="H624" s="198">
        <f t="shared" si="335"/>
        <v>0</v>
      </c>
      <c r="I624" s="208">
        <f t="shared" si="336"/>
        <v>0</v>
      </c>
      <c r="J624" s="147">
        <f t="shared" si="337"/>
        <v>0</v>
      </c>
      <c r="K624" s="242">
        <f t="shared" si="338"/>
        <v>0</v>
      </c>
      <c r="L624" s="243">
        <f t="shared" si="339"/>
        <v>0</v>
      </c>
    </row>
    <row r="625" spans="2:12">
      <c r="B625" s="956"/>
      <c r="C625" s="55" t="s">
        <v>316</v>
      </c>
      <c r="D625" s="194">
        <v>4750</v>
      </c>
      <c r="E625" s="195"/>
      <c r="F625" s="196"/>
      <c r="G625" s="197">
        <f t="shared" si="334"/>
        <v>0</v>
      </c>
      <c r="H625" s="198">
        <f t="shared" si="335"/>
        <v>0</v>
      </c>
      <c r="I625" s="208">
        <f t="shared" si="336"/>
        <v>0</v>
      </c>
      <c r="J625" s="147">
        <f t="shared" si="337"/>
        <v>0</v>
      </c>
      <c r="K625" s="242">
        <f t="shared" si="338"/>
        <v>0</v>
      </c>
      <c r="L625" s="243">
        <f t="shared" si="339"/>
        <v>0</v>
      </c>
    </row>
    <row r="626" spans="2:12">
      <c r="B626" s="956"/>
      <c r="C626" s="55" t="s">
        <v>318</v>
      </c>
      <c r="D626" s="194">
        <v>7000</v>
      </c>
      <c r="E626" s="195"/>
      <c r="F626" s="196"/>
      <c r="G626" s="197">
        <f t="shared" si="334"/>
        <v>0</v>
      </c>
      <c r="H626" s="198">
        <f t="shared" si="335"/>
        <v>0</v>
      </c>
      <c r="I626" s="208">
        <f t="shared" si="336"/>
        <v>0</v>
      </c>
      <c r="J626" s="147">
        <f t="shared" si="337"/>
        <v>0</v>
      </c>
      <c r="K626" s="242">
        <f t="shared" si="338"/>
        <v>0</v>
      </c>
      <c r="L626" s="243">
        <f t="shared" si="339"/>
        <v>0</v>
      </c>
    </row>
    <row r="627" spans="2:12" ht="15" thickBot="1">
      <c r="B627" s="956"/>
      <c r="C627" s="200" t="s">
        <v>149</v>
      </c>
      <c r="D627" s="201"/>
      <c r="E627" s="339"/>
      <c r="F627" s="203"/>
      <c r="G627" s="204">
        <f>E627-F627</f>
        <v>0</v>
      </c>
      <c r="H627" s="330"/>
      <c r="I627" s="209">
        <f t="shared" si="336"/>
        <v>0</v>
      </c>
      <c r="J627" s="210">
        <f t="shared" si="337"/>
        <v>0</v>
      </c>
      <c r="K627" s="244">
        <f t="shared" si="338"/>
        <v>0</v>
      </c>
      <c r="L627" s="245">
        <f>SUM(L555+H627)</f>
        <v>0</v>
      </c>
    </row>
    <row r="628" spans="2:12" ht="16" thickTop="1" thickBot="1">
      <c r="B628" s="957"/>
      <c r="C628" s="13" t="s">
        <v>150</v>
      </c>
      <c r="D628" s="14"/>
      <c r="E628" s="15">
        <f t="shared" ref="E628:L628" si="340">SUM(E618:E627)</f>
        <v>0</v>
      </c>
      <c r="F628" s="16">
        <f t="shared" si="340"/>
        <v>0</v>
      </c>
      <c r="G628" s="17">
        <f t="shared" si="340"/>
        <v>0</v>
      </c>
      <c r="H628" s="18">
        <f t="shared" si="340"/>
        <v>0</v>
      </c>
      <c r="I628" s="246">
        <f t="shared" si="340"/>
        <v>71</v>
      </c>
      <c r="J628" s="247">
        <f t="shared" si="340"/>
        <v>0</v>
      </c>
      <c r="K628" s="248">
        <f t="shared" si="340"/>
        <v>71</v>
      </c>
      <c r="L628" s="249">
        <f t="shared" si="340"/>
        <v>695500</v>
      </c>
    </row>
    <row r="629" spans="2:12" ht="13.5" customHeight="1">
      <c r="B629" s="955" t="s">
        <v>686</v>
      </c>
      <c r="C629" s="301" t="s">
        <v>146</v>
      </c>
      <c r="D629" s="234">
        <v>8000</v>
      </c>
      <c r="E629" s="302"/>
      <c r="F629" s="303"/>
      <c r="G629" s="304">
        <f t="shared" ref="G629:G637" si="341">E629-F629</f>
        <v>0</v>
      </c>
      <c r="H629" s="305">
        <f t="shared" ref="H629:H637" si="342">G629*$D629</f>
        <v>0</v>
      </c>
      <c r="I629" s="306">
        <f t="shared" ref="I629:I638" si="343">SUM(I557+E629)</f>
        <v>49</v>
      </c>
      <c r="J629" s="307">
        <f t="shared" ref="J629:J638" si="344">SUM(J557+F629)</f>
        <v>0</v>
      </c>
      <c r="K629" s="308">
        <f t="shared" ref="K629:K638" si="345">I629-J629</f>
        <v>49</v>
      </c>
      <c r="L629" s="309">
        <f>K629*$D629</f>
        <v>392000</v>
      </c>
    </row>
    <row r="630" spans="2:12">
      <c r="B630" s="956"/>
      <c r="C630" s="55" t="s">
        <v>312</v>
      </c>
      <c r="D630" s="310">
        <v>8000</v>
      </c>
      <c r="E630" s="195"/>
      <c r="F630" s="196"/>
      <c r="G630" s="197">
        <f t="shared" si="341"/>
        <v>0</v>
      </c>
      <c r="H630" s="198">
        <f t="shared" si="342"/>
        <v>0</v>
      </c>
      <c r="I630" s="208">
        <f t="shared" si="343"/>
        <v>0</v>
      </c>
      <c r="J630" s="147">
        <f t="shared" si="344"/>
        <v>0</v>
      </c>
      <c r="K630" s="242">
        <f t="shared" si="345"/>
        <v>0</v>
      </c>
      <c r="L630" s="243">
        <f t="shared" ref="L630:L637" si="346">K630*$D630</f>
        <v>0</v>
      </c>
    </row>
    <row r="631" spans="2:12">
      <c r="B631" s="956"/>
      <c r="C631" s="55" t="s">
        <v>314</v>
      </c>
      <c r="D631" s="194">
        <v>4000</v>
      </c>
      <c r="E631" s="195"/>
      <c r="F631" s="196"/>
      <c r="G631" s="197">
        <f t="shared" si="341"/>
        <v>0</v>
      </c>
      <c r="H631" s="198">
        <f t="shared" si="342"/>
        <v>0</v>
      </c>
      <c r="I631" s="208">
        <f t="shared" si="343"/>
        <v>1</v>
      </c>
      <c r="J631" s="147">
        <f t="shared" si="344"/>
        <v>0</v>
      </c>
      <c r="K631" s="242">
        <f t="shared" si="345"/>
        <v>1</v>
      </c>
      <c r="L631" s="243">
        <f t="shared" si="346"/>
        <v>4000</v>
      </c>
    </row>
    <row r="632" spans="2:12">
      <c r="B632" s="956"/>
      <c r="C632" s="55" t="s">
        <v>313</v>
      </c>
      <c r="D632" s="194">
        <v>4000</v>
      </c>
      <c r="E632" s="195"/>
      <c r="F632" s="196"/>
      <c r="G632" s="197">
        <f t="shared" si="341"/>
        <v>0</v>
      </c>
      <c r="H632" s="198">
        <f t="shared" si="342"/>
        <v>0</v>
      </c>
      <c r="I632" s="208">
        <f t="shared" si="343"/>
        <v>0</v>
      </c>
      <c r="J632" s="147">
        <f t="shared" si="344"/>
        <v>0</v>
      </c>
      <c r="K632" s="242">
        <f t="shared" si="345"/>
        <v>0</v>
      </c>
      <c r="L632" s="243">
        <f t="shared" si="346"/>
        <v>0</v>
      </c>
    </row>
    <row r="633" spans="2:12">
      <c r="B633" s="956"/>
      <c r="C633" s="55" t="s">
        <v>147</v>
      </c>
      <c r="D633" s="194">
        <v>7600</v>
      </c>
      <c r="E633" s="195"/>
      <c r="F633" s="196"/>
      <c r="G633" s="197">
        <f t="shared" si="341"/>
        <v>0</v>
      </c>
      <c r="H633" s="198">
        <f t="shared" si="342"/>
        <v>0</v>
      </c>
      <c r="I633" s="208">
        <f t="shared" si="343"/>
        <v>12</v>
      </c>
      <c r="J633" s="147">
        <f t="shared" si="344"/>
        <v>0</v>
      </c>
      <c r="K633" s="242">
        <f t="shared" si="345"/>
        <v>12</v>
      </c>
      <c r="L633" s="243">
        <f t="shared" si="346"/>
        <v>91200</v>
      </c>
    </row>
    <row r="634" spans="2:12">
      <c r="B634" s="956"/>
      <c r="C634" s="55" t="s">
        <v>315</v>
      </c>
      <c r="D634" s="194">
        <v>7600</v>
      </c>
      <c r="E634" s="195"/>
      <c r="F634" s="196"/>
      <c r="G634" s="197">
        <f t="shared" si="341"/>
        <v>0</v>
      </c>
      <c r="H634" s="198">
        <f t="shared" si="342"/>
        <v>0</v>
      </c>
      <c r="I634" s="208">
        <f t="shared" si="343"/>
        <v>0</v>
      </c>
      <c r="J634" s="147">
        <f t="shared" si="344"/>
        <v>0</v>
      </c>
      <c r="K634" s="242">
        <f t="shared" si="345"/>
        <v>0</v>
      </c>
      <c r="L634" s="243">
        <f t="shared" si="346"/>
        <v>0</v>
      </c>
    </row>
    <row r="635" spans="2:12">
      <c r="B635" s="956"/>
      <c r="C635" s="55" t="s">
        <v>317</v>
      </c>
      <c r="D635" s="194">
        <v>3800</v>
      </c>
      <c r="E635" s="195"/>
      <c r="F635" s="196"/>
      <c r="G635" s="197">
        <f t="shared" si="341"/>
        <v>0</v>
      </c>
      <c r="H635" s="198">
        <f t="shared" si="342"/>
        <v>0</v>
      </c>
      <c r="I635" s="208">
        <f t="shared" si="343"/>
        <v>0</v>
      </c>
      <c r="J635" s="147">
        <f t="shared" si="344"/>
        <v>0</v>
      </c>
      <c r="K635" s="242">
        <f t="shared" si="345"/>
        <v>0</v>
      </c>
      <c r="L635" s="243">
        <f t="shared" si="346"/>
        <v>0</v>
      </c>
    </row>
    <row r="636" spans="2:12">
      <c r="B636" s="956"/>
      <c r="C636" s="55" t="s">
        <v>316</v>
      </c>
      <c r="D636" s="194">
        <v>3800</v>
      </c>
      <c r="E636" s="195"/>
      <c r="F636" s="196"/>
      <c r="G636" s="197">
        <f t="shared" si="341"/>
        <v>0</v>
      </c>
      <c r="H636" s="198">
        <f t="shared" si="342"/>
        <v>0</v>
      </c>
      <c r="I636" s="208">
        <f t="shared" si="343"/>
        <v>0</v>
      </c>
      <c r="J636" s="147">
        <f t="shared" si="344"/>
        <v>0</v>
      </c>
      <c r="K636" s="242">
        <f t="shared" si="345"/>
        <v>0</v>
      </c>
      <c r="L636" s="243">
        <f t="shared" si="346"/>
        <v>0</v>
      </c>
    </row>
    <row r="637" spans="2:12">
      <c r="B637" s="956"/>
      <c r="C637" s="55" t="s">
        <v>318</v>
      </c>
      <c r="D637" s="194">
        <v>5600</v>
      </c>
      <c r="E637" s="195"/>
      <c r="F637" s="196"/>
      <c r="G637" s="197">
        <f t="shared" si="341"/>
        <v>0</v>
      </c>
      <c r="H637" s="198">
        <f t="shared" si="342"/>
        <v>0</v>
      </c>
      <c r="I637" s="208">
        <f t="shared" si="343"/>
        <v>0</v>
      </c>
      <c r="J637" s="147">
        <f t="shared" si="344"/>
        <v>0</v>
      </c>
      <c r="K637" s="242">
        <f t="shared" si="345"/>
        <v>0</v>
      </c>
      <c r="L637" s="243">
        <f t="shared" si="346"/>
        <v>0</v>
      </c>
    </row>
    <row r="638" spans="2:12" ht="15" thickBot="1">
      <c r="B638" s="956"/>
      <c r="C638" s="200" t="s">
        <v>149</v>
      </c>
      <c r="D638" s="201"/>
      <c r="E638" s="339"/>
      <c r="F638" s="203"/>
      <c r="G638" s="204">
        <f>E638-F638</f>
        <v>0</v>
      </c>
      <c r="H638" s="330"/>
      <c r="I638" s="209">
        <f t="shared" si="343"/>
        <v>0</v>
      </c>
      <c r="J638" s="210">
        <f t="shared" si="344"/>
        <v>0</v>
      </c>
      <c r="K638" s="244">
        <f t="shared" si="345"/>
        <v>0</v>
      </c>
      <c r="L638" s="245">
        <f>SUM(L566+H638)</f>
        <v>0</v>
      </c>
    </row>
    <row r="639" spans="2:12" ht="16" thickTop="1" thickBot="1">
      <c r="B639" s="957"/>
      <c r="C639" s="13" t="s">
        <v>150</v>
      </c>
      <c r="D639" s="14"/>
      <c r="E639" s="15">
        <f t="shared" ref="E639:L639" si="347">SUM(E629:E638)</f>
        <v>0</v>
      </c>
      <c r="F639" s="16">
        <f t="shared" si="347"/>
        <v>0</v>
      </c>
      <c r="G639" s="17">
        <f t="shared" si="347"/>
        <v>0</v>
      </c>
      <c r="H639" s="18">
        <f t="shared" si="347"/>
        <v>0</v>
      </c>
      <c r="I639" s="246">
        <f t="shared" si="347"/>
        <v>62</v>
      </c>
      <c r="J639" s="247">
        <f t="shared" si="347"/>
        <v>0</v>
      </c>
      <c r="K639" s="248">
        <f t="shared" si="347"/>
        <v>62</v>
      </c>
      <c r="L639" s="249">
        <f t="shared" si="347"/>
        <v>487200</v>
      </c>
    </row>
    <row r="640" spans="2:12" ht="13.5" customHeight="1">
      <c r="B640" s="955" t="s">
        <v>337</v>
      </c>
      <c r="C640" s="301" t="s">
        <v>146</v>
      </c>
      <c r="D640" s="234">
        <v>1000</v>
      </c>
      <c r="E640" s="302"/>
      <c r="F640" s="303"/>
      <c r="G640" s="304">
        <f t="shared" ref="G640:G649" si="348">E640-F640</f>
        <v>0</v>
      </c>
      <c r="H640" s="305">
        <f>+G640*D640</f>
        <v>0</v>
      </c>
      <c r="I640" s="306">
        <f t="shared" ref="I640:I649" si="349">SUM(I568+E640)</f>
        <v>0</v>
      </c>
      <c r="J640" s="307">
        <f t="shared" ref="J640:J649" si="350">SUM(J568+F640)</f>
        <v>0</v>
      </c>
      <c r="K640" s="308">
        <f t="shared" ref="K640:K647" si="351">I640-J640</f>
        <v>0</v>
      </c>
      <c r="L640" s="309">
        <f>K640*$D640</f>
        <v>0</v>
      </c>
    </row>
    <row r="641" spans="2:12">
      <c r="B641" s="956"/>
      <c r="C641" s="55" t="s">
        <v>312</v>
      </c>
      <c r="D641" s="310">
        <v>1000</v>
      </c>
      <c r="E641" s="195"/>
      <c r="F641" s="196"/>
      <c r="G641" s="197">
        <f t="shared" si="348"/>
        <v>0</v>
      </c>
      <c r="H641" s="198">
        <f t="shared" ref="H641:H648" si="352">+G641*D641</f>
        <v>0</v>
      </c>
      <c r="I641" s="208">
        <f t="shared" si="349"/>
        <v>0</v>
      </c>
      <c r="J641" s="147">
        <f t="shared" si="350"/>
        <v>0</v>
      </c>
      <c r="K641" s="242">
        <f t="shared" si="351"/>
        <v>0</v>
      </c>
      <c r="L641" s="243">
        <f t="shared" ref="L641:L648" si="353">K641*$D641</f>
        <v>0</v>
      </c>
    </row>
    <row r="642" spans="2:12">
      <c r="B642" s="956"/>
      <c r="C642" s="55" t="s">
        <v>314</v>
      </c>
      <c r="D642" s="194">
        <v>500</v>
      </c>
      <c r="E642" s="195"/>
      <c r="F642" s="196"/>
      <c r="G642" s="197">
        <f t="shared" si="348"/>
        <v>0</v>
      </c>
      <c r="H642" s="198">
        <f t="shared" si="352"/>
        <v>0</v>
      </c>
      <c r="I642" s="208">
        <f t="shared" si="349"/>
        <v>0</v>
      </c>
      <c r="J642" s="147">
        <f t="shared" si="350"/>
        <v>0</v>
      </c>
      <c r="K642" s="242">
        <f t="shared" si="351"/>
        <v>0</v>
      </c>
      <c r="L642" s="243">
        <f t="shared" si="353"/>
        <v>0</v>
      </c>
    </row>
    <row r="643" spans="2:12">
      <c r="B643" s="956"/>
      <c r="C643" s="55" t="s">
        <v>313</v>
      </c>
      <c r="D643" s="194">
        <v>500</v>
      </c>
      <c r="E643" s="195"/>
      <c r="F643" s="196"/>
      <c r="G643" s="197">
        <f t="shared" si="348"/>
        <v>0</v>
      </c>
      <c r="H643" s="198">
        <f t="shared" si="352"/>
        <v>0</v>
      </c>
      <c r="I643" s="208">
        <f t="shared" si="349"/>
        <v>0</v>
      </c>
      <c r="J643" s="147">
        <f t="shared" si="350"/>
        <v>0</v>
      </c>
      <c r="K643" s="242">
        <f t="shared" si="351"/>
        <v>0</v>
      </c>
      <c r="L643" s="243">
        <f t="shared" si="353"/>
        <v>0</v>
      </c>
    </row>
    <row r="644" spans="2:12">
      <c r="B644" s="956"/>
      <c r="C644" s="55" t="s">
        <v>147</v>
      </c>
      <c r="D644" s="194">
        <v>900</v>
      </c>
      <c r="E644" s="195"/>
      <c r="F644" s="196"/>
      <c r="G644" s="197">
        <f t="shared" si="348"/>
        <v>0</v>
      </c>
      <c r="H644" s="198">
        <f t="shared" si="352"/>
        <v>0</v>
      </c>
      <c r="I644" s="208">
        <f t="shared" si="349"/>
        <v>0</v>
      </c>
      <c r="J644" s="147">
        <f t="shared" si="350"/>
        <v>0</v>
      </c>
      <c r="K644" s="242">
        <f t="shared" si="351"/>
        <v>0</v>
      </c>
      <c r="L644" s="243">
        <f t="shared" si="353"/>
        <v>0</v>
      </c>
    </row>
    <row r="645" spans="2:12">
      <c r="B645" s="956"/>
      <c r="C645" s="55" t="s">
        <v>315</v>
      </c>
      <c r="D645" s="194">
        <v>900</v>
      </c>
      <c r="E645" s="195"/>
      <c r="F645" s="196"/>
      <c r="G645" s="197">
        <f t="shared" si="348"/>
        <v>0</v>
      </c>
      <c r="H645" s="198">
        <f t="shared" si="352"/>
        <v>0</v>
      </c>
      <c r="I645" s="208">
        <f t="shared" si="349"/>
        <v>0</v>
      </c>
      <c r="J645" s="147">
        <f t="shared" si="350"/>
        <v>0</v>
      </c>
      <c r="K645" s="242">
        <f t="shared" si="351"/>
        <v>0</v>
      </c>
      <c r="L645" s="243">
        <f t="shared" si="353"/>
        <v>0</v>
      </c>
    </row>
    <row r="646" spans="2:12">
      <c r="B646" s="956"/>
      <c r="C646" s="55" t="s">
        <v>317</v>
      </c>
      <c r="D646" s="194">
        <v>450</v>
      </c>
      <c r="E646" s="195"/>
      <c r="F646" s="196"/>
      <c r="G646" s="197">
        <f t="shared" si="348"/>
        <v>0</v>
      </c>
      <c r="H646" s="198">
        <f t="shared" si="352"/>
        <v>0</v>
      </c>
      <c r="I646" s="208">
        <f t="shared" si="349"/>
        <v>0</v>
      </c>
      <c r="J646" s="147">
        <f t="shared" si="350"/>
        <v>0</v>
      </c>
      <c r="K646" s="242">
        <f t="shared" si="351"/>
        <v>0</v>
      </c>
      <c r="L646" s="243">
        <f t="shared" si="353"/>
        <v>0</v>
      </c>
    </row>
    <row r="647" spans="2:12">
      <c r="B647" s="956"/>
      <c r="C647" s="55" t="s">
        <v>316</v>
      </c>
      <c r="D647" s="194">
        <v>450</v>
      </c>
      <c r="E647" s="195"/>
      <c r="F647" s="196"/>
      <c r="G647" s="197">
        <f t="shared" si="348"/>
        <v>0</v>
      </c>
      <c r="H647" s="198">
        <f t="shared" si="352"/>
        <v>0</v>
      </c>
      <c r="I647" s="208">
        <f t="shared" si="349"/>
        <v>0</v>
      </c>
      <c r="J647" s="147">
        <f t="shared" si="350"/>
        <v>0</v>
      </c>
      <c r="K647" s="242">
        <f t="shared" si="351"/>
        <v>0</v>
      </c>
      <c r="L647" s="243">
        <f t="shared" si="353"/>
        <v>0</v>
      </c>
    </row>
    <row r="648" spans="2:12">
      <c r="B648" s="956"/>
      <c r="C648" s="55" t="s">
        <v>318</v>
      </c>
      <c r="D648" s="199">
        <v>700</v>
      </c>
      <c r="E648" s="195"/>
      <c r="F648" s="196"/>
      <c r="G648" s="197">
        <f t="shared" si="348"/>
        <v>0</v>
      </c>
      <c r="H648" s="198">
        <f t="shared" si="352"/>
        <v>0</v>
      </c>
      <c r="I648" s="208">
        <f t="shared" si="349"/>
        <v>0</v>
      </c>
      <c r="J648" s="147">
        <f t="shared" si="350"/>
        <v>0</v>
      </c>
      <c r="K648" s="242">
        <f>I648-J648</f>
        <v>0</v>
      </c>
      <c r="L648" s="243">
        <f t="shared" si="353"/>
        <v>0</v>
      </c>
    </row>
    <row r="649" spans="2:12" ht="15" thickBot="1">
      <c r="B649" s="956"/>
      <c r="C649" s="200" t="s">
        <v>149</v>
      </c>
      <c r="D649" s="201"/>
      <c r="E649" s="339"/>
      <c r="F649" s="203"/>
      <c r="G649" s="204">
        <f t="shared" si="348"/>
        <v>0</v>
      </c>
      <c r="H649" s="330"/>
      <c r="I649" s="209">
        <f t="shared" si="349"/>
        <v>0</v>
      </c>
      <c r="J649" s="210">
        <f t="shared" si="350"/>
        <v>0</v>
      </c>
      <c r="K649" s="244">
        <f>I649-J649</f>
        <v>0</v>
      </c>
      <c r="L649" s="245">
        <f>SUM(L577+H649)</f>
        <v>0</v>
      </c>
    </row>
    <row r="650" spans="2:12" ht="16" thickTop="1" thickBot="1">
      <c r="B650" s="957"/>
      <c r="C650" s="13" t="s">
        <v>150</v>
      </c>
      <c r="D650" s="14"/>
      <c r="E650" s="15">
        <f t="shared" ref="E650:L650" si="354">SUM(E640:E649)</f>
        <v>0</v>
      </c>
      <c r="F650" s="16">
        <f t="shared" si="354"/>
        <v>0</v>
      </c>
      <c r="G650" s="17">
        <f t="shared" si="354"/>
        <v>0</v>
      </c>
      <c r="H650" s="18">
        <f t="shared" si="354"/>
        <v>0</v>
      </c>
      <c r="I650" s="246">
        <f t="shared" si="354"/>
        <v>0</v>
      </c>
      <c r="J650" s="247">
        <f t="shared" si="354"/>
        <v>0</v>
      </c>
      <c r="K650" s="248">
        <f t="shared" si="354"/>
        <v>0</v>
      </c>
      <c r="L650" s="249">
        <f t="shared" si="354"/>
        <v>0</v>
      </c>
    </row>
    <row r="651" spans="2:12" ht="15" thickBot="1">
      <c r="B651" s="207" t="s">
        <v>151</v>
      </c>
      <c r="C651" s="232"/>
      <c r="D651" s="232"/>
      <c r="E651" s="258">
        <f t="shared" ref="E651:L651" si="355">SUM(E595+E606+E617+E628+E639+E650)</f>
        <v>30</v>
      </c>
      <c r="F651" s="341">
        <f t="shared" si="355"/>
        <v>0</v>
      </c>
      <c r="G651" s="342">
        <f t="shared" si="355"/>
        <v>30</v>
      </c>
      <c r="H651" s="343">
        <f t="shared" si="355"/>
        <v>149000</v>
      </c>
      <c r="I651" s="255">
        <f t="shared" si="355"/>
        <v>406</v>
      </c>
      <c r="J651" s="256">
        <f t="shared" si="355"/>
        <v>0</v>
      </c>
      <c r="K651" s="257">
        <f t="shared" si="355"/>
        <v>406</v>
      </c>
      <c r="L651" s="233">
        <f t="shared" si="355"/>
        <v>2505460</v>
      </c>
    </row>
    <row r="652" spans="2:12" ht="13.5" customHeight="1"/>
    <row r="653" spans="2:12" ht="13.5" customHeight="1">
      <c r="B653" s="961" t="s">
        <v>138</v>
      </c>
      <c r="C653" s="961"/>
      <c r="D653" s="961"/>
      <c r="E653" s="922"/>
      <c r="F653" s="922"/>
    </row>
    <row r="654" spans="2:12" ht="13.5" customHeight="1" thickBot="1">
      <c r="B654" s="954">
        <f>B582+1</f>
        <v>46151</v>
      </c>
      <c r="C654" s="954"/>
      <c r="D654" s="954"/>
      <c r="E654" s="954"/>
      <c r="F654" s="954"/>
      <c r="G654" s="311"/>
      <c r="H654" s="20"/>
    </row>
    <row r="655" spans="2:12" ht="15">
      <c r="B655" s="958" t="s">
        <v>139</v>
      </c>
      <c r="C655" s="959"/>
      <c r="D655" s="960"/>
      <c r="E655" s="5"/>
      <c r="F655" s="226" t="s">
        <v>140</v>
      </c>
      <c r="G655" s="226"/>
      <c r="H655" s="6"/>
      <c r="I655" s="7"/>
      <c r="J655" s="226" t="s">
        <v>141</v>
      </c>
      <c r="K655" s="226"/>
      <c r="L655" s="6"/>
    </row>
    <row r="656" spans="2:12" ht="15" thickBot="1">
      <c r="B656" s="227"/>
      <c r="C656" s="228"/>
      <c r="D656" s="229"/>
      <c r="E656" s="8" t="s">
        <v>142</v>
      </c>
      <c r="F656" s="9" t="s">
        <v>143</v>
      </c>
      <c r="G656" s="10" t="s">
        <v>144</v>
      </c>
      <c r="H656" s="11" t="s">
        <v>145</v>
      </c>
      <c r="I656" s="12" t="s">
        <v>142</v>
      </c>
      <c r="J656" s="9" t="s">
        <v>143</v>
      </c>
      <c r="K656" s="10" t="s">
        <v>144</v>
      </c>
      <c r="L656" s="11" t="s">
        <v>145</v>
      </c>
    </row>
    <row r="657" spans="2:12" ht="13.5" customHeight="1">
      <c r="B657" s="955" t="s">
        <v>636</v>
      </c>
      <c r="C657" s="301" t="s">
        <v>146</v>
      </c>
      <c r="D657" s="234">
        <v>5000</v>
      </c>
      <c r="E657" s="302">
        <v>16</v>
      </c>
      <c r="F657" s="303"/>
      <c r="G657" s="304">
        <f t="shared" ref="G657:G666" si="356">E657-F657</f>
        <v>16</v>
      </c>
      <c r="H657" s="305">
        <f>G657*$D657</f>
        <v>80000</v>
      </c>
      <c r="I657" s="306">
        <f t="shared" ref="I657:I666" si="357">SUM(I585+E657)</f>
        <v>247</v>
      </c>
      <c r="J657" s="307">
        <f t="shared" ref="J657:J666" si="358">SUM(J585+F657)</f>
        <v>0</v>
      </c>
      <c r="K657" s="308">
        <f t="shared" ref="K657:K666" si="359">I657-J657</f>
        <v>247</v>
      </c>
      <c r="L657" s="309">
        <f>K657*$D657</f>
        <v>1235000</v>
      </c>
    </row>
    <row r="658" spans="2:12">
      <c r="B658" s="956"/>
      <c r="C658" s="55" t="s">
        <v>312</v>
      </c>
      <c r="D658" s="310">
        <v>5000</v>
      </c>
      <c r="E658" s="195"/>
      <c r="F658" s="196"/>
      <c r="G658" s="197">
        <f t="shared" si="356"/>
        <v>0</v>
      </c>
      <c r="H658" s="198">
        <f t="shared" ref="H658:H665" si="360">G658*$D658</f>
        <v>0</v>
      </c>
      <c r="I658" s="208">
        <f t="shared" si="357"/>
        <v>0</v>
      </c>
      <c r="J658" s="147">
        <f t="shared" si="358"/>
        <v>0</v>
      </c>
      <c r="K658" s="242">
        <f t="shared" si="359"/>
        <v>0</v>
      </c>
      <c r="L658" s="243">
        <f t="shared" ref="L658:L665" si="361">K658*$D658</f>
        <v>0</v>
      </c>
    </row>
    <row r="659" spans="2:12">
      <c r="B659" s="956"/>
      <c r="C659" s="55" t="s">
        <v>314</v>
      </c>
      <c r="D659" s="194">
        <v>2500</v>
      </c>
      <c r="E659" s="195">
        <v>1</v>
      </c>
      <c r="F659" s="196"/>
      <c r="G659" s="197">
        <f t="shared" si="356"/>
        <v>1</v>
      </c>
      <c r="H659" s="198">
        <f t="shared" si="360"/>
        <v>2500</v>
      </c>
      <c r="I659" s="208">
        <f t="shared" si="357"/>
        <v>13</v>
      </c>
      <c r="J659" s="147">
        <f t="shared" si="358"/>
        <v>0</v>
      </c>
      <c r="K659" s="242">
        <f t="shared" si="359"/>
        <v>13</v>
      </c>
      <c r="L659" s="243">
        <f t="shared" si="361"/>
        <v>32500</v>
      </c>
    </row>
    <row r="660" spans="2:12">
      <c r="B660" s="956"/>
      <c r="C660" s="55" t="s">
        <v>313</v>
      </c>
      <c r="D660" s="194">
        <v>2500</v>
      </c>
      <c r="E660" s="195"/>
      <c r="F660" s="196"/>
      <c r="G660" s="197">
        <f t="shared" si="356"/>
        <v>0</v>
      </c>
      <c r="H660" s="198">
        <f t="shared" si="360"/>
        <v>0</v>
      </c>
      <c r="I660" s="208">
        <f t="shared" si="357"/>
        <v>0</v>
      </c>
      <c r="J660" s="147">
        <f t="shared" si="358"/>
        <v>0</v>
      </c>
      <c r="K660" s="242">
        <f t="shared" si="359"/>
        <v>0</v>
      </c>
      <c r="L660" s="243">
        <f t="shared" si="361"/>
        <v>0</v>
      </c>
    </row>
    <row r="661" spans="2:12">
      <c r="B661" s="956"/>
      <c r="C661" s="55" t="s">
        <v>147</v>
      </c>
      <c r="D661" s="194">
        <v>4750</v>
      </c>
      <c r="E661" s="195"/>
      <c r="F661" s="196"/>
      <c r="G661" s="197">
        <f t="shared" si="356"/>
        <v>0</v>
      </c>
      <c r="H661" s="198">
        <f t="shared" si="360"/>
        <v>0</v>
      </c>
      <c r="I661" s="208">
        <f t="shared" si="357"/>
        <v>28</v>
      </c>
      <c r="J661" s="147">
        <f t="shared" si="358"/>
        <v>0</v>
      </c>
      <c r="K661" s="242">
        <f t="shared" si="359"/>
        <v>28</v>
      </c>
      <c r="L661" s="243">
        <f t="shared" si="361"/>
        <v>133000</v>
      </c>
    </row>
    <row r="662" spans="2:12">
      <c r="B662" s="956"/>
      <c r="C662" s="55" t="s">
        <v>315</v>
      </c>
      <c r="D662" s="194">
        <v>4750</v>
      </c>
      <c r="E662" s="195"/>
      <c r="F662" s="196"/>
      <c r="G662" s="197">
        <f t="shared" si="356"/>
        <v>0</v>
      </c>
      <c r="H662" s="198">
        <f t="shared" si="360"/>
        <v>0</v>
      </c>
      <c r="I662" s="208">
        <f t="shared" si="357"/>
        <v>0</v>
      </c>
      <c r="J662" s="147">
        <f t="shared" si="358"/>
        <v>0</v>
      </c>
      <c r="K662" s="242">
        <f t="shared" si="359"/>
        <v>0</v>
      </c>
      <c r="L662" s="243">
        <f t="shared" si="361"/>
        <v>0</v>
      </c>
    </row>
    <row r="663" spans="2:12">
      <c r="B663" s="956"/>
      <c r="C663" s="55" t="s">
        <v>317</v>
      </c>
      <c r="D663" s="194">
        <v>2380</v>
      </c>
      <c r="E663" s="195"/>
      <c r="F663" s="196"/>
      <c r="G663" s="197">
        <f t="shared" si="356"/>
        <v>0</v>
      </c>
      <c r="H663" s="198">
        <f t="shared" si="360"/>
        <v>0</v>
      </c>
      <c r="I663" s="208">
        <f t="shared" si="357"/>
        <v>2</v>
      </c>
      <c r="J663" s="147">
        <f t="shared" si="358"/>
        <v>0</v>
      </c>
      <c r="K663" s="242">
        <f t="shared" si="359"/>
        <v>2</v>
      </c>
      <c r="L663" s="243">
        <f t="shared" si="361"/>
        <v>4760</v>
      </c>
    </row>
    <row r="664" spans="2:12">
      <c r="B664" s="956"/>
      <c r="C664" s="55" t="s">
        <v>316</v>
      </c>
      <c r="D664" s="194">
        <v>2380</v>
      </c>
      <c r="E664" s="195"/>
      <c r="F664" s="196"/>
      <c r="G664" s="197">
        <f t="shared" si="356"/>
        <v>0</v>
      </c>
      <c r="H664" s="198">
        <f t="shared" si="360"/>
        <v>0</v>
      </c>
      <c r="I664" s="208">
        <f t="shared" si="357"/>
        <v>0</v>
      </c>
      <c r="J664" s="147">
        <f t="shared" si="358"/>
        <v>0</v>
      </c>
      <c r="K664" s="242">
        <f t="shared" si="359"/>
        <v>0</v>
      </c>
      <c r="L664" s="243">
        <f t="shared" si="361"/>
        <v>0</v>
      </c>
    </row>
    <row r="665" spans="2:12">
      <c r="B665" s="956"/>
      <c r="C665" s="55" t="s">
        <v>318</v>
      </c>
      <c r="D665" s="194">
        <v>3500</v>
      </c>
      <c r="E665" s="195"/>
      <c r="F665" s="196"/>
      <c r="G665" s="197">
        <f t="shared" si="356"/>
        <v>0</v>
      </c>
      <c r="H665" s="198">
        <f t="shared" si="360"/>
        <v>0</v>
      </c>
      <c r="I665" s="208">
        <f t="shared" si="357"/>
        <v>0</v>
      </c>
      <c r="J665" s="147">
        <f t="shared" si="358"/>
        <v>0</v>
      </c>
      <c r="K665" s="242">
        <f t="shared" si="359"/>
        <v>0</v>
      </c>
      <c r="L665" s="243">
        <f t="shared" si="361"/>
        <v>0</v>
      </c>
    </row>
    <row r="666" spans="2:12" ht="15" thickBot="1">
      <c r="B666" s="956"/>
      <c r="C666" s="200" t="s">
        <v>149</v>
      </c>
      <c r="D666" s="201"/>
      <c r="E666" s="339"/>
      <c r="F666" s="203"/>
      <c r="G666" s="204">
        <f t="shared" si="356"/>
        <v>0</v>
      </c>
      <c r="H666" s="330"/>
      <c r="I666" s="209">
        <f t="shared" si="357"/>
        <v>0</v>
      </c>
      <c r="J666" s="210">
        <f t="shared" si="358"/>
        <v>0</v>
      </c>
      <c r="K666" s="244">
        <f t="shared" si="359"/>
        <v>0</v>
      </c>
      <c r="L666" s="245">
        <f>SUM(L594+H666)</f>
        <v>0</v>
      </c>
    </row>
    <row r="667" spans="2:12" ht="16" thickTop="1" thickBot="1">
      <c r="B667" s="957"/>
      <c r="C667" s="13" t="s">
        <v>150</v>
      </c>
      <c r="D667" s="14"/>
      <c r="E667" s="15">
        <f t="shared" ref="E667:L667" si="362">SUM(E657:E666)</f>
        <v>17</v>
      </c>
      <c r="F667" s="16">
        <f t="shared" si="362"/>
        <v>0</v>
      </c>
      <c r="G667" s="17">
        <f t="shared" si="362"/>
        <v>17</v>
      </c>
      <c r="H667" s="18">
        <f t="shared" si="362"/>
        <v>82500</v>
      </c>
      <c r="I667" s="246">
        <f t="shared" si="362"/>
        <v>290</v>
      </c>
      <c r="J667" s="247">
        <f t="shared" si="362"/>
        <v>0</v>
      </c>
      <c r="K667" s="248">
        <f t="shared" si="362"/>
        <v>290</v>
      </c>
      <c r="L667" s="249">
        <f t="shared" si="362"/>
        <v>1405260</v>
      </c>
    </row>
    <row r="668" spans="2:12" ht="13.5" customHeight="1">
      <c r="B668" s="955" t="s">
        <v>319</v>
      </c>
      <c r="C668" s="301" t="s">
        <v>146</v>
      </c>
      <c r="D668" s="234">
        <v>4000</v>
      </c>
      <c r="E668" s="302"/>
      <c r="F668" s="303"/>
      <c r="G668" s="304">
        <f t="shared" ref="G668:G676" si="363">E668-F668</f>
        <v>0</v>
      </c>
      <c r="H668" s="305">
        <f t="shared" ref="H668:H676" si="364">G668*$D668</f>
        <v>0</v>
      </c>
      <c r="I668" s="306">
        <f t="shared" ref="I668:I677" si="365">SUM(I596+E668)</f>
        <v>0</v>
      </c>
      <c r="J668" s="307">
        <f t="shared" ref="J668:J677" si="366">SUM(J596+F668)</f>
        <v>0</v>
      </c>
      <c r="K668" s="308">
        <f t="shared" ref="K668:K677" si="367">I668-J668</f>
        <v>0</v>
      </c>
      <c r="L668" s="309">
        <f>K668*$D668</f>
        <v>0</v>
      </c>
    </row>
    <row r="669" spans="2:12">
      <c r="B669" s="956"/>
      <c r="C669" s="55" t="s">
        <v>312</v>
      </c>
      <c r="D669" s="310">
        <v>4000</v>
      </c>
      <c r="E669" s="195"/>
      <c r="F669" s="196"/>
      <c r="G669" s="197">
        <f t="shared" si="363"/>
        <v>0</v>
      </c>
      <c r="H669" s="198">
        <f t="shared" si="364"/>
        <v>0</v>
      </c>
      <c r="I669" s="208">
        <f t="shared" si="365"/>
        <v>0</v>
      </c>
      <c r="J669" s="147">
        <f t="shared" si="366"/>
        <v>0</v>
      </c>
      <c r="K669" s="242">
        <f t="shared" si="367"/>
        <v>0</v>
      </c>
      <c r="L669" s="243">
        <f t="shared" ref="L669:L676" si="368">K669*$D669</f>
        <v>0</v>
      </c>
    </row>
    <row r="670" spans="2:12">
      <c r="B670" s="956"/>
      <c r="C670" s="55" t="s">
        <v>314</v>
      </c>
      <c r="D670" s="194">
        <v>2000</v>
      </c>
      <c r="E670" s="195"/>
      <c r="F670" s="196"/>
      <c r="G670" s="197">
        <f t="shared" si="363"/>
        <v>0</v>
      </c>
      <c r="H670" s="198">
        <f t="shared" si="364"/>
        <v>0</v>
      </c>
      <c r="I670" s="208">
        <f t="shared" si="365"/>
        <v>0</v>
      </c>
      <c r="J670" s="147">
        <f t="shared" si="366"/>
        <v>0</v>
      </c>
      <c r="K670" s="242">
        <f t="shared" si="367"/>
        <v>0</v>
      </c>
      <c r="L670" s="243">
        <f t="shared" si="368"/>
        <v>0</v>
      </c>
    </row>
    <row r="671" spans="2:12">
      <c r="B671" s="956"/>
      <c r="C671" s="55" t="s">
        <v>313</v>
      </c>
      <c r="D671" s="194">
        <v>2000</v>
      </c>
      <c r="E671" s="195"/>
      <c r="F671" s="196"/>
      <c r="G671" s="197">
        <f t="shared" si="363"/>
        <v>0</v>
      </c>
      <c r="H671" s="198">
        <f t="shared" si="364"/>
        <v>0</v>
      </c>
      <c r="I671" s="208">
        <f t="shared" si="365"/>
        <v>0</v>
      </c>
      <c r="J671" s="147">
        <f t="shared" si="366"/>
        <v>0</v>
      </c>
      <c r="K671" s="242">
        <f t="shared" si="367"/>
        <v>0</v>
      </c>
      <c r="L671" s="243">
        <f t="shared" si="368"/>
        <v>0</v>
      </c>
    </row>
    <row r="672" spans="2:12">
      <c r="B672" s="956"/>
      <c r="C672" s="55" t="s">
        <v>147</v>
      </c>
      <c r="D672" s="194">
        <v>3800</v>
      </c>
      <c r="E672" s="195"/>
      <c r="F672" s="196"/>
      <c r="G672" s="197">
        <f t="shared" si="363"/>
        <v>0</v>
      </c>
      <c r="H672" s="198">
        <f t="shared" si="364"/>
        <v>0</v>
      </c>
      <c r="I672" s="208">
        <f t="shared" si="365"/>
        <v>0</v>
      </c>
      <c r="J672" s="147">
        <f t="shared" si="366"/>
        <v>0</v>
      </c>
      <c r="K672" s="242">
        <f t="shared" si="367"/>
        <v>0</v>
      </c>
      <c r="L672" s="243">
        <f t="shared" si="368"/>
        <v>0</v>
      </c>
    </row>
    <row r="673" spans="2:12">
      <c r="B673" s="956"/>
      <c r="C673" s="55" t="s">
        <v>315</v>
      </c>
      <c r="D673" s="194">
        <v>3800</v>
      </c>
      <c r="E673" s="195"/>
      <c r="F673" s="196"/>
      <c r="G673" s="197">
        <f t="shared" si="363"/>
        <v>0</v>
      </c>
      <c r="H673" s="198">
        <f t="shared" si="364"/>
        <v>0</v>
      </c>
      <c r="I673" s="208">
        <f t="shared" si="365"/>
        <v>0</v>
      </c>
      <c r="J673" s="147">
        <f t="shared" si="366"/>
        <v>0</v>
      </c>
      <c r="K673" s="242">
        <f t="shared" si="367"/>
        <v>0</v>
      </c>
      <c r="L673" s="243">
        <f t="shared" si="368"/>
        <v>0</v>
      </c>
    </row>
    <row r="674" spans="2:12">
      <c r="B674" s="956"/>
      <c r="C674" s="55" t="s">
        <v>317</v>
      </c>
      <c r="D674" s="194">
        <v>1900</v>
      </c>
      <c r="E674" s="195"/>
      <c r="F674" s="196"/>
      <c r="G674" s="197">
        <f t="shared" si="363"/>
        <v>0</v>
      </c>
      <c r="H674" s="198">
        <f t="shared" si="364"/>
        <v>0</v>
      </c>
      <c r="I674" s="208">
        <f t="shared" si="365"/>
        <v>0</v>
      </c>
      <c r="J674" s="147">
        <f t="shared" si="366"/>
        <v>0</v>
      </c>
      <c r="K674" s="242">
        <f t="shared" si="367"/>
        <v>0</v>
      </c>
      <c r="L674" s="243">
        <f t="shared" si="368"/>
        <v>0</v>
      </c>
    </row>
    <row r="675" spans="2:12">
      <c r="B675" s="956"/>
      <c r="C675" s="55" t="s">
        <v>316</v>
      </c>
      <c r="D675" s="194">
        <v>1900</v>
      </c>
      <c r="E675" s="195"/>
      <c r="F675" s="196"/>
      <c r="G675" s="197">
        <f t="shared" si="363"/>
        <v>0</v>
      </c>
      <c r="H675" s="198">
        <f t="shared" si="364"/>
        <v>0</v>
      </c>
      <c r="I675" s="208">
        <f t="shared" si="365"/>
        <v>0</v>
      </c>
      <c r="J675" s="147">
        <f t="shared" si="366"/>
        <v>0</v>
      </c>
      <c r="K675" s="242">
        <f t="shared" si="367"/>
        <v>0</v>
      </c>
      <c r="L675" s="243">
        <f t="shared" si="368"/>
        <v>0</v>
      </c>
    </row>
    <row r="676" spans="2:12">
      <c r="B676" s="956"/>
      <c r="C676" s="55" t="s">
        <v>318</v>
      </c>
      <c r="D676" s="194">
        <v>2800</v>
      </c>
      <c r="E676" s="195"/>
      <c r="F676" s="196"/>
      <c r="G676" s="197">
        <f t="shared" si="363"/>
        <v>0</v>
      </c>
      <c r="H676" s="198">
        <f t="shared" si="364"/>
        <v>0</v>
      </c>
      <c r="I676" s="208">
        <f t="shared" si="365"/>
        <v>0</v>
      </c>
      <c r="J676" s="147">
        <f t="shared" si="366"/>
        <v>0</v>
      </c>
      <c r="K676" s="242">
        <f t="shared" si="367"/>
        <v>0</v>
      </c>
      <c r="L676" s="243">
        <f t="shared" si="368"/>
        <v>0</v>
      </c>
    </row>
    <row r="677" spans="2:12" ht="15" thickBot="1">
      <c r="B677" s="956"/>
      <c r="C677" s="200" t="s">
        <v>149</v>
      </c>
      <c r="D677" s="201"/>
      <c r="E677" s="339"/>
      <c r="F677" s="203"/>
      <c r="G677" s="204">
        <f>E677-F677</f>
        <v>0</v>
      </c>
      <c r="H677" s="330"/>
      <c r="I677" s="209">
        <f t="shared" si="365"/>
        <v>0</v>
      </c>
      <c r="J677" s="210">
        <f t="shared" si="366"/>
        <v>0</v>
      </c>
      <c r="K677" s="244">
        <f t="shared" si="367"/>
        <v>0</v>
      </c>
      <c r="L677" s="245">
        <f>SUM(L605+H677)</f>
        <v>0</v>
      </c>
    </row>
    <row r="678" spans="2:12" ht="16" thickTop="1" thickBot="1">
      <c r="B678" s="957"/>
      <c r="C678" s="13" t="s">
        <v>150</v>
      </c>
      <c r="D678" s="14"/>
      <c r="E678" s="15">
        <f t="shared" ref="E678:L678" si="369">SUM(E668:E677)</f>
        <v>0</v>
      </c>
      <c r="F678" s="16">
        <f t="shared" si="369"/>
        <v>0</v>
      </c>
      <c r="G678" s="17">
        <f t="shared" si="369"/>
        <v>0</v>
      </c>
      <c r="H678" s="18">
        <f t="shared" si="369"/>
        <v>0</v>
      </c>
      <c r="I678" s="246">
        <f t="shared" si="369"/>
        <v>0</v>
      </c>
      <c r="J678" s="247">
        <f t="shared" si="369"/>
        <v>0</v>
      </c>
      <c r="K678" s="248">
        <f t="shared" si="369"/>
        <v>0</v>
      </c>
      <c r="L678" s="249">
        <f t="shared" si="369"/>
        <v>0</v>
      </c>
    </row>
    <row r="679" spans="2:12" ht="13.5" customHeight="1">
      <c r="B679" s="955" t="s">
        <v>320</v>
      </c>
      <c r="C679" s="301" t="s">
        <v>146</v>
      </c>
      <c r="D679" s="234">
        <v>3000</v>
      </c>
      <c r="E679" s="302"/>
      <c r="F679" s="303"/>
      <c r="G679" s="304">
        <f t="shared" ref="G679:G687" si="370">E679-F679</f>
        <v>0</v>
      </c>
      <c r="H679" s="305">
        <f t="shared" ref="H679:H687" si="371">G679*$D679</f>
        <v>0</v>
      </c>
      <c r="I679" s="306">
        <f t="shared" ref="I679:I688" si="372">SUM(I607+E679)</f>
        <v>0</v>
      </c>
      <c r="J679" s="307">
        <f t="shared" ref="J679:J688" si="373">SUM(J607+F679)</f>
        <v>0</v>
      </c>
      <c r="K679" s="308">
        <f t="shared" ref="K679:K688" si="374">I679-J679</f>
        <v>0</v>
      </c>
      <c r="L679" s="309">
        <f>K679*$D679</f>
        <v>0</v>
      </c>
    </row>
    <row r="680" spans="2:12">
      <c r="B680" s="956"/>
      <c r="C680" s="55" t="s">
        <v>312</v>
      </c>
      <c r="D680" s="310">
        <v>3000</v>
      </c>
      <c r="E680" s="195"/>
      <c r="F680" s="196"/>
      <c r="G680" s="197">
        <f t="shared" si="370"/>
        <v>0</v>
      </c>
      <c r="H680" s="198">
        <f t="shared" si="371"/>
        <v>0</v>
      </c>
      <c r="I680" s="208">
        <f t="shared" si="372"/>
        <v>0</v>
      </c>
      <c r="J680" s="147">
        <f t="shared" si="373"/>
        <v>0</v>
      </c>
      <c r="K680" s="242">
        <f t="shared" si="374"/>
        <v>0</v>
      </c>
      <c r="L680" s="243">
        <f t="shared" ref="L680:L687" si="375">K680*$D680</f>
        <v>0</v>
      </c>
    </row>
    <row r="681" spans="2:12">
      <c r="B681" s="956"/>
      <c r="C681" s="55" t="s">
        <v>314</v>
      </c>
      <c r="D681" s="194">
        <v>1500</v>
      </c>
      <c r="E681" s="195"/>
      <c r="F681" s="196"/>
      <c r="G681" s="197">
        <f t="shared" si="370"/>
        <v>0</v>
      </c>
      <c r="H681" s="198">
        <f t="shared" si="371"/>
        <v>0</v>
      </c>
      <c r="I681" s="208">
        <f t="shared" si="372"/>
        <v>0</v>
      </c>
      <c r="J681" s="147">
        <f t="shared" si="373"/>
        <v>0</v>
      </c>
      <c r="K681" s="242">
        <f t="shared" si="374"/>
        <v>0</v>
      </c>
      <c r="L681" s="243">
        <f t="shared" si="375"/>
        <v>0</v>
      </c>
    </row>
    <row r="682" spans="2:12">
      <c r="B682" s="956"/>
      <c r="C682" s="55" t="s">
        <v>313</v>
      </c>
      <c r="D682" s="194">
        <v>1500</v>
      </c>
      <c r="E682" s="195"/>
      <c r="F682" s="196"/>
      <c r="G682" s="197">
        <f t="shared" si="370"/>
        <v>0</v>
      </c>
      <c r="H682" s="198">
        <f t="shared" si="371"/>
        <v>0</v>
      </c>
      <c r="I682" s="208">
        <f t="shared" si="372"/>
        <v>0</v>
      </c>
      <c r="J682" s="147">
        <f t="shared" si="373"/>
        <v>0</v>
      </c>
      <c r="K682" s="242">
        <f t="shared" si="374"/>
        <v>0</v>
      </c>
      <c r="L682" s="243">
        <f t="shared" si="375"/>
        <v>0</v>
      </c>
    </row>
    <row r="683" spans="2:12">
      <c r="B683" s="956"/>
      <c r="C683" s="55" t="s">
        <v>147</v>
      </c>
      <c r="D683" s="194">
        <v>2850</v>
      </c>
      <c r="E683" s="195"/>
      <c r="F683" s="196"/>
      <c r="G683" s="197">
        <f t="shared" si="370"/>
        <v>0</v>
      </c>
      <c r="H683" s="198">
        <f t="shared" si="371"/>
        <v>0</v>
      </c>
      <c r="I683" s="208">
        <f t="shared" si="372"/>
        <v>0</v>
      </c>
      <c r="J683" s="147">
        <f t="shared" si="373"/>
        <v>0</v>
      </c>
      <c r="K683" s="242">
        <f t="shared" si="374"/>
        <v>0</v>
      </c>
      <c r="L683" s="243">
        <f t="shared" si="375"/>
        <v>0</v>
      </c>
    </row>
    <row r="684" spans="2:12">
      <c r="B684" s="956"/>
      <c r="C684" s="55" t="s">
        <v>315</v>
      </c>
      <c r="D684" s="194">
        <v>2850</v>
      </c>
      <c r="E684" s="195"/>
      <c r="F684" s="196"/>
      <c r="G684" s="197">
        <f t="shared" si="370"/>
        <v>0</v>
      </c>
      <c r="H684" s="198">
        <f t="shared" si="371"/>
        <v>0</v>
      </c>
      <c r="I684" s="208">
        <f t="shared" si="372"/>
        <v>0</v>
      </c>
      <c r="J684" s="147">
        <f t="shared" si="373"/>
        <v>0</v>
      </c>
      <c r="K684" s="242">
        <f t="shared" si="374"/>
        <v>0</v>
      </c>
      <c r="L684" s="243">
        <f t="shared" si="375"/>
        <v>0</v>
      </c>
    </row>
    <row r="685" spans="2:12">
      <c r="B685" s="956"/>
      <c r="C685" s="55" t="s">
        <v>317</v>
      </c>
      <c r="D685" s="194">
        <v>1430</v>
      </c>
      <c r="E685" s="195"/>
      <c r="F685" s="196"/>
      <c r="G685" s="197">
        <f t="shared" si="370"/>
        <v>0</v>
      </c>
      <c r="H685" s="198">
        <f t="shared" si="371"/>
        <v>0</v>
      </c>
      <c r="I685" s="208">
        <f t="shared" si="372"/>
        <v>0</v>
      </c>
      <c r="J685" s="147">
        <f t="shared" si="373"/>
        <v>0</v>
      </c>
      <c r="K685" s="242">
        <f t="shared" si="374"/>
        <v>0</v>
      </c>
      <c r="L685" s="243">
        <f t="shared" si="375"/>
        <v>0</v>
      </c>
    </row>
    <row r="686" spans="2:12">
      <c r="B686" s="956"/>
      <c r="C686" s="55" t="s">
        <v>316</v>
      </c>
      <c r="D686" s="194">
        <v>1430</v>
      </c>
      <c r="E686" s="195"/>
      <c r="F686" s="196"/>
      <c r="G686" s="197">
        <f t="shared" si="370"/>
        <v>0</v>
      </c>
      <c r="H686" s="198">
        <f t="shared" si="371"/>
        <v>0</v>
      </c>
      <c r="I686" s="208">
        <f t="shared" si="372"/>
        <v>0</v>
      </c>
      <c r="J686" s="147">
        <f t="shared" si="373"/>
        <v>0</v>
      </c>
      <c r="K686" s="242">
        <f t="shared" si="374"/>
        <v>0</v>
      </c>
      <c r="L686" s="243">
        <f t="shared" si="375"/>
        <v>0</v>
      </c>
    </row>
    <row r="687" spans="2:12">
      <c r="B687" s="956"/>
      <c r="C687" s="55" t="s">
        <v>318</v>
      </c>
      <c r="D687" s="194">
        <v>2100</v>
      </c>
      <c r="E687" s="195"/>
      <c r="F687" s="196"/>
      <c r="G687" s="197">
        <f t="shared" si="370"/>
        <v>0</v>
      </c>
      <c r="H687" s="198">
        <f t="shared" si="371"/>
        <v>0</v>
      </c>
      <c r="I687" s="208">
        <f t="shared" si="372"/>
        <v>0</v>
      </c>
      <c r="J687" s="147">
        <f t="shared" si="373"/>
        <v>0</v>
      </c>
      <c r="K687" s="242">
        <f t="shared" si="374"/>
        <v>0</v>
      </c>
      <c r="L687" s="243">
        <f t="shared" si="375"/>
        <v>0</v>
      </c>
    </row>
    <row r="688" spans="2:12" ht="15" thickBot="1">
      <c r="B688" s="956"/>
      <c r="C688" s="200" t="s">
        <v>149</v>
      </c>
      <c r="D688" s="201"/>
      <c r="E688" s="339"/>
      <c r="F688" s="203"/>
      <c r="G688" s="204">
        <f>E688-F688</f>
        <v>0</v>
      </c>
      <c r="H688" s="330"/>
      <c r="I688" s="209">
        <f t="shared" si="372"/>
        <v>0</v>
      </c>
      <c r="J688" s="210">
        <f t="shared" si="373"/>
        <v>0</v>
      </c>
      <c r="K688" s="244">
        <f t="shared" si="374"/>
        <v>0</v>
      </c>
      <c r="L688" s="245">
        <f>SUM(L616+H688)</f>
        <v>0</v>
      </c>
    </row>
    <row r="689" spans="2:12" ht="16" thickTop="1" thickBot="1">
      <c r="B689" s="957"/>
      <c r="C689" s="13" t="s">
        <v>150</v>
      </c>
      <c r="D689" s="14"/>
      <c r="E689" s="15">
        <f t="shared" ref="E689:L689" si="376">SUM(E679:E688)</f>
        <v>0</v>
      </c>
      <c r="F689" s="16">
        <f t="shared" si="376"/>
        <v>0</v>
      </c>
      <c r="G689" s="17">
        <f t="shared" si="376"/>
        <v>0</v>
      </c>
      <c r="H689" s="18">
        <f t="shared" si="376"/>
        <v>0</v>
      </c>
      <c r="I689" s="246">
        <f t="shared" si="376"/>
        <v>0</v>
      </c>
      <c r="J689" s="247">
        <f t="shared" si="376"/>
        <v>0</v>
      </c>
      <c r="K689" s="248">
        <f t="shared" si="376"/>
        <v>0</v>
      </c>
      <c r="L689" s="249">
        <f t="shared" si="376"/>
        <v>0</v>
      </c>
    </row>
    <row r="690" spans="2:12" ht="13.5" customHeight="1">
      <c r="B690" s="955" t="s">
        <v>321</v>
      </c>
      <c r="C690" s="301" t="s">
        <v>146</v>
      </c>
      <c r="D690" s="234">
        <v>10000</v>
      </c>
      <c r="E690" s="302"/>
      <c r="F690" s="303"/>
      <c r="G690" s="304">
        <f t="shared" ref="G690:G698" si="377">E690-F690</f>
        <v>0</v>
      </c>
      <c r="H690" s="305">
        <f t="shared" ref="H690:H698" si="378">G690*$D690</f>
        <v>0</v>
      </c>
      <c r="I690" s="306">
        <f t="shared" ref="I690:I699" si="379">SUM(I618+E690)</f>
        <v>60</v>
      </c>
      <c r="J690" s="307">
        <f t="shared" ref="J690:J699" si="380">SUM(J618+F690)</f>
        <v>0</v>
      </c>
      <c r="K690" s="308">
        <f t="shared" ref="K690:K699" si="381">I690-J690</f>
        <v>60</v>
      </c>
      <c r="L690" s="309">
        <f>K690*$D690</f>
        <v>600000</v>
      </c>
    </row>
    <row r="691" spans="2:12">
      <c r="B691" s="956"/>
      <c r="C691" s="55" t="s">
        <v>312</v>
      </c>
      <c r="D691" s="310">
        <v>10000</v>
      </c>
      <c r="E691" s="195"/>
      <c r="F691" s="196"/>
      <c r="G691" s="197">
        <f t="shared" si="377"/>
        <v>0</v>
      </c>
      <c r="H691" s="198">
        <f t="shared" si="378"/>
        <v>0</v>
      </c>
      <c r="I691" s="208">
        <f t="shared" si="379"/>
        <v>0</v>
      </c>
      <c r="J691" s="147">
        <f t="shared" si="380"/>
        <v>0</v>
      </c>
      <c r="K691" s="242">
        <f t="shared" si="381"/>
        <v>0</v>
      </c>
      <c r="L691" s="243">
        <f t="shared" ref="L691:L698" si="382">K691*$D691</f>
        <v>0</v>
      </c>
    </row>
    <row r="692" spans="2:12">
      <c r="B692" s="956"/>
      <c r="C692" s="55" t="s">
        <v>314</v>
      </c>
      <c r="D692" s="194">
        <v>5000</v>
      </c>
      <c r="E692" s="195"/>
      <c r="F692" s="196"/>
      <c r="G692" s="197">
        <f t="shared" si="377"/>
        <v>0</v>
      </c>
      <c r="H692" s="198">
        <f t="shared" si="378"/>
        <v>0</v>
      </c>
      <c r="I692" s="208">
        <f t="shared" si="379"/>
        <v>2</v>
      </c>
      <c r="J692" s="147">
        <f t="shared" si="380"/>
        <v>0</v>
      </c>
      <c r="K692" s="242">
        <f t="shared" si="381"/>
        <v>2</v>
      </c>
      <c r="L692" s="243">
        <f t="shared" si="382"/>
        <v>10000</v>
      </c>
    </row>
    <row r="693" spans="2:12">
      <c r="B693" s="956"/>
      <c r="C693" s="55" t="s">
        <v>313</v>
      </c>
      <c r="D693" s="194">
        <v>5000</v>
      </c>
      <c r="E693" s="195"/>
      <c r="F693" s="196"/>
      <c r="G693" s="197">
        <f t="shared" si="377"/>
        <v>0</v>
      </c>
      <c r="H693" s="198">
        <f t="shared" si="378"/>
        <v>0</v>
      </c>
      <c r="I693" s="208">
        <f t="shared" si="379"/>
        <v>0</v>
      </c>
      <c r="J693" s="147">
        <f t="shared" si="380"/>
        <v>0</v>
      </c>
      <c r="K693" s="242">
        <f t="shared" si="381"/>
        <v>0</v>
      </c>
      <c r="L693" s="243">
        <f t="shared" si="382"/>
        <v>0</v>
      </c>
    </row>
    <row r="694" spans="2:12">
      <c r="B694" s="956"/>
      <c r="C694" s="55" t="s">
        <v>147</v>
      </c>
      <c r="D694" s="194">
        <v>9500</v>
      </c>
      <c r="E694" s="195"/>
      <c r="F694" s="196"/>
      <c r="G694" s="197">
        <f t="shared" si="377"/>
        <v>0</v>
      </c>
      <c r="H694" s="198">
        <f t="shared" si="378"/>
        <v>0</v>
      </c>
      <c r="I694" s="208">
        <f t="shared" si="379"/>
        <v>9</v>
      </c>
      <c r="J694" s="147">
        <f t="shared" si="380"/>
        <v>0</v>
      </c>
      <c r="K694" s="242">
        <f t="shared" si="381"/>
        <v>9</v>
      </c>
      <c r="L694" s="243">
        <f t="shared" si="382"/>
        <v>85500</v>
      </c>
    </row>
    <row r="695" spans="2:12">
      <c r="B695" s="956"/>
      <c r="C695" s="55" t="s">
        <v>315</v>
      </c>
      <c r="D695" s="194">
        <v>9500</v>
      </c>
      <c r="E695" s="195"/>
      <c r="F695" s="196"/>
      <c r="G695" s="197">
        <f t="shared" si="377"/>
        <v>0</v>
      </c>
      <c r="H695" s="198">
        <f t="shared" si="378"/>
        <v>0</v>
      </c>
      <c r="I695" s="208">
        <f t="shared" si="379"/>
        <v>0</v>
      </c>
      <c r="J695" s="147">
        <f t="shared" si="380"/>
        <v>0</v>
      </c>
      <c r="K695" s="242">
        <f t="shared" si="381"/>
        <v>0</v>
      </c>
      <c r="L695" s="243">
        <f t="shared" si="382"/>
        <v>0</v>
      </c>
    </row>
    <row r="696" spans="2:12">
      <c r="B696" s="956"/>
      <c r="C696" s="55" t="s">
        <v>317</v>
      </c>
      <c r="D696" s="194">
        <v>4750</v>
      </c>
      <c r="E696" s="195"/>
      <c r="F696" s="196"/>
      <c r="G696" s="197">
        <f t="shared" si="377"/>
        <v>0</v>
      </c>
      <c r="H696" s="198">
        <f t="shared" si="378"/>
        <v>0</v>
      </c>
      <c r="I696" s="208">
        <f t="shared" si="379"/>
        <v>0</v>
      </c>
      <c r="J696" s="147">
        <f t="shared" si="380"/>
        <v>0</v>
      </c>
      <c r="K696" s="242">
        <f t="shared" si="381"/>
        <v>0</v>
      </c>
      <c r="L696" s="243">
        <f t="shared" si="382"/>
        <v>0</v>
      </c>
    </row>
    <row r="697" spans="2:12">
      <c r="B697" s="956"/>
      <c r="C697" s="55" t="s">
        <v>316</v>
      </c>
      <c r="D697" s="194">
        <v>4750</v>
      </c>
      <c r="E697" s="195"/>
      <c r="F697" s="196"/>
      <c r="G697" s="197">
        <f t="shared" si="377"/>
        <v>0</v>
      </c>
      <c r="H697" s="198">
        <f t="shared" si="378"/>
        <v>0</v>
      </c>
      <c r="I697" s="208">
        <f t="shared" si="379"/>
        <v>0</v>
      </c>
      <c r="J697" s="147">
        <f t="shared" si="380"/>
        <v>0</v>
      </c>
      <c r="K697" s="242">
        <f t="shared" si="381"/>
        <v>0</v>
      </c>
      <c r="L697" s="243">
        <f t="shared" si="382"/>
        <v>0</v>
      </c>
    </row>
    <row r="698" spans="2:12">
      <c r="B698" s="956"/>
      <c r="C698" s="55" t="s">
        <v>318</v>
      </c>
      <c r="D698" s="194">
        <v>7000</v>
      </c>
      <c r="E698" s="195"/>
      <c r="F698" s="196"/>
      <c r="G698" s="197">
        <f t="shared" si="377"/>
        <v>0</v>
      </c>
      <c r="H698" s="198">
        <f t="shared" si="378"/>
        <v>0</v>
      </c>
      <c r="I698" s="208">
        <f t="shared" si="379"/>
        <v>0</v>
      </c>
      <c r="J698" s="147">
        <f t="shared" si="380"/>
        <v>0</v>
      </c>
      <c r="K698" s="242">
        <f t="shared" si="381"/>
        <v>0</v>
      </c>
      <c r="L698" s="243">
        <f t="shared" si="382"/>
        <v>0</v>
      </c>
    </row>
    <row r="699" spans="2:12" ht="15" thickBot="1">
      <c r="B699" s="956"/>
      <c r="C699" s="200" t="s">
        <v>149</v>
      </c>
      <c r="D699" s="201"/>
      <c r="E699" s="339"/>
      <c r="F699" s="203"/>
      <c r="G699" s="204">
        <f>E699-F699</f>
        <v>0</v>
      </c>
      <c r="H699" s="330"/>
      <c r="I699" s="209">
        <f t="shared" si="379"/>
        <v>0</v>
      </c>
      <c r="J699" s="210">
        <f t="shared" si="380"/>
        <v>0</v>
      </c>
      <c r="K699" s="244">
        <f t="shared" si="381"/>
        <v>0</v>
      </c>
      <c r="L699" s="245">
        <f>SUM(L627+H699)</f>
        <v>0</v>
      </c>
    </row>
    <row r="700" spans="2:12" ht="16" thickTop="1" thickBot="1">
      <c r="B700" s="957"/>
      <c r="C700" s="13" t="s">
        <v>150</v>
      </c>
      <c r="D700" s="14"/>
      <c r="E700" s="15">
        <f t="shared" ref="E700:L700" si="383">SUM(E690:E699)</f>
        <v>0</v>
      </c>
      <c r="F700" s="16">
        <f t="shared" si="383"/>
        <v>0</v>
      </c>
      <c r="G700" s="17">
        <f t="shared" si="383"/>
        <v>0</v>
      </c>
      <c r="H700" s="18">
        <f t="shared" si="383"/>
        <v>0</v>
      </c>
      <c r="I700" s="246">
        <f t="shared" si="383"/>
        <v>71</v>
      </c>
      <c r="J700" s="247">
        <f t="shared" si="383"/>
        <v>0</v>
      </c>
      <c r="K700" s="248">
        <f t="shared" si="383"/>
        <v>71</v>
      </c>
      <c r="L700" s="249">
        <f t="shared" si="383"/>
        <v>695500</v>
      </c>
    </row>
    <row r="701" spans="2:12" ht="13.5" customHeight="1">
      <c r="B701" s="955" t="s">
        <v>686</v>
      </c>
      <c r="C701" s="301" t="s">
        <v>146</v>
      </c>
      <c r="D701" s="234">
        <v>8000</v>
      </c>
      <c r="E701" s="302">
        <v>7</v>
      </c>
      <c r="F701" s="303"/>
      <c r="G701" s="304">
        <f t="shared" ref="G701:G709" si="384">E701-F701</f>
        <v>7</v>
      </c>
      <c r="H701" s="305">
        <f t="shared" ref="H701:H709" si="385">G701*$D701</f>
        <v>56000</v>
      </c>
      <c r="I701" s="306">
        <f t="shared" ref="I701:I710" si="386">SUM(I629+E701)</f>
        <v>56</v>
      </c>
      <c r="J701" s="307">
        <f t="shared" ref="J701:J710" si="387">SUM(J629+F701)</f>
        <v>0</v>
      </c>
      <c r="K701" s="308">
        <f t="shared" ref="K701:K710" si="388">I701-J701</f>
        <v>56</v>
      </c>
      <c r="L701" s="309">
        <f>K701*$D701</f>
        <v>448000</v>
      </c>
    </row>
    <row r="702" spans="2:12">
      <c r="B702" s="956"/>
      <c r="C702" s="55" t="s">
        <v>312</v>
      </c>
      <c r="D702" s="310">
        <v>8000</v>
      </c>
      <c r="E702" s="195"/>
      <c r="F702" s="196"/>
      <c r="G702" s="197">
        <f t="shared" si="384"/>
        <v>0</v>
      </c>
      <c r="H702" s="198">
        <f t="shared" si="385"/>
        <v>0</v>
      </c>
      <c r="I702" s="208">
        <f t="shared" si="386"/>
        <v>0</v>
      </c>
      <c r="J702" s="147">
        <f t="shared" si="387"/>
        <v>0</v>
      </c>
      <c r="K702" s="242">
        <f t="shared" si="388"/>
        <v>0</v>
      </c>
      <c r="L702" s="243">
        <f t="shared" ref="L702:L709" si="389">K702*$D702</f>
        <v>0</v>
      </c>
    </row>
    <row r="703" spans="2:12">
      <c r="B703" s="956"/>
      <c r="C703" s="55" t="s">
        <v>314</v>
      </c>
      <c r="D703" s="194">
        <v>4000</v>
      </c>
      <c r="E703" s="195">
        <v>1</v>
      </c>
      <c r="F703" s="196"/>
      <c r="G703" s="197">
        <f t="shared" si="384"/>
        <v>1</v>
      </c>
      <c r="H703" s="198">
        <f t="shared" si="385"/>
        <v>4000</v>
      </c>
      <c r="I703" s="208">
        <f t="shared" si="386"/>
        <v>2</v>
      </c>
      <c r="J703" s="147">
        <f t="shared" si="387"/>
        <v>0</v>
      </c>
      <c r="K703" s="242">
        <f t="shared" si="388"/>
        <v>2</v>
      </c>
      <c r="L703" s="243">
        <f t="shared" si="389"/>
        <v>8000</v>
      </c>
    </row>
    <row r="704" spans="2:12">
      <c r="B704" s="956"/>
      <c r="C704" s="55" t="s">
        <v>313</v>
      </c>
      <c r="D704" s="194">
        <v>4000</v>
      </c>
      <c r="E704" s="195"/>
      <c r="F704" s="196"/>
      <c r="G704" s="197">
        <f t="shared" si="384"/>
        <v>0</v>
      </c>
      <c r="H704" s="198">
        <f t="shared" si="385"/>
        <v>0</v>
      </c>
      <c r="I704" s="208">
        <f t="shared" si="386"/>
        <v>0</v>
      </c>
      <c r="J704" s="147">
        <f t="shared" si="387"/>
        <v>0</v>
      </c>
      <c r="K704" s="242">
        <f t="shared" si="388"/>
        <v>0</v>
      </c>
      <c r="L704" s="243">
        <f t="shared" si="389"/>
        <v>0</v>
      </c>
    </row>
    <row r="705" spans="2:12">
      <c r="B705" s="956"/>
      <c r="C705" s="55" t="s">
        <v>147</v>
      </c>
      <c r="D705" s="194">
        <v>7600</v>
      </c>
      <c r="E705" s="195">
        <v>3</v>
      </c>
      <c r="F705" s="196"/>
      <c r="G705" s="197">
        <f t="shared" si="384"/>
        <v>3</v>
      </c>
      <c r="H705" s="198">
        <f t="shared" si="385"/>
        <v>22800</v>
      </c>
      <c r="I705" s="208">
        <f t="shared" si="386"/>
        <v>15</v>
      </c>
      <c r="J705" s="147">
        <f t="shared" si="387"/>
        <v>0</v>
      </c>
      <c r="K705" s="242">
        <f t="shared" si="388"/>
        <v>15</v>
      </c>
      <c r="L705" s="243">
        <f t="shared" si="389"/>
        <v>114000</v>
      </c>
    </row>
    <row r="706" spans="2:12">
      <c r="B706" s="956"/>
      <c r="C706" s="55" t="s">
        <v>315</v>
      </c>
      <c r="D706" s="194">
        <v>7600</v>
      </c>
      <c r="E706" s="195"/>
      <c r="F706" s="196"/>
      <c r="G706" s="197">
        <f t="shared" si="384"/>
        <v>0</v>
      </c>
      <c r="H706" s="198">
        <f t="shared" si="385"/>
        <v>0</v>
      </c>
      <c r="I706" s="208">
        <f t="shared" si="386"/>
        <v>0</v>
      </c>
      <c r="J706" s="147">
        <f t="shared" si="387"/>
        <v>0</v>
      </c>
      <c r="K706" s="242">
        <f t="shared" si="388"/>
        <v>0</v>
      </c>
      <c r="L706" s="243">
        <f t="shared" si="389"/>
        <v>0</v>
      </c>
    </row>
    <row r="707" spans="2:12">
      <c r="B707" s="956"/>
      <c r="C707" s="55" t="s">
        <v>317</v>
      </c>
      <c r="D707" s="194">
        <v>3800</v>
      </c>
      <c r="E707" s="195">
        <v>1</v>
      </c>
      <c r="F707" s="196"/>
      <c r="G707" s="197">
        <f t="shared" si="384"/>
        <v>1</v>
      </c>
      <c r="H707" s="198">
        <f t="shared" si="385"/>
        <v>3800</v>
      </c>
      <c r="I707" s="208">
        <f t="shared" si="386"/>
        <v>1</v>
      </c>
      <c r="J707" s="147">
        <f t="shared" si="387"/>
        <v>0</v>
      </c>
      <c r="K707" s="242">
        <f t="shared" si="388"/>
        <v>1</v>
      </c>
      <c r="L707" s="243">
        <f t="shared" si="389"/>
        <v>3800</v>
      </c>
    </row>
    <row r="708" spans="2:12">
      <c r="B708" s="956"/>
      <c r="C708" s="55" t="s">
        <v>316</v>
      </c>
      <c r="D708" s="194">
        <v>3800</v>
      </c>
      <c r="E708" s="195"/>
      <c r="F708" s="196"/>
      <c r="G708" s="197">
        <f t="shared" si="384"/>
        <v>0</v>
      </c>
      <c r="H708" s="198">
        <f t="shared" si="385"/>
        <v>0</v>
      </c>
      <c r="I708" s="208">
        <f t="shared" si="386"/>
        <v>0</v>
      </c>
      <c r="J708" s="147">
        <f t="shared" si="387"/>
        <v>0</v>
      </c>
      <c r="K708" s="242">
        <f t="shared" si="388"/>
        <v>0</v>
      </c>
      <c r="L708" s="243">
        <f t="shared" si="389"/>
        <v>0</v>
      </c>
    </row>
    <row r="709" spans="2:12">
      <c r="B709" s="956"/>
      <c r="C709" s="55" t="s">
        <v>318</v>
      </c>
      <c r="D709" s="194">
        <v>5600</v>
      </c>
      <c r="E709" s="195"/>
      <c r="F709" s="196"/>
      <c r="G709" s="197">
        <f t="shared" si="384"/>
        <v>0</v>
      </c>
      <c r="H709" s="198">
        <f t="shared" si="385"/>
        <v>0</v>
      </c>
      <c r="I709" s="208">
        <f t="shared" si="386"/>
        <v>0</v>
      </c>
      <c r="J709" s="147">
        <f t="shared" si="387"/>
        <v>0</v>
      </c>
      <c r="K709" s="242">
        <f t="shared" si="388"/>
        <v>0</v>
      </c>
      <c r="L709" s="243">
        <f t="shared" si="389"/>
        <v>0</v>
      </c>
    </row>
    <row r="710" spans="2:12" ht="15" thickBot="1">
      <c r="B710" s="956"/>
      <c r="C710" s="200" t="s">
        <v>149</v>
      </c>
      <c r="D710" s="201"/>
      <c r="E710" s="339"/>
      <c r="F710" s="203"/>
      <c r="G710" s="204">
        <f>E710-F710</f>
        <v>0</v>
      </c>
      <c r="H710" s="330"/>
      <c r="I710" s="209">
        <f t="shared" si="386"/>
        <v>0</v>
      </c>
      <c r="J710" s="210">
        <f t="shared" si="387"/>
        <v>0</v>
      </c>
      <c r="K710" s="244">
        <f t="shared" si="388"/>
        <v>0</v>
      </c>
      <c r="L710" s="245">
        <f>SUM(L638+H710)</f>
        <v>0</v>
      </c>
    </row>
    <row r="711" spans="2:12" ht="16" thickTop="1" thickBot="1">
      <c r="B711" s="957"/>
      <c r="C711" s="13" t="s">
        <v>150</v>
      </c>
      <c r="D711" s="14"/>
      <c r="E711" s="15">
        <f t="shared" ref="E711:L711" si="390">SUM(E701:E710)</f>
        <v>12</v>
      </c>
      <c r="F711" s="16">
        <f t="shared" si="390"/>
        <v>0</v>
      </c>
      <c r="G711" s="17">
        <f t="shared" si="390"/>
        <v>12</v>
      </c>
      <c r="H711" s="18">
        <f t="shared" si="390"/>
        <v>86600</v>
      </c>
      <c r="I711" s="246">
        <f t="shared" si="390"/>
        <v>74</v>
      </c>
      <c r="J711" s="247">
        <f t="shared" si="390"/>
        <v>0</v>
      </c>
      <c r="K711" s="248">
        <f t="shared" si="390"/>
        <v>74</v>
      </c>
      <c r="L711" s="249">
        <f t="shared" si="390"/>
        <v>573800</v>
      </c>
    </row>
    <row r="712" spans="2:12" ht="13.5" customHeight="1">
      <c r="B712" s="955" t="s">
        <v>337</v>
      </c>
      <c r="C712" s="301" t="s">
        <v>146</v>
      </c>
      <c r="D712" s="234">
        <v>1000</v>
      </c>
      <c r="E712" s="302"/>
      <c r="F712" s="303"/>
      <c r="G712" s="304">
        <f t="shared" ref="G712:G721" si="391">E712-F712</f>
        <v>0</v>
      </c>
      <c r="H712" s="305">
        <f>+G712*D712</f>
        <v>0</v>
      </c>
      <c r="I712" s="306">
        <f t="shared" ref="I712:I721" si="392">SUM(I640+E712)</f>
        <v>0</v>
      </c>
      <c r="J712" s="307">
        <f t="shared" ref="J712:J721" si="393">SUM(J640+F712)</f>
        <v>0</v>
      </c>
      <c r="K712" s="308">
        <f t="shared" ref="K712:K719" si="394">I712-J712</f>
        <v>0</v>
      </c>
      <c r="L712" s="309">
        <f>K712*$D712</f>
        <v>0</v>
      </c>
    </row>
    <row r="713" spans="2:12">
      <c r="B713" s="956"/>
      <c r="C713" s="55" t="s">
        <v>312</v>
      </c>
      <c r="D713" s="310">
        <v>1000</v>
      </c>
      <c r="E713" s="195"/>
      <c r="F713" s="196"/>
      <c r="G713" s="197">
        <f t="shared" si="391"/>
        <v>0</v>
      </c>
      <c r="H713" s="198">
        <f t="shared" ref="H713:H720" si="395">+G713*D713</f>
        <v>0</v>
      </c>
      <c r="I713" s="208">
        <f t="shared" si="392"/>
        <v>0</v>
      </c>
      <c r="J713" s="147">
        <f t="shared" si="393"/>
        <v>0</v>
      </c>
      <c r="K713" s="242">
        <f t="shared" si="394"/>
        <v>0</v>
      </c>
      <c r="L713" s="243">
        <f t="shared" ref="L713:L720" si="396">K713*$D713</f>
        <v>0</v>
      </c>
    </row>
    <row r="714" spans="2:12">
      <c r="B714" s="956"/>
      <c r="C714" s="55" t="s">
        <v>314</v>
      </c>
      <c r="D714" s="194">
        <v>500</v>
      </c>
      <c r="E714" s="195"/>
      <c r="F714" s="196"/>
      <c r="G714" s="197">
        <f t="shared" si="391"/>
        <v>0</v>
      </c>
      <c r="H714" s="198">
        <f t="shared" si="395"/>
        <v>0</v>
      </c>
      <c r="I714" s="208">
        <f t="shared" si="392"/>
        <v>0</v>
      </c>
      <c r="J714" s="147">
        <f t="shared" si="393"/>
        <v>0</v>
      </c>
      <c r="K714" s="242">
        <f t="shared" si="394"/>
        <v>0</v>
      </c>
      <c r="L714" s="243">
        <f t="shared" si="396"/>
        <v>0</v>
      </c>
    </row>
    <row r="715" spans="2:12">
      <c r="B715" s="956"/>
      <c r="C715" s="55" t="s">
        <v>313</v>
      </c>
      <c r="D715" s="194">
        <v>500</v>
      </c>
      <c r="E715" s="195"/>
      <c r="F715" s="196"/>
      <c r="G715" s="197">
        <f t="shared" si="391"/>
        <v>0</v>
      </c>
      <c r="H715" s="198">
        <f t="shared" si="395"/>
        <v>0</v>
      </c>
      <c r="I715" s="208">
        <f t="shared" si="392"/>
        <v>0</v>
      </c>
      <c r="J715" s="147">
        <f t="shared" si="393"/>
        <v>0</v>
      </c>
      <c r="K715" s="242">
        <f t="shared" si="394"/>
        <v>0</v>
      </c>
      <c r="L715" s="243">
        <f t="shared" si="396"/>
        <v>0</v>
      </c>
    </row>
    <row r="716" spans="2:12">
      <c r="B716" s="956"/>
      <c r="C716" s="55" t="s">
        <v>147</v>
      </c>
      <c r="D716" s="194">
        <v>900</v>
      </c>
      <c r="E716" s="195"/>
      <c r="F716" s="196"/>
      <c r="G716" s="197">
        <f t="shared" si="391"/>
        <v>0</v>
      </c>
      <c r="H716" s="198">
        <f t="shared" si="395"/>
        <v>0</v>
      </c>
      <c r="I716" s="208">
        <f t="shared" si="392"/>
        <v>0</v>
      </c>
      <c r="J716" s="147">
        <f t="shared" si="393"/>
        <v>0</v>
      </c>
      <c r="K716" s="242">
        <f t="shared" si="394"/>
        <v>0</v>
      </c>
      <c r="L716" s="243">
        <f t="shared" si="396"/>
        <v>0</v>
      </c>
    </row>
    <row r="717" spans="2:12">
      <c r="B717" s="956"/>
      <c r="C717" s="55" t="s">
        <v>315</v>
      </c>
      <c r="D717" s="194">
        <v>900</v>
      </c>
      <c r="E717" s="195"/>
      <c r="F717" s="196"/>
      <c r="G717" s="197">
        <f t="shared" si="391"/>
        <v>0</v>
      </c>
      <c r="H717" s="198">
        <f t="shared" si="395"/>
        <v>0</v>
      </c>
      <c r="I717" s="208">
        <f t="shared" si="392"/>
        <v>0</v>
      </c>
      <c r="J717" s="147">
        <f t="shared" si="393"/>
        <v>0</v>
      </c>
      <c r="K717" s="242">
        <f t="shared" si="394"/>
        <v>0</v>
      </c>
      <c r="L717" s="243">
        <f t="shared" si="396"/>
        <v>0</v>
      </c>
    </row>
    <row r="718" spans="2:12">
      <c r="B718" s="956"/>
      <c r="C718" s="55" t="s">
        <v>317</v>
      </c>
      <c r="D718" s="194">
        <v>450</v>
      </c>
      <c r="E718" s="195"/>
      <c r="F718" s="196"/>
      <c r="G718" s="197">
        <f t="shared" si="391"/>
        <v>0</v>
      </c>
      <c r="H718" s="198">
        <f t="shared" si="395"/>
        <v>0</v>
      </c>
      <c r="I718" s="208">
        <f t="shared" si="392"/>
        <v>0</v>
      </c>
      <c r="J718" s="147">
        <f t="shared" si="393"/>
        <v>0</v>
      </c>
      <c r="K718" s="242">
        <f t="shared" si="394"/>
        <v>0</v>
      </c>
      <c r="L718" s="243">
        <f t="shared" si="396"/>
        <v>0</v>
      </c>
    </row>
    <row r="719" spans="2:12">
      <c r="B719" s="956"/>
      <c r="C719" s="55" t="s">
        <v>316</v>
      </c>
      <c r="D719" s="194">
        <v>450</v>
      </c>
      <c r="E719" s="195"/>
      <c r="F719" s="196"/>
      <c r="G719" s="197">
        <f t="shared" si="391"/>
        <v>0</v>
      </c>
      <c r="H719" s="198">
        <f t="shared" si="395"/>
        <v>0</v>
      </c>
      <c r="I719" s="208">
        <f t="shared" si="392"/>
        <v>0</v>
      </c>
      <c r="J719" s="147">
        <f t="shared" si="393"/>
        <v>0</v>
      </c>
      <c r="K719" s="242">
        <f t="shared" si="394"/>
        <v>0</v>
      </c>
      <c r="L719" s="243">
        <f t="shared" si="396"/>
        <v>0</v>
      </c>
    </row>
    <row r="720" spans="2:12">
      <c r="B720" s="956"/>
      <c r="C720" s="55" t="s">
        <v>318</v>
      </c>
      <c r="D720" s="199">
        <v>700</v>
      </c>
      <c r="E720" s="195"/>
      <c r="F720" s="196"/>
      <c r="G720" s="197">
        <f t="shared" si="391"/>
        <v>0</v>
      </c>
      <c r="H720" s="198">
        <f t="shared" si="395"/>
        <v>0</v>
      </c>
      <c r="I720" s="208">
        <f t="shared" si="392"/>
        <v>0</v>
      </c>
      <c r="J720" s="147">
        <f t="shared" si="393"/>
        <v>0</v>
      </c>
      <c r="K720" s="242">
        <f>I720-J720</f>
        <v>0</v>
      </c>
      <c r="L720" s="243">
        <f t="shared" si="396"/>
        <v>0</v>
      </c>
    </row>
    <row r="721" spans="2:12" ht="15" thickBot="1">
      <c r="B721" s="956"/>
      <c r="C721" s="200" t="s">
        <v>149</v>
      </c>
      <c r="D721" s="201"/>
      <c r="E721" s="339"/>
      <c r="F721" s="203"/>
      <c r="G721" s="204">
        <f t="shared" si="391"/>
        <v>0</v>
      </c>
      <c r="H721" s="330"/>
      <c r="I721" s="209">
        <f t="shared" si="392"/>
        <v>0</v>
      </c>
      <c r="J721" s="210">
        <f t="shared" si="393"/>
        <v>0</v>
      </c>
      <c r="K721" s="244">
        <f>I721-J721</f>
        <v>0</v>
      </c>
      <c r="L721" s="245">
        <f>SUM(L649+H721)</f>
        <v>0</v>
      </c>
    </row>
    <row r="722" spans="2:12" ht="16" thickTop="1" thickBot="1">
      <c r="B722" s="957"/>
      <c r="C722" s="13" t="s">
        <v>150</v>
      </c>
      <c r="D722" s="14"/>
      <c r="E722" s="15">
        <f t="shared" ref="E722:L722" si="397">SUM(E712:E721)</f>
        <v>0</v>
      </c>
      <c r="F722" s="16">
        <f t="shared" si="397"/>
        <v>0</v>
      </c>
      <c r="G722" s="17">
        <f t="shared" si="397"/>
        <v>0</v>
      </c>
      <c r="H722" s="18">
        <f t="shared" si="397"/>
        <v>0</v>
      </c>
      <c r="I722" s="246">
        <f t="shared" si="397"/>
        <v>0</v>
      </c>
      <c r="J722" s="247">
        <f t="shared" si="397"/>
        <v>0</v>
      </c>
      <c r="K722" s="248">
        <f t="shared" si="397"/>
        <v>0</v>
      </c>
      <c r="L722" s="249">
        <f t="shared" si="397"/>
        <v>0</v>
      </c>
    </row>
    <row r="723" spans="2:12" ht="15" thickBot="1">
      <c r="B723" s="207" t="s">
        <v>151</v>
      </c>
      <c r="C723" s="232"/>
      <c r="D723" s="232"/>
      <c r="E723" s="258">
        <f t="shared" ref="E723:L723" si="398">SUM(E667+E678+E689+E700+E711+E722)</f>
        <v>29</v>
      </c>
      <c r="F723" s="341">
        <f t="shared" si="398"/>
        <v>0</v>
      </c>
      <c r="G723" s="342">
        <f t="shared" si="398"/>
        <v>29</v>
      </c>
      <c r="H723" s="343">
        <f t="shared" si="398"/>
        <v>169100</v>
      </c>
      <c r="I723" s="255">
        <f t="shared" si="398"/>
        <v>435</v>
      </c>
      <c r="J723" s="256">
        <f t="shared" si="398"/>
        <v>0</v>
      </c>
      <c r="K723" s="257">
        <f t="shared" si="398"/>
        <v>435</v>
      </c>
      <c r="L723" s="233">
        <f t="shared" si="398"/>
        <v>2674560</v>
      </c>
    </row>
    <row r="724" spans="2:12" ht="13.5" customHeight="1"/>
    <row r="725" spans="2:12" ht="13.5" customHeight="1">
      <c r="B725" s="961" t="s">
        <v>138</v>
      </c>
      <c r="C725" s="961"/>
      <c r="D725" s="961"/>
      <c r="E725" s="922"/>
      <c r="F725" s="922"/>
    </row>
    <row r="726" spans="2:12" ht="13.5" customHeight="1" thickBot="1">
      <c r="B726" s="954">
        <f>B654+1</f>
        <v>46152</v>
      </c>
      <c r="C726" s="954"/>
      <c r="D726" s="954"/>
      <c r="E726" s="954"/>
      <c r="F726" s="954"/>
      <c r="G726" s="311"/>
      <c r="H726" s="20"/>
    </row>
    <row r="727" spans="2:12" ht="15">
      <c r="B727" s="958" t="s">
        <v>139</v>
      </c>
      <c r="C727" s="959"/>
      <c r="D727" s="960"/>
      <c r="E727" s="5"/>
      <c r="F727" s="226" t="s">
        <v>140</v>
      </c>
      <c r="G727" s="226"/>
      <c r="H727" s="6"/>
      <c r="I727" s="7"/>
      <c r="J727" s="226" t="s">
        <v>141</v>
      </c>
      <c r="K727" s="226"/>
      <c r="L727" s="6"/>
    </row>
    <row r="728" spans="2:12" ht="15" thickBot="1">
      <c r="B728" s="227"/>
      <c r="C728" s="228"/>
      <c r="D728" s="229"/>
      <c r="E728" s="8" t="s">
        <v>142</v>
      </c>
      <c r="F728" s="9" t="s">
        <v>143</v>
      </c>
      <c r="G728" s="10" t="s">
        <v>144</v>
      </c>
      <c r="H728" s="11" t="s">
        <v>145</v>
      </c>
      <c r="I728" s="12" t="s">
        <v>142</v>
      </c>
      <c r="J728" s="9" t="s">
        <v>143</v>
      </c>
      <c r="K728" s="10" t="s">
        <v>144</v>
      </c>
      <c r="L728" s="11" t="s">
        <v>145</v>
      </c>
    </row>
    <row r="729" spans="2:12" ht="13.5" customHeight="1">
      <c r="B729" s="955" t="s">
        <v>636</v>
      </c>
      <c r="C729" s="301" t="s">
        <v>146</v>
      </c>
      <c r="D729" s="234">
        <v>5000</v>
      </c>
      <c r="E729" s="302"/>
      <c r="F729" s="303"/>
      <c r="G729" s="304">
        <f t="shared" ref="G729:G738" si="399">E729-F729</f>
        <v>0</v>
      </c>
      <c r="H729" s="305">
        <f>G729*$D729</f>
        <v>0</v>
      </c>
      <c r="I729" s="306">
        <f t="shared" ref="I729:I738" si="400">SUM(I657+E729)</f>
        <v>247</v>
      </c>
      <c r="J729" s="307">
        <f t="shared" ref="J729:J738" si="401">SUM(J657+F729)</f>
        <v>0</v>
      </c>
      <c r="K729" s="308">
        <f t="shared" ref="K729:K738" si="402">I729-J729</f>
        <v>247</v>
      </c>
      <c r="L729" s="309">
        <f>K729*$D729</f>
        <v>1235000</v>
      </c>
    </row>
    <row r="730" spans="2:12">
      <c r="B730" s="956"/>
      <c r="C730" s="55" t="s">
        <v>312</v>
      </c>
      <c r="D730" s="310">
        <v>5000</v>
      </c>
      <c r="E730" s="195"/>
      <c r="F730" s="196"/>
      <c r="G730" s="197">
        <f t="shared" si="399"/>
        <v>0</v>
      </c>
      <c r="H730" s="198">
        <f t="shared" ref="H730:H737" si="403">G730*$D730</f>
        <v>0</v>
      </c>
      <c r="I730" s="208">
        <f t="shared" si="400"/>
        <v>0</v>
      </c>
      <c r="J730" s="147">
        <f t="shared" si="401"/>
        <v>0</v>
      </c>
      <c r="K730" s="242">
        <f t="shared" si="402"/>
        <v>0</v>
      </c>
      <c r="L730" s="243">
        <f t="shared" ref="L730:L737" si="404">K730*$D730</f>
        <v>0</v>
      </c>
    </row>
    <row r="731" spans="2:12">
      <c r="B731" s="956"/>
      <c r="C731" s="55" t="s">
        <v>314</v>
      </c>
      <c r="D731" s="194">
        <v>2500</v>
      </c>
      <c r="E731" s="195"/>
      <c r="F731" s="196"/>
      <c r="G731" s="197">
        <f t="shared" si="399"/>
        <v>0</v>
      </c>
      <c r="H731" s="198">
        <f t="shared" si="403"/>
        <v>0</v>
      </c>
      <c r="I731" s="208">
        <f t="shared" si="400"/>
        <v>13</v>
      </c>
      <c r="J731" s="147">
        <f t="shared" si="401"/>
        <v>0</v>
      </c>
      <c r="K731" s="242">
        <f t="shared" si="402"/>
        <v>13</v>
      </c>
      <c r="L731" s="243">
        <f t="shared" si="404"/>
        <v>32500</v>
      </c>
    </row>
    <row r="732" spans="2:12">
      <c r="B732" s="956"/>
      <c r="C732" s="55" t="s">
        <v>313</v>
      </c>
      <c r="D732" s="194">
        <v>2500</v>
      </c>
      <c r="E732" s="195"/>
      <c r="F732" s="196"/>
      <c r="G732" s="197">
        <f t="shared" si="399"/>
        <v>0</v>
      </c>
      <c r="H732" s="198">
        <f t="shared" si="403"/>
        <v>0</v>
      </c>
      <c r="I732" s="208">
        <f t="shared" si="400"/>
        <v>0</v>
      </c>
      <c r="J732" s="147">
        <f t="shared" si="401"/>
        <v>0</v>
      </c>
      <c r="K732" s="242">
        <f t="shared" si="402"/>
        <v>0</v>
      </c>
      <c r="L732" s="243">
        <f t="shared" si="404"/>
        <v>0</v>
      </c>
    </row>
    <row r="733" spans="2:12">
      <c r="B733" s="956"/>
      <c r="C733" s="55" t="s">
        <v>147</v>
      </c>
      <c r="D733" s="194">
        <v>4750</v>
      </c>
      <c r="E733" s="195"/>
      <c r="F733" s="196"/>
      <c r="G733" s="197">
        <f t="shared" si="399"/>
        <v>0</v>
      </c>
      <c r="H733" s="198">
        <f t="shared" si="403"/>
        <v>0</v>
      </c>
      <c r="I733" s="208">
        <f t="shared" si="400"/>
        <v>28</v>
      </c>
      <c r="J733" s="147">
        <f t="shared" si="401"/>
        <v>0</v>
      </c>
      <c r="K733" s="242">
        <f t="shared" si="402"/>
        <v>28</v>
      </c>
      <c r="L733" s="243">
        <f t="shared" si="404"/>
        <v>133000</v>
      </c>
    </row>
    <row r="734" spans="2:12">
      <c r="B734" s="956"/>
      <c r="C734" s="55" t="s">
        <v>315</v>
      </c>
      <c r="D734" s="194">
        <v>4750</v>
      </c>
      <c r="E734" s="195"/>
      <c r="F734" s="196"/>
      <c r="G734" s="197">
        <f t="shared" si="399"/>
        <v>0</v>
      </c>
      <c r="H734" s="198">
        <f t="shared" si="403"/>
        <v>0</v>
      </c>
      <c r="I734" s="208">
        <f t="shared" si="400"/>
        <v>0</v>
      </c>
      <c r="J734" s="147">
        <f t="shared" si="401"/>
        <v>0</v>
      </c>
      <c r="K734" s="242">
        <f t="shared" si="402"/>
        <v>0</v>
      </c>
      <c r="L734" s="243">
        <f t="shared" si="404"/>
        <v>0</v>
      </c>
    </row>
    <row r="735" spans="2:12">
      <c r="B735" s="956"/>
      <c r="C735" s="55" t="s">
        <v>317</v>
      </c>
      <c r="D735" s="194">
        <v>2380</v>
      </c>
      <c r="E735" s="195"/>
      <c r="F735" s="196"/>
      <c r="G735" s="197">
        <f t="shared" si="399"/>
        <v>0</v>
      </c>
      <c r="H735" s="198">
        <f t="shared" si="403"/>
        <v>0</v>
      </c>
      <c r="I735" s="208">
        <f t="shared" si="400"/>
        <v>2</v>
      </c>
      <c r="J735" s="147">
        <f t="shared" si="401"/>
        <v>0</v>
      </c>
      <c r="K735" s="242">
        <f t="shared" si="402"/>
        <v>2</v>
      </c>
      <c r="L735" s="243">
        <f t="shared" si="404"/>
        <v>4760</v>
      </c>
    </row>
    <row r="736" spans="2:12">
      <c r="B736" s="956"/>
      <c r="C736" s="55" t="s">
        <v>316</v>
      </c>
      <c r="D736" s="194">
        <v>2380</v>
      </c>
      <c r="E736" s="195"/>
      <c r="F736" s="196"/>
      <c r="G736" s="197">
        <f t="shared" si="399"/>
        <v>0</v>
      </c>
      <c r="H736" s="198">
        <f t="shared" si="403"/>
        <v>0</v>
      </c>
      <c r="I736" s="208">
        <f t="shared" si="400"/>
        <v>0</v>
      </c>
      <c r="J736" s="147">
        <f t="shared" si="401"/>
        <v>0</v>
      </c>
      <c r="K736" s="242">
        <f t="shared" si="402"/>
        <v>0</v>
      </c>
      <c r="L736" s="243">
        <f t="shared" si="404"/>
        <v>0</v>
      </c>
    </row>
    <row r="737" spans="2:12">
      <c r="B737" s="956"/>
      <c r="C737" s="55" t="s">
        <v>318</v>
      </c>
      <c r="D737" s="194">
        <v>3500</v>
      </c>
      <c r="E737" s="195"/>
      <c r="F737" s="196"/>
      <c r="G737" s="197">
        <f t="shared" si="399"/>
        <v>0</v>
      </c>
      <c r="H737" s="198">
        <f t="shared" si="403"/>
        <v>0</v>
      </c>
      <c r="I737" s="208">
        <f t="shared" si="400"/>
        <v>0</v>
      </c>
      <c r="J737" s="147">
        <f t="shared" si="401"/>
        <v>0</v>
      </c>
      <c r="K737" s="242">
        <f t="shared" si="402"/>
        <v>0</v>
      </c>
      <c r="L737" s="243">
        <f t="shared" si="404"/>
        <v>0</v>
      </c>
    </row>
    <row r="738" spans="2:12" ht="15" thickBot="1">
      <c r="B738" s="956"/>
      <c r="C738" s="200" t="s">
        <v>149</v>
      </c>
      <c r="D738" s="201"/>
      <c r="E738" s="339"/>
      <c r="F738" s="203"/>
      <c r="G738" s="204">
        <f t="shared" si="399"/>
        <v>0</v>
      </c>
      <c r="H738" s="330"/>
      <c r="I738" s="209">
        <f t="shared" si="400"/>
        <v>0</v>
      </c>
      <c r="J738" s="210">
        <f t="shared" si="401"/>
        <v>0</v>
      </c>
      <c r="K738" s="244">
        <f t="shared" si="402"/>
        <v>0</v>
      </c>
      <c r="L738" s="245">
        <f>SUM(L666+H738)</f>
        <v>0</v>
      </c>
    </row>
    <row r="739" spans="2:12" ht="16" thickTop="1" thickBot="1">
      <c r="B739" s="957"/>
      <c r="C739" s="13" t="s">
        <v>150</v>
      </c>
      <c r="D739" s="14"/>
      <c r="E739" s="15">
        <f t="shared" ref="E739:L739" si="405">SUM(E729:E738)</f>
        <v>0</v>
      </c>
      <c r="F739" s="16">
        <f t="shared" si="405"/>
        <v>0</v>
      </c>
      <c r="G739" s="17">
        <f t="shared" si="405"/>
        <v>0</v>
      </c>
      <c r="H739" s="18">
        <f t="shared" si="405"/>
        <v>0</v>
      </c>
      <c r="I739" s="246">
        <f t="shared" si="405"/>
        <v>290</v>
      </c>
      <c r="J739" s="247">
        <f t="shared" si="405"/>
        <v>0</v>
      </c>
      <c r="K739" s="248">
        <f t="shared" si="405"/>
        <v>290</v>
      </c>
      <c r="L739" s="249">
        <f t="shared" si="405"/>
        <v>1405260</v>
      </c>
    </row>
    <row r="740" spans="2:12" ht="13.5" customHeight="1">
      <c r="B740" s="955" t="s">
        <v>319</v>
      </c>
      <c r="C740" s="301" t="s">
        <v>146</v>
      </c>
      <c r="D740" s="234">
        <v>4000</v>
      </c>
      <c r="E740" s="302"/>
      <c r="F740" s="303"/>
      <c r="G740" s="304">
        <f t="shared" ref="G740:G748" si="406">E740-F740</f>
        <v>0</v>
      </c>
      <c r="H740" s="305">
        <f t="shared" ref="H740:H748" si="407">G740*$D740</f>
        <v>0</v>
      </c>
      <c r="I740" s="306">
        <f t="shared" ref="I740:I749" si="408">SUM(I668+E740)</f>
        <v>0</v>
      </c>
      <c r="J740" s="307">
        <f t="shared" ref="J740:J749" si="409">SUM(J668+F740)</f>
        <v>0</v>
      </c>
      <c r="K740" s="308">
        <f t="shared" ref="K740:K749" si="410">I740-J740</f>
        <v>0</v>
      </c>
      <c r="L740" s="309">
        <f>K740*$D740</f>
        <v>0</v>
      </c>
    </row>
    <row r="741" spans="2:12">
      <c r="B741" s="956"/>
      <c r="C741" s="55" t="s">
        <v>312</v>
      </c>
      <c r="D741" s="310">
        <v>4000</v>
      </c>
      <c r="E741" s="195"/>
      <c r="F741" s="196"/>
      <c r="G741" s="197">
        <f t="shared" si="406"/>
        <v>0</v>
      </c>
      <c r="H741" s="198">
        <f t="shared" si="407"/>
        <v>0</v>
      </c>
      <c r="I741" s="208">
        <f t="shared" si="408"/>
        <v>0</v>
      </c>
      <c r="J741" s="147">
        <f t="shared" si="409"/>
        <v>0</v>
      </c>
      <c r="K741" s="242">
        <f t="shared" si="410"/>
        <v>0</v>
      </c>
      <c r="L741" s="243">
        <f t="shared" ref="L741:L748" si="411">K741*$D741</f>
        <v>0</v>
      </c>
    </row>
    <row r="742" spans="2:12">
      <c r="B742" s="956"/>
      <c r="C742" s="55" t="s">
        <v>314</v>
      </c>
      <c r="D742" s="194">
        <v>2000</v>
      </c>
      <c r="E742" s="195"/>
      <c r="F742" s="196"/>
      <c r="G742" s="197">
        <f t="shared" si="406"/>
        <v>0</v>
      </c>
      <c r="H742" s="198">
        <f t="shared" si="407"/>
        <v>0</v>
      </c>
      <c r="I742" s="208">
        <f t="shared" si="408"/>
        <v>0</v>
      </c>
      <c r="J742" s="147">
        <f t="shared" si="409"/>
        <v>0</v>
      </c>
      <c r="K742" s="242">
        <f t="shared" si="410"/>
        <v>0</v>
      </c>
      <c r="L742" s="243">
        <f t="shared" si="411"/>
        <v>0</v>
      </c>
    </row>
    <row r="743" spans="2:12">
      <c r="B743" s="956"/>
      <c r="C743" s="55" t="s">
        <v>313</v>
      </c>
      <c r="D743" s="194">
        <v>2000</v>
      </c>
      <c r="E743" s="195"/>
      <c r="F743" s="196"/>
      <c r="G743" s="197">
        <f t="shared" si="406"/>
        <v>0</v>
      </c>
      <c r="H743" s="198">
        <f t="shared" si="407"/>
        <v>0</v>
      </c>
      <c r="I743" s="208">
        <f t="shared" si="408"/>
        <v>0</v>
      </c>
      <c r="J743" s="147">
        <f t="shared" si="409"/>
        <v>0</v>
      </c>
      <c r="K743" s="242">
        <f t="shared" si="410"/>
        <v>0</v>
      </c>
      <c r="L743" s="243">
        <f t="shared" si="411"/>
        <v>0</v>
      </c>
    </row>
    <row r="744" spans="2:12">
      <c r="B744" s="956"/>
      <c r="C744" s="55" t="s">
        <v>147</v>
      </c>
      <c r="D744" s="194">
        <v>3800</v>
      </c>
      <c r="E744" s="195"/>
      <c r="F744" s="196"/>
      <c r="G744" s="197">
        <f t="shared" si="406"/>
        <v>0</v>
      </c>
      <c r="H744" s="198">
        <f t="shared" si="407"/>
        <v>0</v>
      </c>
      <c r="I744" s="208">
        <f t="shared" si="408"/>
        <v>0</v>
      </c>
      <c r="J744" s="147">
        <f t="shared" si="409"/>
        <v>0</v>
      </c>
      <c r="K744" s="242">
        <f t="shared" si="410"/>
        <v>0</v>
      </c>
      <c r="L744" s="243">
        <f t="shared" si="411"/>
        <v>0</v>
      </c>
    </row>
    <row r="745" spans="2:12">
      <c r="B745" s="956"/>
      <c r="C745" s="55" t="s">
        <v>315</v>
      </c>
      <c r="D745" s="194">
        <v>3800</v>
      </c>
      <c r="E745" s="195"/>
      <c r="F745" s="196"/>
      <c r="G745" s="197">
        <f t="shared" si="406"/>
        <v>0</v>
      </c>
      <c r="H745" s="198">
        <f t="shared" si="407"/>
        <v>0</v>
      </c>
      <c r="I745" s="208">
        <f t="shared" si="408"/>
        <v>0</v>
      </c>
      <c r="J745" s="147">
        <f t="shared" si="409"/>
        <v>0</v>
      </c>
      <c r="K745" s="242">
        <f t="shared" si="410"/>
        <v>0</v>
      </c>
      <c r="L745" s="243">
        <f t="shared" si="411"/>
        <v>0</v>
      </c>
    </row>
    <row r="746" spans="2:12">
      <c r="B746" s="956"/>
      <c r="C746" s="55" t="s">
        <v>317</v>
      </c>
      <c r="D746" s="194">
        <v>1900</v>
      </c>
      <c r="E746" s="195"/>
      <c r="F746" s="196"/>
      <c r="G746" s="197">
        <f t="shared" si="406"/>
        <v>0</v>
      </c>
      <c r="H746" s="198">
        <f t="shared" si="407"/>
        <v>0</v>
      </c>
      <c r="I746" s="208">
        <f t="shared" si="408"/>
        <v>0</v>
      </c>
      <c r="J746" s="147">
        <f t="shared" si="409"/>
        <v>0</v>
      </c>
      <c r="K746" s="242">
        <f t="shared" si="410"/>
        <v>0</v>
      </c>
      <c r="L746" s="243">
        <f t="shared" si="411"/>
        <v>0</v>
      </c>
    </row>
    <row r="747" spans="2:12">
      <c r="B747" s="956"/>
      <c r="C747" s="55" t="s">
        <v>316</v>
      </c>
      <c r="D747" s="194">
        <v>1900</v>
      </c>
      <c r="E747" s="195"/>
      <c r="F747" s="196"/>
      <c r="G747" s="197">
        <f t="shared" si="406"/>
        <v>0</v>
      </c>
      <c r="H747" s="198">
        <f t="shared" si="407"/>
        <v>0</v>
      </c>
      <c r="I747" s="208">
        <f t="shared" si="408"/>
        <v>0</v>
      </c>
      <c r="J747" s="147">
        <f t="shared" si="409"/>
        <v>0</v>
      </c>
      <c r="K747" s="242">
        <f t="shared" si="410"/>
        <v>0</v>
      </c>
      <c r="L747" s="243">
        <f t="shared" si="411"/>
        <v>0</v>
      </c>
    </row>
    <row r="748" spans="2:12">
      <c r="B748" s="956"/>
      <c r="C748" s="55" t="s">
        <v>318</v>
      </c>
      <c r="D748" s="194">
        <v>2800</v>
      </c>
      <c r="E748" s="195"/>
      <c r="F748" s="196"/>
      <c r="G748" s="197">
        <f t="shared" si="406"/>
        <v>0</v>
      </c>
      <c r="H748" s="198">
        <f t="shared" si="407"/>
        <v>0</v>
      </c>
      <c r="I748" s="208">
        <f t="shared" si="408"/>
        <v>0</v>
      </c>
      <c r="J748" s="147">
        <f t="shared" si="409"/>
        <v>0</v>
      </c>
      <c r="K748" s="242">
        <f t="shared" si="410"/>
        <v>0</v>
      </c>
      <c r="L748" s="243">
        <f t="shared" si="411"/>
        <v>0</v>
      </c>
    </row>
    <row r="749" spans="2:12" ht="15" thickBot="1">
      <c r="B749" s="956"/>
      <c r="C749" s="200" t="s">
        <v>149</v>
      </c>
      <c r="D749" s="201"/>
      <c r="E749" s="339"/>
      <c r="F749" s="203"/>
      <c r="G749" s="204">
        <f>E749-F749</f>
        <v>0</v>
      </c>
      <c r="H749" s="330"/>
      <c r="I749" s="209">
        <f t="shared" si="408"/>
        <v>0</v>
      </c>
      <c r="J749" s="210">
        <f t="shared" si="409"/>
        <v>0</v>
      </c>
      <c r="K749" s="244">
        <f t="shared" si="410"/>
        <v>0</v>
      </c>
      <c r="L749" s="245">
        <f>SUM(L677+H749)</f>
        <v>0</v>
      </c>
    </row>
    <row r="750" spans="2:12" ht="16" thickTop="1" thickBot="1">
      <c r="B750" s="957"/>
      <c r="C750" s="13" t="s">
        <v>150</v>
      </c>
      <c r="D750" s="14"/>
      <c r="E750" s="15">
        <f t="shared" ref="E750:L750" si="412">SUM(E740:E749)</f>
        <v>0</v>
      </c>
      <c r="F750" s="16">
        <f t="shared" si="412"/>
        <v>0</v>
      </c>
      <c r="G750" s="17">
        <f t="shared" si="412"/>
        <v>0</v>
      </c>
      <c r="H750" s="18">
        <f t="shared" si="412"/>
        <v>0</v>
      </c>
      <c r="I750" s="246">
        <f t="shared" si="412"/>
        <v>0</v>
      </c>
      <c r="J750" s="247">
        <f t="shared" si="412"/>
        <v>0</v>
      </c>
      <c r="K750" s="248">
        <f t="shared" si="412"/>
        <v>0</v>
      </c>
      <c r="L750" s="249">
        <f t="shared" si="412"/>
        <v>0</v>
      </c>
    </row>
    <row r="751" spans="2:12" ht="13.5" customHeight="1">
      <c r="B751" s="955" t="s">
        <v>320</v>
      </c>
      <c r="C751" s="301" t="s">
        <v>146</v>
      </c>
      <c r="D751" s="234">
        <v>3000</v>
      </c>
      <c r="E751" s="302">
        <v>28</v>
      </c>
      <c r="F751" s="303"/>
      <c r="G751" s="304">
        <f t="shared" ref="G751:G759" si="413">E751-F751</f>
        <v>28</v>
      </c>
      <c r="H751" s="305">
        <f t="shared" ref="H751:H759" si="414">G751*$D751</f>
        <v>84000</v>
      </c>
      <c r="I751" s="306">
        <f t="shared" ref="I751:I760" si="415">SUM(I679+E751)</f>
        <v>28</v>
      </c>
      <c r="J751" s="307">
        <f t="shared" ref="J751:J760" si="416">SUM(J679+F751)</f>
        <v>0</v>
      </c>
      <c r="K751" s="308">
        <f t="shared" ref="K751:K760" si="417">I751-J751</f>
        <v>28</v>
      </c>
      <c r="L751" s="309">
        <f>K751*$D751</f>
        <v>84000</v>
      </c>
    </row>
    <row r="752" spans="2:12">
      <c r="B752" s="956"/>
      <c r="C752" s="55" t="s">
        <v>312</v>
      </c>
      <c r="D752" s="310">
        <v>3000</v>
      </c>
      <c r="E752" s="195"/>
      <c r="F752" s="196"/>
      <c r="G752" s="197">
        <f t="shared" si="413"/>
        <v>0</v>
      </c>
      <c r="H752" s="198">
        <f t="shared" si="414"/>
        <v>0</v>
      </c>
      <c r="I752" s="208">
        <f t="shared" si="415"/>
        <v>0</v>
      </c>
      <c r="J752" s="147">
        <f t="shared" si="416"/>
        <v>0</v>
      </c>
      <c r="K752" s="242">
        <f t="shared" si="417"/>
        <v>0</v>
      </c>
      <c r="L752" s="243">
        <f t="shared" ref="L752:L759" si="418">K752*$D752</f>
        <v>0</v>
      </c>
    </row>
    <row r="753" spans="2:12">
      <c r="B753" s="956"/>
      <c r="C753" s="55" t="s">
        <v>314</v>
      </c>
      <c r="D753" s="194">
        <v>1500</v>
      </c>
      <c r="E753" s="195">
        <v>2</v>
      </c>
      <c r="F753" s="196"/>
      <c r="G753" s="197">
        <f t="shared" si="413"/>
        <v>2</v>
      </c>
      <c r="H753" s="198">
        <f t="shared" si="414"/>
        <v>3000</v>
      </c>
      <c r="I753" s="208">
        <f t="shared" si="415"/>
        <v>2</v>
      </c>
      <c r="J753" s="147">
        <f t="shared" si="416"/>
        <v>0</v>
      </c>
      <c r="K753" s="242">
        <f t="shared" si="417"/>
        <v>2</v>
      </c>
      <c r="L753" s="243">
        <f t="shared" si="418"/>
        <v>3000</v>
      </c>
    </row>
    <row r="754" spans="2:12">
      <c r="B754" s="956"/>
      <c r="C754" s="55" t="s">
        <v>313</v>
      </c>
      <c r="D754" s="194">
        <v>1500</v>
      </c>
      <c r="E754" s="195"/>
      <c r="F754" s="196"/>
      <c r="G754" s="197">
        <f t="shared" si="413"/>
        <v>0</v>
      </c>
      <c r="H754" s="198">
        <f t="shared" si="414"/>
        <v>0</v>
      </c>
      <c r="I754" s="208">
        <f t="shared" si="415"/>
        <v>0</v>
      </c>
      <c r="J754" s="147">
        <f t="shared" si="416"/>
        <v>0</v>
      </c>
      <c r="K754" s="242">
        <f t="shared" si="417"/>
        <v>0</v>
      </c>
      <c r="L754" s="243">
        <f t="shared" si="418"/>
        <v>0</v>
      </c>
    </row>
    <row r="755" spans="2:12">
      <c r="B755" s="956"/>
      <c r="C755" s="55" t="s">
        <v>147</v>
      </c>
      <c r="D755" s="194">
        <v>2850</v>
      </c>
      <c r="E755" s="195">
        <v>4</v>
      </c>
      <c r="F755" s="196"/>
      <c r="G755" s="197">
        <f t="shared" si="413"/>
        <v>4</v>
      </c>
      <c r="H755" s="198">
        <f t="shared" si="414"/>
        <v>11400</v>
      </c>
      <c r="I755" s="208">
        <f t="shared" si="415"/>
        <v>4</v>
      </c>
      <c r="J755" s="147">
        <f t="shared" si="416"/>
        <v>0</v>
      </c>
      <c r="K755" s="242">
        <f t="shared" si="417"/>
        <v>4</v>
      </c>
      <c r="L755" s="243">
        <f t="shared" si="418"/>
        <v>11400</v>
      </c>
    </row>
    <row r="756" spans="2:12">
      <c r="B756" s="956"/>
      <c r="C756" s="55" t="s">
        <v>315</v>
      </c>
      <c r="D756" s="194">
        <v>2850</v>
      </c>
      <c r="E756" s="195"/>
      <c r="F756" s="196"/>
      <c r="G756" s="197">
        <f t="shared" si="413"/>
        <v>0</v>
      </c>
      <c r="H756" s="198">
        <f t="shared" si="414"/>
        <v>0</v>
      </c>
      <c r="I756" s="208">
        <f t="shared" si="415"/>
        <v>0</v>
      </c>
      <c r="J756" s="147">
        <f t="shared" si="416"/>
        <v>0</v>
      </c>
      <c r="K756" s="242">
        <f t="shared" si="417"/>
        <v>0</v>
      </c>
      <c r="L756" s="243">
        <f t="shared" si="418"/>
        <v>0</v>
      </c>
    </row>
    <row r="757" spans="2:12">
      <c r="B757" s="956"/>
      <c r="C757" s="55" t="s">
        <v>317</v>
      </c>
      <c r="D757" s="194">
        <v>1430</v>
      </c>
      <c r="E757" s="195"/>
      <c r="F757" s="196"/>
      <c r="G757" s="197">
        <f t="shared" si="413"/>
        <v>0</v>
      </c>
      <c r="H757" s="198">
        <f t="shared" si="414"/>
        <v>0</v>
      </c>
      <c r="I757" s="208">
        <f t="shared" si="415"/>
        <v>0</v>
      </c>
      <c r="J757" s="147">
        <f t="shared" si="416"/>
        <v>0</v>
      </c>
      <c r="K757" s="242">
        <f t="shared" si="417"/>
        <v>0</v>
      </c>
      <c r="L757" s="243">
        <f t="shared" si="418"/>
        <v>0</v>
      </c>
    </row>
    <row r="758" spans="2:12">
      <c r="B758" s="956"/>
      <c r="C758" s="55" t="s">
        <v>316</v>
      </c>
      <c r="D758" s="194">
        <v>1430</v>
      </c>
      <c r="E758" s="195"/>
      <c r="F758" s="196"/>
      <c r="G758" s="197">
        <f t="shared" si="413"/>
        <v>0</v>
      </c>
      <c r="H758" s="198">
        <f t="shared" si="414"/>
        <v>0</v>
      </c>
      <c r="I758" s="208">
        <f t="shared" si="415"/>
        <v>0</v>
      </c>
      <c r="J758" s="147">
        <f t="shared" si="416"/>
        <v>0</v>
      </c>
      <c r="K758" s="242">
        <f t="shared" si="417"/>
        <v>0</v>
      </c>
      <c r="L758" s="243">
        <f t="shared" si="418"/>
        <v>0</v>
      </c>
    </row>
    <row r="759" spans="2:12">
      <c r="B759" s="956"/>
      <c r="C759" s="55" t="s">
        <v>318</v>
      </c>
      <c r="D759" s="194">
        <v>2100</v>
      </c>
      <c r="E759" s="195"/>
      <c r="F759" s="196"/>
      <c r="G759" s="197">
        <f t="shared" si="413"/>
        <v>0</v>
      </c>
      <c r="H759" s="198">
        <f t="shared" si="414"/>
        <v>0</v>
      </c>
      <c r="I759" s="208">
        <f t="shared" si="415"/>
        <v>0</v>
      </c>
      <c r="J759" s="147">
        <f t="shared" si="416"/>
        <v>0</v>
      </c>
      <c r="K759" s="242">
        <f t="shared" si="417"/>
        <v>0</v>
      </c>
      <c r="L759" s="243">
        <f t="shared" si="418"/>
        <v>0</v>
      </c>
    </row>
    <row r="760" spans="2:12" ht="15" thickBot="1">
      <c r="B760" s="956"/>
      <c r="C760" s="200" t="s">
        <v>149</v>
      </c>
      <c r="D760" s="201"/>
      <c r="E760" s="339"/>
      <c r="F760" s="203"/>
      <c r="G760" s="204">
        <f>E760-F760</f>
        <v>0</v>
      </c>
      <c r="H760" s="330"/>
      <c r="I760" s="209">
        <f t="shared" si="415"/>
        <v>0</v>
      </c>
      <c r="J760" s="210">
        <f t="shared" si="416"/>
        <v>0</v>
      </c>
      <c r="K760" s="244">
        <f t="shared" si="417"/>
        <v>0</v>
      </c>
      <c r="L760" s="245">
        <f>SUM(L688+H760)</f>
        <v>0</v>
      </c>
    </row>
    <row r="761" spans="2:12" ht="16" thickTop="1" thickBot="1">
      <c r="B761" s="957"/>
      <c r="C761" s="13" t="s">
        <v>150</v>
      </c>
      <c r="D761" s="14"/>
      <c r="E761" s="15">
        <f t="shared" ref="E761:L761" si="419">SUM(E751:E760)</f>
        <v>34</v>
      </c>
      <c r="F761" s="16">
        <f t="shared" si="419"/>
        <v>0</v>
      </c>
      <c r="G761" s="17">
        <f t="shared" si="419"/>
        <v>34</v>
      </c>
      <c r="H761" s="18">
        <f t="shared" si="419"/>
        <v>98400</v>
      </c>
      <c r="I761" s="246">
        <f t="shared" si="419"/>
        <v>34</v>
      </c>
      <c r="J761" s="247">
        <f t="shared" si="419"/>
        <v>0</v>
      </c>
      <c r="K761" s="248">
        <f t="shared" si="419"/>
        <v>34</v>
      </c>
      <c r="L761" s="249">
        <f t="shared" si="419"/>
        <v>98400</v>
      </c>
    </row>
    <row r="762" spans="2:12" ht="13.5" customHeight="1">
      <c r="B762" s="955" t="s">
        <v>321</v>
      </c>
      <c r="C762" s="301" t="s">
        <v>146</v>
      </c>
      <c r="D762" s="234">
        <v>10000</v>
      </c>
      <c r="E762" s="302"/>
      <c r="F762" s="303"/>
      <c r="G762" s="304">
        <f t="shared" ref="G762:G770" si="420">E762-F762</f>
        <v>0</v>
      </c>
      <c r="H762" s="305">
        <f t="shared" ref="H762:H770" si="421">G762*$D762</f>
        <v>0</v>
      </c>
      <c r="I762" s="306">
        <f t="shared" ref="I762:I771" si="422">SUM(I690+E762)</f>
        <v>60</v>
      </c>
      <c r="J762" s="307">
        <f t="shared" ref="J762:J771" si="423">SUM(J690+F762)</f>
        <v>0</v>
      </c>
      <c r="K762" s="308">
        <f t="shared" ref="K762:K771" si="424">I762-J762</f>
        <v>60</v>
      </c>
      <c r="L762" s="309">
        <f>K762*$D762</f>
        <v>600000</v>
      </c>
    </row>
    <row r="763" spans="2:12">
      <c r="B763" s="956"/>
      <c r="C763" s="55" t="s">
        <v>312</v>
      </c>
      <c r="D763" s="310">
        <v>10000</v>
      </c>
      <c r="E763" s="195"/>
      <c r="F763" s="196"/>
      <c r="G763" s="197">
        <f t="shared" si="420"/>
        <v>0</v>
      </c>
      <c r="H763" s="198">
        <f t="shared" si="421"/>
        <v>0</v>
      </c>
      <c r="I763" s="208">
        <f t="shared" si="422"/>
        <v>0</v>
      </c>
      <c r="J763" s="147">
        <f t="shared" si="423"/>
        <v>0</v>
      </c>
      <c r="K763" s="242">
        <f t="shared" si="424"/>
        <v>0</v>
      </c>
      <c r="L763" s="243">
        <f t="shared" ref="L763:L770" si="425">K763*$D763</f>
        <v>0</v>
      </c>
    </row>
    <row r="764" spans="2:12">
      <c r="B764" s="956"/>
      <c r="C764" s="55" t="s">
        <v>314</v>
      </c>
      <c r="D764" s="194">
        <v>5000</v>
      </c>
      <c r="E764" s="195"/>
      <c r="F764" s="196"/>
      <c r="G764" s="197">
        <f t="shared" si="420"/>
        <v>0</v>
      </c>
      <c r="H764" s="198">
        <f t="shared" si="421"/>
        <v>0</v>
      </c>
      <c r="I764" s="208">
        <f t="shared" si="422"/>
        <v>2</v>
      </c>
      <c r="J764" s="147">
        <f t="shared" si="423"/>
        <v>0</v>
      </c>
      <c r="K764" s="242">
        <f t="shared" si="424"/>
        <v>2</v>
      </c>
      <c r="L764" s="243">
        <f t="shared" si="425"/>
        <v>10000</v>
      </c>
    </row>
    <row r="765" spans="2:12">
      <c r="B765" s="956"/>
      <c r="C765" s="55" t="s">
        <v>313</v>
      </c>
      <c r="D765" s="194">
        <v>5000</v>
      </c>
      <c r="E765" s="195"/>
      <c r="F765" s="196"/>
      <c r="G765" s="197">
        <f t="shared" si="420"/>
        <v>0</v>
      </c>
      <c r="H765" s="198">
        <f t="shared" si="421"/>
        <v>0</v>
      </c>
      <c r="I765" s="208">
        <f t="shared" si="422"/>
        <v>0</v>
      </c>
      <c r="J765" s="147">
        <f t="shared" si="423"/>
        <v>0</v>
      </c>
      <c r="K765" s="242">
        <f t="shared" si="424"/>
        <v>0</v>
      </c>
      <c r="L765" s="243">
        <f t="shared" si="425"/>
        <v>0</v>
      </c>
    </row>
    <row r="766" spans="2:12">
      <c r="B766" s="956"/>
      <c r="C766" s="55" t="s">
        <v>147</v>
      </c>
      <c r="D766" s="194">
        <v>9500</v>
      </c>
      <c r="E766" s="195"/>
      <c r="F766" s="196"/>
      <c r="G766" s="197">
        <f t="shared" si="420"/>
        <v>0</v>
      </c>
      <c r="H766" s="198">
        <f t="shared" si="421"/>
        <v>0</v>
      </c>
      <c r="I766" s="208">
        <f t="shared" si="422"/>
        <v>9</v>
      </c>
      <c r="J766" s="147">
        <f t="shared" si="423"/>
        <v>0</v>
      </c>
      <c r="K766" s="242">
        <f t="shared" si="424"/>
        <v>9</v>
      </c>
      <c r="L766" s="243">
        <f t="shared" si="425"/>
        <v>85500</v>
      </c>
    </row>
    <row r="767" spans="2:12">
      <c r="B767" s="956"/>
      <c r="C767" s="55" t="s">
        <v>315</v>
      </c>
      <c r="D767" s="194">
        <v>9500</v>
      </c>
      <c r="E767" s="195"/>
      <c r="F767" s="196"/>
      <c r="G767" s="197">
        <f t="shared" si="420"/>
        <v>0</v>
      </c>
      <c r="H767" s="198">
        <f t="shared" si="421"/>
        <v>0</v>
      </c>
      <c r="I767" s="208">
        <f t="shared" si="422"/>
        <v>0</v>
      </c>
      <c r="J767" s="147">
        <f t="shared" si="423"/>
        <v>0</v>
      </c>
      <c r="K767" s="242">
        <f t="shared" si="424"/>
        <v>0</v>
      </c>
      <c r="L767" s="243">
        <f t="shared" si="425"/>
        <v>0</v>
      </c>
    </row>
    <row r="768" spans="2:12">
      <c r="B768" s="956"/>
      <c r="C768" s="55" t="s">
        <v>317</v>
      </c>
      <c r="D768" s="194">
        <v>4750</v>
      </c>
      <c r="E768" s="195"/>
      <c r="F768" s="196"/>
      <c r="G768" s="197">
        <f t="shared" si="420"/>
        <v>0</v>
      </c>
      <c r="H768" s="198">
        <f t="shared" si="421"/>
        <v>0</v>
      </c>
      <c r="I768" s="208">
        <f t="shared" si="422"/>
        <v>0</v>
      </c>
      <c r="J768" s="147">
        <f t="shared" si="423"/>
        <v>0</v>
      </c>
      <c r="K768" s="242">
        <f t="shared" si="424"/>
        <v>0</v>
      </c>
      <c r="L768" s="243">
        <f t="shared" si="425"/>
        <v>0</v>
      </c>
    </row>
    <row r="769" spans="2:12">
      <c r="B769" s="956"/>
      <c r="C769" s="55" t="s">
        <v>316</v>
      </c>
      <c r="D769" s="194">
        <v>4750</v>
      </c>
      <c r="E769" s="195"/>
      <c r="F769" s="196"/>
      <c r="G769" s="197">
        <f t="shared" si="420"/>
        <v>0</v>
      </c>
      <c r="H769" s="198">
        <f t="shared" si="421"/>
        <v>0</v>
      </c>
      <c r="I769" s="208">
        <f t="shared" si="422"/>
        <v>0</v>
      </c>
      <c r="J769" s="147">
        <f t="shared" si="423"/>
        <v>0</v>
      </c>
      <c r="K769" s="242">
        <f t="shared" si="424"/>
        <v>0</v>
      </c>
      <c r="L769" s="243">
        <f t="shared" si="425"/>
        <v>0</v>
      </c>
    </row>
    <row r="770" spans="2:12">
      <c r="B770" s="956"/>
      <c r="C770" s="55" t="s">
        <v>318</v>
      </c>
      <c r="D770" s="194">
        <v>7000</v>
      </c>
      <c r="E770" s="195"/>
      <c r="F770" s="196"/>
      <c r="G770" s="197">
        <f t="shared" si="420"/>
        <v>0</v>
      </c>
      <c r="H770" s="198">
        <f t="shared" si="421"/>
        <v>0</v>
      </c>
      <c r="I770" s="208">
        <f t="shared" si="422"/>
        <v>0</v>
      </c>
      <c r="J770" s="147">
        <f t="shared" si="423"/>
        <v>0</v>
      </c>
      <c r="K770" s="242">
        <f t="shared" si="424"/>
        <v>0</v>
      </c>
      <c r="L770" s="243">
        <f t="shared" si="425"/>
        <v>0</v>
      </c>
    </row>
    <row r="771" spans="2:12" ht="15" thickBot="1">
      <c r="B771" s="956"/>
      <c r="C771" s="200" t="s">
        <v>149</v>
      </c>
      <c r="D771" s="201"/>
      <c r="E771" s="339"/>
      <c r="F771" s="203"/>
      <c r="G771" s="204">
        <f>E771-F771</f>
        <v>0</v>
      </c>
      <c r="H771" s="330"/>
      <c r="I771" s="209">
        <f t="shared" si="422"/>
        <v>0</v>
      </c>
      <c r="J771" s="210">
        <f t="shared" si="423"/>
        <v>0</v>
      </c>
      <c r="K771" s="244">
        <f t="shared" si="424"/>
        <v>0</v>
      </c>
      <c r="L771" s="245">
        <f>SUM(L699+H771)</f>
        <v>0</v>
      </c>
    </row>
    <row r="772" spans="2:12" ht="16" thickTop="1" thickBot="1">
      <c r="B772" s="957"/>
      <c r="C772" s="13" t="s">
        <v>150</v>
      </c>
      <c r="D772" s="14"/>
      <c r="E772" s="15">
        <f t="shared" ref="E772:L772" si="426">SUM(E762:E771)</f>
        <v>0</v>
      </c>
      <c r="F772" s="16">
        <f t="shared" si="426"/>
        <v>0</v>
      </c>
      <c r="G772" s="17">
        <f t="shared" si="426"/>
        <v>0</v>
      </c>
      <c r="H772" s="18">
        <f t="shared" si="426"/>
        <v>0</v>
      </c>
      <c r="I772" s="246">
        <f t="shared" si="426"/>
        <v>71</v>
      </c>
      <c r="J772" s="247">
        <f t="shared" si="426"/>
        <v>0</v>
      </c>
      <c r="K772" s="248">
        <f t="shared" si="426"/>
        <v>71</v>
      </c>
      <c r="L772" s="249">
        <f t="shared" si="426"/>
        <v>695500</v>
      </c>
    </row>
    <row r="773" spans="2:12" ht="13.5" customHeight="1">
      <c r="B773" s="955" t="s">
        <v>686</v>
      </c>
      <c r="C773" s="301" t="s">
        <v>146</v>
      </c>
      <c r="D773" s="234">
        <v>8000</v>
      </c>
      <c r="E773" s="302"/>
      <c r="F773" s="303"/>
      <c r="G773" s="304">
        <f t="shared" ref="G773:G781" si="427">E773-F773</f>
        <v>0</v>
      </c>
      <c r="H773" s="305">
        <f t="shared" ref="H773:H781" si="428">G773*$D773</f>
        <v>0</v>
      </c>
      <c r="I773" s="306">
        <f t="shared" ref="I773:I782" si="429">SUM(I701+E773)</f>
        <v>56</v>
      </c>
      <c r="J773" s="307">
        <f t="shared" ref="J773:J782" si="430">SUM(J701+F773)</f>
        <v>0</v>
      </c>
      <c r="K773" s="308">
        <f t="shared" ref="K773:K782" si="431">I773-J773</f>
        <v>56</v>
      </c>
      <c r="L773" s="309">
        <f>K773*$D773</f>
        <v>448000</v>
      </c>
    </row>
    <row r="774" spans="2:12">
      <c r="B774" s="956"/>
      <c r="C774" s="55" t="s">
        <v>312</v>
      </c>
      <c r="D774" s="310">
        <v>8000</v>
      </c>
      <c r="E774" s="195"/>
      <c r="F774" s="196"/>
      <c r="G774" s="197">
        <f t="shared" si="427"/>
        <v>0</v>
      </c>
      <c r="H774" s="198">
        <f t="shared" si="428"/>
        <v>0</v>
      </c>
      <c r="I774" s="208">
        <f t="shared" si="429"/>
        <v>0</v>
      </c>
      <c r="J774" s="147">
        <f t="shared" si="430"/>
        <v>0</v>
      </c>
      <c r="K774" s="242">
        <f t="shared" si="431"/>
        <v>0</v>
      </c>
      <c r="L774" s="243">
        <f t="shared" ref="L774:L781" si="432">K774*$D774</f>
        <v>0</v>
      </c>
    </row>
    <row r="775" spans="2:12">
      <c r="B775" s="956"/>
      <c r="C775" s="55" t="s">
        <v>314</v>
      </c>
      <c r="D775" s="194">
        <v>4000</v>
      </c>
      <c r="E775" s="195"/>
      <c r="F775" s="196"/>
      <c r="G775" s="197">
        <f t="shared" si="427"/>
        <v>0</v>
      </c>
      <c r="H775" s="198">
        <f t="shared" si="428"/>
        <v>0</v>
      </c>
      <c r="I775" s="208">
        <f t="shared" si="429"/>
        <v>2</v>
      </c>
      <c r="J775" s="147">
        <f t="shared" si="430"/>
        <v>0</v>
      </c>
      <c r="K775" s="242">
        <f t="shared" si="431"/>
        <v>2</v>
      </c>
      <c r="L775" s="243">
        <f t="shared" si="432"/>
        <v>8000</v>
      </c>
    </row>
    <row r="776" spans="2:12">
      <c r="B776" s="956"/>
      <c r="C776" s="55" t="s">
        <v>313</v>
      </c>
      <c r="D776" s="194">
        <v>4000</v>
      </c>
      <c r="E776" s="195"/>
      <c r="F776" s="196"/>
      <c r="G776" s="197">
        <f t="shared" si="427"/>
        <v>0</v>
      </c>
      <c r="H776" s="198">
        <f t="shared" si="428"/>
        <v>0</v>
      </c>
      <c r="I776" s="208">
        <f t="shared" si="429"/>
        <v>0</v>
      </c>
      <c r="J776" s="147">
        <f t="shared" si="430"/>
        <v>0</v>
      </c>
      <c r="K776" s="242">
        <f t="shared" si="431"/>
        <v>0</v>
      </c>
      <c r="L776" s="243">
        <f t="shared" si="432"/>
        <v>0</v>
      </c>
    </row>
    <row r="777" spans="2:12">
      <c r="B777" s="956"/>
      <c r="C777" s="55" t="s">
        <v>147</v>
      </c>
      <c r="D777" s="194">
        <v>7600</v>
      </c>
      <c r="E777" s="195"/>
      <c r="F777" s="196"/>
      <c r="G777" s="197">
        <f t="shared" si="427"/>
        <v>0</v>
      </c>
      <c r="H777" s="198">
        <f t="shared" si="428"/>
        <v>0</v>
      </c>
      <c r="I777" s="208">
        <f t="shared" si="429"/>
        <v>15</v>
      </c>
      <c r="J777" s="147">
        <f t="shared" si="430"/>
        <v>0</v>
      </c>
      <c r="K777" s="242">
        <f t="shared" si="431"/>
        <v>15</v>
      </c>
      <c r="L777" s="243">
        <f t="shared" si="432"/>
        <v>114000</v>
      </c>
    </row>
    <row r="778" spans="2:12">
      <c r="B778" s="956"/>
      <c r="C778" s="55" t="s">
        <v>315</v>
      </c>
      <c r="D778" s="194">
        <v>7600</v>
      </c>
      <c r="E778" s="195"/>
      <c r="F778" s="196"/>
      <c r="G778" s="197">
        <f t="shared" si="427"/>
        <v>0</v>
      </c>
      <c r="H778" s="198">
        <f t="shared" si="428"/>
        <v>0</v>
      </c>
      <c r="I778" s="208">
        <f t="shared" si="429"/>
        <v>0</v>
      </c>
      <c r="J778" s="147">
        <f t="shared" si="430"/>
        <v>0</v>
      </c>
      <c r="K778" s="242">
        <f t="shared" si="431"/>
        <v>0</v>
      </c>
      <c r="L778" s="243">
        <f t="shared" si="432"/>
        <v>0</v>
      </c>
    </row>
    <row r="779" spans="2:12">
      <c r="B779" s="956"/>
      <c r="C779" s="55" t="s">
        <v>317</v>
      </c>
      <c r="D779" s="194">
        <v>3800</v>
      </c>
      <c r="E779" s="195"/>
      <c r="F779" s="196"/>
      <c r="G779" s="197">
        <f t="shared" si="427"/>
        <v>0</v>
      </c>
      <c r="H779" s="198">
        <f t="shared" si="428"/>
        <v>0</v>
      </c>
      <c r="I779" s="208">
        <f t="shared" si="429"/>
        <v>1</v>
      </c>
      <c r="J779" s="147">
        <f t="shared" si="430"/>
        <v>0</v>
      </c>
      <c r="K779" s="242">
        <f t="shared" si="431"/>
        <v>1</v>
      </c>
      <c r="L779" s="243">
        <f t="shared" si="432"/>
        <v>3800</v>
      </c>
    </row>
    <row r="780" spans="2:12">
      <c r="B780" s="956"/>
      <c r="C780" s="55" t="s">
        <v>316</v>
      </c>
      <c r="D780" s="194">
        <v>3800</v>
      </c>
      <c r="E780" s="195"/>
      <c r="F780" s="196"/>
      <c r="G780" s="197">
        <f t="shared" si="427"/>
        <v>0</v>
      </c>
      <c r="H780" s="198">
        <f t="shared" si="428"/>
        <v>0</v>
      </c>
      <c r="I780" s="208">
        <f t="shared" si="429"/>
        <v>0</v>
      </c>
      <c r="J780" s="147">
        <f t="shared" si="430"/>
        <v>0</v>
      </c>
      <c r="K780" s="242">
        <f t="shared" si="431"/>
        <v>0</v>
      </c>
      <c r="L780" s="243">
        <f t="shared" si="432"/>
        <v>0</v>
      </c>
    </row>
    <row r="781" spans="2:12">
      <c r="B781" s="956"/>
      <c r="C781" s="55" t="s">
        <v>318</v>
      </c>
      <c r="D781" s="194">
        <v>5600</v>
      </c>
      <c r="E781" s="195"/>
      <c r="F781" s="196"/>
      <c r="G781" s="197">
        <f t="shared" si="427"/>
        <v>0</v>
      </c>
      <c r="H781" s="198">
        <f t="shared" si="428"/>
        <v>0</v>
      </c>
      <c r="I781" s="208">
        <f t="shared" si="429"/>
        <v>0</v>
      </c>
      <c r="J781" s="147">
        <f t="shared" si="430"/>
        <v>0</v>
      </c>
      <c r="K781" s="242">
        <f t="shared" si="431"/>
        <v>0</v>
      </c>
      <c r="L781" s="243">
        <f t="shared" si="432"/>
        <v>0</v>
      </c>
    </row>
    <row r="782" spans="2:12" ht="15" thickBot="1">
      <c r="B782" s="956"/>
      <c r="C782" s="200" t="s">
        <v>149</v>
      </c>
      <c r="D782" s="201"/>
      <c r="E782" s="339"/>
      <c r="F782" s="203"/>
      <c r="G782" s="204">
        <f>E782-F782</f>
        <v>0</v>
      </c>
      <c r="H782" s="330"/>
      <c r="I782" s="209">
        <f t="shared" si="429"/>
        <v>0</v>
      </c>
      <c r="J782" s="210">
        <f t="shared" si="430"/>
        <v>0</v>
      </c>
      <c r="K782" s="244">
        <f t="shared" si="431"/>
        <v>0</v>
      </c>
      <c r="L782" s="245">
        <f>SUM(L710+H782)</f>
        <v>0</v>
      </c>
    </row>
    <row r="783" spans="2:12" ht="16" thickTop="1" thickBot="1">
      <c r="B783" s="957"/>
      <c r="C783" s="13" t="s">
        <v>150</v>
      </c>
      <c r="D783" s="14"/>
      <c r="E783" s="15">
        <f t="shared" ref="E783:L783" si="433">SUM(E773:E782)</f>
        <v>0</v>
      </c>
      <c r="F783" s="16">
        <f t="shared" si="433"/>
        <v>0</v>
      </c>
      <c r="G783" s="17">
        <f t="shared" si="433"/>
        <v>0</v>
      </c>
      <c r="H783" s="18">
        <f t="shared" si="433"/>
        <v>0</v>
      </c>
      <c r="I783" s="246">
        <f t="shared" si="433"/>
        <v>74</v>
      </c>
      <c r="J783" s="247">
        <f t="shared" si="433"/>
        <v>0</v>
      </c>
      <c r="K783" s="248">
        <f t="shared" si="433"/>
        <v>74</v>
      </c>
      <c r="L783" s="249">
        <f t="shared" si="433"/>
        <v>573800</v>
      </c>
    </row>
    <row r="784" spans="2:12" ht="13.5" customHeight="1">
      <c r="B784" s="955" t="s">
        <v>337</v>
      </c>
      <c r="C784" s="301" t="s">
        <v>146</v>
      </c>
      <c r="D784" s="234">
        <v>1000</v>
      </c>
      <c r="E784" s="302"/>
      <c r="F784" s="303"/>
      <c r="G784" s="304">
        <f t="shared" ref="G784:G793" si="434">E784-F784</f>
        <v>0</v>
      </c>
      <c r="H784" s="305">
        <f>+G784*D784</f>
        <v>0</v>
      </c>
      <c r="I784" s="306">
        <f t="shared" ref="I784:I793" si="435">SUM(I712+E784)</f>
        <v>0</v>
      </c>
      <c r="J784" s="307">
        <f t="shared" ref="J784:J793" si="436">SUM(J712+F784)</f>
        <v>0</v>
      </c>
      <c r="K784" s="308">
        <f t="shared" ref="K784:K791" si="437">I784-J784</f>
        <v>0</v>
      </c>
      <c r="L784" s="309">
        <f>K784*$D784</f>
        <v>0</v>
      </c>
    </row>
    <row r="785" spans="2:12">
      <c r="B785" s="956"/>
      <c r="C785" s="55" t="s">
        <v>312</v>
      </c>
      <c r="D785" s="310">
        <v>1000</v>
      </c>
      <c r="E785" s="195"/>
      <c r="F785" s="196"/>
      <c r="G785" s="197">
        <f t="shared" si="434"/>
        <v>0</v>
      </c>
      <c r="H785" s="198">
        <f t="shared" ref="H785:H792" si="438">+G785*D785</f>
        <v>0</v>
      </c>
      <c r="I785" s="208">
        <f t="shared" si="435"/>
        <v>0</v>
      </c>
      <c r="J785" s="147">
        <f t="shared" si="436"/>
        <v>0</v>
      </c>
      <c r="K785" s="242">
        <f t="shared" si="437"/>
        <v>0</v>
      </c>
      <c r="L785" s="243">
        <f t="shared" ref="L785:L792" si="439">K785*$D785</f>
        <v>0</v>
      </c>
    </row>
    <row r="786" spans="2:12">
      <c r="B786" s="956"/>
      <c r="C786" s="55" t="s">
        <v>314</v>
      </c>
      <c r="D786" s="194">
        <v>500</v>
      </c>
      <c r="E786" s="195"/>
      <c r="F786" s="196"/>
      <c r="G786" s="197">
        <f t="shared" si="434"/>
        <v>0</v>
      </c>
      <c r="H786" s="198">
        <f t="shared" si="438"/>
        <v>0</v>
      </c>
      <c r="I786" s="208">
        <f t="shared" si="435"/>
        <v>0</v>
      </c>
      <c r="J786" s="147">
        <f t="shared" si="436"/>
        <v>0</v>
      </c>
      <c r="K786" s="242">
        <f t="shared" si="437"/>
        <v>0</v>
      </c>
      <c r="L786" s="243">
        <f t="shared" si="439"/>
        <v>0</v>
      </c>
    </row>
    <row r="787" spans="2:12">
      <c r="B787" s="956"/>
      <c r="C787" s="55" t="s">
        <v>313</v>
      </c>
      <c r="D787" s="194">
        <v>500</v>
      </c>
      <c r="E787" s="195"/>
      <c r="F787" s="196"/>
      <c r="G787" s="197">
        <f t="shared" si="434"/>
        <v>0</v>
      </c>
      <c r="H787" s="198">
        <f t="shared" si="438"/>
        <v>0</v>
      </c>
      <c r="I787" s="208">
        <f t="shared" si="435"/>
        <v>0</v>
      </c>
      <c r="J787" s="147">
        <f t="shared" si="436"/>
        <v>0</v>
      </c>
      <c r="K787" s="242">
        <f t="shared" si="437"/>
        <v>0</v>
      </c>
      <c r="L787" s="243">
        <f t="shared" si="439"/>
        <v>0</v>
      </c>
    </row>
    <row r="788" spans="2:12">
      <c r="B788" s="956"/>
      <c r="C788" s="55" t="s">
        <v>147</v>
      </c>
      <c r="D788" s="194">
        <v>900</v>
      </c>
      <c r="E788" s="195"/>
      <c r="F788" s="196"/>
      <c r="G788" s="197">
        <f t="shared" si="434"/>
        <v>0</v>
      </c>
      <c r="H788" s="198">
        <f t="shared" si="438"/>
        <v>0</v>
      </c>
      <c r="I788" s="208">
        <f t="shared" si="435"/>
        <v>0</v>
      </c>
      <c r="J788" s="147">
        <f t="shared" si="436"/>
        <v>0</v>
      </c>
      <c r="K788" s="242">
        <f t="shared" si="437"/>
        <v>0</v>
      </c>
      <c r="L788" s="243">
        <f t="shared" si="439"/>
        <v>0</v>
      </c>
    </row>
    <row r="789" spans="2:12">
      <c r="B789" s="956"/>
      <c r="C789" s="55" t="s">
        <v>315</v>
      </c>
      <c r="D789" s="194">
        <v>900</v>
      </c>
      <c r="E789" s="195"/>
      <c r="F789" s="196"/>
      <c r="G789" s="197">
        <f t="shared" si="434"/>
        <v>0</v>
      </c>
      <c r="H789" s="198">
        <f t="shared" si="438"/>
        <v>0</v>
      </c>
      <c r="I789" s="208">
        <f t="shared" si="435"/>
        <v>0</v>
      </c>
      <c r="J789" s="147">
        <f t="shared" si="436"/>
        <v>0</v>
      </c>
      <c r="K789" s="242">
        <f t="shared" si="437"/>
        <v>0</v>
      </c>
      <c r="L789" s="243">
        <f t="shared" si="439"/>
        <v>0</v>
      </c>
    </row>
    <row r="790" spans="2:12">
      <c r="B790" s="956"/>
      <c r="C790" s="55" t="s">
        <v>317</v>
      </c>
      <c r="D790" s="194">
        <v>450</v>
      </c>
      <c r="E790" s="195"/>
      <c r="F790" s="196"/>
      <c r="G790" s="197">
        <f t="shared" si="434"/>
        <v>0</v>
      </c>
      <c r="H790" s="198">
        <f t="shared" si="438"/>
        <v>0</v>
      </c>
      <c r="I790" s="208">
        <f t="shared" si="435"/>
        <v>0</v>
      </c>
      <c r="J790" s="147">
        <f t="shared" si="436"/>
        <v>0</v>
      </c>
      <c r="K790" s="242">
        <f t="shared" si="437"/>
        <v>0</v>
      </c>
      <c r="L790" s="243">
        <f t="shared" si="439"/>
        <v>0</v>
      </c>
    </row>
    <row r="791" spans="2:12">
      <c r="B791" s="956"/>
      <c r="C791" s="55" t="s">
        <v>316</v>
      </c>
      <c r="D791" s="194">
        <v>450</v>
      </c>
      <c r="E791" s="195"/>
      <c r="F791" s="196"/>
      <c r="G791" s="197">
        <f t="shared" si="434"/>
        <v>0</v>
      </c>
      <c r="H791" s="198">
        <f t="shared" si="438"/>
        <v>0</v>
      </c>
      <c r="I791" s="208">
        <f t="shared" si="435"/>
        <v>0</v>
      </c>
      <c r="J791" s="147">
        <f t="shared" si="436"/>
        <v>0</v>
      </c>
      <c r="K791" s="242">
        <f t="shared" si="437"/>
        <v>0</v>
      </c>
      <c r="L791" s="243">
        <f t="shared" si="439"/>
        <v>0</v>
      </c>
    </row>
    <row r="792" spans="2:12">
      <c r="B792" s="956"/>
      <c r="C792" s="55" t="s">
        <v>318</v>
      </c>
      <c r="D792" s="199">
        <v>700</v>
      </c>
      <c r="E792" s="195"/>
      <c r="F792" s="196"/>
      <c r="G792" s="197">
        <f t="shared" si="434"/>
        <v>0</v>
      </c>
      <c r="H792" s="198">
        <f t="shared" si="438"/>
        <v>0</v>
      </c>
      <c r="I792" s="208">
        <f t="shared" si="435"/>
        <v>0</v>
      </c>
      <c r="J792" s="147">
        <f t="shared" si="436"/>
        <v>0</v>
      </c>
      <c r="K792" s="242">
        <f>I792-J792</f>
        <v>0</v>
      </c>
      <c r="L792" s="243">
        <f t="shared" si="439"/>
        <v>0</v>
      </c>
    </row>
    <row r="793" spans="2:12" ht="15" thickBot="1">
      <c r="B793" s="956"/>
      <c r="C793" s="200" t="s">
        <v>149</v>
      </c>
      <c r="D793" s="201"/>
      <c r="E793" s="339"/>
      <c r="F793" s="203"/>
      <c r="G793" s="204">
        <f t="shared" si="434"/>
        <v>0</v>
      </c>
      <c r="H793" s="330"/>
      <c r="I793" s="209">
        <f t="shared" si="435"/>
        <v>0</v>
      </c>
      <c r="J793" s="210">
        <f t="shared" si="436"/>
        <v>0</v>
      </c>
      <c r="K793" s="244">
        <f>I793-J793</f>
        <v>0</v>
      </c>
      <c r="L793" s="245">
        <f>SUM(L721+H793)</f>
        <v>0</v>
      </c>
    </row>
    <row r="794" spans="2:12" ht="16" thickTop="1" thickBot="1">
      <c r="B794" s="957"/>
      <c r="C794" s="13" t="s">
        <v>150</v>
      </c>
      <c r="D794" s="14"/>
      <c r="E794" s="15">
        <f t="shared" ref="E794:L794" si="440">SUM(E784:E793)</f>
        <v>0</v>
      </c>
      <c r="F794" s="16">
        <f t="shared" si="440"/>
        <v>0</v>
      </c>
      <c r="G794" s="17">
        <f t="shared" si="440"/>
        <v>0</v>
      </c>
      <c r="H794" s="18">
        <f t="shared" si="440"/>
        <v>0</v>
      </c>
      <c r="I794" s="246">
        <f t="shared" si="440"/>
        <v>0</v>
      </c>
      <c r="J794" s="247">
        <f t="shared" si="440"/>
        <v>0</v>
      </c>
      <c r="K794" s="248">
        <f t="shared" si="440"/>
        <v>0</v>
      </c>
      <c r="L794" s="249">
        <f t="shared" si="440"/>
        <v>0</v>
      </c>
    </row>
    <row r="795" spans="2:12" ht="15" thickBot="1">
      <c r="B795" s="207" t="s">
        <v>151</v>
      </c>
      <c r="C795" s="232"/>
      <c r="D795" s="232"/>
      <c r="E795" s="258">
        <f t="shared" ref="E795:L795" si="441">SUM(E739+E750+E761+E772+E783+E794)</f>
        <v>34</v>
      </c>
      <c r="F795" s="341">
        <f t="shared" si="441"/>
        <v>0</v>
      </c>
      <c r="G795" s="342">
        <f t="shared" si="441"/>
        <v>34</v>
      </c>
      <c r="H795" s="343">
        <f t="shared" si="441"/>
        <v>98400</v>
      </c>
      <c r="I795" s="255">
        <f t="shared" si="441"/>
        <v>469</v>
      </c>
      <c r="J795" s="256">
        <f t="shared" si="441"/>
        <v>0</v>
      </c>
      <c r="K795" s="257">
        <f t="shared" si="441"/>
        <v>469</v>
      </c>
      <c r="L795" s="233">
        <f t="shared" si="441"/>
        <v>2772960</v>
      </c>
    </row>
    <row r="796" spans="2:12" ht="13.5" customHeight="1"/>
    <row r="797" spans="2:12" ht="13.5" customHeight="1">
      <c r="B797" s="961" t="s">
        <v>138</v>
      </c>
      <c r="C797" s="961"/>
      <c r="D797" s="961"/>
      <c r="E797" s="922"/>
      <c r="F797" s="922"/>
    </row>
    <row r="798" spans="2:12" ht="13.5" customHeight="1" thickBot="1">
      <c r="B798" s="954">
        <f>B726+1</f>
        <v>46153</v>
      </c>
      <c r="C798" s="954"/>
      <c r="D798" s="954"/>
      <c r="E798" s="954"/>
      <c r="F798" s="954"/>
      <c r="G798" s="311"/>
      <c r="H798" s="20"/>
    </row>
    <row r="799" spans="2:12" ht="15">
      <c r="B799" s="958" t="s">
        <v>139</v>
      </c>
      <c r="C799" s="959"/>
      <c r="D799" s="960"/>
      <c r="E799" s="5"/>
      <c r="F799" s="226" t="s">
        <v>140</v>
      </c>
      <c r="G799" s="226"/>
      <c r="H799" s="6"/>
      <c r="I799" s="7"/>
      <c r="J799" s="226" t="s">
        <v>141</v>
      </c>
      <c r="K799" s="226"/>
      <c r="L799" s="6"/>
    </row>
    <row r="800" spans="2:12" ht="15" thickBot="1">
      <c r="B800" s="227"/>
      <c r="C800" s="228"/>
      <c r="D800" s="229"/>
      <c r="E800" s="8" t="s">
        <v>142</v>
      </c>
      <c r="F800" s="9" t="s">
        <v>143</v>
      </c>
      <c r="G800" s="10" t="s">
        <v>144</v>
      </c>
      <c r="H800" s="11" t="s">
        <v>145</v>
      </c>
      <c r="I800" s="12" t="s">
        <v>142</v>
      </c>
      <c r="J800" s="9" t="s">
        <v>143</v>
      </c>
      <c r="K800" s="10" t="s">
        <v>144</v>
      </c>
      <c r="L800" s="11" t="s">
        <v>145</v>
      </c>
    </row>
    <row r="801" spans="2:12" ht="13.5" customHeight="1">
      <c r="B801" s="955" t="s">
        <v>636</v>
      </c>
      <c r="C801" s="301" t="s">
        <v>146</v>
      </c>
      <c r="D801" s="234">
        <v>5000</v>
      </c>
      <c r="E801" s="302">
        <v>31</v>
      </c>
      <c r="F801" s="303"/>
      <c r="G801" s="304">
        <f t="shared" ref="G801:G810" si="442">E801-F801</f>
        <v>31</v>
      </c>
      <c r="H801" s="305">
        <f>G801*$D801</f>
        <v>155000</v>
      </c>
      <c r="I801" s="306">
        <f t="shared" ref="I801:I810" si="443">SUM(I729+E801)</f>
        <v>278</v>
      </c>
      <c r="J801" s="307">
        <f t="shared" ref="J801:J810" si="444">SUM(J729+F801)</f>
        <v>0</v>
      </c>
      <c r="K801" s="308">
        <f t="shared" ref="K801:K810" si="445">I801-J801</f>
        <v>278</v>
      </c>
      <c r="L801" s="309">
        <f>K801*$D801</f>
        <v>1390000</v>
      </c>
    </row>
    <row r="802" spans="2:12">
      <c r="B802" s="956"/>
      <c r="C802" s="55" t="s">
        <v>312</v>
      </c>
      <c r="D802" s="310">
        <v>5000</v>
      </c>
      <c r="E802" s="195"/>
      <c r="F802" s="196"/>
      <c r="G802" s="197">
        <f t="shared" si="442"/>
        <v>0</v>
      </c>
      <c r="H802" s="198">
        <f t="shared" ref="H802:H809" si="446">G802*$D802</f>
        <v>0</v>
      </c>
      <c r="I802" s="208">
        <f t="shared" si="443"/>
        <v>0</v>
      </c>
      <c r="J802" s="147">
        <f t="shared" si="444"/>
        <v>0</v>
      </c>
      <c r="K802" s="242">
        <f t="shared" si="445"/>
        <v>0</v>
      </c>
      <c r="L802" s="243">
        <f t="shared" ref="L802:L809" si="447">K802*$D802</f>
        <v>0</v>
      </c>
    </row>
    <row r="803" spans="2:12">
      <c r="B803" s="956"/>
      <c r="C803" s="55" t="s">
        <v>314</v>
      </c>
      <c r="D803" s="194">
        <v>2500</v>
      </c>
      <c r="E803" s="195">
        <v>3</v>
      </c>
      <c r="F803" s="196"/>
      <c r="G803" s="197">
        <f t="shared" si="442"/>
        <v>3</v>
      </c>
      <c r="H803" s="198">
        <f t="shared" si="446"/>
        <v>7500</v>
      </c>
      <c r="I803" s="208">
        <f t="shared" si="443"/>
        <v>16</v>
      </c>
      <c r="J803" s="147">
        <f t="shared" si="444"/>
        <v>0</v>
      </c>
      <c r="K803" s="242">
        <f t="shared" si="445"/>
        <v>16</v>
      </c>
      <c r="L803" s="243">
        <f t="shared" si="447"/>
        <v>40000</v>
      </c>
    </row>
    <row r="804" spans="2:12">
      <c r="B804" s="956"/>
      <c r="C804" s="55" t="s">
        <v>313</v>
      </c>
      <c r="D804" s="194">
        <v>2500</v>
      </c>
      <c r="E804" s="195"/>
      <c r="F804" s="196"/>
      <c r="G804" s="197">
        <f t="shared" si="442"/>
        <v>0</v>
      </c>
      <c r="H804" s="198">
        <f t="shared" si="446"/>
        <v>0</v>
      </c>
      <c r="I804" s="208">
        <f t="shared" si="443"/>
        <v>0</v>
      </c>
      <c r="J804" s="147">
        <f t="shared" si="444"/>
        <v>0</v>
      </c>
      <c r="K804" s="242">
        <f t="shared" si="445"/>
        <v>0</v>
      </c>
      <c r="L804" s="243">
        <f t="shared" si="447"/>
        <v>0</v>
      </c>
    </row>
    <row r="805" spans="2:12">
      <c r="B805" s="956"/>
      <c r="C805" s="55" t="s">
        <v>147</v>
      </c>
      <c r="D805" s="194">
        <v>4750</v>
      </c>
      <c r="E805" s="195"/>
      <c r="F805" s="196"/>
      <c r="G805" s="197">
        <f t="shared" si="442"/>
        <v>0</v>
      </c>
      <c r="H805" s="198">
        <f t="shared" si="446"/>
        <v>0</v>
      </c>
      <c r="I805" s="208">
        <f t="shared" si="443"/>
        <v>28</v>
      </c>
      <c r="J805" s="147">
        <f t="shared" si="444"/>
        <v>0</v>
      </c>
      <c r="K805" s="242">
        <f t="shared" si="445"/>
        <v>28</v>
      </c>
      <c r="L805" s="243">
        <f t="shared" si="447"/>
        <v>133000</v>
      </c>
    </row>
    <row r="806" spans="2:12">
      <c r="B806" s="956"/>
      <c r="C806" s="55" t="s">
        <v>315</v>
      </c>
      <c r="D806" s="194">
        <v>4750</v>
      </c>
      <c r="E806" s="195"/>
      <c r="F806" s="196"/>
      <c r="G806" s="197">
        <f t="shared" si="442"/>
        <v>0</v>
      </c>
      <c r="H806" s="198">
        <f t="shared" si="446"/>
        <v>0</v>
      </c>
      <c r="I806" s="208">
        <f t="shared" si="443"/>
        <v>0</v>
      </c>
      <c r="J806" s="147">
        <f t="shared" si="444"/>
        <v>0</v>
      </c>
      <c r="K806" s="242">
        <f t="shared" si="445"/>
        <v>0</v>
      </c>
      <c r="L806" s="243">
        <f t="shared" si="447"/>
        <v>0</v>
      </c>
    </row>
    <row r="807" spans="2:12">
      <c r="B807" s="956"/>
      <c r="C807" s="55" t="s">
        <v>317</v>
      </c>
      <c r="D807" s="194">
        <v>2380</v>
      </c>
      <c r="E807" s="195"/>
      <c r="F807" s="196"/>
      <c r="G807" s="197">
        <f t="shared" si="442"/>
        <v>0</v>
      </c>
      <c r="H807" s="198">
        <f t="shared" si="446"/>
        <v>0</v>
      </c>
      <c r="I807" s="208">
        <f t="shared" si="443"/>
        <v>2</v>
      </c>
      <c r="J807" s="147">
        <f t="shared" si="444"/>
        <v>0</v>
      </c>
      <c r="K807" s="242">
        <f t="shared" si="445"/>
        <v>2</v>
      </c>
      <c r="L807" s="243">
        <f t="shared" si="447"/>
        <v>4760</v>
      </c>
    </row>
    <row r="808" spans="2:12">
      <c r="B808" s="956"/>
      <c r="C808" s="55" t="s">
        <v>316</v>
      </c>
      <c r="D808" s="194">
        <v>2380</v>
      </c>
      <c r="E808" s="195"/>
      <c r="F808" s="196"/>
      <c r="G808" s="197">
        <f t="shared" si="442"/>
        <v>0</v>
      </c>
      <c r="H808" s="198">
        <f t="shared" si="446"/>
        <v>0</v>
      </c>
      <c r="I808" s="208">
        <f t="shared" si="443"/>
        <v>0</v>
      </c>
      <c r="J808" s="147">
        <f t="shared" si="444"/>
        <v>0</v>
      </c>
      <c r="K808" s="242">
        <f t="shared" si="445"/>
        <v>0</v>
      </c>
      <c r="L808" s="243">
        <f t="shared" si="447"/>
        <v>0</v>
      </c>
    </row>
    <row r="809" spans="2:12">
      <c r="B809" s="956"/>
      <c r="C809" s="55" t="s">
        <v>318</v>
      </c>
      <c r="D809" s="194">
        <v>3500</v>
      </c>
      <c r="E809" s="195"/>
      <c r="F809" s="196"/>
      <c r="G809" s="197">
        <f t="shared" si="442"/>
        <v>0</v>
      </c>
      <c r="H809" s="198">
        <f t="shared" si="446"/>
        <v>0</v>
      </c>
      <c r="I809" s="208">
        <f t="shared" si="443"/>
        <v>0</v>
      </c>
      <c r="J809" s="147">
        <f t="shared" si="444"/>
        <v>0</v>
      </c>
      <c r="K809" s="242">
        <f t="shared" si="445"/>
        <v>0</v>
      </c>
      <c r="L809" s="243">
        <f t="shared" si="447"/>
        <v>0</v>
      </c>
    </row>
    <row r="810" spans="2:12" ht="15" thickBot="1">
      <c r="B810" s="956"/>
      <c r="C810" s="200" t="s">
        <v>149</v>
      </c>
      <c r="D810" s="201"/>
      <c r="E810" s="339"/>
      <c r="F810" s="203"/>
      <c r="G810" s="204">
        <f t="shared" si="442"/>
        <v>0</v>
      </c>
      <c r="H810" s="330"/>
      <c r="I810" s="209">
        <f t="shared" si="443"/>
        <v>0</v>
      </c>
      <c r="J810" s="210">
        <f t="shared" si="444"/>
        <v>0</v>
      </c>
      <c r="K810" s="244">
        <f t="shared" si="445"/>
        <v>0</v>
      </c>
      <c r="L810" s="245">
        <f>SUM(L738+H810)</f>
        <v>0</v>
      </c>
    </row>
    <row r="811" spans="2:12" ht="16" thickTop="1" thickBot="1">
      <c r="B811" s="957"/>
      <c r="C811" s="13" t="s">
        <v>150</v>
      </c>
      <c r="D811" s="14"/>
      <c r="E811" s="15">
        <f t="shared" ref="E811:L811" si="448">SUM(E801:E810)</f>
        <v>34</v>
      </c>
      <c r="F811" s="16">
        <f t="shared" si="448"/>
        <v>0</v>
      </c>
      <c r="G811" s="17">
        <f t="shared" si="448"/>
        <v>34</v>
      </c>
      <c r="H811" s="18">
        <f t="shared" si="448"/>
        <v>162500</v>
      </c>
      <c r="I811" s="246">
        <f t="shared" si="448"/>
        <v>324</v>
      </c>
      <c r="J811" s="247">
        <f t="shared" si="448"/>
        <v>0</v>
      </c>
      <c r="K811" s="248">
        <f t="shared" si="448"/>
        <v>324</v>
      </c>
      <c r="L811" s="249">
        <f t="shared" si="448"/>
        <v>1567760</v>
      </c>
    </row>
    <row r="812" spans="2:12" ht="13.5" customHeight="1">
      <c r="B812" s="955" t="s">
        <v>319</v>
      </c>
      <c r="C812" s="301" t="s">
        <v>146</v>
      </c>
      <c r="D812" s="234">
        <v>4000</v>
      </c>
      <c r="E812" s="302"/>
      <c r="F812" s="303"/>
      <c r="G812" s="304">
        <f t="shared" ref="G812:G820" si="449">E812-F812</f>
        <v>0</v>
      </c>
      <c r="H812" s="305">
        <f t="shared" ref="H812:H820" si="450">G812*$D812</f>
        <v>0</v>
      </c>
      <c r="I812" s="306">
        <f t="shared" ref="I812:I821" si="451">SUM(I740+E812)</f>
        <v>0</v>
      </c>
      <c r="J812" s="307">
        <f t="shared" ref="J812:J821" si="452">SUM(J740+F812)</f>
        <v>0</v>
      </c>
      <c r="K812" s="308">
        <f t="shared" ref="K812:K821" si="453">I812-J812</f>
        <v>0</v>
      </c>
      <c r="L812" s="309">
        <f>K812*$D812</f>
        <v>0</v>
      </c>
    </row>
    <row r="813" spans="2:12">
      <c r="B813" s="956"/>
      <c r="C813" s="55" t="s">
        <v>312</v>
      </c>
      <c r="D813" s="310">
        <v>4000</v>
      </c>
      <c r="E813" s="195"/>
      <c r="F813" s="196"/>
      <c r="G813" s="197">
        <f t="shared" si="449"/>
        <v>0</v>
      </c>
      <c r="H813" s="198">
        <f t="shared" si="450"/>
        <v>0</v>
      </c>
      <c r="I813" s="208">
        <f t="shared" si="451"/>
        <v>0</v>
      </c>
      <c r="J813" s="147">
        <f t="shared" si="452"/>
        <v>0</v>
      </c>
      <c r="K813" s="242">
        <f t="shared" si="453"/>
        <v>0</v>
      </c>
      <c r="L813" s="243">
        <f t="shared" ref="L813:L820" si="454">K813*$D813</f>
        <v>0</v>
      </c>
    </row>
    <row r="814" spans="2:12">
      <c r="B814" s="956"/>
      <c r="C814" s="55" t="s">
        <v>314</v>
      </c>
      <c r="D814" s="194">
        <v>2000</v>
      </c>
      <c r="E814" s="195"/>
      <c r="F814" s="196"/>
      <c r="G814" s="197">
        <f t="shared" si="449"/>
        <v>0</v>
      </c>
      <c r="H814" s="198">
        <f t="shared" si="450"/>
        <v>0</v>
      </c>
      <c r="I814" s="208">
        <f t="shared" si="451"/>
        <v>0</v>
      </c>
      <c r="J814" s="147">
        <f t="shared" si="452"/>
        <v>0</v>
      </c>
      <c r="K814" s="242">
        <f t="shared" si="453"/>
        <v>0</v>
      </c>
      <c r="L814" s="243">
        <f t="shared" si="454"/>
        <v>0</v>
      </c>
    </row>
    <row r="815" spans="2:12">
      <c r="B815" s="956"/>
      <c r="C815" s="55" t="s">
        <v>313</v>
      </c>
      <c r="D815" s="194">
        <v>2000</v>
      </c>
      <c r="E815" s="195"/>
      <c r="F815" s="196"/>
      <c r="G815" s="197">
        <f t="shared" si="449"/>
        <v>0</v>
      </c>
      <c r="H815" s="198">
        <f t="shared" si="450"/>
        <v>0</v>
      </c>
      <c r="I815" s="208">
        <f t="shared" si="451"/>
        <v>0</v>
      </c>
      <c r="J815" s="147">
        <f t="shared" si="452"/>
        <v>0</v>
      </c>
      <c r="K815" s="242">
        <f t="shared" si="453"/>
        <v>0</v>
      </c>
      <c r="L815" s="243">
        <f t="shared" si="454"/>
        <v>0</v>
      </c>
    </row>
    <row r="816" spans="2:12">
      <c r="B816" s="956"/>
      <c r="C816" s="55" t="s">
        <v>147</v>
      </c>
      <c r="D816" s="194">
        <v>3800</v>
      </c>
      <c r="E816" s="195"/>
      <c r="F816" s="196"/>
      <c r="G816" s="197">
        <f t="shared" si="449"/>
        <v>0</v>
      </c>
      <c r="H816" s="198">
        <f t="shared" si="450"/>
        <v>0</v>
      </c>
      <c r="I816" s="208">
        <f t="shared" si="451"/>
        <v>0</v>
      </c>
      <c r="J816" s="147">
        <f t="shared" si="452"/>
        <v>0</v>
      </c>
      <c r="K816" s="242">
        <f t="shared" si="453"/>
        <v>0</v>
      </c>
      <c r="L816" s="243">
        <f t="shared" si="454"/>
        <v>0</v>
      </c>
    </row>
    <row r="817" spans="2:12">
      <c r="B817" s="956"/>
      <c r="C817" s="55" t="s">
        <v>315</v>
      </c>
      <c r="D817" s="194">
        <v>3800</v>
      </c>
      <c r="E817" s="195"/>
      <c r="F817" s="196"/>
      <c r="G817" s="197">
        <f t="shared" si="449"/>
        <v>0</v>
      </c>
      <c r="H817" s="198">
        <f t="shared" si="450"/>
        <v>0</v>
      </c>
      <c r="I817" s="208">
        <f t="shared" si="451"/>
        <v>0</v>
      </c>
      <c r="J817" s="147">
        <f t="shared" si="452"/>
        <v>0</v>
      </c>
      <c r="K817" s="242">
        <f t="shared" si="453"/>
        <v>0</v>
      </c>
      <c r="L817" s="243">
        <f t="shared" si="454"/>
        <v>0</v>
      </c>
    </row>
    <row r="818" spans="2:12">
      <c r="B818" s="956"/>
      <c r="C818" s="55" t="s">
        <v>317</v>
      </c>
      <c r="D818" s="194">
        <v>1900</v>
      </c>
      <c r="E818" s="195"/>
      <c r="F818" s="196"/>
      <c r="G818" s="197">
        <f t="shared" si="449"/>
        <v>0</v>
      </c>
      <c r="H818" s="198">
        <f t="shared" si="450"/>
        <v>0</v>
      </c>
      <c r="I818" s="208">
        <f t="shared" si="451"/>
        <v>0</v>
      </c>
      <c r="J818" s="147">
        <f t="shared" si="452"/>
        <v>0</v>
      </c>
      <c r="K818" s="242">
        <f t="shared" si="453"/>
        <v>0</v>
      </c>
      <c r="L818" s="243">
        <f t="shared" si="454"/>
        <v>0</v>
      </c>
    </row>
    <row r="819" spans="2:12">
      <c r="B819" s="956"/>
      <c r="C819" s="55" t="s">
        <v>316</v>
      </c>
      <c r="D819" s="194">
        <v>1900</v>
      </c>
      <c r="E819" s="195"/>
      <c r="F819" s="196"/>
      <c r="G819" s="197">
        <f t="shared" si="449"/>
        <v>0</v>
      </c>
      <c r="H819" s="198">
        <f t="shared" si="450"/>
        <v>0</v>
      </c>
      <c r="I819" s="208">
        <f t="shared" si="451"/>
        <v>0</v>
      </c>
      <c r="J819" s="147">
        <f t="shared" si="452"/>
        <v>0</v>
      </c>
      <c r="K819" s="242">
        <f t="shared" si="453"/>
        <v>0</v>
      </c>
      <c r="L819" s="243">
        <f t="shared" si="454"/>
        <v>0</v>
      </c>
    </row>
    <row r="820" spans="2:12">
      <c r="B820" s="956"/>
      <c r="C820" s="55" t="s">
        <v>318</v>
      </c>
      <c r="D820" s="194">
        <v>2800</v>
      </c>
      <c r="E820" s="195"/>
      <c r="F820" s="196"/>
      <c r="G820" s="197">
        <f t="shared" si="449"/>
        <v>0</v>
      </c>
      <c r="H820" s="198">
        <f t="shared" si="450"/>
        <v>0</v>
      </c>
      <c r="I820" s="208">
        <f t="shared" si="451"/>
        <v>0</v>
      </c>
      <c r="J820" s="147">
        <f t="shared" si="452"/>
        <v>0</v>
      </c>
      <c r="K820" s="242">
        <f t="shared" si="453"/>
        <v>0</v>
      </c>
      <c r="L820" s="243">
        <f t="shared" si="454"/>
        <v>0</v>
      </c>
    </row>
    <row r="821" spans="2:12" ht="15" thickBot="1">
      <c r="B821" s="956"/>
      <c r="C821" s="200" t="s">
        <v>149</v>
      </c>
      <c r="D821" s="201"/>
      <c r="E821" s="339"/>
      <c r="F821" s="203"/>
      <c r="G821" s="204">
        <f>E821-F821</f>
        <v>0</v>
      </c>
      <c r="H821" s="330"/>
      <c r="I821" s="209">
        <f t="shared" si="451"/>
        <v>0</v>
      </c>
      <c r="J821" s="210">
        <f t="shared" si="452"/>
        <v>0</v>
      </c>
      <c r="K821" s="244">
        <f t="shared" si="453"/>
        <v>0</v>
      </c>
      <c r="L821" s="245">
        <f>SUM(L749+H821)</f>
        <v>0</v>
      </c>
    </row>
    <row r="822" spans="2:12" ht="16" thickTop="1" thickBot="1">
      <c r="B822" s="957"/>
      <c r="C822" s="13" t="s">
        <v>150</v>
      </c>
      <c r="D822" s="14"/>
      <c r="E822" s="15">
        <f t="shared" ref="E822:L822" si="455">SUM(E812:E821)</f>
        <v>0</v>
      </c>
      <c r="F822" s="16">
        <f t="shared" si="455"/>
        <v>0</v>
      </c>
      <c r="G822" s="17">
        <f t="shared" si="455"/>
        <v>0</v>
      </c>
      <c r="H822" s="18">
        <f t="shared" si="455"/>
        <v>0</v>
      </c>
      <c r="I822" s="246">
        <f t="shared" si="455"/>
        <v>0</v>
      </c>
      <c r="J822" s="247">
        <f t="shared" si="455"/>
        <v>0</v>
      </c>
      <c r="K822" s="248">
        <f t="shared" si="455"/>
        <v>0</v>
      </c>
      <c r="L822" s="249">
        <f t="shared" si="455"/>
        <v>0</v>
      </c>
    </row>
    <row r="823" spans="2:12" ht="13.5" customHeight="1">
      <c r="B823" s="955" t="s">
        <v>320</v>
      </c>
      <c r="C823" s="301" t="s">
        <v>146</v>
      </c>
      <c r="D823" s="234">
        <v>3000</v>
      </c>
      <c r="E823" s="302"/>
      <c r="F823" s="303"/>
      <c r="G823" s="304">
        <f t="shared" ref="G823:G831" si="456">E823-F823</f>
        <v>0</v>
      </c>
      <c r="H823" s="305">
        <f t="shared" ref="H823:H831" si="457">G823*$D823</f>
        <v>0</v>
      </c>
      <c r="I823" s="306">
        <f t="shared" ref="I823:I832" si="458">SUM(I751+E823)</f>
        <v>28</v>
      </c>
      <c r="J823" s="307">
        <f t="shared" ref="J823:J832" si="459">SUM(J751+F823)</f>
        <v>0</v>
      </c>
      <c r="K823" s="308">
        <f t="shared" ref="K823:K832" si="460">I823-J823</f>
        <v>28</v>
      </c>
      <c r="L823" s="309">
        <f>K823*$D823</f>
        <v>84000</v>
      </c>
    </row>
    <row r="824" spans="2:12">
      <c r="B824" s="956"/>
      <c r="C824" s="55" t="s">
        <v>312</v>
      </c>
      <c r="D824" s="310">
        <v>3000</v>
      </c>
      <c r="E824" s="195"/>
      <c r="F824" s="196"/>
      <c r="G824" s="197">
        <f t="shared" si="456"/>
        <v>0</v>
      </c>
      <c r="H824" s="198">
        <f t="shared" si="457"/>
        <v>0</v>
      </c>
      <c r="I824" s="208">
        <f t="shared" si="458"/>
        <v>0</v>
      </c>
      <c r="J824" s="147">
        <f t="shared" si="459"/>
        <v>0</v>
      </c>
      <c r="K824" s="242">
        <f t="shared" si="460"/>
        <v>0</v>
      </c>
      <c r="L824" s="243">
        <f t="shared" ref="L824:L831" si="461">K824*$D824</f>
        <v>0</v>
      </c>
    </row>
    <row r="825" spans="2:12">
      <c r="B825" s="956"/>
      <c r="C825" s="55" t="s">
        <v>314</v>
      </c>
      <c r="D825" s="194">
        <v>1500</v>
      </c>
      <c r="E825" s="195"/>
      <c r="F825" s="196"/>
      <c r="G825" s="197">
        <f t="shared" si="456"/>
        <v>0</v>
      </c>
      <c r="H825" s="198">
        <f t="shared" si="457"/>
        <v>0</v>
      </c>
      <c r="I825" s="208">
        <f t="shared" si="458"/>
        <v>2</v>
      </c>
      <c r="J825" s="147">
        <f t="shared" si="459"/>
        <v>0</v>
      </c>
      <c r="K825" s="242">
        <f t="shared" si="460"/>
        <v>2</v>
      </c>
      <c r="L825" s="243">
        <f t="shared" si="461"/>
        <v>3000</v>
      </c>
    </row>
    <row r="826" spans="2:12">
      <c r="B826" s="956"/>
      <c r="C826" s="55" t="s">
        <v>313</v>
      </c>
      <c r="D826" s="194">
        <v>1500</v>
      </c>
      <c r="E826" s="195"/>
      <c r="F826" s="196"/>
      <c r="G826" s="197">
        <f t="shared" si="456"/>
        <v>0</v>
      </c>
      <c r="H826" s="198">
        <f t="shared" si="457"/>
        <v>0</v>
      </c>
      <c r="I826" s="208">
        <f t="shared" si="458"/>
        <v>0</v>
      </c>
      <c r="J826" s="147">
        <f t="shared" si="459"/>
        <v>0</v>
      </c>
      <c r="K826" s="242">
        <f t="shared" si="460"/>
        <v>0</v>
      </c>
      <c r="L826" s="243">
        <f t="shared" si="461"/>
        <v>0</v>
      </c>
    </row>
    <row r="827" spans="2:12">
      <c r="B827" s="956"/>
      <c r="C827" s="55" t="s">
        <v>147</v>
      </c>
      <c r="D827" s="194">
        <v>2850</v>
      </c>
      <c r="E827" s="195"/>
      <c r="F827" s="196"/>
      <c r="G827" s="197">
        <f t="shared" si="456"/>
        <v>0</v>
      </c>
      <c r="H827" s="198">
        <f t="shared" si="457"/>
        <v>0</v>
      </c>
      <c r="I827" s="208">
        <f t="shared" si="458"/>
        <v>4</v>
      </c>
      <c r="J827" s="147">
        <f t="shared" si="459"/>
        <v>0</v>
      </c>
      <c r="K827" s="242">
        <f t="shared" si="460"/>
        <v>4</v>
      </c>
      <c r="L827" s="243">
        <f t="shared" si="461"/>
        <v>11400</v>
      </c>
    </row>
    <row r="828" spans="2:12">
      <c r="B828" s="956"/>
      <c r="C828" s="55" t="s">
        <v>315</v>
      </c>
      <c r="D828" s="194">
        <v>2850</v>
      </c>
      <c r="E828" s="195"/>
      <c r="F828" s="196"/>
      <c r="G828" s="197">
        <f t="shared" si="456"/>
        <v>0</v>
      </c>
      <c r="H828" s="198">
        <f t="shared" si="457"/>
        <v>0</v>
      </c>
      <c r="I828" s="208">
        <f t="shared" si="458"/>
        <v>0</v>
      </c>
      <c r="J828" s="147">
        <f t="shared" si="459"/>
        <v>0</v>
      </c>
      <c r="K828" s="242">
        <f t="shared" si="460"/>
        <v>0</v>
      </c>
      <c r="L828" s="243">
        <f t="shared" si="461"/>
        <v>0</v>
      </c>
    </row>
    <row r="829" spans="2:12">
      <c r="B829" s="956"/>
      <c r="C829" s="55" t="s">
        <v>317</v>
      </c>
      <c r="D829" s="194">
        <v>1430</v>
      </c>
      <c r="E829" s="195"/>
      <c r="F829" s="196"/>
      <c r="G829" s="197">
        <f t="shared" si="456"/>
        <v>0</v>
      </c>
      <c r="H829" s="198">
        <f t="shared" si="457"/>
        <v>0</v>
      </c>
      <c r="I829" s="208">
        <f t="shared" si="458"/>
        <v>0</v>
      </c>
      <c r="J829" s="147">
        <f t="shared" si="459"/>
        <v>0</v>
      </c>
      <c r="K829" s="242">
        <f t="shared" si="460"/>
        <v>0</v>
      </c>
      <c r="L829" s="243">
        <f t="shared" si="461"/>
        <v>0</v>
      </c>
    </row>
    <row r="830" spans="2:12">
      <c r="B830" s="956"/>
      <c r="C830" s="55" t="s">
        <v>316</v>
      </c>
      <c r="D830" s="194">
        <v>1430</v>
      </c>
      <c r="E830" s="195"/>
      <c r="F830" s="196"/>
      <c r="G830" s="197">
        <f t="shared" si="456"/>
        <v>0</v>
      </c>
      <c r="H830" s="198">
        <f t="shared" si="457"/>
        <v>0</v>
      </c>
      <c r="I830" s="208">
        <f t="shared" si="458"/>
        <v>0</v>
      </c>
      <c r="J830" s="147">
        <f t="shared" si="459"/>
        <v>0</v>
      </c>
      <c r="K830" s="242">
        <f t="shared" si="460"/>
        <v>0</v>
      </c>
      <c r="L830" s="243">
        <f t="shared" si="461"/>
        <v>0</v>
      </c>
    </row>
    <row r="831" spans="2:12">
      <c r="B831" s="956"/>
      <c r="C831" s="55" t="s">
        <v>318</v>
      </c>
      <c r="D831" s="194">
        <v>2100</v>
      </c>
      <c r="E831" s="195"/>
      <c r="F831" s="196"/>
      <c r="G831" s="197">
        <f t="shared" si="456"/>
        <v>0</v>
      </c>
      <c r="H831" s="198">
        <f t="shared" si="457"/>
        <v>0</v>
      </c>
      <c r="I831" s="208">
        <f t="shared" si="458"/>
        <v>0</v>
      </c>
      <c r="J831" s="147">
        <f t="shared" si="459"/>
        <v>0</v>
      </c>
      <c r="K831" s="242">
        <f t="shared" si="460"/>
        <v>0</v>
      </c>
      <c r="L831" s="243">
        <f t="shared" si="461"/>
        <v>0</v>
      </c>
    </row>
    <row r="832" spans="2:12" ht="15" thickBot="1">
      <c r="B832" s="956"/>
      <c r="C832" s="200" t="s">
        <v>149</v>
      </c>
      <c r="D832" s="201"/>
      <c r="E832" s="339"/>
      <c r="F832" s="203"/>
      <c r="G832" s="204">
        <f>E832-F832</f>
        <v>0</v>
      </c>
      <c r="H832" s="330"/>
      <c r="I832" s="209">
        <f t="shared" si="458"/>
        <v>0</v>
      </c>
      <c r="J832" s="210">
        <f t="shared" si="459"/>
        <v>0</v>
      </c>
      <c r="K832" s="244">
        <f t="shared" si="460"/>
        <v>0</v>
      </c>
      <c r="L832" s="245">
        <f>SUM(L760+H832)</f>
        <v>0</v>
      </c>
    </row>
    <row r="833" spans="2:12" ht="16" thickTop="1" thickBot="1">
      <c r="B833" s="957"/>
      <c r="C833" s="13" t="s">
        <v>150</v>
      </c>
      <c r="D833" s="14"/>
      <c r="E833" s="15">
        <f t="shared" ref="E833:L833" si="462">SUM(E823:E832)</f>
        <v>0</v>
      </c>
      <c r="F833" s="16">
        <f t="shared" si="462"/>
        <v>0</v>
      </c>
      <c r="G833" s="17">
        <f t="shared" si="462"/>
        <v>0</v>
      </c>
      <c r="H833" s="18">
        <f t="shared" si="462"/>
        <v>0</v>
      </c>
      <c r="I833" s="246">
        <f t="shared" si="462"/>
        <v>34</v>
      </c>
      <c r="J833" s="247">
        <f t="shared" si="462"/>
        <v>0</v>
      </c>
      <c r="K833" s="248">
        <f t="shared" si="462"/>
        <v>34</v>
      </c>
      <c r="L833" s="249">
        <f t="shared" si="462"/>
        <v>98400</v>
      </c>
    </row>
    <row r="834" spans="2:12" ht="13.5" customHeight="1">
      <c r="B834" s="955" t="s">
        <v>321</v>
      </c>
      <c r="C834" s="301" t="s">
        <v>146</v>
      </c>
      <c r="D834" s="234">
        <v>10000</v>
      </c>
      <c r="E834" s="302"/>
      <c r="F834" s="303"/>
      <c r="G834" s="304">
        <f t="shared" ref="G834:G842" si="463">E834-F834</f>
        <v>0</v>
      </c>
      <c r="H834" s="305">
        <f t="shared" ref="H834:H842" si="464">G834*$D834</f>
        <v>0</v>
      </c>
      <c r="I834" s="306">
        <f t="shared" ref="I834:I843" si="465">SUM(I762+E834)</f>
        <v>60</v>
      </c>
      <c r="J834" s="307">
        <f t="shared" ref="J834:J843" si="466">SUM(J762+F834)</f>
        <v>0</v>
      </c>
      <c r="K834" s="308">
        <f t="shared" ref="K834:K843" si="467">I834-J834</f>
        <v>60</v>
      </c>
      <c r="L834" s="309">
        <f>K834*$D834</f>
        <v>600000</v>
      </c>
    </row>
    <row r="835" spans="2:12">
      <c r="B835" s="956"/>
      <c r="C835" s="55" t="s">
        <v>312</v>
      </c>
      <c r="D835" s="310">
        <v>10000</v>
      </c>
      <c r="E835" s="195"/>
      <c r="F835" s="196"/>
      <c r="G835" s="197">
        <f t="shared" si="463"/>
        <v>0</v>
      </c>
      <c r="H835" s="198">
        <f t="shared" si="464"/>
        <v>0</v>
      </c>
      <c r="I835" s="208">
        <f t="shared" si="465"/>
        <v>0</v>
      </c>
      <c r="J835" s="147">
        <f t="shared" si="466"/>
        <v>0</v>
      </c>
      <c r="K835" s="242">
        <f t="shared" si="467"/>
        <v>0</v>
      </c>
      <c r="L835" s="243">
        <f t="shared" ref="L835:L842" si="468">K835*$D835</f>
        <v>0</v>
      </c>
    </row>
    <row r="836" spans="2:12">
      <c r="B836" s="956"/>
      <c r="C836" s="55" t="s">
        <v>314</v>
      </c>
      <c r="D836" s="194">
        <v>5000</v>
      </c>
      <c r="E836" s="195"/>
      <c r="F836" s="196"/>
      <c r="G836" s="197">
        <f t="shared" si="463"/>
        <v>0</v>
      </c>
      <c r="H836" s="198">
        <f t="shared" si="464"/>
        <v>0</v>
      </c>
      <c r="I836" s="208">
        <f t="shared" si="465"/>
        <v>2</v>
      </c>
      <c r="J836" s="147">
        <f t="shared" si="466"/>
        <v>0</v>
      </c>
      <c r="K836" s="242">
        <f t="shared" si="467"/>
        <v>2</v>
      </c>
      <c r="L836" s="243">
        <f t="shared" si="468"/>
        <v>10000</v>
      </c>
    </row>
    <row r="837" spans="2:12">
      <c r="B837" s="956"/>
      <c r="C837" s="55" t="s">
        <v>313</v>
      </c>
      <c r="D837" s="194">
        <v>5000</v>
      </c>
      <c r="E837" s="195"/>
      <c r="F837" s="196"/>
      <c r="G837" s="197">
        <f t="shared" si="463"/>
        <v>0</v>
      </c>
      <c r="H837" s="198">
        <f t="shared" si="464"/>
        <v>0</v>
      </c>
      <c r="I837" s="208">
        <f t="shared" si="465"/>
        <v>0</v>
      </c>
      <c r="J837" s="147">
        <f t="shared" si="466"/>
        <v>0</v>
      </c>
      <c r="K837" s="242">
        <f t="shared" si="467"/>
        <v>0</v>
      </c>
      <c r="L837" s="243">
        <f t="shared" si="468"/>
        <v>0</v>
      </c>
    </row>
    <row r="838" spans="2:12">
      <c r="B838" s="956"/>
      <c r="C838" s="55" t="s">
        <v>147</v>
      </c>
      <c r="D838" s="194">
        <v>9500</v>
      </c>
      <c r="E838" s="195"/>
      <c r="F838" s="196"/>
      <c r="G838" s="197">
        <f t="shared" si="463"/>
        <v>0</v>
      </c>
      <c r="H838" s="198">
        <f t="shared" si="464"/>
        <v>0</v>
      </c>
      <c r="I838" s="208">
        <f t="shared" si="465"/>
        <v>9</v>
      </c>
      <c r="J838" s="147">
        <f t="shared" si="466"/>
        <v>0</v>
      </c>
      <c r="K838" s="242">
        <f t="shared" si="467"/>
        <v>9</v>
      </c>
      <c r="L838" s="243">
        <f t="shared" si="468"/>
        <v>85500</v>
      </c>
    </row>
    <row r="839" spans="2:12">
      <c r="B839" s="956"/>
      <c r="C839" s="55" t="s">
        <v>315</v>
      </c>
      <c r="D839" s="194">
        <v>9500</v>
      </c>
      <c r="E839" s="195"/>
      <c r="F839" s="196"/>
      <c r="G839" s="197">
        <f t="shared" si="463"/>
        <v>0</v>
      </c>
      <c r="H839" s="198">
        <f t="shared" si="464"/>
        <v>0</v>
      </c>
      <c r="I839" s="208">
        <f t="shared" si="465"/>
        <v>0</v>
      </c>
      <c r="J839" s="147">
        <f t="shared" si="466"/>
        <v>0</v>
      </c>
      <c r="K839" s="242">
        <f t="shared" si="467"/>
        <v>0</v>
      </c>
      <c r="L839" s="243">
        <f t="shared" si="468"/>
        <v>0</v>
      </c>
    </row>
    <row r="840" spans="2:12">
      <c r="B840" s="956"/>
      <c r="C840" s="55" t="s">
        <v>317</v>
      </c>
      <c r="D840" s="194">
        <v>4750</v>
      </c>
      <c r="E840" s="195"/>
      <c r="F840" s="196"/>
      <c r="G840" s="197">
        <f t="shared" si="463"/>
        <v>0</v>
      </c>
      <c r="H840" s="198">
        <f t="shared" si="464"/>
        <v>0</v>
      </c>
      <c r="I840" s="208">
        <f t="shared" si="465"/>
        <v>0</v>
      </c>
      <c r="J840" s="147">
        <f t="shared" si="466"/>
        <v>0</v>
      </c>
      <c r="K840" s="242">
        <f t="shared" si="467"/>
        <v>0</v>
      </c>
      <c r="L840" s="243">
        <f t="shared" si="468"/>
        <v>0</v>
      </c>
    </row>
    <row r="841" spans="2:12">
      <c r="B841" s="956"/>
      <c r="C841" s="55" t="s">
        <v>316</v>
      </c>
      <c r="D841" s="194">
        <v>4750</v>
      </c>
      <c r="E841" s="195"/>
      <c r="F841" s="196"/>
      <c r="G841" s="197">
        <f t="shared" si="463"/>
        <v>0</v>
      </c>
      <c r="H841" s="198">
        <f t="shared" si="464"/>
        <v>0</v>
      </c>
      <c r="I841" s="208">
        <f t="shared" si="465"/>
        <v>0</v>
      </c>
      <c r="J841" s="147">
        <f t="shared" si="466"/>
        <v>0</v>
      </c>
      <c r="K841" s="242">
        <f t="shared" si="467"/>
        <v>0</v>
      </c>
      <c r="L841" s="243">
        <f t="shared" si="468"/>
        <v>0</v>
      </c>
    </row>
    <row r="842" spans="2:12">
      <c r="B842" s="956"/>
      <c r="C842" s="55" t="s">
        <v>318</v>
      </c>
      <c r="D842" s="194">
        <v>7000</v>
      </c>
      <c r="E842" s="195"/>
      <c r="F842" s="196"/>
      <c r="G842" s="197">
        <f t="shared" si="463"/>
        <v>0</v>
      </c>
      <c r="H842" s="198">
        <f t="shared" si="464"/>
        <v>0</v>
      </c>
      <c r="I842" s="208">
        <f t="shared" si="465"/>
        <v>0</v>
      </c>
      <c r="J842" s="147">
        <f t="shared" si="466"/>
        <v>0</v>
      </c>
      <c r="K842" s="242">
        <f t="shared" si="467"/>
        <v>0</v>
      </c>
      <c r="L842" s="243">
        <f t="shared" si="468"/>
        <v>0</v>
      </c>
    </row>
    <row r="843" spans="2:12" ht="15" thickBot="1">
      <c r="B843" s="956"/>
      <c r="C843" s="200" t="s">
        <v>149</v>
      </c>
      <c r="D843" s="201"/>
      <c r="E843" s="339"/>
      <c r="F843" s="203"/>
      <c r="G843" s="204">
        <f>E843-F843</f>
        <v>0</v>
      </c>
      <c r="H843" s="330"/>
      <c r="I843" s="209">
        <f t="shared" si="465"/>
        <v>0</v>
      </c>
      <c r="J843" s="210">
        <f t="shared" si="466"/>
        <v>0</v>
      </c>
      <c r="K843" s="244">
        <f t="shared" si="467"/>
        <v>0</v>
      </c>
      <c r="L843" s="245">
        <f>SUM(L771+H843)</f>
        <v>0</v>
      </c>
    </row>
    <row r="844" spans="2:12" ht="16" thickTop="1" thickBot="1">
      <c r="B844" s="957"/>
      <c r="C844" s="13" t="s">
        <v>150</v>
      </c>
      <c r="D844" s="14"/>
      <c r="E844" s="15">
        <f t="shared" ref="E844:L844" si="469">SUM(E834:E843)</f>
        <v>0</v>
      </c>
      <c r="F844" s="16">
        <f t="shared" si="469"/>
        <v>0</v>
      </c>
      <c r="G844" s="17">
        <f t="shared" si="469"/>
        <v>0</v>
      </c>
      <c r="H844" s="18">
        <f t="shared" si="469"/>
        <v>0</v>
      </c>
      <c r="I844" s="246">
        <f t="shared" si="469"/>
        <v>71</v>
      </c>
      <c r="J844" s="247">
        <f t="shared" si="469"/>
        <v>0</v>
      </c>
      <c r="K844" s="248">
        <f t="shared" si="469"/>
        <v>71</v>
      </c>
      <c r="L844" s="249">
        <f t="shared" si="469"/>
        <v>695500</v>
      </c>
    </row>
    <row r="845" spans="2:12" ht="13.5" customHeight="1">
      <c r="B845" s="955" t="s">
        <v>686</v>
      </c>
      <c r="C845" s="301" t="s">
        <v>146</v>
      </c>
      <c r="D845" s="234">
        <v>8000</v>
      </c>
      <c r="E845" s="302"/>
      <c r="F845" s="303"/>
      <c r="G845" s="304">
        <f t="shared" ref="G845:G853" si="470">E845-F845</f>
        <v>0</v>
      </c>
      <c r="H845" s="305">
        <f t="shared" ref="H845:H853" si="471">G845*$D845</f>
        <v>0</v>
      </c>
      <c r="I845" s="306">
        <f t="shared" ref="I845:I854" si="472">SUM(I773+E845)</f>
        <v>56</v>
      </c>
      <c r="J845" s="307">
        <f t="shared" ref="J845:J854" si="473">SUM(J773+F845)</f>
        <v>0</v>
      </c>
      <c r="K845" s="308">
        <f t="shared" ref="K845:K854" si="474">I845-J845</f>
        <v>56</v>
      </c>
      <c r="L845" s="309">
        <f>K845*$D845</f>
        <v>448000</v>
      </c>
    </row>
    <row r="846" spans="2:12">
      <c r="B846" s="956"/>
      <c r="C846" s="55" t="s">
        <v>312</v>
      </c>
      <c r="D846" s="310">
        <v>8000</v>
      </c>
      <c r="E846" s="195"/>
      <c r="F846" s="196"/>
      <c r="G846" s="197">
        <f t="shared" si="470"/>
        <v>0</v>
      </c>
      <c r="H846" s="198">
        <f t="shared" si="471"/>
        <v>0</v>
      </c>
      <c r="I846" s="208">
        <f t="shared" si="472"/>
        <v>0</v>
      </c>
      <c r="J846" s="147">
        <f t="shared" si="473"/>
        <v>0</v>
      </c>
      <c r="K846" s="242">
        <f t="shared" si="474"/>
        <v>0</v>
      </c>
      <c r="L846" s="243">
        <f t="shared" ref="L846:L853" si="475">K846*$D846</f>
        <v>0</v>
      </c>
    </row>
    <row r="847" spans="2:12">
      <c r="B847" s="956"/>
      <c r="C847" s="55" t="s">
        <v>314</v>
      </c>
      <c r="D847" s="194">
        <v>4000</v>
      </c>
      <c r="E847" s="195"/>
      <c r="F847" s="196"/>
      <c r="G847" s="197">
        <f t="shared" si="470"/>
        <v>0</v>
      </c>
      <c r="H847" s="198">
        <f t="shared" si="471"/>
        <v>0</v>
      </c>
      <c r="I847" s="208">
        <f t="shared" si="472"/>
        <v>2</v>
      </c>
      <c r="J847" s="147">
        <f t="shared" si="473"/>
        <v>0</v>
      </c>
      <c r="K847" s="242">
        <f t="shared" si="474"/>
        <v>2</v>
      </c>
      <c r="L847" s="243">
        <f t="shared" si="475"/>
        <v>8000</v>
      </c>
    </row>
    <row r="848" spans="2:12">
      <c r="B848" s="956"/>
      <c r="C848" s="55" t="s">
        <v>313</v>
      </c>
      <c r="D848" s="194">
        <v>4000</v>
      </c>
      <c r="E848" s="195"/>
      <c r="F848" s="196"/>
      <c r="G848" s="197">
        <f t="shared" si="470"/>
        <v>0</v>
      </c>
      <c r="H848" s="198">
        <f t="shared" si="471"/>
        <v>0</v>
      </c>
      <c r="I848" s="208">
        <f t="shared" si="472"/>
        <v>0</v>
      </c>
      <c r="J848" s="147">
        <f t="shared" si="473"/>
        <v>0</v>
      </c>
      <c r="K848" s="242">
        <f t="shared" si="474"/>
        <v>0</v>
      </c>
      <c r="L848" s="243">
        <f t="shared" si="475"/>
        <v>0</v>
      </c>
    </row>
    <row r="849" spans="2:12">
      <c r="B849" s="956"/>
      <c r="C849" s="55" t="s">
        <v>147</v>
      </c>
      <c r="D849" s="194">
        <v>7600</v>
      </c>
      <c r="E849" s="195"/>
      <c r="F849" s="196"/>
      <c r="G849" s="197">
        <f t="shared" si="470"/>
        <v>0</v>
      </c>
      <c r="H849" s="198">
        <f t="shared" si="471"/>
        <v>0</v>
      </c>
      <c r="I849" s="208">
        <f t="shared" si="472"/>
        <v>15</v>
      </c>
      <c r="J849" s="147">
        <f t="shared" si="473"/>
        <v>0</v>
      </c>
      <c r="K849" s="242">
        <f t="shared" si="474"/>
        <v>15</v>
      </c>
      <c r="L849" s="243">
        <f t="shared" si="475"/>
        <v>114000</v>
      </c>
    </row>
    <row r="850" spans="2:12">
      <c r="B850" s="956"/>
      <c r="C850" s="55" t="s">
        <v>315</v>
      </c>
      <c r="D850" s="194">
        <v>7600</v>
      </c>
      <c r="E850" s="195"/>
      <c r="F850" s="196"/>
      <c r="G850" s="197">
        <f t="shared" si="470"/>
        <v>0</v>
      </c>
      <c r="H850" s="198">
        <f t="shared" si="471"/>
        <v>0</v>
      </c>
      <c r="I850" s="208">
        <f t="shared" si="472"/>
        <v>0</v>
      </c>
      <c r="J850" s="147">
        <f t="shared" si="473"/>
        <v>0</v>
      </c>
      <c r="K850" s="242">
        <f t="shared" si="474"/>
        <v>0</v>
      </c>
      <c r="L850" s="243">
        <f t="shared" si="475"/>
        <v>0</v>
      </c>
    </row>
    <row r="851" spans="2:12">
      <c r="B851" s="956"/>
      <c r="C851" s="55" t="s">
        <v>317</v>
      </c>
      <c r="D851" s="194">
        <v>3800</v>
      </c>
      <c r="E851" s="195"/>
      <c r="F851" s="196"/>
      <c r="G851" s="197">
        <f t="shared" si="470"/>
        <v>0</v>
      </c>
      <c r="H851" s="198">
        <f t="shared" si="471"/>
        <v>0</v>
      </c>
      <c r="I851" s="208">
        <f t="shared" si="472"/>
        <v>1</v>
      </c>
      <c r="J851" s="147">
        <f t="shared" si="473"/>
        <v>0</v>
      </c>
      <c r="K851" s="242">
        <f t="shared" si="474"/>
        <v>1</v>
      </c>
      <c r="L851" s="243">
        <f t="shared" si="475"/>
        <v>3800</v>
      </c>
    </row>
    <row r="852" spans="2:12">
      <c r="B852" s="956"/>
      <c r="C852" s="55" t="s">
        <v>316</v>
      </c>
      <c r="D852" s="194">
        <v>3800</v>
      </c>
      <c r="E852" s="195"/>
      <c r="F852" s="196"/>
      <c r="G852" s="197">
        <f t="shared" si="470"/>
        <v>0</v>
      </c>
      <c r="H852" s="198">
        <f t="shared" si="471"/>
        <v>0</v>
      </c>
      <c r="I852" s="208">
        <f t="shared" si="472"/>
        <v>0</v>
      </c>
      <c r="J852" s="147">
        <f t="shared" si="473"/>
        <v>0</v>
      </c>
      <c r="K852" s="242">
        <f t="shared" si="474"/>
        <v>0</v>
      </c>
      <c r="L852" s="243">
        <f t="shared" si="475"/>
        <v>0</v>
      </c>
    </row>
    <row r="853" spans="2:12">
      <c r="B853" s="956"/>
      <c r="C853" s="55" t="s">
        <v>318</v>
      </c>
      <c r="D853" s="194">
        <v>5600</v>
      </c>
      <c r="E853" s="195"/>
      <c r="F853" s="196"/>
      <c r="G853" s="197">
        <f t="shared" si="470"/>
        <v>0</v>
      </c>
      <c r="H853" s="198">
        <f t="shared" si="471"/>
        <v>0</v>
      </c>
      <c r="I853" s="208">
        <f t="shared" si="472"/>
        <v>0</v>
      </c>
      <c r="J853" s="147">
        <f t="shared" si="473"/>
        <v>0</v>
      </c>
      <c r="K853" s="242">
        <f t="shared" si="474"/>
        <v>0</v>
      </c>
      <c r="L853" s="243">
        <f t="shared" si="475"/>
        <v>0</v>
      </c>
    </row>
    <row r="854" spans="2:12" ht="15" thickBot="1">
      <c r="B854" s="956"/>
      <c r="C854" s="200" t="s">
        <v>149</v>
      </c>
      <c r="D854" s="201"/>
      <c r="E854" s="339"/>
      <c r="F854" s="203"/>
      <c r="G854" s="204">
        <f>E854-F854</f>
        <v>0</v>
      </c>
      <c r="H854" s="330"/>
      <c r="I854" s="209">
        <f t="shared" si="472"/>
        <v>0</v>
      </c>
      <c r="J854" s="210">
        <f t="shared" si="473"/>
        <v>0</v>
      </c>
      <c r="K854" s="244">
        <f t="shared" si="474"/>
        <v>0</v>
      </c>
      <c r="L854" s="245">
        <f>SUM(L782+H854)</f>
        <v>0</v>
      </c>
    </row>
    <row r="855" spans="2:12" ht="16" thickTop="1" thickBot="1">
      <c r="B855" s="957"/>
      <c r="C855" s="13" t="s">
        <v>150</v>
      </c>
      <c r="D855" s="14"/>
      <c r="E855" s="15">
        <f t="shared" ref="E855:L855" si="476">SUM(E845:E854)</f>
        <v>0</v>
      </c>
      <c r="F855" s="16">
        <f t="shared" si="476"/>
        <v>0</v>
      </c>
      <c r="G855" s="17">
        <f t="shared" si="476"/>
        <v>0</v>
      </c>
      <c r="H855" s="18">
        <f t="shared" si="476"/>
        <v>0</v>
      </c>
      <c r="I855" s="246">
        <f t="shared" si="476"/>
        <v>74</v>
      </c>
      <c r="J855" s="247">
        <f t="shared" si="476"/>
        <v>0</v>
      </c>
      <c r="K855" s="248">
        <f t="shared" si="476"/>
        <v>74</v>
      </c>
      <c r="L855" s="249">
        <f t="shared" si="476"/>
        <v>573800</v>
      </c>
    </row>
    <row r="856" spans="2:12" ht="13.5" customHeight="1">
      <c r="B856" s="955" t="s">
        <v>337</v>
      </c>
      <c r="C856" s="301" t="s">
        <v>146</v>
      </c>
      <c r="D856" s="234">
        <v>1000</v>
      </c>
      <c r="E856" s="302"/>
      <c r="F856" s="303"/>
      <c r="G856" s="304">
        <f t="shared" ref="G856:G865" si="477">E856-F856</f>
        <v>0</v>
      </c>
      <c r="H856" s="305">
        <f>+G856*D856</f>
        <v>0</v>
      </c>
      <c r="I856" s="306">
        <f t="shared" ref="I856:I865" si="478">SUM(I784+E856)</f>
        <v>0</v>
      </c>
      <c r="J856" s="307">
        <f t="shared" ref="J856:J865" si="479">SUM(J784+F856)</f>
        <v>0</v>
      </c>
      <c r="K856" s="308">
        <f t="shared" ref="K856:K863" si="480">I856-J856</f>
        <v>0</v>
      </c>
      <c r="L856" s="309">
        <f>K856*$D856</f>
        <v>0</v>
      </c>
    </row>
    <row r="857" spans="2:12">
      <c r="B857" s="956"/>
      <c r="C857" s="55" t="s">
        <v>312</v>
      </c>
      <c r="D857" s="310">
        <v>1000</v>
      </c>
      <c r="E857" s="195"/>
      <c r="F857" s="196"/>
      <c r="G857" s="197">
        <f t="shared" si="477"/>
        <v>0</v>
      </c>
      <c r="H857" s="198">
        <f t="shared" ref="H857:H864" si="481">+G857*D857</f>
        <v>0</v>
      </c>
      <c r="I857" s="208">
        <f t="shared" si="478"/>
        <v>0</v>
      </c>
      <c r="J857" s="147">
        <f t="shared" si="479"/>
        <v>0</v>
      </c>
      <c r="K857" s="242">
        <f t="shared" si="480"/>
        <v>0</v>
      </c>
      <c r="L857" s="243">
        <f t="shared" ref="L857:L864" si="482">K857*$D857</f>
        <v>0</v>
      </c>
    </row>
    <row r="858" spans="2:12">
      <c r="B858" s="956"/>
      <c r="C858" s="55" t="s">
        <v>314</v>
      </c>
      <c r="D858" s="194">
        <v>500</v>
      </c>
      <c r="E858" s="195"/>
      <c r="F858" s="196"/>
      <c r="G858" s="197">
        <f t="shared" si="477"/>
        <v>0</v>
      </c>
      <c r="H858" s="198">
        <f t="shared" si="481"/>
        <v>0</v>
      </c>
      <c r="I858" s="208">
        <f t="shared" si="478"/>
        <v>0</v>
      </c>
      <c r="J858" s="147">
        <f t="shared" si="479"/>
        <v>0</v>
      </c>
      <c r="K858" s="242">
        <f t="shared" si="480"/>
        <v>0</v>
      </c>
      <c r="L858" s="243">
        <f t="shared" si="482"/>
        <v>0</v>
      </c>
    </row>
    <row r="859" spans="2:12">
      <c r="B859" s="956"/>
      <c r="C859" s="55" t="s">
        <v>313</v>
      </c>
      <c r="D859" s="194">
        <v>500</v>
      </c>
      <c r="E859" s="195"/>
      <c r="F859" s="196"/>
      <c r="G859" s="197">
        <f t="shared" si="477"/>
        <v>0</v>
      </c>
      <c r="H859" s="198">
        <f t="shared" si="481"/>
        <v>0</v>
      </c>
      <c r="I859" s="208">
        <f t="shared" si="478"/>
        <v>0</v>
      </c>
      <c r="J859" s="147">
        <f t="shared" si="479"/>
        <v>0</v>
      </c>
      <c r="K859" s="242">
        <f t="shared" si="480"/>
        <v>0</v>
      </c>
      <c r="L859" s="243">
        <f t="shared" si="482"/>
        <v>0</v>
      </c>
    </row>
    <row r="860" spans="2:12">
      <c r="B860" s="956"/>
      <c r="C860" s="55" t="s">
        <v>147</v>
      </c>
      <c r="D860" s="194">
        <v>900</v>
      </c>
      <c r="E860" s="195"/>
      <c r="F860" s="196"/>
      <c r="G860" s="197">
        <f t="shared" si="477"/>
        <v>0</v>
      </c>
      <c r="H860" s="198">
        <f t="shared" si="481"/>
        <v>0</v>
      </c>
      <c r="I860" s="208">
        <f t="shared" si="478"/>
        <v>0</v>
      </c>
      <c r="J860" s="147">
        <f t="shared" si="479"/>
        <v>0</v>
      </c>
      <c r="K860" s="242">
        <f t="shared" si="480"/>
        <v>0</v>
      </c>
      <c r="L860" s="243">
        <f t="shared" si="482"/>
        <v>0</v>
      </c>
    </row>
    <row r="861" spans="2:12">
      <c r="B861" s="956"/>
      <c r="C861" s="55" t="s">
        <v>315</v>
      </c>
      <c r="D861" s="194">
        <v>900</v>
      </c>
      <c r="E861" s="195"/>
      <c r="F861" s="196"/>
      <c r="G861" s="197">
        <f t="shared" si="477"/>
        <v>0</v>
      </c>
      <c r="H861" s="198">
        <f t="shared" si="481"/>
        <v>0</v>
      </c>
      <c r="I861" s="208">
        <f t="shared" si="478"/>
        <v>0</v>
      </c>
      <c r="J861" s="147">
        <f t="shared" si="479"/>
        <v>0</v>
      </c>
      <c r="K861" s="242">
        <f t="shared" si="480"/>
        <v>0</v>
      </c>
      <c r="L861" s="243">
        <f t="shared" si="482"/>
        <v>0</v>
      </c>
    </row>
    <row r="862" spans="2:12">
      <c r="B862" s="956"/>
      <c r="C862" s="55" t="s">
        <v>317</v>
      </c>
      <c r="D862" s="194">
        <v>450</v>
      </c>
      <c r="E862" s="195"/>
      <c r="F862" s="196"/>
      <c r="G862" s="197">
        <f t="shared" si="477"/>
        <v>0</v>
      </c>
      <c r="H862" s="198">
        <f t="shared" si="481"/>
        <v>0</v>
      </c>
      <c r="I862" s="208">
        <f t="shared" si="478"/>
        <v>0</v>
      </c>
      <c r="J862" s="147">
        <f t="shared" si="479"/>
        <v>0</v>
      </c>
      <c r="K862" s="242">
        <f t="shared" si="480"/>
        <v>0</v>
      </c>
      <c r="L862" s="243">
        <f t="shared" si="482"/>
        <v>0</v>
      </c>
    </row>
    <row r="863" spans="2:12">
      <c r="B863" s="956"/>
      <c r="C863" s="55" t="s">
        <v>316</v>
      </c>
      <c r="D863" s="194">
        <v>450</v>
      </c>
      <c r="E863" s="195"/>
      <c r="F863" s="196"/>
      <c r="G863" s="197">
        <f t="shared" si="477"/>
        <v>0</v>
      </c>
      <c r="H863" s="198">
        <f t="shared" si="481"/>
        <v>0</v>
      </c>
      <c r="I863" s="208">
        <f t="shared" si="478"/>
        <v>0</v>
      </c>
      <c r="J863" s="147">
        <f t="shared" si="479"/>
        <v>0</v>
      </c>
      <c r="K863" s="242">
        <f t="shared" si="480"/>
        <v>0</v>
      </c>
      <c r="L863" s="243">
        <f t="shared" si="482"/>
        <v>0</v>
      </c>
    </row>
    <row r="864" spans="2:12">
      <c r="B864" s="956"/>
      <c r="C864" s="55" t="s">
        <v>318</v>
      </c>
      <c r="D864" s="199">
        <v>700</v>
      </c>
      <c r="E864" s="195"/>
      <c r="F864" s="196"/>
      <c r="G864" s="197">
        <f t="shared" si="477"/>
        <v>0</v>
      </c>
      <c r="H864" s="198">
        <f t="shared" si="481"/>
        <v>0</v>
      </c>
      <c r="I864" s="208">
        <f t="shared" si="478"/>
        <v>0</v>
      </c>
      <c r="J864" s="147">
        <f t="shared" si="479"/>
        <v>0</v>
      </c>
      <c r="K864" s="242">
        <f>I864-J864</f>
        <v>0</v>
      </c>
      <c r="L864" s="243">
        <f t="shared" si="482"/>
        <v>0</v>
      </c>
    </row>
    <row r="865" spans="2:12" ht="15" thickBot="1">
      <c r="B865" s="956"/>
      <c r="C865" s="200" t="s">
        <v>149</v>
      </c>
      <c r="D865" s="201"/>
      <c r="E865" s="339"/>
      <c r="F865" s="203"/>
      <c r="G865" s="204">
        <f t="shared" si="477"/>
        <v>0</v>
      </c>
      <c r="H865" s="330"/>
      <c r="I865" s="209">
        <f t="shared" si="478"/>
        <v>0</v>
      </c>
      <c r="J865" s="210">
        <f t="shared" si="479"/>
        <v>0</v>
      </c>
      <c r="K865" s="244">
        <f>I865-J865</f>
        <v>0</v>
      </c>
      <c r="L865" s="245">
        <f>SUM(L793+H865)</f>
        <v>0</v>
      </c>
    </row>
    <row r="866" spans="2:12" ht="16" thickTop="1" thickBot="1">
      <c r="B866" s="957"/>
      <c r="C866" s="13" t="s">
        <v>150</v>
      </c>
      <c r="D866" s="14"/>
      <c r="E866" s="15">
        <f t="shared" ref="E866:L866" si="483">SUM(E856:E865)</f>
        <v>0</v>
      </c>
      <c r="F866" s="16">
        <f t="shared" si="483"/>
        <v>0</v>
      </c>
      <c r="G866" s="17">
        <f t="shared" si="483"/>
        <v>0</v>
      </c>
      <c r="H866" s="18">
        <f t="shared" si="483"/>
        <v>0</v>
      </c>
      <c r="I866" s="246">
        <f t="shared" si="483"/>
        <v>0</v>
      </c>
      <c r="J866" s="247">
        <f t="shared" si="483"/>
        <v>0</v>
      </c>
      <c r="K866" s="248">
        <f t="shared" si="483"/>
        <v>0</v>
      </c>
      <c r="L866" s="249">
        <f t="shared" si="483"/>
        <v>0</v>
      </c>
    </row>
    <row r="867" spans="2:12" ht="15" thickBot="1">
      <c r="B867" s="207" t="s">
        <v>151</v>
      </c>
      <c r="C867" s="232"/>
      <c r="D867" s="232"/>
      <c r="E867" s="258">
        <f t="shared" ref="E867:L867" si="484">SUM(E811+E822+E833+E844+E855+E866)</f>
        <v>34</v>
      </c>
      <c r="F867" s="341">
        <f t="shared" si="484"/>
        <v>0</v>
      </c>
      <c r="G867" s="342">
        <f t="shared" si="484"/>
        <v>34</v>
      </c>
      <c r="H867" s="343">
        <f t="shared" si="484"/>
        <v>162500</v>
      </c>
      <c r="I867" s="255">
        <f t="shared" si="484"/>
        <v>503</v>
      </c>
      <c r="J867" s="256">
        <f t="shared" si="484"/>
        <v>0</v>
      </c>
      <c r="K867" s="257">
        <f t="shared" si="484"/>
        <v>503</v>
      </c>
      <c r="L867" s="233">
        <f t="shared" si="484"/>
        <v>2935460</v>
      </c>
    </row>
    <row r="868" spans="2:12" ht="13.5" customHeight="1"/>
    <row r="869" spans="2:12" ht="13.5" customHeight="1">
      <c r="B869" s="961" t="s">
        <v>138</v>
      </c>
      <c r="C869" s="961"/>
      <c r="D869" s="961"/>
      <c r="E869" s="922"/>
      <c r="F869" s="922"/>
    </row>
    <row r="870" spans="2:12" ht="13.5" customHeight="1" thickBot="1">
      <c r="B870" s="954">
        <f>B798+1</f>
        <v>46154</v>
      </c>
      <c r="C870" s="954"/>
      <c r="D870" s="954"/>
      <c r="E870" s="954"/>
      <c r="F870" s="954"/>
      <c r="G870" s="311"/>
      <c r="H870" s="20"/>
    </row>
    <row r="871" spans="2:12" ht="15">
      <c r="B871" s="958" t="s">
        <v>139</v>
      </c>
      <c r="C871" s="959"/>
      <c r="D871" s="960"/>
      <c r="E871" s="5"/>
      <c r="F871" s="226" t="s">
        <v>140</v>
      </c>
      <c r="G871" s="226"/>
      <c r="H871" s="6"/>
      <c r="I871" s="7"/>
      <c r="J871" s="226" t="s">
        <v>141</v>
      </c>
      <c r="K871" s="226"/>
      <c r="L871" s="6"/>
    </row>
    <row r="872" spans="2:12" ht="15" thickBot="1">
      <c r="B872" s="227"/>
      <c r="C872" s="228"/>
      <c r="D872" s="229"/>
      <c r="E872" s="8" t="s">
        <v>142</v>
      </c>
      <c r="F872" s="9" t="s">
        <v>143</v>
      </c>
      <c r="G872" s="10" t="s">
        <v>144</v>
      </c>
      <c r="H872" s="11" t="s">
        <v>145</v>
      </c>
      <c r="I872" s="12" t="s">
        <v>142</v>
      </c>
      <c r="J872" s="9" t="s">
        <v>143</v>
      </c>
      <c r="K872" s="10" t="s">
        <v>144</v>
      </c>
      <c r="L872" s="11" t="s">
        <v>145</v>
      </c>
    </row>
    <row r="873" spans="2:12" ht="13.5" customHeight="1">
      <c r="B873" s="955" t="s">
        <v>636</v>
      </c>
      <c r="C873" s="301" t="s">
        <v>146</v>
      </c>
      <c r="D873" s="234">
        <v>5000</v>
      </c>
      <c r="E873" s="302">
        <v>44</v>
      </c>
      <c r="F873" s="303"/>
      <c r="G873" s="304">
        <f t="shared" ref="G873:G882" si="485">E873-F873</f>
        <v>44</v>
      </c>
      <c r="H873" s="305">
        <f>G873*$D873</f>
        <v>220000</v>
      </c>
      <c r="I873" s="306">
        <f t="shared" ref="I873:I882" si="486">SUM(I801+E873)</f>
        <v>322</v>
      </c>
      <c r="J873" s="307">
        <f t="shared" ref="J873:J882" si="487">SUM(J801+F873)</f>
        <v>0</v>
      </c>
      <c r="K873" s="308">
        <f t="shared" ref="K873:K882" si="488">I873-J873</f>
        <v>322</v>
      </c>
      <c r="L873" s="309">
        <f>K873*$D873</f>
        <v>1610000</v>
      </c>
    </row>
    <row r="874" spans="2:12">
      <c r="B874" s="956"/>
      <c r="C874" s="55" t="s">
        <v>312</v>
      </c>
      <c r="D874" s="310">
        <v>5000</v>
      </c>
      <c r="E874" s="195"/>
      <c r="F874" s="196"/>
      <c r="G874" s="197">
        <f t="shared" si="485"/>
        <v>0</v>
      </c>
      <c r="H874" s="198">
        <f t="shared" ref="H874:H881" si="489">G874*$D874</f>
        <v>0</v>
      </c>
      <c r="I874" s="208">
        <f t="shared" si="486"/>
        <v>0</v>
      </c>
      <c r="J874" s="147">
        <f t="shared" si="487"/>
        <v>0</v>
      </c>
      <c r="K874" s="242">
        <f t="shared" si="488"/>
        <v>0</v>
      </c>
      <c r="L874" s="243">
        <f t="shared" ref="L874:L881" si="490">K874*$D874</f>
        <v>0</v>
      </c>
    </row>
    <row r="875" spans="2:12">
      <c r="B875" s="956"/>
      <c r="C875" s="55" t="s">
        <v>314</v>
      </c>
      <c r="D875" s="194">
        <v>2500</v>
      </c>
      <c r="E875" s="195">
        <v>4</v>
      </c>
      <c r="F875" s="196"/>
      <c r="G875" s="197">
        <f t="shared" si="485"/>
        <v>4</v>
      </c>
      <c r="H875" s="198">
        <f t="shared" si="489"/>
        <v>10000</v>
      </c>
      <c r="I875" s="208">
        <f t="shared" si="486"/>
        <v>20</v>
      </c>
      <c r="J875" s="147">
        <f t="shared" si="487"/>
        <v>0</v>
      </c>
      <c r="K875" s="242">
        <f t="shared" si="488"/>
        <v>20</v>
      </c>
      <c r="L875" s="243">
        <f t="shared" si="490"/>
        <v>50000</v>
      </c>
    </row>
    <row r="876" spans="2:12">
      <c r="B876" s="956"/>
      <c r="C876" s="55" t="s">
        <v>313</v>
      </c>
      <c r="D876" s="194">
        <v>2500</v>
      </c>
      <c r="E876" s="195"/>
      <c r="F876" s="196"/>
      <c r="G876" s="197">
        <f t="shared" si="485"/>
        <v>0</v>
      </c>
      <c r="H876" s="198">
        <f t="shared" si="489"/>
        <v>0</v>
      </c>
      <c r="I876" s="208">
        <f t="shared" si="486"/>
        <v>0</v>
      </c>
      <c r="J876" s="147">
        <f t="shared" si="487"/>
        <v>0</v>
      </c>
      <c r="K876" s="242">
        <f t="shared" si="488"/>
        <v>0</v>
      </c>
      <c r="L876" s="243">
        <f t="shared" si="490"/>
        <v>0</v>
      </c>
    </row>
    <row r="877" spans="2:12">
      <c r="B877" s="956"/>
      <c r="C877" s="55" t="s">
        <v>147</v>
      </c>
      <c r="D877" s="194">
        <v>4750</v>
      </c>
      <c r="E877" s="195">
        <v>5</v>
      </c>
      <c r="F877" s="196"/>
      <c r="G877" s="197">
        <f t="shared" si="485"/>
        <v>5</v>
      </c>
      <c r="H877" s="198">
        <f t="shared" si="489"/>
        <v>23750</v>
      </c>
      <c r="I877" s="208">
        <f t="shared" si="486"/>
        <v>33</v>
      </c>
      <c r="J877" s="147">
        <f t="shared" si="487"/>
        <v>0</v>
      </c>
      <c r="K877" s="242">
        <f t="shared" si="488"/>
        <v>33</v>
      </c>
      <c r="L877" s="243">
        <f t="shared" si="490"/>
        <v>156750</v>
      </c>
    </row>
    <row r="878" spans="2:12">
      <c r="B878" s="956"/>
      <c r="C878" s="55" t="s">
        <v>315</v>
      </c>
      <c r="D878" s="194">
        <v>4750</v>
      </c>
      <c r="E878" s="195"/>
      <c r="F878" s="196"/>
      <c r="G878" s="197">
        <f t="shared" si="485"/>
        <v>0</v>
      </c>
      <c r="H878" s="198">
        <f t="shared" si="489"/>
        <v>0</v>
      </c>
      <c r="I878" s="208">
        <f t="shared" si="486"/>
        <v>0</v>
      </c>
      <c r="J878" s="147">
        <f t="shared" si="487"/>
        <v>0</v>
      </c>
      <c r="K878" s="242">
        <f t="shared" si="488"/>
        <v>0</v>
      </c>
      <c r="L878" s="243">
        <f t="shared" si="490"/>
        <v>0</v>
      </c>
    </row>
    <row r="879" spans="2:12">
      <c r="B879" s="956"/>
      <c r="C879" s="55" t="s">
        <v>317</v>
      </c>
      <c r="D879" s="194">
        <v>2380</v>
      </c>
      <c r="E879" s="195"/>
      <c r="F879" s="196"/>
      <c r="G879" s="197">
        <f t="shared" si="485"/>
        <v>0</v>
      </c>
      <c r="H879" s="198">
        <f t="shared" si="489"/>
        <v>0</v>
      </c>
      <c r="I879" s="208">
        <f t="shared" si="486"/>
        <v>2</v>
      </c>
      <c r="J879" s="147">
        <f t="shared" si="487"/>
        <v>0</v>
      </c>
      <c r="K879" s="242">
        <f t="shared" si="488"/>
        <v>2</v>
      </c>
      <c r="L879" s="243">
        <f t="shared" si="490"/>
        <v>4760</v>
      </c>
    </row>
    <row r="880" spans="2:12">
      <c r="B880" s="956"/>
      <c r="C880" s="55" t="s">
        <v>316</v>
      </c>
      <c r="D880" s="194">
        <v>2380</v>
      </c>
      <c r="E880" s="195"/>
      <c r="F880" s="196"/>
      <c r="G880" s="197">
        <f t="shared" si="485"/>
        <v>0</v>
      </c>
      <c r="H880" s="198">
        <f t="shared" si="489"/>
        <v>0</v>
      </c>
      <c r="I880" s="208">
        <f t="shared" si="486"/>
        <v>0</v>
      </c>
      <c r="J880" s="147">
        <f t="shared" si="487"/>
        <v>0</v>
      </c>
      <c r="K880" s="242">
        <f t="shared" si="488"/>
        <v>0</v>
      </c>
      <c r="L880" s="243">
        <f t="shared" si="490"/>
        <v>0</v>
      </c>
    </row>
    <row r="881" spans="2:12">
      <c r="B881" s="956"/>
      <c r="C881" s="55" t="s">
        <v>318</v>
      </c>
      <c r="D881" s="194">
        <v>3500</v>
      </c>
      <c r="E881" s="195"/>
      <c r="F881" s="196"/>
      <c r="G881" s="197">
        <f t="shared" si="485"/>
        <v>0</v>
      </c>
      <c r="H881" s="198">
        <f t="shared" si="489"/>
        <v>0</v>
      </c>
      <c r="I881" s="208">
        <f t="shared" si="486"/>
        <v>0</v>
      </c>
      <c r="J881" s="147">
        <f t="shared" si="487"/>
        <v>0</v>
      </c>
      <c r="K881" s="242">
        <f t="shared" si="488"/>
        <v>0</v>
      </c>
      <c r="L881" s="243">
        <f t="shared" si="490"/>
        <v>0</v>
      </c>
    </row>
    <row r="882" spans="2:12" ht="15" thickBot="1">
      <c r="B882" s="956"/>
      <c r="C882" s="200" t="s">
        <v>149</v>
      </c>
      <c r="D882" s="201"/>
      <c r="E882" s="339">
        <v>97</v>
      </c>
      <c r="F882" s="203"/>
      <c r="G882" s="204">
        <f t="shared" si="485"/>
        <v>97</v>
      </c>
      <c r="H882" s="330">
        <v>460750</v>
      </c>
      <c r="I882" s="209">
        <f t="shared" si="486"/>
        <v>97</v>
      </c>
      <c r="J882" s="210">
        <f t="shared" si="487"/>
        <v>0</v>
      </c>
      <c r="K882" s="244">
        <f t="shared" si="488"/>
        <v>97</v>
      </c>
      <c r="L882" s="245">
        <f>SUM(L810+H882)</f>
        <v>460750</v>
      </c>
    </row>
    <row r="883" spans="2:12" ht="16" thickTop="1" thickBot="1">
      <c r="B883" s="957"/>
      <c r="C883" s="13" t="s">
        <v>150</v>
      </c>
      <c r="D883" s="14"/>
      <c r="E883" s="15">
        <f t="shared" ref="E883:L883" si="491">SUM(E873:E882)</f>
        <v>150</v>
      </c>
      <c r="F883" s="16">
        <f t="shared" si="491"/>
        <v>0</v>
      </c>
      <c r="G883" s="17">
        <f t="shared" si="491"/>
        <v>150</v>
      </c>
      <c r="H883" s="18">
        <f t="shared" si="491"/>
        <v>714500</v>
      </c>
      <c r="I883" s="246">
        <f t="shared" si="491"/>
        <v>474</v>
      </c>
      <c r="J883" s="247">
        <f t="shared" si="491"/>
        <v>0</v>
      </c>
      <c r="K883" s="248">
        <f t="shared" si="491"/>
        <v>474</v>
      </c>
      <c r="L883" s="249">
        <f t="shared" si="491"/>
        <v>2282260</v>
      </c>
    </row>
    <row r="884" spans="2:12" ht="13.5" customHeight="1">
      <c r="B884" s="955" t="s">
        <v>319</v>
      </c>
      <c r="C884" s="301" t="s">
        <v>146</v>
      </c>
      <c r="D884" s="234">
        <v>4000</v>
      </c>
      <c r="E884" s="302"/>
      <c r="F884" s="303"/>
      <c r="G884" s="304">
        <f t="shared" ref="G884:G892" si="492">E884-F884</f>
        <v>0</v>
      </c>
      <c r="H884" s="305">
        <f t="shared" ref="H884:H892" si="493">G884*$D884</f>
        <v>0</v>
      </c>
      <c r="I884" s="306">
        <f t="shared" ref="I884:I893" si="494">SUM(I812+E884)</f>
        <v>0</v>
      </c>
      <c r="J884" s="307">
        <f t="shared" ref="J884:J893" si="495">SUM(J812+F884)</f>
        <v>0</v>
      </c>
      <c r="K884" s="308">
        <f t="shared" ref="K884:K893" si="496">I884-J884</f>
        <v>0</v>
      </c>
      <c r="L884" s="309">
        <f>K884*$D884</f>
        <v>0</v>
      </c>
    </row>
    <row r="885" spans="2:12">
      <c r="B885" s="956"/>
      <c r="C885" s="55" t="s">
        <v>312</v>
      </c>
      <c r="D885" s="310">
        <v>4000</v>
      </c>
      <c r="E885" s="195"/>
      <c r="F885" s="196"/>
      <c r="G885" s="197">
        <f t="shared" si="492"/>
        <v>0</v>
      </c>
      <c r="H885" s="198">
        <f t="shared" si="493"/>
        <v>0</v>
      </c>
      <c r="I885" s="208">
        <f t="shared" si="494"/>
        <v>0</v>
      </c>
      <c r="J885" s="147">
        <f t="shared" si="495"/>
        <v>0</v>
      </c>
      <c r="K885" s="242">
        <f t="shared" si="496"/>
        <v>0</v>
      </c>
      <c r="L885" s="243">
        <f t="shared" ref="L885:L892" si="497">K885*$D885</f>
        <v>0</v>
      </c>
    </row>
    <row r="886" spans="2:12">
      <c r="B886" s="956"/>
      <c r="C886" s="55" t="s">
        <v>314</v>
      </c>
      <c r="D886" s="194">
        <v>2000</v>
      </c>
      <c r="E886" s="195"/>
      <c r="F886" s="196"/>
      <c r="G886" s="197">
        <f t="shared" si="492"/>
        <v>0</v>
      </c>
      <c r="H886" s="198">
        <f t="shared" si="493"/>
        <v>0</v>
      </c>
      <c r="I886" s="208">
        <f t="shared" si="494"/>
        <v>0</v>
      </c>
      <c r="J886" s="147">
        <f t="shared" si="495"/>
        <v>0</v>
      </c>
      <c r="K886" s="242">
        <f t="shared" si="496"/>
        <v>0</v>
      </c>
      <c r="L886" s="243">
        <f t="shared" si="497"/>
        <v>0</v>
      </c>
    </row>
    <row r="887" spans="2:12">
      <c r="B887" s="956"/>
      <c r="C887" s="55" t="s">
        <v>313</v>
      </c>
      <c r="D887" s="194">
        <v>2000</v>
      </c>
      <c r="E887" s="195"/>
      <c r="F887" s="196"/>
      <c r="G887" s="197">
        <f t="shared" si="492"/>
        <v>0</v>
      </c>
      <c r="H887" s="198">
        <f t="shared" si="493"/>
        <v>0</v>
      </c>
      <c r="I887" s="208">
        <f t="shared" si="494"/>
        <v>0</v>
      </c>
      <c r="J887" s="147">
        <f t="shared" si="495"/>
        <v>0</v>
      </c>
      <c r="K887" s="242">
        <f t="shared" si="496"/>
        <v>0</v>
      </c>
      <c r="L887" s="243">
        <f t="shared" si="497"/>
        <v>0</v>
      </c>
    </row>
    <row r="888" spans="2:12">
      <c r="B888" s="956"/>
      <c r="C888" s="55" t="s">
        <v>147</v>
      </c>
      <c r="D888" s="194">
        <v>3800</v>
      </c>
      <c r="E888" s="195"/>
      <c r="F888" s="196"/>
      <c r="G888" s="197">
        <f t="shared" si="492"/>
        <v>0</v>
      </c>
      <c r="H888" s="198">
        <f t="shared" si="493"/>
        <v>0</v>
      </c>
      <c r="I888" s="208">
        <f t="shared" si="494"/>
        <v>0</v>
      </c>
      <c r="J888" s="147">
        <f t="shared" si="495"/>
        <v>0</v>
      </c>
      <c r="K888" s="242">
        <f t="shared" si="496"/>
        <v>0</v>
      </c>
      <c r="L888" s="243">
        <f t="shared" si="497"/>
        <v>0</v>
      </c>
    </row>
    <row r="889" spans="2:12">
      <c r="B889" s="956"/>
      <c r="C889" s="55" t="s">
        <v>315</v>
      </c>
      <c r="D889" s="194">
        <v>3800</v>
      </c>
      <c r="E889" s="195"/>
      <c r="F889" s="196"/>
      <c r="G889" s="197">
        <f t="shared" si="492"/>
        <v>0</v>
      </c>
      <c r="H889" s="198">
        <f t="shared" si="493"/>
        <v>0</v>
      </c>
      <c r="I889" s="208">
        <f t="shared" si="494"/>
        <v>0</v>
      </c>
      <c r="J889" s="147">
        <f t="shared" si="495"/>
        <v>0</v>
      </c>
      <c r="K889" s="242">
        <f t="shared" si="496"/>
        <v>0</v>
      </c>
      <c r="L889" s="243">
        <f t="shared" si="497"/>
        <v>0</v>
      </c>
    </row>
    <row r="890" spans="2:12">
      <c r="B890" s="956"/>
      <c r="C890" s="55" t="s">
        <v>317</v>
      </c>
      <c r="D890" s="194">
        <v>1900</v>
      </c>
      <c r="E890" s="195"/>
      <c r="F890" s="196"/>
      <c r="G890" s="197">
        <f t="shared" si="492"/>
        <v>0</v>
      </c>
      <c r="H890" s="198">
        <f t="shared" si="493"/>
        <v>0</v>
      </c>
      <c r="I890" s="208">
        <f t="shared" si="494"/>
        <v>0</v>
      </c>
      <c r="J890" s="147">
        <f t="shared" si="495"/>
        <v>0</v>
      </c>
      <c r="K890" s="242">
        <f t="shared" si="496"/>
        <v>0</v>
      </c>
      <c r="L890" s="243">
        <f t="shared" si="497"/>
        <v>0</v>
      </c>
    </row>
    <row r="891" spans="2:12">
      <c r="B891" s="956"/>
      <c r="C891" s="55" t="s">
        <v>316</v>
      </c>
      <c r="D891" s="194">
        <v>1900</v>
      </c>
      <c r="E891" s="195"/>
      <c r="F891" s="196"/>
      <c r="G891" s="197">
        <f t="shared" si="492"/>
        <v>0</v>
      </c>
      <c r="H891" s="198">
        <f t="shared" si="493"/>
        <v>0</v>
      </c>
      <c r="I891" s="208">
        <f t="shared" si="494"/>
        <v>0</v>
      </c>
      <c r="J891" s="147">
        <f t="shared" si="495"/>
        <v>0</v>
      </c>
      <c r="K891" s="242">
        <f t="shared" si="496"/>
        <v>0</v>
      </c>
      <c r="L891" s="243">
        <f t="shared" si="497"/>
        <v>0</v>
      </c>
    </row>
    <row r="892" spans="2:12">
      <c r="B892" s="956"/>
      <c r="C892" s="55" t="s">
        <v>318</v>
      </c>
      <c r="D892" s="194">
        <v>2800</v>
      </c>
      <c r="E892" s="195"/>
      <c r="F892" s="196"/>
      <c r="G892" s="197">
        <f t="shared" si="492"/>
        <v>0</v>
      </c>
      <c r="H892" s="198">
        <f t="shared" si="493"/>
        <v>0</v>
      </c>
      <c r="I892" s="208">
        <f t="shared" si="494"/>
        <v>0</v>
      </c>
      <c r="J892" s="147">
        <f t="shared" si="495"/>
        <v>0</v>
      </c>
      <c r="K892" s="242">
        <f t="shared" si="496"/>
        <v>0</v>
      </c>
      <c r="L892" s="243">
        <f t="shared" si="497"/>
        <v>0</v>
      </c>
    </row>
    <row r="893" spans="2:12" ht="15" thickBot="1">
      <c r="B893" s="956"/>
      <c r="C893" s="200" t="s">
        <v>149</v>
      </c>
      <c r="D893" s="201"/>
      <c r="E893" s="339"/>
      <c r="F893" s="203"/>
      <c r="G893" s="204">
        <f>E893-F893</f>
        <v>0</v>
      </c>
      <c r="H893" s="330"/>
      <c r="I893" s="209">
        <f t="shared" si="494"/>
        <v>0</v>
      </c>
      <c r="J893" s="210">
        <f t="shared" si="495"/>
        <v>0</v>
      </c>
      <c r="K893" s="244">
        <f t="shared" si="496"/>
        <v>0</v>
      </c>
      <c r="L893" s="245">
        <f>SUM(L821+H893)</f>
        <v>0</v>
      </c>
    </row>
    <row r="894" spans="2:12" ht="16" thickTop="1" thickBot="1">
      <c r="B894" s="957"/>
      <c r="C894" s="13" t="s">
        <v>150</v>
      </c>
      <c r="D894" s="14"/>
      <c r="E894" s="15">
        <f t="shared" ref="E894:L894" si="498">SUM(E884:E893)</f>
        <v>0</v>
      </c>
      <c r="F894" s="16">
        <f t="shared" si="498"/>
        <v>0</v>
      </c>
      <c r="G894" s="17">
        <f t="shared" si="498"/>
        <v>0</v>
      </c>
      <c r="H894" s="18">
        <f t="shared" si="498"/>
        <v>0</v>
      </c>
      <c r="I894" s="246">
        <f t="shared" si="498"/>
        <v>0</v>
      </c>
      <c r="J894" s="247">
        <f t="shared" si="498"/>
        <v>0</v>
      </c>
      <c r="K894" s="248">
        <f t="shared" si="498"/>
        <v>0</v>
      </c>
      <c r="L894" s="249">
        <f t="shared" si="498"/>
        <v>0</v>
      </c>
    </row>
    <row r="895" spans="2:12" ht="13.5" customHeight="1">
      <c r="B895" s="955" t="s">
        <v>320</v>
      </c>
      <c r="C895" s="301" t="s">
        <v>146</v>
      </c>
      <c r="D895" s="234">
        <v>3000</v>
      </c>
      <c r="E895" s="302"/>
      <c r="F895" s="303"/>
      <c r="G895" s="304">
        <f t="shared" ref="G895:G903" si="499">E895-F895</f>
        <v>0</v>
      </c>
      <c r="H895" s="305">
        <f t="shared" ref="H895:H903" si="500">G895*$D895</f>
        <v>0</v>
      </c>
      <c r="I895" s="306">
        <f t="shared" ref="I895:I904" si="501">SUM(I823+E895)</f>
        <v>28</v>
      </c>
      <c r="J895" s="307">
        <f t="shared" ref="J895:J904" si="502">SUM(J823+F895)</f>
        <v>0</v>
      </c>
      <c r="K895" s="308">
        <f t="shared" ref="K895:K904" si="503">I895-J895</f>
        <v>28</v>
      </c>
      <c r="L895" s="309">
        <f>K895*$D895</f>
        <v>84000</v>
      </c>
    </row>
    <row r="896" spans="2:12">
      <c r="B896" s="956"/>
      <c r="C896" s="55" t="s">
        <v>312</v>
      </c>
      <c r="D896" s="310">
        <v>3000</v>
      </c>
      <c r="E896" s="195"/>
      <c r="F896" s="196"/>
      <c r="G896" s="197">
        <f t="shared" si="499"/>
        <v>0</v>
      </c>
      <c r="H896" s="198">
        <f t="shared" si="500"/>
        <v>0</v>
      </c>
      <c r="I896" s="208">
        <f t="shared" si="501"/>
        <v>0</v>
      </c>
      <c r="J896" s="147">
        <f t="shared" si="502"/>
        <v>0</v>
      </c>
      <c r="K896" s="242">
        <f t="shared" si="503"/>
        <v>0</v>
      </c>
      <c r="L896" s="243">
        <f t="shared" ref="L896:L903" si="504">K896*$D896</f>
        <v>0</v>
      </c>
    </row>
    <row r="897" spans="2:12">
      <c r="B897" s="956"/>
      <c r="C897" s="55" t="s">
        <v>314</v>
      </c>
      <c r="D897" s="194">
        <v>1500</v>
      </c>
      <c r="E897" s="195"/>
      <c r="F897" s="196"/>
      <c r="G897" s="197">
        <f t="shared" si="499"/>
        <v>0</v>
      </c>
      <c r="H897" s="198">
        <f t="shared" si="500"/>
        <v>0</v>
      </c>
      <c r="I897" s="208">
        <f t="shared" si="501"/>
        <v>2</v>
      </c>
      <c r="J897" s="147">
        <f t="shared" si="502"/>
        <v>0</v>
      </c>
      <c r="K897" s="242">
        <f t="shared" si="503"/>
        <v>2</v>
      </c>
      <c r="L897" s="243">
        <f t="shared" si="504"/>
        <v>3000</v>
      </c>
    </row>
    <row r="898" spans="2:12">
      <c r="B898" s="956"/>
      <c r="C898" s="55" t="s">
        <v>313</v>
      </c>
      <c r="D898" s="194">
        <v>1500</v>
      </c>
      <c r="E898" s="195"/>
      <c r="F898" s="196"/>
      <c r="G898" s="197">
        <f t="shared" si="499"/>
        <v>0</v>
      </c>
      <c r="H898" s="198">
        <f t="shared" si="500"/>
        <v>0</v>
      </c>
      <c r="I898" s="208">
        <f t="shared" si="501"/>
        <v>0</v>
      </c>
      <c r="J898" s="147">
        <f t="shared" si="502"/>
        <v>0</v>
      </c>
      <c r="K898" s="242">
        <f t="shared" si="503"/>
        <v>0</v>
      </c>
      <c r="L898" s="243">
        <f t="shared" si="504"/>
        <v>0</v>
      </c>
    </row>
    <row r="899" spans="2:12">
      <c r="B899" s="956"/>
      <c r="C899" s="55" t="s">
        <v>147</v>
      </c>
      <c r="D899" s="194">
        <v>2850</v>
      </c>
      <c r="E899" s="195"/>
      <c r="F899" s="196"/>
      <c r="G899" s="197">
        <f t="shared" si="499"/>
        <v>0</v>
      </c>
      <c r="H899" s="198">
        <f t="shared" si="500"/>
        <v>0</v>
      </c>
      <c r="I899" s="208">
        <f t="shared" si="501"/>
        <v>4</v>
      </c>
      <c r="J899" s="147">
        <f t="shared" si="502"/>
        <v>0</v>
      </c>
      <c r="K899" s="242">
        <f t="shared" si="503"/>
        <v>4</v>
      </c>
      <c r="L899" s="243">
        <f t="shared" si="504"/>
        <v>11400</v>
      </c>
    </row>
    <row r="900" spans="2:12">
      <c r="B900" s="956"/>
      <c r="C900" s="55" t="s">
        <v>315</v>
      </c>
      <c r="D900" s="194">
        <v>2850</v>
      </c>
      <c r="E900" s="195"/>
      <c r="F900" s="196"/>
      <c r="G900" s="197">
        <f t="shared" si="499"/>
        <v>0</v>
      </c>
      <c r="H900" s="198">
        <f t="shared" si="500"/>
        <v>0</v>
      </c>
      <c r="I900" s="208">
        <f t="shared" si="501"/>
        <v>0</v>
      </c>
      <c r="J900" s="147">
        <f t="shared" si="502"/>
        <v>0</v>
      </c>
      <c r="K900" s="242">
        <f t="shared" si="503"/>
        <v>0</v>
      </c>
      <c r="L900" s="243">
        <f t="shared" si="504"/>
        <v>0</v>
      </c>
    </row>
    <row r="901" spans="2:12">
      <c r="B901" s="956"/>
      <c r="C901" s="55" t="s">
        <v>317</v>
      </c>
      <c r="D901" s="194">
        <v>1430</v>
      </c>
      <c r="E901" s="195"/>
      <c r="F901" s="196"/>
      <c r="G901" s="197">
        <f t="shared" si="499"/>
        <v>0</v>
      </c>
      <c r="H901" s="198">
        <f t="shared" si="500"/>
        <v>0</v>
      </c>
      <c r="I901" s="208">
        <f t="shared" si="501"/>
        <v>0</v>
      </c>
      <c r="J901" s="147">
        <f t="shared" si="502"/>
        <v>0</v>
      </c>
      <c r="K901" s="242">
        <f t="shared" si="503"/>
        <v>0</v>
      </c>
      <c r="L901" s="243">
        <f t="shared" si="504"/>
        <v>0</v>
      </c>
    </row>
    <row r="902" spans="2:12">
      <c r="B902" s="956"/>
      <c r="C902" s="55" t="s">
        <v>316</v>
      </c>
      <c r="D902" s="194">
        <v>1430</v>
      </c>
      <c r="E902" s="195"/>
      <c r="F902" s="196"/>
      <c r="G902" s="197">
        <f t="shared" si="499"/>
        <v>0</v>
      </c>
      <c r="H902" s="198">
        <f t="shared" si="500"/>
        <v>0</v>
      </c>
      <c r="I902" s="208">
        <f t="shared" si="501"/>
        <v>0</v>
      </c>
      <c r="J902" s="147">
        <f t="shared" si="502"/>
        <v>0</v>
      </c>
      <c r="K902" s="242">
        <f t="shared" si="503"/>
        <v>0</v>
      </c>
      <c r="L902" s="243">
        <f t="shared" si="504"/>
        <v>0</v>
      </c>
    </row>
    <row r="903" spans="2:12">
      <c r="B903" s="956"/>
      <c r="C903" s="55" t="s">
        <v>318</v>
      </c>
      <c r="D903" s="194">
        <v>2100</v>
      </c>
      <c r="E903" s="195"/>
      <c r="F903" s="196"/>
      <c r="G903" s="197">
        <f t="shared" si="499"/>
        <v>0</v>
      </c>
      <c r="H903" s="198">
        <f t="shared" si="500"/>
        <v>0</v>
      </c>
      <c r="I903" s="208">
        <f t="shared" si="501"/>
        <v>0</v>
      </c>
      <c r="J903" s="147">
        <f t="shared" si="502"/>
        <v>0</v>
      </c>
      <c r="K903" s="242">
        <f t="shared" si="503"/>
        <v>0</v>
      </c>
      <c r="L903" s="243">
        <f t="shared" si="504"/>
        <v>0</v>
      </c>
    </row>
    <row r="904" spans="2:12" ht="15" thickBot="1">
      <c r="B904" s="956"/>
      <c r="C904" s="200" t="s">
        <v>149</v>
      </c>
      <c r="D904" s="201"/>
      <c r="E904" s="339"/>
      <c r="F904" s="203"/>
      <c r="G904" s="204">
        <f>E904-F904</f>
        <v>0</v>
      </c>
      <c r="H904" s="330"/>
      <c r="I904" s="209">
        <f t="shared" si="501"/>
        <v>0</v>
      </c>
      <c r="J904" s="210">
        <f t="shared" si="502"/>
        <v>0</v>
      </c>
      <c r="K904" s="244">
        <f t="shared" si="503"/>
        <v>0</v>
      </c>
      <c r="L904" s="245">
        <f>SUM(L832+H904)</f>
        <v>0</v>
      </c>
    </row>
    <row r="905" spans="2:12" ht="16" thickTop="1" thickBot="1">
      <c r="B905" s="957"/>
      <c r="C905" s="13" t="s">
        <v>150</v>
      </c>
      <c r="D905" s="14"/>
      <c r="E905" s="15">
        <f t="shared" ref="E905:L905" si="505">SUM(E895:E904)</f>
        <v>0</v>
      </c>
      <c r="F905" s="16">
        <f t="shared" si="505"/>
        <v>0</v>
      </c>
      <c r="G905" s="17">
        <f t="shared" si="505"/>
        <v>0</v>
      </c>
      <c r="H905" s="18">
        <f t="shared" si="505"/>
        <v>0</v>
      </c>
      <c r="I905" s="246">
        <f t="shared" si="505"/>
        <v>34</v>
      </c>
      <c r="J905" s="247">
        <f t="shared" si="505"/>
        <v>0</v>
      </c>
      <c r="K905" s="248">
        <f t="shared" si="505"/>
        <v>34</v>
      </c>
      <c r="L905" s="249">
        <f t="shared" si="505"/>
        <v>98400</v>
      </c>
    </row>
    <row r="906" spans="2:12" ht="13.5" customHeight="1">
      <c r="B906" s="955" t="s">
        <v>321</v>
      </c>
      <c r="C906" s="301" t="s">
        <v>146</v>
      </c>
      <c r="D906" s="234">
        <v>10000</v>
      </c>
      <c r="E906" s="302"/>
      <c r="F906" s="303"/>
      <c r="G906" s="304">
        <f t="shared" ref="G906:G914" si="506">E906-F906</f>
        <v>0</v>
      </c>
      <c r="H906" s="305">
        <f t="shared" ref="H906:H914" si="507">G906*$D906</f>
        <v>0</v>
      </c>
      <c r="I906" s="306">
        <f t="shared" ref="I906:I915" si="508">SUM(I834+E906)</f>
        <v>60</v>
      </c>
      <c r="J906" s="307">
        <f t="shared" ref="J906:J915" si="509">SUM(J834+F906)</f>
        <v>0</v>
      </c>
      <c r="K906" s="308">
        <f t="shared" ref="K906:K915" si="510">I906-J906</f>
        <v>60</v>
      </c>
      <c r="L906" s="309">
        <f>K906*$D906</f>
        <v>600000</v>
      </c>
    </row>
    <row r="907" spans="2:12">
      <c r="B907" s="956"/>
      <c r="C907" s="55" t="s">
        <v>312</v>
      </c>
      <c r="D907" s="310">
        <v>10000</v>
      </c>
      <c r="E907" s="195"/>
      <c r="F907" s="196"/>
      <c r="G907" s="197">
        <f t="shared" si="506"/>
        <v>0</v>
      </c>
      <c r="H907" s="198">
        <f t="shared" si="507"/>
        <v>0</v>
      </c>
      <c r="I907" s="208">
        <f t="shared" si="508"/>
        <v>0</v>
      </c>
      <c r="J907" s="147">
        <f t="shared" si="509"/>
        <v>0</v>
      </c>
      <c r="K907" s="242">
        <f t="shared" si="510"/>
        <v>0</v>
      </c>
      <c r="L907" s="243">
        <f t="shared" ref="L907:L914" si="511">K907*$D907</f>
        <v>0</v>
      </c>
    </row>
    <row r="908" spans="2:12">
      <c r="B908" s="956"/>
      <c r="C908" s="55" t="s">
        <v>314</v>
      </c>
      <c r="D908" s="194">
        <v>5000</v>
      </c>
      <c r="E908" s="195"/>
      <c r="F908" s="196"/>
      <c r="G908" s="197">
        <f t="shared" si="506"/>
        <v>0</v>
      </c>
      <c r="H908" s="198">
        <f t="shared" si="507"/>
        <v>0</v>
      </c>
      <c r="I908" s="208">
        <f t="shared" si="508"/>
        <v>2</v>
      </c>
      <c r="J908" s="147">
        <f t="shared" si="509"/>
        <v>0</v>
      </c>
      <c r="K908" s="242">
        <f t="shared" si="510"/>
        <v>2</v>
      </c>
      <c r="L908" s="243">
        <f t="shared" si="511"/>
        <v>10000</v>
      </c>
    </row>
    <row r="909" spans="2:12">
      <c r="B909" s="956"/>
      <c r="C909" s="55" t="s">
        <v>313</v>
      </c>
      <c r="D909" s="194">
        <v>5000</v>
      </c>
      <c r="E909" s="195"/>
      <c r="F909" s="196"/>
      <c r="G909" s="197">
        <f t="shared" si="506"/>
        <v>0</v>
      </c>
      <c r="H909" s="198">
        <f t="shared" si="507"/>
        <v>0</v>
      </c>
      <c r="I909" s="208">
        <f t="shared" si="508"/>
        <v>0</v>
      </c>
      <c r="J909" s="147">
        <f t="shared" si="509"/>
        <v>0</v>
      </c>
      <c r="K909" s="242">
        <f t="shared" si="510"/>
        <v>0</v>
      </c>
      <c r="L909" s="243">
        <f t="shared" si="511"/>
        <v>0</v>
      </c>
    </row>
    <row r="910" spans="2:12">
      <c r="B910" s="956"/>
      <c r="C910" s="55" t="s">
        <v>147</v>
      </c>
      <c r="D910" s="194">
        <v>9500</v>
      </c>
      <c r="E910" s="195"/>
      <c r="F910" s="196"/>
      <c r="G910" s="197">
        <f t="shared" si="506"/>
        <v>0</v>
      </c>
      <c r="H910" s="198">
        <f t="shared" si="507"/>
        <v>0</v>
      </c>
      <c r="I910" s="208">
        <f t="shared" si="508"/>
        <v>9</v>
      </c>
      <c r="J910" s="147">
        <f t="shared" si="509"/>
        <v>0</v>
      </c>
      <c r="K910" s="242">
        <f t="shared" si="510"/>
        <v>9</v>
      </c>
      <c r="L910" s="243">
        <f t="shared" si="511"/>
        <v>85500</v>
      </c>
    </row>
    <row r="911" spans="2:12">
      <c r="B911" s="956"/>
      <c r="C911" s="55" t="s">
        <v>315</v>
      </c>
      <c r="D911" s="194">
        <v>9500</v>
      </c>
      <c r="E911" s="195"/>
      <c r="F911" s="196"/>
      <c r="G911" s="197">
        <f t="shared" si="506"/>
        <v>0</v>
      </c>
      <c r="H911" s="198">
        <f t="shared" si="507"/>
        <v>0</v>
      </c>
      <c r="I911" s="208">
        <f t="shared" si="508"/>
        <v>0</v>
      </c>
      <c r="J911" s="147">
        <f t="shared" si="509"/>
        <v>0</v>
      </c>
      <c r="K911" s="242">
        <f t="shared" si="510"/>
        <v>0</v>
      </c>
      <c r="L911" s="243">
        <f t="shared" si="511"/>
        <v>0</v>
      </c>
    </row>
    <row r="912" spans="2:12">
      <c r="B912" s="956"/>
      <c r="C912" s="55" t="s">
        <v>317</v>
      </c>
      <c r="D912" s="194">
        <v>4750</v>
      </c>
      <c r="E912" s="195"/>
      <c r="F912" s="196"/>
      <c r="G912" s="197">
        <f t="shared" si="506"/>
        <v>0</v>
      </c>
      <c r="H912" s="198">
        <f t="shared" si="507"/>
        <v>0</v>
      </c>
      <c r="I912" s="208">
        <f t="shared" si="508"/>
        <v>0</v>
      </c>
      <c r="J912" s="147">
        <f t="shared" si="509"/>
        <v>0</v>
      </c>
      <c r="K912" s="242">
        <f t="shared" si="510"/>
        <v>0</v>
      </c>
      <c r="L912" s="243">
        <f t="shared" si="511"/>
        <v>0</v>
      </c>
    </row>
    <row r="913" spans="2:12">
      <c r="B913" s="956"/>
      <c r="C913" s="55" t="s">
        <v>316</v>
      </c>
      <c r="D913" s="194">
        <v>4750</v>
      </c>
      <c r="E913" s="195"/>
      <c r="F913" s="196"/>
      <c r="G913" s="197">
        <f t="shared" si="506"/>
        <v>0</v>
      </c>
      <c r="H913" s="198">
        <f t="shared" si="507"/>
        <v>0</v>
      </c>
      <c r="I913" s="208">
        <f t="shared" si="508"/>
        <v>0</v>
      </c>
      <c r="J913" s="147">
        <f t="shared" si="509"/>
        <v>0</v>
      </c>
      <c r="K913" s="242">
        <f t="shared" si="510"/>
        <v>0</v>
      </c>
      <c r="L913" s="243">
        <f t="shared" si="511"/>
        <v>0</v>
      </c>
    </row>
    <row r="914" spans="2:12">
      <c r="B914" s="956"/>
      <c r="C914" s="55" t="s">
        <v>318</v>
      </c>
      <c r="D914" s="194">
        <v>7000</v>
      </c>
      <c r="E914" s="195"/>
      <c r="F914" s="196"/>
      <c r="G914" s="197">
        <f t="shared" si="506"/>
        <v>0</v>
      </c>
      <c r="H914" s="198">
        <f t="shared" si="507"/>
        <v>0</v>
      </c>
      <c r="I914" s="208">
        <f t="shared" si="508"/>
        <v>0</v>
      </c>
      <c r="J914" s="147">
        <f t="shared" si="509"/>
        <v>0</v>
      </c>
      <c r="K914" s="242">
        <f t="shared" si="510"/>
        <v>0</v>
      </c>
      <c r="L914" s="243">
        <f t="shared" si="511"/>
        <v>0</v>
      </c>
    </row>
    <row r="915" spans="2:12" ht="15" thickBot="1">
      <c r="B915" s="956"/>
      <c r="C915" s="200" t="s">
        <v>149</v>
      </c>
      <c r="D915" s="201"/>
      <c r="E915" s="339"/>
      <c r="F915" s="203"/>
      <c r="G915" s="204">
        <f>E915-F915</f>
        <v>0</v>
      </c>
      <c r="H915" s="330"/>
      <c r="I915" s="209">
        <f t="shared" si="508"/>
        <v>0</v>
      </c>
      <c r="J915" s="210">
        <f t="shared" si="509"/>
        <v>0</v>
      </c>
      <c r="K915" s="244">
        <f t="shared" si="510"/>
        <v>0</v>
      </c>
      <c r="L915" s="245">
        <f>SUM(L843+H915)</f>
        <v>0</v>
      </c>
    </row>
    <row r="916" spans="2:12" ht="16" thickTop="1" thickBot="1">
      <c r="B916" s="957"/>
      <c r="C916" s="13" t="s">
        <v>150</v>
      </c>
      <c r="D916" s="14"/>
      <c r="E916" s="15">
        <f t="shared" ref="E916:L916" si="512">SUM(E906:E915)</f>
        <v>0</v>
      </c>
      <c r="F916" s="16">
        <f t="shared" si="512"/>
        <v>0</v>
      </c>
      <c r="G916" s="17">
        <f t="shared" si="512"/>
        <v>0</v>
      </c>
      <c r="H916" s="18">
        <f t="shared" si="512"/>
        <v>0</v>
      </c>
      <c r="I916" s="246">
        <f t="shared" si="512"/>
        <v>71</v>
      </c>
      <c r="J916" s="247">
        <f t="shared" si="512"/>
        <v>0</v>
      </c>
      <c r="K916" s="248">
        <f t="shared" si="512"/>
        <v>71</v>
      </c>
      <c r="L916" s="249">
        <f t="shared" si="512"/>
        <v>695500</v>
      </c>
    </row>
    <row r="917" spans="2:12" ht="13.5" customHeight="1">
      <c r="B917" s="955" t="s">
        <v>686</v>
      </c>
      <c r="C917" s="301" t="s">
        <v>146</v>
      </c>
      <c r="D917" s="234">
        <v>8000</v>
      </c>
      <c r="E917" s="302">
        <v>48</v>
      </c>
      <c r="F917" s="303"/>
      <c r="G917" s="304">
        <f t="shared" ref="G917:G925" si="513">E917-F917</f>
        <v>48</v>
      </c>
      <c r="H917" s="305">
        <f t="shared" ref="H917:H925" si="514">G917*$D917</f>
        <v>384000</v>
      </c>
      <c r="I917" s="306">
        <f t="shared" ref="I917:I926" si="515">SUM(I845+E917)</f>
        <v>104</v>
      </c>
      <c r="J917" s="307">
        <f t="shared" ref="J917:J926" si="516">SUM(J845+F917)</f>
        <v>0</v>
      </c>
      <c r="K917" s="308">
        <f t="shared" ref="K917:K926" si="517">I917-J917</f>
        <v>104</v>
      </c>
      <c r="L917" s="309">
        <f>K917*$D917</f>
        <v>832000</v>
      </c>
    </row>
    <row r="918" spans="2:12">
      <c r="B918" s="956"/>
      <c r="C918" s="55" t="s">
        <v>312</v>
      </c>
      <c r="D918" s="310">
        <v>8000</v>
      </c>
      <c r="E918" s="195"/>
      <c r="F918" s="196"/>
      <c r="G918" s="197">
        <f t="shared" si="513"/>
        <v>0</v>
      </c>
      <c r="H918" s="198">
        <f t="shared" si="514"/>
        <v>0</v>
      </c>
      <c r="I918" s="208">
        <f t="shared" si="515"/>
        <v>0</v>
      </c>
      <c r="J918" s="147">
        <f t="shared" si="516"/>
        <v>0</v>
      </c>
      <c r="K918" s="242">
        <f t="shared" si="517"/>
        <v>0</v>
      </c>
      <c r="L918" s="243">
        <f t="shared" ref="L918:L925" si="518">K918*$D918</f>
        <v>0</v>
      </c>
    </row>
    <row r="919" spans="2:12">
      <c r="B919" s="956"/>
      <c r="C919" s="55" t="s">
        <v>314</v>
      </c>
      <c r="D919" s="194">
        <v>4000</v>
      </c>
      <c r="E919" s="195">
        <v>2</v>
      </c>
      <c r="F919" s="196"/>
      <c r="G919" s="197">
        <f t="shared" si="513"/>
        <v>2</v>
      </c>
      <c r="H919" s="198">
        <f t="shared" si="514"/>
        <v>8000</v>
      </c>
      <c r="I919" s="208">
        <f t="shared" si="515"/>
        <v>4</v>
      </c>
      <c r="J919" s="147">
        <f t="shared" si="516"/>
        <v>0</v>
      </c>
      <c r="K919" s="242">
        <f t="shared" si="517"/>
        <v>4</v>
      </c>
      <c r="L919" s="243">
        <f t="shared" si="518"/>
        <v>16000</v>
      </c>
    </row>
    <row r="920" spans="2:12">
      <c r="B920" s="956"/>
      <c r="C920" s="55" t="s">
        <v>313</v>
      </c>
      <c r="D920" s="194">
        <v>4000</v>
      </c>
      <c r="E920" s="195"/>
      <c r="F920" s="196"/>
      <c r="G920" s="197">
        <f t="shared" si="513"/>
        <v>0</v>
      </c>
      <c r="H920" s="198">
        <f t="shared" si="514"/>
        <v>0</v>
      </c>
      <c r="I920" s="208">
        <f t="shared" si="515"/>
        <v>0</v>
      </c>
      <c r="J920" s="147">
        <f t="shared" si="516"/>
        <v>0</v>
      </c>
      <c r="K920" s="242">
        <f t="shared" si="517"/>
        <v>0</v>
      </c>
      <c r="L920" s="243">
        <f t="shared" si="518"/>
        <v>0</v>
      </c>
    </row>
    <row r="921" spans="2:12">
      <c r="B921" s="956"/>
      <c r="C921" s="55" t="s">
        <v>147</v>
      </c>
      <c r="D921" s="194">
        <v>7600</v>
      </c>
      <c r="E921" s="195">
        <v>4</v>
      </c>
      <c r="F921" s="196"/>
      <c r="G921" s="197">
        <f t="shared" si="513"/>
        <v>4</v>
      </c>
      <c r="H921" s="198">
        <f t="shared" si="514"/>
        <v>30400</v>
      </c>
      <c r="I921" s="208">
        <f t="shared" si="515"/>
        <v>19</v>
      </c>
      <c r="J921" s="147">
        <f t="shared" si="516"/>
        <v>0</v>
      </c>
      <c r="K921" s="242">
        <f t="shared" si="517"/>
        <v>19</v>
      </c>
      <c r="L921" s="243">
        <f t="shared" si="518"/>
        <v>144400</v>
      </c>
    </row>
    <row r="922" spans="2:12">
      <c r="B922" s="956"/>
      <c r="C922" s="55" t="s">
        <v>315</v>
      </c>
      <c r="D922" s="194">
        <v>7600</v>
      </c>
      <c r="E922" s="195"/>
      <c r="F922" s="196"/>
      <c r="G922" s="197">
        <f t="shared" si="513"/>
        <v>0</v>
      </c>
      <c r="H922" s="198">
        <f t="shared" si="514"/>
        <v>0</v>
      </c>
      <c r="I922" s="208">
        <f t="shared" si="515"/>
        <v>0</v>
      </c>
      <c r="J922" s="147">
        <f t="shared" si="516"/>
        <v>0</v>
      </c>
      <c r="K922" s="242">
        <f t="shared" si="517"/>
        <v>0</v>
      </c>
      <c r="L922" s="243">
        <f t="shared" si="518"/>
        <v>0</v>
      </c>
    </row>
    <row r="923" spans="2:12">
      <c r="B923" s="956"/>
      <c r="C923" s="55" t="s">
        <v>317</v>
      </c>
      <c r="D923" s="194">
        <v>3800</v>
      </c>
      <c r="E923" s="195"/>
      <c r="F923" s="196"/>
      <c r="G923" s="197">
        <f t="shared" si="513"/>
        <v>0</v>
      </c>
      <c r="H923" s="198">
        <f t="shared" si="514"/>
        <v>0</v>
      </c>
      <c r="I923" s="208">
        <f t="shared" si="515"/>
        <v>1</v>
      </c>
      <c r="J923" s="147">
        <f t="shared" si="516"/>
        <v>0</v>
      </c>
      <c r="K923" s="242">
        <f t="shared" si="517"/>
        <v>1</v>
      </c>
      <c r="L923" s="243">
        <f t="shared" si="518"/>
        <v>3800</v>
      </c>
    </row>
    <row r="924" spans="2:12">
      <c r="B924" s="956"/>
      <c r="C924" s="55" t="s">
        <v>316</v>
      </c>
      <c r="D924" s="194">
        <v>3800</v>
      </c>
      <c r="E924" s="195"/>
      <c r="F924" s="196"/>
      <c r="G924" s="197">
        <f t="shared" si="513"/>
        <v>0</v>
      </c>
      <c r="H924" s="198">
        <f t="shared" si="514"/>
        <v>0</v>
      </c>
      <c r="I924" s="208">
        <f t="shared" si="515"/>
        <v>0</v>
      </c>
      <c r="J924" s="147">
        <f t="shared" si="516"/>
        <v>0</v>
      </c>
      <c r="K924" s="242">
        <f t="shared" si="517"/>
        <v>0</v>
      </c>
      <c r="L924" s="243">
        <f t="shared" si="518"/>
        <v>0</v>
      </c>
    </row>
    <row r="925" spans="2:12">
      <c r="B925" s="956"/>
      <c r="C925" s="55" t="s">
        <v>318</v>
      </c>
      <c r="D925" s="194">
        <v>5600</v>
      </c>
      <c r="E925" s="195"/>
      <c r="F925" s="196"/>
      <c r="G925" s="197">
        <f t="shared" si="513"/>
        <v>0</v>
      </c>
      <c r="H925" s="198">
        <f t="shared" si="514"/>
        <v>0</v>
      </c>
      <c r="I925" s="208">
        <f t="shared" si="515"/>
        <v>0</v>
      </c>
      <c r="J925" s="147">
        <f t="shared" si="516"/>
        <v>0</v>
      </c>
      <c r="K925" s="242">
        <f t="shared" si="517"/>
        <v>0</v>
      </c>
      <c r="L925" s="243">
        <f t="shared" si="518"/>
        <v>0</v>
      </c>
    </row>
    <row r="926" spans="2:12" ht="15" thickBot="1">
      <c r="B926" s="956"/>
      <c r="C926" s="200" t="s">
        <v>149</v>
      </c>
      <c r="D926" s="201"/>
      <c r="E926" s="339"/>
      <c r="F926" s="203"/>
      <c r="G926" s="204">
        <f>E926-F926</f>
        <v>0</v>
      </c>
      <c r="H926" s="330"/>
      <c r="I926" s="209">
        <f t="shared" si="515"/>
        <v>0</v>
      </c>
      <c r="J926" s="210">
        <f t="shared" si="516"/>
        <v>0</v>
      </c>
      <c r="K926" s="244">
        <f t="shared" si="517"/>
        <v>0</v>
      </c>
      <c r="L926" s="245">
        <f>SUM(L854+H926)</f>
        <v>0</v>
      </c>
    </row>
    <row r="927" spans="2:12" ht="16" thickTop="1" thickBot="1">
      <c r="B927" s="957"/>
      <c r="C927" s="13" t="s">
        <v>150</v>
      </c>
      <c r="D927" s="14"/>
      <c r="E927" s="15">
        <f t="shared" ref="E927:L927" si="519">SUM(E917:E926)</f>
        <v>54</v>
      </c>
      <c r="F927" s="16">
        <f t="shared" si="519"/>
        <v>0</v>
      </c>
      <c r="G927" s="17">
        <f t="shared" si="519"/>
        <v>54</v>
      </c>
      <c r="H927" s="18">
        <f t="shared" si="519"/>
        <v>422400</v>
      </c>
      <c r="I927" s="246">
        <f t="shared" si="519"/>
        <v>128</v>
      </c>
      <c r="J927" s="247">
        <f t="shared" si="519"/>
        <v>0</v>
      </c>
      <c r="K927" s="248">
        <f t="shared" si="519"/>
        <v>128</v>
      </c>
      <c r="L927" s="249">
        <f t="shared" si="519"/>
        <v>996200</v>
      </c>
    </row>
    <row r="928" spans="2:12" ht="13.5" customHeight="1">
      <c r="B928" s="955" t="s">
        <v>337</v>
      </c>
      <c r="C928" s="301" t="s">
        <v>146</v>
      </c>
      <c r="D928" s="234">
        <v>1000</v>
      </c>
      <c r="E928" s="302"/>
      <c r="F928" s="303"/>
      <c r="G928" s="304">
        <f t="shared" ref="G928:G937" si="520">E928-F928</f>
        <v>0</v>
      </c>
      <c r="H928" s="305">
        <f>+G928*D928</f>
        <v>0</v>
      </c>
      <c r="I928" s="306">
        <f t="shared" ref="I928:I937" si="521">SUM(I856+E928)</f>
        <v>0</v>
      </c>
      <c r="J928" s="307">
        <f t="shared" ref="J928:J937" si="522">SUM(J856+F928)</f>
        <v>0</v>
      </c>
      <c r="K928" s="308">
        <f t="shared" ref="K928:K935" si="523">I928-J928</f>
        <v>0</v>
      </c>
      <c r="L928" s="309">
        <f>K928*$D928</f>
        <v>0</v>
      </c>
    </row>
    <row r="929" spans="2:12">
      <c r="B929" s="956"/>
      <c r="C929" s="55" t="s">
        <v>312</v>
      </c>
      <c r="D929" s="310">
        <v>1000</v>
      </c>
      <c r="E929" s="195"/>
      <c r="F929" s="196"/>
      <c r="G929" s="197">
        <f t="shared" si="520"/>
        <v>0</v>
      </c>
      <c r="H929" s="198">
        <f t="shared" ref="H929:H936" si="524">+G929*D929</f>
        <v>0</v>
      </c>
      <c r="I929" s="208">
        <f t="shared" si="521"/>
        <v>0</v>
      </c>
      <c r="J929" s="147">
        <f t="shared" si="522"/>
        <v>0</v>
      </c>
      <c r="K929" s="242">
        <f t="shared" si="523"/>
        <v>0</v>
      </c>
      <c r="L929" s="243">
        <f t="shared" ref="L929:L936" si="525">K929*$D929</f>
        <v>0</v>
      </c>
    </row>
    <row r="930" spans="2:12">
      <c r="B930" s="956"/>
      <c r="C930" s="55" t="s">
        <v>314</v>
      </c>
      <c r="D930" s="194">
        <v>500</v>
      </c>
      <c r="E930" s="195"/>
      <c r="F930" s="196"/>
      <c r="G930" s="197">
        <f t="shared" si="520"/>
        <v>0</v>
      </c>
      <c r="H930" s="198">
        <f t="shared" si="524"/>
        <v>0</v>
      </c>
      <c r="I930" s="208">
        <f t="shared" si="521"/>
        <v>0</v>
      </c>
      <c r="J930" s="147">
        <f t="shared" si="522"/>
        <v>0</v>
      </c>
      <c r="K930" s="242">
        <f t="shared" si="523"/>
        <v>0</v>
      </c>
      <c r="L930" s="243">
        <f t="shared" si="525"/>
        <v>0</v>
      </c>
    </row>
    <row r="931" spans="2:12">
      <c r="B931" s="956"/>
      <c r="C931" s="55" t="s">
        <v>313</v>
      </c>
      <c r="D931" s="194">
        <v>500</v>
      </c>
      <c r="E931" s="195"/>
      <c r="F931" s="196"/>
      <c r="G931" s="197">
        <f t="shared" si="520"/>
        <v>0</v>
      </c>
      <c r="H931" s="198">
        <f t="shared" si="524"/>
        <v>0</v>
      </c>
      <c r="I931" s="208">
        <f t="shared" si="521"/>
        <v>0</v>
      </c>
      <c r="J931" s="147">
        <f t="shared" si="522"/>
        <v>0</v>
      </c>
      <c r="K931" s="242">
        <f t="shared" si="523"/>
        <v>0</v>
      </c>
      <c r="L931" s="243">
        <f t="shared" si="525"/>
        <v>0</v>
      </c>
    </row>
    <row r="932" spans="2:12">
      <c r="B932" s="956"/>
      <c r="C932" s="55" t="s">
        <v>147</v>
      </c>
      <c r="D932" s="194">
        <v>900</v>
      </c>
      <c r="E932" s="195"/>
      <c r="F932" s="196"/>
      <c r="G932" s="197">
        <f t="shared" si="520"/>
        <v>0</v>
      </c>
      <c r="H932" s="198">
        <f t="shared" si="524"/>
        <v>0</v>
      </c>
      <c r="I932" s="208">
        <f t="shared" si="521"/>
        <v>0</v>
      </c>
      <c r="J932" s="147">
        <f t="shared" si="522"/>
        <v>0</v>
      </c>
      <c r="K932" s="242">
        <f t="shared" si="523"/>
        <v>0</v>
      </c>
      <c r="L932" s="243">
        <f t="shared" si="525"/>
        <v>0</v>
      </c>
    </row>
    <row r="933" spans="2:12">
      <c r="B933" s="956"/>
      <c r="C933" s="55" t="s">
        <v>315</v>
      </c>
      <c r="D933" s="194">
        <v>900</v>
      </c>
      <c r="E933" s="195"/>
      <c r="F933" s="196"/>
      <c r="G933" s="197">
        <f t="shared" si="520"/>
        <v>0</v>
      </c>
      <c r="H933" s="198">
        <f t="shared" si="524"/>
        <v>0</v>
      </c>
      <c r="I933" s="208">
        <f t="shared" si="521"/>
        <v>0</v>
      </c>
      <c r="J933" s="147">
        <f t="shared" si="522"/>
        <v>0</v>
      </c>
      <c r="K933" s="242">
        <f t="shared" si="523"/>
        <v>0</v>
      </c>
      <c r="L933" s="243">
        <f t="shared" si="525"/>
        <v>0</v>
      </c>
    </row>
    <row r="934" spans="2:12">
      <c r="B934" s="956"/>
      <c r="C934" s="55" t="s">
        <v>317</v>
      </c>
      <c r="D934" s="194">
        <v>450</v>
      </c>
      <c r="E934" s="195"/>
      <c r="F934" s="196"/>
      <c r="G934" s="197">
        <f t="shared" si="520"/>
        <v>0</v>
      </c>
      <c r="H934" s="198">
        <f t="shared" si="524"/>
        <v>0</v>
      </c>
      <c r="I934" s="208">
        <f t="shared" si="521"/>
        <v>0</v>
      </c>
      <c r="J934" s="147">
        <f t="shared" si="522"/>
        <v>0</v>
      </c>
      <c r="K934" s="242">
        <f t="shared" si="523"/>
        <v>0</v>
      </c>
      <c r="L934" s="243">
        <f t="shared" si="525"/>
        <v>0</v>
      </c>
    </row>
    <row r="935" spans="2:12">
      <c r="B935" s="956"/>
      <c r="C935" s="55" t="s">
        <v>316</v>
      </c>
      <c r="D935" s="194">
        <v>450</v>
      </c>
      <c r="E935" s="195"/>
      <c r="F935" s="196"/>
      <c r="G935" s="197">
        <f t="shared" si="520"/>
        <v>0</v>
      </c>
      <c r="H935" s="198">
        <f t="shared" si="524"/>
        <v>0</v>
      </c>
      <c r="I935" s="208">
        <f t="shared" si="521"/>
        <v>0</v>
      </c>
      <c r="J935" s="147">
        <f t="shared" si="522"/>
        <v>0</v>
      </c>
      <c r="K935" s="242">
        <f t="shared" si="523"/>
        <v>0</v>
      </c>
      <c r="L935" s="243">
        <f t="shared" si="525"/>
        <v>0</v>
      </c>
    </row>
    <row r="936" spans="2:12">
      <c r="B936" s="956"/>
      <c r="C936" s="55" t="s">
        <v>318</v>
      </c>
      <c r="D936" s="199">
        <v>700</v>
      </c>
      <c r="E936" s="195"/>
      <c r="F936" s="196"/>
      <c r="G936" s="197">
        <f t="shared" si="520"/>
        <v>0</v>
      </c>
      <c r="H936" s="198">
        <f t="shared" si="524"/>
        <v>0</v>
      </c>
      <c r="I936" s="208">
        <f t="shared" si="521"/>
        <v>0</v>
      </c>
      <c r="J936" s="147">
        <f t="shared" si="522"/>
        <v>0</v>
      </c>
      <c r="K936" s="242">
        <f>I936-J936</f>
        <v>0</v>
      </c>
      <c r="L936" s="243">
        <f t="shared" si="525"/>
        <v>0</v>
      </c>
    </row>
    <row r="937" spans="2:12" ht="15" thickBot="1">
      <c r="B937" s="956"/>
      <c r="C937" s="200" t="s">
        <v>149</v>
      </c>
      <c r="D937" s="201"/>
      <c r="E937" s="339"/>
      <c r="F937" s="203"/>
      <c r="G937" s="204">
        <f t="shared" si="520"/>
        <v>0</v>
      </c>
      <c r="H937" s="330"/>
      <c r="I937" s="209">
        <f t="shared" si="521"/>
        <v>0</v>
      </c>
      <c r="J937" s="210">
        <f t="shared" si="522"/>
        <v>0</v>
      </c>
      <c r="K937" s="244">
        <f>I937-J937</f>
        <v>0</v>
      </c>
      <c r="L937" s="245">
        <f>SUM(L865+H937)</f>
        <v>0</v>
      </c>
    </row>
    <row r="938" spans="2:12" ht="16" thickTop="1" thickBot="1">
      <c r="B938" s="957"/>
      <c r="C938" s="13" t="s">
        <v>150</v>
      </c>
      <c r="D938" s="14"/>
      <c r="E938" s="15">
        <f t="shared" ref="E938:L938" si="526">SUM(E928:E937)</f>
        <v>0</v>
      </c>
      <c r="F938" s="16">
        <f t="shared" si="526"/>
        <v>0</v>
      </c>
      <c r="G938" s="17">
        <f t="shared" si="526"/>
        <v>0</v>
      </c>
      <c r="H938" s="18">
        <f t="shared" si="526"/>
        <v>0</v>
      </c>
      <c r="I938" s="246">
        <f t="shared" si="526"/>
        <v>0</v>
      </c>
      <c r="J938" s="247">
        <f t="shared" si="526"/>
        <v>0</v>
      </c>
      <c r="K938" s="248">
        <f t="shared" si="526"/>
        <v>0</v>
      </c>
      <c r="L938" s="249">
        <f t="shared" si="526"/>
        <v>0</v>
      </c>
    </row>
    <row r="939" spans="2:12" ht="15" thickBot="1">
      <c r="B939" s="207" t="s">
        <v>151</v>
      </c>
      <c r="C939" s="232"/>
      <c r="D939" s="232"/>
      <c r="E939" s="258">
        <f t="shared" ref="E939:L939" si="527">SUM(E883+E894+E905+E916+E927+E938)</f>
        <v>204</v>
      </c>
      <c r="F939" s="341">
        <f t="shared" si="527"/>
        <v>0</v>
      </c>
      <c r="G939" s="342">
        <f t="shared" si="527"/>
        <v>204</v>
      </c>
      <c r="H939" s="343">
        <f t="shared" si="527"/>
        <v>1136900</v>
      </c>
      <c r="I939" s="255">
        <f t="shared" si="527"/>
        <v>707</v>
      </c>
      <c r="J939" s="256">
        <f t="shared" si="527"/>
        <v>0</v>
      </c>
      <c r="K939" s="257">
        <f t="shared" si="527"/>
        <v>707</v>
      </c>
      <c r="L939" s="233">
        <f t="shared" si="527"/>
        <v>4072360</v>
      </c>
    </row>
    <row r="940" spans="2:12" ht="13.5" customHeight="1"/>
    <row r="941" spans="2:12" ht="13.5" customHeight="1">
      <c r="B941" s="961" t="s">
        <v>138</v>
      </c>
      <c r="C941" s="961"/>
      <c r="D941" s="961"/>
      <c r="E941" s="922"/>
      <c r="F941" s="922"/>
    </row>
    <row r="942" spans="2:12" ht="13.5" customHeight="1" thickBot="1">
      <c r="B942" s="954">
        <f>B870+1</f>
        <v>46155</v>
      </c>
      <c r="C942" s="954"/>
      <c r="D942" s="954"/>
      <c r="E942" s="954"/>
      <c r="F942" s="954"/>
      <c r="G942" s="311"/>
      <c r="H942" s="20"/>
    </row>
    <row r="943" spans="2:12" ht="15">
      <c r="B943" s="958" t="s">
        <v>139</v>
      </c>
      <c r="C943" s="959"/>
      <c r="D943" s="960"/>
      <c r="E943" s="5"/>
      <c r="F943" s="226" t="s">
        <v>140</v>
      </c>
      <c r="G943" s="226"/>
      <c r="H943" s="6"/>
      <c r="I943" s="7"/>
      <c r="J943" s="226" t="s">
        <v>141</v>
      </c>
      <c r="K943" s="226"/>
      <c r="L943" s="6"/>
    </row>
    <row r="944" spans="2:12" ht="15" thickBot="1">
      <c r="B944" s="227"/>
      <c r="C944" s="228"/>
      <c r="D944" s="229"/>
      <c r="E944" s="8" t="s">
        <v>142</v>
      </c>
      <c r="F944" s="9" t="s">
        <v>143</v>
      </c>
      <c r="G944" s="10" t="s">
        <v>144</v>
      </c>
      <c r="H944" s="11" t="s">
        <v>145</v>
      </c>
      <c r="I944" s="12" t="s">
        <v>142</v>
      </c>
      <c r="J944" s="9" t="s">
        <v>143</v>
      </c>
      <c r="K944" s="10" t="s">
        <v>144</v>
      </c>
      <c r="L944" s="11" t="s">
        <v>145</v>
      </c>
    </row>
    <row r="945" spans="2:12" ht="13.5" customHeight="1">
      <c r="B945" s="955" t="s">
        <v>636</v>
      </c>
      <c r="C945" s="301" t="s">
        <v>146</v>
      </c>
      <c r="D945" s="234">
        <v>5000</v>
      </c>
      <c r="E945" s="302">
        <v>4</v>
      </c>
      <c r="F945" s="303"/>
      <c r="G945" s="304">
        <f t="shared" ref="G945:G954" si="528">E945-F945</f>
        <v>4</v>
      </c>
      <c r="H945" s="305">
        <f>G945*$D945</f>
        <v>20000</v>
      </c>
      <c r="I945" s="306">
        <f t="shared" ref="I945:I954" si="529">SUM(I873+E945)</f>
        <v>326</v>
      </c>
      <c r="J945" s="307">
        <f t="shared" ref="J945:J954" si="530">SUM(J873+F945)</f>
        <v>0</v>
      </c>
      <c r="K945" s="308">
        <f t="shared" ref="K945:K954" si="531">I945-J945</f>
        <v>326</v>
      </c>
      <c r="L945" s="309">
        <f>K945*$D945</f>
        <v>1630000</v>
      </c>
    </row>
    <row r="946" spans="2:12">
      <c r="B946" s="956"/>
      <c r="C946" s="55" t="s">
        <v>312</v>
      </c>
      <c r="D946" s="310">
        <v>5000</v>
      </c>
      <c r="E946" s="195"/>
      <c r="F946" s="196"/>
      <c r="G946" s="197">
        <f t="shared" si="528"/>
        <v>0</v>
      </c>
      <c r="H946" s="198">
        <f t="shared" ref="H946:H953" si="532">G946*$D946</f>
        <v>0</v>
      </c>
      <c r="I946" s="208">
        <f t="shared" si="529"/>
        <v>0</v>
      </c>
      <c r="J946" s="147">
        <f t="shared" si="530"/>
        <v>0</v>
      </c>
      <c r="K946" s="242">
        <f t="shared" si="531"/>
        <v>0</v>
      </c>
      <c r="L946" s="243">
        <f t="shared" ref="L946:L953" si="533">K946*$D946</f>
        <v>0</v>
      </c>
    </row>
    <row r="947" spans="2:12">
      <c r="B947" s="956"/>
      <c r="C947" s="55" t="s">
        <v>314</v>
      </c>
      <c r="D947" s="194">
        <v>2500</v>
      </c>
      <c r="E947" s="195"/>
      <c r="F947" s="196"/>
      <c r="G947" s="197">
        <f t="shared" si="528"/>
        <v>0</v>
      </c>
      <c r="H947" s="198">
        <f t="shared" si="532"/>
        <v>0</v>
      </c>
      <c r="I947" s="208">
        <f t="shared" si="529"/>
        <v>20</v>
      </c>
      <c r="J947" s="147">
        <f t="shared" si="530"/>
        <v>0</v>
      </c>
      <c r="K947" s="242">
        <f t="shared" si="531"/>
        <v>20</v>
      </c>
      <c r="L947" s="243">
        <f t="shared" si="533"/>
        <v>50000</v>
      </c>
    </row>
    <row r="948" spans="2:12">
      <c r="B948" s="956"/>
      <c r="C948" s="55" t="s">
        <v>313</v>
      </c>
      <c r="D948" s="194">
        <v>2500</v>
      </c>
      <c r="E948" s="195"/>
      <c r="F948" s="196"/>
      <c r="G948" s="197">
        <f t="shared" si="528"/>
        <v>0</v>
      </c>
      <c r="H948" s="198">
        <f t="shared" si="532"/>
        <v>0</v>
      </c>
      <c r="I948" s="208">
        <f t="shared" si="529"/>
        <v>0</v>
      </c>
      <c r="J948" s="147">
        <f t="shared" si="530"/>
        <v>0</v>
      </c>
      <c r="K948" s="242">
        <f t="shared" si="531"/>
        <v>0</v>
      </c>
      <c r="L948" s="243">
        <f t="shared" si="533"/>
        <v>0</v>
      </c>
    </row>
    <row r="949" spans="2:12">
      <c r="B949" s="956"/>
      <c r="C949" s="55" t="s">
        <v>147</v>
      </c>
      <c r="D949" s="194">
        <v>4750</v>
      </c>
      <c r="E949" s="195">
        <v>8</v>
      </c>
      <c r="F949" s="196"/>
      <c r="G949" s="197">
        <f t="shared" si="528"/>
        <v>8</v>
      </c>
      <c r="H949" s="198">
        <f t="shared" si="532"/>
        <v>38000</v>
      </c>
      <c r="I949" s="208">
        <f t="shared" si="529"/>
        <v>41</v>
      </c>
      <c r="J949" s="147">
        <f t="shared" si="530"/>
        <v>0</v>
      </c>
      <c r="K949" s="242">
        <f t="shared" si="531"/>
        <v>41</v>
      </c>
      <c r="L949" s="243">
        <f t="shared" si="533"/>
        <v>194750</v>
      </c>
    </row>
    <row r="950" spans="2:12">
      <c r="B950" s="956"/>
      <c r="C950" s="55" t="s">
        <v>315</v>
      </c>
      <c r="D950" s="194">
        <v>4750</v>
      </c>
      <c r="E950" s="195"/>
      <c r="F950" s="196"/>
      <c r="G950" s="197">
        <f t="shared" si="528"/>
        <v>0</v>
      </c>
      <c r="H950" s="198">
        <f t="shared" si="532"/>
        <v>0</v>
      </c>
      <c r="I950" s="208">
        <f t="shared" si="529"/>
        <v>0</v>
      </c>
      <c r="J950" s="147">
        <f t="shared" si="530"/>
        <v>0</v>
      </c>
      <c r="K950" s="242">
        <f t="shared" si="531"/>
        <v>0</v>
      </c>
      <c r="L950" s="243">
        <f t="shared" si="533"/>
        <v>0</v>
      </c>
    </row>
    <row r="951" spans="2:12">
      <c r="B951" s="956"/>
      <c r="C951" s="55" t="s">
        <v>317</v>
      </c>
      <c r="D951" s="194">
        <v>2380</v>
      </c>
      <c r="E951" s="195"/>
      <c r="F951" s="196"/>
      <c r="G951" s="197">
        <f t="shared" si="528"/>
        <v>0</v>
      </c>
      <c r="H951" s="198">
        <f t="shared" si="532"/>
        <v>0</v>
      </c>
      <c r="I951" s="208">
        <f t="shared" si="529"/>
        <v>2</v>
      </c>
      <c r="J951" s="147">
        <f t="shared" si="530"/>
        <v>0</v>
      </c>
      <c r="K951" s="242">
        <f t="shared" si="531"/>
        <v>2</v>
      </c>
      <c r="L951" s="243">
        <f t="shared" si="533"/>
        <v>4760</v>
      </c>
    </row>
    <row r="952" spans="2:12">
      <c r="B952" s="956"/>
      <c r="C952" s="55" t="s">
        <v>316</v>
      </c>
      <c r="D952" s="194">
        <v>2380</v>
      </c>
      <c r="E952" s="195"/>
      <c r="F952" s="196"/>
      <c r="G952" s="197">
        <f t="shared" si="528"/>
        <v>0</v>
      </c>
      <c r="H952" s="198">
        <f t="shared" si="532"/>
        <v>0</v>
      </c>
      <c r="I952" s="208">
        <f t="shared" si="529"/>
        <v>0</v>
      </c>
      <c r="J952" s="147">
        <f t="shared" si="530"/>
        <v>0</v>
      </c>
      <c r="K952" s="242">
        <f t="shared" si="531"/>
        <v>0</v>
      </c>
      <c r="L952" s="243">
        <f t="shared" si="533"/>
        <v>0</v>
      </c>
    </row>
    <row r="953" spans="2:12">
      <c r="B953" s="956"/>
      <c r="C953" s="55" t="s">
        <v>318</v>
      </c>
      <c r="D953" s="194">
        <v>3500</v>
      </c>
      <c r="E953" s="195"/>
      <c r="F953" s="196"/>
      <c r="G953" s="197">
        <f t="shared" si="528"/>
        <v>0</v>
      </c>
      <c r="H953" s="198">
        <f t="shared" si="532"/>
        <v>0</v>
      </c>
      <c r="I953" s="208">
        <f t="shared" si="529"/>
        <v>0</v>
      </c>
      <c r="J953" s="147">
        <f t="shared" si="530"/>
        <v>0</v>
      </c>
      <c r="K953" s="242">
        <f t="shared" si="531"/>
        <v>0</v>
      </c>
      <c r="L953" s="243">
        <f t="shared" si="533"/>
        <v>0</v>
      </c>
    </row>
    <row r="954" spans="2:12" ht="15" thickBot="1">
      <c r="B954" s="956"/>
      <c r="C954" s="200" t="s">
        <v>149</v>
      </c>
      <c r="D954" s="201"/>
      <c r="E954" s="339">
        <v>79</v>
      </c>
      <c r="F954" s="203"/>
      <c r="G954" s="204">
        <f t="shared" si="528"/>
        <v>79</v>
      </c>
      <c r="H954" s="330">
        <v>302750</v>
      </c>
      <c r="I954" s="209">
        <f t="shared" si="529"/>
        <v>176</v>
      </c>
      <c r="J954" s="210">
        <f t="shared" si="530"/>
        <v>0</v>
      </c>
      <c r="K954" s="244">
        <f t="shared" si="531"/>
        <v>176</v>
      </c>
      <c r="L954" s="245">
        <f>SUM(L882+H954)</f>
        <v>763500</v>
      </c>
    </row>
    <row r="955" spans="2:12" ht="16" thickTop="1" thickBot="1">
      <c r="B955" s="957"/>
      <c r="C955" s="13" t="s">
        <v>150</v>
      </c>
      <c r="D955" s="14"/>
      <c r="E955" s="15">
        <f t="shared" ref="E955:L955" si="534">SUM(E945:E954)</f>
        <v>91</v>
      </c>
      <c r="F955" s="16">
        <f t="shared" si="534"/>
        <v>0</v>
      </c>
      <c r="G955" s="17">
        <f t="shared" si="534"/>
        <v>91</v>
      </c>
      <c r="H955" s="18">
        <f t="shared" si="534"/>
        <v>360750</v>
      </c>
      <c r="I955" s="246">
        <f t="shared" si="534"/>
        <v>565</v>
      </c>
      <c r="J955" s="247">
        <f t="shared" si="534"/>
        <v>0</v>
      </c>
      <c r="K955" s="248">
        <f t="shared" si="534"/>
        <v>565</v>
      </c>
      <c r="L955" s="249">
        <f t="shared" si="534"/>
        <v>2643010</v>
      </c>
    </row>
    <row r="956" spans="2:12" ht="13.5" customHeight="1">
      <c r="B956" s="955" t="s">
        <v>319</v>
      </c>
      <c r="C956" s="301" t="s">
        <v>146</v>
      </c>
      <c r="D956" s="234">
        <v>4000</v>
      </c>
      <c r="E956" s="302"/>
      <c r="F956" s="303"/>
      <c r="G956" s="304">
        <f t="shared" ref="G956:G964" si="535">E956-F956</f>
        <v>0</v>
      </c>
      <c r="H956" s="305">
        <f t="shared" ref="H956:H964" si="536">G956*$D956</f>
        <v>0</v>
      </c>
      <c r="I956" s="306">
        <f t="shared" ref="I956:I965" si="537">SUM(I884+E956)</f>
        <v>0</v>
      </c>
      <c r="J956" s="307">
        <f t="shared" ref="J956:J965" si="538">SUM(J884+F956)</f>
        <v>0</v>
      </c>
      <c r="K956" s="308">
        <f t="shared" ref="K956:K965" si="539">I956-J956</f>
        <v>0</v>
      </c>
      <c r="L956" s="309">
        <f>K956*$D956</f>
        <v>0</v>
      </c>
    </row>
    <row r="957" spans="2:12">
      <c r="B957" s="956"/>
      <c r="C957" s="55" t="s">
        <v>312</v>
      </c>
      <c r="D957" s="310">
        <v>4000</v>
      </c>
      <c r="E957" s="195"/>
      <c r="F957" s="196"/>
      <c r="G957" s="197">
        <f t="shared" si="535"/>
        <v>0</v>
      </c>
      <c r="H957" s="198">
        <f t="shared" si="536"/>
        <v>0</v>
      </c>
      <c r="I957" s="208">
        <f t="shared" si="537"/>
        <v>0</v>
      </c>
      <c r="J957" s="147">
        <f t="shared" si="538"/>
        <v>0</v>
      </c>
      <c r="K957" s="242">
        <f t="shared" si="539"/>
        <v>0</v>
      </c>
      <c r="L957" s="243">
        <f t="shared" ref="L957:L964" si="540">K957*$D957</f>
        <v>0</v>
      </c>
    </row>
    <row r="958" spans="2:12">
      <c r="B958" s="956"/>
      <c r="C958" s="55" t="s">
        <v>314</v>
      </c>
      <c r="D958" s="194">
        <v>2000</v>
      </c>
      <c r="E958" s="195"/>
      <c r="F958" s="196"/>
      <c r="G958" s="197">
        <f t="shared" si="535"/>
        <v>0</v>
      </c>
      <c r="H958" s="198">
        <f t="shared" si="536"/>
        <v>0</v>
      </c>
      <c r="I958" s="208">
        <f t="shared" si="537"/>
        <v>0</v>
      </c>
      <c r="J958" s="147">
        <f t="shared" si="538"/>
        <v>0</v>
      </c>
      <c r="K958" s="242">
        <f t="shared" si="539"/>
        <v>0</v>
      </c>
      <c r="L958" s="243">
        <f t="shared" si="540"/>
        <v>0</v>
      </c>
    </row>
    <row r="959" spans="2:12">
      <c r="B959" s="956"/>
      <c r="C959" s="55" t="s">
        <v>313</v>
      </c>
      <c r="D959" s="194">
        <v>2000</v>
      </c>
      <c r="E959" s="195"/>
      <c r="F959" s="196"/>
      <c r="G959" s="197">
        <f t="shared" si="535"/>
        <v>0</v>
      </c>
      <c r="H959" s="198">
        <f t="shared" si="536"/>
        <v>0</v>
      </c>
      <c r="I959" s="208">
        <f t="shared" si="537"/>
        <v>0</v>
      </c>
      <c r="J959" s="147">
        <f t="shared" si="538"/>
        <v>0</v>
      </c>
      <c r="K959" s="242">
        <f t="shared" si="539"/>
        <v>0</v>
      </c>
      <c r="L959" s="243">
        <f t="shared" si="540"/>
        <v>0</v>
      </c>
    </row>
    <row r="960" spans="2:12">
      <c r="B960" s="956"/>
      <c r="C960" s="55" t="s">
        <v>147</v>
      </c>
      <c r="D960" s="194">
        <v>3800</v>
      </c>
      <c r="E960" s="195"/>
      <c r="F960" s="196"/>
      <c r="G960" s="197">
        <f t="shared" si="535"/>
        <v>0</v>
      </c>
      <c r="H960" s="198">
        <f t="shared" si="536"/>
        <v>0</v>
      </c>
      <c r="I960" s="208">
        <f t="shared" si="537"/>
        <v>0</v>
      </c>
      <c r="J960" s="147">
        <f t="shared" si="538"/>
        <v>0</v>
      </c>
      <c r="K960" s="242">
        <f t="shared" si="539"/>
        <v>0</v>
      </c>
      <c r="L960" s="243">
        <f t="shared" si="540"/>
        <v>0</v>
      </c>
    </row>
    <row r="961" spans="2:12">
      <c r="B961" s="956"/>
      <c r="C961" s="55" t="s">
        <v>315</v>
      </c>
      <c r="D961" s="194">
        <v>3800</v>
      </c>
      <c r="E961" s="195"/>
      <c r="F961" s="196"/>
      <c r="G961" s="197">
        <f t="shared" si="535"/>
        <v>0</v>
      </c>
      <c r="H961" s="198">
        <f t="shared" si="536"/>
        <v>0</v>
      </c>
      <c r="I961" s="208">
        <f t="shared" si="537"/>
        <v>0</v>
      </c>
      <c r="J961" s="147">
        <f t="shared" si="538"/>
        <v>0</v>
      </c>
      <c r="K961" s="242">
        <f t="shared" si="539"/>
        <v>0</v>
      </c>
      <c r="L961" s="243">
        <f t="shared" si="540"/>
        <v>0</v>
      </c>
    </row>
    <row r="962" spans="2:12">
      <c r="B962" s="956"/>
      <c r="C962" s="55" t="s">
        <v>317</v>
      </c>
      <c r="D962" s="194">
        <v>1900</v>
      </c>
      <c r="E962" s="195"/>
      <c r="F962" s="196"/>
      <c r="G962" s="197">
        <f t="shared" si="535"/>
        <v>0</v>
      </c>
      <c r="H962" s="198">
        <f t="shared" si="536"/>
        <v>0</v>
      </c>
      <c r="I962" s="208">
        <f t="shared" si="537"/>
        <v>0</v>
      </c>
      <c r="J962" s="147">
        <f t="shared" si="538"/>
        <v>0</v>
      </c>
      <c r="K962" s="242">
        <f t="shared" si="539"/>
        <v>0</v>
      </c>
      <c r="L962" s="243">
        <f t="shared" si="540"/>
        <v>0</v>
      </c>
    </row>
    <row r="963" spans="2:12">
      <c r="B963" s="956"/>
      <c r="C963" s="55" t="s">
        <v>316</v>
      </c>
      <c r="D963" s="194">
        <v>1900</v>
      </c>
      <c r="E963" s="195"/>
      <c r="F963" s="196"/>
      <c r="G963" s="197">
        <f t="shared" si="535"/>
        <v>0</v>
      </c>
      <c r="H963" s="198">
        <f t="shared" si="536"/>
        <v>0</v>
      </c>
      <c r="I963" s="208">
        <f t="shared" si="537"/>
        <v>0</v>
      </c>
      <c r="J963" s="147">
        <f t="shared" si="538"/>
        <v>0</v>
      </c>
      <c r="K963" s="242">
        <f t="shared" si="539"/>
        <v>0</v>
      </c>
      <c r="L963" s="243">
        <f t="shared" si="540"/>
        <v>0</v>
      </c>
    </row>
    <row r="964" spans="2:12">
      <c r="B964" s="956"/>
      <c r="C964" s="55" t="s">
        <v>318</v>
      </c>
      <c r="D964" s="194">
        <v>2800</v>
      </c>
      <c r="E964" s="195"/>
      <c r="F964" s="196"/>
      <c r="G964" s="197">
        <f t="shared" si="535"/>
        <v>0</v>
      </c>
      <c r="H964" s="198">
        <f t="shared" si="536"/>
        <v>0</v>
      </c>
      <c r="I964" s="208">
        <f t="shared" si="537"/>
        <v>0</v>
      </c>
      <c r="J964" s="147">
        <f t="shared" si="538"/>
        <v>0</v>
      </c>
      <c r="K964" s="242">
        <f t="shared" si="539"/>
        <v>0</v>
      </c>
      <c r="L964" s="243">
        <f t="shared" si="540"/>
        <v>0</v>
      </c>
    </row>
    <row r="965" spans="2:12" ht="15" thickBot="1">
      <c r="B965" s="956"/>
      <c r="C965" s="200" t="s">
        <v>149</v>
      </c>
      <c r="D965" s="201"/>
      <c r="E965" s="339"/>
      <c r="F965" s="203"/>
      <c r="G965" s="204">
        <f>E965-F965</f>
        <v>0</v>
      </c>
      <c r="H965" s="330"/>
      <c r="I965" s="209">
        <f t="shared" si="537"/>
        <v>0</v>
      </c>
      <c r="J965" s="210">
        <f t="shared" si="538"/>
        <v>0</v>
      </c>
      <c r="K965" s="244">
        <f t="shared" si="539"/>
        <v>0</v>
      </c>
      <c r="L965" s="245">
        <f>SUM(L893+H965)</f>
        <v>0</v>
      </c>
    </row>
    <row r="966" spans="2:12" ht="16" thickTop="1" thickBot="1">
      <c r="B966" s="957"/>
      <c r="C966" s="13" t="s">
        <v>150</v>
      </c>
      <c r="D966" s="14"/>
      <c r="E966" s="15">
        <f t="shared" ref="E966:L966" si="541">SUM(E956:E965)</f>
        <v>0</v>
      </c>
      <c r="F966" s="16">
        <f t="shared" si="541"/>
        <v>0</v>
      </c>
      <c r="G966" s="17">
        <f t="shared" si="541"/>
        <v>0</v>
      </c>
      <c r="H966" s="18">
        <f t="shared" si="541"/>
        <v>0</v>
      </c>
      <c r="I966" s="246">
        <f t="shared" si="541"/>
        <v>0</v>
      </c>
      <c r="J966" s="247">
        <f t="shared" si="541"/>
        <v>0</v>
      </c>
      <c r="K966" s="248">
        <f t="shared" si="541"/>
        <v>0</v>
      </c>
      <c r="L966" s="249">
        <f t="shared" si="541"/>
        <v>0</v>
      </c>
    </row>
    <row r="967" spans="2:12" ht="13.5" customHeight="1">
      <c r="B967" s="955" t="s">
        <v>320</v>
      </c>
      <c r="C967" s="301" t="s">
        <v>146</v>
      </c>
      <c r="D967" s="234">
        <v>3000</v>
      </c>
      <c r="E967" s="302"/>
      <c r="F967" s="303"/>
      <c r="G967" s="304">
        <f t="shared" ref="G967:G975" si="542">E967-F967</f>
        <v>0</v>
      </c>
      <c r="H967" s="305">
        <f t="shared" ref="H967:H975" si="543">G967*$D967</f>
        <v>0</v>
      </c>
      <c r="I967" s="306">
        <f t="shared" ref="I967:I976" si="544">SUM(I895+E967)</f>
        <v>28</v>
      </c>
      <c r="J967" s="307">
        <f t="shared" ref="J967:J976" si="545">SUM(J895+F967)</f>
        <v>0</v>
      </c>
      <c r="K967" s="308">
        <f t="shared" ref="K967:K976" si="546">I967-J967</f>
        <v>28</v>
      </c>
      <c r="L967" s="309">
        <f>K967*$D967</f>
        <v>84000</v>
      </c>
    </row>
    <row r="968" spans="2:12">
      <c r="B968" s="956"/>
      <c r="C968" s="55" t="s">
        <v>312</v>
      </c>
      <c r="D968" s="310">
        <v>3000</v>
      </c>
      <c r="E968" s="195"/>
      <c r="F968" s="196"/>
      <c r="G968" s="197">
        <f t="shared" si="542"/>
        <v>0</v>
      </c>
      <c r="H968" s="198">
        <f t="shared" si="543"/>
        <v>0</v>
      </c>
      <c r="I968" s="208">
        <f t="shared" si="544"/>
        <v>0</v>
      </c>
      <c r="J968" s="147">
        <f t="shared" si="545"/>
        <v>0</v>
      </c>
      <c r="K968" s="242">
        <f t="shared" si="546"/>
        <v>0</v>
      </c>
      <c r="L968" s="243">
        <f t="shared" ref="L968:L975" si="547">K968*$D968</f>
        <v>0</v>
      </c>
    </row>
    <row r="969" spans="2:12">
      <c r="B969" s="956"/>
      <c r="C969" s="55" t="s">
        <v>314</v>
      </c>
      <c r="D969" s="194">
        <v>1500</v>
      </c>
      <c r="E969" s="195"/>
      <c r="F969" s="196"/>
      <c r="G969" s="197">
        <f t="shared" si="542"/>
        <v>0</v>
      </c>
      <c r="H969" s="198">
        <f t="shared" si="543"/>
        <v>0</v>
      </c>
      <c r="I969" s="208">
        <f t="shared" si="544"/>
        <v>2</v>
      </c>
      <c r="J969" s="147">
        <f t="shared" si="545"/>
        <v>0</v>
      </c>
      <c r="K969" s="242">
        <f t="shared" si="546"/>
        <v>2</v>
      </c>
      <c r="L969" s="243">
        <f t="shared" si="547"/>
        <v>3000</v>
      </c>
    </row>
    <row r="970" spans="2:12">
      <c r="B970" s="956"/>
      <c r="C970" s="55" t="s">
        <v>313</v>
      </c>
      <c r="D970" s="194">
        <v>1500</v>
      </c>
      <c r="E970" s="195"/>
      <c r="F970" s="196"/>
      <c r="G970" s="197">
        <f t="shared" si="542"/>
        <v>0</v>
      </c>
      <c r="H970" s="198">
        <f t="shared" si="543"/>
        <v>0</v>
      </c>
      <c r="I970" s="208">
        <f t="shared" si="544"/>
        <v>0</v>
      </c>
      <c r="J970" s="147">
        <f t="shared" si="545"/>
        <v>0</v>
      </c>
      <c r="K970" s="242">
        <f t="shared" si="546"/>
        <v>0</v>
      </c>
      <c r="L970" s="243">
        <f t="shared" si="547"/>
        <v>0</v>
      </c>
    </row>
    <row r="971" spans="2:12">
      <c r="B971" s="956"/>
      <c r="C971" s="55" t="s">
        <v>147</v>
      </c>
      <c r="D971" s="194">
        <v>2850</v>
      </c>
      <c r="E971" s="195"/>
      <c r="F971" s="196"/>
      <c r="G971" s="197">
        <f t="shared" si="542"/>
        <v>0</v>
      </c>
      <c r="H971" s="198">
        <f t="shared" si="543"/>
        <v>0</v>
      </c>
      <c r="I971" s="208">
        <f t="shared" si="544"/>
        <v>4</v>
      </c>
      <c r="J971" s="147">
        <f t="shared" si="545"/>
        <v>0</v>
      </c>
      <c r="K971" s="242">
        <f t="shared" si="546"/>
        <v>4</v>
      </c>
      <c r="L971" s="243">
        <f t="shared" si="547"/>
        <v>11400</v>
      </c>
    </row>
    <row r="972" spans="2:12">
      <c r="B972" s="956"/>
      <c r="C972" s="55" t="s">
        <v>315</v>
      </c>
      <c r="D972" s="194">
        <v>2850</v>
      </c>
      <c r="E972" s="195"/>
      <c r="F972" s="196"/>
      <c r="G972" s="197">
        <f t="shared" si="542"/>
        <v>0</v>
      </c>
      <c r="H972" s="198">
        <f t="shared" si="543"/>
        <v>0</v>
      </c>
      <c r="I972" s="208">
        <f t="shared" si="544"/>
        <v>0</v>
      </c>
      <c r="J972" s="147">
        <f t="shared" si="545"/>
        <v>0</v>
      </c>
      <c r="K972" s="242">
        <f t="shared" si="546"/>
        <v>0</v>
      </c>
      <c r="L972" s="243">
        <f t="shared" si="547"/>
        <v>0</v>
      </c>
    </row>
    <row r="973" spans="2:12">
      <c r="B973" s="956"/>
      <c r="C973" s="55" t="s">
        <v>317</v>
      </c>
      <c r="D973" s="194">
        <v>1430</v>
      </c>
      <c r="E973" s="195"/>
      <c r="F973" s="196"/>
      <c r="G973" s="197">
        <f t="shared" si="542"/>
        <v>0</v>
      </c>
      <c r="H973" s="198">
        <f t="shared" si="543"/>
        <v>0</v>
      </c>
      <c r="I973" s="208">
        <f t="shared" si="544"/>
        <v>0</v>
      </c>
      <c r="J973" s="147">
        <f t="shared" si="545"/>
        <v>0</v>
      </c>
      <c r="K973" s="242">
        <f t="shared" si="546"/>
        <v>0</v>
      </c>
      <c r="L973" s="243">
        <f t="shared" si="547"/>
        <v>0</v>
      </c>
    </row>
    <row r="974" spans="2:12">
      <c r="B974" s="956"/>
      <c r="C974" s="55" t="s">
        <v>316</v>
      </c>
      <c r="D974" s="194">
        <v>1430</v>
      </c>
      <c r="E974" s="195"/>
      <c r="F974" s="196"/>
      <c r="G974" s="197">
        <f t="shared" si="542"/>
        <v>0</v>
      </c>
      <c r="H974" s="198">
        <f t="shared" si="543"/>
        <v>0</v>
      </c>
      <c r="I974" s="208">
        <f t="shared" si="544"/>
        <v>0</v>
      </c>
      <c r="J974" s="147">
        <f t="shared" si="545"/>
        <v>0</v>
      </c>
      <c r="K974" s="242">
        <f t="shared" si="546"/>
        <v>0</v>
      </c>
      <c r="L974" s="243">
        <f t="shared" si="547"/>
        <v>0</v>
      </c>
    </row>
    <row r="975" spans="2:12">
      <c r="B975" s="956"/>
      <c r="C975" s="55" t="s">
        <v>318</v>
      </c>
      <c r="D975" s="194">
        <v>2100</v>
      </c>
      <c r="E975" s="195"/>
      <c r="F975" s="196"/>
      <c r="G975" s="197">
        <f t="shared" si="542"/>
        <v>0</v>
      </c>
      <c r="H975" s="198">
        <f t="shared" si="543"/>
        <v>0</v>
      </c>
      <c r="I975" s="208">
        <f t="shared" si="544"/>
        <v>0</v>
      </c>
      <c r="J975" s="147">
        <f t="shared" si="545"/>
        <v>0</v>
      </c>
      <c r="K975" s="242">
        <f t="shared" si="546"/>
        <v>0</v>
      </c>
      <c r="L975" s="243">
        <f t="shared" si="547"/>
        <v>0</v>
      </c>
    </row>
    <row r="976" spans="2:12" ht="15" thickBot="1">
      <c r="B976" s="956"/>
      <c r="C976" s="200" t="s">
        <v>149</v>
      </c>
      <c r="D976" s="201"/>
      <c r="E976" s="339"/>
      <c r="F976" s="203"/>
      <c r="G976" s="204">
        <f>E976-F976</f>
        <v>0</v>
      </c>
      <c r="H976" s="330"/>
      <c r="I976" s="209">
        <f t="shared" si="544"/>
        <v>0</v>
      </c>
      <c r="J976" s="210">
        <f t="shared" si="545"/>
        <v>0</v>
      </c>
      <c r="K976" s="244">
        <f t="shared" si="546"/>
        <v>0</v>
      </c>
      <c r="L976" s="245">
        <f>SUM(L904+H976)</f>
        <v>0</v>
      </c>
    </row>
    <row r="977" spans="2:12" ht="16" thickTop="1" thickBot="1">
      <c r="B977" s="957"/>
      <c r="C977" s="13" t="s">
        <v>150</v>
      </c>
      <c r="D977" s="14"/>
      <c r="E977" s="15">
        <f t="shared" ref="E977:L977" si="548">SUM(E967:E976)</f>
        <v>0</v>
      </c>
      <c r="F977" s="16">
        <f t="shared" si="548"/>
        <v>0</v>
      </c>
      <c r="G977" s="17">
        <f t="shared" si="548"/>
        <v>0</v>
      </c>
      <c r="H977" s="18">
        <f t="shared" si="548"/>
        <v>0</v>
      </c>
      <c r="I977" s="246">
        <f t="shared" si="548"/>
        <v>34</v>
      </c>
      <c r="J977" s="247">
        <f t="shared" si="548"/>
        <v>0</v>
      </c>
      <c r="K977" s="248">
        <f t="shared" si="548"/>
        <v>34</v>
      </c>
      <c r="L977" s="249">
        <f t="shared" si="548"/>
        <v>98400</v>
      </c>
    </row>
    <row r="978" spans="2:12" ht="13.5" customHeight="1">
      <c r="B978" s="955" t="s">
        <v>321</v>
      </c>
      <c r="C978" s="301" t="s">
        <v>146</v>
      </c>
      <c r="D978" s="234">
        <v>10000</v>
      </c>
      <c r="E978" s="302"/>
      <c r="F978" s="303"/>
      <c r="G978" s="304">
        <f t="shared" ref="G978:G986" si="549">E978-F978</f>
        <v>0</v>
      </c>
      <c r="H978" s="305">
        <f t="shared" ref="H978:H986" si="550">G978*$D978</f>
        <v>0</v>
      </c>
      <c r="I978" s="306">
        <f t="shared" ref="I978:I987" si="551">SUM(I906+E978)</f>
        <v>60</v>
      </c>
      <c r="J978" s="307">
        <f t="shared" ref="J978:J987" si="552">SUM(J906+F978)</f>
        <v>0</v>
      </c>
      <c r="K978" s="308">
        <f t="shared" ref="K978:K987" si="553">I978-J978</f>
        <v>60</v>
      </c>
      <c r="L978" s="309">
        <f>K978*$D978</f>
        <v>600000</v>
      </c>
    </row>
    <row r="979" spans="2:12">
      <c r="B979" s="956"/>
      <c r="C979" s="55" t="s">
        <v>312</v>
      </c>
      <c r="D979" s="310">
        <v>10000</v>
      </c>
      <c r="E979" s="195"/>
      <c r="F979" s="196"/>
      <c r="G979" s="197">
        <f t="shared" si="549"/>
        <v>0</v>
      </c>
      <c r="H979" s="198">
        <f t="shared" si="550"/>
        <v>0</v>
      </c>
      <c r="I979" s="208">
        <f t="shared" si="551"/>
        <v>0</v>
      </c>
      <c r="J979" s="147">
        <f t="shared" si="552"/>
        <v>0</v>
      </c>
      <c r="K979" s="242">
        <f t="shared" si="553"/>
        <v>0</v>
      </c>
      <c r="L979" s="243">
        <f t="shared" ref="L979:L986" si="554">K979*$D979</f>
        <v>0</v>
      </c>
    </row>
    <row r="980" spans="2:12">
      <c r="B980" s="956"/>
      <c r="C980" s="55" t="s">
        <v>314</v>
      </c>
      <c r="D980" s="194">
        <v>5000</v>
      </c>
      <c r="E980" s="195"/>
      <c r="F980" s="196"/>
      <c r="G980" s="197">
        <f t="shared" si="549"/>
        <v>0</v>
      </c>
      <c r="H980" s="198">
        <f t="shared" si="550"/>
        <v>0</v>
      </c>
      <c r="I980" s="208">
        <f t="shared" si="551"/>
        <v>2</v>
      </c>
      <c r="J980" s="147">
        <f t="shared" si="552"/>
        <v>0</v>
      </c>
      <c r="K980" s="242">
        <f t="shared" si="553"/>
        <v>2</v>
      </c>
      <c r="L980" s="243">
        <f t="shared" si="554"/>
        <v>10000</v>
      </c>
    </row>
    <row r="981" spans="2:12">
      <c r="B981" s="956"/>
      <c r="C981" s="55" t="s">
        <v>313</v>
      </c>
      <c r="D981" s="194">
        <v>5000</v>
      </c>
      <c r="E981" s="195"/>
      <c r="F981" s="196"/>
      <c r="G981" s="197">
        <f t="shared" si="549"/>
        <v>0</v>
      </c>
      <c r="H981" s="198">
        <f t="shared" si="550"/>
        <v>0</v>
      </c>
      <c r="I981" s="208">
        <f t="shared" si="551"/>
        <v>0</v>
      </c>
      <c r="J981" s="147">
        <f t="shared" si="552"/>
        <v>0</v>
      </c>
      <c r="K981" s="242">
        <f t="shared" si="553"/>
        <v>0</v>
      </c>
      <c r="L981" s="243">
        <f t="shared" si="554"/>
        <v>0</v>
      </c>
    </row>
    <row r="982" spans="2:12">
      <c r="B982" s="956"/>
      <c r="C982" s="55" t="s">
        <v>147</v>
      </c>
      <c r="D982" s="194">
        <v>9500</v>
      </c>
      <c r="E982" s="195"/>
      <c r="F982" s="196"/>
      <c r="G982" s="197">
        <f t="shared" si="549"/>
        <v>0</v>
      </c>
      <c r="H982" s="198">
        <f t="shared" si="550"/>
        <v>0</v>
      </c>
      <c r="I982" s="208">
        <f t="shared" si="551"/>
        <v>9</v>
      </c>
      <c r="J982" s="147">
        <f t="shared" si="552"/>
        <v>0</v>
      </c>
      <c r="K982" s="242">
        <f t="shared" si="553"/>
        <v>9</v>
      </c>
      <c r="L982" s="243">
        <f t="shared" si="554"/>
        <v>85500</v>
      </c>
    </row>
    <row r="983" spans="2:12">
      <c r="B983" s="956"/>
      <c r="C983" s="55" t="s">
        <v>315</v>
      </c>
      <c r="D983" s="194">
        <v>9500</v>
      </c>
      <c r="E983" s="195"/>
      <c r="F983" s="196"/>
      <c r="G983" s="197">
        <f t="shared" si="549"/>
        <v>0</v>
      </c>
      <c r="H983" s="198">
        <f t="shared" si="550"/>
        <v>0</v>
      </c>
      <c r="I983" s="208">
        <f t="shared" si="551"/>
        <v>0</v>
      </c>
      <c r="J983" s="147">
        <f t="shared" si="552"/>
        <v>0</v>
      </c>
      <c r="K983" s="242">
        <f t="shared" si="553"/>
        <v>0</v>
      </c>
      <c r="L983" s="243">
        <f t="shared" si="554"/>
        <v>0</v>
      </c>
    </row>
    <row r="984" spans="2:12">
      <c r="B984" s="956"/>
      <c r="C984" s="55" t="s">
        <v>317</v>
      </c>
      <c r="D984" s="194">
        <v>4750</v>
      </c>
      <c r="E984" s="195"/>
      <c r="F984" s="196"/>
      <c r="G984" s="197">
        <f t="shared" si="549"/>
        <v>0</v>
      </c>
      <c r="H984" s="198">
        <f t="shared" si="550"/>
        <v>0</v>
      </c>
      <c r="I984" s="208">
        <f t="shared" si="551"/>
        <v>0</v>
      </c>
      <c r="J984" s="147">
        <f t="shared" si="552"/>
        <v>0</v>
      </c>
      <c r="K984" s="242">
        <f t="shared" si="553"/>
        <v>0</v>
      </c>
      <c r="L984" s="243">
        <f t="shared" si="554"/>
        <v>0</v>
      </c>
    </row>
    <row r="985" spans="2:12">
      <c r="B985" s="956"/>
      <c r="C985" s="55" t="s">
        <v>316</v>
      </c>
      <c r="D985" s="194">
        <v>4750</v>
      </c>
      <c r="E985" s="195"/>
      <c r="F985" s="196"/>
      <c r="G985" s="197">
        <f t="shared" si="549"/>
        <v>0</v>
      </c>
      <c r="H985" s="198">
        <f t="shared" si="550"/>
        <v>0</v>
      </c>
      <c r="I985" s="208">
        <f t="shared" si="551"/>
        <v>0</v>
      </c>
      <c r="J985" s="147">
        <f t="shared" si="552"/>
        <v>0</v>
      </c>
      <c r="K985" s="242">
        <f t="shared" si="553"/>
        <v>0</v>
      </c>
      <c r="L985" s="243">
        <f t="shared" si="554"/>
        <v>0</v>
      </c>
    </row>
    <row r="986" spans="2:12">
      <c r="B986" s="956"/>
      <c r="C986" s="55" t="s">
        <v>318</v>
      </c>
      <c r="D986" s="194">
        <v>7000</v>
      </c>
      <c r="E986" s="195"/>
      <c r="F986" s="196"/>
      <c r="G986" s="197">
        <f t="shared" si="549"/>
        <v>0</v>
      </c>
      <c r="H986" s="198">
        <f t="shared" si="550"/>
        <v>0</v>
      </c>
      <c r="I986" s="208">
        <f t="shared" si="551"/>
        <v>0</v>
      </c>
      <c r="J986" s="147">
        <f t="shared" si="552"/>
        <v>0</v>
      </c>
      <c r="K986" s="242">
        <f t="shared" si="553"/>
        <v>0</v>
      </c>
      <c r="L986" s="243">
        <f t="shared" si="554"/>
        <v>0</v>
      </c>
    </row>
    <row r="987" spans="2:12" ht="15" thickBot="1">
      <c r="B987" s="956"/>
      <c r="C987" s="200" t="s">
        <v>149</v>
      </c>
      <c r="D987" s="201"/>
      <c r="E987" s="339"/>
      <c r="F987" s="203"/>
      <c r="G987" s="204">
        <f>E987-F987</f>
        <v>0</v>
      </c>
      <c r="H987" s="330"/>
      <c r="I987" s="209">
        <f t="shared" si="551"/>
        <v>0</v>
      </c>
      <c r="J987" s="210">
        <f t="shared" si="552"/>
        <v>0</v>
      </c>
      <c r="K987" s="244">
        <f t="shared" si="553"/>
        <v>0</v>
      </c>
      <c r="L987" s="245">
        <f>SUM(L915+H987)</f>
        <v>0</v>
      </c>
    </row>
    <row r="988" spans="2:12" ht="16" thickTop="1" thickBot="1">
      <c r="B988" s="957"/>
      <c r="C988" s="13" t="s">
        <v>150</v>
      </c>
      <c r="D988" s="14"/>
      <c r="E988" s="15">
        <f t="shared" ref="E988:L988" si="555">SUM(E978:E987)</f>
        <v>0</v>
      </c>
      <c r="F988" s="16">
        <f t="shared" si="555"/>
        <v>0</v>
      </c>
      <c r="G988" s="17">
        <f t="shared" si="555"/>
        <v>0</v>
      </c>
      <c r="H988" s="18">
        <f t="shared" si="555"/>
        <v>0</v>
      </c>
      <c r="I988" s="246">
        <f t="shared" si="555"/>
        <v>71</v>
      </c>
      <c r="J988" s="247">
        <f t="shared" si="555"/>
        <v>0</v>
      </c>
      <c r="K988" s="248">
        <f t="shared" si="555"/>
        <v>71</v>
      </c>
      <c r="L988" s="249">
        <f t="shared" si="555"/>
        <v>695500</v>
      </c>
    </row>
    <row r="989" spans="2:12" ht="13.5" customHeight="1">
      <c r="B989" s="955" t="s">
        <v>686</v>
      </c>
      <c r="C989" s="301" t="s">
        <v>146</v>
      </c>
      <c r="D989" s="234">
        <v>8000</v>
      </c>
      <c r="E989" s="302">
        <v>19</v>
      </c>
      <c r="F989" s="303"/>
      <c r="G989" s="304">
        <f t="shared" ref="G989:G997" si="556">E989-F989</f>
        <v>19</v>
      </c>
      <c r="H989" s="305">
        <f t="shared" ref="H989:H997" si="557">G989*$D989</f>
        <v>152000</v>
      </c>
      <c r="I989" s="306">
        <f t="shared" ref="I989:I998" si="558">SUM(I917+E989)</f>
        <v>123</v>
      </c>
      <c r="J989" s="307">
        <f t="shared" ref="J989:J998" si="559">SUM(J917+F989)</f>
        <v>0</v>
      </c>
      <c r="K989" s="308">
        <f t="shared" ref="K989:K998" si="560">I989-J989</f>
        <v>123</v>
      </c>
      <c r="L989" s="309">
        <f>K989*$D989</f>
        <v>984000</v>
      </c>
    </row>
    <row r="990" spans="2:12">
      <c r="B990" s="956"/>
      <c r="C990" s="55" t="s">
        <v>312</v>
      </c>
      <c r="D990" s="310">
        <v>8000</v>
      </c>
      <c r="E990" s="195"/>
      <c r="F990" s="196"/>
      <c r="G990" s="197">
        <f t="shared" si="556"/>
        <v>0</v>
      </c>
      <c r="H990" s="198">
        <f t="shared" si="557"/>
        <v>0</v>
      </c>
      <c r="I990" s="208">
        <f t="shared" si="558"/>
        <v>0</v>
      </c>
      <c r="J990" s="147">
        <f t="shared" si="559"/>
        <v>0</v>
      </c>
      <c r="K990" s="242">
        <f t="shared" si="560"/>
        <v>0</v>
      </c>
      <c r="L990" s="243">
        <f t="shared" ref="L990:L997" si="561">K990*$D990</f>
        <v>0</v>
      </c>
    </row>
    <row r="991" spans="2:12">
      <c r="B991" s="956"/>
      <c r="C991" s="55" t="s">
        <v>314</v>
      </c>
      <c r="D991" s="194">
        <v>4000</v>
      </c>
      <c r="E991" s="195"/>
      <c r="F991" s="196"/>
      <c r="G991" s="197">
        <f t="shared" si="556"/>
        <v>0</v>
      </c>
      <c r="H991" s="198">
        <f t="shared" si="557"/>
        <v>0</v>
      </c>
      <c r="I991" s="208">
        <f t="shared" si="558"/>
        <v>4</v>
      </c>
      <c r="J991" s="147">
        <f t="shared" si="559"/>
        <v>0</v>
      </c>
      <c r="K991" s="242">
        <f t="shared" si="560"/>
        <v>4</v>
      </c>
      <c r="L991" s="243">
        <f t="shared" si="561"/>
        <v>16000</v>
      </c>
    </row>
    <row r="992" spans="2:12">
      <c r="B992" s="956"/>
      <c r="C992" s="55" t="s">
        <v>313</v>
      </c>
      <c r="D992" s="194">
        <v>4000</v>
      </c>
      <c r="E992" s="195"/>
      <c r="F992" s="196"/>
      <c r="G992" s="197">
        <f t="shared" si="556"/>
        <v>0</v>
      </c>
      <c r="H992" s="198">
        <f t="shared" si="557"/>
        <v>0</v>
      </c>
      <c r="I992" s="208">
        <f t="shared" si="558"/>
        <v>0</v>
      </c>
      <c r="J992" s="147">
        <f t="shared" si="559"/>
        <v>0</v>
      </c>
      <c r="K992" s="242">
        <f t="shared" si="560"/>
        <v>0</v>
      </c>
      <c r="L992" s="243">
        <f t="shared" si="561"/>
        <v>0</v>
      </c>
    </row>
    <row r="993" spans="2:12">
      <c r="B993" s="956"/>
      <c r="C993" s="55" t="s">
        <v>147</v>
      </c>
      <c r="D993" s="194">
        <v>7600</v>
      </c>
      <c r="E993" s="195"/>
      <c r="F993" s="196"/>
      <c r="G993" s="197">
        <f t="shared" si="556"/>
        <v>0</v>
      </c>
      <c r="H993" s="198">
        <f t="shared" si="557"/>
        <v>0</v>
      </c>
      <c r="I993" s="208">
        <f t="shared" si="558"/>
        <v>19</v>
      </c>
      <c r="J993" s="147">
        <f t="shared" si="559"/>
        <v>0</v>
      </c>
      <c r="K993" s="242">
        <f t="shared" si="560"/>
        <v>19</v>
      </c>
      <c r="L993" s="243">
        <f t="shared" si="561"/>
        <v>144400</v>
      </c>
    </row>
    <row r="994" spans="2:12">
      <c r="B994" s="956"/>
      <c r="C994" s="55" t="s">
        <v>315</v>
      </c>
      <c r="D994" s="194">
        <v>7600</v>
      </c>
      <c r="E994" s="195"/>
      <c r="F994" s="196"/>
      <c r="G994" s="197">
        <f t="shared" si="556"/>
        <v>0</v>
      </c>
      <c r="H994" s="198">
        <f t="shared" si="557"/>
        <v>0</v>
      </c>
      <c r="I994" s="208">
        <f t="shared" si="558"/>
        <v>0</v>
      </c>
      <c r="J994" s="147">
        <f t="shared" si="559"/>
        <v>0</v>
      </c>
      <c r="K994" s="242">
        <f t="shared" si="560"/>
        <v>0</v>
      </c>
      <c r="L994" s="243">
        <f t="shared" si="561"/>
        <v>0</v>
      </c>
    </row>
    <row r="995" spans="2:12">
      <c r="B995" s="956"/>
      <c r="C995" s="55" t="s">
        <v>317</v>
      </c>
      <c r="D995" s="194">
        <v>3800</v>
      </c>
      <c r="E995" s="195"/>
      <c r="F995" s="196"/>
      <c r="G995" s="197">
        <f t="shared" si="556"/>
        <v>0</v>
      </c>
      <c r="H995" s="198">
        <f t="shared" si="557"/>
        <v>0</v>
      </c>
      <c r="I995" s="208">
        <f t="shared" si="558"/>
        <v>1</v>
      </c>
      <c r="J995" s="147">
        <f t="shared" si="559"/>
        <v>0</v>
      </c>
      <c r="K995" s="242">
        <f t="shared" si="560"/>
        <v>1</v>
      </c>
      <c r="L995" s="243">
        <f t="shared" si="561"/>
        <v>3800</v>
      </c>
    </row>
    <row r="996" spans="2:12">
      <c r="B996" s="956"/>
      <c r="C996" s="55" t="s">
        <v>316</v>
      </c>
      <c r="D996" s="194">
        <v>3800</v>
      </c>
      <c r="E996" s="195"/>
      <c r="F996" s="196"/>
      <c r="G996" s="197">
        <f t="shared" si="556"/>
        <v>0</v>
      </c>
      <c r="H996" s="198">
        <f t="shared" si="557"/>
        <v>0</v>
      </c>
      <c r="I996" s="208">
        <f t="shared" si="558"/>
        <v>0</v>
      </c>
      <c r="J996" s="147">
        <f t="shared" si="559"/>
        <v>0</v>
      </c>
      <c r="K996" s="242">
        <f t="shared" si="560"/>
        <v>0</v>
      </c>
      <c r="L996" s="243">
        <f t="shared" si="561"/>
        <v>0</v>
      </c>
    </row>
    <row r="997" spans="2:12">
      <c r="B997" s="956"/>
      <c r="C997" s="55" t="s">
        <v>318</v>
      </c>
      <c r="D997" s="194">
        <v>5600</v>
      </c>
      <c r="E997" s="195"/>
      <c r="F997" s="196"/>
      <c r="G997" s="197">
        <f t="shared" si="556"/>
        <v>0</v>
      </c>
      <c r="H997" s="198">
        <f t="shared" si="557"/>
        <v>0</v>
      </c>
      <c r="I997" s="208">
        <f t="shared" si="558"/>
        <v>0</v>
      </c>
      <c r="J997" s="147">
        <f t="shared" si="559"/>
        <v>0</v>
      </c>
      <c r="K997" s="242">
        <f t="shared" si="560"/>
        <v>0</v>
      </c>
      <c r="L997" s="243">
        <f t="shared" si="561"/>
        <v>0</v>
      </c>
    </row>
    <row r="998" spans="2:12" ht="15" thickBot="1">
      <c r="B998" s="956"/>
      <c r="C998" s="200" t="s">
        <v>149</v>
      </c>
      <c r="D998" s="201"/>
      <c r="E998" s="339"/>
      <c r="F998" s="203"/>
      <c r="G998" s="204">
        <f>E998-F998</f>
        <v>0</v>
      </c>
      <c r="H998" s="330"/>
      <c r="I998" s="209">
        <f t="shared" si="558"/>
        <v>0</v>
      </c>
      <c r="J998" s="210">
        <f t="shared" si="559"/>
        <v>0</v>
      </c>
      <c r="K998" s="244">
        <f t="shared" si="560"/>
        <v>0</v>
      </c>
      <c r="L998" s="245">
        <f>SUM(L926+H998)</f>
        <v>0</v>
      </c>
    </row>
    <row r="999" spans="2:12" ht="16" thickTop="1" thickBot="1">
      <c r="B999" s="957"/>
      <c r="C999" s="13" t="s">
        <v>150</v>
      </c>
      <c r="D999" s="14"/>
      <c r="E999" s="15">
        <f t="shared" ref="E999:L999" si="562">SUM(E989:E998)</f>
        <v>19</v>
      </c>
      <c r="F999" s="16">
        <f t="shared" si="562"/>
        <v>0</v>
      </c>
      <c r="G999" s="17">
        <f t="shared" si="562"/>
        <v>19</v>
      </c>
      <c r="H999" s="18">
        <f t="shared" si="562"/>
        <v>152000</v>
      </c>
      <c r="I999" s="246">
        <f t="shared" si="562"/>
        <v>147</v>
      </c>
      <c r="J999" s="247">
        <f t="shared" si="562"/>
        <v>0</v>
      </c>
      <c r="K999" s="248">
        <f t="shared" si="562"/>
        <v>147</v>
      </c>
      <c r="L999" s="249">
        <f t="shared" si="562"/>
        <v>1148200</v>
      </c>
    </row>
    <row r="1000" spans="2:12" ht="13.5" customHeight="1">
      <c r="B1000" s="955" t="s">
        <v>337</v>
      </c>
      <c r="C1000" s="301" t="s">
        <v>146</v>
      </c>
      <c r="D1000" s="234">
        <v>1000</v>
      </c>
      <c r="E1000" s="302"/>
      <c r="F1000" s="303"/>
      <c r="G1000" s="304">
        <f t="shared" ref="G1000:G1009" si="563">E1000-F1000</f>
        <v>0</v>
      </c>
      <c r="H1000" s="305">
        <f>+G1000*D1000</f>
        <v>0</v>
      </c>
      <c r="I1000" s="306">
        <f t="shared" ref="I1000:I1009" si="564">SUM(I928+E1000)</f>
        <v>0</v>
      </c>
      <c r="J1000" s="307">
        <f t="shared" ref="J1000:J1009" si="565">SUM(J928+F1000)</f>
        <v>0</v>
      </c>
      <c r="K1000" s="308">
        <f t="shared" ref="K1000:K1007" si="566">I1000-J1000</f>
        <v>0</v>
      </c>
      <c r="L1000" s="309">
        <f>K1000*$D1000</f>
        <v>0</v>
      </c>
    </row>
    <row r="1001" spans="2:12">
      <c r="B1001" s="956"/>
      <c r="C1001" s="55" t="s">
        <v>312</v>
      </c>
      <c r="D1001" s="310">
        <v>1000</v>
      </c>
      <c r="E1001" s="195"/>
      <c r="F1001" s="196"/>
      <c r="G1001" s="197">
        <f t="shared" si="563"/>
        <v>0</v>
      </c>
      <c r="H1001" s="198">
        <f t="shared" ref="H1001:H1008" si="567">+G1001*D1001</f>
        <v>0</v>
      </c>
      <c r="I1001" s="208">
        <f t="shared" si="564"/>
        <v>0</v>
      </c>
      <c r="J1001" s="147">
        <f t="shared" si="565"/>
        <v>0</v>
      </c>
      <c r="K1001" s="242">
        <f t="shared" si="566"/>
        <v>0</v>
      </c>
      <c r="L1001" s="243">
        <f t="shared" ref="L1001:L1008" si="568">K1001*$D1001</f>
        <v>0</v>
      </c>
    </row>
    <row r="1002" spans="2:12">
      <c r="B1002" s="956"/>
      <c r="C1002" s="55" t="s">
        <v>314</v>
      </c>
      <c r="D1002" s="194">
        <v>500</v>
      </c>
      <c r="E1002" s="195"/>
      <c r="F1002" s="196"/>
      <c r="G1002" s="197">
        <f t="shared" si="563"/>
        <v>0</v>
      </c>
      <c r="H1002" s="198">
        <f t="shared" si="567"/>
        <v>0</v>
      </c>
      <c r="I1002" s="208">
        <f t="shared" si="564"/>
        <v>0</v>
      </c>
      <c r="J1002" s="147">
        <f t="shared" si="565"/>
        <v>0</v>
      </c>
      <c r="K1002" s="242">
        <f t="shared" si="566"/>
        <v>0</v>
      </c>
      <c r="L1002" s="243">
        <f t="shared" si="568"/>
        <v>0</v>
      </c>
    </row>
    <row r="1003" spans="2:12">
      <c r="B1003" s="956"/>
      <c r="C1003" s="55" t="s">
        <v>313</v>
      </c>
      <c r="D1003" s="194">
        <v>500</v>
      </c>
      <c r="E1003" s="195"/>
      <c r="F1003" s="196"/>
      <c r="G1003" s="197">
        <f t="shared" si="563"/>
        <v>0</v>
      </c>
      <c r="H1003" s="198">
        <f t="shared" si="567"/>
        <v>0</v>
      </c>
      <c r="I1003" s="208">
        <f t="shared" si="564"/>
        <v>0</v>
      </c>
      <c r="J1003" s="147">
        <f t="shared" si="565"/>
        <v>0</v>
      </c>
      <c r="K1003" s="242">
        <f t="shared" si="566"/>
        <v>0</v>
      </c>
      <c r="L1003" s="243">
        <f t="shared" si="568"/>
        <v>0</v>
      </c>
    </row>
    <row r="1004" spans="2:12">
      <c r="B1004" s="956"/>
      <c r="C1004" s="55" t="s">
        <v>147</v>
      </c>
      <c r="D1004" s="194">
        <v>900</v>
      </c>
      <c r="E1004" s="195"/>
      <c r="F1004" s="196"/>
      <c r="G1004" s="197">
        <f t="shared" si="563"/>
        <v>0</v>
      </c>
      <c r="H1004" s="198">
        <f t="shared" si="567"/>
        <v>0</v>
      </c>
      <c r="I1004" s="208">
        <f t="shared" si="564"/>
        <v>0</v>
      </c>
      <c r="J1004" s="147">
        <f t="shared" si="565"/>
        <v>0</v>
      </c>
      <c r="K1004" s="242">
        <f t="shared" si="566"/>
        <v>0</v>
      </c>
      <c r="L1004" s="243">
        <f t="shared" si="568"/>
        <v>0</v>
      </c>
    </row>
    <row r="1005" spans="2:12">
      <c r="B1005" s="956"/>
      <c r="C1005" s="55" t="s">
        <v>315</v>
      </c>
      <c r="D1005" s="194">
        <v>900</v>
      </c>
      <c r="E1005" s="195"/>
      <c r="F1005" s="196"/>
      <c r="G1005" s="197">
        <f t="shared" si="563"/>
        <v>0</v>
      </c>
      <c r="H1005" s="198">
        <f t="shared" si="567"/>
        <v>0</v>
      </c>
      <c r="I1005" s="208">
        <f t="shared" si="564"/>
        <v>0</v>
      </c>
      <c r="J1005" s="147">
        <f t="shared" si="565"/>
        <v>0</v>
      </c>
      <c r="K1005" s="242">
        <f t="shared" si="566"/>
        <v>0</v>
      </c>
      <c r="L1005" s="243">
        <f t="shared" si="568"/>
        <v>0</v>
      </c>
    </row>
    <row r="1006" spans="2:12">
      <c r="B1006" s="956"/>
      <c r="C1006" s="55" t="s">
        <v>317</v>
      </c>
      <c r="D1006" s="194">
        <v>450</v>
      </c>
      <c r="E1006" s="195"/>
      <c r="F1006" s="196"/>
      <c r="G1006" s="197">
        <f t="shared" si="563"/>
        <v>0</v>
      </c>
      <c r="H1006" s="198">
        <f t="shared" si="567"/>
        <v>0</v>
      </c>
      <c r="I1006" s="208">
        <f t="shared" si="564"/>
        <v>0</v>
      </c>
      <c r="J1006" s="147">
        <f t="shared" si="565"/>
        <v>0</v>
      </c>
      <c r="K1006" s="242">
        <f t="shared" si="566"/>
        <v>0</v>
      </c>
      <c r="L1006" s="243">
        <f t="shared" si="568"/>
        <v>0</v>
      </c>
    </row>
    <row r="1007" spans="2:12">
      <c r="B1007" s="956"/>
      <c r="C1007" s="55" t="s">
        <v>316</v>
      </c>
      <c r="D1007" s="194">
        <v>450</v>
      </c>
      <c r="E1007" s="195"/>
      <c r="F1007" s="196"/>
      <c r="G1007" s="197">
        <f t="shared" si="563"/>
        <v>0</v>
      </c>
      <c r="H1007" s="198">
        <f t="shared" si="567"/>
        <v>0</v>
      </c>
      <c r="I1007" s="208">
        <f t="shared" si="564"/>
        <v>0</v>
      </c>
      <c r="J1007" s="147">
        <f t="shared" si="565"/>
        <v>0</v>
      </c>
      <c r="K1007" s="242">
        <f t="shared" si="566"/>
        <v>0</v>
      </c>
      <c r="L1007" s="243">
        <f t="shared" si="568"/>
        <v>0</v>
      </c>
    </row>
    <row r="1008" spans="2:12">
      <c r="B1008" s="956"/>
      <c r="C1008" s="55" t="s">
        <v>318</v>
      </c>
      <c r="D1008" s="199">
        <v>700</v>
      </c>
      <c r="E1008" s="195"/>
      <c r="F1008" s="196"/>
      <c r="G1008" s="197">
        <f t="shared" si="563"/>
        <v>0</v>
      </c>
      <c r="H1008" s="198">
        <f t="shared" si="567"/>
        <v>0</v>
      </c>
      <c r="I1008" s="208">
        <f t="shared" si="564"/>
        <v>0</v>
      </c>
      <c r="J1008" s="147">
        <f t="shared" si="565"/>
        <v>0</v>
      </c>
      <c r="K1008" s="242">
        <f>I1008-J1008</f>
        <v>0</v>
      </c>
      <c r="L1008" s="243">
        <f t="shared" si="568"/>
        <v>0</v>
      </c>
    </row>
    <row r="1009" spans="2:12" ht="15" thickBot="1">
      <c r="B1009" s="956"/>
      <c r="C1009" s="200" t="s">
        <v>149</v>
      </c>
      <c r="D1009" s="201"/>
      <c r="E1009" s="339"/>
      <c r="F1009" s="203"/>
      <c r="G1009" s="204">
        <f t="shared" si="563"/>
        <v>0</v>
      </c>
      <c r="H1009" s="330"/>
      <c r="I1009" s="209">
        <f t="shared" si="564"/>
        <v>0</v>
      </c>
      <c r="J1009" s="210">
        <f t="shared" si="565"/>
        <v>0</v>
      </c>
      <c r="K1009" s="244">
        <f>I1009-J1009</f>
        <v>0</v>
      </c>
      <c r="L1009" s="245">
        <f>SUM(L937+H1009)</f>
        <v>0</v>
      </c>
    </row>
    <row r="1010" spans="2:12" ht="16" thickTop="1" thickBot="1">
      <c r="B1010" s="957"/>
      <c r="C1010" s="13" t="s">
        <v>150</v>
      </c>
      <c r="D1010" s="14"/>
      <c r="E1010" s="15">
        <f t="shared" ref="E1010:L1010" si="569">SUM(E1000:E1009)</f>
        <v>0</v>
      </c>
      <c r="F1010" s="16">
        <f t="shared" si="569"/>
        <v>0</v>
      </c>
      <c r="G1010" s="17">
        <f t="shared" si="569"/>
        <v>0</v>
      </c>
      <c r="H1010" s="18">
        <f t="shared" si="569"/>
        <v>0</v>
      </c>
      <c r="I1010" s="246">
        <f t="shared" si="569"/>
        <v>0</v>
      </c>
      <c r="J1010" s="247">
        <f t="shared" si="569"/>
        <v>0</v>
      </c>
      <c r="K1010" s="248">
        <f t="shared" si="569"/>
        <v>0</v>
      </c>
      <c r="L1010" s="249">
        <f t="shared" si="569"/>
        <v>0</v>
      </c>
    </row>
    <row r="1011" spans="2:12" ht="15" thickBot="1">
      <c r="B1011" s="207" t="s">
        <v>151</v>
      </c>
      <c r="C1011" s="232"/>
      <c r="D1011" s="232"/>
      <c r="E1011" s="258">
        <f t="shared" ref="E1011:L1011" si="570">SUM(E955+E966+E977+E988+E999+E1010)</f>
        <v>110</v>
      </c>
      <c r="F1011" s="341">
        <f t="shared" si="570"/>
        <v>0</v>
      </c>
      <c r="G1011" s="342">
        <f t="shared" si="570"/>
        <v>110</v>
      </c>
      <c r="H1011" s="343">
        <f t="shared" si="570"/>
        <v>512750</v>
      </c>
      <c r="I1011" s="255">
        <f t="shared" si="570"/>
        <v>817</v>
      </c>
      <c r="J1011" s="256">
        <f t="shared" si="570"/>
        <v>0</v>
      </c>
      <c r="K1011" s="257">
        <f t="shared" si="570"/>
        <v>817</v>
      </c>
      <c r="L1011" s="233">
        <f t="shared" si="570"/>
        <v>4585110</v>
      </c>
    </row>
    <row r="1012" spans="2:12" ht="13.5" customHeight="1"/>
    <row r="1013" spans="2:12" ht="13.5" customHeight="1">
      <c r="B1013" s="961" t="s">
        <v>138</v>
      </c>
      <c r="C1013" s="961"/>
      <c r="D1013" s="961"/>
      <c r="E1013" s="922"/>
      <c r="F1013" s="922"/>
    </row>
    <row r="1014" spans="2:12" ht="13.5" customHeight="1" thickBot="1">
      <c r="B1014" s="954">
        <f>B942+1</f>
        <v>46156</v>
      </c>
      <c r="C1014" s="954"/>
      <c r="D1014" s="954"/>
      <c r="E1014" s="954"/>
      <c r="F1014" s="954"/>
      <c r="G1014" s="311"/>
      <c r="H1014" s="20"/>
    </row>
    <row r="1015" spans="2:12" ht="15">
      <c r="B1015" s="958" t="s">
        <v>139</v>
      </c>
      <c r="C1015" s="959"/>
      <c r="D1015" s="960"/>
      <c r="E1015" s="5"/>
      <c r="F1015" s="226" t="s">
        <v>140</v>
      </c>
      <c r="G1015" s="226"/>
      <c r="H1015" s="6"/>
      <c r="I1015" s="7"/>
      <c r="J1015" s="226" t="s">
        <v>141</v>
      </c>
      <c r="K1015" s="226"/>
      <c r="L1015" s="6"/>
    </row>
    <row r="1016" spans="2:12" ht="15" thickBot="1">
      <c r="B1016" s="227"/>
      <c r="C1016" s="228"/>
      <c r="D1016" s="229"/>
      <c r="E1016" s="8" t="s">
        <v>142</v>
      </c>
      <c r="F1016" s="9" t="s">
        <v>143</v>
      </c>
      <c r="G1016" s="10" t="s">
        <v>144</v>
      </c>
      <c r="H1016" s="11" t="s">
        <v>145</v>
      </c>
      <c r="I1016" s="12" t="s">
        <v>142</v>
      </c>
      <c r="J1016" s="9" t="s">
        <v>143</v>
      </c>
      <c r="K1016" s="10" t="s">
        <v>144</v>
      </c>
      <c r="L1016" s="11" t="s">
        <v>145</v>
      </c>
    </row>
    <row r="1017" spans="2:12" ht="13.5" customHeight="1">
      <c r="B1017" s="955" t="s">
        <v>636</v>
      </c>
      <c r="C1017" s="301" t="s">
        <v>146</v>
      </c>
      <c r="D1017" s="234">
        <v>5000</v>
      </c>
      <c r="E1017" s="302"/>
      <c r="F1017" s="303"/>
      <c r="G1017" s="304">
        <f t="shared" ref="G1017:G1026" si="571">E1017-F1017</f>
        <v>0</v>
      </c>
      <c r="H1017" s="305">
        <f>G1017*$D1017</f>
        <v>0</v>
      </c>
      <c r="I1017" s="306">
        <f t="shared" ref="I1017:I1026" si="572">SUM(I945+E1017)</f>
        <v>326</v>
      </c>
      <c r="J1017" s="307">
        <f t="shared" ref="J1017:J1026" si="573">SUM(J945+F1017)</f>
        <v>0</v>
      </c>
      <c r="K1017" s="308">
        <f t="shared" ref="K1017:K1026" si="574">I1017-J1017</f>
        <v>326</v>
      </c>
      <c r="L1017" s="309">
        <f>K1017*$D1017</f>
        <v>1630000</v>
      </c>
    </row>
    <row r="1018" spans="2:12">
      <c r="B1018" s="956"/>
      <c r="C1018" s="55" t="s">
        <v>312</v>
      </c>
      <c r="D1018" s="310">
        <v>5000</v>
      </c>
      <c r="E1018" s="195"/>
      <c r="F1018" s="196"/>
      <c r="G1018" s="197">
        <f t="shared" si="571"/>
        <v>0</v>
      </c>
      <c r="H1018" s="198">
        <f t="shared" ref="H1018:H1025" si="575">G1018*$D1018</f>
        <v>0</v>
      </c>
      <c r="I1018" s="208">
        <f t="shared" si="572"/>
        <v>0</v>
      </c>
      <c r="J1018" s="147">
        <f t="shared" si="573"/>
        <v>0</v>
      </c>
      <c r="K1018" s="242">
        <f t="shared" si="574"/>
        <v>0</v>
      </c>
      <c r="L1018" s="243">
        <f t="shared" ref="L1018:L1025" si="576">K1018*$D1018</f>
        <v>0</v>
      </c>
    </row>
    <row r="1019" spans="2:12">
      <c r="B1019" s="956"/>
      <c r="C1019" s="55" t="s">
        <v>314</v>
      </c>
      <c r="D1019" s="194">
        <v>2500</v>
      </c>
      <c r="E1019" s="195"/>
      <c r="F1019" s="196"/>
      <c r="G1019" s="197">
        <f t="shared" si="571"/>
        <v>0</v>
      </c>
      <c r="H1019" s="198">
        <f t="shared" si="575"/>
        <v>0</v>
      </c>
      <c r="I1019" s="208">
        <f t="shared" si="572"/>
        <v>20</v>
      </c>
      <c r="J1019" s="147">
        <f t="shared" si="573"/>
        <v>0</v>
      </c>
      <c r="K1019" s="242">
        <f t="shared" si="574"/>
        <v>20</v>
      </c>
      <c r="L1019" s="243">
        <f t="shared" si="576"/>
        <v>50000</v>
      </c>
    </row>
    <row r="1020" spans="2:12">
      <c r="B1020" s="956"/>
      <c r="C1020" s="55" t="s">
        <v>313</v>
      </c>
      <c r="D1020" s="194">
        <v>2500</v>
      </c>
      <c r="E1020" s="195"/>
      <c r="F1020" s="196"/>
      <c r="G1020" s="197">
        <f t="shared" si="571"/>
        <v>0</v>
      </c>
      <c r="H1020" s="198">
        <f t="shared" si="575"/>
        <v>0</v>
      </c>
      <c r="I1020" s="208">
        <f t="shared" si="572"/>
        <v>0</v>
      </c>
      <c r="J1020" s="147">
        <f t="shared" si="573"/>
        <v>0</v>
      </c>
      <c r="K1020" s="242">
        <f t="shared" si="574"/>
        <v>0</v>
      </c>
      <c r="L1020" s="243">
        <f t="shared" si="576"/>
        <v>0</v>
      </c>
    </row>
    <row r="1021" spans="2:12">
      <c r="B1021" s="956"/>
      <c r="C1021" s="55" t="s">
        <v>147</v>
      </c>
      <c r="D1021" s="194">
        <v>4750</v>
      </c>
      <c r="E1021" s="195"/>
      <c r="F1021" s="196"/>
      <c r="G1021" s="197">
        <f t="shared" si="571"/>
        <v>0</v>
      </c>
      <c r="H1021" s="198">
        <f t="shared" si="575"/>
        <v>0</v>
      </c>
      <c r="I1021" s="208">
        <f t="shared" si="572"/>
        <v>41</v>
      </c>
      <c r="J1021" s="147">
        <f t="shared" si="573"/>
        <v>0</v>
      </c>
      <c r="K1021" s="242">
        <f t="shared" si="574"/>
        <v>41</v>
      </c>
      <c r="L1021" s="243">
        <f t="shared" si="576"/>
        <v>194750</v>
      </c>
    </row>
    <row r="1022" spans="2:12">
      <c r="B1022" s="956"/>
      <c r="C1022" s="55" t="s">
        <v>315</v>
      </c>
      <c r="D1022" s="194">
        <v>4750</v>
      </c>
      <c r="E1022" s="195"/>
      <c r="F1022" s="196"/>
      <c r="G1022" s="197">
        <f t="shared" si="571"/>
        <v>0</v>
      </c>
      <c r="H1022" s="198">
        <f t="shared" si="575"/>
        <v>0</v>
      </c>
      <c r="I1022" s="208">
        <f t="shared" si="572"/>
        <v>0</v>
      </c>
      <c r="J1022" s="147">
        <f t="shared" si="573"/>
        <v>0</v>
      </c>
      <c r="K1022" s="242">
        <f t="shared" si="574"/>
        <v>0</v>
      </c>
      <c r="L1022" s="243">
        <f t="shared" si="576"/>
        <v>0</v>
      </c>
    </row>
    <row r="1023" spans="2:12">
      <c r="B1023" s="956"/>
      <c r="C1023" s="55" t="s">
        <v>317</v>
      </c>
      <c r="D1023" s="194">
        <v>2380</v>
      </c>
      <c r="E1023" s="195"/>
      <c r="F1023" s="196"/>
      <c r="G1023" s="197">
        <f t="shared" si="571"/>
        <v>0</v>
      </c>
      <c r="H1023" s="198">
        <f t="shared" si="575"/>
        <v>0</v>
      </c>
      <c r="I1023" s="208">
        <f t="shared" si="572"/>
        <v>2</v>
      </c>
      <c r="J1023" s="147">
        <f t="shared" si="573"/>
        <v>0</v>
      </c>
      <c r="K1023" s="242">
        <f t="shared" si="574"/>
        <v>2</v>
      </c>
      <c r="L1023" s="243">
        <f t="shared" si="576"/>
        <v>4760</v>
      </c>
    </row>
    <row r="1024" spans="2:12">
      <c r="B1024" s="956"/>
      <c r="C1024" s="55" t="s">
        <v>316</v>
      </c>
      <c r="D1024" s="194">
        <v>2380</v>
      </c>
      <c r="E1024" s="195"/>
      <c r="F1024" s="196"/>
      <c r="G1024" s="197">
        <f t="shared" si="571"/>
        <v>0</v>
      </c>
      <c r="H1024" s="198">
        <f t="shared" si="575"/>
        <v>0</v>
      </c>
      <c r="I1024" s="208">
        <f t="shared" si="572"/>
        <v>0</v>
      </c>
      <c r="J1024" s="147">
        <f t="shared" si="573"/>
        <v>0</v>
      </c>
      <c r="K1024" s="242">
        <f t="shared" si="574"/>
        <v>0</v>
      </c>
      <c r="L1024" s="243">
        <f t="shared" si="576"/>
        <v>0</v>
      </c>
    </row>
    <row r="1025" spans="2:12">
      <c r="B1025" s="956"/>
      <c r="C1025" s="55" t="s">
        <v>318</v>
      </c>
      <c r="D1025" s="194">
        <v>3500</v>
      </c>
      <c r="E1025" s="195"/>
      <c r="F1025" s="196"/>
      <c r="G1025" s="197">
        <f t="shared" si="571"/>
        <v>0</v>
      </c>
      <c r="H1025" s="198">
        <f t="shared" si="575"/>
        <v>0</v>
      </c>
      <c r="I1025" s="208">
        <f t="shared" si="572"/>
        <v>0</v>
      </c>
      <c r="J1025" s="147">
        <f t="shared" si="573"/>
        <v>0</v>
      </c>
      <c r="K1025" s="242">
        <f t="shared" si="574"/>
        <v>0</v>
      </c>
      <c r="L1025" s="243">
        <f t="shared" si="576"/>
        <v>0</v>
      </c>
    </row>
    <row r="1026" spans="2:12" ht="15" thickBot="1">
      <c r="B1026" s="956"/>
      <c r="C1026" s="200" t="s">
        <v>149</v>
      </c>
      <c r="D1026" s="201"/>
      <c r="E1026" s="339"/>
      <c r="F1026" s="203"/>
      <c r="G1026" s="204">
        <f t="shared" si="571"/>
        <v>0</v>
      </c>
      <c r="H1026" s="330"/>
      <c r="I1026" s="209">
        <f t="shared" si="572"/>
        <v>176</v>
      </c>
      <c r="J1026" s="210">
        <f t="shared" si="573"/>
        <v>0</v>
      </c>
      <c r="K1026" s="244">
        <f t="shared" si="574"/>
        <v>176</v>
      </c>
      <c r="L1026" s="245">
        <f>SUM(L954+H1026)</f>
        <v>763500</v>
      </c>
    </row>
    <row r="1027" spans="2:12" ht="16" thickTop="1" thickBot="1">
      <c r="B1027" s="957"/>
      <c r="C1027" s="13" t="s">
        <v>150</v>
      </c>
      <c r="D1027" s="14"/>
      <c r="E1027" s="15">
        <f t="shared" ref="E1027:L1027" si="577">SUM(E1017:E1026)</f>
        <v>0</v>
      </c>
      <c r="F1027" s="16">
        <f t="shared" si="577"/>
        <v>0</v>
      </c>
      <c r="G1027" s="17">
        <f t="shared" si="577"/>
        <v>0</v>
      </c>
      <c r="H1027" s="18">
        <f t="shared" si="577"/>
        <v>0</v>
      </c>
      <c r="I1027" s="246">
        <f t="shared" si="577"/>
        <v>565</v>
      </c>
      <c r="J1027" s="247">
        <f t="shared" si="577"/>
        <v>0</v>
      </c>
      <c r="K1027" s="248">
        <f t="shared" si="577"/>
        <v>565</v>
      </c>
      <c r="L1027" s="249">
        <f t="shared" si="577"/>
        <v>2643010</v>
      </c>
    </row>
    <row r="1028" spans="2:12" ht="13.5" customHeight="1">
      <c r="B1028" s="955" t="s">
        <v>319</v>
      </c>
      <c r="C1028" s="301" t="s">
        <v>146</v>
      </c>
      <c r="D1028" s="234">
        <v>4000</v>
      </c>
      <c r="E1028" s="302"/>
      <c r="F1028" s="303"/>
      <c r="G1028" s="304">
        <f t="shared" ref="G1028:G1036" si="578">E1028-F1028</f>
        <v>0</v>
      </c>
      <c r="H1028" s="305">
        <f t="shared" ref="H1028:H1036" si="579">G1028*$D1028</f>
        <v>0</v>
      </c>
      <c r="I1028" s="306">
        <f t="shared" ref="I1028:I1037" si="580">SUM(I956+E1028)</f>
        <v>0</v>
      </c>
      <c r="J1028" s="307">
        <f t="shared" ref="J1028:J1037" si="581">SUM(J956+F1028)</f>
        <v>0</v>
      </c>
      <c r="K1028" s="308">
        <f t="shared" ref="K1028:K1037" si="582">I1028-J1028</f>
        <v>0</v>
      </c>
      <c r="L1028" s="309">
        <f>K1028*$D1028</f>
        <v>0</v>
      </c>
    </row>
    <row r="1029" spans="2:12">
      <c r="B1029" s="956"/>
      <c r="C1029" s="55" t="s">
        <v>312</v>
      </c>
      <c r="D1029" s="310">
        <v>4000</v>
      </c>
      <c r="E1029" s="195"/>
      <c r="F1029" s="196"/>
      <c r="G1029" s="197">
        <f t="shared" si="578"/>
        <v>0</v>
      </c>
      <c r="H1029" s="198">
        <f t="shared" si="579"/>
        <v>0</v>
      </c>
      <c r="I1029" s="208">
        <f t="shared" si="580"/>
        <v>0</v>
      </c>
      <c r="J1029" s="147">
        <f t="shared" si="581"/>
        <v>0</v>
      </c>
      <c r="K1029" s="242">
        <f t="shared" si="582"/>
        <v>0</v>
      </c>
      <c r="L1029" s="243">
        <f t="shared" ref="L1029:L1036" si="583">K1029*$D1029</f>
        <v>0</v>
      </c>
    </row>
    <row r="1030" spans="2:12">
      <c r="B1030" s="956"/>
      <c r="C1030" s="55" t="s">
        <v>314</v>
      </c>
      <c r="D1030" s="194">
        <v>2000</v>
      </c>
      <c r="E1030" s="195"/>
      <c r="F1030" s="196"/>
      <c r="G1030" s="197">
        <f t="shared" si="578"/>
        <v>0</v>
      </c>
      <c r="H1030" s="198">
        <f t="shared" si="579"/>
        <v>0</v>
      </c>
      <c r="I1030" s="208">
        <f t="shared" si="580"/>
        <v>0</v>
      </c>
      <c r="J1030" s="147">
        <f t="shared" si="581"/>
        <v>0</v>
      </c>
      <c r="K1030" s="242">
        <f t="shared" si="582"/>
        <v>0</v>
      </c>
      <c r="L1030" s="243">
        <f t="shared" si="583"/>
        <v>0</v>
      </c>
    </row>
    <row r="1031" spans="2:12">
      <c r="B1031" s="956"/>
      <c r="C1031" s="55" t="s">
        <v>313</v>
      </c>
      <c r="D1031" s="194">
        <v>2000</v>
      </c>
      <c r="E1031" s="195"/>
      <c r="F1031" s="196"/>
      <c r="G1031" s="197">
        <f t="shared" si="578"/>
        <v>0</v>
      </c>
      <c r="H1031" s="198">
        <f t="shared" si="579"/>
        <v>0</v>
      </c>
      <c r="I1031" s="208">
        <f t="shared" si="580"/>
        <v>0</v>
      </c>
      <c r="J1031" s="147">
        <f t="shared" si="581"/>
        <v>0</v>
      </c>
      <c r="K1031" s="242">
        <f t="shared" si="582"/>
        <v>0</v>
      </c>
      <c r="L1031" s="243">
        <f t="shared" si="583"/>
        <v>0</v>
      </c>
    </row>
    <row r="1032" spans="2:12">
      <c r="B1032" s="956"/>
      <c r="C1032" s="55" t="s">
        <v>147</v>
      </c>
      <c r="D1032" s="194">
        <v>3800</v>
      </c>
      <c r="E1032" s="195"/>
      <c r="F1032" s="196"/>
      <c r="G1032" s="197">
        <f t="shared" si="578"/>
        <v>0</v>
      </c>
      <c r="H1032" s="198">
        <f t="shared" si="579"/>
        <v>0</v>
      </c>
      <c r="I1032" s="208">
        <f t="shared" si="580"/>
        <v>0</v>
      </c>
      <c r="J1032" s="147">
        <f t="shared" si="581"/>
        <v>0</v>
      </c>
      <c r="K1032" s="242">
        <f t="shared" si="582"/>
        <v>0</v>
      </c>
      <c r="L1032" s="243">
        <f t="shared" si="583"/>
        <v>0</v>
      </c>
    </row>
    <row r="1033" spans="2:12">
      <c r="B1033" s="956"/>
      <c r="C1033" s="55" t="s">
        <v>315</v>
      </c>
      <c r="D1033" s="194">
        <v>3800</v>
      </c>
      <c r="E1033" s="195"/>
      <c r="F1033" s="196"/>
      <c r="G1033" s="197">
        <f t="shared" si="578"/>
        <v>0</v>
      </c>
      <c r="H1033" s="198">
        <f t="shared" si="579"/>
        <v>0</v>
      </c>
      <c r="I1033" s="208">
        <f t="shared" si="580"/>
        <v>0</v>
      </c>
      <c r="J1033" s="147">
        <f t="shared" si="581"/>
        <v>0</v>
      </c>
      <c r="K1033" s="242">
        <f t="shared" si="582"/>
        <v>0</v>
      </c>
      <c r="L1033" s="243">
        <f t="shared" si="583"/>
        <v>0</v>
      </c>
    </row>
    <row r="1034" spans="2:12">
      <c r="B1034" s="956"/>
      <c r="C1034" s="55" t="s">
        <v>317</v>
      </c>
      <c r="D1034" s="194">
        <v>1900</v>
      </c>
      <c r="E1034" s="195"/>
      <c r="F1034" s="196"/>
      <c r="G1034" s="197">
        <f t="shared" si="578"/>
        <v>0</v>
      </c>
      <c r="H1034" s="198">
        <f t="shared" si="579"/>
        <v>0</v>
      </c>
      <c r="I1034" s="208">
        <f t="shared" si="580"/>
        <v>0</v>
      </c>
      <c r="J1034" s="147">
        <f t="shared" si="581"/>
        <v>0</v>
      </c>
      <c r="K1034" s="242">
        <f t="shared" si="582"/>
        <v>0</v>
      </c>
      <c r="L1034" s="243">
        <f t="shared" si="583"/>
        <v>0</v>
      </c>
    </row>
    <row r="1035" spans="2:12">
      <c r="B1035" s="956"/>
      <c r="C1035" s="55" t="s">
        <v>316</v>
      </c>
      <c r="D1035" s="194">
        <v>1900</v>
      </c>
      <c r="E1035" s="195"/>
      <c r="F1035" s="196"/>
      <c r="G1035" s="197">
        <f t="shared" si="578"/>
        <v>0</v>
      </c>
      <c r="H1035" s="198">
        <f t="shared" si="579"/>
        <v>0</v>
      </c>
      <c r="I1035" s="208">
        <f t="shared" si="580"/>
        <v>0</v>
      </c>
      <c r="J1035" s="147">
        <f t="shared" si="581"/>
        <v>0</v>
      </c>
      <c r="K1035" s="242">
        <f t="shared" si="582"/>
        <v>0</v>
      </c>
      <c r="L1035" s="243">
        <f t="shared" si="583"/>
        <v>0</v>
      </c>
    </row>
    <row r="1036" spans="2:12">
      <c r="B1036" s="956"/>
      <c r="C1036" s="55" t="s">
        <v>318</v>
      </c>
      <c r="D1036" s="194">
        <v>2800</v>
      </c>
      <c r="E1036" s="195"/>
      <c r="F1036" s="196"/>
      <c r="G1036" s="197">
        <f t="shared" si="578"/>
        <v>0</v>
      </c>
      <c r="H1036" s="198">
        <f t="shared" si="579"/>
        <v>0</v>
      </c>
      <c r="I1036" s="208">
        <f t="shared" si="580"/>
        <v>0</v>
      </c>
      <c r="J1036" s="147">
        <f t="shared" si="581"/>
        <v>0</v>
      </c>
      <c r="K1036" s="242">
        <f t="shared" si="582"/>
        <v>0</v>
      </c>
      <c r="L1036" s="243">
        <f t="shared" si="583"/>
        <v>0</v>
      </c>
    </row>
    <row r="1037" spans="2:12" ht="15" thickBot="1">
      <c r="B1037" s="956"/>
      <c r="C1037" s="200" t="s">
        <v>149</v>
      </c>
      <c r="D1037" s="201"/>
      <c r="E1037" s="339"/>
      <c r="F1037" s="203"/>
      <c r="G1037" s="204">
        <f>E1037-F1037</f>
        <v>0</v>
      </c>
      <c r="H1037" s="330"/>
      <c r="I1037" s="209">
        <f t="shared" si="580"/>
        <v>0</v>
      </c>
      <c r="J1037" s="210">
        <f t="shared" si="581"/>
        <v>0</v>
      </c>
      <c r="K1037" s="244">
        <f t="shared" si="582"/>
        <v>0</v>
      </c>
      <c r="L1037" s="245">
        <f>SUM(L965+H1037)</f>
        <v>0</v>
      </c>
    </row>
    <row r="1038" spans="2:12" ht="16" thickTop="1" thickBot="1">
      <c r="B1038" s="957"/>
      <c r="C1038" s="13" t="s">
        <v>150</v>
      </c>
      <c r="D1038" s="14"/>
      <c r="E1038" s="15">
        <f t="shared" ref="E1038:L1038" si="584">SUM(E1028:E1037)</f>
        <v>0</v>
      </c>
      <c r="F1038" s="16">
        <f t="shared" si="584"/>
        <v>0</v>
      </c>
      <c r="G1038" s="17">
        <f t="shared" si="584"/>
        <v>0</v>
      </c>
      <c r="H1038" s="18">
        <f t="shared" si="584"/>
        <v>0</v>
      </c>
      <c r="I1038" s="246">
        <f t="shared" si="584"/>
        <v>0</v>
      </c>
      <c r="J1038" s="247">
        <f t="shared" si="584"/>
        <v>0</v>
      </c>
      <c r="K1038" s="248">
        <f t="shared" si="584"/>
        <v>0</v>
      </c>
      <c r="L1038" s="249">
        <f t="shared" si="584"/>
        <v>0</v>
      </c>
    </row>
    <row r="1039" spans="2:12" ht="13.5" customHeight="1">
      <c r="B1039" s="955" t="s">
        <v>320</v>
      </c>
      <c r="C1039" s="301" t="s">
        <v>146</v>
      </c>
      <c r="D1039" s="234">
        <v>3000</v>
      </c>
      <c r="E1039" s="302">
        <v>41</v>
      </c>
      <c r="F1039" s="303"/>
      <c r="G1039" s="304">
        <f t="shared" ref="G1039:G1047" si="585">E1039-F1039</f>
        <v>41</v>
      </c>
      <c r="H1039" s="305">
        <f t="shared" ref="H1039:H1047" si="586">G1039*$D1039</f>
        <v>123000</v>
      </c>
      <c r="I1039" s="306">
        <f t="shared" ref="I1039:I1048" si="587">SUM(I967+E1039)</f>
        <v>69</v>
      </c>
      <c r="J1039" s="307">
        <f t="shared" ref="J1039:J1048" si="588">SUM(J967+F1039)</f>
        <v>0</v>
      </c>
      <c r="K1039" s="308">
        <f t="shared" ref="K1039:K1048" si="589">I1039-J1039</f>
        <v>69</v>
      </c>
      <c r="L1039" s="309">
        <f>K1039*$D1039</f>
        <v>207000</v>
      </c>
    </row>
    <row r="1040" spans="2:12">
      <c r="B1040" s="956"/>
      <c r="C1040" s="55" t="s">
        <v>312</v>
      </c>
      <c r="D1040" s="310">
        <v>3000</v>
      </c>
      <c r="E1040" s="195"/>
      <c r="F1040" s="196"/>
      <c r="G1040" s="197">
        <f t="shared" si="585"/>
        <v>0</v>
      </c>
      <c r="H1040" s="198">
        <f t="shared" si="586"/>
        <v>0</v>
      </c>
      <c r="I1040" s="208">
        <f t="shared" si="587"/>
        <v>0</v>
      </c>
      <c r="J1040" s="147">
        <f t="shared" si="588"/>
        <v>0</v>
      </c>
      <c r="K1040" s="242">
        <f t="shared" si="589"/>
        <v>0</v>
      </c>
      <c r="L1040" s="243">
        <f t="shared" ref="L1040:L1047" si="590">K1040*$D1040</f>
        <v>0</v>
      </c>
    </row>
    <row r="1041" spans="2:12">
      <c r="B1041" s="956"/>
      <c r="C1041" s="55" t="s">
        <v>314</v>
      </c>
      <c r="D1041" s="194">
        <v>1500</v>
      </c>
      <c r="E1041" s="195"/>
      <c r="F1041" s="196"/>
      <c r="G1041" s="197">
        <f t="shared" si="585"/>
        <v>0</v>
      </c>
      <c r="H1041" s="198">
        <f t="shared" si="586"/>
        <v>0</v>
      </c>
      <c r="I1041" s="208">
        <f t="shared" si="587"/>
        <v>2</v>
      </c>
      <c r="J1041" s="147">
        <f t="shared" si="588"/>
        <v>0</v>
      </c>
      <c r="K1041" s="242">
        <f t="shared" si="589"/>
        <v>2</v>
      </c>
      <c r="L1041" s="243">
        <f t="shared" si="590"/>
        <v>3000</v>
      </c>
    </row>
    <row r="1042" spans="2:12">
      <c r="B1042" s="956"/>
      <c r="C1042" s="55" t="s">
        <v>313</v>
      </c>
      <c r="D1042" s="194">
        <v>1500</v>
      </c>
      <c r="E1042" s="195"/>
      <c r="F1042" s="196"/>
      <c r="G1042" s="197">
        <f t="shared" si="585"/>
        <v>0</v>
      </c>
      <c r="H1042" s="198">
        <f t="shared" si="586"/>
        <v>0</v>
      </c>
      <c r="I1042" s="208">
        <f t="shared" si="587"/>
        <v>0</v>
      </c>
      <c r="J1042" s="147">
        <f t="shared" si="588"/>
        <v>0</v>
      </c>
      <c r="K1042" s="242">
        <f t="shared" si="589"/>
        <v>0</v>
      </c>
      <c r="L1042" s="243">
        <f t="shared" si="590"/>
        <v>0</v>
      </c>
    </row>
    <row r="1043" spans="2:12">
      <c r="B1043" s="956"/>
      <c r="C1043" s="55" t="s">
        <v>147</v>
      </c>
      <c r="D1043" s="194">
        <v>2850</v>
      </c>
      <c r="E1043" s="195">
        <v>8</v>
      </c>
      <c r="F1043" s="196"/>
      <c r="G1043" s="197">
        <f t="shared" si="585"/>
        <v>8</v>
      </c>
      <c r="H1043" s="198">
        <f t="shared" si="586"/>
        <v>22800</v>
      </c>
      <c r="I1043" s="208">
        <f t="shared" si="587"/>
        <v>12</v>
      </c>
      <c r="J1043" s="147">
        <f t="shared" si="588"/>
        <v>0</v>
      </c>
      <c r="K1043" s="242">
        <f t="shared" si="589"/>
        <v>12</v>
      </c>
      <c r="L1043" s="243">
        <f t="shared" si="590"/>
        <v>34200</v>
      </c>
    </row>
    <row r="1044" spans="2:12">
      <c r="B1044" s="956"/>
      <c r="C1044" s="55" t="s">
        <v>315</v>
      </c>
      <c r="D1044" s="194">
        <v>2850</v>
      </c>
      <c r="E1044" s="195"/>
      <c r="F1044" s="196"/>
      <c r="G1044" s="197">
        <f t="shared" si="585"/>
        <v>0</v>
      </c>
      <c r="H1044" s="198">
        <f t="shared" si="586"/>
        <v>0</v>
      </c>
      <c r="I1044" s="208">
        <f t="shared" si="587"/>
        <v>0</v>
      </c>
      <c r="J1044" s="147">
        <f t="shared" si="588"/>
        <v>0</v>
      </c>
      <c r="K1044" s="242">
        <f t="shared" si="589"/>
        <v>0</v>
      </c>
      <c r="L1044" s="243">
        <f t="shared" si="590"/>
        <v>0</v>
      </c>
    </row>
    <row r="1045" spans="2:12">
      <c r="B1045" s="956"/>
      <c r="C1045" s="55" t="s">
        <v>317</v>
      </c>
      <c r="D1045" s="194">
        <v>1430</v>
      </c>
      <c r="E1045" s="195"/>
      <c r="F1045" s="196"/>
      <c r="G1045" s="197">
        <f t="shared" si="585"/>
        <v>0</v>
      </c>
      <c r="H1045" s="198">
        <f t="shared" si="586"/>
        <v>0</v>
      </c>
      <c r="I1045" s="208">
        <f t="shared" si="587"/>
        <v>0</v>
      </c>
      <c r="J1045" s="147">
        <f t="shared" si="588"/>
        <v>0</v>
      </c>
      <c r="K1045" s="242">
        <f t="shared" si="589"/>
        <v>0</v>
      </c>
      <c r="L1045" s="243">
        <f t="shared" si="590"/>
        <v>0</v>
      </c>
    </row>
    <row r="1046" spans="2:12">
      <c r="B1046" s="956"/>
      <c r="C1046" s="55" t="s">
        <v>316</v>
      </c>
      <c r="D1046" s="194">
        <v>1430</v>
      </c>
      <c r="E1046" s="195"/>
      <c r="F1046" s="196"/>
      <c r="G1046" s="197">
        <f t="shared" si="585"/>
        <v>0</v>
      </c>
      <c r="H1046" s="198">
        <f t="shared" si="586"/>
        <v>0</v>
      </c>
      <c r="I1046" s="208">
        <f t="shared" si="587"/>
        <v>0</v>
      </c>
      <c r="J1046" s="147">
        <f t="shared" si="588"/>
        <v>0</v>
      </c>
      <c r="K1046" s="242">
        <f t="shared" si="589"/>
        <v>0</v>
      </c>
      <c r="L1046" s="243">
        <f t="shared" si="590"/>
        <v>0</v>
      </c>
    </row>
    <row r="1047" spans="2:12">
      <c r="B1047" s="956"/>
      <c r="C1047" s="55" t="s">
        <v>318</v>
      </c>
      <c r="D1047" s="194">
        <v>2100</v>
      </c>
      <c r="E1047" s="195"/>
      <c r="F1047" s="196"/>
      <c r="G1047" s="197">
        <f t="shared" si="585"/>
        <v>0</v>
      </c>
      <c r="H1047" s="198">
        <f t="shared" si="586"/>
        <v>0</v>
      </c>
      <c r="I1047" s="208">
        <f t="shared" si="587"/>
        <v>0</v>
      </c>
      <c r="J1047" s="147">
        <f t="shared" si="588"/>
        <v>0</v>
      </c>
      <c r="K1047" s="242">
        <f t="shared" si="589"/>
        <v>0</v>
      </c>
      <c r="L1047" s="243">
        <f t="shared" si="590"/>
        <v>0</v>
      </c>
    </row>
    <row r="1048" spans="2:12" ht="15" thickBot="1">
      <c r="B1048" s="956"/>
      <c r="C1048" s="200" t="s">
        <v>149</v>
      </c>
      <c r="D1048" s="201"/>
      <c r="E1048" s="339">
        <v>118</v>
      </c>
      <c r="F1048" s="203"/>
      <c r="G1048" s="204">
        <f>E1048-F1048</f>
        <v>118</v>
      </c>
      <c r="H1048" s="330">
        <v>336300</v>
      </c>
      <c r="I1048" s="209">
        <f t="shared" si="587"/>
        <v>118</v>
      </c>
      <c r="J1048" s="210">
        <f t="shared" si="588"/>
        <v>0</v>
      </c>
      <c r="K1048" s="244">
        <f t="shared" si="589"/>
        <v>118</v>
      </c>
      <c r="L1048" s="245">
        <f>SUM(L976+H1048)</f>
        <v>336300</v>
      </c>
    </row>
    <row r="1049" spans="2:12" ht="16" thickTop="1" thickBot="1">
      <c r="B1049" s="957"/>
      <c r="C1049" s="13" t="s">
        <v>150</v>
      </c>
      <c r="D1049" s="14"/>
      <c r="E1049" s="15">
        <f t="shared" ref="E1049:L1049" si="591">SUM(E1039:E1048)</f>
        <v>167</v>
      </c>
      <c r="F1049" s="16">
        <f t="shared" si="591"/>
        <v>0</v>
      </c>
      <c r="G1049" s="17">
        <f t="shared" si="591"/>
        <v>167</v>
      </c>
      <c r="H1049" s="18">
        <f t="shared" si="591"/>
        <v>482100</v>
      </c>
      <c r="I1049" s="246">
        <f t="shared" si="591"/>
        <v>201</v>
      </c>
      <c r="J1049" s="247">
        <f t="shared" si="591"/>
        <v>0</v>
      </c>
      <c r="K1049" s="248">
        <f t="shared" si="591"/>
        <v>201</v>
      </c>
      <c r="L1049" s="249">
        <f t="shared" si="591"/>
        <v>580500</v>
      </c>
    </row>
    <row r="1050" spans="2:12" ht="13.5" customHeight="1">
      <c r="B1050" s="955" t="s">
        <v>321</v>
      </c>
      <c r="C1050" s="301" t="s">
        <v>146</v>
      </c>
      <c r="D1050" s="234">
        <v>10000</v>
      </c>
      <c r="E1050" s="302"/>
      <c r="F1050" s="303"/>
      <c r="G1050" s="304">
        <f t="shared" ref="G1050:G1058" si="592">E1050-F1050</f>
        <v>0</v>
      </c>
      <c r="H1050" s="305">
        <f t="shared" ref="H1050:H1058" si="593">G1050*$D1050</f>
        <v>0</v>
      </c>
      <c r="I1050" s="306">
        <f t="shared" ref="I1050:I1059" si="594">SUM(I978+E1050)</f>
        <v>60</v>
      </c>
      <c r="J1050" s="307">
        <f t="shared" ref="J1050:J1059" si="595">SUM(J978+F1050)</f>
        <v>0</v>
      </c>
      <c r="K1050" s="308">
        <f t="shared" ref="K1050:K1059" si="596">I1050-J1050</f>
        <v>60</v>
      </c>
      <c r="L1050" s="309">
        <f>K1050*$D1050</f>
        <v>600000</v>
      </c>
    </row>
    <row r="1051" spans="2:12">
      <c r="B1051" s="956"/>
      <c r="C1051" s="55" t="s">
        <v>312</v>
      </c>
      <c r="D1051" s="310">
        <v>10000</v>
      </c>
      <c r="E1051" s="195"/>
      <c r="F1051" s="196"/>
      <c r="G1051" s="197">
        <f t="shared" si="592"/>
        <v>0</v>
      </c>
      <c r="H1051" s="198">
        <f t="shared" si="593"/>
        <v>0</v>
      </c>
      <c r="I1051" s="208">
        <f t="shared" si="594"/>
        <v>0</v>
      </c>
      <c r="J1051" s="147">
        <f t="shared" si="595"/>
        <v>0</v>
      </c>
      <c r="K1051" s="242">
        <f t="shared" si="596"/>
        <v>0</v>
      </c>
      <c r="L1051" s="243">
        <f t="shared" ref="L1051:L1058" si="597">K1051*$D1051</f>
        <v>0</v>
      </c>
    </row>
    <row r="1052" spans="2:12">
      <c r="B1052" s="956"/>
      <c r="C1052" s="55" t="s">
        <v>314</v>
      </c>
      <c r="D1052" s="194">
        <v>5000</v>
      </c>
      <c r="E1052" s="195"/>
      <c r="F1052" s="196"/>
      <c r="G1052" s="197">
        <f t="shared" si="592"/>
        <v>0</v>
      </c>
      <c r="H1052" s="198">
        <f t="shared" si="593"/>
        <v>0</v>
      </c>
      <c r="I1052" s="208">
        <f t="shared" si="594"/>
        <v>2</v>
      </c>
      <c r="J1052" s="147">
        <f t="shared" si="595"/>
        <v>0</v>
      </c>
      <c r="K1052" s="242">
        <f t="shared" si="596"/>
        <v>2</v>
      </c>
      <c r="L1052" s="243">
        <f t="shared" si="597"/>
        <v>10000</v>
      </c>
    </row>
    <row r="1053" spans="2:12">
      <c r="B1053" s="956"/>
      <c r="C1053" s="55" t="s">
        <v>313</v>
      </c>
      <c r="D1053" s="194">
        <v>5000</v>
      </c>
      <c r="E1053" s="195"/>
      <c r="F1053" s="196"/>
      <c r="G1053" s="197">
        <f t="shared" si="592"/>
        <v>0</v>
      </c>
      <c r="H1053" s="198">
        <f t="shared" si="593"/>
        <v>0</v>
      </c>
      <c r="I1053" s="208">
        <f t="shared" si="594"/>
        <v>0</v>
      </c>
      <c r="J1053" s="147">
        <f t="shared" si="595"/>
        <v>0</v>
      </c>
      <c r="K1053" s="242">
        <f t="shared" si="596"/>
        <v>0</v>
      </c>
      <c r="L1053" s="243">
        <f t="shared" si="597"/>
        <v>0</v>
      </c>
    </row>
    <row r="1054" spans="2:12">
      <c r="B1054" s="956"/>
      <c r="C1054" s="55" t="s">
        <v>147</v>
      </c>
      <c r="D1054" s="194">
        <v>9500</v>
      </c>
      <c r="E1054" s="195"/>
      <c r="F1054" s="196"/>
      <c r="G1054" s="197">
        <f t="shared" si="592"/>
        <v>0</v>
      </c>
      <c r="H1054" s="198">
        <f t="shared" si="593"/>
        <v>0</v>
      </c>
      <c r="I1054" s="208">
        <f t="shared" si="594"/>
        <v>9</v>
      </c>
      <c r="J1054" s="147">
        <f t="shared" si="595"/>
        <v>0</v>
      </c>
      <c r="K1054" s="242">
        <f t="shared" si="596"/>
        <v>9</v>
      </c>
      <c r="L1054" s="243">
        <f t="shared" si="597"/>
        <v>85500</v>
      </c>
    </row>
    <row r="1055" spans="2:12">
      <c r="B1055" s="956"/>
      <c r="C1055" s="55" t="s">
        <v>315</v>
      </c>
      <c r="D1055" s="194">
        <v>9500</v>
      </c>
      <c r="E1055" s="195"/>
      <c r="F1055" s="196"/>
      <c r="G1055" s="197">
        <f t="shared" si="592"/>
        <v>0</v>
      </c>
      <c r="H1055" s="198">
        <f t="shared" si="593"/>
        <v>0</v>
      </c>
      <c r="I1055" s="208">
        <f t="shared" si="594"/>
        <v>0</v>
      </c>
      <c r="J1055" s="147">
        <f t="shared" si="595"/>
        <v>0</v>
      </c>
      <c r="K1055" s="242">
        <f t="shared" si="596"/>
        <v>0</v>
      </c>
      <c r="L1055" s="243">
        <f t="shared" si="597"/>
        <v>0</v>
      </c>
    </row>
    <row r="1056" spans="2:12">
      <c r="B1056" s="956"/>
      <c r="C1056" s="55" t="s">
        <v>317</v>
      </c>
      <c r="D1056" s="194">
        <v>4750</v>
      </c>
      <c r="E1056" s="195"/>
      <c r="F1056" s="196"/>
      <c r="G1056" s="197">
        <f t="shared" si="592"/>
        <v>0</v>
      </c>
      <c r="H1056" s="198">
        <f t="shared" si="593"/>
        <v>0</v>
      </c>
      <c r="I1056" s="208">
        <f t="shared" si="594"/>
        <v>0</v>
      </c>
      <c r="J1056" s="147">
        <f t="shared" si="595"/>
        <v>0</v>
      </c>
      <c r="K1056" s="242">
        <f t="shared" si="596"/>
        <v>0</v>
      </c>
      <c r="L1056" s="243">
        <f t="shared" si="597"/>
        <v>0</v>
      </c>
    </row>
    <row r="1057" spans="2:12">
      <c r="B1057" s="956"/>
      <c r="C1057" s="55" t="s">
        <v>316</v>
      </c>
      <c r="D1057" s="194">
        <v>4750</v>
      </c>
      <c r="E1057" s="195"/>
      <c r="F1057" s="196"/>
      <c r="G1057" s="197">
        <f t="shared" si="592"/>
        <v>0</v>
      </c>
      <c r="H1057" s="198">
        <f t="shared" si="593"/>
        <v>0</v>
      </c>
      <c r="I1057" s="208">
        <f t="shared" si="594"/>
        <v>0</v>
      </c>
      <c r="J1057" s="147">
        <f t="shared" si="595"/>
        <v>0</v>
      </c>
      <c r="K1057" s="242">
        <f t="shared" si="596"/>
        <v>0</v>
      </c>
      <c r="L1057" s="243">
        <f t="shared" si="597"/>
        <v>0</v>
      </c>
    </row>
    <row r="1058" spans="2:12">
      <c r="B1058" s="956"/>
      <c r="C1058" s="55" t="s">
        <v>318</v>
      </c>
      <c r="D1058" s="194">
        <v>7000</v>
      </c>
      <c r="E1058" s="195"/>
      <c r="F1058" s="196"/>
      <c r="G1058" s="197">
        <f t="shared" si="592"/>
        <v>0</v>
      </c>
      <c r="H1058" s="198">
        <f t="shared" si="593"/>
        <v>0</v>
      </c>
      <c r="I1058" s="208">
        <f t="shared" si="594"/>
        <v>0</v>
      </c>
      <c r="J1058" s="147">
        <f t="shared" si="595"/>
        <v>0</v>
      </c>
      <c r="K1058" s="242">
        <f t="shared" si="596"/>
        <v>0</v>
      </c>
      <c r="L1058" s="243">
        <f t="shared" si="597"/>
        <v>0</v>
      </c>
    </row>
    <row r="1059" spans="2:12" ht="15" thickBot="1">
      <c r="B1059" s="956"/>
      <c r="C1059" s="200" t="s">
        <v>149</v>
      </c>
      <c r="D1059" s="201"/>
      <c r="E1059" s="339"/>
      <c r="F1059" s="203"/>
      <c r="G1059" s="204">
        <f>E1059-F1059</f>
        <v>0</v>
      </c>
      <c r="H1059" s="330"/>
      <c r="I1059" s="209">
        <f t="shared" si="594"/>
        <v>0</v>
      </c>
      <c r="J1059" s="210">
        <f t="shared" si="595"/>
        <v>0</v>
      </c>
      <c r="K1059" s="244">
        <f t="shared" si="596"/>
        <v>0</v>
      </c>
      <c r="L1059" s="245">
        <f>SUM(L987+H1059)</f>
        <v>0</v>
      </c>
    </row>
    <row r="1060" spans="2:12" ht="16" thickTop="1" thickBot="1">
      <c r="B1060" s="957"/>
      <c r="C1060" s="13" t="s">
        <v>150</v>
      </c>
      <c r="D1060" s="14"/>
      <c r="E1060" s="15">
        <f t="shared" ref="E1060:L1060" si="598">SUM(E1050:E1059)</f>
        <v>0</v>
      </c>
      <c r="F1060" s="16">
        <f t="shared" si="598"/>
        <v>0</v>
      </c>
      <c r="G1060" s="17">
        <f t="shared" si="598"/>
        <v>0</v>
      </c>
      <c r="H1060" s="18">
        <f t="shared" si="598"/>
        <v>0</v>
      </c>
      <c r="I1060" s="246">
        <f t="shared" si="598"/>
        <v>71</v>
      </c>
      <c r="J1060" s="247">
        <f t="shared" si="598"/>
        <v>0</v>
      </c>
      <c r="K1060" s="248">
        <f t="shared" si="598"/>
        <v>71</v>
      </c>
      <c r="L1060" s="249">
        <f t="shared" si="598"/>
        <v>695500</v>
      </c>
    </row>
    <row r="1061" spans="2:12" ht="13.5" customHeight="1">
      <c r="B1061" s="955" t="s">
        <v>686</v>
      </c>
      <c r="C1061" s="301" t="s">
        <v>146</v>
      </c>
      <c r="D1061" s="234">
        <v>8000</v>
      </c>
      <c r="E1061" s="302"/>
      <c r="F1061" s="303"/>
      <c r="G1061" s="304">
        <f t="shared" ref="G1061:G1069" si="599">E1061-F1061</f>
        <v>0</v>
      </c>
      <c r="H1061" s="305">
        <f t="shared" ref="H1061:H1069" si="600">G1061*$D1061</f>
        <v>0</v>
      </c>
      <c r="I1061" s="306">
        <f t="shared" ref="I1061:I1070" si="601">SUM(I989+E1061)</f>
        <v>123</v>
      </c>
      <c r="J1061" s="307">
        <f t="shared" ref="J1061:J1070" si="602">SUM(J989+F1061)</f>
        <v>0</v>
      </c>
      <c r="K1061" s="308">
        <f t="shared" ref="K1061:K1070" si="603">I1061-J1061</f>
        <v>123</v>
      </c>
      <c r="L1061" s="309">
        <f>K1061*$D1061</f>
        <v>984000</v>
      </c>
    </row>
    <row r="1062" spans="2:12">
      <c r="B1062" s="956"/>
      <c r="C1062" s="55" t="s">
        <v>312</v>
      </c>
      <c r="D1062" s="310">
        <v>8000</v>
      </c>
      <c r="E1062" s="195"/>
      <c r="F1062" s="196"/>
      <c r="G1062" s="197">
        <f t="shared" si="599"/>
        <v>0</v>
      </c>
      <c r="H1062" s="198">
        <f t="shared" si="600"/>
        <v>0</v>
      </c>
      <c r="I1062" s="208">
        <f t="shared" si="601"/>
        <v>0</v>
      </c>
      <c r="J1062" s="147">
        <f t="shared" si="602"/>
        <v>0</v>
      </c>
      <c r="K1062" s="242">
        <f t="shared" si="603"/>
        <v>0</v>
      </c>
      <c r="L1062" s="243">
        <f t="shared" ref="L1062:L1069" si="604">K1062*$D1062</f>
        <v>0</v>
      </c>
    </row>
    <row r="1063" spans="2:12">
      <c r="B1063" s="956"/>
      <c r="C1063" s="55" t="s">
        <v>314</v>
      </c>
      <c r="D1063" s="194">
        <v>4000</v>
      </c>
      <c r="E1063" s="195"/>
      <c r="F1063" s="196"/>
      <c r="G1063" s="197">
        <f t="shared" si="599"/>
        <v>0</v>
      </c>
      <c r="H1063" s="198">
        <f t="shared" si="600"/>
        <v>0</v>
      </c>
      <c r="I1063" s="208">
        <f t="shared" si="601"/>
        <v>4</v>
      </c>
      <c r="J1063" s="147">
        <f t="shared" si="602"/>
        <v>0</v>
      </c>
      <c r="K1063" s="242">
        <f t="shared" si="603"/>
        <v>4</v>
      </c>
      <c r="L1063" s="243">
        <f t="shared" si="604"/>
        <v>16000</v>
      </c>
    </row>
    <row r="1064" spans="2:12">
      <c r="B1064" s="956"/>
      <c r="C1064" s="55" t="s">
        <v>313</v>
      </c>
      <c r="D1064" s="194">
        <v>4000</v>
      </c>
      <c r="E1064" s="195"/>
      <c r="F1064" s="196"/>
      <c r="G1064" s="197">
        <f t="shared" si="599"/>
        <v>0</v>
      </c>
      <c r="H1064" s="198">
        <f t="shared" si="600"/>
        <v>0</v>
      </c>
      <c r="I1064" s="208">
        <f t="shared" si="601"/>
        <v>0</v>
      </c>
      <c r="J1064" s="147">
        <f t="shared" si="602"/>
        <v>0</v>
      </c>
      <c r="K1064" s="242">
        <f t="shared" si="603"/>
        <v>0</v>
      </c>
      <c r="L1064" s="243">
        <f t="shared" si="604"/>
        <v>0</v>
      </c>
    </row>
    <row r="1065" spans="2:12">
      <c r="B1065" s="956"/>
      <c r="C1065" s="55" t="s">
        <v>147</v>
      </c>
      <c r="D1065" s="194">
        <v>7600</v>
      </c>
      <c r="E1065" s="195"/>
      <c r="F1065" s="196"/>
      <c r="G1065" s="197">
        <f t="shared" si="599"/>
        <v>0</v>
      </c>
      <c r="H1065" s="198">
        <f t="shared" si="600"/>
        <v>0</v>
      </c>
      <c r="I1065" s="208">
        <f t="shared" si="601"/>
        <v>19</v>
      </c>
      <c r="J1065" s="147">
        <f t="shared" si="602"/>
        <v>0</v>
      </c>
      <c r="K1065" s="242">
        <f t="shared" si="603"/>
        <v>19</v>
      </c>
      <c r="L1065" s="243">
        <f t="shared" si="604"/>
        <v>144400</v>
      </c>
    </row>
    <row r="1066" spans="2:12">
      <c r="B1066" s="956"/>
      <c r="C1066" s="55" t="s">
        <v>315</v>
      </c>
      <c r="D1066" s="194">
        <v>7600</v>
      </c>
      <c r="E1066" s="195"/>
      <c r="F1066" s="196"/>
      <c r="G1066" s="197">
        <f t="shared" si="599"/>
        <v>0</v>
      </c>
      <c r="H1066" s="198">
        <f t="shared" si="600"/>
        <v>0</v>
      </c>
      <c r="I1066" s="208">
        <f t="shared" si="601"/>
        <v>0</v>
      </c>
      <c r="J1066" s="147">
        <f t="shared" si="602"/>
        <v>0</v>
      </c>
      <c r="K1066" s="242">
        <f t="shared" si="603"/>
        <v>0</v>
      </c>
      <c r="L1066" s="243">
        <f t="shared" si="604"/>
        <v>0</v>
      </c>
    </row>
    <row r="1067" spans="2:12">
      <c r="B1067" s="956"/>
      <c r="C1067" s="55" t="s">
        <v>317</v>
      </c>
      <c r="D1067" s="194">
        <v>3800</v>
      </c>
      <c r="E1067" s="195"/>
      <c r="F1067" s="196"/>
      <c r="G1067" s="197">
        <f t="shared" si="599"/>
        <v>0</v>
      </c>
      <c r="H1067" s="198">
        <f t="shared" si="600"/>
        <v>0</v>
      </c>
      <c r="I1067" s="208">
        <f t="shared" si="601"/>
        <v>1</v>
      </c>
      <c r="J1067" s="147">
        <f t="shared" si="602"/>
        <v>0</v>
      </c>
      <c r="K1067" s="242">
        <f t="shared" si="603"/>
        <v>1</v>
      </c>
      <c r="L1067" s="243">
        <f t="shared" si="604"/>
        <v>3800</v>
      </c>
    </row>
    <row r="1068" spans="2:12">
      <c r="B1068" s="956"/>
      <c r="C1068" s="55" t="s">
        <v>316</v>
      </c>
      <c r="D1068" s="194">
        <v>3800</v>
      </c>
      <c r="E1068" s="195"/>
      <c r="F1068" s="196"/>
      <c r="G1068" s="197">
        <f t="shared" si="599"/>
        <v>0</v>
      </c>
      <c r="H1068" s="198">
        <f t="shared" si="600"/>
        <v>0</v>
      </c>
      <c r="I1068" s="208">
        <f t="shared" si="601"/>
        <v>0</v>
      </c>
      <c r="J1068" s="147">
        <f t="shared" si="602"/>
        <v>0</v>
      </c>
      <c r="K1068" s="242">
        <f t="shared" si="603"/>
        <v>0</v>
      </c>
      <c r="L1068" s="243">
        <f t="shared" si="604"/>
        <v>0</v>
      </c>
    </row>
    <row r="1069" spans="2:12">
      <c r="B1069" s="956"/>
      <c r="C1069" s="55" t="s">
        <v>318</v>
      </c>
      <c r="D1069" s="194">
        <v>5600</v>
      </c>
      <c r="E1069" s="195"/>
      <c r="F1069" s="196"/>
      <c r="G1069" s="197">
        <f t="shared" si="599"/>
        <v>0</v>
      </c>
      <c r="H1069" s="198">
        <f t="shared" si="600"/>
        <v>0</v>
      </c>
      <c r="I1069" s="208">
        <f t="shared" si="601"/>
        <v>0</v>
      </c>
      <c r="J1069" s="147">
        <f t="shared" si="602"/>
        <v>0</v>
      </c>
      <c r="K1069" s="242">
        <f t="shared" si="603"/>
        <v>0</v>
      </c>
      <c r="L1069" s="243">
        <f t="shared" si="604"/>
        <v>0</v>
      </c>
    </row>
    <row r="1070" spans="2:12" ht="15" thickBot="1">
      <c r="B1070" s="956"/>
      <c r="C1070" s="200" t="s">
        <v>149</v>
      </c>
      <c r="D1070" s="201"/>
      <c r="E1070" s="339"/>
      <c r="F1070" s="203"/>
      <c r="G1070" s="204">
        <f>E1070-F1070</f>
        <v>0</v>
      </c>
      <c r="H1070" s="330"/>
      <c r="I1070" s="209">
        <f t="shared" si="601"/>
        <v>0</v>
      </c>
      <c r="J1070" s="210">
        <f t="shared" si="602"/>
        <v>0</v>
      </c>
      <c r="K1070" s="244">
        <f t="shared" si="603"/>
        <v>0</v>
      </c>
      <c r="L1070" s="245">
        <f>SUM(L998+H1070)</f>
        <v>0</v>
      </c>
    </row>
    <row r="1071" spans="2:12" ht="16" thickTop="1" thickBot="1">
      <c r="B1071" s="957"/>
      <c r="C1071" s="13" t="s">
        <v>150</v>
      </c>
      <c r="D1071" s="14"/>
      <c r="E1071" s="15">
        <f t="shared" ref="E1071:L1071" si="605">SUM(E1061:E1070)</f>
        <v>0</v>
      </c>
      <c r="F1071" s="16">
        <f t="shared" si="605"/>
        <v>0</v>
      </c>
      <c r="G1071" s="17">
        <f t="shared" si="605"/>
        <v>0</v>
      </c>
      <c r="H1071" s="18">
        <f t="shared" si="605"/>
        <v>0</v>
      </c>
      <c r="I1071" s="246">
        <f t="shared" si="605"/>
        <v>147</v>
      </c>
      <c r="J1071" s="247">
        <f t="shared" si="605"/>
        <v>0</v>
      </c>
      <c r="K1071" s="248">
        <f t="shared" si="605"/>
        <v>147</v>
      </c>
      <c r="L1071" s="249">
        <f t="shared" si="605"/>
        <v>1148200</v>
      </c>
    </row>
    <row r="1072" spans="2:12" ht="13.5" customHeight="1">
      <c r="B1072" s="955" t="s">
        <v>337</v>
      </c>
      <c r="C1072" s="301" t="s">
        <v>146</v>
      </c>
      <c r="D1072" s="234">
        <v>1000</v>
      </c>
      <c r="E1072" s="302"/>
      <c r="F1072" s="303"/>
      <c r="G1072" s="304">
        <f t="shared" ref="G1072:G1081" si="606">E1072-F1072</f>
        <v>0</v>
      </c>
      <c r="H1072" s="305">
        <f>+G1072*D1072</f>
        <v>0</v>
      </c>
      <c r="I1072" s="306">
        <f t="shared" ref="I1072:I1081" si="607">SUM(I1000+E1072)</f>
        <v>0</v>
      </c>
      <c r="J1072" s="307">
        <f t="shared" ref="J1072:J1081" si="608">SUM(J1000+F1072)</f>
        <v>0</v>
      </c>
      <c r="K1072" s="308">
        <f t="shared" ref="K1072:K1079" si="609">I1072-J1072</f>
        <v>0</v>
      </c>
      <c r="L1072" s="309">
        <f>K1072*$D1072</f>
        <v>0</v>
      </c>
    </row>
    <row r="1073" spans="2:12">
      <c r="B1073" s="956"/>
      <c r="C1073" s="55" t="s">
        <v>312</v>
      </c>
      <c r="D1073" s="310">
        <v>1000</v>
      </c>
      <c r="E1073" s="195"/>
      <c r="F1073" s="196"/>
      <c r="G1073" s="197">
        <f t="shared" si="606"/>
        <v>0</v>
      </c>
      <c r="H1073" s="198">
        <f t="shared" ref="H1073:H1080" si="610">+G1073*D1073</f>
        <v>0</v>
      </c>
      <c r="I1073" s="208">
        <f t="shared" si="607"/>
        <v>0</v>
      </c>
      <c r="J1073" s="147">
        <f t="shared" si="608"/>
        <v>0</v>
      </c>
      <c r="K1073" s="242">
        <f t="shared" si="609"/>
        <v>0</v>
      </c>
      <c r="L1073" s="243">
        <f t="shared" ref="L1073:L1080" si="611">K1073*$D1073</f>
        <v>0</v>
      </c>
    </row>
    <row r="1074" spans="2:12">
      <c r="B1074" s="956"/>
      <c r="C1074" s="55" t="s">
        <v>314</v>
      </c>
      <c r="D1074" s="194">
        <v>500</v>
      </c>
      <c r="E1074" s="195"/>
      <c r="F1074" s="196"/>
      <c r="G1074" s="197">
        <f t="shared" si="606"/>
        <v>0</v>
      </c>
      <c r="H1074" s="198">
        <f t="shared" si="610"/>
        <v>0</v>
      </c>
      <c r="I1074" s="208">
        <f t="shared" si="607"/>
        <v>0</v>
      </c>
      <c r="J1074" s="147">
        <f t="shared" si="608"/>
        <v>0</v>
      </c>
      <c r="K1074" s="242">
        <f t="shared" si="609"/>
        <v>0</v>
      </c>
      <c r="L1074" s="243">
        <f t="shared" si="611"/>
        <v>0</v>
      </c>
    </row>
    <row r="1075" spans="2:12">
      <c r="B1075" s="956"/>
      <c r="C1075" s="55" t="s">
        <v>313</v>
      </c>
      <c r="D1075" s="194">
        <v>500</v>
      </c>
      <c r="E1075" s="195"/>
      <c r="F1075" s="196"/>
      <c r="G1075" s="197">
        <f t="shared" si="606"/>
        <v>0</v>
      </c>
      <c r="H1075" s="198">
        <f t="shared" si="610"/>
        <v>0</v>
      </c>
      <c r="I1075" s="208">
        <f t="shared" si="607"/>
        <v>0</v>
      </c>
      <c r="J1075" s="147">
        <f t="shared" si="608"/>
        <v>0</v>
      </c>
      <c r="K1075" s="242">
        <f t="shared" si="609"/>
        <v>0</v>
      </c>
      <c r="L1075" s="243">
        <f t="shared" si="611"/>
        <v>0</v>
      </c>
    </row>
    <row r="1076" spans="2:12">
      <c r="B1076" s="956"/>
      <c r="C1076" s="55" t="s">
        <v>147</v>
      </c>
      <c r="D1076" s="194">
        <v>900</v>
      </c>
      <c r="E1076" s="195"/>
      <c r="F1076" s="196"/>
      <c r="G1076" s="197">
        <f t="shared" si="606"/>
        <v>0</v>
      </c>
      <c r="H1076" s="198">
        <f t="shared" si="610"/>
        <v>0</v>
      </c>
      <c r="I1076" s="208">
        <f t="shared" si="607"/>
        <v>0</v>
      </c>
      <c r="J1076" s="147">
        <f t="shared" si="608"/>
        <v>0</v>
      </c>
      <c r="K1076" s="242">
        <f t="shared" si="609"/>
        <v>0</v>
      </c>
      <c r="L1076" s="243">
        <f t="shared" si="611"/>
        <v>0</v>
      </c>
    </row>
    <row r="1077" spans="2:12">
      <c r="B1077" s="956"/>
      <c r="C1077" s="55" t="s">
        <v>315</v>
      </c>
      <c r="D1077" s="194">
        <v>900</v>
      </c>
      <c r="E1077" s="195"/>
      <c r="F1077" s="196"/>
      <c r="G1077" s="197">
        <f t="shared" si="606"/>
        <v>0</v>
      </c>
      <c r="H1077" s="198">
        <f t="shared" si="610"/>
        <v>0</v>
      </c>
      <c r="I1077" s="208">
        <f t="shared" si="607"/>
        <v>0</v>
      </c>
      <c r="J1077" s="147">
        <f t="shared" si="608"/>
        <v>0</v>
      </c>
      <c r="K1077" s="242">
        <f t="shared" si="609"/>
        <v>0</v>
      </c>
      <c r="L1077" s="243">
        <f t="shared" si="611"/>
        <v>0</v>
      </c>
    </row>
    <row r="1078" spans="2:12">
      <c r="B1078" s="956"/>
      <c r="C1078" s="55" t="s">
        <v>317</v>
      </c>
      <c r="D1078" s="194">
        <v>450</v>
      </c>
      <c r="E1078" s="195"/>
      <c r="F1078" s="196"/>
      <c r="G1078" s="197">
        <f t="shared" si="606"/>
        <v>0</v>
      </c>
      <c r="H1078" s="198">
        <f t="shared" si="610"/>
        <v>0</v>
      </c>
      <c r="I1078" s="208">
        <f t="shared" si="607"/>
        <v>0</v>
      </c>
      <c r="J1078" s="147">
        <f t="shared" si="608"/>
        <v>0</v>
      </c>
      <c r="K1078" s="242">
        <f t="shared" si="609"/>
        <v>0</v>
      </c>
      <c r="L1078" s="243">
        <f t="shared" si="611"/>
        <v>0</v>
      </c>
    </row>
    <row r="1079" spans="2:12">
      <c r="B1079" s="956"/>
      <c r="C1079" s="55" t="s">
        <v>316</v>
      </c>
      <c r="D1079" s="194">
        <v>450</v>
      </c>
      <c r="E1079" s="195"/>
      <c r="F1079" s="196"/>
      <c r="G1079" s="197">
        <f t="shared" si="606"/>
        <v>0</v>
      </c>
      <c r="H1079" s="198">
        <f t="shared" si="610"/>
        <v>0</v>
      </c>
      <c r="I1079" s="208">
        <f t="shared" si="607"/>
        <v>0</v>
      </c>
      <c r="J1079" s="147">
        <f t="shared" si="608"/>
        <v>0</v>
      </c>
      <c r="K1079" s="242">
        <f t="shared" si="609"/>
        <v>0</v>
      </c>
      <c r="L1079" s="243">
        <f t="shared" si="611"/>
        <v>0</v>
      </c>
    </row>
    <row r="1080" spans="2:12">
      <c r="B1080" s="956"/>
      <c r="C1080" s="55" t="s">
        <v>318</v>
      </c>
      <c r="D1080" s="199">
        <v>700</v>
      </c>
      <c r="E1080" s="195"/>
      <c r="F1080" s="196"/>
      <c r="G1080" s="197">
        <f t="shared" si="606"/>
        <v>0</v>
      </c>
      <c r="H1080" s="198">
        <f t="shared" si="610"/>
        <v>0</v>
      </c>
      <c r="I1080" s="208">
        <f t="shared" si="607"/>
        <v>0</v>
      </c>
      <c r="J1080" s="147">
        <f t="shared" si="608"/>
        <v>0</v>
      </c>
      <c r="K1080" s="242">
        <f>I1080-J1080</f>
        <v>0</v>
      </c>
      <c r="L1080" s="243">
        <f t="shared" si="611"/>
        <v>0</v>
      </c>
    </row>
    <row r="1081" spans="2:12" ht="15" thickBot="1">
      <c r="B1081" s="956"/>
      <c r="C1081" s="200" t="s">
        <v>149</v>
      </c>
      <c r="D1081" s="201"/>
      <c r="E1081" s="339"/>
      <c r="F1081" s="203"/>
      <c r="G1081" s="204">
        <f t="shared" si="606"/>
        <v>0</v>
      </c>
      <c r="H1081" s="330"/>
      <c r="I1081" s="209">
        <f t="shared" si="607"/>
        <v>0</v>
      </c>
      <c r="J1081" s="210">
        <f t="shared" si="608"/>
        <v>0</v>
      </c>
      <c r="K1081" s="244">
        <f>I1081-J1081</f>
        <v>0</v>
      </c>
      <c r="L1081" s="245">
        <f>SUM(L1009+H1081)</f>
        <v>0</v>
      </c>
    </row>
    <row r="1082" spans="2:12" ht="16" thickTop="1" thickBot="1">
      <c r="B1082" s="957"/>
      <c r="C1082" s="13" t="s">
        <v>150</v>
      </c>
      <c r="D1082" s="14"/>
      <c r="E1082" s="15">
        <f t="shared" ref="E1082:L1082" si="612">SUM(E1072:E1081)</f>
        <v>0</v>
      </c>
      <c r="F1082" s="16">
        <f t="shared" si="612"/>
        <v>0</v>
      </c>
      <c r="G1082" s="17">
        <f t="shared" si="612"/>
        <v>0</v>
      </c>
      <c r="H1082" s="18">
        <f t="shared" si="612"/>
        <v>0</v>
      </c>
      <c r="I1082" s="246">
        <f t="shared" si="612"/>
        <v>0</v>
      </c>
      <c r="J1082" s="247">
        <f t="shared" si="612"/>
        <v>0</v>
      </c>
      <c r="K1082" s="248">
        <f t="shared" si="612"/>
        <v>0</v>
      </c>
      <c r="L1082" s="249">
        <f t="shared" si="612"/>
        <v>0</v>
      </c>
    </row>
    <row r="1083" spans="2:12" ht="15" thickBot="1">
      <c r="B1083" s="207" t="s">
        <v>151</v>
      </c>
      <c r="C1083" s="232"/>
      <c r="D1083" s="232"/>
      <c r="E1083" s="258">
        <f t="shared" ref="E1083:L1083" si="613">SUM(E1027+E1038+E1049+E1060+E1071+E1082)</f>
        <v>167</v>
      </c>
      <c r="F1083" s="341">
        <f t="shared" si="613"/>
        <v>0</v>
      </c>
      <c r="G1083" s="342">
        <f t="shared" si="613"/>
        <v>167</v>
      </c>
      <c r="H1083" s="343">
        <f t="shared" si="613"/>
        <v>482100</v>
      </c>
      <c r="I1083" s="255">
        <f t="shared" si="613"/>
        <v>984</v>
      </c>
      <c r="J1083" s="256">
        <f t="shared" si="613"/>
        <v>0</v>
      </c>
      <c r="K1083" s="257">
        <f t="shared" si="613"/>
        <v>984</v>
      </c>
      <c r="L1083" s="233">
        <f t="shared" si="613"/>
        <v>5067210</v>
      </c>
    </row>
    <row r="1085" spans="2:12">
      <c r="B1085" s="961" t="s">
        <v>138</v>
      </c>
      <c r="C1085" s="961"/>
      <c r="D1085" s="961"/>
      <c r="E1085" s="922"/>
      <c r="F1085" s="922"/>
    </row>
    <row r="1086" spans="2:12" ht="16.5" customHeight="1" thickBot="1">
      <c r="B1086" s="954">
        <f>B1014+1</f>
        <v>46157</v>
      </c>
      <c r="C1086" s="954"/>
      <c r="D1086" s="954"/>
      <c r="E1086" s="954"/>
      <c r="F1086" s="954"/>
      <c r="G1086" s="311"/>
      <c r="H1086" s="20"/>
    </row>
    <row r="1087" spans="2:12" ht="15">
      <c r="B1087" s="958" t="s">
        <v>139</v>
      </c>
      <c r="C1087" s="959"/>
      <c r="D1087" s="960"/>
      <c r="E1087" s="5"/>
      <c r="F1087" s="226" t="s">
        <v>140</v>
      </c>
      <c r="G1087" s="226"/>
      <c r="H1087" s="6"/>
      <c r="I1087" s="7"/>
      <c r="J1087" s="226" t="s">
        <v>141</v>
      </c>
      <c r="K1087" s="226"/>
      <c r="L1087" s="6"/>
    </row>
    <row r="1088" spans="2:12" ht="15" thickBot="1">
      <c r="B1088" s="227"/>
      <c r="C1088" s="228"/>
      <c r="D1088" s="229"/>
      <c r="E1088" s="8" t="s">
        <v>142</v>
      </c>
      <c r="F1088" s="9" t="s">
        <v>143</v>
      </c>
      <c r="G1088" s="10" t="s">
        <v>144</v>
      </c>
      <c r="H1088" s="11" t="s">
        <v>145</v>
      </c>
      <c r="I1088" s="12" t="s">
        <v>142</v>
      </c>
      <c r="J1088" s="9" t="s">
        <v>143</v>
      </c>
      <c r="K1088" s="10" t="s">
        <v>144</v>
      </c>
      <c r="L1088" s="11" t="s">
        <v>145</v>
      </c>
    </row>
    <row r="1089" spans="2:12" ht="13.5" customHeight="1">
      <c r="B1089" s="955" t="s">
        <v>636</v>
      </c>
      <c r="C1089" s="301" t="s">
        <v>146</v>
      </c>
      <c r="D1089" s="234">
        <v>5000</v>
      </c>
      <c r="E1089" s="302">
        <v>61</v>
      </c>
      <c r="F1089" s="303"/>
      <c r="G1089" s="304">
        <f t="shared" ref="G1089:G1098" si="614">E1089-F1089</f>
        <v>61</v>
      </c>
      <c r="H1089" s="305">
        <f>G1089*$D1089</f>
        <v>305000</v>
      </c>
      <c r="I1089" s="306">
        <f t="shared" ref="I1089:I1098" si="615">SUM(I1017+E1089)</f>
        <v>387</v>
      </c>
      <c r="J1089" s="307">
        <f t="shared" ref="J1089:J1098" si="616">SUM(J1017+F1089)</f>
        <v>0</v>
      </c>
      <c r="K1089" s="308">
        <f t="shared" ref="K1089:K1098" si="617">I1089-J1089</f>
        <v>387</v>
      </c>
      <c r="L1089" s="309">
        <f>K1089*$D1089</f>
        <v>1935000</v>
      </c>
    </row>
    <row r="1090" spans="2:12">
      <c r="B1090" s="956"/>
      <c r="C1090" s="55" t="s">
        <v>312</v>
      </c>
      <c r="D1090" s="310">
        <v>5000</v>
      </c>
      <c r="E1090" s="195"/>
      <c r="F1090" s="196"/>
      <c r="G1090" s="197">
        <f t="shared" si="614"/>
        <v>0</v>
      </c>
      <c r="H1090" s="198">
        <f t="shared" ref="H1090:H1097" si="618">G1090*$D1090</f>
        <v>0</v>
      </c>
      <c r="I1090" s="208">
        <f t="shared" si="615"/>
        <v>0</v>
      </c>
      <c r="J1090" s="147">
        <f t="shared" si="616"/>
        <v>0</v>
      </c>
      <c r="K1090" s="242">
        <f t="shared" si="617"/>
        <v>0</v>
      </c>
      <c r="L1090" s="243">
        <f t="shared" ref="L1090:L1097" si="619">K1090*$D1090</f>
        <v>0</v>
      </c>
    </row>
    <row r="1091" spans="2:12">
      <c r="B1091" s="956"/>
      <c r="C1091" s="55" t="s">
        <v>314</v>
      </c>
      <c r="D1091" s="194">
        <v>2500</v>
      </c>
      <c r="E1091" s="195"/>
      <c r="F1091" s="196"/>
      <c r="G1091" s="197">
        <f t="shared" si="614"/>
        <v>0</v>
      </c>
      <c r="H1091" s="198">
        <f t="shared" si="618"/>
        <v>0</v>
      </c>
      <c r="I1091" s="208">
        <f t="shared" si="615"/>
        <v>20</v>
      </c>
      <c r="J1091" s="147">
        <f t="shared" si="616"/>
        <v>0</v>
      </c>
      <c r="K1091" s="242">
        <f t="shared" si="617"/>
        <v>20</v>
      </c>
      <c r="L1091" s="243">
        <f t="shared" si="619"/>
        <v>50000</v>
      </c>
    </row>
    <row r="1092" spans="2:12">
      <c r="B1092" s="956"/>
      <c r="C1092" s="55" t="s">
        <v>313</v>
      </c>
      <c r="D1092" s="194">
        <v>2500</v>
      </c>
      <c r="E1092" s="195"/>
      <c r="F1092" s="196"/>
      <c r="G1092" s="197">
        <f t="shared" si="614"/>
        <v>0</v>
      </c>
      <c r="H1092" s="198">
        <f t="shared" si="618"/>
        <v>0</v>
      </c>
      <c r="I1092" s="208">
        <f t="shared" si="615"/>
        <v>0</v>
      </c>
      <c r="J1092" s="147">
        <f t="shared" si="616"/>
        <v>0</v>
      </c>
      <c r="K1092" s="242">
        <f t="shared" si="617"/>
        <v>0</v>
      </c>
      <c r="L1092" s="243">
        <f t="shared" si="619"/>
        <v>0</v>
      </c>
    </row>
    <row r="1093" spans="2:12">
      <c r="B1093" s="956"/>
      <c r="C1093" s="55" t="s">
        <v>147</v>
      </c>
      <c r="D1093" s="194">
        <v>4750</v>
      </c>
      <c r="E1093" s="195">
        <v>4</v>
      </c>
      <c r="F1093" s="196"/>
      <c r="G1093" s="197">
        <f t="shared" si="614"/>
        <v>4</v>
      </c>
      <c r="H1093" s="198">
        <f t="shared" si="618"/>
        <v>19000</v>
      </c>
      <c r="I1093" s="208">
        <f t="shared" si="615"/>
        <v>45</v>
      </c>
      <c r="J1093" s="147">
        <f t="shared" si="616"/>
        <v>0</v>
      </c>
      <c r="K1093" s="242">
        <f t="shared" si="617"/>
        <v>45</v>
      </c>
      <c r="L1093" s="243">
        <f t="shared" si="619"/>
        <v>213750</v>
      </c>
    </row>
    <row r="1094" spans="2:12">
      <c r="B1094" s="956"/>
      <c r="C1094" s="55" t="s">
        <v>315</v>
      </c>
      <c r="D1094" s="194">
        <v>4750</v>
      </c>
      <c r="E1094" s="195"/>
      <c r="F1094" s="196"/>
      <c r="G1094" s="197">
        <f t="shared" si="614"/>
        <v>0</v>
      </c>
      <c r="H1094" s="198">
        <f t="shared" si="618"/>
        <v>0</v>
      </c>
      <c r="I1094" s="208">
        <f t="shared" si="615"/>
        <v>0</v>
      </c>
      <c r="J1094" s="147">
        <f t="shared" si="616"/>
        <v>0</v>
      </c>
      <c r="K1094" s="242">
        <f t="shared" si="617"/>
        <v>0</v>
      </c>
      <c r="L1094" s="243">
        <f t="shared" si="619"/>
        <v>0</v>
      </c>
    </row>
    <row r="1095" spans="2:12">
      <c r="B1095" s="956"/>
      <c r="C1095" s="55" t="s">
        <v>317</v>
      </c>
      <c r="D1095" s="194">
        <v>2380</v>
      </c>
      <c r="E1095" s="195"/>
      <c r="F1095" s="196"/>
      <c r="G1095" s="197">
        <f t="shared" si="614"/>
        <v>0</v>
      </c>
      <c r="H1095" s="198">
        <f t="shared" si="618"/>
        <v>0</v>
      </c>
      <c r="I1095" s="208">
        <f t="shared" si="615"/>
        <v>2</v>
      </c>
      <c r="J1095" s="147">
        <f t="shared" si="616"/>
        <v>0</v>
      </c>
      <c r="K1095" s="242">
        <f t="shared" si="617"/>
        <v>2</v>
      </c>
      <c r="L1095" s="243">
        <f t="shared" si="619"/>
        <v>4760</v>
      </c>
    </row>
    <row r="1096" spans="2:12">
      <c r="B1096" s="956"/>
      <c r="C1096" s="55" t="s">
        <v>316</v>
      </c>
      <c r="D1096" s="194">
        <v>2380</v>
      </c>
      <c r="E1096" s="195"/>
      <c r="F1096" s="196"/>
      <c r="G1096" s="197">
        <f t="shared" si="614"/>
        <v>0</v>
      </c>
      <c r="H1096" s="198">
        <f t="shared" si="618"/>
        <v>0</v>
      </c>
      <c r="I1096" s="208">
        <f t="shared" si="615"/>
        <v>0</v>
      </c>
      <c r="J1096" s="147">
        <f t="shared" si="616"/>
        <v>0</v>
      </c>
      <c r="K1096" s="242">
        <f t="shared" si="617"/>
        <v>0</v>
      </c>
      <c r="L1096" s="243">
        <f t="shared" si="619"/>
        <v>0</v>
      </c>
    </row>
    <row r="1097" spans="2:12">
      <c r="B1097" s="956"/>
      <c r="C1097" s="55" t="s">
        <v>318</v>
      </c>
      <c r="D1097" s="194">
        <v>3500</v>
      </c>
      <c r="E1097" s="195"/>
      <c r="F1097" s="196"/>
      <c r="G1097" s="197">
        <f t="shared" si="614"/>
        <v>0</v>
      </c>
      <c r="H1097" s="198">
        <f t="shared" si="618"/>
        <v>0</v>
      </c>
      <c r="I1097" s="208">
        <f t="shared" si="615"/>
        <v>0</v>
      </c>
      <c r="J1097" s="147">
        <f t="shared" si="616"/>
        <v>0</v>
      </c>
      <c r="K1097" s="242">
        <f t="shared" si="617"/>
        <v>0</v>
      </c>
      <c r="L1097" s="243">
        <f t="shared" si="619"/>
        <v>0</v>
      </c>
    </row>
    <row r="1098" spans="2:12" ht="15" thickBot="1">
      <c r="B1098" s="956"/>
      <c r="C1098" s="200" t="s">
        <v>149</v>
      </c>
      <c r="D1098" s="201"/>
      <c r="E1098" s="339">
        <v>101</v>
      </c>
      <c r="F1098" s="203"/>
      <c r="G1098" s="204">
        <f t="shared" si="614"/>
        <v>101</v>
      </c>
      <c r="H1098" s="330">
        <v>479750</v>
      </c>
      <c r="I1098" s="209">
        <f t="shared" si="615"/>
        <v>277</v>
      </c>
      <c r="J1098" s="210">
        <f t="shared" si="616"/>
        <v>0</v>
      </c>
      <c r="K1098" s="244">
        <f t="shared" si="617"/>
        <v>277</v>
      </c>
      <c r="L1098" s="245">
        <f>SUM(L1026+H1098)</f>
        <v>1243250</v>
      </c>
    </row>
    <row r="1099" spans="2:12" ht="16" thickTop="1" thickBot="1">
      <c r="B1099" s="957"/>
      <c r="C1099" s="13" t="s">
        <v>150</v>
      </c>
      <c r="D1099" s="14"/>
      <c r="E1099" s="15">
        <f t="shared" ref="E1099:L1099" si="620">SUM(E1089:E1098)</f>
        <v>166</v>
      </c>
      <c r="F1099" s="16">
        <f t="shared" si="620"/>
        <v>0</v>
      </c>
      <c r="G1099" s="17">
        <f t="shared" si="620"/>
        <v>166</v>
      </c>
      <c r="H1099" s="18">
        <f t="shared" si="620"/>
        <v>803750</v>
      </c>
      <c r="I1099" s="246">
        <f t="shared" si="620"/>
        <v>731</v>
      </c>
      <c r="J1099" s="247">
        <f t="shared" si="620"/>
        <v>0</v>
      </c>
      <c r="K1099" s="248">
        <f t="shared" si="620"/>
        <v>731</v>
      </c>
      <c r="L1099" s="249">
        <f t="shared" si="620"/>
        <v>3446760</v>
      </c>
    </row>
    <row r="1100" spans="2:12" ht="13.5" customHeight="1">
      <c r="B1100" s="955" t="s">
        <v>319</v>
      </c>
      <c r="C1100" s="301" t="s">
        <v>146</v>
      </c>
      <c r="D1100" s="234">
        <v>4000</v>
      </c>
      <c r="E1100" s="302"/>
      <c r="F1100" s="303"/>
      <c r="G1100" s="304">
        <f t="shared" ref="G1100:G1108" si="621">E1100-F1100</f>
        <v>0</v>
      </c>
      <c r="H1100" s="305">
        <f t="shared" ref="H1100:H1108" si="622">G1100*$D1100</f>
        <v>0</v>
      </c>
      <c r="I1100" s="306">
        <f t="shared" ref="I1100:I1109" si="623">SUM(I1028+E1100)</f>
        <v>0</v>
      </c>
      <c r="J1100" s="307">
        <f t="shared" ref="J1100:J1109" si="624">SUM(J1028+F1100)</f>
        <v>0</v>
      </c>
      <c r="K1100" s="308">
        <f t="shared" ref="K1100:K1109" si="625">I1100-J1100</f>
        <v>0</v>
      </c>
      <c r="L1100" s="309">
        <f>K1100*$D1100</f>
        <v>0</v>
      </c>
    </row>
    <row r="1101" spans="2:12">
      <c r="B1101" s="956"/>
      <c r="C1101" s="55" t="s">
        <v>312</v>
      </c>
      <c r="D1101" s="310">
        <v>4000</v>
      </c>
      <c r="E1101" s="195"/>
      <c r="F1101" s="196"/>
      <c r="G1101" s="197">
        <f t="shared" si="621"/>
        <v>0</v>
      </c>
      <c r="H1101" s="198">
        <f t="shared" si="622"/>
        <v>0</v>
      </c>
      <c r="I1101" s="208">
        <f t="shared" si="623"/>
        <v>0</v>
      </c>
      <c r="J1101" s="147">
        <f t="shared" si="624"/>
        <v>0</v>
      </c>
      <c r="K1101" s="242">
        <f t="shared" si="625"/>
        <v>0</v>
      </c>
      <c r="L1101" s="243">
        <f t="shared" ref="L1101:L1108" si="626">K1101*$D1101</f>
        <v>0</v>
      </c>
    </row>
    <row r="1102" spans="2:12">
      <c r="B1102" s="956"/>
      <c r="C1102" s="55" t="s">
        <v>314</v>
      </c>
      <c r="D1102" s="194">
        <v>2000</v>
      </c>
      <c r="E1102" s="195"/>
      <c r="F1102" s="196"/>
      <c r="G1102" s="197">
        <f t="shared" si="621"/>
        <v>0</v>
      </c>
      <c r="H1102" s="198">
        <f t="shared" si="622"/>
        <v>0</v>
      </c>
      <c r="I1102" s="208">
        <f t="shared" si="623"/>
        <v>0</v>
      </c>
      <c r="J1102" s="147">
        <f t="shared" si="624"/>
        <v>0</v>
      </c>
      <c r="K1102" s="242">
        <f t="shared" si="625"/>
        <v>0</v>
      </c>
      <c r="L1102" s="243">
        <f t="shared" si="626"/>
        <v>0</v>
      </c>
    </row>
    <row r="1103" spans="2:12">
      <c r="B1103" s="956"/>
      <c r="C1103" s="55" t="s">
        <v>313</v>
      </c>
      <c r="D1103" s="194">
        <v>2000</v>
      </c>
      <c r="E1103" s="195"/>
      <c r="F1103" s="196"/>
      <c r="G1103" s="197">
        <f t="shared" si="621"/>
        <v>0</v>
      </c>
      <c r="H1103" s="198">
        <f t="shared" si="622"/>
        <v>0</v>
      </c>
      <c r="I1103" s="208">
        <f t="shared" si="623"/>
        <v>0</v>
      </c>
      <c r="J1103" s="147">
        <f t="shared" si="624"/>
        <v>0</v>
      </c>
      <c r="K1103" s="242">
        <f t="shared" si="625"/>
        <v>0</v>
      </c>
      <c r="L1103" s="243">
        <f t="shared" si="626"/>
        <v>0</v>
      </c>
    </row>
    <row r="1104" spans="2:12">
      <c r="B1104" s="956"/>
      <c r="C1104" s="55" t="s">
        <v>147</v>
      </c>
      <c r="D1104" s="194">
        <v>3800</v>
      </c>
      <c r="E1104" s="195"/>
      <c r="F1104" s="196"/>
      <c r="G1104" s="197">
        <f t="shared" si="621"/>
        <v>0</v>
      </c>
      <c r="H1104" s="198">
        <f t="shared" si="622"/>
        <v>0</v>
      </c>
      <c r="I1104" s="208">
        <f t="shared" si="623"/>
        <v>0</v>
      </c>
      <c r="J1104" s="147">
        <f t="shared" si="624"/>
        <v>0</v>
      </c>
      <c r="K1104" s="242">
        <f t="shared" si="625"/>
        <v>0</v>
      </c>
      <c r="L1104" s="243">
        <f t="shared" si="626"/>
        <v>0</v>
      </c>
    </row>
    <row r="1105" spans="2:12">
      <c r="B1105" s="956"/>
      <c r="C1105" s="55" t="s">
        <v>315</v>
      </c>
      <c r="D1105" s="194">
        <v>3800</v>
      </c>
      <c r="E1105" s="195"/>
      <c r="F1105" s="196"/>
      <c r="G1105" s="197">
        <f t="shared" si="621"/>
        <v>0</v>
      </c>
      <c r="H1105" s="198">
        <f t="shared" si="622"/>
        <v>0</v>
      </c>
      <c r="I1105" s="208">
        <f t="shared" si="623"/>
        <v>0</v>
      </c>
      <c r="J1105" s="147">
        <f t="shared" si="624"/>
        <v>0</v>
      </c>
      <c r="K1105" s="242">
        <f t="shared" si="625"/>
        <v>0</v>
      </c>
      <c r="L1105" s="243">
        <f t="shared" si="626"/>
        <v>0</v>
      </c>
    </row>
    <row r="1106" spans="2:12">
      <c r="B1106" s="956"/>
      <c r="C1106" s="55" t="s">
        <v>317</v>
      </c>
      <c r="D1106" s="194">
        <v>1900</v>
      </c>
      <c r="E1106" s="195"/>
      <c r="F1106" s="196"/>
      <c r="G1106" s="197">
        <f t="shared" si="621"/>
        <v>0</v>
      </c>
      <c r="H1106" s="198">
        <f t="shared" si="622"/>
        <v>0</v>
      </c>
      <c r="I1106" s="208">
        <f t="shared" si="623"/>
        <v>0</v>
      </c>
      <c r="J1106" s="147">
        <f t="shared" si="624"/>
        <v>0</v>
      </c>
      <c r="K1106" s="242">
        <f t="shared" si="625"/>
        <v>0</v>
      </c>
      <c r="L1106" s="243">
        <f t="shared" si="626"/>
        <v>0</v>
      </c>
    </row>
    <row r="1107" spans="2:12">
      <c r="B1107" s="956"/>
      <c r="C1107" s="55" t="s">
        <v>316</v>
      </c>
      <c r="D1107" s="194">
        <v>1900</v>
      </c>
      <c r="E1107" s="195"/>
      <c r="F1107" s="196"/>
      <c r="G1107" s="197">
        <f t="shared" si="621"/>
        <v>0</v>
      </c>
      <c r="H1107" s="198">
        <f t="shared" si="622"/>
        <v>0</v>
      </c>
      <c r="I1107" s="208">
        <f t="shared" si="623"/>
        <v>0</v>
      </c>
      <c r="J1107" s="147">
        <f t="shared" si="624"/>
        <v>0</v>
      </c>
      <c r="K1107" s="242">
        <f t="shared" si="625"/>
        <v>0</v>
      </c>
      <c r="L1107" s="243">
        <f t="shared" si="626"/>
        <v>0</v>
      </c>
    </row>
    <row r="1108" spans="2:12">
      <c r="B1108" s="956"/>
      <c r="C1108" s="55" t="s">
        <v>318</v>
      </c>
      <c r="D1108" s="194">
        <v>2800</v>
      </c>
      <c r="E1108" s="195"/>
      <c r="F1108" s="196"/>
      <c r="G1108" s="197">
        <f t="shared" si="621"/>
        <v>0</v>
      </c>
      <c r="H1108" s="198">
        <f t="shared" si="622"/>
        <v>0</v>
      </c>
      <c r="I1108" s="208">
        <f t="shared" si="623"/>
        <v>0</v>
      </c>
      <c r="J1108" s="147">
        <f t="shared" si="624"/>
        <v>0</v>
      </c>
      <c r="K1108" s="242">
        <f t="shared" si="625"/>
        <v>0</v>
      </c>
      <c r="L1108" s="243">
        <f t="shared" si="626"/>
        <v>0</v>
      </c>
    </row>
    <row r="1109" spans="2:12" ht="15" thickBot="1">
      <c r="B1109" s="956"/>
      <c r="C1109" s="200" t="s">
        <v>149</v>
      </c>
      <c r="D1109" s="201"/>
      <c r="E1109" s="339"/>
      <c r="F1109" s="203"/>
      <c r="G1109" s="204">
        <f>E1109-F1109</f>
        <v>0</v>
      </c>
      <c r="H1109" s="330"/>
      <c r="I1109" s="209">
        <f t="shared" si="623"/>
        <v>0</v>
      </c>
      <c r="J1109" s="210">
        <f t="shared" si="624"/>
        <v>0</v>
      </c>
      <c r="K1109" s="244">
        <f t="shared" si="625"/>
        <v>0</v>
      </c>
      <c r="L1109" s="245">
        <f>SUM(L1037+H1109)</f>
        <v>0</v>
      </c>
    </row>
    <row r="1110" spans="2:12" ht="16" thickTop="1" thickBot="1">
      <c r="B1110" s="957"/>
      <c r="C1110" s="13" t="s">
        <v>150</v>
      </c>
      <c r="D1110" s="14"/>
      <c r="E1110" s="15">
        <f t="shared" ref="E1110:L1110" si="627">SUM(E1100:E1109)</f>
        <v>0</v>
      </c>
      <c r="F1110" s="16">
        <f t="shared" si="627"/>
        <v>0</v>
      </c>
      <c r="G1110" s="17">
        <f t="shared" si="627"/>
        <v>0</v>
      </c>
      <c r="H1110" s="18">
        <f t="shared" si="627"/>
        <v>0</v>
      </c>
      <c r="I1110" s="246">
        <f t="shared" si="627"/>
        <v>0</v>
      </c>
      <c r="J1110" s="247">
        <f t="shared" si="627"/>
        <v>0</v>
      </c>
      <c r="K1110" s="248">
        <f t="shared" si="627"/>
        <v>0</v>
      </c>
      <c r="L1110" s="249">
        <f t="shared" si="627"/>
        <v>0</v>
      </c>
    </row>
    <row r="1111" spans="2:12" ht="13.5" customHeight="1">
      <c r="B1111" s="955" t="s">
        <v>320</v>
      </c>
      <c r="C1111" s="301" t="s">
        <v>146</v>
      </c>
      <c r="D1111" s="234">
        <v>3000</v>
      </c>
      <c r="E1111" s="302"/>
      <c r="F1111" s="303"/>
      <c r="G1111" s="304">
        <f t="shared" ref="G1111:G1119" si="628">E1111-F1111</f>
        <v>0</v>
      </c>
      <c r="H1111" s="305">
        <f t="shared" ref="H1111:H1119" si="629">G1111*$D1111</f>
        <v>0</v>
      </c>
      <c r="I1111" s="306">
        <f t="shared" ref="I1111:I1120" si="630">SUM(I1039+E1111)</f>
        <v>69</v>
      </c>
      <c r="J1111" s="307">
        <f t="shared" ref="J1111:J1120" si="631">SUM(J1039+F1111)</f>
        <v>0</v>
      </c>
      <c r="K1111" s="308">
        <f t="shared" ref="K1111:K1120" si="632">I1111-J1111</f>
        <v>69</v>
      </c>
      <c r="L1111" s="309">
        <f>K1111*$D1111</f>
        <v>207000</v>
      </c>
    </row>
    <row r="1112" spans="2:12">
      <c r="B1112" s="956"/>
      <c r="C1112" s="55" t="s">
        <v>312</v>
      </c>
      <c r="D1112" s="310">
        <v>3000</v>
      </c>
      <c r="E1112" s="195"/>
      <c r="F1112" s="196"/>
      <c r="G1112" s="197">
        <f t="shared" si="628"/>
        <v>0</v>
      </c>
      <c r="H1112" s="198">
        <f t="shared" si="629"/>
        <v>0</v>
      </c>
      <c r="I1112" s="208">
        <f t="shared" si="630"/>
        <v>0</v>
      </c>
      <c r="J1112" s="147">
        <f t="shared" si="631"/>
        <v>0</v>
      </c>
      <c r="K1112" s="242">
        <f t="shared" si="632"/>
        <v>0</v>
      </c>
      <c r="L1112" s="243">
        <f t="shared" ref="L1112:L1119" si="633">K1112*$D1112</f>
        <v>0</v>
      </c>
    </row>
    <row r="1113" spans="2:12">
      <c r="B1113" s="956"/>
      <c r="C1113" s="55" t="s">
        <v>314</v>
      </c>
      <c r="D1113" s="194">
        <v>1500</v>
      </c>
      <c r="E1113" s="195"/>
      <c r="F1113" s="196"/>
      <c r="G1113" s="197">
        <f t="shared" si="628"/>
        <v>0</v>
      </c>
      <c r="H1113" s="198">
        <f t="shared" si="629"/>
        <v>0</v>
      </c>
      <c r="I1113" s="208">
        <f t="shared" si="630"/>
        <v>2</v>
      </c>
      <c r="J1113" s="147">
        <f t="shared" si="631"/>
        <v>0</v>
      </c>
      <c r="K1113" s="242">
        <f t="shared" si="632"/>
        <v>2</v>
      </c>
      <c r="L1113" s="243">
        <f t="shared" si="633"/>
        <v>3000</v>
      </c>
    </row>
    <row r="1114" spans="2:12">
      <c r="B1114" s="956"/>
      <c r="C1114" s="55" t="s">
        <v>313</v>
      </c>
      <c r="D1114" s="194">
        <v>1500</v>
      </c>
      <c r="E1114" s="195"/>
      <c r="F1114" s="196"/>
      <c r="G1114" s="197">
        <f t="shared" si="628"/>
        <v>0</v>
      </c>
      <c r="H1114" s="198">
        <f t="shared" si="629"/>
        <v>0</v>
      </c>
      <c r="I1114" s="208">
        <f t="shared" si="630"/>
        <v>0</v>
      </c>
      <c r="J1114" s="147">
        <f t="shared" si="631"/>
        <v>0</v>
      </c>
      <c r="K1114" s="242">
        <f t="shared" si="632"/>
        <v>0</v>
      </c>
      <c r="L1114" s="243">
        <f t="shared" si="633"/>
        <v>0</v>
      </c>
    </row>
    <row r="1115" spans="2:12">
      <c r="B1115" s="956"/>
      <c r="C1115" s="55" t="s">
        <v>147</v>
      </c>
      <c r="D1115" s="194">
        <v>2850</v>
      </c>
      <c r="E1115" s="195"/>
      <c r="F1115" s="196"/>
      <c r="G1115" s="197">
        <f t="shared" si="628"/>
        <v>0</v>
      </c>
      <c r="H1115" s="198">
        <f t="shared" si="629"/>
        <v>0</v>
      </c>
      <c r="I1115" s="208">
        <f t="shared" si="630"/>
        <v>12</v>
      </c>
      <c r="J1115" s="147">
        <f t="shared" si="631"/>
        <v>0</v>
      </c>
      <c r="K1115" s="242">
        <f t="shared" si="632"/>
        <v>12</v>
      </c>
      <c r="L1115" s="243">
        <f t="shared" si="633"/>
        <v>34200</v>
      </c>
    </row>
    <row r="1116" spans="2:12">
      <c r="B1116" s="956"/>
      <c r="C1116" s="55" t="s">
        <v>315</v>
      </c>
      <c r="D1116" s="194">
        <v>2850</v>
      </c>
      <c r="E1116" s="195"/>
      <c r="F1116" s="196"/>
      <c r="G1116" s="197">
        <f t="shared" si="628"/>
        <v>0</v>
      </c>
      <c r="H1116" s="198">
        <f t="shared" si="629"/>
        <v>0</v>
      </c>
      <c r="I1116" s="208">
        <f t="shared" si="630"/>
        <v>0</v>
      </c>
      <c r="J1116" s="147">
        <f t="shared" si="631"/>
        <v>0</v>
      </c>
      <c r="K1116" s="242">
        <f t="shared" si="632"/>
        <v>0</v>
      </c>
      <c r="L1116" s="243">
        <f t="shared" si="633"/>
        <v>0</v>
      </c>
    </row>
    <row r="1117" spans="2:12">
      <c r="B1117" s="956"/>
      <c r="C1117" s="55" t="s">
        <v>317</v>
      </c>
      <c r="D1117" s="194">
        <v>1430</v>
      </c>
      <c r="E1117" s="195"/>
      <c r="F1117" s="196"/>
      <c r="G1117" s="197">
        <f t="shared" si="628"/>
        <v>0</v>
      </c>
      <c r="H1117" s="198">
        <f t="shared" si="629"/>
        <v>0</v>
      </c>
      <c r="I1117" s="208">
        <f t="shared" si="630"/>
        <v>0</v>
      </c>
      <c r="J1117" s="147">
        <f t="shared" si="631"/>
        <v>0</v>
      </c>
      <c r="K1117" s="242">
        <f t="shared" si="632"/>
        <v>0</v>
      </c>
      <c r="L1117" s="243">
        <f t="shared" si="633"/>
        <v>0</v>
      </c>
    </row>
    <row r="1118" spans="2:12">
      <c r="B1118" s="956"/>
      <c r="C1118" s="55" t="s">
        <v>316</v>
      </c>
      <c r="D1118" s="194">
        <v>1430</v>
      </c>
      <c r="E1118" s="195"/>
      <c r="F1118" s="196"/>
      <c r="G1118" s="197">
        <f t="shared" si="628"/>
        <v>0</v>
      </c>
      <c r="H1118" s="198">
        <f t="shared" si="629"/>
        <v>0</v>
      </c>
      <c r="I1118" s="208">
        <f t="shared" si="630"/>
        <v>0</v>
      </c>
      <c r="J1118" s="147">
        <f t="shared" si="631"/>
        <v>0</v>
      </c>
      <c r="K1118" s="242">
        <f t="shared" si="632"/>
        <v>0</v>
      </c>
      <c r="L1118" s="243">
        <f t="shared" si="633"/>
        <v>0</v>
      </c>
    </row>
    <row r="1119" spans="2:12">
      <c r="B1119" s="956"/>
      <c r="C1119" s="55" t="s">
        <v>318</v>
      </c>
      <c r="D1119" s="194">
        <v>2100</v>
      </c>
      <c r="E1119" s="195"/>
      <c r="F1119" s="196"/>
      <c r="G1119" s="197">
        <f t="shared" si="628"/>
        <v>0</v>
      </c>
      <c r="H1119" s="198">
        <f t="shared" si="629"/>
        <v>0</v>
      </c>
      <c r="I1119" s="208">
        <f t="shared" si="630"/>
        <v>0</v>
      </c>
      <c r="J1119" s="147">
        <f t="shared" si="631"/>
        <v>0</v>
      </c>
      <c r="K1119" s="242">
        <f t="shared" si="632"/>
        <v>0</v>
      </c>
      <c r="L1119" s="243">
        <f t="shared" si="633"/>
        <v>0</v>
      </c>
    </row>
    <row r="1120" spans="2:12" ht="15" thickBot="1">
      <c r="B1120" s="956"/>
      <c r="C1120" s="200" t="s">
        <v>149</v>
      </c>
      <c r="D1120" s="201"/>
      <c r="E1120" s="339"/>
      <c r="F1120" s="203"/>
      <c r="G1120" s="204">
        <f>E1120-F1120</f>
        <v>0</v>
      </c>
      <c r="H1120" s="330"/>
      <c r="I1120" s="209">
        <f t="shared" si="630"/>
        <v>118</v>
      </c>
      <c r="J1120" s="210">
        <f t="shared" si="631"/>
        <v>0</v>
      </c>
      <c r="K1120" s="244">
        <f t="shared" si="632"/>
        <v>118</v>
      </c>
      <c r="L1120" s="245">
        <f>SUM(L1048+H1120)</f>
        <v>336300</v>
      </c>
    </row>
    <row r="1121" spans="2:12" ht="16" thickTop="1" thickBot="1">
      <c r="B1121" s="957"/>
      <c r="C1121" s="13" t="s">
        <v>150</v>
      </c>
      <c r="D1121" s="14"/>
      <c r="E1121" s="15">
        <f t="shared" ref="E1121:L1121" si="634">SUM(E1111:E1120)</f>
        <v>0</v>
      </c>
      <c r="F1121" s="16">
        <f t="shared" si="634"/>
        <v>0</v>
      </c>
      <c r="G1121" s="17">
        <f t="shared" si="634"/>
        <v>0</v>
      </c>
      <c r="H1121" s="18">
        <f t="shared" si="634"/>
        <v>0</v>
      </c>
      <c r="I1121" s="246">
        <f t="shared" si="634"/>
        <v>201</v>
      </c>
      <c r="J1121" s="247">
        <f t="shared" si="634"/>
        <v>0</v>
      </c>
      <c r="K1121" s="248">
        <f t="shared" si="634"/>
        <v>201</v>
      </c>
      <c r="L1121" s="249">
        <f t="shared" si="634"/>
        <v>580500</v>
      </c>
    </row>
    <row r="1122" spans="2:12" ht="13.5" customHeight="1">
      <c r="B1122" s="955" t="s">
        <v>321</v>
      </c>
      <c r="C1122" s="301" t="s">
        <v>146</v>
      </c>
      <c r="D1122" s="234">
        <v>10000</v>
      </c>
      <c r="E1122" s="302"/>
      <c r="F1122" s="303"/>
      <c r="G1122" s="304">
        <f t="shared" ref="G1122:G1130" si="635">E1122-F1122</f>
        <v>0</v>
      </c>
      <c r="H1122" s="305">
        <f t="shared" ref="H1122:H1130" si="636">G1122*$D1122</f>
        <v>0</v>
      </c>
      <c r="I1122" s="306">
        <f t="shared" ref="I1122:I1131" si="637">SUM(I1050+E1122)</f>
        <v>60</v>
      </c>
      <c r="J1122" s="307">
        <f t="shared" ref="J1122:J1131" si="638">SUM(J1050+F1122)</f>
        <v>0</v>
      </c>
      <c r="K1122" s="308">
        <f t="shared" ref="K1122:K1131" si="639">I1122-J1122</f>
        <v>60</v>
      </c>
      <c r="L1122" s="309">
        <f>K1122*$D1122</f>
        <v>600000</v>
      </c>
    </row>
    <row r="1123" spans="2:12">
      <c r="B1123" s="956"/>
      <c r="C1123" s="55" t="s">
        <v>312</v>
      </c>
      <c r="D1123" s="310">
        <v>10000</v>
      </c>
      <c r="E1123" s="195"/>
      <c r="F1123" s="196"/>
      <c r="G1123" s="197">
        <f t="shared" si="635"/>
        <v>0</v>
      </c>
      <c r="H1123" s="198">
        <f t="shared" si="636"/>
        <v>0</v>
      </c>
      <c r="I1123" s="208">
        <f t="shared" si="637"/>
        <v>0</v>
      </c>
      <c r="J1123" s="147">
        <f t="shared" si="638"/>
        <v>0</v>
      </c>
      <c r="K1123" s="242">
        <f t="shared" si="639"/>
        <v>0</v>
      </c>
      <c r="L1123" s="243">
        <f t="shared" ref="L1123:L1130" si="640">K1123*$D1123</f>
        <v>0</v>
      </c>
    </row>
    <row r="1124" spans="2:12">
      <c r="B1124" s="956"/>
      <c r="C1124" s="55" t="s">
        <v>314</v>
      </c>
      <c r="D1124" s="194">
        <v>5000</v>
      </c>
      <c r="E1124" s="195"/>
      <c r="F1124" s="196"/>
      <c r="G1124" s="197">
        <f t="shared" si="635"/>
        <v>0</v>
      </c>
      <c r="H1124" s="198">
        <f t="shared" si="636"/>
        <v>0</v>
      </c>
      <c r="I1124" s="208">
        <f t="shared" si="637"/>
        <v>2</v>
      </c>
      <c r="J1124" s="147">
        <f t="shared" si="638"/>
        <v>0</v>
      </c>
      <c r="K1124" s="242">
        <f t="shared" si="639"/>
        <v>2</v>
      </c>
      <c r="L1124" s="243">
        <f t="shared" si="640"/>
        <v>10000</v>
      </c>
    </row>
    <row r="1125" spans="2:12">
      <c r="B1125" s="956"/>
      <c r="C1125" s="55" t="s">
        <v>313</v>
      </c>
      <c r="D1125" s="194">
        <v>5000</v>
      </c>
      <c r="E1125" s="195"/>
      <c r="F1125" s="196"/>
      <c r="G1125" s="197">
        <f t="shared" si="635"/>
        <v>0</v>
      </c>
      <c r="H1125" s="198">
        <f t="shared" si="636"/>
        <v>0</v>
      </c>
      <c r="I1125" s="208">
        <f t="shared" si="637"/>
        <v>0</v>
      </c>
      <c r="J1125" s="147">
        <f t="shared" si="638"/>
        <v>0</v>
      </c>
      <c r="K1125" s="242">
        <f t="shared" si="639"/>
        <v>0</v>
      </c>
      <c r="L1125" s="243">
        <f t="shared" si="640"/>
        <v>0</v>
      </c>
    </row>
    <row r="1126" spans="2:12">
      <c r="B1126" s="956"/>
      <c r="C1126" s="55" t="s">
        <v>147</v>
      </c>
      <c r="D1126" s="194">
        <v>9500</v>
      </c>
      <c r="E1126" s="195"/>
      <c r="F1126" s="196"/>
      <c r="G1126" s="197">
        <f t="shared" si="635"/>
        <v>0</v>
      </c>
      <c r="H1126" s="198">
        <f t="shared" si="636"/>
        <v>0</v>
      </c>
      <c r="I1126" s="208">
        <f t="shared" si="637"/>
        <v>9</v>
      </c>
      <c r="J1126" s="147">
        <f t="shared" si="638"/>
        <v>0</v>
      </c>
      <c r="K1126" s="242">
        <f t="shared" si="639"/>
        <v>9</v>
      </c>
      <c r="L1126" s="243">
        <f t="shared" si="640"/>
        <v>85500</v>
      </c>
    </row>
    <row r="1127" spans="2:12">
      <c r="B1127" s="956"/>
      <c r="C1127" s="55" t="s">
        <v>315</v>
      </c>
      <c r="D1127" s="194">
        <v>9500</v>
      </c>
      <c r="E1127" s="195"/>
      <c r="F1127" s="196"/>
      <c r="G1127" s="197">
        <f t="shared" si="635"/>
        <v>0</v>
      </c>
      <c r="H1127" s="198">
        <f t="shared" si="636"/>
        <v>0</v>
      </c>
      <c r="I1127" s="208">
        <f t="shared" si="637"/>
        <v>0</v>
      </c>
      <c r="J1127" s="147">
        <f t="shared" si="638"/>
        <v>0</v>
      </c>
      <c r="K1127" s="242">
        <f t="shared" si="639"/>
        <v>0</v>
      </c>
      <c r="L1127" s="243">
        <f t="shared" si="640"/>
        <v>0</v>
      </c>
    </row>
    <row r="1128" spans="2:12">
      <c r="B1128" s="956"/>
      <c r="C1128" s="55" t="s">
        <v>317</v>
      </c>
      <c r="D1128" s="194">
        <v>4750</v>
      </c>
      <c r="E1128" s="195"/>
      <c r="F1128" s="196"/>
      <c r="G1128" s="197">
        <f t="shared" si="635"/>
        <v>0</v>
      </c>
      <c r="H1128" s="198">
        <f t="shared" si="636"/>
        <v>0</v>
      </c>
      <c r="I1128" s="208">
        <f t="shared" si="637"/>
        <v>0</v>
      </c>
      <c r="J1128" s="147">
        <f t="shared" si="638"/>
        <v>0</v>
      </c>
      <c r="K1128" s="242">
        <f t="shared" si="639"/>
        <v>0</v>
      </c>
      <c r="L1128" s="243">
        <f t="shared" si="640"/>
        <v>0</v>
      </c>
    </row>
    <row r="1129" spans="2:12">
      <c r="B1129" s="956"/>
      <c r="C1129" s="55" t="s">
        <v>316</v>
      </c>
      <c r="D1129" s="194">
        <v>4750</v>
      </c>
      <c r="E1129" s="195"/>
      <c r="F1129" s="196"/>
      <c r="G1129" s="197">
        <f t="shared" si="635"/>
        <v>0</v>
      </c>
      <c r="H1129" s="198">
        <f t="shared" si="636"/>
        <v>0</v>
      </c>
      <c r="I1129" s="208">
        <f t="shared" si="637"/>
        <v>0</v>
      </c>
      <c r="J1129" s="147">
        <f t="shared" si="638"/>
        <v>0</v>
      </c>
      <c r="K1129" s="242">
        <f t="shared" si="639"/>
        <v>0</v>
      </c>
      <c r="L1129" s="243">
        <f t="shared" si="640"/>
        <v>0</v>
      </c>
    </row>
    <row r="1130" spans="2:12">
      <c r="B1130" s="956"/>
      <c r="C1130" s="55" t="s">
        <v>318</v>
      </c>
      <c r="D1130" s="194">
        <v>7000</v>
      </c>
      <c r="E1130" s="195"/>
      <c r="F1130" s="196"/>
      <c r="G1130" s="197">
        <f t="shared" si="635"/>
        <v>0</v>
      </c>
      <c r="H1130" s="198">
        <f t="shared" si="636"/>
        <v>0</v>
      </c>
      <c r="I1130" s="208">
        <f t="shared" si="637"/>
        <v>0</v>
      </c>
      <c r="J1130" s="147">
        <f t="shared" si="638"/>
        <v>0</v>
      </c>
      <c r="K1130" s="242">
        <f t="shared" si="639"/>
        <v>0</v>
      </c>
      <c r="L1130" s="243">
        <f t="shared" si="640"/>
        <v>0</v>
      </c>
    </row>
    <row r="1131" spans="2:12" ht="15" thickBot="1">
      <c r="B1131" s="956"/>
      <c r="C1131" s="200" t="s">
        <v>149</v>
      </c>
      <c r="D1131" s="201"/>
      <c r="E1131" s="339"/>
      <c r="F1131" s="203"/>
      <c r="G1131" s="204">
        <f>E1131-F1131</f>
        <v>0</v>
      </c>
      <c r="H1131" s="330"/>
      <c r="I1131" s="209">
        <f t="shared" si="637"/>
        <v>0</v>
      </c>
      <c r="J1131" s="210">
        <f t="shared" si="638"/>
        <v>0</v>
      </c>
      <c r="K1131" s="244">
        <f t="shared" si="639"/>
        <v>0</v>
      </c>
      <c r="L1131" s="245">
        <f>SUM(L1059+H1131)</f>
        <v>0</v>
      </c>
    </row>
    <row r="1132" spans="2:12" ht="16" thickTop="1" thickBot="1">
      <c r="B1132" s="957"/>
      <c r="C1132" s="13" t="s">
        <v>150</v>
      </c>
      <c r="D1132" s="14"/>
      <c r="E1132" s="15">
        <f t="shared" ref="E1132:L1132" si="641">SUM(E1122:E1131)</f>
        <v>0</v>
      </c>
      <c r="F1132" s="16">
        <f t="shared" si="641"/>
        <v>0</v>
      </c>
      <c r="G1132" s="17">
        <f t="shared" si="641"/>
        <v>0</v>
      </c>
      <c r="H1132" s="18">
        <f t="shared" si="641"/>
        <v>0</v>
      </c>
      <c r="I1132" s="246">
        <f t="shared" si="641"/>
        <v>71</v>
      </c>
      <c r="J1132" s="247">
        <f t="shared" si="641"/>
        <v>0</v>
      </c>
      <c r="K1132" s="248">
        <f t="shared" si="641"/>
        <v>71</v>
      </c>
      <c r="L1132" s="249">
        <f t="shared" si="641"/>
        <v>695500</v>
      </c>
    </row>
    <row r="1133" spans="2:12" ht="13.5" customHeight="1">
      <c r="B1133" s="955" t="s">
        <v>686</v>
      </c>
      <c r="C1133" s="301" t="s">
        <v>146</v>
      </c>
      <c r="D1133" s="234">
        <v>8000</v>
      </c>
      <c r="E1133" s="302">
        <v>33</v>
      </c>
      <c r="F1133" s="303"/>
      <c r="G1133" s="304">
        <f t="shared" ref="G1133:G1141" si="642">E1133-F1133</f>
        <v>33</v>
      </c>
      <c r="H1133" s="305">
        <f t="shared" ref="H1133:H1141" si="643">G1133*$D1133</f>
        <v>264000</v>
      </c>
      <c r="I1133" s="306">
        <f t="shared" ref="I1133:I1142" si="644">SUM(I1061+E1133)</f>
        <v>156</v>
      </c>
      <c r="J1133" s="307">
        <f t="shared" ref="J1133:J1142" si="645">SUM(J1061+F1133)</f>
        <v>0</v>
      </c>
      <c r="K1133" s="308">
        <f t="shared" ref="K1133:K1142" si="646">I1133-J1133</f>
        <v>156</v>
      </c>
      <c r="L1133" s="309">
        <f>K1133*$D1133</f>
        <v>1248000</v>
      </c>
    </row>
    <row r="1134" spans="2:12">
      <c r="B1134" s="956"/>
      <c r="C1134" s="55" t="s">
        <v>312</v>
      </c>
      <c r="D1134" s="310">
        <v>8000</v>
      </c>
      <c r="E1134" s="195"/>
      <c r="F1134" s="196"/>
      <c r="G1134" s="197">
        <f t="shared" si="642"/>
        <v>0</v>
      </c>
      <c r="H1134" s="198">
        <f t="shared" si="643"/>
        <v>0</v>
      </c>
      <c r="I1134" s="208">
        <f t="shared" si="644"/>
        <v>0</v>
      </c>
      <c r="J1134" s="147">
        <f t="shared" si="645"/>
        <v>0</v>
      </c>
      <c r="K1134" s="242">
        <f t="shared" si="646"/>
        <v>0</v>
      </c>
      <c r="L1134" s="243">
        <f t="shared" ref="L1134:L1141" si="647">K1134*$D1134</f>
        <v>0</v>
      </c>
    </row>
    <row r="1135" spans="2:12">
      <c r="B1135" s="956"/>
      <c r="C1135" s="55" t="s">
        <v>314</v>
      </c>
      <c r="D1135" s="194">
        <v>4000</v>
      </c>
      <c r="E1135" s="195"/>
      <c r="F1135" s="196"/>
      <c r="G1135" s="197">
        <f t="shared" si="642"/>
        <v>0</v>
      </c>
      <c r="H1135" s="198">
        <f t="shared" si="643"/>
        <v>0</v>
      </c>
      <c r="I1135" s="208">
        <f t="shared" si="644"/>
        <v>4</v>
      </c>
      <c r="J1135" s="147">
        <f t="shared" si="645"/>
        <v>0</v>
      </c>
      <c r="K1135" s="242">
        <f t="shared" si="646"/>
        <v>4</v>
      </c>
      <c r="L1135" s="243">
        <f t="shared" si="647"/>
        <v>16000</v>
      </c>
    </row>
    <row r="1136" spans="2:12">
      <c r="B1136" s="956"/>
      <c r="C1136" s="55" t="s">
        <v>313</v>
      </c>
      <c r="D1136" s="194">
        <v>4000</v>
      </c>
      <c r="E1136" s="195"/>
      <c r="F1136" s="196"/>
      <c r="G1136" s="197">
        <f t="shared" si="642"/>
        <v>0</v>
      </c>
      <c r="H1136" s="198">
        <f t="shared" si="643"/>
        <v>0</v>
      </c>
      <c r="I1136" s="208">
        <f t="shared" si="644"/>
        <v>0</v>
      </c>
      <c r="J1136" s="147">
        <f t="shared" si="645"/>
        <v>0</v>
      </c>
      <c r="K1136" s="242">
        <f t="shared" si="646"/>
        <v>0</v>
      </c>
      <c r="L1136" s="243">
        <f t="shared" si="647"/>
        <v>0</v>
      </c>
    </row>
    <row r="1137" spans="2:12">
      <c r="B1137" s="956"/>
      <c r="C1137" s="55" t="s">
        <v>147</v>
      </c>
      <c r="D1137" s="194">
        <v>7600</v>
      </c>
      <c r="E1137" s="195">
        <v>1</v>
      </c>
      <c r="F1137" s="196"/>
      <c r="G1137" s="197">
        <f t="shared" si="642"/>
        <v>1</v>
      </c>
      <c r="H1137" s="198">
        <f t="shared" si="643"/>
        <v>7600</v>
      </c>
      <c r="I1137" s="208">
        <f t="shared" si="644"/>
        <v>20</v>
      </c>
      <c r="J1137" s="147">
        <f t="shared" si="645"/>
        <v>0</v>
      </c>
      <c r="K1137" s="242">
        <f t="shared" si="646"/>
        <v>20</v>
      </c>
      <c r="L1137" s="243">
        <f t="shared" si="647"/>
        <v>152000</v>
      </c>
    </row>
    <row r="1138" spans="2:12">
      <c r="B1138" s="956"/>
      <c r="C1138" s="55" t="s">
        <v>315</v>
      </c>
      <c r="D1138" s="194">
        <v>7600</v>
      </c>
      <c r="E1138" s="195"/>
      <c r="F1138" s="196"/>
      <c r="G1138" s="197">
        <f t="shared" si="642"/>
        <v>0</v>
      </c>
      <c r="H1138" s="198">
        <f t="shared" si="643"/>
        <v>0</v>
      </c>
      <c r="I1138" s="208">
        <f t="shared" si="644"/>
        <v>0</v>
      </c>
      <c r="J1138" s="147">
        <f t="shared" si="645"/>
        <v>0</v>
      </c>
      <c r="K1138" s="242">
        <f t="shared" si="646"/>
        <v>0</v>
      </c>
      <c r="L1138" s="243">
        <f t="shared" si="647"/>
        <v>0</v>
      </c>
    </row>
    <row r="1139" spans="2:12">
      <c r="B1139" s="956"/>
      <c r="C1139" s="55" t="s">
        <v>317</v>
      </c>
      <c r="D1139" s="194">
        <v>3800</v>
      </c>
      <c r="E1139" s="195"/>
      <c r="F1139" s="196"/>
      <c r="G1139" s="197">
        <f t="shared" si="642"/>
        <v>0</v>
      </c>
      <c r="H1139" s="198">
        <f t="shared" si="643"/>
        <v>0</v>
      </c>
      <c r="I1139" s="208">
        <f t="shared" si="644"/>
        <v>1</v>
      </c>
      <c r="J1139" s="147">
        <f t="shared" si="645"/>
        <v>0</v>
      </c>
      <c r="K1139" s="242">
        <f t="shared" si="646"/>
        <v>1</v>
      </c>
      <c r="L1139" s="243">
        <f t="shared" si="647"/>
        <v>3800</v>
      </c>
    </row>
    <row r="1140" spans="2:12">
      <c r="B1140" s="956"/>
      <c r="C1140" s="55" t="s">
        <v>316</v>
      </c>
      <c r="D1140" s="194">
        <v>3800</v>
      </c>
      <c r="E1140" s="195"/>
      <c r="F1140" s="196"/>
      <c r="G1140" s="197">
        <f t="shared" si="642"/>
        <v>0</v>
      </c>
      <c r="H1140" s="198">
        <f t="shared" si="643"/>
        <v>0</v>
      </c>
      <c r="I1140" s="208">
        <f t="shared" si="644"/>
        <v>0</v>
      </c>
      <c r="J1140" s="147">
        <f t="shared" si="645"/>
        <v>0</v>
      </c>
      <c r="K1140" s="242">
        <f t="shared" si="646"/>
        <v>0</v>
      </c>
      <c r="L1140" s="243">
        <f t="shared" si="647"/>
        <v>0</v>
      </c>
    </row>
    <row r="1141" spans="2:12">
      <c r="B1141" s="956"/>
      <c r="C1141" s="55" t="s">
        <v>318</v>
      </c>
      <c r="D1141" s="194">
        <v>5600</v>
      </c>
      <c r="E1141" s="195"/>
      <c r="F1141" s="196"/>
      <c r="G1141" s="197">
        <f t="shared" si="642"/>
        <v>0</v>
      </c>
      <c r="H1141" s="198">
        <f t="shared" si="643"/>
        <v>0</v>
      </c>
      <c r="I1141" s="208">
        <f t="shared" si="644"/>
        <v>0</v>
      </c>
      <c r="J1141" s="147">
        <f t="shared" si="645"/>
        <v>0</v>
      </c>
      <c r="K1141" s="242">
        <f t="shared" si="646"/>
        <v>0</v>
      </c>
      <c r="L1141" s="243">
        <f t="shared" si="647"/>
        <v>0</v>
      </c>
    </row>
    <row r="1142" spans="2:12" ht="15" thickBot="1">
      <c r="B1142" s="956"/>
      <c r="C1142" s="200" t="s">
        <v>149</v>
      </c>
      <c r="D1142" s="201"/>
      <c r="E1142" s="339"/>
      <c r="F1142" s="203"/>
      <c r="G1142" s="204">
        <f>E1142-F1142</f>
        <v>0</v>
      </c>
      <c r="H1142" s="330"/>
      <c r="I1142" s="209">
        <f t="shared" si="644"/>
        <v>0</v>
      </c>
      <c r="J1142" s="210">
        <f t="shared" si="645"/>
        <v>0</v>
      </c>
      <c r="K1142" s="244">
        <f t="shared" si="646"/>
        <v>0</v>
      </c>
      <c r="L1142" s="245">
        <f>SUM(L1070+H1142)</f>
        <v>0</v>
      </c>
    </row>
    <row r="1143" spans="2:12" ht="16" thickTop="1" thickBot="1">
      <c r="B1143" s="957"/>
      <c r="C1143" s="13" t="s">
        <v>150</v>
      </c>
      <c r="D1143" s="14"/>
      <c r="E1143" s="15">
        <f t="shared" ref="E1143:L1143" si="648">SUM(E1133:E1142)</f>
        <v>34</v>
      </c>
      <c r="F1143" s="16">
        <f t="shared" si="648"/>
        <v>0</v>
      </c>
      <c r="G1143" s="17">
        <f t="shared" si="648"/>
        <v>34</v>
      </c>
      <c r="H1143" s="18">
        <f t="shared" si="648"/>
        <v>271600</v>
      </c>
      <c r="I1143" s="246">
        <f t="shared" si="648"/>
        <v>181</v>
      </c>
      <c r="J1143" s="247">
        <f t="shared" si="648"/>
        <v>0</v>
      </c>
      <c r="K1143" s="248">
        <f t="shared" si="648"/>
        <v>181</v>
      </c>
      <c r="L1143" s="249">
        <f t="shared" si="648"/>
        <v>1419800</v>
      </c>
    </row>
    <row r="1144" spans="2:12" ht="13.5" customHeight="1">
      <c r="B1144" s="955" t="s">
        <v>337</v>
      </c>
      <c r="C1144" s="301" t="s">
        <v>146</v>
      </c>
      <c r="D1144" s="234">
        <v>1000</v>
      </c>
      <c r="E1144" s="302"/>
      <c r="F1144" s="303"/>
      <c r="G1144" s="304">
        <f t="shared" ref="G1144:G1153" si="649">E1144-F1144</f>
        <v>0</v>
      </c>
      <c r="H1144" s="305">
        <f>+G1144*D1144</f>
        <v>0</v>
      </c>
      <c r="I1144" s="306">
        <f t="shared" ref="I1144:I1153" si="650">SUM(I1072+E1144)</f>
        <v>0</v>
      </c>
      <c r="J1144" s="307">
        <f t="shared" ref="J1144:J1153" si="651">SUM(J1072+F1144)</f>
        <v>0</v>
      </c>
      <c r="K1144" s="308">
        <f t="shared" ref="K1144:K1151" si="652">I1144-J1144</f>
        <v>0</v>
      </c>
      <c r="L1144" s="309">
        <f>K1144*$D1144</f>
        <v>0</v>
      </c>
    </row>
    <row r="1145" spans="2:12">
      <c r="B1145" s="956"/>
      <c r="C1145" s="55" t="s">
        <v>312</v>
      </c>
      <c r="D1145" s="310">
        <v>1000</v>
      </c>
      <c r="E1145" s="195"/>
      <c r="F1145" s="196"/>
      <c r="G1145" s="197">
        <f t="shared" si="649"/>
        <v>0</v>
      </c>
      <c r="H1145" s="198">
        <f t="shared" ref="H1145:H1152" si="653">+G1145*D1145</f>
        <v>0</v>
      </c>
      <c r="I1145" s="208">
        <f t="shared" si="650"/>
        <v>0</v>
      </c>
      <c r="J1145" s="147">
        <f t="shared" si="651"/>
        <v>0</v>
      </c>
      <c r="K1145" s="242">
        <f t="shared" si="652"/>
        <v>0</v>
      </c>
      <c r="L1145" s="243">
        <f t="shared" ref="L1145:L1152" si="654">K1145*$D1145</f>
        <v>0</v>
      </c>
    </row>
    <row r="1146" spans="2:12">
      <c r="B1146" s="956"/>
      <c r="C1146" s="55" t="s">
        <v>314</v>
      </c>
      <c r="D1146" s="194">
        <v>500</v>
      </c>
      <c r="E1146" s="195"/>
      <c r="F1146" s="196"/>
      <c r="G1146" s="197">
        <f t="shared" si="649"/>
        <v>0</v>
      </c>
      <c r="H1146" s="198">
        <f t="shared" si="653"/>
        <v>0</v>
      </c>
      <c r="I1146" s="208">
        <f t="shared" si="650"/>
        <v>0</v>
      </c>
      <c r="J1146" s="147">
        <f t="shared" si="651"/>
        <v>0</v>
      </c>
      <c r="K1146" s="242">
        <f t="shared" si="652"/>
        <v>0</v>
      </c>
      <c r="L1146" s="243">
        <f t="shared" si="654"/>
        <v>0</v>
      </c>
    </row>
    <row r="1147" spans="2:12">
      <c r="B1147" s="956"/>
      <c r="C1147" s="55" t="s">
        <v>313</v>
      </c>
      <c r="D1147" s="194">
        <v>500</v>
      </c>
      <c r="E1147" s="195"/>
      <c r="F1147" s="196"/>
      <c r="G1147" s="197">
        <f t="shared" si="649"/>
        <v>0</v>
      </c>
      <c r="H1147" s="198">
        <f t="shared" si="653"/>
        <v>0</v>
      </c>
      <c r="I1147" s="208">
        <f t="shared" si="650"/>
        <v>0</v>
      </c>
      <c r="J1147" s="147">
        <f t="shared" si="651"/>
        <v>0</v>
      </c>
      <c r="K1147" s="242">
        <f t="shared" si="652"/>
        <v>0</v>
      </c>
      <c r="L1147" s="243">
        <f t="shared" si="654"/>
        <v>0</v>
      </c>
    </row>
    <row r="1148" spans="2:12">
      <c r="B1148" s="956"/>
      <c r="C1148" s="55" t="s">
        <v>147</v>
      </c>
      <c r="D1148" s="194">
        <v>900</v>
      </c>
      <c r="E1148" s="195"/>
      <c r="F1148" s="196"/>
      <c r="G1148" s="197">
        <f t="shared" si="649"/>
        <v>0</v>
      </c>
      <c r="H1148" s="198">
        <f t="shared" si="653"/>
        <v>0</v>
      </c>
      <c r="I1148" s="208">
        <f t="shared" si="650"/>
        <v>0</v>
      </c>
      <c r="J1148" s="147">
        <f t="shared" si="651"/>
        <v>0</v>
      </c>
      <c r="K1148" s="242">
        <f t="shared" si="652"/>
        <v>0</v>
      </c>
      <c r="L1148" s="243">
        <f t="shared" si="654"/>
        <v>0</v>
      </c>
    </row>
    <row r="1149" spans="2:12">
      <c r="B1149" s="956"/>
      <c r="C1149" s="55" t="s">
        <v>315</v>
      </c>
      <c r="D1149" s="194">
        <v>900</v>
      </c>
      <c r="E1149" s="195"/>
      <c r="F1149" s="196"/>
      <c r="G1149" s="197">
        <f t="shared" si="649"/>
        <v>0</v>
      </c>
      <c r="H1149" s="198">
        <f t="shared" si="653"/>
        <v>0</v>
      </c>
      <c r="I1149" s="208">
        <f t="shared" si="650"/>
        <v>0</v>
      </c>
      <c r="J1149" s="147">
        <f t="shared" si="651"/>
        <v>0</v>
      </c>
      <c r="K1149" s="242">
        <f t="shared" si="652"/>
        <v>0</v>
      </c>
      <c r="L1149" s="243">
        <f t="shared" si="654"/>
        <v>0</v>
      </c>
    </row>
    <row r="1150" spans="2:12">
      <c r="B1150" s="956"/>
      <c r="C1150" s="55" t="s">
        <v>317</v>
      </c>
      <c r="D1150" s="194">
        <v>450</v>
      </c>
      <c r="E1150" s="195"/>
      <c r="F1150" s="196"/>
      <c r="G1150" s="197">
        <f t="shared" si="649"/>
        <v>0</v>
      </c>
      <c r="H1150" s="198">
        <f t="shared" si="653"/>
        <v>0</v>
      </c>
      <c r="I1150" s="208">
        <f t="shared" si="650"/>
        <v>0</v>
      </c>
      <c r="J1150" s="147">
        <f t="shared" si="651"/>
        <v>0</v>
      </c>
      <c r="K1150" s="242">
        <f t="shared" si="652"/>
        <v>0</v>
      </c>
      <c r="L1150" s="243">
        <f t="shared" si="654"/>
        <v>0</v>
      </c>
    </row>
    <row r="1151" spans="2:12">
      <c r="B1151" s="956"/>
      <c r="C1151" s="55" t="s">
        <v>316</v>
      </c>
      <c r="D1151" s="194">
        <v>450</v>
      </c>
      <c r="E1151" s="195"/>
      <c r="F1151" s="196"/>
      <c r="G1151" s="197">
        <f t="shared" si="649"/>
        <v>0</v>
      </c>
      <c r="H1151" s="198">
        <f t="shared" si="653"/>
        <v>0</v>
      </c>
      <c r="I1151" s="208">
        <f t="shared" si="650"/>
        <v>0</v>
      </c>
      <c r="J1151" s="147">
        <f t="shared" si="651"/>
        <v>0</v>
      </c>
      <c r="K1151" s="242">
        <f t="shared" si="652"/>
        <v>0</v>
      </c>
      <c r="L1151" s="243">
        <f t="shared" si="654"/>
        <v>0</v>
      </c>
    </row>
    <row r="1152" spans="2:12">
      <c r="B1152" s="956"/>
      <c r="C1152" s="55" t="s">
        <v>318</v>
      </c>
      <c r="D1152" s="199">
        <v>700</v>
      </c>
      <c r="E1152" s="195"/>
      <c r="F1152" s="196"/>
      <c r="G1152" s="197">
        <f t="shared" si="649"/>
        <v>0</v>
      </c>
      <c r="H1152" s="198">
        <f t="shared" si="653"/>
        <v>0</v>
      </c>
      <c r="I1152" s="208">
        <f t="shared" si="650"/>
        <v>0</v>
      </c>
      <c r="J1152" s="147">
        <f t="shared" si="651"/>
        <v>0</v>
      </c>
      <c r="K1152" s="242">
        <f>I1152-J1152</f>
        <v>0</v>
      </c>
      <c r="L1152" s="243">
        <f t="shared" si="654"/>
        <v>0</v>
      </c>
    </row>
    <row r="1153" spans="2:12" ht="15" thickBot="1">
      <c r="B1153" s="956"/>
      <c r="C1153" s="200" t="s">
        <v>149</v>
      </c>
      <c r="D1153" s="201"/>
      <c r="E1153" s="339"/>
      <c r="F1153" s="203"/>
      <c r="G1153" s="204">
        <f t="shared" si="649"/>
        <v>0</v>
      </c>
      <c r="H1153" s="330"/>
      <c r="I1153" s="209">
        <f t="shared" si="650"/>
        <v>0</v>
      </c>
      <c r="J1153" s="210">
        <f t="shared" si="651"/>
        <v>0</v>
      </c>
      <c r="K1153" s="244">
        <f>I1153-J1153</f>
        <v>0</v>
      </c>
      <c r="L1153" s="245">
        <f>SUM(L1081+H1153)</f>
        <v>0</v>
      </c>
    </row>
    <row r="1154" spans="2:12" ht="16" thickTop="1" thickBot="1">
      <c r="B1154" s="957"/>
      <c r="C1154" s="13" t="s">
        <v>150</v>
      </c>
      <c r="D1154" s="14"/>
      <c r="E1154" s="15">
        <f t="shared" ref="E1154:L1154" si="655">SUM(E1144:E1153)</f>
        <v>0</v>
      </c>
      <c r="F1154" s="16">
        <f t="shared" si="655"/>
        <v>0</v>
      </c>
      <c r="G1154" s="17">
        <f t="shared" si="655"/>
        <v>0</v>
      </c>
      <c r="H1154" s="18">
        <f t="shared" si="655"/>
        <v>0</v>
      </c>
      <c r="I1154" s="246">
        <f t="shared" si="655"/>
        <v>0</v>
      </c>
      <c r="J1154" s="247">
        <f t="shared" si="655"/>
        <v>0</v>
      </c>
      <c r="K1154" s="248">
        <f t="shared" si="655"/>
        <v>0</v>
      </c>
      <c r="L1154" s="249">
        <f t="shared" si="655"/>
        <v>0</v>
      </c>
    </row>
    <row r="1155" spans="2:12" ht="15" thickBot="1">
      <c r="B1155" s="207" t="s">
        <v>151</v>
      </c>
      <c r="C1155" s="232"/>
      <c r="D1155" s="232"/>
      <c r="E1155" s="258">
        <f t="shared" ref="E1155:L1155" si="656">SUM(E1099+E1110+E1121+E1132+E1143+E1154)</f>
        <v>200</v>
      </c>
      <c r="F1155" s="341">
        <f t="shared" si="656"/>
        <v>0</v>
      </c>
      <c r="G1155" s="342">
        <f t="shared" si="656"/>
        <v>200</v>
      </c>
      <c r="H1155" s="343">
        <f t="shared" si="656"/>
        <v>1075350</v>
      </c>
      <c r="I1155" s="255">
        <f t="shared" si="656"/>
        <v>1184</v>
      </c>
      <c r="J1155" s="256">
        <f t="shared" si="656"/>
        <v>0</v>
      </c>
      <c r="K1155" s="257">
        <f t="shared" si="656"/>
        <v>1184</v>
      </c>
      <c r="L1155" s="233">
        <f t="shared" si="656"/>
        <v>6142560</v>
      </c>
    </row>
    <row r="1157" spans="2:12">
      <c r="B1157" s="961" t="s">
        <v>138</v>
      </c>
      <c r="C1157" s="961"/>
      <c r="D1157" s="961"/>
      <c r="E1157" s="922"/>
      <c r="F1157" s="922"/>
    </row>
    <row r="1158" spans="2:12" ht="16.5" customHeight="1" thickBot="1">
      <c r="B1158" s="954">
        <f>B1086+1</f>
        <v>46158</v>
      </c>
      <c r="C1158" s="954"/>
      <c r="D1158" s="954"/>
      <c r="E1158" s="954"/>
      <c r="F1158" s="954"/>
      <c r="G1158" s="311"/>
      <c r="H1158" s="20"/>
    </row>
    <row r="1159" spans="2:12" ht="15">
      <c r="B1159" s="958" t="s">
        <v>139</v>
      </c>
      <c r="C1159" s="959"/>
      <c r="D1159" s="960"/>
      <c r="E1159" s="5"/>
      <c r="F1159" s="226" t="s">
        <v>140</v>
      </c>
      <c r="G1159" s="226"/>
      <c r="H1159" s="6"/>
      <c r="I1159" s="7"/>
      <c r="J1159" s="226" t="s">
        <v>141</v>
      </c>
      <c r="K1159" s="226"/>
      <c r="L1159" s="6"/>
    </row>
    <row r="1160" spans="2:12" ht="15" thickBot="1">
      <c r="B1160" s="227"/>
      <c r="C1160" s="228"/>
      <c r="D1160" s="229"/>
      <c r="E1160" s="8" t="s">
        <v>142</v>
      </c>
      <c r="F1160" s="9" t="s">
        <v>143</v>
      </c>
      <c r="G1160" s="10" t="s">
        <v>144</v>
      </c>
      <c r="H1160" s="11" t="s">
        <v>145</v>
      </c>
      <c r="I1160" s="12" t="s">
        <v>142</v>
      </c>
      <c r="J1160" s="9" t="s">
        <v>143</v>
      </c>
      <c r="K1160" s="10" t="s">
        <v>144</v>
      </c>
      <c r="L1160" s="11" t="s">
        <v>145</v>
      </c>
    </row>
    <row r="1161" spans="2:12" ht="13.5" customHeight="1">
      <c r="B1161" s="955" t="s">
        <v>636</v>
      </c>
      <c r="C1161" s="301" t="s">
        <v>146</v>
      </c>
      <c r="D1161" s="234">
        <v>5000</v>
      </c>
      <c r="E1161" s="302">
        <v>62</v>
      </c>
      <c r="F1161" s="303"/>
      <c r="G1161" s="304">
        <f t="shared" ref="G1161:G1170" si="657">E1161-F1161</f>
        <v>62</v>
      </c>
      <c r="H1161" s="305">
        <f>G1161*$D1161</f>
        <v>310000</v>
      </c>
      <c r="I1161" s="306">
        <f t="shared" ref="I1161:I1170" si="658">SUM(I1089+E1161)</f>
        <v>449</v>
      </c>
      <c r="J1161" s="307">
        <f t="shared" ref="J1161:J1170" si="659">SUM(J1089+F1161)</f>
        <v>0</v>
      </c>
      <c r="K1161" s="308">
        <f t="shared" ref="K1161:K1170" si="660">I1161-J1161</f>
        <v>449</v>
      </c>
      <c r="L1161" s="309">
        <f>K1161*$D1161</f>
        <v>2245000</v>
      </c>
    </row>
    <row r="1162" spans="2:12">
      <c r="B1162" s="956"/>
      <c r="C1162" s="55" t="s">
        <v>312</v>
      </c>
      <c r="D1162" s="310">
        <v>5000</v>
      </c>
      <c r="E1162" s="195"/>
      <c r="F1162" s="196"/>
      <c r="G1162" s="197">
        <f t="shared" si="657"/>
        <v>0</v>
      </c>
      <c r="H1162" s="198">
        <f t="shared" ref="H1162:H1169" si="661">G1162*$D1162</f>
        <v>0</v>
      </c>
      <c r="I1162" s="208">
        <f t="shared" si="658"/>
        <v>0</v>
      </c>
      <c r="J1162" s="147">
        <f t="shared" si="659"/>
        <v>0</v>
      </c>
      <c r="K1162" s="242">
        <f t="shared" si="660"/>
        <v>0</v>
      </c>
      <c r="L1162" s="243">
        <f t="shared" ref="L1162:L1169" si="662">K1162*$D1162</f>
        <v>0</v>
      </c>
    </row>
    <row r="1163" spans="2:12">
      <c r="B1163" s="956"/>
      <c r="C1163" s="55" t="s">
        <v>314</v>
      </c>
      <c r="D1163" s="194">
        <v>2500</v>
      </c>
      <c r="E1163" s="195"/>
      <c r="F1163" s="196"/>
      <c r="G1163" s="197">
        <f t="shared" si="657"/>
        <v>0</v>
      </c>
      <c r="H1163" s="198">
        <f t="shared" si="661"/>
        <v>0</v>
      </c>
      <c r="I1163" s="208">
        <f t="shared" si="658"/>
        <v>20</v>
      </c>
      <c r="J1163" s="147">
        <f t="shared" si="659"/>
        <v>0</v>
      </c>
      <c r="K1163" s="242">
        <f t="shared" si="660"/>
        <v>20</v>
      </c>
      <c r="L1163" s="243">
        <f t="shared" si="662"/>
        <v>50000</v>
      </c>
    </row>
    <row r="1164" spans="2:12">
      <c r="B1164" s="956"/>
      <c r="C1164" s="55" t="s">
        <v>313</v>
      </c>
      <c r="D1164" s="194">
        <v>2500</v>
      </c>
      <c r="E1164" s="195"/>
      <c r="F1164" s="196"/>
      <c r="G1164" s="197">
        <f t="shared" si="657"/>
        <v>0</v>
      </c>
      <c r="H1164" s="198">
        <f t="shared" si="661"/>
        <v>0</v>
      </c>
      <c r="I1164" s="208">
        <f t="shared" si="658"/>
        <v>0</v>
      </c>
      <c r="J1164" s="147">
        <f t="shared" si="659"/>
        <v>0</v>
      </c>
      <c r="K1164" s="242">
        <f t="shared" si="660"/>
        <v>0</v>
      </c>
      <c r="L1164" s="243">
        <f t="shared" si="662"/>
        <v>0</v>
      </c>
    </row>
    <row r="1165" spans="2:12">
      <c r="B1165" s="956"/>
      <c r="C1165" s="55" t="s">
        <v>147</v>
      </c>
      <c r="D1165" s="194">
        <v>4750</v>
      </c>
      <c r="E1165" s="195">
        <v>12</v>
      </c>
      <c r="F1165" s="196"/>
      <c r="G1165" s="197">
        <f t="shared" si="657"/>
        <v>12</v>
      </c>
      <c r="H1165" s="198">
        <f t="shared" si="661"/>
        <v>57000</v>
      </c>
      <c r="I1165" s="208">
        <f t="shared" si="658"/>
        <v>57</v>
      </c>
      <c r="J1165" s="147">
        <f t="shared" si="659"/>
        <v>0</v>
      </c>
      <c r="K1165" s="242">
        <f t="shared" si="660"/>
        <v>57</v>
      </c>
      <c r="L1165" s="243">
        <f t="shared" si="662"/>
        <v>270750</v>
      </c>
    </row>
    <row r="1166" spans="2:12">
      <c r="B1166" s="956"/>
      <c r="C1166" s="55" t="s">
        <v>315</v>
      </c>
      <c r="D1166" s="194">
        <v>4750</v>
      </c>
      <c r="E1166" s="195"/>
      <c r="F1166" s="196"/>
      <c r="G1166" s="197">
        <f t="shared" si="657"/>
        <v>0</v>
      </c>
      <c r="H1166" s="198">
        <f t="shared" si="661"/>
        <v>0</v>
      </c>
      <c r="I1166" s="208">
        <f t="shared" si="658"/>
        <v>0</v>
      </c>
      <c r="J1166" s="147">
        <f t="shared" si="659"/>
        <v>0</v>
      </c>
      <c r="K1166" s="242">
        <f t="shared" si="660"/>
        <v>0</v>
      </c>
      <c r="L1166" s="243">
        <f t="shared" si="662"/>
        <v>0</v>
      </c>
    </row>
    <row r="1167" spans="2:12">
      <c r="B1167" s="956"/>
      <c r="C1167" s="55" t="s">
        <v>317</v>
      </c>
      <c r="D1167" s="194">
        <v>2380</v>
      </c>
      <c r="E1167" s="195"/>
      <c r="F1167" s="196"/>
      <c r="G1167" s="197">
        <f t="shared" si="657"/>
        <v>0</v>
      </c>
      <c r="H1167" s="198">
        <f t="shared" si="661"/>
        <v>0</v>
      </c>
      <c r="I1167" s="208">
        <f t="shared" si="658"/>
        <v>2</v>
      </c>
      <c r="J1167" s="147">
        <f t="shared" si="659"/>
        <v>0</v>
      </c>
      <c r="K1167" s="242">
        <f t="shared" si="660"/>
        <v>2</v>
      </c>
      <c r="L1167" s="243">
        <f t="shared" si="662"/>
        <v>4760</v>
      </c>
    </row>
    <row r="1168" spans="2:12">
      <c r="B1168" s="956"/>
      <c r="C1168" s="55" t="s">
        <v>316</v>
      </c>
      <c r="D1168" s="194">
        <v>2380</v>
      </c>
      <c r="E1168" s="195"/>
      <c r="F1168" s="196"/>
      <c r="G1168" s="197">
        <f t="shared" si="657"/>
        <v>0</v>
      </c>
      <c r="H1168" s="198">
        <f t="shared" si="661"/>
        <v>0</v>
      </c>
      <c r="I1168" s="208">
        <f t="shared" si="658"/>
        <v>0</v>
      </c>
      <c r="J1168" s="147">
        <f t="shared" si="659"/>
        <v>0</v>
      </c>
      <c r="K1168" s="242">
        <f t="shared" si="660"/>
        <v>0</v>
      </c>
      <c r="L1168" s="243">
        <f t="shared" si="662"/>
        <v>0</v>
      </c>
    </row>
    <row r="1169" spans="2:12">
      <c r="B1169" s="956"/>
      <c r="C1169" s="55" t="s">
        <v>318</v>
      </c>
      <c r="D1169" s="194">
        <v>3500</v>
      </c>
      <c r="E1169" s="195"/>
      <c r="F1169" s="196"/>
      <c r="G1169" s="197">
        <f t="shared" si="657"/>
        <v>0</v>
      </c>
      <c r="H1169" s="198">
        <f t="shared" si="661"/>
        <v>0</v>
      </c>
      <c r="I1169" s="208">
        <f t="shared" si="658"/>
        <v>0</v>
      </c>
      <c r="J1169" s="147">
        <f t="shared" si="659"/>
        <v>0</v>
      </c>
      <c r="K1169" s="242">
        <f t="shared" si="660"/>
        <v>0</v>
      </c>
      <c r="L1169" s="243">
        <f t="shared" si="662"/>
        <v>0</v>
      </c>
    </row>
    <row r="1170" spans="2:12" ht="15" thickBot="1">
      <c r="B1170" s="956"/>
      <c r="C1170" s="200" t="s">
        <v>149</v>
      </c>
      <c r="D1170" s="201"/>
      <c r="E1170" s="339">
        <v>140</v>
      </c>
      <c r="F1170" s="203"/>
      <c r="G1170" s="204">
        <f t="shared" si="657"/>
        <v>140</v>
      </c>
      <c r="H1170" s="330">
        <v>666000</v>
      </c>
      <c r="I1170" s="209">
        <f t="shared" si="658"/>
        <v>417</v>
      </c>
      <c r="J1170" s="210">
        <f t="shared" si="659"/>
        <v>0</v>
      </c>
      <c r="K1170" s="244">
        <f t="shared" si="660"/>
        <v>417</v>
      </c>
      <c r="L1170" s="245">
        <f>SUM(L1098+H1170)</f>
        <v>1909250</v>
      </c>
    </row>
    <row r="1171" spans="2:12" ht="16" thickTop="1" thickBot="1">
      <c r="B1171" s="957"/>
      <c r="C1171" s="13" t="s">
        <v>150</v>
      </c>
      <c r="D1171" s="14"/>
      <c r="E1171" s="15">
        <f t="shared" ref="E1171:L1171" si="663">SUM(E1161:E1170)</f>
        <v>214</v>
      </c>
      <c r="F1171" s="16">
        <f t="shared" si="663"/>
        <v>0</v>
      </c>
      <c r="G1171" s="17">
        <f t="shared" si="663"/>
        <v>214</v>
      </c>
      <c r="H1171" s="18">
        <f t="shared" si="663"/>
        <v>1033000</v>
      </c>
      <c r="I1171" s="246">
        <f t="shared" si="663"/>
        <v>945</v>
      </c>
      <c r="J1171" s="247">
        <f t="shared" si="663"/>
        <v>0</v>
      </c>
      <c r="K1171" s="248">
        <f t="shared" si="663"/>
        <v>945</v>
      </c>
      <c r="L1171" s="249">
        <f t="shared" si="663"/>
        <v>4479760</v>
      </c>
    </row>
    <row r="1172" spans="2:12" ht="13.5" customHeight="1">
      <c r="B1172" s="955" t="s">
        <v>319</v>
      </c>
      <c r="C1172" s="301" t="s">
        <v>146</v>
      </c>
      <c r="D1172" s="234">
        <v>4000</v>
      </c>
      <c r="E1172" s="302"/>
      <c r="F1172" s="303"/>
      <c r="G1172" s="304">
        <f t="shared" ref="G1172:G1180" si="664">E1172-F1172</f>
        <v>0</v>
      </c>
      <c r="H1172" s="305">
        <f t="shared" ref="H1172:H1180" si="665">G1172*$D1172</f>
        <v>0</v>
      </c>
      <c r="I1172" s="306">
        <f t="shared" ref="I1172:I1181" si="666">SUM(I1100+E1172)</f>
        <v>0</v>
      </c>
      <c r="J1172" s="307">
        <f t="shared" ref="J1172:J1181" si="667">SUM(J1100+F1172)</f>
        <v>0</v>
      </c>
      <c r="K1172" s="308">
        <f t="shared" ref="K1172:K1181" si="668">I1172-J1172</f>
        <v>0</v>
      </c>
      <c r="L1172" s="309">
        <f>K1172*$D1172</f>
        <v>0</v>
      </c>
    </row>
    <row r="1173" spans="2:12">
      <c r="B1173" s="956"/>
      <c r="C1173" s="55" t="s">
        <v>312</v>
      </c>
      <c r="D1173" s="310">
        <v>4000</v>
      </c>
      <c r="E1173" s="195"/>
      <c r="F1173" s="196"/>
      <c r="G1173" s="197">
        <f t="shared" si="664"/>
        <v>0</v>
      </c>
      <c r="H1173" s="198">
        <f t="shared" si="665"/>
        <v>0</v>
      </c>
      <c r="I1173" s="208">
        <f t="shared" si="666"/>
        <v>0</v>
      </c>
      <c r="J1173" s="147">
        <f t="shared" si="667"/>
        <v>0</v>
      </c>
      <c r="K1173" s="242">
        <f t="shared" si="668"/>
        <v>0</v>
      </c>
      <c r="L1173" s="243">
        <f t="shared" ref="L1173:L1180" si="669">K1173*$D1173</f>
        <v>0</v>
      </c>
    </row>
    <row r="1174" spans="2:12">
      <c r="B1174" s="956"/>
      <c r="C1174" s="55" t="s">
        <v>314</v>
      </c>
      <c r="D1174" s="194">
        <v>2000</v>
      </c>
      <c r="E1174" s="195"/>
      <c r="F1174" s="196"/>
      <c r="G1174" s="197">
        <f t="shared" si="664"/>
        <v>0</v>
      </c>
      <c r="H1174" s="198">
        <f t="shared" si="665"/>
        <v>0</v>
      </c>
      <c r="I1174" s="208">
        <f t="shared" si="666"/>
        <v>0</v>
      </c>
      <c r="J1174" s="147">
        <f t="shared" si="667"/>
        <v>0</v>
      </c>
      <c r="K1174" s="242">
        <f t="shared" si="668"/>
        <v>0</v>
      </c>
      <c r="L1174" s="243">
        <f t="shared" si="669"/>
        <v>0</v>
      </c>
    </row>
    <row r="1175" spans="2:12">
      <c r="B1175" s="956"/>
      <c r="C1175" s="55" t="s">
        <v>313</v>
      </c>
      <c r="D1175" s="194">
        <v>2000</v>
      </c>
      <c r="E1175" s="195"/>
      <c r="F1175" s="196"/>
      <c r="G1175" s="197">
        <f t="shared" si="664"/>
        <v>0</v>
      </c>
      <c r="H1175" s="198">
        <f t="shared" si="665"/>
        <v>0</v>
      </c>
      <c r="I1175" s="208">
        <f t="shared" si="666"/>
        <v>0</v>
      </c>
      <c r="J1175" s="147">
        <f t="shared" si="667"/>
        <v>0</v>
      </c>
      <c r="K1175" s="242">
        <f t="shared" si="668"/>
        <v>0</v>
      </c>
      <c r="L1175" s="243">
        <f t="shared" si="669"/>
        <v>0</v>
      </c>
    </row>
    <row r="1176" spans="2:12">
      <c r="B1176" s="956"/>
      <c r="C1176" s="55" t="s">
        <v>147</v>
      </c>
      <c r="D1176" s="194">
        <v>3800</v>
      </c>
      <c r="E1176" s="195"/>
      <c r="F1176" s="196"/>
      <c r="G1176" s="197">
        <f t="shared" si="664"/>
        <v>0</v>
      </c>
      <c r="H1176" s="198">
        <f t="shared" si="665"/>
        <v>0</v>
      </c>
      <c r="I1176" s="208">
        <f t="shared" si="666"/>
        <v>0</v>
      </c>
      <c r="J1176" s="147">
        <f t="shared" si="667"/>
        <v>0</v>
      </c>
      <c r="K1176" s="242">
        <f t="shared" si="668"/>
        <v>0</v>
      </c>
      <c r="L1176" s="243">
        <f t="shared" si="669"/>
        <v>0</v>
      </c>
    </row>
    <row r="1177" spans="2:12">
      <c r="B1177" s="956"/>
      <c r="C1177" s="55" t="s">
        <v>315</v>
      </c>
      <c r="D1177" s="194">
        <v>3800</v>
      </c>
      <c r="E1177" s="195"/>
      <c r="F1177" s="196"/>
      <c r="G1177" s="197">
        <f t="shared" si="664"/>
        <v>0</v>
      </c>
      <c r="H1177" s="198">
        <f t="shared" si="665"/>
        <v>0</v>
      </c>
      <c r="I1177" s="208">
        <f t="shared" si="666"/>
        <v>0</v>
      </c>
      <c r="J1177" s="147">
        <f t="shared" si="667"/>
        <v>0</v>
      </c>
      <c r="K1177" s="242">
        <f t="shared" si="668"/>
        <v>0</v>
      </c>
      <c r="L1177" s="243">
        <f t="shared" si="669"/>
        <v>0</v>
      </c>
    </row>
    <row r="1178" spans="2:12">
      <c r="B1178" s="956"/>
      <c r="C1178" s="55" t="s">
        <v>317</v>
      </c>
      <c r="D1178" s="194">
        <v>1900</v>
      </c>
      <c r="E1178" s="195"/>
      <c r="F1178" s="196"/>
      <c r="G1178" s="197">
        <f t="shared" si="664"/>
        <v>0</v>
      </c>
      <c r="H1178" s="198">
        <f t="shared" si="665"/>
        <v>0</v>
      </c>
      <c r="I1178" s="208">
        <f t="shared" si="666"/>
        <v>0</v>
      </c>
      <c r="J1178" s="147">
        <f t="shared" si="667"/>
        <v>0</v>
      </c>
      <c r="K1178" s="242">
        <f t="shared" si="668"/>
        <v>0</v>
      </c>
      <c r="L1178" s="243">
        <f t="shared" si="669"/>
        <v>0</v>
      </c>
    </row>
    <row r="1179" spans="2:12">
      <c r="B1179" s="956"/>
      <c r="C1179" s="55" t="s">
        <v>316</v>
      </c>
      <c r="D1179" s="194">
        <v>1900</v>
      </c>
      <c r="E1179" s="195"/>
      <c r="F1179" s="196"/>
      <c r="G1179" s="197">
        <f t="shared" si="664"/>
        <v>0</v>
      </c>
      <c r="H1179" s="198">
        <f t="shared" si="665"/>
        <v>0</v>
      </c>
      <c r="I1179" s="208">
        <f t="shared" si="666"/>
        <v>0</v>
      </c>
      <c r="J1179" s="147">
        <f t="shared" si="667"/>
        <v>0</v>
      </c>
      <c r="K1179" s="242">
        <f t="shared" si="668"/>
        <v>0</v>
      </c>
      <c r="L1179" s="243">
        <f t="shared" si="669"/>
        <v>0</v>
      </c>
    </row>
    <row r="1180" spans="2:12">
      <c r="B1180" s="956"/>
      <c r="C1180" s="55" t="s">
        <v>318</v>
      </c>
      <c r="D1180" s="194">
        <v>2800</v>
      </c>
      <c r="E1180" s="195"/>
      <c r="F1180" s="196"/>
      <c r="G1180" s="197">
        <f t="shared" si="664"/>
        <v>0</v>
      </c>
      <c r="H1180" s="198">
        <f t="shared" si="665"/>
        <v>0</v>
      </c>
      <c r="I1180" s="208">
        <f t="shared" si="666"/>
        <v>0</v>
      </c>
      <c r="J1180" s="147">
        <f t="shared" si="667"/>
        <v>0</v>
      </c>
      <c r="K1180" s="242">
        <f t="shared" si="668"/>
        <v>0</v>
      </c>
      <c r="L1180" s="243">
        <f t="shared" si="669"/>
        <v>0</v>
      </c>
    </row>
    <row r="1181" spans="2:12" ht="15" thickBot="1">
      <c r="B1181" s="956"/>
      <c r="C1181" s="200" t="s">
        <v>149</v>
      </c>
      <c r="D1181" s="201"/>
      <c r="E1181" s="339"/>
      <c r="F1181" s="203"/>
      <c r="G1181" s="204">
        <f>E1181-F1181</f>
        <v>0</v>
      </c>
      <c r="H1181" s="330"/>
      <c r="I1181" s="209">
        <f t="shared" si="666"/>
        <v>0</v>
      </c>
      <c r="J1181" s="210">
        <f t="shared" si="667"/>
        <v>0</v>
      </c>
      <c r="K1181" s="244">
        <f t="shared" si="668"/>
        <v>0</v>
      </c>
      <c r="L1181" s="245">
        <f>SUM(L1109+H1181)</f>
        <v>0</v>
      </c>
    </row>
    <row r="1182" spans="2:12" ht="16" thickTop="1" thickBot="1">
      <c r="B1182" s="957"/>
      <c r="C1182" s="13" t="s">
        <v>150</v>
      </c>
      <c r="D1182" s="14"/>
      <c r="E1182" s="15">
        <f t="shared" ref="E1182:L1182" si="670">SUM(E1172:E1181)</f>
        <v>0</v>
      </c>
      <c r="F1182" s="16">
        <f t="shared" si="670"/>
        <v>0</v>
      </c>
      <c r="G1182" s="17">
        <f t="shared" si="670"/>
        <v>0</v>
      </c>
      <c r="H1182" s="18">
        <f t="shared" si="670"/>
        <v>0</v>
      </c>
      <c r="I1182" s="246">
        <f t="shared" si="670"/>
        <v>0</v>
      </c>
      <c r="J1182" s="247">
        <f t="shared" si="670"/>
        <v>0</v>
      </c>
      <c r="K1182" s="248">
        <f t="shared" si="670"/>
        <v>0</v>
      </c>
      <c r="L1182" s="249">
        <f t="shared" si="670"/>
        <v>0</v>
      </c>
    </row>
    <row r="1183" spans="2:12" ht="13.5" customHeight="1">
      <c r="B1183" s="955" t="s">
        <v>320</v>
      </c>
      <c r="C1183" s="301" t="s">
        <v>146</v>
      </c>
      <c r="D1183" s="234">
        <v>3000</v>
      </c>
      <c r="E1183" s="302"/>
      <c r="F1183" s="303"/>
      <c r="G1183" s="304">
        <f t="shared" ref="G1183:G1191" si="671">E1183-F1183</f>
        <v>0</v>
      </c>
      <c r="H1183" s="305">
        <f t="shared" ref="H1183:H1191" si="672">G1183*$D1183</f>
        <v>0</v>
      </c>
      <c r="I1183" s="306">
        <f t="shared" ref="I1183:I1192" si="673">SUM(I1111+E1183)</f>
        <v>69</v>
      </c>
      <c r="J1183" s="307">
        <f t="shared" ref="J1183:J1192" si="674">SUM(J1111+F1183)</f>
        <v>0</v>
      </c>
      <c r="K1183" s="308">
        <f t="shared" ref="K1183:K1192" si="675">I1183-J1183</f>
        <v>69</v>
      </c>
      <c r="L1183" s="309">
        <f>K1183*$D1183</f>
        <v>207000</v>
      </c>
    </row>
    <row r="1184" spans="2:12">
      <c r="B1184" s="956"/>
      <c r="C1184" s="55" t="s">
        <v>312</v>
      </c>
      <c r="D1184" s="310">
        <v>3000</v>
      </c>
      <c r="E1184" s="195"/>
      <c r="F1184" s="196"/>
      <c r="G1184" s="197">
        <f t="shared" si="671"/>
        <v>0</v>
      </c>
      <c r="H1184" s="198">
        <f t="shared" si="672"/>
        <v>0</v>
      </c>
      <c r="I1184" s="208">
        <f t="shared" si="673"/>
        <v>0</v>
      </c>
      <c r="J1184" s="147">
        <f t="shared" si="674"/>
        <v>0</v>
      </c>
      <c r="K1184" s="242">
        <f t="shared" si="675"/>
        <v>0</v>
      </c>
      <c r="L1184" s="243">
        <f t="shared" ref="L1184:L1191" si="676">K1184*$D1184</f>
        <v>0</v>
      </c>
    </row>
    <row r="1185" spans="2:12">
      <c r="B1185" s="956"/>
      <c r="C1185" s="55" t="s">
        <v>314</v>
      </c>
      <c r="D1185" s="194">
        <v>1500</v>
      </c>
      <c r="E1185" s="195"/>
      <c r="F1185" s="196"/>
      <c r="G1185" s="197">
        <f t="shared" si="671"/>
        <v>0</v>
      </c>
      <c r="H1185" s="198">
        <f t="shared" si="672"/>
        <v>0</v>
      </c>
      <c r="I1185" s="208">
        <f t="shared" si="673"/>
        <v>2</v>
      </c>
      <c r="J1185" s="147">
        <f t="shared" si="674"/>
        <v>0</v>
      </c>
      <c r="K1185" s="242">
        <f t="shared" si="675"/>
        <v>2</v>
      </c>
      <c r="L1185" s="243">
        <f t="shared" si="676"/>
        <v>3000</v>
      </c>
    </row>
    <row r="1186" spans="2:12">
      <c r="B1186" s="956"/>
      <c r="C1186" s="55" t="s">
        <v>313</v>
      </c>
      <c r="D1186" s="194">
        <v>1500</v>
      </c>
      <c r="E1186" s="195"/>
      <c r="F1186" s="196"/>
      <c r="G1186" s="197">
        <f t="shared" si="671"/>
        <v>0</v>
      </c>
      <c r="H1186" s="198">
        <f t="shared" si="672"/>
        <v>0</v>
      </c>
      <c r="I1186" s="208">
        <f t="shared" si="673"/>
        <v>0</v>
      </c>
      <c r="J1186" s="147">
        <f t="shared" si="674"/>
        <v>0</v>
      </c>
      <c r="K1186" s="242">
        <f t="shared" si="675"/>
        <v>0</v>
      </c>
      <c r="L1186" s="243">
        <f t="shared" si="676"/>
        <v>0</v>
      </c>
    </row>
    <row r="1187" spans="2:12">
      <c r="B1187" s="956"/>
      <c r="C1187" s="55" t="s">
        <v>147</v>
      </c>
      <c r="D1187" s="194">
        <v>2850</v>
      </c>
      <c r="E1187" s="195"/>
      <c r="F1187" s="196"/>
      <c r="G1187" s="197">
        <f t="shared" si="671"/>
        <v>0</v>
      </c>
      <c r="H1187" s="198">
        <f t="shared" si="672"/>
        <v>0</v>
      </c>
      <c r="I1187" s="208">
        <f t="shared" si="673"/>
        <v>12</v>
      </c>
      <c r="J1187" s="147">
        <f t="shared" si="674"/>
        <v>0</v>
      </c>
      <c r="K1187" s="242">
        <f t="shared" si="675"/>
        <v>12</v>
      </c>
      <c r="L1187" s="243">
        <f t="shared" si="676"/>
        <v>34200</v>
      </c>
    </row>
    <row r="1188" spans="2:12">
      <c r="B1188" s="956"/>
      <c r="C1188" s="55" t="s">
        <v>315</v>
      </c>
      <c r="D1188" s="194">
        <v>2850</v>
      </c>
      <c r="E1188" s="195"/>
      <c r="F1188" s="196"/>
      <c r="G1188" s="197">
        <f t="shared" si="671"/>
        <v>0</v>
      </c>
      <c r="H1188" s="198">
        <f t="shared" si="672"/>
        <v>0</v>
      </c>
      <c r="I1188" s="208">
        <f t="shared" si="673"/>
        <v>0</v>
      </c>
      <c r="J1188" s="147">
        <f t="shared" si="674"/>
        <v>0</v>
      </c>
      <c r="K1188" s="242">
        <f t="shared" si="675"/>
        <v>0</v>
      </c>
      <c r="L1188" s="243">
        <f t="shared" si="676"/>
        <v>0</v>
      </c>
    </row>
    <row r="1189" spans="2:12">
      <c r="B1189" s="956"/>
      <c r="C1189" s="55" t="s">
        <v>317</v>
      </c>
      <c r="D1189" s="194">
        <v>1430</v>
      </c>
      <c r="E1189" s="195"/>
      <c r="F1189" s="196"/>
      <c r="G1189" s="197">
        <f t="shared" si="671"/>
        <v>0</v>
      </c>
      <c r="H1189" s="198">
        <f t="shared" si="672"/>
        <v>0</v>
      </c>
      <c r="I1189" s="208">
        <f t="shared" si="673"/>
        <v>0</v>
      </c>
      <c r="J1189" s="147">
        <f t="shared" si="674"/>
        <v>0</v>
      </c>
      <c r="K1189" s="242">
        <f t="shared" si="675"/>
        <v>0</v>
      </c>
      <c r="L1189" s="243">
        <f t="shared" si="676"/>
        <v>0</v>
      </c>
    </row>
    <row r="1190" spans="2:12">
      <c r="B1190" s="956"/>
      <c r="C1190" s="55" t="s">
        <v>316</v>
      </c>
      <c r="D1190" s="194">
        <v>1430</v>
      </c>
      <c r="E1190" s="195"/>
      <c r="F1190" s="196"/>
      <c r="G1190" s="197">
        <f t="shared" si="671"/>
        <v>0</v>
      </c>
      <c r="H1190" s="198">
        <f t="shared" si="672"/>
        <v>0</v>
      </c>
      <c r="I1190" s="208">
        <f t="shared" si="673"/>
        <v>0</v>
      </c>
      <c r="J1190" s="147">
        <f t="shared" si="674"/>
        <v>0</v>
      </c>
      <c r="K1190" s="242">
        <f t="shared" si="675"/>
        <v>0</v>
      </c>
      <c r="L1190" s="243">
        <f t="shared" si="676"/>
        <v>0</v>
      </c>
    </row>
    <row r="1191" spans="2:12">
      <c r="B1191" s="956"/>
      <c r="C1191" s="55" t="s">
        <v>318</v>
      </c>
      <c r="D1191" s="194">
        <v>2100</v>
      </c>
      <c r="E1191" s="195"/>
      <c r="F1191" s="196"/>
      <c r="G1191" s="197">
        <f t="shared" si="671"/>
        <v>0</v>
      </c>
      <c r="H1191" s="198">
        <f t="shared" si="672"/>
        <v>0</v>
      </c>
      <c r="I1191" s="208">
        <f t="shared" si="673"/>
        <v>0</v>
      </c>
      <c r="J1191" s="147">
        <f t="shared" si="674"/>
        <v>0</v>
      </c>
      <c r="K1191" s="242">
        <f t="shared" si="675"/>
        <v>0</v>
      </c>
      <c r="L1191" s="243">
        <f t="shared" si="676"/>
        <v>0</v>
      </c>
    </row>
    <row r="1192" spans="2:12" ht="15" thickBot="1">
      <c r="B1192" s="956"/>
      <c r="C1192" s="200" t="s">
        <v>149</v>
      </c>
      <c r="D1192" s="201"/>
      <c r="E1192" s="339"/>
      <c r="F1192" s="203"/>
      <c r="G1192" s="204">
        <f>E1192-F1192</f>
        <v>0</v>
      </c>
      <c r="H1192" s="330"/>
      <c r="I1192" s="209">
        <f t="shared" si="673"/>
        <v>118</v>
      </c>
      <c r="J1192" s="210">
        <f t="shared" si="674"/>
        <v>0</v>
      </c>
      <c r="K1192" s="244">
        <f t="shared" si="675"/>
        <v>118</v>
      </c>
      <c r="L1192" s="245">
        <f>SUM(L1120+H1192)</f>
        <v>336300</v>
      </c>
    </row>
    <row r="1193" spans="2:12" ht="16" thickTop="1" thickBot="1">
      <c r="B1193" s="957"/>
      <c r="C1193" s="13" t="s">
        <v>150</v>
      </c>
      <c r="D1193" s="14"/>
      <c r="E1193" s="15">
        <f t="shared" ref="E1193:L1193" si="677">SUM(E1183:E1192)</f>
        <v>0</v>
      </c>
      <c r="F1193" s="16">
        <f t="shared" si="677"/>
        <v>0</v>
      </c>
      <c r="G1193" s="17">
        <f t="shared" si="677"/>
        <v>0</v>
      </c>
      <c r="H1193" s="18">
        <f t="shared" si="677"/>
        <v>0</v>
      </c>
      <c r="I1193" s="246">
        <f t="shared" si="677"/>
        <v>201</v>
      </c>
      <c r="J1193" s="247">
        <f t="shared" si="677"/>
        <v>0</v>
      </c>
      <c r="K1193" s="248">
        <f t="shared" si="677"/>
        <v>201</v>
      </c>
      <c r="L1193" s="249">
        <f t="shared" si="677"/>
        <v>580500</v>
      </c>
    </row>
    <row r="1194" spans="2:12" ht="13.5" customHeight="1">
      <c r="B1194" s="955" t="s">
        <v>321</v>
      </c>
      <c r="C1194" s="301" t="s">
        <v>146</v>
      </c>
      <c r="D1194" s="234">
        <v>10000</v>
      </c>
      <c r="E1194" s="302"/>
      <c r="F1194" s="303"/>
      <c r="G1194" s="304">
        <f t="shared" ref="G1194:G1202" si="678">E1194-F1194</f>
        <v>0</v>
      </c>
      <c r="H1194" s="305">
        <f t="shared" ref="H1194:H1202" si="679">G1194*$D1194</f>
        <v>0</v>
      </c>
      <c r="I1194" s="306">
        <f t="shared" ref="I1194:I1203" si="680">SUM(I1122+E1194)</f>
        <v>60</v>
      </c>
      <c r="J1194" s="307">
        <f t="shared" ref="J1194:J1203" si="681">SUM(J1122+F1194)</f>
        <v>0</v>
      </c>
      <c r="K1194" s="308">
        <f t="shared" ref="K1194:K1203" si="682">I1194-J1194</f>
        <v>60</v>
      </c>
      <c r="L1194" s="309">
        <f>K1194*$D1194</f>
        <v>600000</v>
      </c>
    </row>
    <row r="1195" spans="2:12">
      <c r="B1195" s="956"/>
      <c r="C1195" s="55" t="s">
        <v>312</v>
      </c>
      <c r="D1195" s="310">
        <v>10000</v>
      </c>
      <c r="E1195" s="195"/>
      <c r="F1195" s="196"/>
      <c r="G1195" s="197">
        <f t="shared" si="678"/>
        <v>0</v>
      </c>
      <c r="H1195" s="198">
        <f t="shared" si="679"/>
        <v>0</v>
      </c>
      <c r="I1195" s="208">
        <f t="shared" si="680"/>
        <v>0</v>
      </c>
      <c r="J1195" s="147">
        <f t="shared" si="681"/>
        <v>0</v>
      </c>
      <c r="K1195" s="242">
        <f t="shared" si="682"/>
        <v>0</v>
      </c>
      <c r="L1195" s="243">
        <f t="shared" ref="L1195:L1202" si="683">K1195*$D1195</f>
        <v>0</v>
      </c>
    </row>
    <row r="1196" spans="2:12">
      <c r="B1196" s="956"/>
      <c r="C1196" s="55" t="s">
        <v>314</v>
      </c>
      <c r="D1196" s="194">
        <v>5000</v>
      </c>
      <c r="E1196" s="195"/>
      <c r="F1196" s="196"/>
      <c r="G1196" s="197">
        <f t="shared" si="678"/>
        <v>0</v>
      </c>
      <c r="H1196" s="198">
        <f t="shared" si="679"/>
        <v>0</v>
      </c>
      <c r="I1196" s="208">
        <f t="shared" si="680"/>
        <v>2</v>
      </c>
      <c r="J1196" s="147">
        <f t="shared" si="681"/>
        <v>0</v>
      </c>
      <c r="K1196" s="242">
        <f t="shared" si="682"/>
        <v>2</v>
      </c>
      <c r="L1196" s="243">
        <f t="shared" si="683"/>
        <v>10000</v>
      </c>
    </row>
    <row r="1197" spans="2:12">
      <c r="B1197" s="956"/>
      <c r="C1197" s="55" t="s">
        <v>313</v>
      </c>
      <c r="D1197" s="194">
        <v>5000</v>
      </c>
      <c r="E1197" s="195"/>
      <c r="F1197" s="196"/>
      <c r="G1197" s="197">
        <f t="shared" si="678"/>
        <v>0</v>
      </c>
      <c r="H1197" s="198">
        <f t="shared" si="679"/>
        <v>0</v>
      </c>
      <c r="I1197" s="208">
        <f t="shared" si="680"/>
        <v>0</v>
      </c>
      <c r="J1197" s="147">
        <f t="shared" si="681"/>
        <v>0</v>
      </c>
      <c r="K1197" s="242">
        <f t="shared" si="682"/>
        <v>0</v>
      </c>
      <c r="L1197" s="243">
        <f t="shared" si="683"/>
        <v>0</v>
      </c>
    </row>
    <row r="1198" spans="2:12">
      <c r="B1198" s="956"/>
      <c r="C1198" s="55" t="s">
        <v>147</v>
      </c>
      <c r="D1198" s="194">
        <v>9500</v>
      </c>
      <c r="E1198" s="195"/>
      <c r="F1198" s="196"/>
      <c r="G1198" s="197">
        <f t="shared" si="678"/>
        <v>0</v>
      </c>
      <c r="H1198" s="198">
        <f t="shared" si="679"/>
        <v>0</v>
      </c>
      <c r="I1198" s="208">
        <f t="shared" si="680"/>
        <v>9</v>
      </c>
      <c r="J1198" s="147">
        <f t="shared" si="681"/>
        <v>0</v>
      </c>
      <c r="K1198" s="242">
        <f t="shared" si="682"/>
        <v>9</v>
      </c>
      <c r="L1198" s="243">
        <f t="shared" si="683"/>
        <v>85500</v>
      </c>
    </row>
    <row r="1199" spans="2:12">
      <c r="B1199" s="956"/>
      <c r="C1199" s="55" t="s">
        <v>315</v>
      </c>
      <c r="D1199" s="194">
        <v>9500</v>
      </c>
      <c r="E1199" s="195"/>
      <c r="F1199" s="196"/>
      <c r="G1199" s="197">
        <f t="shared" si="678"/>
        <v>0</v>
      </c>
      <c r="H1199" s="198">
        <f t="shared" si="679"/>
        <v>0</v>
      </c>
      <c r="I1199" s="208">
        <f t="shared" si="680"/>
        <v>0</v>
      </c>
      <c r="J1199" s="147">
        <f t="shared" si="681"/>
        <v>0</v>
      </c>
      <c r="K1199" s="242">
        <f t="shared" si="682"/>
        <v>0</v>
      </c>
      <c r="L1199" s="243">
        <f t="shared" si="683"/>
        <v>0</v>
      </c>
    </row>
    <row r="1200" spans="2:12">
      <c r="B1200" s="956"/>
      <c r="C1200" s="55" t="s">
        <v>317</v>
      </c>
      <c r="D1200" s="194">
        <v>4750</v>
      </c>
      <c r="E1200" s="195"/>
      <c r="F1200" s="196"/>
      <c r="G1200" s="197">
        <f t="shared" si="678"/>
        <v>0</v>
      </c>
      <c r="H1200" s="198">
        <f t="shared" si="679"/>
        <v>0</v>
      </c>
      <c r="I1200" s="208">
        <f t="shared" si="680"/>
        <v>0</v>
      </c>
      <c r="J1200" s="147">
        <f t="shared" si="681"/>
        <v>0</v>
      </c>
      <c r="K1200" s="242">
        <f t="shared" si="682"/>
        <v>0</v>
      </c>
      <c r="L1200" s="243">
        <f t="shared" si="683"/>
        <v>0</v>
      </c>
    </row>
    <row r="1201" spans="2:12">
      <c r="B1201" s="956"/>
      <c r="C1201" s="55" t="s">
        <v>316</v>
      </c>
      <c r="D1201" s="194">
        <v>4750</v>
      </c>
      <c r="E1201" s="195"/>
      <c r="F1201" s="196"/>
      <c r="G1201" s="197">
        <f t="shared" si="678"/>
        <v>0</v>
      </c>
      <c r="H1201" s="198">
        <f t="shared" si="679"/>
        <v>0</v>
      </c>
      <c r="I1201" s="208">
        <f t="shared" si="680"/>
        <v>0</v>
      </c>
      <c r="J1201" s="147">
        <f t="shared" si="681"/>
        <v>0</v>
      </c>
      <c r="K1201" s="242">
        <f t="shared" si="682"/>
        <v>0</v>
      </c>
      <c r="L1201" s="243">
        <f t="shared" si="683"/>
        <v>0</v>
      </c>
    </row>
    <row r="1202" spans="2:12">
      <c r="B1202" s="956"/>
      <c r="C1202" s="55" t="s">
        <v>318</v>
      </c>
      <c r="D1202" s="194">
        <v>7000</v>
      </c>
      <c r="E1202" s="195"/>
      <c r="F1202" s="196"/>
      <c r="G1202" s="197">
        <f t="shared" si="678"/>
        <v>0</v>
      </c>
      <c r="H1202" s="198">
        <f t="shared" si="679"/>
        <v>0</v>
      </c>
      <c r="I1202" s="208">
        <f t="shared" si="680"/>
        <v>0</v>
      </c>
      <c r="J1202" s="147">
        <f t="shared" si="681"/>
        <v>0</v>
      </c>
      <c r="K1202" s="242">
        <f t="shared" si="682"/>
        <v>0</v>
      </c>
      <c r="L1202" s="243">
        <f t="shared" si="683"/>
        <v>0</v>
      </c>
    </row>
    <row r="1203" spans="2:12" ht="15" thickBot="1">
      <c r="B1203" s="956"/>
      <c r="C1203" s="200" t="s">
        <v>149</v>
      </c>
      <c r="D1203" s="201"/>
      <c r="E1203" s="339"/>
      <c r="F1203" s="203"/>
      <c r="G1203" s="204">
        <f>E1203-F1203</f>
        <v>0</v>
      </c>
      <c r="H1203" s="330"/>
      <c r="I1203" s="209">
        <f t="shared" si="680"/>
        <v>0</v>
      </c>
      <c r="J1203" s="210">
        <f t="shared" si="681"/>
        <v>0</v>
      </c>
      <c r="K1203" s="244">
        <f t="shared" si="682"/>
        <v>0</v>
      </c>
      <c r="L1203" s="245">
        <f>SUM(L1131+H1203)</f>
        <v>0</v>
      </c>
    </row>
    <row r="1204" spans="2:12" ht="16" thickTop="1" thickBot="1">
      <c r="B1204" s="957"/>
      <c r="C1204" s="13" t="s">
        <v>150</v>
      </c>
      <c r="D1204" s="14"/>
      <c r="E1204" s="15">
        <f t="shared" ref="E1204:L1204" si="684">SUM(E1194:E1203)</f>
        <v>0</v>
      </c>
      <c r="F1204" s="16">
        <f t="shared" si="684"/>
        <v>0</v>
      </c>
      <c r="G1204" s="17">
        <f t="shared" si="684"/>
        <v>0</v>
      </c>
      <c r="H1204" s="18">
        <f t="shared" si="684"/>
        <v>0</v>
      </c>
      <c r="I1204" s="246">
        <f t="shared" si="684"/>
        <v>71</v>
      </c>
      <c r="J1204" s="247">
        <f t="shared" si="684"/>
        <v>0</v>
      </c>
      <c r="K1204" s="248">
        <f t="shared" si="684"/>
        <v>71</v>
      </c>
      <c r="L1204" s="249">
        <f t="shared" si="684"/>
        <v>695500</v>
      </c>
    </row>
    <row r="1205" spans="2:12" ht="13.5" customHeight="1">
      <c r="B1205" s="955" t="s">
        <v>686</v>
      </c>
      <c r="C1205" s="301" t="s">
        <v>146</v>
      </c>
      <c r="D1205" s="234">
        <v>8000</v>
      </c>
      <c r="E1205" s="302">
        <v>32</v>
      </c>
      <c r="F1205" s="303"/>
      <c r="G1205" s="304">
        <f t="shared" ref="G1205:G1213" si="685">E1205-F1205</f>
        <v>32</v>
      </c>
      <c r="H1205" s="305">
        <f t="shared" ref="H1205:H1213" si="686">G1205*$D1205</f>
        <v>256000</v>
      </c>
      <c r="I1205" s="306">
        <f t="shared" ref="I1205:I1214" si="687">SUM(I1133+E1205)</f>
        <v>188</v>
      </c>
      <c r="J1205" s="307">
        <f t="shared" ref="J1205:J1214" si="688">SUM(J1133+F1205)</f>
        <v>0</v>
      </c>
      <c r="K1205" s="308">
        <f t="shared" ref="K1205:K1214" si="689">I1205-J1205</f>
        <v>188</v>
      </c>
      <c r="L1205" s="309">
        <f>K1205*$D1205</f>
        <v>1504000</v>
      </c>
    </row>
    <row r="1206" spans="2:12">
      <c r="B1206" s="956"/>
      <c r="C1206" s="55" t="s">
        <v>312</v>
      </c>
      <c r="D1206" s="310">
        <v>8000</v>
      </c>
      <c r="E1206" s="195"/>
      <c r="F1206" s="196"/>
      <c r="G1206" s="197">
        <f t="shared" si="685"/>
        <v>0</v>
      </c>
      <c r="H1206" s="198">
        <f t="shared" si="686"/>
        <v>0</v>
      </c>
      <c r="I1206" s="208">
        <f t="shared" si="687"/>
        <v>0</v>
      </c>
      <c r="J1206" s="147">
        <f t="shared" si="688"/>
        <v>0</v>
      </c>
      <c r="K1206" s="242">
        <f t="shared" si="689"/>
        <v>0</v>
      </c>
      <c r="L1206" s="243">
        <f t="shared" ref="L1206:L1213" si="690">K1206*$D1206</f>
        <v>0</v>
      </c>
    </row>
    <row r="1207" spans="2:12">
      <c r="B1207" s="956"/>
      <c r="C1207" s="55" t="s">
        <v>314</v>
      </c>
      <c r="D1207" s="194">
        <v>4000</v>
      </c>
      <c r="E1207" s="195"/>
      <c r="F1207" s="196"/>
      <c r="G1207" s="197">
        <f t="shared" si="685"/>
        <v>0</v>
      </c>
      <c r="H1207" s="198">
        <f t="shared" si="686"/>
        <v>0</v>
      </c>
      <c r="I1207" s="208">
        <f t="shared" si="687"/>
        <v>4</v>
      </c>
      <c r="J1207" s="147">
        <f t="shared" si="688"/>
        <v>0</v>
      </c>
      <c r="K1207" s="242">
        <f t="shared" si="689"/>
        <v>4</v>
      </c>
      <c r="L1207" s="243">
        <f t="shared" si="690"/>
        <v>16000</v>
      </c>
    </row>
    <row r="1208" spans="2:12">
      <c r="B1208" s="956"/>
      <c r="C1208" s="55" t="s">
        <v>313</v>
      </c>
      <c r="D1208" s="194">
        <v>4000</v>
      </c>
      <c r="E1208" s="195"/>
      <c r="F1208" s="196"/>
      <c r="G1208" s="197">
        <f t="shared" si="685"/>
        <v>0</v>
      </c>
      <c r="H1208" s="198">
        <f t="shared" si="686"/>
        <v>0</v>
      </c>
      <c r="I1208" s="208">
        <f t="shared" si="687"/>
        <v>0</v>
      </c>
      <c r="J1208" s="147">
        <f t="shared" si="688"/>
        <v>0</v>
      </c>
      <c r="K1208" s="242">
        <f t="shared" si="689"/>
        <v>0</v>
      </c>
      <c r="L1208" s="243">
        <f t="shared" si="690"/>
        <v>0</v>
      </c>
    </row>
    <row r="1209" spans="2:12">
      <c r="B1209" s="956"/>
      <c r="C1209" s="55" t="s">
        <v>147</v>
      </c>
      <c r="D1209" s="194">
        <v>7600</v>
      </c>
      <c r="E1209" s="195">
        <v>2</v>
      </c>
      <c r="F1209" s="196"/>
      <c r="G1209" s="197">
        <f t="shared" si="685"/>
        <v>2</v>
      </c>
      <c r="H1209" s="198">
        <f t="shared" si="686"/>
        <v>15200</v>
      </c>
      <c r="I1209" s="208">
        <f t="shared" si="687"/>
        <v>22</v>
      </c>
      <c r="J1209" s="147">
        <f t="shared" si="688"/>
        <v>0</v>
      </c>
      <c r="K1209" s="242">
        <f t="shared" si="689"/>
        <v>22</v>
      </c>
      <c r="L1209" s="243">
        <f t="shared" si="690"/>
        <v>167200</v>
      </c>
    </row>
    <row r="1210" spans="2:12">
      <c r="B1210" s="956"/>
      <c r="C1210" s="55" t="s">
        <v>315</v>
      </c>
      <c r="D1210" s="194">
        <v>7600</v>
      </c>
      <c r="E1210" s="195"/>
      <c r="F1210" s="196"/>
      <c r="G1210" s="197">
        <f t="shared" si="685"/>
        <v>0</v>
      </c>
      <c r="H1210" s="198">
        <f t="shared" si="686"/>
        <v>0</v>
      </c>
      <c r="I1210" s="208">
        <f t="shared" si="687"/>
        <v>0</v>
      </c>
      <c r="J1210" s="147">
        <f t="shared" si="688"/>
        <v>0</v>
      </c>
      <c r="K1210" s="242">
        <f t="shared" si="689"/>
        <v>0</v>
      </c>
      <c r="L1210" s="243">
        <f t="shared" si="690"/>
        <v>0</v>
      </c>
    </row>
    <row r="1211" spans="2:12">
      <c r="B1211" s="956"/>
      <c r="C1211" s="55" t="s">
        <v>317</v>
      </c>
      <c r="D1211" s="194">
        <v>3800</v>
      </c>
      <c r="E1211" s="195"/>
      <c r="F1211" s="196"/>
      <c r="G1211" s="197">
        <f t="shared" si="685"/>
        <v>0</v>
      </c>
      <c r="H1211" s="198">
        <f t="shared" si="686"/>
        <v>0</v>
      </c>
      <c r="I1211" s="208">
        <f t="shared" si="687"/>
        <v>1</v>
      </c>
      <c r="J1211" s="147">
        <f t="shared" si="688"/>
        <v>0</v>
      </c>
      <c r="K1211" s="242">
        <f t="shared" si="689"/>
        <v>1</v>
      </c>
      <c r="L1211" s="243">
        <f t="shared" si="690"/>
        <v>3800</v>
      </c>
    </row>
    <row r="1212" spans="2:12">
      <c r="B1212" s="956"/>
      <c r="C1212" s="55" t="s">
        <v>316</v>
      </c>
      <c r="D1212" s="194">
        <v>3800</v>
      </c>
      <c r="E1212" s="195"/>
      <c r="F1212" s="196"/>
      <c r="G1212" s="197">
        <f t="shared" si="685"/>
        <v>0</v>
      </c>
      <c r="H1212" s="198">
        <f t="shared" si="686"/>
        <v>0</v>
      </c>
      <c r="I1212" s="208">
        <f t="shared" si="687"/>
        <v>0</v>
      </c>
      <c r="J1212" s="147">
        <f t="shared" si="688"/>
        <v>0</v>
      </c>
      <c r="K1212" s="242">
        <f t="shared" si="689"/>
        <v>0</v>
      </c>
      <c r="L1212" s="243">
        <f t="shared" si="690"/>
        <v>0</v>
      </c>
    </row>
    <row r="1213" spans="2:12">
      <c r="B1213" s="956"/>
      <c r="C1213" s="55" t="s">
        <v>318</v>
      </c>
      <c r="D1213" s="194">
        <v>5600</v>
      </c>
      <c r="E1213" s="195"/>
      <c r="F1213" s="196"/>
      <c r="G1213" s="197">
        <f t="shared" si="685"/>
        <v>0</v>
      </c>
      <c r="H1213" s="198">
        <f t="shared" si="686"/>
        <v>0</v>
      </c>
      <c r="I1213" s="208">
        <f t="shared" si="687"/>
        <v>0</v>
      </c>
      <c r="J1213" s="147">
        <f t="shared" si="688"/>
        <v>0</v>
      </c>
      <c r="K1213" s="242">
        <f t="shared" si="689"/>
        <v>0</v>
      </c>
      <c r="L1213" s="243">
        <f t="shared" si="690"/>
        <v>0</v>
      </c>
    </row>
    <row r="1214" spans="2:12" ht="15" thickBot="1">
      <c r="B1214" s="956"/>
      <c r="C1214" s="200" t="s">
        <v>149</v>
      </c>
      <c r="D1214" s="201"/>
      <c r="E1214" s="339"/>
      <c r="F1214" s="203"/>
      <c r="G1214" s="204">
        <f>E1214-F1214</f>
        <v>0</v>
      </c>
      <c r="H1214" s="330"/>
      <c r="I1214" s="209">
        <f t="shared" si="687"/>
        <v>0</v>
      </c>
      <c r="J1214" s="210">
        <f t="shared" si="688"/>
        <v>0</v>
      </c>
      <c r="K1214" s="244">
        <f t="shared" si="689"/>
        <v>0</v>
      </c>
      <c r="L1214" s="245">
        <f>SUM(L1142+H1214)</f>
        <v>0</v>
      </c>
    </row>
    <row r="1215" spans="2:12" ht="16" thickTop="1" thickBot="1">
      <c r="B1215" s="957"/>
      <c r="C1215" s="13" t="s">
        <v>150</v>
      </c>
      <c r="D1215" s="14"/>
      <c r="E1215" s="15">
        <f t="shared" ref="E1215:L1215" si="691">SUM(E1205:E1214)</f>
        <v>34</v>
      </c>
      <c r="F1215" s="16">
        <f t="shared" si="691"/>
        <v>0</v>
      </c>
      <c r="G1215" s="17">
        <f t="shared" si="691"/>
        <v>34</v>
      </c>
      <c r="H1215" s="18">
        <f t="shared" si="691"/>
        <v>271200</v>
      </c>
      <c r="I1215" s="246">
        <f t="shared" si="691"/>
        <v>215</v>
      </c>
      <c r="J1215" s="247">
        <f t="shared" si="691"/>
        <v>0</v>
      </c>
      <c r="K1215" s="248">
        <f t="shared" si="691"/>
        <v>215</v>
      </c>
      <c r="L1215" s="249">
        <f t="shared" si="691"/>
        <v>1691000</v>
      </c>
    </row>
    <row r="1216" spans="2:12" ht="13.5" customHeight="1">
      <c r="B1216" s="955" t="s">
        <v>337</v>
      </c>
      <c r="C1216" s="301" t="s">
        <v>146</v>
      </c>
      <c r="D1216" s="234">
        <v>1000</v>
      </c>
      <c r="E1216" s="302"/>
      <c r="F1216" s="303"/>
      <c r="G1216" s="304">
        <f t="shared" ref="G1216:G1225" si="692">E1216-F1216</f>
        <v>0</v>
      </c>
      <c r="H1216" s="305">
        <f>+G1216*D1216</f>
        <v>0</v>
      </c>
      <c r="I1216" s="306">
        <f t="shared" ref="I1216:I1225" si="693">SUM(I1144+E1216)</f>
        <v>0</v>
      </c>
      <c r="J1216" s="307">
        <f t="shared" ref="J1216:J1225" si="694">SUM(J1144+F1216)</f>
        <v>0</v>
      </c>
      <c r="K1216" s="308">
        <f t="shared" ref="K1216:K1223" si="695">I1216-J1216</f>
        <v>0</v>
      </c>
      <c r="L1216" s="309">
        <f>K1216*$D1216</f>
        <v>0</v>
      </c>
    </row>
    <row r="1217" spans="2:12">
      <c r="B1217" s="956"/>
      <c r="C1217" s="55" t="s">
        <v>312</v>
      </c>
      <c r="D1217" s="310">
        <v>1000</v>
      </c>
      <c r="E1217" s="195"/>
      <c r="F1217" s="196"/>
      <c r="G1217" s="197">
        <f t="shared" si="692"/>
        <v>0</v>
      </c>
      <c r="H1217" s="198">
        <f t="shared" ref="H1217:H1224" si="696">+G1217*D1217</f>
        <v>0</v>
      </c>
      <c r="I1217" s="208">
        <f t="shared" si="693"/>
        <v>0</v>
      </c>
      <c r="J1217" s="147">
        <f t="shared" si="694"/>
        <v>0</v>
      </c>
      <c r="K1217" s="242">
        <f t="shared" si="695"/>
        <v>0</v>
      </c>
      <c r="L1217" s="243">
        <f t="shared" ref="L1217:L1224" si="697">K1217*$D1217</f>
        <v>0</v>
      </c>
    </row>
    <row r="1218" spans="2:12">
      <c r="B1218" s="956"/>
      <c r="C1218" s="55" t="s">
        <v>314</v>
      </c>
      <c r="D1218" s="194">
        <v>500</v>
      </c>
      <c r="E1218" s="195"/>
      <c r="F1218" s="196"/>
      <c r="G1218" s="197">
        <f t="shared" si="692"/>
        <v>0</v>
      </c>
      <c r="H1218" s="198">
        <f t="shared" si="696"/>
        <v>0</v>
      </c>
      <c r="I1218" s="208">
        <f t="shared" si="693"/>
        <v>0</v>
      </c>
      <c r="J1218" s="147">
        <f t="shared" si="694"/>
        <v>0</v>
      </c>
      <c r="K1218" s="242">
        <f t="shared" si="695"/>
        <v>0</v>
      </c>
      <c r="L1218" s="243">
        <f t="shared" si="697"/>
        <v>0</v>
      </c>
    </row>
    <row r="1219" spans="2:12">
      <c r="B1219" s="956"/>
      <c r="C1219" s="55" t="s">
        <v>313</v>
      </c>
      <c r="D1219" s="194">
        <v>500</v>
      </c>
      <c r="E1219" s="195"/>
      <c r="F1219" s="196"/>
      <c r="G1219" s="197">
        <f t="shared" si="692"/>
        <v>0</v>
      </c>
      <c r="H1219" s="198">
        <f t="shared" si="696"/>
        <v>0</v>
      </c>
      <c r="I1219" s="208">
        <f t="shared" si="693"/>
        <v>0</v>
      </c>
      <c r="J1219" s="147">
        <f t="shared" si="694"/>
        <v>0</v>
      </c>
      <c r="K1219" s="242">
        <f t="shared" si="695"/>
        <v>0</v>
      </c>
      <c r="L1219" s="243">
        <f t="shared" si="697"/>
        <v>0</v>
      </c>
    </row>
    <row r="1220" spans="2:12">
      <c r="B1220" s="956"/>
      <c r="C1220" s="55" t="s">
        <v>147</v>
      </c>
      <c r="D1220" s="194">
        <v>900</v>
      </c>
      <c r="E1220" s="195"/>
      <c r="F1220" s="196"/>
      <c r="G1220" s="197">
        <f t="shared" si="692"/>
        <v>0</v>
      </c>
      <c r="H1220" s="198">
        <f t="shared" si="696"/>
        <v>0</v>
      </c>
      <c r="I1220" s="208">
        <f t="shared" si="693"/>
        <v>0</v>
      </c>
      <c r="J1220" s="147">
        <f t="shared" si="694"/>
        <v>0</v>
      </c>
      <c r="K1220" s="242">
        <f t="shared" si="695"/>
        <v>0</v>
      </c>
      <c r="L1220" s="243">
        <f t="shared" si="697"/>
        <v>0</v>
      </c>
    </row>
    <row r="1221" spans="2:12">
      <c r="B1221" s="956"/>
      <c r="C1221" s="55" t="s">
        <v>315</v>
      </c>
      <c r="D1221" s="194">
        <v>900</v>
      </c>
      <c r="E1221" s="195"/>
      <c r="F1221" s="196"/>
      <c r="G1221" s="197">
        <f t="shared" si="692"/>
        <v>0</v>
      </c>
      <c r="H1221" s="198">
        <f t="shared" si="696"/>
        <v>0</v>
      </c>
      <c r="I1221" s="208">
        <f t="shared" si="693"/>
        <v>0</v>
      </c>
      <c r="J1221" s="147">
        <f t="shared" si="694"/>
        <v>0</v>
      </c>
      <c r="K1221" s="242">
        <f t="shared" si="695"/>
        <v>0</v>
      </c>
      <c r="L1221" s="243">
        <f t="shared" si="697"/>
        <v>0</v>
      </c>
    </row>
    <row r="1222" spans="2:12">
      <c r="B1222" s="956"/>
      <c r="C1222" s="55" t="s">
        <v>317</v>
      </c>
      <c r="D1222" s="194">
        <v>450</v>
      </c>
      <c r="E1222" s="195"/>
      <c r="F1222" s="196"/>
      <c r="G1222" s="197">
        <f t="shared" si="692"/>
        <v>0</v>
      </c>
      <c r="H1222" s="198">
        <f t="shared" si="696"/>
        <v>0</v>
      </c>
      <c r="I1222" s="208">
        <f t="shared" si="693"/>
        <v>0</v>
      </c>
      <c r="J1222" s="147">
        <f t="shared" si="694"/>
        <v>0</v>
      </c>
      <c r="K1222" s="242">
        <f t="shared" si="695"/>
        <v>0</v>
      </c>
      <c r="L1222" s="243">
        <f t="shared" si="697"/>
        <v>0</v>
      </c>
    </row>
    <row r="1223" spans="2:12">
      <c r="B1223" s="956"/>
      <c r="C1223" s="55" t="s">
        <v>316</v>
      </c>
      <c r="D1223" s="194">
        <v>450</v>
      </c>
      <c r="E1223" s="195"/>
      <c r="F1223" s="196"/>
      <c r="G1223" s="197">
        <f t="shared" si="692"/>
        <v>0</v>
      </c>
      <c r="H1223" s="198">
        <f t="shared" si="696"/>
        <v>0</v>
      </c>
      <c r="I1223" s="208">
        <f t="shared" si="693"/>
        <v>0</v>
      </c>
      <c r="J1223" s="147">
        <f t="shared" si="694"/>
        <v>0</v>
      </c>
      <c r="K1223" s="242">
        <f t="shared" si="695"/>
        <v>0</v>
      </c>
      <c r="L1223" s="243">
        <f t="shared" si="697"/>
        <v>0</v>
      </c>
    </row>
    <row r="1224" spans="2:12">
      <c r="B1224" s="956"/>
      <c r="C1224" s="55" t="s">
        <v>318</v>
      </c>
      <c r="D1224" s="199">
        <v>700</v>
      </c>
      <c r="E1224" s="195"/>
      <c r="F1224" s="196"/>
      <c r="G1224" s="197">
        <f t="shared" si="692"/>
        <v>0</v>
      </c>
      <c r="H1224" s="198">
        <f t="shared" si="696"/>
        <v>0</v>
      </c>
      <c r="I1224" s="208">
        <f t="shared" si="693"/>
        <v>0</v>
      </c>
      <c r="J1224" s="147">
        <f t="shared" si="694"/>
        <v>0</v>
      </c>
      <c r="K1224" s="242">
        <f>I1224-J1224</f>
        <v>0</v>
      </c>
      <c r="L1224" s="243">
        <f t="shared" si="697"/>
        <v>0</v>
      </c>
    </row>
    <row r="1225" spans="2:12" ht="15" thickBot="1">
      <c r="B1225" s="956"/>
      <c r="C1225" s="200" t="s">
        <v>149</v>
      </c>
      <c r="D1225" s="201"/>
      <c r="E1225" s="339"/>
      <c r="F1225" s="203"/>
      <c r="G1225" s="204">
        <f t="shared" si="692"/>
        <v>0</v>
      </c>
      <c r="H1225" s="330"/>
      <c r="I1225" s="209">
        <f t="shared" si="693"/>
        <v>0</v>
      </c>
      <c r="J1225" s="210">
        <f t="shared" si="694"/>
        <v>0</v>
      </c>
      <c r="K1225" s="244">
        <f>I1225-J1225</f>
        <v>0</v>
      </c>
      <c r="L1225" s="245">
        <f>SUM(L1153+H1225)</f>
        <v>0</v>
      </c>
    </row>
    <row r="1226" spans="2:12" ht="16" thickTop="1" thickBot="1">
      <c r="B1226" s="957"/>
      <c r="C1226" s="13" t="s">
        <v>150</v>
      </c>
      <c r="D1226" s="14"/>
      <c r="E1226" s="15">
        <f t="shared" ref="E1226:L1226" si="698">SUM(E1216:E1225)</f>
        <v>0</v>
      </c>
      <c r="F1226" s="16">
        <f t="shared" si="698"/>
        <v>0</v>
      </c>
      <c r="G1226" s="17">
        <f t="shared" si="698"/>
        <v>0</v>
      </c>
      <c r="H1226" s="18">
        <f t="shared" si="698"/>
        <v>0</v>
      </c>
      <c r="I1226" s="246">
        <f t="shared" si="698"/>
        <v>0</v>
      </c>
      <c r="J1226" s="247">
        <f t="shared" si="698"/>
        <v>0</v>
      </c>
      <c r="K1226" s="248">
        <f t="shared" si="698"/>
        <v>0</v>
      </c>
      <c r="L1226" s="249">
        <f t="shared" si="698"/>
        <v>0</v>
      </c>
    </row>
    <row r="1227" spans="2:12" ht="15" thickBot="1">
      <c r="B1227" s="207" t="s">
        <v>151</v>
      </c>
      <c r="C1227" s="232"/>
      <c r="D1227" s="232"/>
      <c r="E1227" s="258">
        <f t="shared" ref="E1227:L1227" si="699">SUM(E1171+E1182+E1193+E1204+E1215+E1226)</f>
        <v>248</v>
      </c>
      <c r="F1227" s="341">
        <f t="shared" si="699"/>
        <v>0</v>
      </c>
      <c r="G1227" s="342">
        <f t="shared" si="699"/>
        <v>248</v>
      </c>
      <c r="H1227" s="343">
        <f t="shared" si="699"/>
        <v>1304200</v>
      </c>
      <c r="I1227" s="255">
        <f t="shared" si="699"/>
        <v>1432</v>
      </c>
      <c r="J1227" s="256">
        <f t="shared" si="699"/>
        <v>0</v>
      </c>
      <c r="K1227" s="257">
        <f t="shared" si="699"/>
        <v>1432</v>
      </c>
      <c r="L1227" s="233">
        <f t="shared" si="699"/>
        <v>7446760</v>
      </c>
    </row>
    <row r="1229" spans="2:12">
      <c r="B1229" s="961" t="s">
        <v>138</v>
      </c>
      <c r="C1229" s="961"/>
      <c r="D1229" s="961"/>
      <c r="E1229" s="922"/>
      <c r="F1229" s="922"/>
    </row>
    <row r="1230" spans="2:12" ht="16.5" customHeight="1" thickBot="1">
      <c r="B1230" s="954">
        <f>B1158+1</f>
        <v>46159</v>
      </c>
      <c r="C1230" s="954"/>
      <c r="D1230" s="954"/>
      <c r="E1230" s="954"/>
      <c r="F1230" s="954"/>
      <c r="G1230" s="311"/>
      <c r="H1230" s="20"/>
    </row>
    <row r="1231" spans="2:12" ht="15">
      <c r="B1231" s="958" t="s">
        <v>139</v>
      </c>
      <c r="C1231" s="959"/>
      <c r="D1231" s="960"/>
      <c r="E1231" s="5"/>
      <c r="F1231" s="226" t="s">
        <v>140</v>
      </c>
      <c r="G1231" s="226"/>
      <c r="H1231" s="6"/>
      <c r="I1231" s="7"/>
      <c r="J1231" s="226" t="s">
        <v>141</v>
      </c>
      <c r="K1231" s="226"/>
      <c r="L1231" s="6"/>
    </row>
    <row r="1232" spans="2:12" ht="15" thickBot="1">
      <c r="B1232" s="227"/>
      <c r="C1232" s="228"/>
      <c r="D1232" s="229"/>
      <c r="E1232" s="8" t="s">
        <v>142</v>
      </c>
      <c r="F1232" s="9" t="s">
        <v>143</v>
      </c>
      <c r="G1232" s="10" t="s">
        <v>144</v>
      </c>
      <c r="H1232" s="11" t="s">
        <v>145</v>
      </c>
      <c r="I1232" s="12" t="s">
        <v>142</v>
      </c>
      <c r="J1232" s="9" t="s">
        <v>143</v>
      </c>
      <c r="K1232" s="10" t="s">
        <v>144</v>
      </c>
      <c r="L1232" s="11" t="s">
        <v>145</v>
      </c>
    </row>
    <row r="1233" spans="2:12" ht="13.5" customHeight="1">
      <c r="B1233" s="955" t="s">
        <v>636</v>
      </c>
      <c r="C1233" s="301" t="s">
        <v>146</v>
      </c>
      <c r="D1233" s="234">
        <v>5000</v>
      </c>
      <c r="E1233" s="302">
        <v>53</v>
      </c>
      <c r="F1233" s="303"/>
      <c r="G1233" s="304">
        <f t="shared" ref="G1233:G1242" si="700">E1233-F1233</f>
        <v>53</v>
      </c>
      <c r="H1233" s="305">
        <f>G1233*$D1233</f>
        <v>265000</v>
      </c>
      <c r="I1233" s="306">
        <f t="shared" ref="I1233:I1242" si="701">SUM(I1161+E1233)</f>
        <v>502</v>
      </c>
      <c r="J1233" s="307">
        <f t="shared" ref="J1233:J1242" si="702">SUM(J1161+F1233)</f>
        <v>0</v>
      </c>
      <c r="K1233" s="308">
        <f t="shared" ref="K1233:K1242" si="703">I1233-J1233</f>
        <v>502</v>
      </c>
      <c r="L1233" s="309">
        <f>K1233*$D1233</f>
        <v>2510000</v>
      </c>
    </row>
    <row r="1234" spans="2:12">
      <c r="B1234" s="956"/>
      <c r="C1234" s="55" t="s">
        <v>312</v>
      </c>
      <c r="D1234" s="310">
        <v>5000</v>
      </c>
      <c r="E1234" s="195"/>
      <c r="F1234" s="196"/>
      <c r="G1234" s="197">
        <f t="shared" si="700"/>
        <v>0</v>
      </c>
      <c r="H1234" s="198">
        <f t="shared" ref="H1234:H1241" si="704">G1234*$D1234</f>
        <v>0</v>
      </c>
      <c r="I1234" s="208">
        <f t="shared" si="701"/>
        <v>0</v>
      </c>
      <c r="J1234" s="147">
        <f t="shared" si="702"/>
        <v>0</v>
      </c>
      <c r="K1234" s="242">
        <f t="shared" si="703"/>
        <v>0</v>
      </c>
      <c r="L1234" s="243">
        <f t="shared" ref="L1234:L1241" si="705">K1234*$D1234</f>
        <v>0</v>
      </c>
    </row>
    <row r="1235" spans="2:12">
      <c r="B1235" s="956"/>
      <c r="C1235" s="55" t="s">
        <v>314</v>
      </c>
      <c r="D1235" s="194">
        <v>2500</v>
      </c>
      <c r="E1235" s="195"/>
      <c r="F1235" s="196"/>
      <c r="G1235" s="197">
        <f t="shared" si="700"/>
        <v>0</v>
      </c>
      <c r="H1235" s="198">
        <f t="shared" si="704"/>
        <v>0</v>
      </c>
      <c r="I1235" s="208">
        <f t="shared" si="701"/>
        <v>20</v>
      </c>
      <c r="J1235" s="147">
        <f t="shared" si="702"/>
        <v>0</v>
      </c>
      <c r="K1235" s="242">
        <f t="shared" si="703"/>
        <v>20</v>
      </c>
      <c r="L1235" s="243">
        <f t="shared" si="705"/>
        <v>50000</v>
      </c>
    </row>
    <row r="1236" spans="2:12">
      <c r="B1236" s="956"/>
      <c r="C1236" s="55" t="s">
        <v>313</v>
      </c>
      <c r="D1236" s="194">
        <v>2500</v>
      </c>
      <c r="E1236" s="195"/>
      <c r="F1236" s="196"/>
      <c r="G1236" s="197">
        <f t="shared" si="700"/>
        <v>0</v>
      </c>
      <c r="H1236" s="198">
        <f t="shared" si="704"/>
        <v>0</v>
      </c>
      <c r="I1236" s="208">
        <f t="shared" si="701"/>
        <v>0</v>
      </c>
      <c r="J1236" s="147">
        <f t="shared" si="702"/>
        <v>0</v>
      </c>
      <c r="K1236" s="242">
        <f t="shared" si="703"/>
        <v>0</v>
      </c>
      <c r="L1236" s="243">
        <f t="shared" si="705"/>
        <v>0</v>
      </c>
    </row>
    <row r="1237" spans="2:12">
      <c r="B1237" s="956"/>
      <c r="C1237" s="55" t="s">
        <v>147</v>
      </c>
      <c r="D1237" s="194">
        <v>4750</v>
      </c>
      <c r="E1237" s="195">
        <v>12</v>
      </c>
      <c r="F1237" s="196"/>
      <c r="G1237" s="197">
        <f t="shared" si="700"/>
        <v>12</v>
      </c>
      <c r="H1237" s="198">
        <f t="shared" si="704"/>
        <v>57000</v>
      </c>
      <c r="I1237" s="208">
        <f t="shared" si="701"/>
        <v>69</v>
      </c>
      <c r="J1237" s="147">
        <f t="shared" si="702"/>
        <v>0</v>
      </c>
      <c r="K1237" s="242">
        <f t="shared" si="703"/>
        <v>69</v>
      </c>
      <c r="L1237" s="243">
        <f t="shared" si="705"/>
        <v>327750</v>
      </c>
    </row>
    <row r="1238" spans="2:12">
      <c r="B1238" s="956"/>
      <c r="C1238" s="55" t="s">
        <v>315</v>
      </c>
      <c r="D1238" s="194">
        <v>4750</v>
      </c>
      <c r="E1238" s="195"/>
      <c r="F1238" s="196"/>
      <c r="G1238" s="197">
        <f t="shared" si="700"/>
        <v>0</v>
      </c>
      <c r="H1238" s="198">
        <f t="shared" si="704"/>
        <v>0</v>
      </c>
      <c r="I1238" s="208">
        <f t="shared" si="701"/>
        <v>0</v>
      </c>
      <c r="J1238" s="147">
        <f t="shared" si="702"/>
        <v>0</v>
      </c>
      <c r="K1238" s="242">
        <f t="shared" si="703"/>
        <v>0</v>
      </c>
      <c r="L1238" s="243">
        <f t="shared" si="705"/>
        <v>0</v>
      </c>
    </row>
    <row r="1239" spans="2:12">
      <c r="B1239" s="956"/>
      <c r="C1239" s="55" t="s">
        <v>317</v>
      </c>
      <c r="D1239" s="194">
        <v>2380</v>
      </c>
      <c r="E1239" s="195">
        <v>2</v>
      </c>
      <c r="F1239" s="196"/>
      <c r="G1239" s="197">
        <f t="shared" si="700"/>
        <v>2</v>
      </c>
      <c r="H1239" s="198">
        <f t="shared" si="704"/>
        <v>4760</v>
      </c>
      <c r="I1239" s="208">
        <f t="shared" si="701"/>
        <v>4</v>
      </c>
      <c r="J1239" s="147">
        <f t="shared" si="702"/>
        <v>0</v>
      </c>
      <c r="K1239" s="242">
        <f t="shared" si="703"/>
        <v>4</v>
      </c>
      <c r="L1239" s="243">
        <f t="shared" si="705"/>
        <v>9520</v>
      </c>
    </row>
    <row r="1240" spans="2:12">
      <c r="B1240" s="956"/>
      <c r="C1240" s="55" t="s">
        <v>316</v>
      </c>
      <c r="D1240" s="194">
        <v>2380</v>
      </c>
      <c r="E1240" s="195"/>
      <c r="F1240" s="196"/>
      <c r="G1240" s="197">
        <f t="shared" si="700"/>
        <v>0</v>
      </c>
      <c r="H1240" s="198">
        <f t="shared" si="704"/>
        <v>0</v>
      </c>
      <c r="I1240" s="208">
        <f t="shared" si="701"/>
        <v>0</v>
      </c>
      <c r="J1240" s="147">
        <f t="shared" si="702"/>
        <v>0</v>
      </c>
      <c r="K1240" s="242">
        <f t="shared" si="703"/>
        <v>0</v>
      </c>
      <c r="L1240" s="243">
        <f t="shared" si="705"/>
        <v>0</v>
      </c>
    </row>
    <row r="1241" spans="2:12">
      <c r="B1241" s="956"/>
      <c r="C1241" s="55" t="s">
        <v>318</v>
      </c>
      <c r="D1241" s="194">
        <v>3500</v>
      </c>
      <c r="E1241" s="195"/>
      <c r="F1241" s="196"/>
      <c r="G1241" s="197">
        <f t="shared" si="700"/>
        <v>0</v>
      </c>
      <c r="H1241" s="198">
        <f t="shared" si="704"/>
        <v>0</v>
      </c>
      <c r="I1241" s="208">
        <f t="shared" si="701"/>
        <v>0</v>
      </c>
      <c r="J1241" s="147">
        <f t="shared" si="702"/>
        <v>0</v>
      </c>
      <c r="K1241" s="242">
        <f t="shared" si="703"/>
        <v>0</v>
      </c>
      <c r="L1241" s="243">
        <f t="shared" si="705"/>
        <v>0</v>
      </c>
    </row>
    <row r="1242" spans="2:12" ht="15" thickBot="1">
      <c r="B1242" s="956"/>
      <c r="C1242" s="200" t="s">
        <v>149</v>
      </c>
      <c r="D1242" s="201"/>
      <c r="E1242" s="339">
        <v>177</v>
      </c>
      <c r="F1242" s="203"/>
      <c r="G1242" s="204">
        <f t="shared" si="700"/>
        <v>177</v>
      </c>
      <c r="H1242" s="330">
        <v>838380</v>
      </c>
      <c r="I1242" s="209">
        <f t="shared" si="701"/>
        <v>594</v>
      </c>
      <c r="J1242" s="210">
        <f t="shared" si="702"/>
        <v>0</v>
      </c>
      <c r="K1242" s="244">
        <f t="shared" si="703"/>
        <v>594</v>
      </c>
      <c r="L1242" s="245">
        <f>SUM(L1170+H1242)</f>
        <v>2747630</v>
      </c>
    </row>
    <row r="1243" spans="2:12" ht="16" thickTop="1" thickBot="1">
      <c r="B1243" s="957"/>
      <c r="C1243" s="13" t="s">
        <v>150</v>
      </c>
      <c r="D1243" s="14"/>
      <c r="E1243" s="15">
        <f t="shared" ref="E1243:L1243" si="706">SUM(E1233:E1242)</f>
        <v>244</v>
      </c>
      <c r="F1243" s="16">
        <f t="shared" si="706"/>
        <v>0</v>
      </c>
      <c r="G1243" s="17">
        <f t="shared" si="706"/>
        <v>244</v>
      </c>
      <c r="H1243" s="18">
        <f t="shared" si="706"/>
        <v>1165140</v>
      </c>
      <c r="I1243" s="246">
        <f t="shared" si="706"/>
        <v>1189</v>
      </c>
      <c r="J1243" s="247">
        <f t="shared" si="706"/>
        <v>0</v>
      </c>
      <c r="K1243" s="248">
        <f t="shared" si="706"/>
        <v>1189</v>
      </c>
      <c r="L1243" s="249">
        <f t="shared" si="706"/>
        <v>5644900</v>
      </c>
    </row>
    <row r="1244" spans="2:12" ht="13.5" customHeight="1">
      <c r="B1244" s="955" t="s">
        <v>319</v>
      </c>
      <c r="C1244" s="301" t="s">
        <v>146</v>
      </c>
      <c r="D1244" s="234">
        <v>4000</v>
      </c>
      <c r="E1244" s="302"/>
      <c r="F1244" s="303"/>
      <c r="G1244" s="304">
        <f t="shared" ref="G1244:G1252" si="707">E1244-F1244</f>
        <v>0</v>
      </c>
      <c r="H1244" s="305">
        <f t="shared" ref="H1244:H1252" si="708">G1244*$D1244</f>
        <v>0</v>
      </c>
      <c r="I1244" s="306">
        <f t="shared" ref="I1244:I1253" si="709">SUM(I1172+E1244)</f>
        <v>0</v>
      </c>
      <c r="J1244" s="307">
        <f t="shared" ref="J1244:J1253" si="710">SUM(J1172+F1244)</f>
        <v>0</v>
      </c>
      <c r="K1244" s="308">
        <f t="shared" ref="K1244:K1253" si="711">I1244-J1244</f>
        <v>0</v>
      </c>
      <c r="L1244" s="309">
        <f>K1244*$D1244</f>
        <v>0</v>
      </c>
    </row>
    <row r="1245" spans="2:12">
      <c r="B1245" s="956"/>
      <c r="C1245" s="55" t="s">
        <v>312</v>
      </c>
      <c r="D1245" s="310">
        <v>4000</v>
      </c>
      <c r="E1245" s="195"/>
      <c r="F1245" s="196"/>
      <c r="G1245" s="197">
        <f t="shared" si="707"/>
        <v>0</v>
      </c>
      <c r="H1245" s="198">
        <f t="shared" si="708"/>
        <v>0</v>
      </c>
      <c r="I1245" s="208">
        <f t="shared" si="709"/>
        <v>0</v>
      </c>
      <c r="J1245" s="147">
        <f t="shared" si="710"/>
        <v>0</v>
      </c>
      <c r="K1245" s="242">
        <f t="shared" si="711"/>
        <v>0</v>
      </c>
      <c r="L1245" s="243">
        <f t="shared" ref="L1245:L1252" si="712">K1245*$D1245</f>
        <v>0</v>
      </c>
    </row>
    <row r="1246" spans="2:12">
      <c r="B1246" s="956"/>
      <c r="C1246" s="55" t="s">
        <v>314</v>
      </c>
      <c r="D1246" s="194">
        <v>2000</v>
      </c>
      <c r="E1246" s="195"/>
      <c r="F1246" s="196"/>
      <c r="G1246" s="197">
        <f t="shared" si="707"/>
        <v>0</v>
      </c>
      <c r="H1246" s="198">
        <f t="shared" si="708"/>
        <v>0</v>
      </c>
      <c r="I1246" s="208">
        <f t="shared" si="709"/>
        <v>0</v>
      </c>
      <c r="J1246" s="147">
        <f t="shared" si="710"/>
        <v>0</v>
      </c>
      <c r="K1246" s="242">
        <f t="shared" si="711"/>
        <v>0</v>
      </c>
      <c r="L1246" s="243">
        <f t="shared" si="712"/>
        <v>0</v>
      </c>
    </row>
    <row r="1247" spans="2:12">
      <c r="B1247" s="956"/>
      <c r="C1247" s="55" t="s">
        <v>313</v>
      </c>
      <c r="D1247" s="194">
        <v>2000</v>
      </c>
      <c r="E1247" s="195"/>
      <c r="F1247" s="196"/>
      <c r="G1247" s="197">
        <f t="shared" si="707"/>
        <v>0</v>
      </c>
      <c r="H1247" s="198">
        <f t="shared" si="708"/>
        <v>0</v>
      </c>
      <c r="I1247" s="208">
        <f t="shared" si="709"/>
        <v>0</v>
      </c>
      <c r="J1247" s="147">
        <f t="shared" si="710"/>
        <v>0</v>
      </c>
      <c r="K1247" s="242">
        <f t="shared" si="711"/>
        <v>0</v>
      </c>
      <c r="L1247" s="243">
        <f t="shared" si="712"/>
        <v>0</v>
      </c>
    </row>
    <row r="1248" spans="2:12">
      <c r="B1248" s="956"/>
      <c r="C1248" s="55" t="s">
        <v>147</v>
      </c>
      <c r="D1248" s="194">
        <v>3800</v>
      </c>
      <c r="E1248" s="195"/>
      <c r="F1248" s="196"/>
      <c r="G1248" s="197">
        <f t="shared" si="707"/>
        <v>0</v>
      </c>
      <c r="H1248" s="198">
        <f t="shared" si="708"/>
        <v>0</v>
      </c>
      <c r="I1248" s="208">
        <f t="shared" si="709"/>
        <v>0</v>
      </c>
      <c r="J1248" s="147">
        <f t="shared" si="710"/>
        <v>0</v>
      </c>
      <c r="K1248" s="242">
        <f t="shared" si="711"/>
        <v>0</v>
      </c>
      <c r="L1248" s="243">
        <f t="shared" si="712"/>
        <v>0</v>
      </c>
    </row>
    <row r="1249" spans="2:12">
      <c r="B1249" s="956"/>
      <c r="C1249" s="55" t="s">
        <v>315</v>
      </c>
      <c r="D1249" s="194">
        <v>3800</v>
      </c>
      <c r="E1249" s="195"/>
      <c r="F1249" s="196"/>
      <c r="G1249" s="197">
        <f t="shared" si="707"/>
        <v>0</v>
      </c>
      <c r="H1249" s="198">
        <f t="shared" si="708"/>
        <v>0</v>
      </c>
      <c r="I1249" s="208">
        <f t="shared" si="709"/>
        <v>0</v>
      </c>
      <c r="J1249" s="147">
        <f t="shared" si="710"/>
        <v>0</v>
      </c>
      <c r="K1249" s="242">
        <f t="shared" si="711"/>
        <v>0</v>
      </c>
      <c r="L1249" s="243">
        <f t="shared" si="712"/>
        <v>0</v>
      </c>
    </row>
    <row r="1250" spans="2:12">
      <c r="B1250" s="956"/>
      <c r="C1250" s="55" t="s">
        <v>317</v>
      </c>
      <c r="D1250" s="194">
        <v>1900</v>
      </c>
      <c r="E1250" s="195"/>
      <c r="F1250" s="196"/>
      <c r="G1250" s="197">
        <f t="shared" si="707"/>
        <v>0</v>
      </c>
      <c r="H1250" s="198">
        <f t="shared" si="708"/>
        <v>0</v>
      </c>
      <c r="I1250" s="208">
        <f t="shared" si="709"/>
        <v>0</v>
      </c>
      <c r="J1250" s="147">
        <f t="shared" si="710"/>
        <v>0</v>
      </c>
      <c r="K1250" s="242">
        <f t="shared" si="711"/>
        <v>0</v>
      </c>
      <c r="L1250" s="243">
        <f t="shared" si="712"/>
        <v>0</v>
      </c>
    </row>
    <row r="1251" spans="2:12">
      <c r="B1251" s="956"/>
      <c r="C1251" s="55" t="s">
        <v>316</v>
      </c>
      <c r="D1251" s="194">
        <v>1900</v>
      </c>
      <c r="E1251" s="195"/>
      <c r="F1251" s="196"/>
      <c r="G1251" s="197">
        <f t="shared" si="707"/>
        <v>0</v>
      </c>
      <c r="H1251" s="198">
        <f t="shared" si="708"/>
        <v>0</v>
      </c>
      <c r="I1251" s="208">
        <f t="shared" si="709"/>
        <v>0</v>
      </c>
      <c r="J1251" s="147">
        <f t="shared" si="710"/>
        <v>0</v>
      </c>
      <c r="K1251" s="242">
        <f t="shared" si="711"/>
        <v>0</v>
      </c>
      <c r="L1251" s="243">
        <f t="shared" si="712"/>
        <v>0</v>
      </c>
    </row>
    <row r="1252" spans="2:12">
      <c r="B1252" s="956"/>
      <c r="C1252" s="55" t="s">
        <v>318</v>
      </c>
      <c r="D1252" s="194">
        <v>2800</v>
      </c>
      <c r="E1252" s="195"/>
      <c r="F1252" s="196"/>
      <c r="G1252" s="197">
        <f t="shared" si="707"/>
        <v>0</v>
      </c>
      <c r="H1252" s="198">
        <f t="shared" si="708"/>
        <v>0</v>
      </c>
      <c r="I1252" s="208">
        <f t="shared" si="709"/>
        <v>0</v>
      </c>
      <c r="J1252" s="147">
        <f t="shared" si="710"/>
        <v>0</v>
      </c>
      <c r="K1252" s="242">
        <f t="shared" si="711"/>
        <v>0</v>
      </c>
      <c r="L1252" s="243">
        <f t="shared" si="712"/>
        <v>0</v>
      </c>
    </row>
    <row r="1253" spans="2:12" ht="15" thickBot="1">
      <c r="B1253" s="956"/>
      <c r="C1253" s="200" t="s">
        <v>149</v>
      </c>
      <c r="D1253" s="201"/>
      <c r="E1253" s="339"/>
      <c r="F1253" s="203"/>
      <c r="G1253" s="204">
        <f>E1253-F1253</f>
        <v>0</v>
      </c>
      <c r="H1253" s="330"/>
      <c r="I1253" s="209">
        <f t="shared" si="709"/>
        <v>0</v>
      </c>
      <c r="J1253" s="210">
        <f t="shared" si="710"/>
        <v>0</v>
      </c>
      <c r="K1253" s="244">
        <f t="shared" si="711"/>
        <v>0</v>
      </c>
      <c r="L1253" s="245">
        <f>SUM(L1181+H1253)</f>
        <v>0</v>
      </c>
    </row>
    <row r="1254" spans="2:12" ht="16" thickTop="1" thickBot="1">
      <c r="B1254" s="957"/>
      <c r="C1254" s="13" t="s">
        <v>150</v>
      </c>
      <c r="D1254" s="14"/>
      <c r="E1254" s="15">
        <f t="shared" ref="E1254:L1254" si="713">SUM(E1244:E1253)</f>
        <v>0</v>
      </c>
      <c r="F1254" s="16">
        <f t="shared" si="713"/>
        <v>0</v>
      </c>
      <c r="G1254" s="17">
        <f t="shared" si="713"/>
        <v>0</v>
      </c>
      <c r="H1254" s="18">
        <f t="shared" si="713"/>
        <v>0</v>
      </c>
      <c r="I1254" s="246">
        <f t="shared" si="713"/>
        <v>0</v>
      </c>
      <c r="J1254" s="247">
        <f t="shared" si="713"/>
        <v>0</v>
      </c>
      <c r="K1254" s="248">
        <f t="shared" si="713"/>
        <v>0</v>
      </c>
      <c r="L1254" s="249">
        <f t="shared" si="713"/>
        <v>0</v>
      </c>
    </row>
    <row r="1255" spans="2:12" ht="13.5" customHeight="1">
      <c r="B1255" s="955" t="s">
        <v>320</v>
      </c>
      <c r="C1255" s="301" t="s">
        <v>146</v>
      </c>
      <c r="D1255" s="234">
        <v>3000</v>
      </c>
      <c r="E1255" s="302"/>
      <c r="F1255" s="303"/>
      <c r="G1255" s="304">
        <f t="shared" ref="G1255:G1263" si="714">E1255-F1255</f>
        <v>0</v>
      </c>
      <c r="H1255" s="305">
        <f t="shared" ref="H1255:H1263" si="715">G1255*$D1255</f>
        <v>0</v>
      </c>
      <c r="I1255" s="306">
        <f t="shared" ref="I1255:I1264" si="716">SUM(I1183+E1255)</f>
        <v>69</v>
      </c>
      <c r="J1255" s="307">
        <f t="shared" ref="J1255:J1264" si="717">SUM(J1183+F1255)</f>
        <v>0</v>
      </c>
      <c r="K1255" s="308">
        <f t="shared" ref="K1255:K1264" si="718">I1255-J1255</f>
        <v>69</v>
      </c>
      <c r="L1255" s="309">
        <f>K1255*$D1255</f>
        <v>207000</v>
      </c>
    </row>
    <row r="1256" spans="2:12">
      <c r="B1256" s="956"/>
      <c r="C1256" s="55" t="s">
        <v>312</v>
      </c>
      <c r="D1256" s="310">
        <v>3000</v>
      </c>
      <c r="E1256" s="195"/>
      <c r="F1256" s="196"/>
      <c r="G1256" s="197">
        <f t="shared" si="714"/>
        <v>0</v>
      </c>
      <c r="H1256" s="198">
        <f t="shared" si="715"/>
        <v>0</v>
      </c>
      <c r="I1256" s="208">
        <f t="shared" si="716"/>
        <v>0</v>
      </c>
      <c r="J1256" s="147">
        <f t="shared" si="717"/>
        <v>0</v>
      </c>
      <c r="K1256" s="242">
        <f t="shared" si="718"/>
        <v>0</v>
      </c>
      <c r="L1256" s="243">
        <f t="shared" ref="L1256:L1263" si="719">K1256*$D1256</f>
        <v>0</v>
      </c>
    </row>
    <row r="1257" spans="2:12">
      <c r="B1257" s="956"/>
      <c r="C1257" s="55" t="s">
        <v>314</v>
      </c>
      <c r="D1257" s="194">
        <v>1500</v>
      </c>
      <c r="E1257" s="195"/>
      <c r="F1257" s="196"/>
      <c r="G1257" s="197">
        <f t="shared" si="714"/>
        <v>0</v>
      </c>
      <c r="H1257" s="198">
        <f t="shared" si="715"/>
        <v>0</v>
      </c>
      <c r="I1257" s="208">
        <f t="shared" si="716"/>
        <v>2</v>
      </c>
      <c r="J1257" s="147">
        <f t="shared" si="717"/>
        <v>0</v>
      </c>
      <c r="K1257" s="242">
        <f t="shared" si="718"/>
        <v>2</v>
      </c>
      <c r="L1257" s="243">
        <f t="shared" si="719"/>
        <v>3000</v>
      </c>
    </row>
    <row r="1258" spans="2:12">
      <c r="B1258" s="956"/>
      <c r="C1258" s="55" t="s">
        <v>313</v>
      </c>
      <c r="D1258" s="194">
        <v>1500</v>
      </c>
      <c r="E1258" s="195"/>
      <c r="F1258" s="196"/>
      <c r="G1258" s="197">
        <f t="shared" si="714"/>
        <v>0</v>
      </c>
      <c r="H1258" s="198">
        <f t="shared" si="715"/>
        <v>0</v>
      </c>
      <c r="I1258" s="208">
        <f t="shared" si="716"/>
        <v>0</v>
      </c>
      <c r="J1258" s="147">
        <f t="shared" si="717"/>
        <v>0</v>
      </c>
      <c r="K1258" s="242">
        <f t="shared" si="718"/>
        <v>0</v>
      </c>
      <c r="L1258" s="243">
        <f t="shared" si="719"/>
        <v>0</v>
      </c>
    </row>
    <row r="1259" spans="2:12">
      <c r="B1259" s="956"/>
      <c r="C1259" s="55" t="s">
        <v>147</v>
      </c>
      <c r="D1259" s="194">
        <v>2850</v>
      </c>
      <c r="E1259" s="195"/>
      <c r="F1259" s="196"/>
      <c r="G1259" s="197">
        <f t="shared" si="714"/>
        <v>0</v>
      </c>
      <c r="H1259" s="198">
        <f t="shared" si="715"/>
        <v>0</v>
      </c>
      <c r="I1259" s="208">
        <f t="shared" si="716"/>
        <v>12</v>
      </c>
      <c r="J1259" s="147">
        <f t="shared" si="717"/>
        <v>0</v>
      </c>
      <c r="K1259" s="242">
        <f t="shared" si="718"/>
        <v>12</v>
      </c>
      <c r="L1259" s="243">
        <f t="shared" si="719"/>
        <v>34200</v>
      </c>
    </row>
    <row r="1260" spans="2:12">
      <c r="B1260" s="956"/>
      <c r="C1260" s="55" t="s">
        <v>315</v>
      </c>
      <c r="D1260" s="194">
        <v>2850</v>
      </c>
      <c r="E1260" s="195"/>
      <c r="F1260" s="196"/>
      <c r="G1260" s="197">
        <f t="shared" si="714"/>
        <v>0</v>
      </c>
      <c r="H1260" s="198">
        <f t="shared" si="715"/>
        <v>0</v>
      </c>
      <c r="I1260" s="208">
        <f t="shared" si="716"/>
        <v>0</v>
      </c>
      <c r="J1260" s="147">
        <f t="shared" si="717"/>
        <v>0</v>
      </c>
      <c r="K1260" s="242">
        <f t="shared" si="718"/>
        <v>0</v>
      </c>
      <c r="L1260" s="243">
        <f t="shared" si="719"/>
        <v>0</v>
      </c>
    </row>
    <row r="1261" spans="2:12">
      <c r="B1261" s="956"/>
      <c r="C1261" s="55" t="s">
        <v>317</v>
      </c>
      <c r="D1261" s="194">
        <v>1430</v>
      </c>
      <c r="E1261" s="195"/>
      <c r="F1261" s="196"/>
      <c r="G1261" s="197">
        <f t="shared" si="714"/>
        <v>0</v>
      </c>
      <c r="H1261" s="198">
        <f t="shared" si="715"/>
        <v>0</v>
      </c>
      <c r="I1261" s="208">
        <f t="shared" si="716"/>
        <v>0</v>
      </c>
      <c r="J1261" s="147">
        <f t="shared" si="717"/>
        <v>0</v>
      </c>
      <c r="K1261" s="242">
        <f t="shared" si="718"/>
        <v>0</v>
      </c>
      <c r="L1261" s="243">
        <f t="shared" si="719"/>
        <v>0</v>
      </c>
    </row>
    <row r="1262" spans="2:12">
      <c r="B1262" s="956"/>
      <c r="C1262" s="55" t="s">
        <v>316</v>
      </c>
      <c r="D1262" s="194">
        <v>1430</v>
      </c>
      <c r="E1262" s="195"/>
      <c r="F1262" s="196"/>
      <c r="G1262" s="197">
        <f t="shared" si="714"/>
        <v>0</v>
      </c>
      <c r="H1262" s="198">
        <f t="shared" si="715"/>
        <v>0</v>
      </c>
      <c r="I1262" s="208">
        <f t="shared" si="716"/>
        <v>0</v>
      </c>
      <c r="J1262" s="147">
        <f t="shared" si="717"/>
        <v>0</v>
      </c>
      <c r="K1262" s="242">
        <f t="shared" si="718"/>
        <v>0</v>
      </c>
      <c r="L1262" s="243">
        <f t="shared" si="719"/>
        <v>0</v>
      </c>
    </row>
    <row r="1263" spans="2:12">
      <c r="B1263" s="956"/>
      <c r="C1263" s="55" t="s">
        <v>318</v>
      </c>
      <c r="D1263" s="194">
        <v>2100</v>
      </c>
      <c r="E1263" s="195"/>
      <c r="F1263" s="196"/>
      <c r="G1263" s="197">
        <f t="shared" si="714"/>
        <v>0</v>
      </c>
      <c r="H1263" s="198">
        <f t="shared" si="715"/>
        <v>0</v>
      </c>
      <c r="I1263" s="208">
        <f t="shared" si="716"/>
        <v>0</v>
      </c>
      <c r="J1263" s="147">
        <f t="shared" si="717"/>
        <v>0</v>
      </c>
      <c r="K1263" s="242">
        <f t="shared" si="718"/>
        <v>0</v>
      </c>
      <c r="L1263" s="243">
        <f t="shared" si="719"/>
        <v>0</v>
      </c>
    </row>
    <row r="1264" spans="2:12" ht="15" thickBot="1">
      <c r="B1264" s="956"/>
      <c r="C1264" s="200" t="s">
        <v>149</v>
      </c>
      <c r="D1264" s="201"/>
      <c r="E1264" s="339"/>
      <c r="F1264" s="203"/>
      <c r="G1264" s="204">
        <f>E1264-F1264</f>
        <v>0</v>
      </c>
      <c r="H1264" s="330"/>
      <c r="I1264" s="209">
        <f t="shared" si="716"/>
        <v>118</v>
      </c>
      <c r="J1264" s="210">
        <f t="shared" si="717"/>
        <v>0</v>
      </c>
      <c r="K1264" s="244">
        <f t="shared" si="718"/>
        <v>118</v>
      </c>
      <c r="L1264" s="245">
        <f>SUM(L1192+H1264)</f>
        <v>336300</v>
      </c>
    </row>
    <row r="1265" spans="2:12" ht="16" thickTop="1" thickBot="1">
      <c r="B1265" s="957"/>
      <c r="C1265" s="13" t="s">
        <v>150</v>
      </c>
      <c r="D1265" s="14"/>
      <c r="E1265" s="15">
        <f t="shared" ref="E1265:L1265" si="720">SUM(E1255:E1264)</f>
        <v>0</v>
      </c>
      <c r="F1265" s="16">
        <f t="shared" si="720"/>
        <v>0</v>
      </c>
      <c r="G1265" s="17">
        <f t="shared" si="720"/>
        <v>0</v>
      </c>
      <c r="H1265" s="18">
        <f t="shared" si="720"/>
        <v>0</v>
      </c>
      <c r="I1265" s="246">
        <f t="shared" si="720"/>
        <v>201</v>
      </c>
      <c r="J1265" s="247">
        <f t="shared" si="720"/>
        <v>0</v>
      </c>
      <c r="K1265" s="248">
        <f t="shared" si="720"/>
        <v>201</v>
      </c>
      <c r="L1265" s="249">
        <f t="shared" si="720"/>
        <v>580500</v>
      </c>
    </row>
    <row r="1266" spans="2:12" ht="13.5" customHeight="1">
      <c r="B1266" s="955" t="s">
        <v>321</v>
      </c>
      <c r="C1266" s="301" t="s">
        <v>146</v>
      </c>
      <c r="D1266" s="234">
        <v>10000</v>
      </c>
      <c r="E1266" s="302"/>
      <c r="F1266" s="303"/>
      <c r="G1266" s="304">
        <f t="shared" ref="G1266:G1274" si="721">E1266-F1266</f>
        <v>0</v>
      </c>
      <c r="H1266" s="305">
        <f t="shared" ref="H1266:H1274" si="722">G1266*$D1266</f>
        <v>0</v>
      </c>
      <c r="I1266" s="306">
        <f t="shared" ref="I1266:I1275" si="723">SUM(I1194+E1266)</f>
        <v>60</v>
      </c>
      <c r="J1266" s="307">
        <f t="shared" ref="J1266:J1275" si="724">SUM(J1194+F1266)</f>
        <v>0</v>
      </c>
      <c r="K1266" s="308">
        <f t="shared" ref="K1266:K1275" si="725">I1266-J1266</f>
        <v>60</v>
      </c>
      <c r="L1266" s="309">
        <f>K1266*$D1266</f>
        <v>600000</v>
      </c>
    </row>
    <row r="1267" spans="2:12">
      <c r="B1267" s="956"/>
      <c r="C1267" s="55" t="s">
        <v>312</v>
      </c>
      <c r="D1267" s="310">
        <v>10000</v>
      </c>
      <c r="E1267" s="195"/>
      <c r="F1267" s="196"/>
      <c r="G1267" s="197">
        <f t="shared" si="721"/>
        <v>0</v>
      </c>
      <c r="H1267" s="198">
        <f t="shared" si="722"/>
        <v>0</v>
      </c>
      <c r="I1267" s="208">
        <f t="shared" si="723"/>
        <v>0</v>
      </c>
      <c r="J1267" s="147">
        <f t="shared" si="724"/>
        <v>0</v>
      </c>
      <c r="K1267" s="242">
        <f t="shared" si="725"/>
        <v>0</v>
      </c>
      <c r="L1267" s="243">
        <f t="shared" ref="L1267:L1274" si="726">K1267*$D1267</f>
        <v>0</v>
      </c>
    </row>
    <row r="1268" spans="2:12">
      <c r="B1268" s="956"/>
      <c r="C1268" s="55" t="s">
        <v>314</v>
      </c>
      <c r="D1268" s="194">
        <v>5000</v>
      </c>
      <c r="E1268" s="195"/>
      <c r="F1268" s="196"/>
      <c r="G1268" s="197">
        <f t="shared" si="721"/>
        <v>0</v>
      </c>
      <c r="H1268" s="198">
        <f t="shared" si="722"/>
        <v>0</v>
      </c>
      <c r="I1268" s="208">
        <f t="shared" si="723"/>
        <v>2</v>
      </c>
      <c r="J1268" s="147">
        <f t="shared" si="724"/>
        <v>0</v>
      </c>
      <c r="K1268" s="242">
        <f t="shared" si="725"/>
        <v>2</v>
      </c>
      <c r="L1268" s="243">
        <f t="shared" si="726"/>
        <v>10000</v>
      </c>
    </row>
    <row r="1269" spans="2:12">
      <c r="B1269" s="956"/>
      <c r="C1269" s="55" t="s">
        <v>313</v>
      </c>
      <c r="D1269" s="194">
        <v>5000</v>
      </c>
      <c r="E1269" s="195"/>
      <c r="F1269" s="196"/>
      <c r="G1269" s="197">
        <f t="shared" si="721"/>
        <v>0</v>
      </c>
      <c r="H1269" s="198">
        <f t="shared" si="722"/>
        <v>0</v>
      </c>
      <c r="I1269" s="208">
        <f t="shared" si="723"/>
        <v>0</v>
      </c>
      <c r="J1269" s="147">
        <f t="shared" si="724"/>
        <v>0</v>
      </c>
      <c r="K1269" s="242">
        <f t="shared" si="725"/>
        <v>0</v>
      </c>
      <c r="L1269" s="243">
        <f t="shared" si="726"/>
        <v>0</v>
      </c>
    </row>
    <row r="1270" spans="2:12">
      <c r="B1270" s="956"/>
      <c r="C1270" s="55" t="s">
        <v>147</v>
      </c>
      <c r="D1270" s="194">
        <v>9500</v>
      </c>
      <c r="E1270" s="195"/>
      <c r="F1270" s="196"/>
      <c r="G1270" s="197">
        <f t="shared" si="721"/>
        <v>0</v>
      </c>
      <c r="H1270" s="198">
        <f t="shared" si="722"/>
        <v>0</v>
      </c>
      <c r="I1270" s="208">
        <f t="shared" si="723"/>
        <v>9</v>
      </c>
      <c r="J1270" s="147">
        <f t="shared" si="724"/>
        <v>0</v>
      </c>
      <c r="K1270" s="242">
        <f t="shared" si="725"/>
        <v>9</v>
      </c>
      <c r="L1270" s="243">
        <f t="shared" si="726"/>
        <v>85500</v>
      </c>
    </row>
    <row r="1271" spans="2:12">
      <c r="B1271" s="956"/>
      <c r="C1271" s="55" t="s">
        <v>315</v>
      </c>
      <c r="D1271" s="194">
        <v>9500</v>
      </c>
      <c r="E1271" s="195"/>
      <c r="F1271" s="196"/>
      <c r="G1271" s="197">
        <f t="shared" si="721"/>
        <v>0</v>
      </c>
      <c r="H1271" s="198">
        <f t="shared" si="722"/>
        <v>0</v>
      </c>
      <c r="I1271" s="208">
        <f t="shared" si="723"/>
        <v>0</v>
      </c>
      <c r="J1271" s="147">
        <f t="shared" si="724"/>
        <v>0</v>
      </c>
      <c r="K1271" s="242">
        <f t="shared" si="725"/>
        <v>0</v>
      </c>
      <c r="L1271" s="243">
        <f t="shared" si="726"/>
        <v>0</v>
      </c>
    </row>
    <row r="1272" spans="2:12">
      <c r="B1272" s="956"/>
      <c r="C1272" s="55" t="s">
        <v>317</v>
      </c>
      <c r="D1272" s="194">
        <v>4750</v>
      </c>
      <c r="E1272" s="195"/>
      <c r="F1272" s="196"/>
      <c r="G1272" s="197">
        <f t="shared" si="721"/>
        <v>0</v>
      </c>
      <c r="H1272" s="198">
        <f t="shared" si="722"/>
        <v>0</v>
      </c>
      <c r="I1272" s="208">
        <f t="shared" si="723"/>
        <v>0</v>
      </c>
      <c r="J1272" s="147">
        <f t="shared" si="724"/>
        <v>0</v>
      </c>
      <c r="K1272" s="242">
        <f t="shared" si="725"/>
        <v>0</v>
      </c>
      <c r="L1272" s="243">
        <f t="shared" si="726"/>
        <v>0</v>
      </c>
    </row>
    <row r="1273" spans="2:12">
      <c r="B1273" s="956"/>
      <c r="C1273" s="55" t="s">
        <v>316</v>
      </c>
      <c r="D1273" s="194">
        <v>4750</v>
      </c>
      <c r="E1273" s="195"/>
      <c r="F1273" s="196"/>
      <c r="G1273" s="197">
        <f t="shared" si="721"/>
        <v>0</v>
      </c>
      <c r="H1273" s="198">
        <f t="shared" si="722"/>
        <v>0</v>
      </c>
      <c r="I1273" s="208">
        <f t="shared" si="723"/>
        <v>0</v>
      </c>
      <c r="J1273" s="147">
        <f t="shared" si="724"/>
        <v>0</v>
      </c>
      <c r="K1273" s="242">
        <f t="shared" si="725"/>
        <v>0</v>
      </c>
      <c r="L1273" s="243">
        <f t="shared" si="726"/>
        <v>0</v>
      </c>
    </row>
    <row r="1274" spans="2:12">
      <c r="B1274" s="956"/>
      <c r="C1274" s="55" t="s">
        <v>318</v>
      </c>
      <c r="D1274" s="194">
        <v>7000</v>
      </c>
      <c r="E1274" s="195"/>
      <c r="F1274" s="196"/>
      <c r="G1274" s="197">
        <f t="shared" si="721"/>
        <v>0</v>
      </c>
      <c r="H1274" s="198">
        <f t="shared" si="722"/>
        <v>0</v>
      </c>
      <c r="I1274" s="208">
        <f t="shared" si="723"/>
        <v>0</v>
      </c>
      <c r="J1274" s="147">
        <f t="shared" si="724"/>
        <v>0</v>
      </c>
      <c r="K1274" s="242">
        <f t="shared" si="725"/>
        <v>0</v>
      </c>
      <c r="L1274" s="243">
        <f t="shared" si="726"/>
        <v>0</v>
      </c>
    </row>
    <row r="1275" spans="2:12" ht="15" thickBot="1">
      <c r="B1275" s="956"/>
      <c r="C1275" s="200" t="s">
        <v>149</v>
      </c>
      <c r="D1275" s="201"/>
      <c r="E1275" s="339"/>
      <c r="F1275" s="203"/>
      <c r="G1275" s="204">
        <f>E1275-F1275</f>
        <v>0</v>
      </c>
      <c r="H1275" s="330"/>
      <c r="I1275" s="209">
        <f t="shared" si="723"/>
        <v>0</v>
      </c>
      <c r="J1275" s="210">
        <f t="shared" si="724"/>
        <v>0</v>
      </c>
      <c r="K1275" s="244">
        <f t="shared" si="725"/>
        <v>0</v>
      </c>
      <c r="L1275" s="245">
        <f>SUM(L1203+H1275)</f>
        <v>0</v>
      </c>
    </row>
    <row r="1276" spans="2:12" ht="16" thickTop="1" thickBot="1">
      <c r="B1276" s="957"/>
      <c r="C1276" s="13" t="s">
        <v>150</v>
      </c>
      <c r="D1276" s="14"/>
      <c r="E1276" s="15">
        <f t="shared" ref="E1276:L1276" si="727">SUM(E1266:E1275)</f>
        <v>0</v>
      </c>
      <c r="F1276" s="16">
        <f t="shared" si="727"/>
        <v>0</v>
      </c>
      <c r="G1276" s="17">
        <f t="shared" si="727"/>
        <v>0</v>
      </c>
      <c r="H1276" s="18">
        <f t="shared" si="727"/>
        <v>0</v>
      </c>
      <c r="I1276" s="246">
        <f t="shared" si="727"/>
        <v>71</v>
      </c>
      <c r="J1276" s="247">
        <f t="shared" si="727"/>
        <v>0</v>
      </c>
      <c r="K1276" s="248">
        <f t="shared" si="727"/>
        <v>71</v>
      </c>
      <c r="L1276" s="249">
        <f t="shared" si="727"/>
        <v>695500</v>
      </c>
    </row>
    <row r="1277" spans="2:12" ht="13.5" customHeight="1">
      <c r="B1277" s="955" t="s">
        <v>686</v>
      </c>
      <c r="C1277" s="301" t="s">
        <v>146</v>
      </c>
      <c r="D1277" s="234">
        <v>8000</v>
      </c>
      <c r="E1277" s="302">
        <v>24</v>
      </c>
      <c r="F1277" s="303"/>
      <c r="G1277" s="304">
        <f t="shared" ref="G1277:G1285" si="728">E1277-F1277</f>
        <v>24</v>
      </c>
      <c r="H1277" s="305">
        <f t="shared" ref="H1277:H1285" si="729">G1277*$D1277</f>
        <v>192000</v>
      </c>
      <c r="I1277" s="306">
        <f t="shared" ref="I1277:I1286" si="730">SUM(I1205+E1277)</f>
        <v>212</v>
      </c>
      <c r="J1277" s="307">
        <f t="shared" ref="J1277:J1286" si="731">SUM(J1205+F1277)</f>
        <v>0</v>
      </c>
      <c r="K1277" s="308">
        <f t="shared" ref="K1277:K1286" si="732">I1277-J1277</f>
        <v>212</v>
      </c>
      <c r="L1277" s="309">
        <f>K1277*$D1277</f>
        <v>1696000</v>
      </c>
    </row>
    <row r="1278" spans="2:12">
      <c r="B1278" s="956"/>
      <c r="C1278" s="55" t="s">
        <v>312</v>
      </c>
      <c r="D1278" s="310">
        <v>8000</v>
      </c>
      <c r="E1278" s="195"/>
      <c r="F1278" s="196"/>
      <c r="G1278" s="197">
        <f t="shared" si="728"/>
        <v>0</v>
      </c>
      <c r="H1278" s="198">
        <f t="shared" si="729"/>
        <v>0</v>
      </c>
      <c r="I1278" s="208">
        <f t="shared" si="730"/>
        <v>0</v>
      </c>
      <c r="J1278" s="147">
        <f t="shared" si="731"/>
        <v>0</v>
      </c>
      <c r="K1278" s="242">
        <f t="shared" si="732"/>
        <v>0</v>
      </c>
      <c r="L1278" s="243">
        <f t="shared" ref="L1278:L1285" si="733">K1278*$D1278</f>
        <v>0</v>
      </c>
    </row>
    <row r="1279" spans="2:12">
      <c r="B1279" s="956"/>
      <c r="C1279" s="55" t="s">
        <v>314</v>
      </c>
      <c r="D1279" s="194">
        <v>4000</v>
      </c>
      <c r="E1279" s="195"/>
      <c r="F1279" s="196"/>
      <c r="G1279" s="197">
        <f t="shared" si="728"/>
        <v>0</v>
      </c>
      <c r="H1279" s="198">
        <f t="shared" si="729"/>
        <v>0</v>
      </c>
      <c r="I1279" s="208">
        <f t="shared" si="730"/>
        <v>4</v>
      </c>
      <c r="J1279" s="147">
        <f t="shared" si="731"/>
        <v>0</v>
      </c>
      <c r="K1279" s="242">
        <f t="shared" si="732"/>
        <v>4</v>
      </c>
      <c r="L1279" s="243">
        <f t="shared" si="733"/>
        <v>16000</v>
      </c>
    </row>
    <row r="1280" spans="2:12">
      <c r="B1280" s="956"/>
      <c r="C1280" s="55" t="s">
        <v>313</v>
      </c>
      <c r="D1280" s="194">
        <v>4000</v>
      </c>
      <c r="E1280" s="195"/>
      <c r="F1280" s="196"/>
      <c r="G1280" s="197">
        <f t="shared" si="728"/>
        <v>0</v>
      </c>
      <c r="H1280" s="198">
        <f t="shared" si="729"/>
        <v>0</v>
      </c>
      <c r="I1280" s="208">
        <f t="shared" si="730"/>
        <v>0</v>
      </c>
      <c r="J1280" s="147">
        <f t="shared" si="731"/>
        <v>0</v>
      </c>
      <c r="K1280" s="242">
        <f t="shared" si="732"/>
        <v>0</v>
      </c>
      <c r="L1280" s="243">
        <f t="shared" si="733"/>
        <v>0</v>
      </c>
    </row>
    <row r="1281" spans="2:12">
      <c r="B1281" s="956"/>
      <c r="C1281" s="55" t="s">
        <v>147</v>
      </c>
      <c r="D1281" s="194">
        <v>7600</v>
      </c>
      <c r="E1281" s="195"/>
      <c r="F1281" s="196"/>
      <c r="G1281" s="197">
        <f t="shared" si="728"/>
        <v>0</v>
      </c>
      <c r="H1281" s="198">
        <f t="shared" si="729"/>
        <v>0</v>
      </c>
      <c r="I1281" s="208">
        <f t="shared" si="730"/>
        <v>22</v>
      </c>
      <c r="J1281" s="147">
        <f t="shared" si="731"/>
        <v>0</v>
      </c>
      <c r="K1281" s="242">
        <f t="shared" si="732"/>
        <v>22</v>
      </c>
      <c r="L1281" s="243">
        <f t="shared" si="733"/>
        <v>167200</v>
      </c>
    </row>
    <row r="1282" spans="2:12">
      <c r="B1282" s="956"/>
      <c r="C1282" s="55" t="s">
        <v>315</v>
      </c>
      <c r="D1282" s="194">
        <v>7600</v>
      </c>
      <c r="E1282" s="195"/>
      <c r="F1282" s="196"/>
      <c r="G1282" s="197">
        <f t="shared" si="728"/>
        <v>0</v>
      </c>
      <c r="H1282" s="198">
        <f t="shared" si="729"/>
        <v>0</v>
      </c>
      <c r="I1282" s="208">
        <f t="shared" si="730"/>
        <v>0</v>
      </c>
      <c r="J1282" s="147">
        <f t="shared" si="731"/>
        <v>0</v>
      </c>
      <c r="K1282" s="242">
        <f t="shared" si="732"/>
        <v>0</v>
      </c>
      <c r="L1282" s="243">
        <f t="shared" si="733"/>
        <v>0</v>
      </c>
    </row>
    <row r="1283" spans="2:12">
      <c r="B1283" s="956"/>
      <c r="C1283" s="55" t="s">
        <v>317</v>
      </c>
      <c r="D1283" s="194">
        <v>3800</v>
      </c>
      <c r="E1283" s="195"/>
      <c r="F1283" s="196"/>
      <c r="G1283" s="197">
        <f t="shared" si="728"/>
        <v>0</v>
      </c>
      <c r="H1283" s="198">
        <f t="shared" si="729"/>
        <v>0</v>
      </c>
      <c r="I1283" s="208">
        <f t="shared" si="730"/>
        <v>1</v>
      </c>
      <c r="J1283" s="147">
        <f t="shared" si="731"/>
        <v>0</v>
      </c>
      <c r="K1283" s="242">
        <f t="shared" si="732"/>
        <v>1</v>
      </c>
      <c r="L1283" s="243">
        <f t="shared" si="733"/>
        <v>3800</v>
      </c>
    </row>
    <row r="1284" spans="2:12">
      <c r="B1284" s="956"/>
      <c r="C1284" s="55" t="s">
        <v>316</v>
      </c>
      <c r="D1284" s="194">
        <v>3800</v>
      </c>
      <c r="E1284" s="195"/>
      <c r="F1284" s="196"/>
      <c r="G1284" s="197">
        <f t="shared" si="728"/>
        <v>0</v>
      </c>
      <c r="H1284" s="198">
        <f t="shared" si="729"/>
        <v>0</v>
      </c>
      <c r="I1284" s="208">
        <f t="shared" si="730"/>
        <v>0</v>
      </c>
      <c r="J1284" s="147">
        <f t="shared" si="731"/>
        <v>0</v>
      </c>
      <c r="K1284" s="242">
        <f t="shared" si="732"/>
        <v>0</v>
      </c>
      <c r="L1284" s="243">
        <f t="shared" si="733"/>
        <v>0</v>
      </c>
    </row>
    <row r="1285" spans="2:12">
      <c r="B1285" s="956"/>
      <c r="C1285" s="55" t="s">
        <v>318</v>
      </c>
      <c r="D1285" s="194">
        <v>5600</v>
      </c>
      <c r="E1285" s="195"/>
      <c r="F1285" s="196"/>
      <c r="G1285" s="197">
        <f t="shared" si="728"/>
        <v>0</v>
      </c>
      <c r="H1285" s="198">
        <f t="shared" si="729"/>
        <v>0</v>
      </c>
      <c r="I1285" s="208">
        <f t="shared" si="730"/>
        <v>0</v>
      </c>
      <c r="J1285" s="147">
        <f t="shared" si="731"/>
        <v>0</v>
      </c>
      <c r="K1285" s="242">
        <f t="shared" si="732"/>
        <v>0</v>
      </c>
      <c r="L1285" s="243">
        <f t="shared" si="733"/>
        <v>0</v>
      </c>
    </row>
    <row r="1286" spans="2:12" ht="15" thickBot="1">
      <c r="B1286" s="956"/>
      <c r="C1286" s="200" t="s">
        <v>149</v>
      </c>
      <c r="D1286" s="201"/>
      <c r="E1286" s="339"/>
      <c r="F1286" s="203"/>
      <c r="G1286" s="204">
        <f>E1286-F1286</f>
        <v>0</v>
      </c>
      <c r="H1286" s="330"/>
      <c r="I1286" s="209">
        <f t="shared" si="730"/>
        <v>0</v>
      </c>
      <c r="J1286" s="210">
        <f t="shared" si="731"/>
        <v>0</v>
      </c>
      <c r="K1286" s="244">
        <f t="shared" si="732"/>
        <v>0</v>
      </c>
      <c r="L1286" s="245">
        <f>SUM(L1214+H1286)</f>
        <v>0</v>
      </c>
    </row>
    <row r="1287" spans="2:12" ht="16" thickTop="1" thickBot="1">
      <c r="B1287" s="957"/>
      <c r="C1287" s="13" t="s">
        <v>150</v>
      </c>
      <c r="D1287" s="14"/>
      <c r="E1287" s="15">
        <f t="shared" ref="E1287:L1287" si="734">SUM(E1277:E1286)</f>
        <v>24</v>
      </c>
      <c r="F1287" s="16">
        <f t="shared" si="734"/>
        <v>0</v>
      </c>
      <c r="G1287" s="17">
        <f t="shared" si="734"/>
        <v>24</v>
      </c>
      <c r="H1287" s="18">
        <f t="shared" si="734"/>
        <v>192000</v>
      </c>
      <c r="I1287" s="246">
        <f t="shared" si="734"/>
        <v>239</v>
      </c>
      <c r="J1287" s="247">
        <f t="shared" si="734"/>
        <v>0</v>
      </c>
      <c r="K1287" s="248">
        <f t="shared" si="734"/>
        <v>239</v>
      </c>
      <c r="L1287" s="249">
        <f t="shared" si="734"/>
        <v>1883000</v>
      </c>
    </row>
    <row r="1288" spans="2:12" ht="13.5" customHeight="1">
      <c r="B1288" s="955" t="s">
        <v>337</v>
      </c>
      <c r="C1288" s="301" t="s">
        <v>146</v>
      </c>
      <c r="D1288" s="234">
        <v>1000</v>
      </c>
      <c r="E1288" s="302"/>
      <c r="F1288" s="303"/>
      <c r="G1288" s="304">
        <f t="shared" ref="G1288:G1297" si="735">E1288-F1288</f>
        <v>0</v>
      </c>
      <c r="H1288" s="305">
        <f>+G1288*D1288</f>
        <v>0</v>
      </c>
      <c r="I1288" s="306">
        <f t="shared" ref="I1288:I1297" si="736">SUM(I1216+E1288)</f>
        <v>0</v>
      </c>
      <c r="J1288" s="307">
        <f t="shared" ref="J1288:J1297" si="737">SUM(J1216+F1288)</f>
        <v>0</v>
      </c>
      <c r="K1288" s="308">
        <f t="shared" ref="K1288:K1295" si="738">I1288-J1288</f>
        <v>0</v>
      </c>
      <c r="L1288" s="309">
        <f>K1288*$D1288</f>
        <v>0</v>
      </c>
    </row>
    <row r="1289" spans="2:12">
      <c r="B1289" s="956"/>
      <c r="C1289" s="55" t="s">
        <v>312</v>
      </c>
      <c r="D1289" s="310">
        <v>1000</v>
      </c>
      <c r="E1289" s="195"/>
      <c r="F1289" s="196"/>
      <c r="G1289" s="197">
        <f t="shared" si="735"/>
        <v>0</v>
      </c>
      <c r="H1289" s="198">
        <f t="shared" ref="H1289:H1296" si="739">+G1289*D1289</f>
        <v>0</v>
      </c>
      <c r="I1289" s="208">
        <f t="shared" si="736"/>
        <v>0</v>
      </c>
      <c r="J1289" s="147">
        <f t="shared" si="737"/>
        <v>0</v>
      </c>
      <c r="K1289" s="242">
        <f t="shared" si="738"/>
        <v>0</v>
      </c>
      <c r="L1289" s="243">
        <f t="shared" ref="L1289:L1296" si="740">K1289*$D1289</f>
        <v>0</v>
      </c>
    </row>
    <row r="1290" spans="2:12">
      <c r="B1290" s="956"/>
      <c r="C1290" s="55" t="s">
        <v>314</v>
      </c>
      <c r="D1290" s="194">
        <v>500</v>
      </c>
      <c r="E1290" s="195"/>
      <c r="F1290" s="196"/>
      <c r="G1290" s="197">
        <f t="shared" si="735"/>
        <v>0</v>
      </c>
      <c r="H1290" s="198">
        <f t="shared" si="739"/>
        <v>0</v>
      </c>
      <c r="I1290" s="208">
        <f t="shared" si="736"/>
        <v>0</v>
      </c>
      <c r="J1290" s="147">
        <f t="shared" si="737"/>
        <v>0</v>
      </c>
      <c r="K1290" s="242">
        <f t="shared" si="738"/>
        <v>0</v>
      </c>
      <c r="L1290" s="243">
        <f t="shared" si="740"/>
        <v>0</v>
      </c>
    </row>
    <row r="1291" spans="2:12">
      <c r="B1291" s="956"/>
      <c r="C1291" s="55" t="s">
        <v>313</v>
      </c>
      <c r="D1291" s="194">
        <v>500</v>
      </c>
      <c r="E1291" s="195"/>
      <c r="F1291" s="196"/>
      <c r="G1291" s="197">
        <f t="shared" si="735"/>
        <v>0</v>
      </c>
      <c r="H1291" s="198">
        <f t="shared" si="739"/>
        <v>0</v>
      </c>
      <c r="I1291" s="208">
        <f t="shared" si="736"/>
        <v>0</v>
      </c>
      <c r="J1291" s="147">
        <f t="shared" si="737"/>
        <v>0</v>
      </c>
      <c r="K1291" s="242">
        <f t="shared" si="738"/>
        <v>0</v>
      </c>
      <c r="L1291" s="243">
        <f t="shared" si="740"/>
        <v>0</v>
      </c>
    </row>
    <row r="1292" spans="2:12">
      <c r="B1292" s="956"/>
      <c r="C1292" s="55" t="s">
        <v>147</v>
      </c>
      <c r="D1292" s="194">
        <v>900</v>
      </c>
      <c r="E1292" s="195"/>
      <c r="F1292" s="196"/>
      <c r="G1292" s="197">
        <f t="shared" si="735"/>
        <v>0</v>
      </c>
      <c r="H1292" s="198">
        <f t="shared" si="739"/>
        <v>0</v>
      </c>
      <c r="I1292" s="208">
        <f t="shared" si="736"/>
        <v>0</v>
      </c>
      <c r="J1292" s="147">
        <f t="shared" si="737"/>
        <v>0</v>
      </c>
      <c r="K1292" s="242">
        <f t="shared" si="738"/>
        <v>0</v>
      </c>
      <c r="L1292" s="243">
        <f t="shared" si="740"/>
        <v>0</v>
      </c>
    </row>
    <row r="1293" spans="2:12">
      <c r="B1293" s="956"/>
      <c r="C1293" s="55" t="s">
        <v>315</v>
      </c>
      <c r="D1293" s="194">
        <v>900</v>
      </c>
      <c r="E1293" s="195"/>
      <c r="F1293" s="196"/>
      <c r="G1293" s="197">
        <f t="shared" si="735"/>
        <v>0</v>
      </c>
      <c r="H1293" s="198">
        <f t="shared" si="739"/>
        <v>0</v>
      </c>
      <c r="I1293" s="208">
        <f t="shared" si="736"/>
        <v>0</v>
      </c>
      <c r="J1293" s="147">
        <f t="shared" si="737"/>
        <v>0</v>
      </c>
      <c r="K1293" s="242">
        <f t="shared" si="738"/>
        <v>0</v>
      </c>
      <c r="L1293" s="243">
        <f t="shared" si="740"/>
        <v>0</v>
      </c>
    </row>
    <row r="1294" spans="2:12">
      <c r="B1294" s="956"/>
      <c r="C1294" s="55" t="s">
        <v>317</v>
      </c>
      <c r="D1294" s="194">
        <v>450</v>
      </c>
      <c r="E1294" s="195"/>
      <c r="F1294" s="196"/>
      <c r="G1294" s="197">
        <f t="shared" si="735"/>
        <v>0</v>
      </c>
      <c r="H1294" s="198">
        <f t="shared" si="739"/>
        <v>0</v>
      </c>
      <c r="I1294" s="208">
        <f t="shared" si="736"/>
        <v>0</v>
      </c>
      <c r="J1294" s="147">
        <f t="shared" si="737"/>
        <v>0</v>
      </c>
      <c r="K1294" s="242">
        <f t="shared" si="738"/>
        <v>0</v>
      </c>
      <c r="L1294" s="243">
        <f t="shared" si="740"/>
        <v>0</v>
      </c>
    </row>
    <row r="1295" spans="2:12">
      <c r="B1295" s="956"/>
      <c r="C1295" s="55" t="s">
        <v>316</v>
      </c>
      <c r="D1295" s="194">
        <v>450</v>
      </c>
      <c r="E1295" s="195"/>
      <c r="F1295" s="196"/>
      <c r="G1295" s="197">
        <f t="shared" si="735"/>
        <v>0</v>
      </c>
      <c r="H1295" s="198">
        <f t="shared" si="739"/>
        <v>0</v>
      </c>
      <c r="I1295" s="208">
        <f t="shared" si="736"/>
        <v>0</v>
      </c>
      <c r="J1295" s="147">
        <f t="shared" si="737"/>
        <v>0</v>
      </c>
      <c r="K1295" s="242">
        <f t="shared" si="738"/>
        <v>0</v>
      </c>
      <c r="L1295" s="243">
        <f t="shared" si="740"/>
        <v>0</v>
      </c>
    </row>
    <row r="1296" spans="2:12">
      <c r="B1296" s="956"/>
      <c r="C1296" s="55" t="s">
        <v>318</v>
      </c>
      <c r="D1296" s="199">
        <v>700</v>
      </c>
      <c r="E1296" s="195"/>
      <c r="F1296" s="196"/>
      <c r="G1296" s="197">
        <f t="shared" si="735"/>
        <v>0</v>
      </c>
      <c r="H1296" s="198">
        <f t="shared" si="739"/>
        <v>0</v>
      </c>
      <c r="I1296" s="208">
        <f t="shared" si="736"/>
        <v>0</v>
      </c>
      <c r="J1296" s="147">
        <f t="shared" si="737"/>
        <v>0</v>
      </c>
      <c r="K1296" s="242">
        <f>I1296-J1296</f>
        <v>0</v>
      </c>
      <c r="L1296" s="243">
        <f t="shared" si="740"/>
        <v>0</v>
      </c>
    </row>
    <row r="1297" spans="2:12" ht="15" thickBot="1">
      <c r="B1297" s="956"/>
      <c r="C1297" s="200" t="s">
        <v>149</v>
      </c>
      <c r="D1297" s="201"/>
      <c r="E1297" s="339"/>
      <c r="F1297" s="203"/>
      <c r="G1297" s="204">
        <f t="shared" si="735"/>
        <v>0</v>
      </c>
      <c r="H1297" s="330"/>
      <c r="I1297" s="209">
        <f t="shared" si="736"/>
        <v>0</v>
      </c>
      <c r="J1297" s="210">
        <f t="shared" si="737"/>
        <v>0</v>
      </c>
      <c r="K1297" s="244">
        <f>I1297-J1297</f>
        <v>0</v>
      </c>
      <c r="L1297" s="245">
        <f>SUM(L1225+H1297)</f>
        <v>0</v>
      </c>
    </row>
    <row r="1298" spans="2:12" ht="16" thickTop="1" thickBot="1">
      <c r="B1298" s="957"/>
      <c r="C1298" s="13" t="s">
        <v>150</v>
      </c>
      <c r="D1298" s="14"/>
      <c r="E1298" s="15">
        <f t="shared" ref="E1298:L1298" si="741">SUM(E1288:E1297)</f>
        <v>0</v>
      </c>
      <c r="F1298" s="16">
        <f t="shared" si="741"/>
        <v>0</v>
      </c>
      <c r="G1298" s="17">
        <f t="shared" si="741"/>
        <v>0</v>
      </c>
      <c r="H1298" s="18">
        <f t="shared" si="741"/>
        <v>0</v>
      </c>
      <c r="I1298" s="246">
        <f t="shared" si="741"/>
        <v>0</v>
      </c>
      <c r="J1298" s="247">
        <f t="shared" si="741"/>
        <v>0</v>
      </c>
      <c r="K1298" s="248">
        <f t="shared" si="741"/>
        <v>0</v>
      </c>
      <c r="L1298" s="249">
        <f t="shared" si="741"/>
        <v>0</v>
      </c>
    </row>
    <row r="1299" spans="2:12" ht="15" thickBot="1">
      <c r="B1299" s="207" t="s">
        <v>151</v>
      </c>
      <c r="C1299" s="232"/>
      <c r="D1299" s="232"/>
      <c r="E1299" s="258">
        <f t="shared" ref="E1299:L1299" si="742">SUM(E1243+E1254+E1265+E1276+E1287+E1298)</f>
        <v>268</v>
      </c>
      <c r="F1299" s="341">
        <f t="shared" si="742"/>
        <v>0</v>
      </c>
      <c r="G1299" s="342">
        <f t="shared" si="742"/>
        <v>268</v>
      </c>
      <c r="H1299" s="343">
        <f t="shared" si="742"/>
        <v>1357140</v>
      </c>
      <c r="I1299" s="255">
        <f t="shared" si="742"/>
        <v>1700</v>
      </c>
      <c r="J1299" s="256">
        <f t="shared" si="742"/>
        <v>0</v>
      </c>
      <c r="K1299" s="257">
        <f t="shared" si="742"/>
        <v>1700</v>
      </c>
      <c r="L1299" s="233">
        <f t="shared" si="742"/>
        <v>8803900</v>
      </c>
    </row>
    <row r="1301" spans="2:12">
      <c r="B1301" s="961" t="s">
        <v>138</v>
      </c>
      <c r="C1301" s="961"/>
      <c r="D1301" s="961"/>
      <c r="E1301" s="922"/>
      <c r="F1301" s="922"/>
    </row>
    <row r="1302" spans="2:12" ht="16.5" customHeight="1" thickBot="1">
      <c r="B1302" s="954">
        <f>B1230+1</f>
        <v>46160</v>
      </c>
      <c r="C1302" s="954"/>
      <c r="D1302" s="954"/>
      <c r="E1302" s="954"/>
      <c r="F1302" s="954"/>
      <c r="G1302" s="311"/>
      <c r="H1302" s="20"/>
    </row>
    <row r="1303" spans="2:12" ht="15">
      <c r="B1303" s="958" t="s">
        <v>139</v>
      </c>
      <c r="C1303" s="959"/>
      <c r="D1303" s="960"/>
      <c r="E1303" s="5"/>
      <c r="F1303" s="226" t="s">
        <v>140</v>
      </c>
      <c r="G1303" s="226"/>
      <c r="H1303" s="6"/>
      <c r="I1303" s="7"/>
      <c r="J1303" s="226" t="s">
        <v>141</v>
      </c>
      <c r="K1303" s="226"/>
      <c r="L1303" s="6"/>
    </row>
    <row r="1304" spans="2:12" ht="15" thickBot="1">
      <c r="B1304" s="227"/>
      <c r="C1304" s="228"/>
      <c r="D1304" s="229"/>
      <c r="E1304" s="8" t="s">
        <v>142</v>
      </c>
      <c r="F1304" s="9" t="s">
        <v>143</v>
      </c>
      <c r="G1304" s="10" t="s">
        <v>144</v>
      </c>
      <c r="H1304" s="11" t="s">
        <v>145</v>
      </c>
      <c r="I1304" s="12" t="s">
        <v>142</v>
      </c>
      <c r="J1304" s="9" t="s">
        <v>143</v>
      </c>
      <c r="K1304" s="10" t="s">
        <v>144</v>
      </c>
      <c r="L1304" s="11" t="s">
        <v>145</v>
      </c>
    </row>
    <row r="1305" spans="2:12" ht="13.5" customHeight="1">
      <c r="B1305" s="955" t="s">
        <v>636</v>
      </c>
      <c r="C1305" s="301" t="s">
        <v>146</v>
      </c>
      <c r="D1305" s="234">
        <v>5000</v>
      </c>
      <c r="E1305" s="302">
        <v>50</v>
      </c>
      <c r="F1305" s="303"/>
      <c r="G1305" s="304">
        <f t="shared" ref="G1305:G1314" si="743">E1305-F1305</f>
        <v>50</v>
      </c>
      <c r="H1305" s="305">
        <f>G1305*$D1305</f>
        <v>250000</v>
      </c>
      <c r="I1305" s="306">
        <f t="shared" ref="I1305:I1314" si="744">SUM(I1233+E1305)</f>
        <v>552</v>
      </c>
      <c r="J1305" s="307">
        <f t="shared" ref="J1305:J1314" si="745">SUM(J1233+F1305)</f>
        <v>0</v>
      </c>
      <c r="K1305" s="308">
        <f t="shared" ref="K1305:K1314" si="746">I1305-J1305</f>
        <v>552</v>
      </c>
      <c r="L1305" s="309">
        <f>K1305*$D1305</f>
        <v>2760000</v>
      </c>
    </row>
    <row r="1306" spans="2:12">
      <c r="B1306" s="956"/>
      <c r="C1306" s="55" t="s">
        <v>312</v>
      </c>
      <c r="D1306" s="310">
        <v>5000</v>
      </c>
      <c r="E1306" s="195"/>
      <c r="F1306" s="196"/>
      <c r="G1306" s="197">
        <f t="shared" si="743"/>
        <v>0</v>
      </c>
      <c r="H1306" s="198">
        <f t="shared" ref="H1306:H1313" si="747">G1306*$D1306</f>
        <v>0</v>
      </c>
      <c r="I1306" s="208">
        <f t="shared" si="744"/>
        <v>0</v>
      </c>
      <c r="J1306" s="147">
        <f t="shared" si="745"/>
        <v>0</v>
      </c>
      <c r="K1306" s="242">
        <f t="shared" si="746"/>
        <v>0</v>
      </c>
      <c r="L1306" s="243">
        <f t="shared" ref="L1306:L1313" si="748">K1306*$D1306</f>
        <v>0</v>
      </c>
    </row>
    <row r="1307" spans="2:12">
      <c r="B1307" s="956"/>
      <c r="C1307" s="55" t="s">
        <v>314</v>
      </c>
      <c r="D1307" s="194">
        <v>2500</v>
      </c>
      <c r="E1307" s="195">
        <v>4</v>
      </c>
      <c r="F1307" s="196"/>
      <c r="G1307" s="197">
        <f t="shared" si="743"/>
        <v>4</v>
      </c>
      <c r="H1307" s="198">
        <f t="shared" si="747"/>
        <v>10000</v>
      </c>
      <c r="I1307" s="208">
        <f t="shared" si="744"/>
        <v>24</v>
      </c>
      <c r="J1307" s="147">
        <f t="shared" si="745"/>
        <v>0</v>
      </c>
      <c r="K1307" s="242">
        <f t="shared" si="746"/>
        <v>24</v>
      </c>
      <c r="L1307" s="243">
        <f t="shared" si="748"/>
        <v>60000</v>
      </c>
    </row>
    <row r="1308" spans="2:12">
      <c r="B1308" s="956"/>
      <c r="C1308" s="55" t="s">
        <v>313</v>
      </c>
      <c r="D1308" s="194">
        <v>2500</v>
      </c>
      <c r="E1308" s="195"/>
      <c r="F1308" s="196"/>
      <c r="G1308" s="197">
        <f t="shared" si="743"/>
        <v>0</v>
      </c>
      <c r="H1308" s="198">
        <f t="shared" si="747"/>
        <v>0</v>
      </c>
      <c r="I1308" s="208">
        <f t="shared" si="744"/>
        <v>0</v>
      </c>
      <c r="J1308" s="147">
        <f t="shared" si="745"/>
        <v>0</v>
      </c>
      <c r="K1308" s="242">
        <f t="shared" si="746"/>
        <v>0</v>
      </c>
      <c r="L1308" s="243">
        <f t="shared" si="748"/>
        <v>0</v>
      </c>
    </row>
    <row r="1309" spans="2:12">
      <c r="B1309" s="956"/>
      <c r="C1309" s="55" t="s">
        <v>147</v>
      </c>
      <c r="D1309" s="194">
        <v>4750</v>
      </c>
      <c r="E1309" s="195">
        <v>6</v>
      </c>
      <c r="F1309" s="196"/>
      <c r="G1309" s="197">
        <f t="shared" si="743"/>
        <v>6</v>
      </c>
      <c r="H1309" s="198">
        <f t="shared" si="747"/>
        <v>28500</v>
      </c>
      <c r="I1309" s="208">
        <f t="shared" si="744"/>
        <v>75</v>
      </c>
      <c r="J1309" s="147">
        <f t="shared" si="745"/>
        <v>0</v>
      </c>
      <c r="K1309" s="242">
        <f t="shared" si="746"/>
        <v>75</v>
      </c>
      <c r="L1309" s="243">
        <f t="shared" si="748"/>
        <v>356250</v>
      </c>
    </row>
    <row r="1310" spans="2:12">
      <c r="B1310" s="956"/>
      <c r="C1310" s="55" t="s">
        <v>315</v>
      </c>
      <c r="D1310" s="194">
        <v>4750</v>
      </c>
      <c r="E1310" s="195"/>
      <c r="F1310" s="196"/>
      <c r="G1310" s="197">
        <f t="shared" si="743"/>
        <v>0</v>
      </c>
      <c r="H1310" s="198">
        <f t="shared" si="747"/>
        <v>0</v>
      </c>
      <c r="I1310" s="208">
        <f t="shared" si="744"/>
        <v>0</v>
      </c>
      <c r="J1310" s="147">
        <f t="shared" si="745"/>
        <v>0</v>
      </c>
      <c r="K1310" s="242">
        <f t="shared" si="746"/>
        <v>0</v>
      </c>
      <c r="L1310" s="243">
        <f t="shared" si="748"/>
        <v>0</v>
      </c>
    </row>
    <row r="1311" spans="2:12">
      <c r="B1311" s="956"/>
      <c r="C1311" s="55" t="s">
        <v>317</v>
      </c>
      <c r="D1311" s="194">
        <v>2380</v>
      </c>
      <c r="E1311" s="195"/>
      <c r="F1311" s="196"/>
      <c r="G1311" s="197">
        <f t="shared" si="743"/>
        <v>0</v>
      </c>
      <c r="H1311" s="198">
        <f t="shared" si="747"/>
        <v>0</v>
      </c>
      <c r="I1311" s="208">
        <f t="shared" si="744"/>
        <v>4</v>
      </c>
      <c r="J1311" s="147">
        <f t="shared" si="745"/>
        <v>0</v>
      </c>
      <c r="K1311" s="242">
        <f t="shared" si="746"/>
        <v>4</v>
      </c>
      <c r="L1311" s="243">
        <f t="shared" si="748"/>
        <v>9520</v>
      </c>
    </row>
    <row r="1312" spans="2:12">
      <c r="B1312" s="956"/>
      <c r="C1312" s="55" t="s">
        <v>316</v>
      </c>
      <c r="D1312" s="194">
        <v>2380</v>
      </c>
      <c r="E1312" s="195"/>
      <c r="F1312" s="196"/>
      <c r="G1312" s="197">
        <f t="shared" si="743"/>
        <v>0</v>
      </c>
      <c r="H1312" s="198">
        <f t="shared" si="747"/>
        <v>0</v>
      </c>
      <c r="I1312" s="208">
        <f t="shared" si="744"/>
        <v>0</v>
      </c>
      <c r="J1312" s="147">
        <f t="shared" si="745"/>
        <v>0</v>
      </c>
      <c r="K1312" s="242">
        <f t="shared" si="746"/>
        <v>0</v>
      </c>
      <c r="L1312" s="243">
        <f t="shared" si="748"/>
        <v>0</v>
      </c>
    </row>
    <row r="1313" spans="2:12">
      <c r="B1313" s="956"/>
      <c r="C1313" s="55" t="s">
        <v>318</v>
      </c>
      <c r="D1313" s="194">
        <v>3500</v>
      </c>
      <c r="E1313" s="195"/>
      <c r="F1313" s="196"/>
      <c r="G1313" s="197">
        <f t="shared" si="743"/>
        <v>0</v>
      </c>
      <c r="H1313" s="198">
        <f t="shared" si="747"/>
        <v>0</v>
      </c>
      <c r="I1313" s="208">
        <f t="shared" si="744"/>
        <v>0</v>
      </c>
      <c r="J1313" s="147">
        <f t="shared" si="745"/>
        <v>0</v>
      </c>
      <c r="K1313" s="242">
        <f t="shared" si="746"/>
        <v>0</v>
      </c>
      <c r="L1313" s="243">
        <f t="shared" si="748"/>
        <v>0</v>
      </c>
    </row>
    <row r="1314" spans="2:12" ht="15" thickBot="1">
      <c r="B1314" s="956"/>
      <c r="C1314" s="200" t="s">
        <v>149</v>
      </c>
      <c r="D1314" s="201"/>
      <c r="E1314" s="339">
        <v>134</v>
      </c>
      <c r="F1314" s="203"/>
      <c r="G1314" s="204">
        <f t="shared" si="743"/>
        <v>134</v>
      </c>
      <c r="H1314" s="330">
        <v>631760</v>
      </c>
      <c r="I1314" s="209">
        <f t="shared" si="744"/>
        <v>728</v>
      </c>
      <c r="J1314" s="210">
        <f t="shared" si="745"/>
        <v>0</v>
      </c>
      <c r="K1314" s="244">
        <f t="shared" si="746"/>
        <v>728</v>
      </c>
      <c r="L1314" s="245">
        <f>SUM(L1242+H1314)</f>
        <v>3379390</v>
      </c>
    </row>
    <row r="1315" spans="2:12" ht="16" thickTop="1" thickBot="1">
      <c r="B1315" s="957"/>
      <c r="C1315" s="13" t="s">
        <v>150</v>
      </c>
      <c r="D1315" s="14"/>
      <c r="E1315" s="15">
        <f t="shared" ref="E1315:L1315" si="749">SUM(E1305:E1314)</f>
        <v>194</v>
      </c>
      <c r="F1315" s="16">
        <f t="shared" si="749"/>
        <v>0</v>
      </c>
      <c r="G1315" s="17">
        <f t="shared" si="749"/>
        <v>194</v>
      </c>
      <c r="H1315" s="18">
        <f t="shared" si="749"/>
        <v>920260</v>
      </c>
      <c r="I1315" s="246">
        <f t="shared" si="749"/>
        <v>1383</v>
      </c>
      <c r="J1315" s="247">
        <f t="shared" si="749"/>
        <v>0</v>
      </c>
      <c r="K1315" s="248">
        <f t="shared" si="749"/>
        <v>1383</v>
      </c>
      <c r="L1315" s="249">
        <f t="shared" si="749"/>
        <v>6565160</v>
      </c>
    </row>
    <row r="1316" spans="2:12" ht="13.5" customHeight="1">
      <c r="B1316" s="955" t="s">
        <v>319</v>
      </c>
      <c r="C1316" s="301" t="s">
        <v>146</v>
      </c>
      <c r="D1316" s="234">
        <v>4000</v>
      </c>
      <c r="E1316" s="302"/>
      <c r="F1316" s="303"/>
      <c r="G1316" s="304">
        <f t="shared" ref="G1316:G1324" si="750">E1316-F1316</f>
        <v>0</v>
      </c>
      <c r="H1316" s="305">
        <f t="shared" ref="H1316:H1324" si="751">G1316*$D1316</f>
        <v>0</v>
      </c>
      <c r="I1316" s="306">
        <f t="shared" ref="I1316:I1325" si="752">SUM(I1244+E1316)</f>
        <v>0</v>
      </c>
      <c r="J1316" s="307">
        <f t="shared" ref="J1316:J1325" si="753">SUM(J1244+F1316)</f>
        <v>0</v>
      </c>
      <c r="K1316" s="308">
        <f t="shared" ref="K1316:K1325" si="754">I1316-J1316</f>
        <v>0</v>
      </c>
      <c r="L1316" s="309">
        <f>K1316*$D1316</f>
        <v>0</v>
      </c>
    </row>
    <row r="1317" spans="2:12">
      <c r="B1317" s="956"/>
      <c r="C1317" s="55" t="s">
        <v>312</v>
      </c>
      <c r="D1317" s="310">
        <v>4000</v>
      </c>
      <c r="E1317" s="195"/>
      <c r="F1317" s="196"/>
      <c r="G1317" s="197">
        <f t="shared" si="750"/>
        <v>0</v>
      </c>
      <c r="H1317" s="198">
        <f t="shared" si="751"/>
        <v>0</v>
      </c>
      <c r="I1317" s="208">
        <f t="shared" si="752"/>
        <v>0</v>
      </c>
      <c r="J1317" s="147">
        <f t="shared" si="753"/>
        <v>0</v>
      </c>
      <c r="K1317" s="242">
        <f t="shared" si="754"/>
        <v>0</v>
      </c>
      <c r="L1317" s="243">
        <f t="shared" ref="L1317:L1324" si="755">K1317*$D1317</f>
        <v>0</v>
      </c>
    </row>
    <row r="1318" spans="2:12">
      <c r="B1318" s="956"/>
      <c r="C1318" s="55" t="s">
        <v>314</v>
      </c>
      <c r="D1318" s="194">
        <v>2000</v>
      </c>
      <c r="E1318" s="195"/>
      <c r="F1318" s="196"/>
      <c r="G1318" s="197">
        <f t="shared" si="750"/>
        <v>0</v>
      </c>
      <c r="H1318" s="198">
        <f t="shared" si="751"/>
        <v>0</v>
      </c>
      <c r="I1318" s="208">
        <f t="shared" si="752"/>
        <v>0</v>
      </c>
      <c r="J1318" s="147">
        <f t="shared" si="753"/>
        <v>0</v>
      </c>
      <c r="K1318" s="242">
        <f t="shared" si="754"/>
        <v>0</v>
      </c>
      <c r="L1318" s="243">
        <f t="shared" si="755"/>
        <v>0</v>
      </c>
    </row>
    <row r="1319" spans="2:12">
      <c r="B1319" s="956"/>
      <c r="C1319" s="55" t="s">
        <v>313</v>
      </c>
      <c r="D1319" s="194">
        <v>2000</v>
      </c>
      <c r="E1319" s="195"/>
      <c r="F1319" s="196"/>
      <c r="G1319" s="197">
        <f t="shared" si="750"/>
        <v>0</v>
      </c>
      <c r="H1319" s="198">
        <f t="shared" si="751"/>
        <v>0</v>
      </c>
      <c r="I1319" s="208">
        <f t="shared" si="752"/>
        <v>0</v>
      </c>
      <c r="J1319" s="147">
        <f t="shared" si="753"/>
        <v>0</v>
      </c>
      <c r="K1319" s="242">
        <f t="shared" si="754"/>
        <v>0</v>
      </c>
      <c r="L1319" s="243">
        <f t="shared" si="755"/>
        <v>0</v>
      </c>
    </row>
    <row r="1320" spans="2:12">
      <c r="B1320" s="956"/>
      <c r="C1320" s="55" t="s">
        <v>147</v>
      </c>
      <c r="D1320" s="194">
        <v>3800</v>
      </c>
      <c r="E1320" s="195"/>
      <c r="F1320" s="196"/>
      <c r="G1320" s="197">
        <f t="shared" si="750"/>
        <v>0</v>
      </c>
      <c r="H1320" s="198">
        <f t="shared" si="751"/>
        <v>0</v>
      </c>
      <c r="I1320" s="208">
        <f t="shared" si="752"/>
        <v>0</v>
      </c>
      <c r="J1320" s="147">
        <f t="shared" si="753"/>
        <v>0</v>
      </c>
      <c r="K1320" s="242">
        <f t="shared" si="754"/>
        <v>0</v>
      </c>
      <c r="L1320" s="243">
        <f t="shared" si="755"/>
        <v>0</v>
      </c>
    </row>
    <row r="1321" spans="2:12">
      <c r="B1321" s="956"/>
      <c r="C1321" s="55" t="s">
        <v>315</v>
      </c>
      <c r="D1321" s="194">
        <v>3800</v>
      </c>
      <c r="E1321" s="195"/>
      <c r="F1321" s="196"/>
      <c r="G1321" s="197">
        <f t="shared" si="750"/>
        <v>0</v>
      </c>
      <c r="H1321" s="198">
        <f t="shared" si="751"/>
        <v>0</v>
      </c>
      <c r="I1321" s="208">
        <f t="shared" si="752"/>
        <v>0</v>
      </c>
      <c r="J1321" s="147">
        <f t="shared" si="753"/>
        <v>0</v>
      </c>
      <c r="K1321" s="242">
        <f t="shared" si="754"/>
        <v>0</v>
      </c>
      <c r="L1321" s="243">
        <f t="shared" si="755"/>
        <v>0</v>
      </c>
    </row>
    <row r="1322" spans="2:12">
      <c r="B1322" s="956"/>
      <c r="C1322" s="55" t="s">
        <v>317</v>
      </c>
      <c r="D1322" s="194">
        <v>1900</v>
      </c>
      <c r="E1322" s="195"/>
      <c r="F1322" s="196"/>
      <c r="G1322" s="197">
        <f t="shared" si="750"/>
        <v>0</v>
      </c>
      <c r="H1322" s="198">
        <f t="shared" si="751"/>
        <v>0</v>
      </c>
      <c r="I1322" s="208">
        <f t="shared" si="752"/>
        <v>0</v>
      </c>
      <c r="J1322" s="147">
        <f t="shared" si="753"/>
        <v>0</v>
      </c>
      <c r="K1322" s="242">
        <f t="shared" si="754"/>
        <v>0</v>
      </c>
      <c r="L1322" s="243">
        <f t="shared" si="755"/>
        <v>0</v>
      </c>
    </row>
    <row r="1323" spans="2:12">
      <c r="B1323" s="956"/>
      <c r="C1323" s="55" t="s">
        <v>316</v>
      </c>
      <c r="D1323" s="194">
        <v>1900</v>
      </c>
      <c r="E1323" s="195"/>
      <c r="F1323" s="196"/>
      <c r="G1323" s="197">
        <f t="shared" si="750"/>
        <v>0</v>
      </c>
      <c r="H1323" s="198">
        <f t="shared" si="751"/>
        <v>0</v>
      </c>
      <c r="I1323" s="208">
        <f t="shared" si="752"/>
        <v>0</v>
      </c>
      <c r="J1323" s="147">
        <f t="shared" si="753"/>
        <v>0</v>
      </c>
      <c r="K1323" s="242">
        <f t="shared" si="754"/>
        <v>0</v>
      </c>
      <c r="L1323" s="243">
        <f t="shared" si="755"/>
        <v>0</v>
      </c>
    </row>
    <row r="1324" spans="2:12">
      <c r="B1324" s="956"/>
      <c r="C1324" s="55" t="s">
        <v>318</v>
      </c>
      <c r="D1324" s="194">
        <v>2800</v>
      </c>
      <c r="E1324" s="195"/>
      <c r="F1324" s="196"/>
      <c r="G1324" s="197">
        <f t="shared" si="750"/>
        <v>0</v>
      </c>
      <c r="H1324" s="198">
        <f t="shared" si="751"/>
        <v>0</v>
      </c>
      <c r="I1324" s="208">
        <f t="shared" si="752"/>
        <v>0</v>
      </c>
      <c r="J1324" s="147">
        <f t="shared" si="753"/>
        <v>0</v>
      </c>
      <c r="K1324" s="242">
        <f t="shared" si="754"/>
        <v>0</v>
      </c>
      <c r="L1324" s="243">
        <f t="shared" si="755"/>
        <v>0</v>
      </c>
    </row>
    <row r="1325" spans="2:12" ht="15" thickBot="1">
      <c r="B1325" s="956"/>
      <c r="C1325" s="200" t="s">
        <v>149</v>
      </c>
      <c r="D1325" s="201"/>
      <c r="E1325" s="339"/>
      <c r="F1325" s="203"/>
      <c r="G1325" s="204">
        <f>E1325-F1325</f>
        <v>0</v>
      </c>
      <c r="H1325" s="330"/>
      <c r="I1325" s="209">
        <f t="shared" si="752"/>
        <v>0</v>
      </c>
      <c r="J1325" s="210">
        <f t="shared" si="753"/>
        <v>0</v>
      </c>
      <c r="K1325" s="244">
        <f t="shared" si="754"/>
        <v>0</v>
      </c>
      <c r="L1325" s="245">
        <f>SUM(L1253+H1325)</f>
        <v>0</v>
      </c>
    </row>
    <row r="1326" spans="2:12" ht="16" thickTop="1" thickBot="1">
      <c r="B1326" s="957"/>
      <c r="C1326" s="13" t="s">
        <v>150</v>
      </c>
      <c r="D1326" s="14"/>
      <c r="E1326" s="15">
        <f t="shared" ref="E1326:L1326" si="756">SUM(E1316:E1325)</f>
        <v>0</v>
      </c>
      <c r="F1326" s="16">
        <f t="shared" si="756"/>
        <v>0</v>
      </c>
      <c r="G1326" s="17">
        <f t="shared" si="756"/>
        <v>0</v>
      </c>
      <c r="H1326" s="18">
        <f t="shared" si="756"/>
        <v>0</v>
      </c>
      <c r="I1326" s="246">
        <f t="shared" si="756"/>
        <v>0</v>
      </c>
      <c r="J1326" s="247">
        <f t="shared" si="756"/>
        <v>0</v>
      </c>
      <c r="K1326" s="248">
        <f t="shared" si="756"/>
        <v>0</v>
      </c>
      <c r="L1326" s="249">
        <f t="shared" si="756"/>
        <v>0</v>
      </c>
    </row>
    <row r="1327" spans="2:12" ht="13.5" customHeight="1">
      <c r="B1327" s="955" t="s">
        <v>320</v>
      </c>
      <c r="C1327" s="301" t="s">
        <v>146</v>
      </c>
      <c r="D1327" s="234">
        <v>3000</v>
      </c>
      <c r="E1327" s="302"/>
      <c r="F1327" s="303"/>
      <c r="G1327" s="304">
        <f t="shared" ref="G1327:G1335" si="757">E1327-F1327</f>
        <v>0</v>
      </c>
      <c r="H1327" s="305">
        <f t="shared" ref="H1327:H1335" si="758">G1327*$D1327</f>
        <v>0</v>
      </c>
      <c r="I1327" s="306">
        <f t="shared" ref="I1327:I1336" si="759">SUM(I1255+E1327)</f>
        <v>69</v>
      </c>
      <c r="J1327" s="307">
        <f t="shared" ref="J1327:J1336" si="760">SUM(J1255+F1327)</f>
        <v>0</v>
      </c>
      <c r="K1327" s="308">
        <f t="shared" ref="K1327:K1336" si="761">I1327-J1327</f>
        <v>69</v>
      </c>
      <c r="L1327" s="309">
        <f>K1327*$D1327</f>
        <v>207000</v>
      </c>
    </row>
    <row r="1328" spans="2:12">
      <c r="B1328" s="956"/>
      <c r="C1328" s="55" t="s">
        <v>312</v>
      </c>
      <c r="D1328" s="310">
        <v>3000</v>
      </c>
      <c r="E1328" s="195"/>
      <c r="F1328" s="196"/>
      <c r="G1328" s="197">
        <f t="shared" si="757"/>
        <v>0</v>
      </c>
      <c r="H1328" s="198">
        <f t="shared" si="758"/>
        <v>0</v>
      </c>
      <c r="I1328" s="208">
        <f t="shared" si="759"/>
        <v>0</v>
      </c>
      <c r="J1328" s="147">
        <f t="shared" si="760"/>
        <v>0</v>
      </c>
      <c r="K1328" s="242">
        <f t="shared" si="761"/>
        <v>0</v>
      </c>
      <c r="L1328" s="243">
        <f t="shared" ref="L1328:L1335" si="762">K1328*$D1328</f>
        <v>0</v>
      </c>
    </row>
    <row r="1329" spans="2:12">
      <c r="B1329" s="956"/>
      <c r="C1329" s="55" t="s">
        <v>314</v>
      </c>
      <c r="D1329" s="194">
        <v>1500</v>
      </c>
      <c r="E1329" s="195"/>
      <c r="F1329" s="196"/>
      <c r="G1329" s="197">
        <f t="shared" si="757"/>
        <v>0</v>
      </c>
      <c r="H1329" s="198">
        <f t="shared" si="758"/>
        <v>0</v>
      </c>
      <c r="I1329" s="208">
        <f t="shared" si="759"/>
        <v>2</v>
      </c>
      <c r="J1329" s="147">
        <f t="shared" si="760"/>
        <v>0</v>
      </c>
      <c r="K1329" s="242">
        <f t="shared" si="761"/>
        <v>2</v>
      </c>
      <c r="L1329" s="243">
        <f t="shared" si="762"/>
        <v>3000</v>
      </c>
    </row>
    <row r="1330" spans="2:12">
      <c r="B1330" s="956"/>
      <c r="C1330" s="55" t="s">
        <v>313</v>
      </c>
      <c r="D1330" s="194">
        <v>1500</v>
      </c>
      <c r="E1330" s="195"/>
      <c r="F1330" s="196"/>
      <c r="G1330" s="197">
        <f t="shared" si="757"/>
        <v>0</v>
      </c>
      <c r="H1330" s="198">
        <f t="shared" si="758"/>
        <v>0</v>
      </c>
      <c r="I1330" s="208">
        <f t="shared" si="759"/>
        <v>0</v>
      </c>
      <c r="J1330" s="147">
        <f t="shared" si="760"/>
        <v>0</v>
      </c>
      <c r="K1330" s="242">
        <f t="shared" si="761"/>
        <v>0</v>
      </c>
      <c r="L1330" s="243">
        <f t="shared" si="762"/>
        <v>0</v>
      </c>
    </row>
    <row r="1331" spans="2:12">
      <c r="B1331" s="956"/>
      <c r="C1331" s="55" t="s">
        <v>147</v>
      </c>
      <c r="D1331" s="194">
        <v>2850</v>
      </c>
      <c r="E1331" s="195"/>
      <c r="F1331" s="196"/>
      <c r="G1331" s="197">
        <f t="shared" si="757"/>
        <v>0</v>
      </c>
      <c r="H1331" s="198">
        <f t="shared" si="758"/>
        <v>0</v>
      </c>
      <c r="I1331" s="208">
        <f t="shared" si="759"/>
        <v>12</v>
      </c>
      <c r="J1331" s="147">
        <f t="shared" si="760"/>
        <v>0</v>
      </c>
      <c r="K1331" s="242">
        <f t="shared" si="761"/>
        <v>12</v>
      </c>
      <c r="L1331" s="243">
        <f t="shared" si="762"/>
        <v>34200</v>
      </c>
    </row>
    <row r="1332" spans="2:12">
      <c r="B1332" s="956"/>
      <c r="C1332" s="55" t="s">
        <v>315</v>
      </c>
      <c r="D1332" s="194">
        <v>2850</v>
      </c>
      <c r="E1332" s="195"/>
      <c r="F1332" s="196"/>
      <c r="G1332" s="197">
        <f t="shared" si="757"/>
        <v>0</v>
      </c>
      <c r="H1332" s="198">
        <f t="shared" si="758"/>
        <v>0</v>
      </c>
      <c r="I1332" s="208">
        <f t="shared" si="759"/>
        <v>0</v>
      </c>
      <c r="J1332" s="147">
        <f t="shared" si="760"/>
        <v>0</v>
      </c>
      <c r="K1332" s="242">
        <f t="shared" si="761"/>
        <v>0</v>
      </c>
      <c r="L1332" s="243">
        <f t="shared" si="762"/>
        <v>0</v>
      </c>
    </row>
    <row r="1333" spans="2:12">
      <c r="B1333" s="956"/>
      <c r="C1333" s="55" t="s">
        <v>317</v>
      </c>
      <c r="D1333" s="194">
        <v>1430</v>
      </c>
      <c r="E1333" s="195"/>
      <c r="F1333" s="196"/>
      <c r="G1333" s="197">
        <f t="shared" si="757"/>
        <v>0</v>
      </c>
      <c r="H1333" s="198">
        <f t="shared" si="758"/>
        <v>0</v>
      </c>
      <c r="I1333" s="208">
        <f t="shared" si="759"/>
        <v>0</v>
      </c>
      <c r="J1333" s="147">
        <f t="shared" si="760"/>
        <v>0</v>
      </c>
      <c r="K1333" s="242">
        <f t="shared" si="761"/>
        <v>0</v>
      </c>
      <c r="L1333" s="243">
        <f t="shared" si="762"/>
        <v>0</v>
      </c>
    </row>
    <row r="1334" spans="2:12">
      <c r="B1334" s="956"/>
      <c r="C1334" s="55" t="s">
        <v>316</v>
      </c>
      <c r="D1334" s="194">
        <v>1430</v>
      </c>
      <c r="E1334" s="195"/>
      <c r="F1334" s="196"/>
      <c r="G1334" s="197">
        <f t="shared" si="757"/>
        <v>0</v>
      </c>
      <c r="H1334" s="198">
        <f t="shared" si="758"/>
        <v>0</v>
      </c>
      <c r="I1334" s="208">
        <f t="shared" si="759"/>
        <v>0</v>
      </c>
      <c r="J1334" s="147">
        <f t="shared" si="760"/>
        <v>0</v>
      </c>
      <c r="K1334" s="242">
        <f t="shared" si="761"/>
        <v>0</v>
      </c>
      <c r="L1334" s="243">
        <f t="shared" si="762"/>
        <v>0</v>
      </c>
    </row>
    <row r="1335" spans="2:12">
      <c r="B1335" s="956"/>
      <c r="C1335" s="55" t="s">
        <v>318</v>
      </c>
      <c r="D1335" s="194">
        <v>2100</v>
      </c>
      <c r="E1335" s="195"/>
      <c r="F1335" s="196"/>
      <c r="G1335" s="197">
        <f t="shared" si="757"/>
        <v>0</v>
      </c>
      <c r="H1335" s="198">
        <f t="shared" si="758"/>
        <v>0</v>
      </c>
      <c r="I1335" s="208">
        <f t="shared" si="759"/>
        <v>0</v>
      </c>
      <c r="J1335" s="147">
        <f t="shared" si="760"/>
        <v>0</v>
      </c>
      <c r="K1335" s="242">
        <f t="shared" si="761"/>
        <v>0</v>
      </c>
      <c r="L1335" s="243">
        <f t="shared" si="762"/>
        <v>0</v>
      </c>
    </row>
    <row r="1336" spans="2:12" ht="15" thickBot="1">
      <c r="B1336" s="956"/>
      <c r="C1336" s="200" t="s">
        <v>149</v>
      </c>
      <c r="D1336" s="201"/>
      <c r="E1336" s="339"/>
      <c r="F1336" s="203"/>
      <c r="G1336" s="204">
        <f>E1336-F1336</f>
        <v>0</v>
      </c>
      <c r="H1336" s="330"/>
      <c r="I1336" s="209">
        <f t="shared" si="759"/>
        <v>118</v>
      </c>
      <c r="J1336" s="210">
        <f t="shared" si="760"/>
        <v>0</v>
      </c>
      <c r="K1336" s="244">
        <f t="shared" si="761"/>
        <v>118</v>
      </c>
      <c r="L1336" s="245">
        <f>SUM(L1264+H1336)</f>
        <v>336300</v>
      </c>
    </row>
    <row r="1337" spans="2:12" ht="16" thickTop="1" thickBot="1">
      <c r="B1337" s="957"/>
      <c r="C1337" s="13" t="s">
        <v>150</v>
      </c>
      <c r="D1337" s="14"/>
      <c r="E1337" s="15">
        <f t="shared" ref="E1337:L1337" si="763">SUM(E1327:E1336)</f>
        <v>0</v>
      </c>
      <c r="F1337" s="16">
        <f t="shared" si="763"/>
        <v>0</v>
      </c>
      <c r="G1337" s="17">
        <f t="shared" si="763"/>
        <v>0</v>
      </c>
      <c r="H1337" s="18">
        <f t="shared" si="763"/>
        <v>0</v>
      </c>
      <c r="I1337" s="246">
        <f t="shared" si="763"/>
        <v>201</v>
      </c>
      <c r="J1337" s="247">
        <f t="shared" si="763"/>
        <v>0</v>
      </c>
      <c r="K1337" s="248">
        <f t="shared" si="763"/>
        <v>201</v>
      </c>
      <c r="L1337" s="249">
        <f t="shared" si="763"/>
        <v>580500</v>
      </c>
    </row>
    <row r="1338" spans="2:12" ht="13.5" customHeight="1">
      <c r="B1338" s="955" t="s">
        <v>321</v>
      </c>
      <c r="C1338" s="301" t="s">
        <v>146</v>
      </c>
      <c r="D1338" s="234">
        <v>10000</v>
      </c>
      <c r="E1338" s="302"/>
      <c r="F1338" s="303"/>
      <c r="G1338" s="304">
        <f t="shared" ref="G1338:G1346" si="764">E1338-F1338</f>
        <v>0</v>
      </c>
      <c r="H1338" s="305">
        <f t="shared" ref="H1338:H1346" si="765">G1338*$D1338</f>
        <v>0</v>
      </c>
      <c r="I1338" s="306">
        <f t="shared" ref="I1338:I1347" si="766">SUM(I1266+E1338)</f>
        <v>60</v>
      </c>
      <c r="J1338" s="307">
        <f t="shared" ref="J1338:J1347" si="767">SUM(J1266+F1338)</f>
        <v>0</v>
      </c>
      <c r="K1338" s="308">
        <f t="shared" ref="K1338:K1347" si="768">I1338-J1338</f>
        <v>60</v>
      </c>
      <c r="L1338" s="309">
        <f>K1338*$D1338</f>
        <v>600000</v>
      </c>
    </row>
    <row r="1339" spans="2:12">
      <c r="B1339" s="956"/>
      <c r="C1339" s="55" t="s">
        <v>312</v>
      </c>
      <c r="D1339" s="310">
        <v>10000</v>
      </c>
      <c r="E1339" s="195"/>
      <c r="F1339" s="196"/>
      <c r="G1339" s="197">
        <f t="shared" si="764"/>
        <v>0</v>
      </c>
      <c r="H1339" s="198">
        <f t="shared" si="765"/>
        <v>0</v>
      </c>
      <c r="I1339" s="208">
        <f t="shared" si="766"/>
        <v>0</v>
      </c>
      <c r="J1339" s="147">
        <f t="shared" si="767"/>
        <v>0</v>
      </c>
      <c r="K1339" s="242">
        <f t="shared" si="768"/>
        <v>0</v>
      </c>
      <c r="L1339" s="243">
        <f t="shared" ref="L1339:L1346" si="769">K1339*$D1339</f>
        <v>0</v>
      </c>
    </row>
    <row r="1340" spans="2:12">
      <c r="B1340" s="956"/>
      <c r="C1340" s="55" t="s">
        <v>314</v>
      </c>
      <c r="D1340" s="194">
        <v>5000</v>
      </c>
      <c r="E1340" s="195"/>
      <c r="F1340" s="196"/>
      <c r="G1340" s="197">
        <f t="shared" si="764"/>
        <v>0</v>
      </c>
      <c r="H1340" s="198">
        <f t="shared" si="765"/>
        <v>0</v>
      </c>
      <c r="I1340" s="208">
        <f t="shared" si="766"/>
        <v>2</v>
      </c>
      <c r="J1340" s="147">
        <f t="shared" si="767"/>
        <v>0</v>
      </c>
      <c r="K1340" s="242">
        <f t="shared" si="768"/>
        <v>2</v>
      </c>
      <c r="L1340" s="243">
        <f t="shared" si="769"/>
        <v>10000</v>
      </c>
    </row>
    <row r="1341" spans="2:12">
      <c r="B1341" s="956"/>
      <c r="C1341" s="55" t="s">
        <v>313</v>
      </c>
      <c r="D1341" s="194">
        <v>5000</v>
      </c>
      <c r="E1341" s="195"/>
      <c r="F1341" s="196"/>
      <c r="G1341" s="197">
        <f t="shared" si="764"/>
        <v>0</v>
      </c>
      <c r="H1341" s="198">
        <f t="shared" si="765"/>
        <v>0</v>
      </c>
      <c r="I1341" s="208">
        <f t="shared" si="766"/>
        <v>0</v>
      </c>
      <c r="J1341" s="147">
        <f t="shared" si="767"/>
        <v>0</v>
      </c>
      <c r="K1341" s="242">
        <f t="shared" si="768"/>
        <v>0</v>
      </c>
      <c r="L1341" s="243">
        <f t="shared" si="769"/>
        <v>0</v>
      </c>
    </row>
    <row r="1342" spans="2:12">
      <c r="B1342" s="956"/>
      <c r="C1342" s="55" t="s">
        <v>147</v>
      </c>
      <c r="D1342" s="194">
        <v>9500</v>
      </c>
      <c r="E1342" s="195"/>
      <c r="F1342" s="196"/>
      <c r="G1342" s="197">
        <f t="shared" si="764"/>
        <v>0</v>
      </c>
      <c r="H1342" s="198">
        <f t="shared" si="765"/>
        <v>0</v>
      </c>
      <c r="I1342" s="208">
        <f t="shared" si="766"/>
        <v>9</v>
      </c>
      <c r="J1342" s="147">
        <f t="shared" si="767"/>
        <v>0</v>
      </c>
      <c r="K1342" s="242">
        <f t="shared" si="768"/>
        <v>9</v>
      </c>
      <c r="L1342" s="243">
        <f t="shared" si="769"/>
        <v>85500</v>
      </c>
    </row>
    <row r="1343" spans="2:12">
      <c r="B1343" s="956"/>
      <c r="C1343" s="55" t="s">
        <v>315</v>
      </c>
      <c r="D1343" s="194">
        <v>9500</v>
      </c>
      <c r="E1343" s="195"/>
      <c r="F1343" s="196"/>
      <c r="G1343" s="197">
        <f t="shared" si="764"/>
        <v>0</v>
      </c>
      <c r="H1343" s="198">
        <f t="shared" si="765"/>
        <v>0</v>
      </c>
      <c r="I1343" s="208">
        <f t="shared" si="766"/>
        <v>0</v>
      </c>
      <c r="J1343" s="147">
        <f t="shared" si="767"/>
        <v>0</v>
      </c>
      <c r="K1343" s="242">
        <f t="shared" si="768"/>
        <v>0</v>
      </c>
      <c r="L1343" s="243">
        <f t="shared" si="769"/>
        <v>0</v>
      </c>
    </row>
    <row r="1344" spans="2:12">
      <c r="B1344" s="956"/>
      <c r="C1344" s="55" t="s">
        <v>317</v>
      </c>
      <c r="D1344" s="194">
        <v>4750</v>
      </c>
      <c r="E1344" s="195"/>
      <c r="F1344" s="196"/>
      <c r="G1344" s="197">
        <f t="shared" si="764"/>
        <v>0</v>
      </c>
      <c r="H1344" s="198">
        <f t="shared" si="765"/>
        <v>0</v>
      </c>
      <c r="I1344" s="208">
        <f t="shared" si="766"/>
        <v>0</v>
      </c>
      <c r="J1344" s="147">
        <f t="shared" si="767"/>
        <v>0</v>
      </c>
      <c r="K1344" s="242">
        <f t="shared" si="768"/>
        <v>0</v>
      </c>
      <c r="L1344" s="243">
        <f t="shared" si="769"/>
        <v>0</v>
      </c>
    </row>
    <row r="1345" spans="2:12">
      <c r="B1345" s="956"/>
      <c r="C1345" s="55" t="s">
        <v>316</v>
      </c>
      <c r="D1345" s="194">
        <v>4750</v>
      </c>
      <c r="E1345" s="195"/>
      <c r="F1345" s="196"/>
      <c r="G1345" s="197">
        <f t="shared" si="764"/>
        <v>0</v>
      </c>
      <c r="H1345" s="198">
        <f t="shared" si="765"/>
        <v>0</v>
      </c>
      <c r="I1345" s="208">
        <f t="shared" si="766"/>
        <v>0</v>
      </c>
      <c r="J1345" s="147">
        <f t="shared" si="767"/>
        <v>0</v>
      </c>
      <c r="K1345" s="242">
        <f t="shared" si="768"/>
        <v>0</v>
      </c>
      <c r="L1345" s="243">
        <f t="shared" si="769"/>
        <v>0</v>
      </c>
    </row>
    <row r="1346" spans="2:12">
      <c r="B1346" s="956"/>
      <c r="C1346" s="55" t="s">
        <v>318</v>
      </c>
      <c r="D1346" s="194">
        <v>7000</v>
      </c>
      <c r="E1346" s="195"/>
      <c r="F1346" s="196"/>
      <c r="G1346" s="197">
        <f t="shared" si="764"/>
        <v>0</v>
      </c>
      <c r="H1346" s="198">
        <f t="shared" si="765"/>
        <v>0</v>
      </c>
      <c r="I1346" s="208">
        <f t="shared" si="766"/>
        <v>0</v>
      </c>
      <c r="J1346" s="147">
        <f t="shared" si="767"/>
        <v>0</v>
      </c>
      <c r="K1346" s="242">
        <f t="shared" si="768"/>
        <v>0</v>
      </c>
      <c r="L1346" s="243">
        <f t="shared" si="769"/>
        <v>0</v>
      </c>
    </row>
    <row r="1347" spans="2:12" ht="15" thickBot="1">
      <c r="B1347" s="956"/>
      <c r="C1347" s="200" t="s">
        <v>149</v>
      </c>
      <c r="D1347" s="201"/>
      <c r="E1347" s="339"/>
      <c r="F1347" s="203"/>
      <c r="G1347" s="204">
        <f>E1347-F1347</f>
        <v>0</v>
      </c>
      <c r="H1347" s="330"/>
      <c r="I1347" s="209">
        <f t="shared" si="766"/>
        <v>0</v>
      </c>
      <c r="J1347" s="210">
        <f t="shared" si="767"/>
        <v>0</v>
      </c>
      <c r="K1347" s="244">
        <f t="shared" si="768"/>
        <v>0</v>
      </c>
      <c r="L1347" s="245">
        <f>SUM(L1275+H1347)</f>
        <v>0</v>
      </c>
    </row>
    <row r="1348" spans="2:12" ht="16" thickTop="1" thickBot="1">
      <c r="B1348" s="957"/>
      <c r="C1348" s="13" t="s">
        <v>150</v>
      </c>
      <c r="D1348" s="14"/>
      <c r="E1348" s="15">
        <f t="shared" ref="E1348:L1348" si="770">SUM(E1338:E1347)</f>
        <v>0</v>
      </c>
      <c r="F1348" s="16">
        <f t="shared" si="770"/>
        <v>0</v>
      </c>
      <c r="G1348" s="17">
        <f t="shared" si="770"/>
        <v>0</v>
      </c>
      <c r="H1348" s="18">
        <f t="shared" si="770"/>
        <v>0</v>
      </c>
      <c r="I1348" s="246">
        <f t="shared" si="770"/>
        <v>71</v>
      </c>
      <c r="J1348" s="247">
        <f t="shared" si="770"/>
        <v>0</v>
      </c>
      <c r="K1348" s="248">
        <f t="shared" si="770"/>
        <v>71</v>
      </c>
      <c r="L1348" s="249">
        <f t="shared" si="770"/>
        <v>695500</v>
      </c>
    </row>
    <row r="1349" spans="2:12" ht="13.5" customHeight="1">
      <c r="B1349" s="955" t="s">
        <v>686</v>
      </c>
      <c r="C1349" s="301" t="s">
        <v>146</v>
      </c>
      <c r="D1349" s="234">
        <v>8000</v>
      </c>
      <c r="E1349" s="302">
        <v>50</v>
      </c>
      <c r="F1349" s="303"/>
      <c r="G1349" s="304">
        <f t="shared" ref="G1349:G1357" si="771">E1349-F1349</f>
        <v>50</v>
      </c>
      <c r="H1349" s="305">
        <f t="shared" ref="H1349:H1357" si="772">G1349*$D1349</f>
        <v>400000</v>
      </c>
      <c r="I1349" s="306">
        <f t="shared" ref="I1349:I1358" si="773">SUM(I1277+E1349)</f>
        <v>262</v>
      </c>
      <c r="J1349" s="307">
        <f t="shared" ref="J1349:J1358" si="774">SUM(J1277+F1349)</f>
        <v>0</v>
      </c>
      <c r="K1349" s="308">
        <f t="shared" ref="K1349:K1358" si="775">I1349-J1349</f>
        <v>262</v>
      </c>
      <c r="L1349" s="309">
        <f>K1349*$D1349</f>
        <v>2096000</v>
      </c>
    </row>
    <row r="1350" spans="2:12">
      <c r="B1350" s="956"/>
      <c r="C1350" s="55" t="s">
        <v>312</v>
      </c>
      <c r="D1350" s="310">
        <v>8000</v>
      </c>
      <c r="E1350" s="195"/>
      <c r="F1350" s="196"/>
      <c r="G1350" s="197">
        <f t="shared" si="771"/>
        <v>0</v>
      </c>
      <c r="H1350" s="198">
        <f t="shared" si="772"/>
        <v>0</v>
      </c>
      <c r="I1350" s="208">
        <f t="shared" si="773"/>
        <v>0</v>
      </c>
      <c r="J1350" s="147">
        <f t="shared" si="774"/>
        <v>0</v>
      </c>
      <c r="K1350" s="242">
        <f t="shared" si="775"/>
        <v>0</v>
      </c>
      <c r="L1350" s="243">
        <f t="shared" ref="L1350:L1357" si="776">K1350*$D1350</f>
        <v>0</v>
      </c>
    </row>
    <row r="1351" spans="2:12">
      <c r="B1351" s="956"/>
      <c r="C1351" s="55" t="s">
        <v>314</v>
      </c>
      <c r="D1351" s="194">
        <v>4000</v>
      </c>
      <c r="E1351" s="195">
        <v>3</v>
      </c>
      <c r="F1351" s="196"/>
      <c r="G1351" s="197">
        <f t="shared" si="771"/>
        <v>3</v>
      </c>
      <c r="H1351" s="198">
        <f t="shared" si="772"/>
        <v>12000</v>
      </c>
      <c r="I1351" s="208">
        <f t="shared" si="773"/>
        <v>7</v>
      </c>
      <c r="J1351" s="147">
        <f t="shared" si="774"/>
        <v>0</v>
      </c>
      <c r="K1351" s="242">
        <f t="shared" si="775"/>
        <v>7</v>
      </c>
      <c r="L1351" s="243">
        <f t="shared" si="776"/>
        <v>28000</v>
      </c>
    </row>
    <row r="1352" spans="2:12">
      <c r="B1352" s="956"/>
      <c r="C1352" s="55" t="s">
        <v>313</v>
      </c>
      <c r="D1352" s="194">
        <v>4000</v>
      </c>
      <c r="E1352" s="195"/>
      <c r="F1352" s="196"/>
      <c r="G1352" s="197">
        <f t="shared" si="771"/>
        <v>0</v>
      </c>
      <c r="H1352" s="198">
        <f t="shared" si="772"/>
        <v>0</v>
      </c>
      <c r="I1352" s="208">
        <f t="shared" si="773"/>
        <v>0</v>
      </c>
      <c r="J1352" s="147">
        <f t="shared" si="774"/>
        <v>0</v>
      </c>
      <c r="K1352" s="242">
        <f t="shared" si="775"/>
        <v>0</v>
      </c>
      <c r="L1352" s="243">
        <f t="shared" si="776"/>
        <v>0</v>
      </c>
    </row>
    <row r="1353" spans="2:12">
      <c r="B1353" s="956"/>
      <c r="C1353" s="55" t="s">
        <v>147</v>
      </c>
      <c r="D1353" s="194">
        <v>7600</v>
      </c>
      <c r="E1353" s="195">
        <v>3</v>
      </c>
      <c r="F1353" s="196"/>
      <c r="G1353" s="197">
        <f t="shared" si="771"/>
        <v>3</v>
      </c>
      <c r="H1353" s="198">
        <f t="shared" si="772"/>
        <v>22800</v>
      </c>
      <c r="I1353" s="208">
        <f t="shared" si="773"/>
        <v>25</v>
      </c>
      <c r="J1353" s="147">
        <f t="shared" si="774"/>
        <v>0</v>
      </c>
      <c r="K1353" s="242">
        <f t="shared" si="775"/>
        <v>25</v>
      </c>
      <c r="L1353" s="243">
        <f t="shared" si="776"/>
        <v>190000</v>
      </c>
    </row>
    <row r="1354" spans="2:12">
      <c r="B1354" s="956"/>
      <c r="C1354" s="55" t="s">
        <v>315</v>
      </c>
      <c r="D1354" s="194">
        <v>7600</v>
      </c>
      <c r="E1354" s="195"/>
      <c r="F1354" s="196"/>
      <c r="G1354" s="197">
        <f t="shared" si="771"/>
        <v>0</v>
      </c>
      <c r="H1354" s="198">
        <f t="shared" si="772"/>
        <v>0</v>
      </c>
      <c r="I1354" s="208">
        <f t="shared" si="773"/>
        <v>0</v>
      </c>
      <c r="J1354" s="147">
        <f t="shared" si="774"/>
        <v>0</v>
      </c>
      <c r="K1354" s="242">
        <f t="shared" si="775"/>
        <v>0</v>
      </c>
      <c r="L1354" s="243">
        <f t="shared" si="776"/>
        <v>0</v>
      </c>
    </row>
    <row r="1355" spans="2:12">
      <c r="B1355" s="956"/>
      <c r="C1355" s="55" t="s">
        <v>317</v>
      </c>
      <c r="D1355" s="194">
        <v>3800</v>
      </c>
      <c r="E1355" s="195"/>
      <c r="F1355" s="196"/>
      <c r="G1355" s="197">
        <f t="shared" si="771"/>
        <v>0</v>
      </c>
      <c r="H1355" s="198">
        <f t="shared" si="772"/>
        <v>0</v>
      </c>
      <c r="I1355" s="208">
        <f t="shared" si="773"/>
        <v>1</v>
      </c>
      <c r="J1355" s="147">
        <f t="shared" si="774"/>
        <v>0</v>
      </c>
      <c r="K1355" s="242">
        <f t="shared" si="775"/>
        <v>1</v>
      </c>
      <c r="L1355" s="243">
        <f t="shared" si="776"/>
        <v>3800</v>
      </c>
    </row>
    <row r="1356" spans="2:12">
      <c r="B1356" s="956"/>
      <c r="C1356" s="55" t="s">
        <v>316</v>
      </c>
      <c r="D1356" s="194">
        <v>3800</v>
      </c>
      <c r="E1356" s="195"/>
      <c r="F1356" s="196"/>
      <c r="G1356" s="197">
        <f t="shared" si="771"/>
        <v>0</v>
      </c>
      <c r="H1356" s="198">
        <f t="shared" si="772"/>
        <v>0</v>
      </c>
      <c r="I1356" s="208">
        <f t="shared" si="773"/>
        <v>0</v>
      </c>
      <c r="J1356" s="147">
        <f t="shared" si="774"/>
        <v>0</v>
      </c>
      <c r="K1356" s="242">
        <f t="shared" si="775"/>
        <v>0</v>
      </c>
      <c r="L1356" s="243">
        <f t="shared" si="776"/>
        <v>0</v>
      </c>
    </row>
    <row r="1357" spans="2:12">
      <c r="B1357" s="956"/>
      <c r="C1357" s="55" t="s">
        <v>318</v>
      </c>
      <c r="D1357" s="194">
        <v>5600</v>
      </c>
      <c r="E1357" s="195"/>
      <c r="F1357" s="196"/>
      <c r="G1357" s="197">
        <f t="shared" si="771"/>
        <v>0</v>
      </c>
      <c r="H1357" s="198">
        <f t="shared" si="772"/>
        <v>0</v>
      </c>
      <c r="I1357" s="208">
        <f t="shared" si="773"/>
        <v>0</v>
      </c>
      <c r="J1357" s="147">
        <f t="shared" si="774"/>
        <v>0</v>
      </c>
      <c r="K1357" s="242">
        <f t="shared" si="775"/>
        <v>0</v>
      </c>
      <c r="L1357" s="243">
        <f t="shared" si="776"/>
        <v>0</v>
      </c>
    </row>
    <row r="1358" spans="2:12" ht="15" thickBot="1">
      <c r="B1358" s="956"/>
      <c r="C1358" s="200" t="s">
        <v>149</v>
      </c>
      <c r="D1358" s="201"/>
      <c r="E1358" s="339"/>
      <c r="F1358" s="203"/>
      <c r="G1358" s="204">
        <f>E1358-F1358</f>
        <v>0</v>
      </c>
      <c r="H1358" s="330"/>
      <c r="I1358" s="209">
        <f t="shared" si="773"/>
        <v>0</v>
      </c>
      <c r="J1358" s="210">
        <f t="shared" si="774"/>
        <v>0</v>
      </c>
      <c r="K1358" s="244">
        <f t="shared" si="775"/>
        <v>0</v>
      </c>
      <c r="L1358" s="245">
        <f>SUM(L1286+H1358)</f>
        <v>0</v>
      </c>
    </row>
    <row r="1359" spans="2:12" ht="16" thickTop="1" thickBot="1">
      <c r="B1359" s="957"/>
      <c r="C1359" s="13" t="s">
        <v>150</v>
      </c>
      <c r="D1359" s="14"/>
      <c r="E1359" s="15">
        <f t="shared" ref="E1359:L1359" si="777">SUM(E1349:E1358)</f>
        <v>56</v>
      </c>
      <c r="F1359" s="16">
        <f t="shared" si="777"/>
        <v>0</v>
      </c>
      <c r="G1359" s="17">
        <f t="shared" si="777"/>
        <v>56</v>
      </c>
      <c r="H1359" s="18">
        <f t="shared" si="777"/>
        <v>434800</v>
      </c>
      <c r="I1359" s="246">
        <f t="shared" si="777"/>
        <v>295</v>
      </c>
      <c r="J1359" s="247">
        <f t="shared" si="777"/>
        <v>0</v>
      </c>
      <c r="K1359" s="248">
        <f t="shared" si="777"/>
        <v>295</v>
      </c>
      <c r="L1359" s="249">
        <f t="shared" si="777"/>
        <v>2317800</v>
      </c>
    </row>
    <row r="1360" spans="2:12" ht="13.5" customHeight="1">
      <c r="B1360" s="955" t="s">
        <v>337</v>
      </c>
      <c r="C1360" s="301" t="s">
        <v>146</v>
      </c>
      <c r="D1360" s="234">
        <v>1000</v>
      </c>
      <c r="E1360" s="302"/>
      <c r="F1360" s="303"/>
      <c r="G1360" s="304">
        <f t="shared" ref="G1360:G1369" si="778">E1360-F1360</f>
        <v>0</v>
      </c>
      <c r="H1360" s="305">
        <f>+G1360*D1360</f>
        <v>0</v>
      </c>
      <c r="I1360" s="306">
        <f t="shared" ref="I1360:I1369" si="779">SUM(I1288+E1360)</f>
        <v>0</v>
      </c>
      <c r="J1360" s="307">
        <f t="shared" ref="J1360:J1369" si="780">SUM(J1288+F1360)</f>
        <v>0</v>
      </c>
      <c r="K1360" s="308">
        <f t="shared" ref="K1360:K1367" si="781">I1360-J1360</f>
        <v>0</v>
      </c>
      <c r="L1360" s="309">
        <f>K1360*$D1360</f>
        <v>0</v>
      </c>
    </row>
    <row r="1361" spans="2:12">
      <c r="B1361" s="956"/>
      <c r="C1361" s="55" t="s">
        <v>312</v>
      </c>
      <c r="D1361" s="310">
        <v>1000</v>
      </c>
      <c r="E1361" s="195"/>
      <c r="F1361" s="196"/>
      <c r="G1361" s="197">
        <f t="shared" si="778"/>
        <v>0</v>
      </c>
      <c r="H1361" s="198">
        <f t="shared" ref="H1361:H1368" si="782">+G1361*D1361</f>
        <v>0</v>
      </c>
      <c r="I1361" s="208">
        <f t="shared" si="779"/>
        <v>0</v>
      </c>
      <c r="J1361" s="147">
        <f t="shared" si="780"/>
        <v>0</v>
      </c>
      <c r="K1361" s="242">
        <f t="shared" si="781"/>
        <v>0</v>
      </c>
      <c r="L1361" s="243">
        <f t="shared" ref="L1361:L1368" si="783">K1361*$D1361</f>
        <v>0</v>
      </c>
    </row>
    <row r="1362" spans="2:12">
      <c r="B1362" s="956"/>
      <c r="C1362" s="55" t="s">
        <v>314</v>
      </c>
      <c r="D1362" s="194">
        <v>500</v>
      </c>
      <c r="E1362" s="195"/>
      <c r="F1362" s="196"/>
      <c r="G1362" s="197">
        <f t="shared" si="778"/>
        <v>0</v>
      </c>
      <c r="H1362" s="198">
        <f t="shared" si="782"/>
        <v>0</v>
      </c>
      <c r="I1362" s="208">
        <f t="shared" si="779"/>
        <v>0</v>
      </c>
      <c r="J1362" s="147">
        <f t="shared" si="780"/>
        <v>0</v>
      </c>
      <c r="K1362" s="242">
        <f t="shared" si="781"/>
        <v>0</v>
      </c>
      <c r="L1362" s="243">
        <f t="shared" si="783"/>
        <v>0</v>
      </c>
    </row>
    <row r="1363" spans="2:12">
      <c r="B1363" s="956"/>
      <c r="C1363" s="55" t="s">
        <v>313</v>
      </c>
      <c r="D1363" s="194">
        <v>500</v>
      </c>
      <c r="E1363" s="195"/>
      <c r="F1363" s="196"/>
      <c r="G1363" s="197">
        <f t="shared" si="778"/>
        <v>0</v>
      </c>
      <c r="H1363" s="198">
        <f t="shared" si="782"/>
        <v>0</v>
      </c>
      <c r="I1363" s="208">
        <f t="shared" si="779"/>
        <v>0</v>
      </c>
      <c r="J1363" s="147">
        <f t="shared" si="780"/>
        <v>0</v>
      </c>
      <c r="K1363" s="242">
        <f t="shared" si="781"/>
        <v>0</v>
      </c>
      <c r="L1363" s="243">
        <f t="shared" si="783"/>
        <v>0</v>
      </c>
    </row>
    <row r="1364" spans="2:12">
      <c r="B1364" s="956"/>
      <c r="C1364" s="55" t="s">
        <v>147</v>
      </c>
      <c r="D1364" s="194">
        <v>900</v>
      </c>
      <c r="E1364" s="195"/>
      <c r="F1364" s="196"/>
      <c r="G1364" s="197">
        <f t="shared" si="778"/>
        <v>0</v>
      </c>
      <c r="H1364" s="198">
        <f t="shared" si="782"/>
        <v>0</v>
      </c>
      <c r="I1364" s="208">
        <f t="shared" si="779"/>
        <v>0</v>
      </c>
      <c r="J1364" s="147">
        <f t="shared" si="780"/>
        <v>0</v>
      </c>
      <c r="K1364" s="242">
        <f t="shared" si="781"/>
        <v>0</v>
      </c>
      <c r="L1364" s="243">
        <f t="shared" si="783"/>
        <v>0</v>
      </c>
    </row>
    <row r="1365" spans="2:12">
      <c r="B1365" s="956"/>
      <c r="C1365" s="55" t="s">
        <v>315</v>
      </c>
      <c r="D1365" s="194">
        <v>900</v>
      </c>
      <c r="E1365" s="195"/>
      <c r="F1365" s="196"/>
      <c r="G1365" s="197">
        <f t="shared" si="778"/>
        <v>0</v>
      </c>
      <c r="H1365" s="198">
        <f t="shared" si="782"/>
        <v>0</v>
      </c>
      <c r="I1365" s="208">
        <f t="shared" si="779"/>
        <v>0</v>
      </c>
      <c r="J1365" s="147">
        <f t="shared" si="780"/>
        <v>0</v>
      </c>
      <c r="K1365" s="242">
        <f t="shared" si="781"/>
        <v>0</v>
      </c>
      <c r="L1365" s="243">
        <f t="shared" si="783"/>
        <v>0</v>
      </c>
    </row>
    <row r="1366" spans="2:12">
      <c r="B1366" s="956"/>
      <c r="C1366" s="55" t="s">
        <v>317</v>
      </c>
      <c r="D1366" s="194">
        <v>450</v>
      </c>
      <c r="E1366" s="195"/>
      <c r="F1366" s="196"/>
      <c r="G1366" s="197">
        <f t="shared" si="778"/>
        <v>0</v>
      </c>
      <c r="H1366" s="198">
        <f t="shared" si="782"/>
        <v>0</v>
      </c>
      <c r="I1366" s="208">
        <f t="shared" si="779"/>
        <v>0</v>
      </c>
      <c r="J1366" s="147">
        <f t="shared" si="780"/>
        <v>0</v>
      </c>
      <c r="K1366" s="242">
        <f t="shared" si="781"/>
        <v>0</v>
      </c>
      <c r="L1366" s="243">
        <f t="shared" si="783"/>
        <v>0</v>
      </c>
    </row>
    <row r="1367" spans="2:12">
      <c r="B1367" s="956"/>
      <c r="C1367" s="55" t="s">
        <v>316</v>
      </c>
      <c r="D1367" s="194">
        <v>450</v>
      </c>
      <c r="E1367" s="195"/>
      <c r="F1367" s="196"/>
      <c r="G1367" s="197">
        <f t="shared" si="778"/>
        <v>0</v>
      </c>
      <c r="H1367" s="198">
        <f t="shared" si="782"/>
        <v>0</v>
      </c>
      <c r="I1367" s="208">
        <f t="shared" si="779"/>
        <v>0</v>
      </c>
      <c r="J1367" s="147">
        <f t="shared" si="780"/>
        <v>0</v>
      </c>
      <c r="K1367" s="242">
        <f t="shared" si="781"/>
        <v>0</v>
      </c>
      <c r="L1367" s="243">
        <f t="shared" si="783"/>
        <v>0</v>
      </c>
    </row>
    <row r="1368" spans="2:12">
      <c r="B1368" s="956"/>
      <c r="C1368" s="55" t="s">
        <v>318</v>
      </c>
      <c r="D1368" s="199">
        <v>700</v>
      </c>
      <c r="E1368" s="195"/>
      <c r="F1368" s="196"/>
      <c r="G1368" s="197">
        <f t="shared" si="778"/>
        <v>0</v>
      </c>
      <c r="H1368" s="198">
        <f t="shared" si="782"/>
        <v>0</v>
      </c>
      <c r="I1368" s="208">
        <f t="shared" si="779"/>
        <v>0</v>
      </c>
      <c r="J1368" s="147">
        <f t="shared" si="780"/>
        <v>0</v>
      </c>
      <c r="K1368" s="242">
        <f>I1368-J1368</f>
        <v>0</v>
      </c>
      <c r="L1368" s="243">
        <f t="shared" si="783"/>
        <v>0</v>
      </c>
    </row>
    <row r="1369" spans="2:12" ht="15" thickBot="1">
      <c r="B1369" s="956"/>
      <c r="C1369" s="200" t="s">
        <v>149</v>
      </c>
      <c r="D1369" s="201"/>
      <c r="E1369" s="339"/>
      <c r="F1369" s="203"/>
      <c r="G1369" s="204">
        <f t="shared" si="778"/>
        <v>0</v>
      </c>
      <c r="H1369" s="330"/>
      <c r="I1369" s="209">
        <f t="shared" si="779"/>
        <v>0</v>
      </c>
      <c r="J1369" s="210">
        <f t="shared" si="780"/>
        <v>0</v>
      </c>
      <c r="K1369" s="244">
        <f>I1369-J1369</f>
        <v>0</v>
      </c>
      <c r="L1369" s="245">
        <f>SUM(L1297+H1369)</f>
        <v>0</v>
      </c>
    </row>
    <row r="1370" spans="2:12" ht="16" thickTop="1" thickBot="1">
      <c r="B1370" s="957"/>
      <c r="C1370" s="13" t="s">
        <v>150</v>
      </c>
      <c r="D1370" s="14"/>
      <c r="E1370" s="15">
        <f t="shared" ref="E1370:L1370" si="784">SUM(E1360:E1369)</f>
        <v>0</v>
      </c>
      <c r="F1370" s="16">
        <f t="shared" si="784"/>
        <v>0</v>
      </c>
      <c r="G1370" s="17">
        <f t="shared" si="784"/>
        <v>0</v>
      </c>
      <c r="H1370" s="18">
        <f t="shared" si="784"/>
        <v>0</v>
      </c>
      <c r="I1370" s="246">
        <f t="shared" si="784"/>
        <v>0</v>
      </c>
      <c r="J1370" s="247">
        <f t="shared" si="784"/>
        <v>0</v>
      </c>
      <c r="K1370" s="248">
        <f t="shared" si="784"/>
        <v>0</v>
      </c>
      <c r="L1370" s="249">
        <f t="shared" si="784"/>
        <v>0</v>
      </c>
    </row>
    <row r="1371" spans="2:12" ht="15" thickBot="1">
      <c r="B1371" s="207" t="s">
        <v>151</v>
      </c>
      <c r="C1371" s="232"/>
      <c r="D1371" s="232"/>
      <c r="E1371" s="258">
        <f t="shared" ref="E1371:L1371" si="785">SUM(E1315+E1326+E1337+E1348+E1359+E1370)</f>
        <v>250</v>
      </c>
      <c r="F1371" s="341">
        <f t="shared" si="785"/>
        <v>0</v>
      </c>
      <c r="G1371" s="342">
        <f t="shared" si="785"/>
        <v>250</v>
      </c>
      <c r="H1371" s="343">
        <f t="shared" si="785"/>
        <v>1355060</v>
      </c>
      <c r="I1371" s="255">
        <f t="shared" si="785"/>
        <v>1950</v>
      </c>
      <c r="J1371" s="256">
        <f t="shared" si="785"/>
        <v>0</v>
      </c>
      <c r="K1371" s="257">
        <f t="shared" si="785"/>
        <v>1950</v>
      </c>
      <c r="L1371" s="233">
        <f t="shared" si="785"/>
        <v>10158960</v>
      </c>
    </row>
    <row r="1373" spans="2:12">
      <c r="B1373" s="961" t="s">
        <v>138</v>
      </c>
      <c r="C1373" s="961"/>
      <c r="D1373" s="961"/>
      <c r="E1373" s="922"/>
      <c r="F1373" s="922"/>
    </row>
    <row r="1374" spans="2:12" ht="16.5" customHeight="1" thickBot="1">
      <c r="B1374" s="954">
        <f>B1302+1</f>
        <v>46161</v>
      </c>
      <c r="C1374" s="954"/>
      <c r="D1374" s="954"/>
      <c r="E1374" s="954"/>
      <c r="F1374" s="954"/>
      <c r="G1374" s="311"/>
      <c r="H1374" s="20"/>
    </row>
    <row r="1375" spans="2:12" ht="15">
      <c r="B1375" s="958" t="s">
        <v>139</v>
      </c>
      <c r="C1375" s="959"/>
      <c r="D1375" s="960"/>
      <c r="E1375" s="5"/>
      <c r="F1375" s="226" t="s">
        <v>140</v>
      </c>
      <c r="G1375" s="226"/>
      <c r="H1375" s="6"/>
      <c r="I1375" s="7"/>
      <c r="J1375" s="226" t="s">
        <v>141</v>
      </c>
      <c r="K1375" s="226"/>
      <c r="L1375" s="6"/>
    </row>
    <row r="1376" spans="2:12" ht="15" thickBot="1">
      <c r="B1376" s="227"/>
      <c r="C1376" s="228"/>
      <c r="D1376" s="229"/>
      <c r="E1376" s="8" t="s">
        <v>142</v>
      </c>
      <c r="F1376" s="9" t="s">
        <v>143</v>
      </c>
      <c r="G1376" s="10" t="s">
        <v>144</v>
      </c>
      <c r="H1376" s="11" t="s">
        <v>145</v>
      </c>
      <c r="I1376" s="12" t="s">
        <v>142</v>
      </c>
      <c r="J1376" s="9" t="s">
        <v>143</v>
      </c>
      <c r="K1376" s="10" t="s">
        <v>144</v>
      </c>
      <c r="L1376" s="11" t="s">
        <v>145</v>
      </c>
    </row>
    <row r="1377" spans="2:12" ht="13.5" customHeight="1">
      <c r="B1377" s="955" t="s">
        <v>636</v>
      </c>
      <c r="C1377" s="301" t="s">
        <v>146</v>
      </c>
      <c r="D1377" s="234">
        <v>5000</v>
      </c>
      <c r="E1377" s="302">
        <v>25</v>
      </c>
      <c r="F1377" s="303"/>
      <c r="G1377" s="304">
        <f t="shared" ref="G1377:G1386" si="786">E1377-F1377</f>
        <v>25</v>
      </c>
      <c r="H1377" s="305">
        <f>G1377*$D1377</f>
        <v>125000</v>
      </c>
      <c r="I1377" s="306">
        <f t="shared" ref="I1377:I1386" si="787">SUM(I1305+E1377)</f>
        <v>577</v>
      </c>
      <c r="J1377" s="307">
        <f t="shared" ref="J1377:J1386" si="788">SUM(J1305+F1377)</f>
        <v>0</v>
      </c>
      <c r="K1377" s="308">
        <f t="shared" ref="K1377:K1386" si="789">I1377-J1377</f>
        <v>577</v>
      </c>
      <c r="L1377" s="309">
        <f>K1377*$D1377</f>
        <v>2885000</v>
      </c>
    </row>
    <row r="1378" spans="2:12">
      <c r="B1378" s="956"/>
      <c r="C1378" s="55" t="s">
        <v>312</v>
      </c>
      <c r="D1378" s="310">
        <v>5000</v>
      </c>
      <c r="E1378" s="195"/>
      <c r="F1378" s="196"/>
      <c r="G1378" s="197">
        <f t="shared" si="786"/>
        <v>0</v>
      </c>
      <c r="H1378" s="198">
        <f t="shared" ref="H1378:H1385" si="790">G1378*$D1378</f>
        <v>0</v>
      </c>
      <c r="I1378" s="208">
        <f t="shared" si="787"/>
        <v>0</v>
      </c>
      <c r="J1378" s="147">
        <f t="shared" si="788"/>
        <v>0</v>
      </c>
      <c r="K1378" s="242">
        <f t="shared" si="789"/>
        <v>0</v>
      </c>
      <c r="L1378" s="243">
        <f t="shared" ref="L1378:L1385" si="791">K1378*$D1378</f>
        <v>0</v>
      </c>
    </row>
    <row r="1379" spans="2:12">
      <c r="B1379" s="956"/>
      <c r="C1379" s="55" t="s">
        <v>314</v>
      </c>
      <c r="D1379" s="194">
        <v>2500</v>
      </c>
      <c r="E1379" s="195"/>
      <c r="F1379" s="196"/>
      <c r="G1379" s="197">
        <f t="shared" si="786"/>
        <v>0</v>
      </c>
      <c r="H1379" s="198">
        <f t="shared" si="790"/>
        <v>0</v>
      </c>
      <c r="I1379" s="208">
        <f t="shared" si="787"/>
        <v>24</v>
      </c>
      <c r="J1379" s="147">
        <f t="shared" si="788"/>
        <v>0</v>
      </c>
      <c r="K1379" s="242">
        <f t="shared" si="789"/>
        <v>24</v>
      </c>
      <c r="L1379" s="243">
        <f t="shared" si="791"/>
        <v>60000</v>
      </c>
    </row>
    <row r="1380" spans="2:12">
      <c r="B1380" s="956"/>
      <c r="C1380" s="55" t="s">
        <v>313</v>
      </c>
      <c r="D1380" s="194">
        <v>2500</v>
      </c>
      <c r="E1380" s="195"/>
      <c r="F1380" s="196"/>
      <c r="G1380" s="197">
        <f t="shared" si="786"/>
        <v>0</v>
      </c>
      <c r="H1380" s="198">
        <f t="shared" si="790"/>
        <v>0</v>
      </c>
      <c r="I1380" s="208">
        <f t="shared" si="787"/>
        <v>0</v>
      </c>
      <c r="J1380" s="147">
        <f t="shared" si="788"/>
        <v>0</v>
      </c>
      <c r="K1380" s="242">
        <f t="shared" si="789"/>
        <v>0</v>
      </c>
      <c r="L1380" s="243">
        <f t="shared" si="791"/>
        <v>0</v>
      </c>
    </row>
    <row r="1381" spans="2:12">
      <c r="B1381" s="956"/>
      <c r="C1381" s="55" t="s">
        <v>147</v>
      </c>
      <c r="D1381" s="194">
        <v>4750</v>
      </c>
      <c r="E1381" s="195">
        <v>2</v>
      </c>
      <c r="F1381" s="196"/>
      <c r="G1381" s="197">
        <f t="shared" si="786"/>
        <v>2</v>
      </c>
      <c r="H1381" s="198">
        <f t="shared" si="790"/>
        <v>9500</v>
      </c>
      <c r="I1381" s="208">
        <f t="shared" si="787"/>
        <v>77</v>
      </c>
      <c r="J1381" s="147">
        <f t="shared" si="788"/>
        <v>0</v>
      </c>
      <c r="K1381" s="242">
        <f t="shared" si="789"/>
        <v>77</v>
      </c>
      <c r="L1381" s="243">
        <f t="shared" si="791"/>
        <v>365750</v>
      </c>
    </row>
    <row r="1382" spans="2:12">
      <c r="B1382" s="956"/>
      <c r="C1382" s="55" t="s">
        <v>315</v>
      </c>
      <c r="D1382" s="194">
        <v>4750</v>
      </c>
      <c r="E1382" s="195"/>
      <c r="F1382" s="196"/>
      <c r="G1382" s="197">
        <f t="shared" si="786"/>
        <v>0</v>
      </c>
      <c r="H1382" s="198">
        <f t="shared" si="790"/>
        <v>0</v>
      </c>
      <c r="I1382" s="208">
        <f t="shared" si="787"/>
        <v>0</v>
      </c>
      <c r="J1382" s="147">
        <f t="shared" si="788"/>
        <v>0</v>
      </c>
      <c r="K1382" s="242">
        <f t="shared" si="789"/>
        <v>0</v>
      </c>
      <c r="L1382" s="243">
        <f t="shared" si="791"/>
        <v>0</v>
      </c>
    </row>
    <row r="1383" spans="2:12">
      <c r="B1383" s="956"/>
      <c r="C1383" s="55" t="s">
        <v>317</v>
      </c>
      <c r="D1383" s="194">
        <v>2380</v>
      </c>
      <c r="E1383" s="195"/>
      <c r="F1383" s="196"/>
      <c r="G1383" s="197">
        <f t="shared" si="786"/>
        <v>0</v>
      </c>
      <c r="H1383" s="198">
        <f t="shared" si="790"/>
        <v>0</v>
      </c>
      <c r="I1383" s="208">
        <f t="shared" si="787"/>
        <v>4</v>
      </c>
      <c r="J1383" s="147">
        <f t="shared" si="788"/>
        <v>0</v>
      </c>
      <c r="K1383" s="242">
        <f t="shared" si="789"/>
        <v>4</v>
      </c>
      <c r="L1383" s="243">
        <f t="shared" si="791"/>
        <v>9520</v>
      </c>
    </row>
    <row r="1384" spans="2:12">
      <c r="B1384" s="956"/>
      <c r="C1384" s="55" t="s">
        <v>316</v>
      </c>
      <c r="D1384" s="194">
        <v>2380</v>
      </c>
      <c r="E1384" s="195"/>
      <c r="F1384" s="196"/>
      <c r="G1384" s="197">
        <f t="shared" si="786"/>
        <v>0</v>
      </c>
      <c r="H1384" s="198">
        <f t="shared" si="790"/>
        <v>0</v>
      </c>
      <c r="I1384" s="208">
        <f t="shared" si="787"/>
        <v>0</v>
      </c>
      <c r="J1384" s="147">
        <f t="shared" si="788"/>
        <v>0</v>
      </c>
      <c r="K1384" s="242">
        <f t="shared" si="789"/>
        <v>0</v>
      </c>
      <c r="L1384" s="243">
        <f t="shared" si="791"/>
        <v>0</v>
      </c>
    </row>
    <row r="1385" spans="2:12">
      <c r="B1385" s="956"/>
      <c r="C1385" s="55" t="s">
        <v>318</v>
      </c>
      <c r="D1385" s="194">
        <v>3500</v>
      </c>
      <c r="E1385" s="195"/>
      <c r="F1385" s="196"/>
      <c r="G1385" s="197">
        <f t="shared" si="786"/>
        <v>0</v>
      </c>
      <c r="H1385" s="198">
        <f t="shared" si="790"/>
        <v>0</v>
      </c>
      <c r="I1385" s="208">
        <f t="shared" si="787"/>
        <v>0</v>
      </c>
      <c r="J1385" s="147">
        <f t="shared" si="788"/>
        <v>0</v>
      </c>
      <c r="K1385" s="242">
        <f t="shared" si="789"/>
        <v>0</v>
      </c>
      <c r="L1385" s="243">
        <f t="shared" si="791"/>
        <v>0</v>
      </c>
    </row>
    <row r="1386" spans="2:12" ht="15" thickBot="1">
      <c r="B1386" s="956"/>
      <c r="C1386" s="200" t="s">
        <v>149</v>
      </c>
      <c r="D1386" s="201"/>
      <c r="E1386" s="339">
        <v>103</v>
      </c>
      <c r="F1386" s="203"/>
      <c r="G1386" s="204">
        <f t="shared" si="786"/>
        <v>103</v>
      </c>
      <c r="H1386" s="330">
        <v>486880</v>
      </c>
      <c r="I1386" s="209">
        <f t="shared" si="787"/>
        <v>831</v>
      </c>
      <c r="J1386" s="210">
        <f t="shared" si="788"/>
        <v>0</v>
      </c>
      <c r="K1386" s="244">
        <f t="shared" si="789"/>
        <v>831</v>
      </c>
      <c r="L1386" s="245">
        <f>SUM(L1314+H1386)</f>
        <v>3866270</v>
      </c>
    </row>
    <row r="1387" spans="2:12" ht="16" thickTop="1" thickBot="1">
      <c r="B1387" s="957"/>
      <c r="C1387" s="13" t="s">
        <v>150</v>
      </c>
      <c r="D1387" s="14"/>
      <c r="E1387" s="15">
        <f t="shared" ref="E1387:L1387" si="792">SUM(E1377:E1386)</f>
        <v>130</v>
      </c>
      <c r="F1387" s="16">
        <f t="shared" si="792"/>
        <v>0</v>
      </c>
      <c r="G1387" s="17">
        <f t="shared" si="792"/>
        <v>130</v>
      </c>
      <c r="H1387" s="18">
        <f t="shared" si="792"/>
        <v>621380</v>
      </c>
      <c r="I1387" s="246">
        <f t="shared" si="792"/>
        <v>1513</v>
      </c>
      <c r="J1387" s="247">
        <f t="shared" si="792"/>
        <v>0</v>
      </c>
      <c r="K1387" s="248">
        <f t="shared" si="792"/>
        <v>1513</v>
      </c>
      <c r="L1387" s="249">
        <f t="shared" si="792"/>
        <v>7186540</v>
      </c>
    </row>
    <row r="1388" spans="2:12" ht="13.5" customHeight="1">
      <c r="B1388" s="955" t="s">
        <v>319</v>
      </c>
      <c r="C1388" s="301" t="s">
        <v>146</v>
      </c>
      <c r="D1388" s="234">
        <v>4000</v>
      </c>
      <c r="E1388" s="302"/>
      <c r="F1388" s="303"/>
      <c r="G1388" s="304">
        <f t="shared" ref="G1388:G1396" si="793">E1388-F1388</f>
        <v>0</v>
      </c>
      <c r="H1388" s="305">
        <f t="shared" ref="H1388:H1396" si="794">G1388*$D1388</f>
        <v>0</v>
      </c>
      <c r="I1388" s="306">
        <f t="shared" ref="I1388:I1397" si="795">SUM(I1316+E1388)</f>
        <v>0</v>
      </c>
      <c r="J1388" s="307">
        <f t="shared" ref="J1388:J1397" si="796">SUM(J1316+F1388)</f>
        <v>0</v>
      </c>
      <c r="K1388" s="308">
        <f t="shared" ref="K1388:K1397" si="797">I1388-J1388</f>
        <v>0</v>
      </c>
      <c r="L1388" s="309">
        <f>K1388*$D1388</f>
        <v>0</v>
      </c>
    </row>
    <row r="1389" spans="2:12">
      <c r="B1389" s="956"/>
      <c r="C1389" s="55" t="s">
        <v>312</v>
      </c>
      <c r="D1389" s="310">
        <v>4000</v>
      </c>
      <c r="E1389" s="195"/>
      <c r="F1389" s="196"/>
      <c r="G1389" s="197">
        <f t="shared" si="793"/>
        <v>0</v>
      </c>
      <c r="H1389" s="198">
        <f t="shared" si="794"/>
        <v>0</v>
      </c>
      <c r="I1389" s="208">
        <f t="shared" si="795"/>
        <v>0</v>
      </c>
      <c r="J1389" s="147">
        <f t="shared" si="796"/>
        <v>0</v>
      </c>
      <c r="K1389" s="242">
        <f t="shared" si="797"/>
        <v>0</v>
      </c>
      <c r="L1389" s="243">
        <f t="shared" ref="L1389:L1396" si="798">K1389*$D1389</f>
        <v>0</v>
      </c>
    </row>
    <row r="1390" spans="2:12">
      <c r="B1390" s="956"/>
      <c r="C1390" s="55" t="s">
        <v>314</v>
      </c>
      <c r="D1390" s="194">
        <v>2000</v>
      </c>
      <c r="E1390" s="195"/>
      <c r="F1390" s="196"/>
      <c r="G1390" s="197">
        <f t="shared" si="793"/>
        <v>0</v>
      </c>
      <c r="H1390" s="198">
        <f t="shared" si="794"/>
        <v>0</v>
      </c>
      <c r="I1390" s="208">
        <f t="shared" si="795"/>
        <v>0</v>
      </c>
      <c r="J1390" s="147">
        <f t="shared" si="796"/>
        <v>0</v>
      </c>
      <c r="K1390" s="242">
        <f t="shared" si="797"/>
        <v>0</v>
      </c>
      <c r="L1390" s="243">
        <f t="shared" si="798"/>
        <v>0</v>
      </c>
    </row>
    <row r="1391" spans="2:12">
      <c r="B1391" s="956"/>
      <c r="C1391" s="55" t="s">
        <v>313</v>
      </c>
      <c r="D1391" s="194">
        <v>2000</v>
      </c>
      <c r="E1391" s="195"/>
      <c r="F1391" s="196"/>
      <c r="G1391" s="197">
        <f t="shared" si="793"/>
        <v>0</v>
      </c>
      <c r="H1391" s="198">
        <f t="shared" si="794"/>
        <v>0</v>
      </c>
      <c r="I1391" s="208">
        <f t="shared" si="795"/>
        <v>0</v>
      </c>
      <c r="J1391" s="147">
        <f t="shared" si="796"/>
        <v>0</v>
      </c>
      <c r="K1391" s="242">
        <f t="shared" si="797"/>
        <v>0</v>
      </c>
      <c r="L1391" s="243">
        <f t="shared" si="798"/>
        <v>0</v>
      </c>
    </row>
    <row r="1392" spans="2:12">
      <c r="B1392" s="956"/>
      <c r="C1392" s="55" t="s">
        <v>147</v>
      </c>
      <c r="D1392" s="194">
        <v>3800</v>
      </c>
      <c r="E1392" s="195"/>
      <c r="F1392" s="196"/>
      <c r="G1392" s="197">
        <f t="shared" si="793"/>
        <v>0</v>
      </c>
      <c r="H1392" s="198">
        <f t="shared" si="794"/>
        <v>0</v>
      </c>
      <c r="I1392" s="208">
        <f t="shared" si="795"/>
        <v>0</v>
      </c>
      <c r="J1392" s="147">
        <f t="shared" si="796"/>
        <v>0</v>
      </c>
      <c r="K1392" s="242">
        <f t="shared" si="797"/>
        <v>0</v>
      </c>
      <c r="L1392" s="243">
        <f t="shared" si="798"/>
        <v>0</v>
      </c>
    </row>
    <row r="1393" spans="2:12">
      <c r="B1393" s="956"/>
      <c r="C1393" s="55" t="s">
        <v>315</v>
      </c>
      <c r="D1393" s="194">
        <v>3800</v>
      </c>
      <c r="E1393" s="195"/>
      <c r="F1393" s="196"/>
      <c r="G1393" s="197">
        <f t="shared" si="793"/>
        <v>0</v>
      </c>
      <c r="H1393" s="198">
        <f t="shared" si="794"/>
        <v>0</v>
      </c>
      <c r="I1393" s="208">
        <f t="shared" si="795"/>
        <v>0</v>
      </c>
      <c r="J1393" s="147">
        <f t="shared" si="796"/>
        <v>0</v>
      </c>
      <c r="K1393" s="242">
        <f t="shared" si="797"/>
        <v>0</v>
      </c>
      <c r="L1393" s="243">
        <f t="shared" si="798"/>
        <v>0</v>
      </c>
    </row>
    <row r="1394" spans="2:12">
      <c r="B1394" s="956"/>
      <c r="C1394" s="55" t="s">
        <v>317</v>
      </c>
      <c r="D1394" s="194">
        <v>1900</v>
      </c>
      <c r="E1394" s="195"/>
      <c r="F1394" s="196"/>
      <c r="G1394" s="197">
        <f t="shared" si="793"/>
        <v>0</v>
      </c>
      <c r="H1394" s="198">
        <f t="shared" si="794"/>
        <v>0</v>
      </c>
      <c r="I1394" s="208">
        <f t="shared" si="795"/>
        <v>0</v>
      </c>
      <c r="J1394" s="147">
        <f t="shared" si="796"/>
        <v>0</v>
      </c>
      <c r="K1394" s="242">
        <f t="shared" si="797"/>
        <v>0</v>
      </c>
      <c r="L1394" s="243">
        <f t="shared" si="798"/>
        <v>0</v>
      </c>
    </row>
    <row r="1395" spans="2:12">
      <c r="B1395" s="956"/>
      <c r="C1395" s="55" t="s">
        <v>316</v>
      </c>
      <c r="D1395" s="194">
        <v>1900</v>
      </c>
      <c r="E1395" s="195"/>
      <c r="F1395" s="196"/>
      <c r="G1395" s="197">
        <f t="shared" si="793"/>
        <v>0</v>
      </c>
      <c r="H1395" s="198">
        <f t="shared" si="794"/>
        <v>0</v>
      </c>
      <c r="I1395" s="208">
        <f t="shared" si="795"/>
        <v>0</v>
      </c>
      <c r="J1395" s="147">
        <f t="shared" si="796"/>
        <v>0</v>
      </c>
      <c r="K1395" s="242">
        <f t="shared" si="797"/>
        <v>0</v>
      </c>
      <c r="L1395" s="243">
        <f t="shared" si="798"/>
        <v>0</v>
      </c>
    </row>
    <row r="1396" spans="2:12">
      <c r="B1396" s="956"/>
      <c r="C1396" s="55" t="s">
        <v>318</v>
      </c>
      <c r="D1396" s="194">
        <v>2800</v>
      </c>
      <c r="E1396" s="195"/>
      <c r="F1396" s="196"/>
      <c r="G1396" s="197">
        <f t="shared" si="793"/>
        <v>0</v>
      </c>
      <c r="H1396" s="198">
        <f t="shared" si="794"/>
        <v>0</v>
      </c>
      <c r="I1396" s="208">
        <f t="shared" si="795"/>
        <v>0</v>
      </c>
      <c r="J1396" s="147">
        <f t="shared" si="796"/>
        <v>0</v>
      </c>
      <c r="K1396" s="242">
        <f t="shared" si="797"/>
        <v>0</v>
      </c>
      <c r="L1396" s="243">
        <f t="shared" si="798"/>
        <v>0</v>
      </c>
    </row>
    <row r="1397" spans="2:12" ht="15" thickBot="1">
      <c r="B1397" s="956"/>
      <c r="C1397" s="200" t="s">
        <v>149</v>
      </c>
      <c r="D1397" s="201"/>
      <c r="E1397" s="339"/>
      <c r="F1397" s="203"/>
      <c r="G1397" s="204">
        <f>E1397-F1397</f>
        <v>0</v>
      </c>
      <c r="H1397" s="330"/>
      <c r="I1397" s="209">
        <f t="shared" si="795"/>
        <v>0</v>
      </c>
      <c r="J1397" s="210">
        <f t="shared" si="796"/>
        <v>0</v>
      </c>
      <c r="K1397" s="244">
        <f t="shared" si="797"/>
        <v>0</v>
      </c>
      <c r="L1397" s="245">
        <f>SUM(L1325+H1397)</f>
        <v>0</v>
      </c>
    </row>
    <row r="1398" spans="2:12" ht="16" thickTop="1" thickBot="1">
      <c r="B1398" s="957"/>
      <c r="C1398" s="13" t="s">
        <v>150</v>
      </c>
      <c r="D1398" s="14"/>
      <c r="E1398" s="15">
        <f t="shared" ref="E1398:L1398" si="799">SUM(E1388:E1397)</f>
        <v>0</v>
      </c>
      <c r="F1398" s="16">
        <f t="shared" si="799"/>
        <v>0</v>
      </c>
      <c r="G1398" s="17">
        <f t="shared" si="799"/>
        <v>0</v>
      </c>
      <c r="H1398" s="18">
        <f t="shared" si="799"/>
        <v>0</v>
      </c>
      <c r="I1398" s="246">
        <f t="shared" si="799"/>
        <v>0</v>
      </c>
      <c r="J1398" s="247">
        <f t="shared" si="799"/>
        <v>0</v>
      </c>
      <c r="K1398" s="248">
        <f t="shared" si="799"/>
        <v>0</v>
      </c>
      <c r="L1398" s="249">
        <f t="shared" si="799"/>
        <v>0</v>
      </c>
    </row>
    <row r="1399" spans="2:12" ht="13.5" customHeight="1">
      <c r="B1399" s="955" t="s">
        <v>320</v>
      </c>
      <c r="C1399" s="301" t="s">
        <v>146</v>
      </c>
      <c r="D1399" s="234">
        <v>3000</v>
      </c>
      <c r="E1399" s="302"/>
      <c r="F1399" s="303"/>
      <c r="G1399" s="304">
        <f t="shared" ref="G1399:G1407" si="800">E1399-F1399</f>
        <v>0</v>
      </c>
      <c r="H1399" s="305">
        <f t="shared" ref="H1399:H1407" si="801">G1399*$D1399</f>
        <v>0</v>
      </c>
      <c r="I1399" s="306">
        <f t="shared" ref="I1399:I1408" si="802">SUM(I1327+E1399)</f>
        <v>69</v>
      </c>
      <c r="J1399" s="307">
        <f t="shared" ref="J1399:J1408" si="803">SUM(J1327+F1399)</f>
        <v>0</v>
      </c>
      <c r="K1399" s="308">
        <f t="shared" ref="K1399:K1408" si="804">I1399-J1399</f>
        <v>69</v>
      </c>
      <c r="L1399" s="309">
        <f>K1399*$D1399</f>
        <v>207000</v>
      </c>
    </row>
    <row r="1400" spans="2:12">
      <c r="B1400" s="956"/>
      <c r="C1400" s="55" t="s">
        <v>312</v>
      </c>
      <c r="D1400" s="310">
        <v>3000</v>
      </c>
      <c r="E1400" s="195"/>
      <c r="F1400" s="196"/>
      <c r="G1400" s="197">
        <f t="shared" si="800"/>
        <v>0</v>
      </c>
      <c r="H1400" s="198">
        <f t="shared" si="801"/>
        <v>0</v>
      </c>
      <c r="I1400" s="208">
        <f t="shared" si="802"/>
        <v>0</v>
      </c>
      <c r="J1400" s="147">
        <f t="shared" si="803"/>
        <v>0</v>
      </c>
      <c r="K1400" s="242">
        <f t="shared" si="804"/>
        <v>0</v>
      </c>
      <c r="L1400" s="243">
        <f t="shared" ref="L1400:L1407" si="805">K1400*$D1400</f>
        <v>0</v>
      </c>
    </row>
    <row r="1401" spans="2:12">
      <c r="B1401" s="956"/>
      <c r="C1401" s="55" t="s">
        <v>314</v>
      </c>
      <c r="D1401" s="194">
        <v>1500</v>
      </c>
      <c r="E1401" s="195"/>
      <c r="F1401" s="196"/>
      <c r="G1401" s="197">
        <f t="shared" si="800"/>
        <v>0</v>
      </c>
      <c r="H1401" s="198">
        <f t="shared" si="801"/>
        <v>0</v>
      </c>
      <c r="I1401" s="208">
        <f t="shared" si="802"/>
        <v>2</v>
      </c>
      <c r="J1401" s="147">
        <f t="shared" si="803"/>
        <v>0</v>
      </c>
      <c r="K1401" s="242">
        <f t="shared" si="804"/>
        <v>2</v>
      </c>
      <c r="L1401" s="243">
        <f t="shared" si="805"/>
        <v>3000</v>
      </c>
    </row>
    <row r="1402" spans="2:12">
      <c r="B1402" s="956"/>
      <c r="C1402" s="55" t="s">
        <v>313</v>
      </c>
      <c r="D1402" s="194">
        <v>1500</v>
      </c>
      <c r="E1402" s="195"/>
      <c r="F1402" s="196"/>
      <c r="G1402" s="197">
        <f t="shared" si="800"/>
        <v>0</v>
      </c>
      <c r="H1402" s="198">
        <f t="shared" si="801"/>
        <v>0</v>
      </c>
      <c r="I1402" s="208">
        <f t="shared" si="802"/>
        <v>0</v>
      </c>
      <c r="J1402" s="147">
        <f t="shared" si="803"/>
        <v>0</v>
      </c>
      <c r="K1402" s="242">
        <f t="shared" si="804"/>
        <v>0</v>
      </c>
      <c r="L1402" s="243">
        <f t="shared" si="805"/>
        <v>0</v>
      </c>
    </row>
    <row r="1403" spans="2:12">
      <c r="B1403" s="956"/>
      <c r="C1403" s="55" t="s">
        <v>147</v>
      </c>
      <c r="D1403" s="194">
        <v>2850</v>
      </c>
      <c r="E1403" s="195"/>
      <c r="F1403" s="196"/>
      <c r="G1403" s="197">
        <f t="shared" si="800"/>
        <v>0</v>
      </c>
      <c r="H1403" s="198">
        <f t="shared" si="801"/>
        <v>0</v>
      </c>
      <c r="I1403" s="208">
        <f t="shared" si="802"/>
        <v>12</v>
      </c>
      <c r="J1403" s="147">
        <f t="shared" si="803"/>
        <v>0</v>
      </c>
      <c r="K1403" s="242">
        <f t="shared" si="804"/>
        <v>12</v>
      </c>
      <c r="L1403" s="243">
        <f t="shared" si="805"/>
        <v>34200</v>
      </c>
    </row>
    <row r="1404" spans="2:12">
      <c r="B1404" s="956"/>
      <c r="C1404" s="55" t="s">
        <v>315</v>
      </c>
      <c r="D1404" s="194">
        <v>2850</v>
      </c>
      <c r="E1404" s="195"/>
      <c r="F1404" s="196"/>
      <c r="G1404" s="197">
        <f t="shared" si="800"/>
        <v>0</v>
      </c>
      <c r="H1404" s="198">
        <f t="shared" si="801"/>
        <v>0</v>
      </c>
      <c r="I1404" s="208">
        <f t="shared" si="802"/>
        <v>0</v>
      </c>
      <c r="J1404" s="147">
        <f t="shared" si="803"/>
        <v>0</v>
      </c>
      <c r="K1404" s="242">
        <f t="shared" si="804"/>
        <v>0</v>
      </c>
      <c r="L1404" s="243">
        <f t="shared" si="805"/>
        <v>0</v>
      </c>
    </row>
    <row r="1405" spans="2:12">
      <c r="B1405" s="956"/>
      <c r="C1405" s="55" t="s">
        <v>317</v>
      </c>
      <c r="D1405" s="194">
        <v>1430</v>
      </c>
      <c r="E1405" s="195"/>
      <c r="F1405" s="196"/>
      <c r="G1405" s="197">
        <f t="shared" si="800"/>
        <v>0</v>
      </c>
      <c r="H1405" s="198">
        <f t="shared" si="801"/>
        <v>0</v>
      </c>
      <c r="I1405" s="208">
        <f t="shared" si="802"/>
        <v>0</v>
      </c>
      <c r="J1405" s="147">
        <f t="shared" si="803"/>
        <v>0</v>
      </c>
      <c r="K1405" s="242">
        <f t="shared" si="804"/>
        <v>0</v>
      </c>
      <c r="L1405" s="243">
        <f t="shared" si="805"/>
        <v>0</v>
      </c>
    </row>
    <row r="1406" spans="2:12">
      <c r="B1406" s="956"/>
      <c r="C1406" s="55" t="s">
        <v>316</v>
      </c>
      <c r="D1406" s="194">
        <v>1430</v>
      </c>
      <c r="E1406" s="195"/>
      <c r="F1406" s="196"/>
      <c r="G1406" s="197">
        <f t="shared" si="800"/>
        <v>0</v>
      </c>
      <c r="H1406" s="198">
        <f t="shared" si="801"/>
        <v>0</v>
      </c>
      <c r="I1406" s="208">
        <f t="shared" si="802"/>
        <v>0</v>
      </c>
      <c r="J1406" s="147">
        <f t="shared" si="803"/>
        <v>0</v>
      </c>
      <c r="K1406" s="242">
        <f t="shared" si="804"/>
        <v>0</v>
      </c>
      <c r="L1406" s="243">
        <f t="shared" si="805"/>
        <v>0</v>
      </c>
    </row>
    <row r="1407" spans="2:12">
      <c r="B1407" s="956"/>
      <c r="C1407" s="55" t="s">
        <v>318</v>
      </c>
      <c r="D1407" s="194">
        <v>2100</v>
      </c>
      <c r="E1407" s="195"/>
      <c r="F1407" s="196"/>
      <c r="G1407" s="197">
        <f t="shared" si="800"/>
        <v>0</v>
      </c>
      <c r="H1407" s="198">
        <f t="shared" si="801"/>
        <v>0</v>
      </c>
      <c r="I1407" s="208">
        <f t="shared" si="802"/>
        <v>0</v>
      </c>
      <c r="J1407" s="147">
        <f t="shared" si="803"/>
        <v>0</v>
      </c>
      <c r="K1407" s="242">
        <f t="shared" si="804"/>
        <v>0</v>
      </c>
      <c r="L1407" s="243">
        <f t="shared" si="805"/>
        <v>0</v>
      </c>
    </row>
    <row r="1408" spans="2:12" ht="15" thickBot="1">
      <c r="B1408" s="956"/>
      <c r="C1408" s="200" t="s">
        <v>149</v>
      </c>
      <c r="D1408" s="201"/>
      <c r="E1408" s="339"/>
      <c r="F1408" s="203"/>
      <c r="G1408" s="204">
        <f>E1408-F1408</f>
        <v>0</v>
      </c>
      <c r="H1408" s="330"/>
      <c r="I1408" s="209">
        <f t="shared" si="802"/>
        <v>118</v>
      </c>
      <c r="J1408" s="210">
        <f t="shared" si="803"/>
        <v>0</v>
      </c>
      <c r="K1408" s="244">
        <f t="shared" si="804"/>
        <v>118</v>
      </c>
      <c r="L1408" s="245">
        <f>SUM(L1336+H1408)</f>
        <v>336300</v>
      </c>
    </row>
    <row r="1409" spans="2:12" ht="16" thickTop="1" thickBot="1">
      <c r="B1409" s="957"/>
      <c r="C1409" s="13" t="s">
        <v>150</v>
      </c>
      <c r="D1409" s="14"/>
      <c r="E1409" s="15">
        <f t="shared" ref="E1409:L1409" si="806">SUM(E1399:E1408)</f>
        <v>0</v>
      </c>
      <c r="F1409" s="16">
        <f t="shared" si="806"/>
        <v>0</v>
      </c>
      <c r="G1409" s="17">
        <f t="shared" si="806"/>
        <v>0</v>
      </c>
      <c r="H1409" s="18">
        <f t="shared" si="806"/>
        <v>0</v>
      </c>
      <c r="I1409" s="246">
        <f t="shared" si="806"/>
        <v>201</v>
      </c>
      <c r="J1409" s="247">
        <f t="shared" si="806"/>
        <v>0</v>
      </c>
      <c r="K1409" s="248">
        <f t="shared" si="806"/>
        <v>201</v>
      </c>
      <c r="L1409" s="249">
        <f t="shared" si="806"/>
        <v>580500</v>
      </c>
    </row>
    <row r="1410" spans="2:12" ht="13.5" customHeight="1">
      <c r="B1410" s="955" t="s">
        <v>321</v>
      </c>
      <c r="C1410" s="301" t="s">
        <v>146</v>
      </c>
      <c r="D1410" s="234">
        <v>10000</v>
      </c>
      <c r="E1410" s="302"/>
      <c r="F1410" s="303"/>
      <c r="G1410" s="304">
        <f t="shared" ref="G1410:G1418" si="807">E1410-F1410</f>
        <v>0</v>
      </c>
      <c r="H1410" s="305">
        <f t="shared" ref="H1410:H1418" si="808">G1410*$D1410</f>
        <v>0</v>
      </c>
      <c r="I1410" s="306">
        <f t="shared" ref="I1410:I1419" si="809">SUM(I1338+E1410)</f>
        <v>60</v>
      </c>
      <c r="J1410" s="307">
        <f t="shared" ref="J1410:J1419" si="810">SUM(J1338+F1410)</f>
        <v>0</v>
      </c>
      <c r="K1410" s="308">
        <f t="shared" ref="K1410:K1419" si="811">I1410-J1410</f>
        <v>60</v>
      </c>
      <c r="L1410" s="309">
        <f>K1410*$D1410</f>
        <v>600000</v>
      </c>
    </row>
    <row r="1411" spans="2:12">
      <c r="B1411" s="956"/>
      <c r="C1411" s="55" t="s">
        <v>312</v>
      </c>
      <c r="D1411" s="310">
        <v>10000</v>
      </c>
      <c r="E1411" s="195"/>
      <c r="F1411" s="196"/>
      <c r="G1411" s="197">
        <f t="shared" si="807"/>
        <v>0</v>
      </c>
      <c r="H1411" s="198">
        <f t="shared" si="808"/>
        <v>0</v>
      </c>
      <c r="I1411" s="208">
        <f t="shared" si="809"/>
        <v>0</v>
      </c>
      <c r="J1411" s="147">
        <f t="shared" si="810"/>
        <v>0</v>
      </c>
      <c r="K1411" s="242">
        <f t="shared" si="811"/>
        <v>0</v>
      </c>
      <c r="L1411" s="243">
        <f t="shared" ref="L1411:L1418" si="812">K1411*$D1411</f>
        <v>0</v>
      </c>
    </row>
    <row r="1412" spans="2:12">
      <c r="B1412" s="956"/>
      <c r="C1412" s="55" t="s">
        <v>314</v>
      </c>
      <c r="D1412" s="194">
        <v>5000</v>
      </c>
      <c r="E1412" s="195"/>
      <c r="F1412" s="196"/>
      <c r="G1412" s="197">
        <f t="shared" si="807"/>
        <v>0</v>
      </c>
      <c r="H1412" s="198">
        <f t="shared" si="808"/>
        <v>0</v>
      </c>
      <c r="I1412" s="208">
        <f t="shared" si="809"/>
        <v>2</v>
      </c>
      <c r="J1412" s="147">
        <f t="shared" si="810"/>
        <v>0</v>
      </c>
      <c r="K1412" s="242">
        <f t="shared" si="811"/>
        <v>2</v>
      </c>
      <c r="L1412" s="243">
        <f t="shared" si="812"/>
        <v>10000</v>
      </c>
    </row>
    <row r="1413" spans="2:12">
      <c r="B1413" s="956"/>
      <c r="C1413" s="55" t="s">
        <v>313</v>
      </c>
      <c r="D1413" s="194">
        <v>5000</v>
      </c>
      <c r="E1413" s="195"/>
      <c r="F1413" s="196"/>
      <c r="G1413" s="197">
        <f t="shared" si="807"/>
        <v>0</v>
      </c>
      <c r="H1413" s="198">
        <f t="shared" si="808"/>
        <v>0</v>
      </c>
      <c r="I1413" s="208">
        <f t="shared" si="809"/>
        <v>0</v>
      </c>
      <c r="J1413" s="147">
        <f t="shared" si="810"/>
        <v>0</v>
      </c>
      <c r="K1413" s="242">
        <f t="shared" si="811"/>
        <v>0</v>
      </c>
      <c r="L1413" s="243">
        <f t="shared" si="812"/>
        <v>0</v>
      </c>
    </row>
    <row r="1414" spans="2:12">
      <c r="B1414" s="956"/>
      <c r="C1414" s="55" t="s">
        <v>147</v>
      </c>
      <c r="D1414" s="194">
        <v>9500</v>
      </c>
      <c r="E1414" s="195"/>
      <c r="F1414" s="196"/>
      <c r="G1414" s="197">
        <f t="shared" si="807"/>
        <v>0</v>
      </c>
      <c r="H1414" s="198">
        <f t="shared" si="808"/>
        <v>0</v>
      </c>
      <c r="I1414" s="208">
        <f t="shared" si="809"/>
        <v>9</v>
      </c>
      <c r="J1414" s="147">
        <f t="shared" si="810"/>
        <v>0</v>
      </c>
      <c r="K1414" s="242">
        <f t="shared" si="811"/>
        <v>9</v>
      </c>
      <c r="L1414" s="243">
        <f t="shared" si="812"/>
        <v>85500</v>
      </c>
    </row>
    <row r="1415" spans="2:12">
      <c r="B1415" s="956"/>
      <c r="C1415" s="55" t="s">
        <v>315</v>
      </c>
      <c r="D1415" s="194">
        <v>9500</v>
      </c>
      <c r="E1415" s="195"/>
      <c r="F1415" s="196"/>
      <c r="G1415" s="197">
        <f t="shared" si="807"/>
        <v>0</v>
      </c>
      <c r="H1415" s="198">
        <f t="shared" si="808"/>
        <v>0</v>
      </c>
      <c r="I1415" s="208">
        <f t="shared" si="809"/>
        <v>0</v>
      </c>
      <c r="J1415" s="147">
        <f t="shared" si="810"/>
        <v>0</v>
      </c>
      <c r="K1415" s="242">
        <f t="shared" si="811"/>
        <v>0</v>
      </c>
      <c r="L1415" s="243">
        <f t="shared" si="812"/>
        <v>0</v>
      </c>
    </row>
    <row r="1416" spans="2:12">
      <c r="B1416" s="956"/>
      <c r="C1416" s="55" t="s">
        <v>317</v>
      </c>
      <c r="D1416" s="194">
        <v>4750</v>
      </c>
      <c r="E1416" s="195"/>
      <c r="F1416" s="196"/>
      <c r="G1416" s="197">
        <f t="shared" si="807"/>
        <v>0</v>
      </c>
      <c r="H1416" s="198">
        <f t="shared" si="808"/>
        <v>0</v>
      </c>
      <c r="I1416" s="208">
        <f t="shared" si="809"/>
        <v>0</v>
      </c>
      <c r="J1416" s="147">
        <f t="shared" si="810"/>
        <v>0</v>
      </c>
      <c r="K1416" s="242">
        <f t="shared" si="811"/>
        <v>0</v>
      </c>
      <c r="L1416" s="243">
        <f t="shared" si="812"/>
        <v>0</v>
      </c>
    </row>
    <row r="1417" spans="2:12">
      <c r="B1417" s="956"/>
      <c r="C1417" s="55" t="s">
        <v>316</v>
      </c>
      <c r="D1417" s="194">
        <v>4750</v>
      </c>
      <c r="E1417" s="195"/>
      <c r="F1417" s="196"/>
      <c r="G1417" s="197">
        <f t="shared" si="807"/>
        <v>0</v>
      </c>
      <c r="H1417" s="198">
        <f t="shared" si="808"/>
        <v>0</v>
      </c>
      <c r="I1417" s="208">
        <f t="shared" si="809"/>
        <v>0</v>
      </c>
      <c r="J1417" s="147">
        <f t="shared" si="810"/>
        <v>0</v>
      </c>
      <c r="K1417" s="242">
        <f t="shared" si="811"/>
        <v>0</v>
      </c>
      <c r="L1417" s="243">
        <f t="shared" si="812"/>
        <v>0</v>
      </c>
    </row>
    <row r="1418" spans="2:12">
      <c r="B1418" s="956"/>
      <c r="C1418" s="55" t="s">
        <v>318</v>
      </c>
      <c r="D1418" s="194">
        <v>7000</v>
      </c>
      <c r="E1418" s="195"/>
      <c r="F1418" s="196"/>
      <c r="G1418" s="197">
        <f t="shared" si="807"/>
        <v>0</v>
      </c>
      <c r="H1418" s="198">
        <f t="shared" si="808"/>
        <v>0</v>
      </c>
      <c r="I1418" s="208">
        <f t="shared" si="809"/>
        <v>0</v>
      </c>
      <c r="J1418" s="147">
        <f t="shared" si="810"/>
        <v>0</v>
      </c>
      <c r="K1418" s="242">
        <f t="shared" si="811"/>
        <v>0</v>
      </c>
      <c r="L1418" s="243">
        <f t="shared" si="812"/>
        <v>0</v>
      </c>
    </row>
    <row r="1419" spans="2:12" ht="15" thickBot="1">
      <c r="B1419" s="956"/>
      <c r="C1419" s="200" t="s">
        <v>149</v>
      </c>
      <c r="D1419" s="201"/>
      <c r="E1419" s="339"/>
      <c r="F1419" s="203"/>
      <c r="G1419" s="204">
        <f>E1419-F1419</f>
        <v>0</v>
      </c>
      <c r="H1419" s="330"/>
      <c r="I1419" s="209">
        <f t="shared" si="809"/>
        <v>0</v>
      </c>
      <c r="J1419" s="210">
        <f t="shared" si="810"/>
        <v>0</v>
      </c>
      <c r="K1419" s="244">
        <f t="shared" si="811"/>
        <v>0</v>
      </c>
      <c r="L1419" s="245">
        <f>SUM(L1347+H1419)</f>
        <v>0</v>
      </c>
    </row>
    <row r="1420" spans="2:12" ht="16" thickTop="1" thickBot="1">
      <c r="B1420" s="957"/>
      <c r="C1420" s="13" t="s">
        <v>150</v>
      </c>
      <c r="D1420" s="14"/>
      <c r="E1420" s="15">
        <f t="shared" ref="E1420:L1420" si="813">SUM(E1410:E1419)</f>
        <v>0</v>
      </c>
      <c r="F1420" s="16">
        <f t="shared" si="813"/>
        <v>0</v>
      </c>
      <c r="G1420" s="17">
        <f t="shared" si="813"/>
        <v>0</v>
      </c>
      <c r="H1420" s="18">
        <f t="shared" si="813"/>
        <v>0</v>
      </c>
      <c r="I1420" s="246">
        <f t="shared" si="813"/>
        <v>71</v>
      </c>
      <c r="J1420" s="247">
        <f t="shared" si="813"/>
        <v>0</v>
      </c>
      <c r="K1420" s="248">
        <f t="shared" si="813"/>
        <v>71</v>
      </c>
      <c r="L1420" s="249">
        <f t="shared" si="813"/>
        <v>695500</v>
      </c>
    </row>
    <row r="1421" spans="2:12" ht="13.5" customHeight="1">
      <c r="B1421" s="955" t="s">
        <v>686</v>
      </c>
      <c r="C1421" s="301" t="s">
        <v>146</v>
      </c>
      <c r="D1421" s="234">
        <v>8000</v>
      </c>
      <c r="E1421" s="302"/>
      <c r="F1421" s="303"/>
      <c r="G1421" s="304">
        <f t="shared" ref="G1421:G1429" si="814">E1421-F1421</f>
        <v>0</v>
      </c>
      <c r="H1421" s="305">
        <f t="shared" ref="H1421:H1429" si="815">G1421*$D1421</f>
        <v>0</v>
      </c>
      <c r="I1421" s="306">
        <f t="shared" ref="I1421:I1430" si="816">SUM(I1349+E1421)</f>
        <v>262</v>
      </c>
      <c r="J1421" s="307">
        <f t="shared" ref="J1421:J1430" si="817">SUM(J1349+F1421)</f>
        <v>0</v>
      </c>
      <c r="K1421" s="308">
        <f t="shared" ref="K1421:K1430" si="818">I1421-J1421</f>
        <v>262</v>
      </c>
      <c r="L1421" s="309">
        <f>K1421*$D1421</f>
        <v>2096000</v>
      </c>
    </row>
    <row r="1422" spans="2:12">
      <c r="B1422" s="956"/>
      <c r="C1422" s="55" t="s">
        <v>312</v>
      </c>
      <c r="D1422" s="310">
        <v>8000</v>
      </c>
      <c r="E1422" s="195"/>
      <c r="F1422" s="196"/>
      <c r="G1422" s="197">
        <f t="shared" si="814"/>
        <v>0</v>
      </c>
      <c r="H1422" s="198">
        <f t="shared" si="815"/>
        <v>0</v>
      </c>
      <c r="I1422" s="208">
        <f t="shared" si="816"/>
        <v>0</v>
      </c>
      <c r="J1422" s="147">
        <f t="shared" si="817"/>
        <v>0</v>
      </c>
      <c r="K1422" s="242">
        <f t="shared" si="818"/>
        <v>0</v>
      </c>
      <c r="L1422" s="243">
        <f t="shared" ref="L1422:L1429" si="819">K1422*$D1422</f>
        <v>0</v>
      </c>
    </row>
    <row r="1423" spans="2:12">
      <c r="B1423" s="956"/>
      <c r="C1423" s="55" t="s">
        <v>314</v>
      </c>
      <c r="D1423" s="194">
        <v>4000</v>
      </c>
      <c r="E1423" s="195"/>
      <c r="F1423" s="196"/>
      <c r="G1423" s="197">
        <f t="shared" si="814"/>
        <v>0</v>
      </c>
      <c r="H1423" s="198">
        <f t="shared" si="815"/>
        <v>0</v>
      </c>
      <c r="I1423" s="208">
        <f t="shared" si="816"/>
        <v>7</v>
      </c>
      <c r="J1423" s="147">
        <f t="shared" si="817"/>
        <v>0</v>
      </c>
      <c r="K1423" s="242">
        <f t="shared" si="818"/>
        <v>7</v>
      </c>
      <c r="L1423" s="243">
        <f t="shared" si="819"/>
        <v>28000</v>
      </c>
    </row>
    <row r="1424" spans="2:12">
      <c r="B1424" s="956"/>
      <c r="C1424" s="55" t="s">
        <v>313</v>
      </c>
      <c r="D1424" s="194">
        <v>4000</v>
      </c>
      <c r="E1424" s="195"/>
      <c r="F1424" s="196"/>
      <c r="G1424" s="197">
        <f t="shared" si="814"/>
        <v>0</v>
      </c>
      <c r="H1424" s="198">
        <f t="shared" si="815"/>
        <v>0</v>
      </c>
      <c r="I1424" s="208">
        <f t="shared" si="816"/>
        <v>0</v>
      </c>
      <c r="J1424" s="147">
        <f t="shared" si="817"/>
        <v>0</v>
      </c>
      <c r="K1424" s="242">
        <f t="shared" si="818"/>
        <v>0</v>
      </c>
      <c r="L1424" s="243">
        <f t="shared" si="819"/>
        <v>0</v>
      </c>
    </row>
    <row r="1425" spans="2:12">
      <c r="B1425" s="956"/>
      <c r="C1425" s="55" t="s">
        <v>147</v>
      </c>
      <c r="D1425" s="194">
        <v>7600</v>
      </c>
      <c r="E1425" s="195"/>
      <c r="F1425" s="196"/>
      <c r="G1425" s="197">
        <f t="shared" si="814"/>
        <v>0</v>
      </c>
      <c r="H1425" s="198">
        <f t="shared" si="815"/>
        <v>0</v>
      </c>
      <c r="I1425" s="208">
        <f t="shared" si="816"/>
        <v>25</v>
      </c>
      <c r="J1425" s="147">
        <f t="shared" si="817"/>
        <v>0</v>
      </c>
      <c r="K1425" s="242">
        <f t="shared" si="818"/>
        <v>25</v>
      </c>
      <c r="L1425" s="243">
        <f t="shared" si="819"/>
        <v>190000</v>
      </c>
    </row>
    <row r="1426" spans="2:12">
      <c r="B1426" s="956"/>
      <c r="C1426" s="55" t="s">
        <v>315</v>
      </c>
      <c r="D1426" s="194">
        <v>7600</v>
      </c>
      <c r="E1426" s="195"/>
      <c r="F1426" s="196"/>
      <c r="G1426" s="197">
        <f t="shared" si="814"/>
        <v>0</v>
      </c>
      <c r="H1426" s="198">
        <f t="shared" si="815"/>
        <v>0</v>
      </c>
      <c r="I1426" s="208">
        <f t="shared" si="816"/>
        <v>0</v>
      </c>
      <c r="J1426" s="147">
        <f t="shared" si="817"/>
        <v>0</v>
      </c>
      <c r="K1426" s="242">
        <f t="shared" si="818"/>
        <v>0</v>
      </c>
      <c r="L1426" s="243">
        <f t="shared" si="819"/>
        <v>0</v>
      </c>
    </row>
    <row r="1427" spans="2:12">
      <c r="B1427" s="956"/>
      <c r="C1427" s="55" t="s">
        <v>317</v>
      </c>
      <c r="D1427" s="194">
        <v>3800</v>
      </c>
      <c r="E1427" s="195"/>
      <c r="F1427" s="196"/>
      <c r="G1427" s="197">
        <f t="shared" si="814"/>
        <v>0</v>
      </c>
      <c r="H1427" s="198">
        <f t="shared" si="815"/>
        <v>0</v>
      </c>
      <c r="I1427" s="208">
        <f t="shared" si="816"/>
        <v>1</v>
      </c>
      <c r="J1427" s="147">
        <f t="shared" si="817"/>
        <v>0</v>
      </c>
      <c r="K1427" s="242">
        <f t="shared" si="818"/>
        <v>1</v>
      </c>
      <c r="L1427" s="243">
        <f t="shared" si="819"/>
        <v>3800</v>
      </c>
    </row>
    <row r="1428" spans="2:12">
      <c r="B1428" s="956"/>
      <c r="C1428" s="55" t="s">
        <v>316</v>
      </c>
      <c r="D1428" s="194">
        <v>3800</v>
      </c>
      <c r="E1428" s="195"/>
      <c r="F1428" s="196"/>
      <c r="G1428" s="197">
        <f t="shared" si="814"/>
        <v>0</v>
      </c>
      <c r="H1428" s="198">
        <f t="shared" si="815"/>
        <v>0</v>
      </c>
      <c r="I1428" s="208">
        <f t="shared" si="816"/>
        <v>0</v>
      </c>
      <c r="J1428" s="147">
        <f t="shared" si="817"/>
        <v>0</v>
      </c>
      <c r="K1428" s="242">
        <f t="shared" si="818"/>
        <v>0</v>
      </c>
      <c r="L1428" s="243">
        <f t="shared" si="819"/>
        <v>0</v>
      </c>
    </row>
    <row r="1429" spans="2:12">
      <c r="B1429" s="956"/>
      <c r="C1429" s="55" t="s">
        <v>318</v>
      </c>
      <c r="D1429" s="194">
        <v>5600</v>
      </c>
      <c r="E1429" s="195"/>
      <c r="F1429" s="196"/>
      <c r="G1429" s="197">
        <f t="shared" si="814"/>
        <v>0</v>
      </c>
      <c r="H1429" s="198">
        <f t="shared" si="815"/>
        <v>0</v>
      </c>
      <c r="I1429" s="208">
        <f t="shared" si="816"/>
        <v>0</v>
      </c>
      <c r="J1429" s="147">
        <f t="shared" si="817"/>
        <v>0</v>
      </c>
      <c r="K1429" s="242">
        <f t="shared" si="818"/>
        <v>0</v>
      </c>
      <c r="L1429" s="243">
        <f t="shared" si="819"/>
        <v>0</v>
      </c>
    </row>
    <row r="1430" spans="2:12" ht="15" thickBot="1">
      <c r="B1430" s="956"/>
      <c r="C1430" s="200" t="s">
        <v>149</v>
      </c>
      <c r="D1430" s="201"/>
      <c r="E1430" s="339"/>
      <c r="F1430" s="203"/>
      <c r="G1430" s="204">
        <f>E1430-F1430</f>
        <v>0</v>
      </c>
      <c r="H1430" s="330"/>
      <c r="I1430" s="209">
        <f t="shared" si="816"/>
        <v>0</v>
      </c>
      <c r="J1430" s="210">
        <f t="shared" si="817"/>
        <v>0</v>
      </c>
      <c r="K1430" s="244">
        <f t="shared" si="818"/>
        <v>0</v>
      </c>
      <c r="L1430" s="245">
        <f>SUM(L1358+H1430)</f>
        <v>0</v>
      </c>
    </row>
    <row r="1431" spans="2:12" ht="16" thickTop="1" thickBot="1">
      <c r="B1431" s="957"/>
      <c r="C1431" s="13" t="s">
        <v>150</v>
      </c>
      <c r="D1431" s="14"/>
      <c r="E1431" s="15">
        <f t="shared" ref="E1431:L1431" si="820">SUM(E1421:E1430)</f>
        <v>0</v>
      </c>
      <c r="F1431" s="16">
        <f t="shared" si="820"/>
        <v>0</v>
      </c>
      <c r="G1431" s="17">
        <f t="shared" si="820"/>
        <v>0</v>
      </c>
      <c r="H1431" s="18">
        <f t="shared" si="820"/>
        <v>0</v>
      </c>
      <c r="I1431" s="246">
        <f t="shared" si="820"/>
        <v>295</v>
      </c>
      <c r="J1431" s="247">
        <f t="shared" si="820"/>
        <v>0</v>
      </c>
      <c r="K1431" s="248">
        <f t="shared" si="820"/>
        <v>295</v>
      </c>
      <c r="L1431" s="249">
        <f t="shared" si="820"/>
        <v>2317800</v>
      </c>
    </row>
    <row r="1432" spans="2:12" ht="13.5" customHeight="1">
      <c r="B1432" s="955" t="s">
        <v>337</v>
      </c>
      <c r="C1432" s="301" t="s">
        <v>146</v>
      </c>
      <c r="D1432" s="234">
        <v>1000</v>
      </c>
      <c r="E1432" s="302"/>
      <c r="F1432" s="303"/>
      <c r="G1432" s="304">
        <f t="shared" ref="G1432:G1441" si="821">E1432-F1432</f>
        <v>0</v>
      </c>
      <c r="H1432" s="305">
        <f>+G1432*D1432</f>
        <v>0</v>
      </c>
      <c r="I1432" s="306">
        <f t="shared" ref="I1432:I1441" si="822">SUM(I1360+E1432)</f>
        <v>0</v>
      </c>
      <c r="J1432" s="307">
        <f t="shared" ref="J1432:J1441" si="823">SUM(J1360+F1432)</f>
        <v>0</v>
      </c>
      <c r="K1432" s="308">
        <f t="shared" ref="K1432:K1439" si="824">I1432-J1432</f>
        <v>0</v>
      </c>
      <c r="L1432" s="309">
        <f>K1432*$D1432</f>
        <v>0</v>
      </c>
    </row>
    <row r="1433" spans="2:12">
      <c r="B1433" s="956"/>
      <c r="C1433" s="55" t="s">
        <v>312</v>
      </c>
      <c r="D1433" s="310">
        <v>1000</v>
      </c>
      <c r="E1433" s="195"/>
      <c r="F1433" s="196"/>
      <c r="G1433" s="197">
        <f t="shared" si="821"/>
        <v>0</v>
      </c>
      <c r="H1433" s="198">
        <f t="shared" ref="H1433:H1440" si="825">+G1433*D1433</f>
        <v>0</v>
      </c>
      <c r="I1433" s="208">
        <f t="shared" si="822"/>
        <v>0</v>
      </c>
      <c r="J1433" s="147">
        <f t="shared" si="823"/>
        <v>0</v>
      </c>
      <c r="K1433" s="242">
        <f t="shared" si="824"/>
        <v>0</v>
      </c>
      <c r="L1433" s="243">
        <f t="shared" ref="L1433:L1440" si="826">K1433*$D1433</f>
        <v>0</v>
      </c>
    </row>
    <row r="1434" spans="2:12">
      <c r="B1434" s="956"/>
      <c r="C1434" s="55" t="s">
        <v>314</v>
      </c>
      <c r="D1434" s="194">
        <v>500</v>
      </c>
      <c r="E1434" s="195"/>
      <c r="F1434" s="196"/>
      <c r="G1434" s="197">
        <f t="shared" si="821"/>
        <v>0</v>
      </c>
      <c r="H1434" s="198">
        <f t="shared" si="825"/>
        <v>0</v>
      </c>
      <c r="I1434" s="208">
        <f t="shared" si="822"/>
        <v>0</v>
      </c>
      <c r="J1434" s="147">
        <f t="shared" si="823"/>
        <v>0</v>
      </c>
      <c r="K1434" s="242">
        <f t="shared" si="824"/>
        <v>0</v>
      </c>
      <c r="L1434" s="243">
        <f t="shared" si="826"/>
        <v>0</v>
      </c>
    </row>
    <row r="1435" spans="2:12">
      <c r="B1435" s="956"/>
      <c r="C1435" s="55" t="s">
        <v>313</v>
      </c>
      <c r="D1435" s="194">
        <v>500</v>
      </c>
      <c r="E1435" s="195"/>
      <c r="F1435" s="196"/>
      <c r="G1435" s="197">
        <f t="shared" si="821"/>
        <v>0</v>
      </c>
      <c r="H1435" s="198">
        <f t="shared" si="825"/>
        <v>0</v>
      </c>
      <c r="I1435" s="208">
        <f t="shared" si="822"/>
        <v>0</v>
      </c>
      <c r="J1435" s="147">
        <f t="shared" si="823"/>
        <v>0</v>
      </c>
      <c r="K1435" s="242">
        <f t="shared" si="824"/>
        <v>0</v>
      </c>
      <c r="L1435" s="243">
        <f t="shared" si="826"/>
        <v>0</v>
      </c>
    </row>
    <row r="1436" spans="2:12">
      <c r="B1436" s="956"/>
      <c r="C1436" s="55" t="s">
        <v>147</v>
      </c>
      <c r="D1436" s="194">
        <v>900</v>
      </c>
      <c r="E1436" s="195"/>
      <c r="F1436" s="196"/>
      <c r="G1436" s="197">
        <f t="shared" si="821"/>
        <v>0</v>
      </c>
      <c r="H1436" s="198">
        <f t="shared" si="825"/>
        <v>0</v>
      </c>
      <c r="I1436" s="208">
        <f t="shared" si="822"/>
        <v>0</v>
      </c>
      <c r="J1436" s="147">
        <f t="shared" si="823"/>
        <v>0</v>
      </c>
      <c r="K1436" s="242">
        <f t="shared" si="824"/>
        <v>0</v>
      </c>
      <c r="L1436" s="243">
        <f t="shared" si="826"/>
        <v>0</v>
      </c>
    </row>
    <row r="1437" spans="2:12">
      <c r="B1437" s="956"/>
      <c r="C1437" s="55" t="s">
        <v>315</v>
      </c>
      <c r="D1437" s="194">
        <v>900</v>
      </c>
      <c r="E1437" s="195"/>
      <c r="F1437" s="196"/>
      <c r="G1437" s="197">
        <f t="shared" si="821"/>
        <v>0</v>
      </c>
      <c r="H1437" s="198">
        <f t="shared" si="825"/>
        <v>0</v>
      </c>
      <c r="I1437" s="208">
        <f t="shared" si="822"/>
        <v>0</v>
      </c>
      <c r="J1437" s="147">
        <f t="shared" si="823"/>
        <v>0</v>
      </c>
      <c r="K1437" s="242">
        <f t="shared" si="824"/>
        <v>0</v>
      </c>
      <c r="L1437" s="243">
        <f t="shared" si="826"/>
        <v>0</v>
      </c>
    </row>
    <row r="1438" spans="2:12">
      <c r="B1438" s="956"/>
      <c r="C1438" s="55" t="s">
        <v>317</v>
      </c>
      <c r="D1438" s="194">
        <v>450</v>
      </c>
      <c r="E1438" s="195"/>
      <c r="F1438" s="196"/>
      <c r="G1438" s="197">
        <f t="shared" si="821"/>
        <v>0</v>
      </c>
      <c r="H1438" s="198">
        <f t="shared" si="825"/>
        <v>0</v>
      </c>
      <c r="I1438" s="208">
        <f t="shared" si="822"/>
        <v>0</v>
      </c>
      <c r="J1438" s="147">
        <f t="shared" si="823"/>
        <v>0</v>
      </c>
      <c r="K1438" s="242">
        <f t="shared" si="824"/>
        <v>0</v>
      </c>
      <c r="L1438" s="243">
        <f t="shared" si="826"/>
        <v>0</v>
      </c>
    </row>
    <row r="1439" spans="2:12">
      <c r="B1439" s="956"/>
      <c r="C1439" s="55" t="s">
        <v>316</v>
      </c>
      <c r="D1439" s="194">
        <v>450</v>
      </c>
      <c r="E1439" s="195"/>
      <c r="F1439" s="196"/>
      <c r="G1439" s="197">
        <f t="shared" si="821"/>
        <v>0</v>
      </c>
      <c r="H1439" s="198">
        <f t="shared" si="825"/>
        <v>0</v>
      </c>
      <c r="I1439" s="208">
        <f t="shared" si="822"/>
        <v>0</v>
      </c>
      <c r="J1439" s="147">
        <f t="shared" si="823"/>
        <v>0</v>
      </c>
      <c r="K1439" s="242">
        <f t="shared" si="824"/>
        <v>0</v>
      </c>
      <c r="L1439" s="243">
        <f t="shared" si="826"/>
        <v>0</v>
      </c>
    </row>
    <row r="1440" spans="2:12">
      <c r="B1440" s="956"/>
      <c r="C1440" s="55" t="s">
        <v>318</v>
      </c>
      <c r="D1440" s="199">
        <v>700</v>
      </c>
      <c r="E1440" s="195"/>
      <c r="F1440" s="196"/>
      <c r="G1440" s="197">
        <f t="shared" si="821"/>
        <v>0</v>
      </c>
      <c r="H1440" s="198">
        <f t="shared" si="825"/>
        <v>0</v>
      </c>
      <c r="I1440" s="208">
        <f t="shared" si="822"/>
        <v>0</v>
      </c>
      <c r="J1440" s="147">
        <f t="shared" si="823"/>
        <v>0</v>
      </c>
      <c r="K1440" s="242">
        <f>I1440-J1440</f>
        <v>0</v>
      </c>
      <c r="L1440" s="243">
        <f t="shared" si="826"/>
        <v>0</v>
      </c>
    </row>
    <row r="1441" spans="2:12" ht="15" thickBot="1">
      <c r="B1441" s="956"/>
      <c r="C1441" s="200" t="s">
        <v>149</v>
      </c>
      <c r="D1441" s="201"/>
      <c r="E1441" s="339"/>
      <c r="F1441" s="203"/>
      <c r="G1441" s="204">
        <f t="shared" si="821"/>
        <v>0</v>
      </c>
      <c r="H1441" s="330"/>
      <c r="I1441" s="209">
        <f t="shared" si="822"/>
        <v>0</v>
      </c>
      <c r="J1441" s="210">
        <f t="shared" si="823"/>
        <v>0</v>
      </c>
      <c r="K1441" s="244">
        <f>I1441-J1441</f>
        <v>0</v>
      </c>
      <c r="L1441" s="245">
        <f>SUM(L1369+H1441)</f>
        <v>0</v>
      </c>
    </row>
    <row r="1442" spans="2:12" ht="16" thickTop="1" thickBot="1">
      <c r="B1442" s="957"/>
      <c r="C1442" s="13" t="s">
        <v>150</v>
      </c>
      <c r="D1442" s="14"/>
      <c r="E1442" s="15">
        <f t="shared" ref="E1442:L1442" si="827">SUM(E1432:E1441)</f>
        <v>0</v>
      </c>
      <c r="F1442" s="16">
        <f t="shared" si="827"/>
        <v>0</v>
      </c>
      <c r="G1442" s="17">
        <f t="shared" si="827"/>
        <v>0</v>
      </c>
      <c r="H1442" s="18">
        <f t="shared" si="827"/>
        <v>0</v>
      </c>
      <c r="I1442" s="246">
        <f t="shared" si="827"/>
        <v>0</v>
      </c>
      <c r="J1442" s="247">
        <f t="shared" si="827"/>
        <v>0</v>
      </c>
      <c r="K1442" s="248">
        <f t="shared" si="827"/>
        <v>0</v>
      </c>
      <c r="L1442" s="249">
        <f t="shared" si="827"/>
        <v>0</v>
      </c>
    </row>
    <row r="1443" spans="2:12" ht="15" thickBot="1">
      <c r="B1443" s="207" t="s">
        <v>151</v>
      </c>
      <c r="C1443" s="232"/>
      <c r="D1443" s="232"/>
      <c r="E1443" s="258">
        <f t="shared" ref="E1443:L1443" si="828">SUM(E1387+E1398+E1409+E1420+E1431+E1442)</f>
        <v>130</v>
      </c>
      <c r="F1443" s="341">
        <f t="shared" si="828"/>
        <v>0</v>
      </c>
      <c r="G1443" s="342">
        <f t="shared" si="828"/>
        <v>130</v>
      </c>
      <c r="H1443" s="343">
        <f t="shared" si="828"/>
        <v>621380</v>
      </c>
      <c r="I1443" s="255">
        <f t="shared" si="828"/>
        <v>2080</v>
      </c>
      <c r="J1443" s="256">
        <f t="shared" si="828"/>
        <v>0</v>
      </c>
      <c r="K1443" s="257">
        <f t="shared" si="828"/>
        <v>2080</v>
      </c>
      <c r="L1443" s="233">
        <f t="shared" si="828"/>
        <v>10780340</v>
      </c>
    </row>
    <row r="1445" spans="2:12">
      <c r="B1445" s="961" t="s">
        <v>138</v>
      </c>
      <c r="C1445" s="961"/>
      <c r="D1445" s="961"/>
      <c r="E1445" s="922"/>
      <c r="F1445" s="922"/>
    </row>
    <row r="1446" spans="2:12" ht="16.5" customHeight="1" thickBot="1">
      <c r="B1446" s="954">
        <f>B1374+1</f>
        <v>46162</v>
      </c>
      <c r="C1446" s="954"/>
      <c r="D1446" s="954"/>
      <c r="E1446" s="954"/>
      <c r="F1446" s="954"/>
      <c r="G1446" s="311"/>
      <c r="H1446" s="20"/>
    </row>
    <row r="1447" spans="2:12" ht="15">
      <c r="B1447" s="958" t="s">
        <v>139</v>
      </c>
      <c r="C1447" s="959"/>
      <c r="D1447" s="960"/>
      <c r="E1447" s="5"/>
      <c r="F1447" s="226" t="s">
        <v>140</v>
      </c>
      <c r="G1447" s="226"/>
      <c r="H1447" s="6"/>
      <c r="I1447" s="7"/>
      <c r="J1447" s="226" t="s">
        <v>141</v>
      </c>
      <c r="K1447" s="226"/>
      <c r="L1447" s="6"/>
    </row>
    <row r="1448" spans="2:12" ht="15" thickBot="1">
      <c r="B1448" s="227"/>
      <c r="C1448" s="228"/>
      <c r="D1448" s="229"/>
      <c r="E1448" s="8" t="s">
        <v>142</v>
      </c>
      <c r="F1448" s="9" t="s">
        <v>143</v>
      </c>
      <c r="G1448" s="10" t="s">
        <v>144</v>
      </c>
      <c r="H1448" s="11" t="s">
        <v>145</v>
      </c>
      <c r="I1448" s="12" t="s">
        <v>142</v>
      </c>
      <c r="J1448" s="9" t="s">
        <v>143</v>
      </c>
      <c r="K1448" s="10" t="s">
        <v>144</v>
      </c>
      <c r="L1448" s="11" t="s">
        <v>145</v>
      </c>
    </row>
    <row r="1449" spans="2:12" ht="13.5" customHeight="1">
      <c r="B1449" s="955" t="s">
        <v>636</v>
      </c>
      <c r="C1449" s="301" t="s">
        <v>146</v>
      </c>
      <c r="D1449" s="234">
        <v>5000</v>
      </c>
      <c r="E1449" s="302">
        <v>42</v>
      </c>
      <c r="F1449" s="303"/>
      <c r="G1449" s="304">
        <f t="shared" ref="G1449:G1458" si="829">E1449-F1449</f>
        <v>42</v>
      </c>
      <c r="H1449" s="305">
        <f>G1449*$D1449</f>
        <v>210000</v>
      </c>
      <c r="I1449" s="306">
        <f t="shared" ref="I1449:I1458" si="830">SUM(I1377+E1449)</f>
        <v>619</v>
      </c>
      <c r="J1449" s="307">
        <f t="shared" ref="J1449:J1458" si="831">SUM(J1377+F1449)</f>
        <v>0</v>
      </c>
      <c r="K1449" s="308">
        <f t="shared" ref="K1449:K1458" si="832">I1449-J1449</f>
        <v>619</v>
      </c>
      <c r="L1449" s="309">
        <f>K1449*$D1449</f>
        <v>3095000</v>
      </c>
    </row>
    <row r="1450" spans="2:12">
      <c r="B1450" s="956"/>
      <c r="C1450" s="55" t="s">
        <v>312</v>
      </c>
      <c r="D1450" s="310">
        <v>5000</v>
      </c>
      <c r="E1450" s="195"/>
      <c r="F1450" s="196"/>
      <c r="G1450" s="197">
        <f t="shared" si="829"/>
        <v>0</v>
      </c>
      <c r="H1450" s="198">
        <f t="shared" ref="H1450:H1457" si="833">G1450*$D1450</f>
        <v>0</v>
      </c>
      <c r="I1450" s="208">
        <f t="shared" si="830"/>
        <v>0</v>
      </c>
      <c r="J1450" s="147">
        <f t="shared" si="831"/>
        <v>0</v>
      </c>
      <c r="K1450" s="242">
        <f t="shared" si="832"/>
        <v>0</v>
      </c>
      <c r="L1450" s="243">
        <f t="shared" ref="L1450:L1457" si="834">K1450*$D1450</f>
        <v>0</v>
      </c>
    </row>
    <row r="1451" spans="2:12">
      <c r="B1451" s="956"/>
      <c r="C1451" s="55" t="s">
        <v>314</v>
      </c>
      <c r="D1451" s="194">
        <v>2500</v>
      </c>
      <c r="E1451" s="195"/>
      <c r="F1451" s="196"/>
      <c r="G1451" s="197">
        <f t="shared" si="829"/>
        <v>0</v>
      </c>
      <c r="H1451" s="198">
        <f t="shared" si="833"/>
        <v>0</v>
      </c>
      <c r="I1451" s="208">
        <f t="shared" si="830"/>
        <v>24</v>
      </c>
      <c r="J1451" s="147">
        <f t="shared" si="831"/>
        <v>0</v>
      </c>
      <c r="K1451" s="242">
        <f t="shared" si="832"/>
        <v>24</v>
      </c>
      <c r="L1451" s="243">
        <f t="shared" si="834"/>
        <v>60000</v>
      </c>
    </row>
    <row r="1452" spans="2:12">
      <c r="B1452" s="956"/>
      <c r="C1452" s="55" t="s">
        <v>313</v>
      </c>
      <c r="D1452" s="194">
        <v>2500</v>
      </c>
      <c r="E1452" s="195"/>
      <c r="F1452" s="196"/>
      <c r="G1452" s="197">
        <f t="shared" si="829"/>
        <v>0</v>
      </c>
      <c r="H1452" s="198">
        <f t="shared" si="833"/>
        <v>0</v>
      </c>
      <c r="I1452" s="208">
        <f t="shared" si="830"/>
        <v>0</v>
      </c>
      <c r="J1452" s="147">
        <f t="shared" si="831"/>
        <v>0</v>
      </c>
      <c r="K1452" s="242">
        <f t="shared" si="832"/>
        <v>0</v>
      </c>
      <c r="L1452" s="243">
        <f t="shared" si="834"/>
        <v>0</v>
      </c>
    </row>
    <row r="1453" spans="2:12">
      <c r="B1453" s="956"/>
      <c r="C1453" s="55" t="s">
        <v>147</v>
      </c>
      <c r="D1453" s="194">
        <v>4750</v>
      </c>
      <c r="E1453" s="195">
        <v>12</v>
      </c>
      <c r="F1453" s="196"/>
      <c r="G1453" s="197">
        <f t="shared" si="829"/>
        <v>12</v>
      </c>
      <c r="H1453" s="198">
        <f t="shared" si="833"/>
        <v>57000</v>
      </c>
      <c r="I1453" s="208">
        <f t="shared" si="830"/>
        <v>89</v>
      </c>
      <c r="J1453" s="147">
        <f t="shared" si="831"/>
        <v>0</v>
      </c>
      <c r="K1453" s="242">
        <f t="shared" si="832"/>
        <v>89</v>
      </c>
      <c r="L1453" s="243">
        <f t="shared" si="834"/>
        <v>422750</v>
      </c>
    </row>
    <row r="1454" spans="2:12">
      <c r="B1454" s="956"/>
      <c r="C1454" s="55" t="s">
        <v>315</v>
      </c>
      <c r="D1454" s="194">
        <v>4750</v>
      </c>
      <c r="E1454" s="195"/>
      <c r="F1454" s="196"/>
      <c r="G1454" s="197">
        <f t="shared" si="829"/>
        <v>0</v>
      </c>
      <c r="H1454" s="198">
        <f t="shared" si="833"/>
        <v>0</v>
      </c>
      <c r="I1454" s="208">
        <f t="shared" si="830"/>
        <v>0</v>
      </c>
      <c r="J1454" s="147">
        <f t="shared" si="831"/>
        <v>0</v>
      </c>
      <c r="K1454" s="242">
        <f t="shared" si="832"/>
        <v>0</v>
      </c>
      <c r="L1454" s="243">
        <f t="shared" si="834"/>
        <v>0</v>
      </c>
    </row>
    <row r="1455" spans="2:12">
      <c r="B1455" s="956"/>
      <c r="C1455" s="55" t="s">
        <v>317</v>
      </c>
      <c r="D1455" s="194">
        <v>2380</v>
      </c>
      <c r="E1455" s="195"/>
      <c r="F1455" s="196"/>
      <c r="G1455" s="197">
        <f t="shared" si="829"/>
        <v>0</v>
      </c>
      <c r="H1455" s="198">
        <f t="shared" si="833"/>
        <v>0</v>
      </c>
      <c r="I1455" s="208">
        <f t="shared" si="830"/>
        <v>4</v>
      </c>
      <c r="J1455" s="147">
        <f t="shared" si="831"/>
        <v>0</v>
      </c>
      <c r="K1455" s="242">
        <f t="shared" si="832"/>
        <v>4</v>
      </c>
      <c r="L1455" s="243">
        <f t="shared" si="834"/>
        <v>9520</v>
      </c>
    </row>
    <row r="1456" spans="2:12">
      <c r="B1456" s="956"/>
      <c r="C1456" s="55" t="s">
        <v>316</v>
      </c>
      <c r="D1456" s="194">
        <v>2380</v>
      </c>
      <c r="E1456" s="195"/>
      <c r="F1456" s="196"/>
      <c r="G1456" s="197">
        <f t="shared" si="829"/>
        <v>0</v>
      </c>
      <c r="H1456" s="198">
        <f t="shared" si="833"/>
        <v>0</v>
      </c>
      <c r="I1456" s="208">
        <f t="shared" si="830"/>
        <v>0</v>
      </c>
      <c r="J1456" s="147">
        <f t="shared" si="831"/>
        <v>0</v>
      </c>
      <c r="K1456" s="242">
        <f t="shared" si="832"/>
        <v>0</v>
      </c>
      <c r="L1456" s="243">
        <f t="shared" si="834"/>
        <v>0</v>
      </c>
    </row>
    <row r="1457" spans="2:12">
      <c r="B1457" s="956"/>
      <c r="C1457" s="55" t="s">
        <v>318</v>
      </c>
      <c r="D1457" s="194">
        <v>3500</v>
      </c>
      <c r="E1457" s="195"/>
      <c r="F1457" s="196"/>
      <c r="G1457" s="197">
        <f t="shared" si="829"/>
        <v>0</v>
      </c>
      <c r="H1457" s="198">
        <f t="shared" si="833"/>
        <v>0</v>
      </c>
      <c r="I1457" s="208">
        <f t="shared" si="830"/>
        <v>0</v>
      </c>
      <c r="J1457" s="147">
        <f t="shared" si="831"/>
        <v>0</v>
      </c>
      <c r="K1457" s="242">
        <f t="shared" si="832"/>
        <v>0</v>
      </c>
      <c r="L1457" s="243">
        <f t="shared" si="834"/>
        <v>0</v>
      </c>
    </row>
    <row r="1458" spans="2:12" ht="15" thickBot="1">
      <c r="B1458" s="956"/>
      <c r="C1458" s="200" t="s">
        <v>149</v>
      </c>
      <c r="D1458" s="201"/>
      <c r="E1458" s="339">
        <v>90</v>
      </c>
      <c r="F1458" s="203"/>
      <c r="G1458" s="204">
        <f t="shared" si="829"/>
        <v>90</v>
      </c>
      <c r="H1458" s="330">
        <v>425130</v>
      </c>
      <c r="I1458" s="209">
        <f t="shared" si="830"/>
        <v>921</v>
      </c>
      <c r="J1458" s="210">
        <f t="shared" si="831"/>
        <v>0</v>
      </c>
      <c r="K1458" s="244">
        <f t="shared" si="832"/>
        <v>921</v>
      </c>
      <c r="L1458" s="245">
        <f>SUM(L1386+H1458)</f>
        <v>4291400</v>
      </c>
    </row>
    <row r="1459" spans="2:12" ht="16" thickTop="1" thickBot="1">
      <c r="B1459" s="957"/>
      <c r="C1459" s="13" t="s">
        <v>150</v>
      </c>
      <c r="D1459" s="14"/>
      <c r="E1459" s="15">
        <f t="shared" ref="E1459:L1459" si="835">SUM(E1449:E1458)</f>
        <v>144</v>
      </c>
      <c r="F1459" s="16">
        <f t="shared" si="835"/>
        <v>0</v>
      </c>
      <c r="G1459" s="17">
        <f t="shared" si="835"/>
        <v>144</v>
      </c>
      <c r="H1459" s="18">
        <f t="shared" si="835"/>
        <v>692130</v>
      </c>
      <c r="I1459" s="246">
        <f t="shared" si="835"/>
        <v>1657</v>
      </c>
      <c r="J1459" s="247">
        <f t="shared" si="835"/>
        <v>0</v>
      </c>
      <c r="K1459" s="248">
        <f t="shared" si="835"/>
        <v>1657</v>
      </c>
      <c r="L1459" s="249">
        <f t="shared" si="835"/>
        <v>7878670</v>
      </c>
    </row>
    <row r="1460" spans="2:12" ht="13.5" customHeight="1">
      <c r="B1460" s="955" t="s">
        <v>319</v>
      </c>
      <c r="C1460" s="301" t="s">
        <v>146</v>
      </c>
      <c r="D1460" s="234">
        <v>4000</v>
      </c>
      <c r="E1460" s="302"/>
      <c r="F1460" s="303"/>
      <c r="G1460" s="304">
        <f t="shared" ref="G1460:G1468" si="836">E1460-F1460</f>
        <v>0</v>
      </c>
      <c r="H1460" s="305">
        <f t="shared" ref="H1460:H1468" si="837">G1460*$D1460</f>
        <v>0</v>
      </c>
      <c r="I1460" s="306">
        <f t="shared" ref="I1460:I1469" si="838">SUM(I1388+E1460)</f>
        <v>0</v>
      </c>
      <c r="J1460" s="307">
        <f t="shared" ref="J1460:J1469" si="839">SUM(J1388+F1460)</f>
        <v>0</v>
      </c>
      <c r="K1460" s="308">
        <f t="shared" ref="K1460:K1469" si="840">I1460-J1460</f>
        <v>0</v>
      </c>
      <c r="L1460" s="309">
        <f>K1460*$D1460</f>
        <v>0</v>
      </c>
    </row>
    <row r="1461" spans="2:12">
      <c r="B1461" s="956"/>
      <c r="C1461" s="55" t="s">
        <v>312</v>
      </c>
      <c r="D1461" s="310">
        <v>4000</v>
      </c>
      <c r="E1461" s="195"/>
      <c r="F1461" s="196"/>
      <c r="G1461" s="197">
        <f t="shared" si="836"/>
        <v>0</v>
      </c>
      <c r="H1461" s="198">
        <f t="shared" si="837"/>
        <v>0</v>
      </c>
      <c r="I1461" s="208">
        <f t="shared" si="838"/>
        <v>0</v>
      </c>
      <c r="J1461" s="147">
        <f t="shared" si="839"/>
        <v>0</v>
      </c>
      <c r="K1461" s="242">
        <f t="shared" si="840"/>
        <v>0</v>
      </c>
      <c r="L1461" s="243">
        <f t="shared" ref="L1461:L1468" si="841">K1461*$D1461</f>
        <v>0</v>
      </c>
    </row>
    <row r="1462" spans="2:12">
      <c r="B1462" s="956"/>
      <c r="C1462" s="55" t="s">
        <v>314</v>
      </c>
      <c r="D1462" s="194">
        <v>2000</v>
      </c>
      <c r="E1462" s="195"/>
      <c r="F1462" s="196"/>
      <c r="G1462" s="197">
        <f t="shared" si="836"/>
        <v>0</v>
      </c>
      <c r="H1462" s="198">
        <f t="shared" si="837"/>
        <v>0</v>
      </c>
      <c r="I1462" s="208">
        <f t="shared" si="838"/>
        <v>0</v>
      </c>
      <c r="J1462" s="147">
        <f t="shared" si="839"/>
        <v>0</v>
      </c>
      <c r="K1462" s="242">
        <f t="shared" si="840"/>
        <v>0</v>
      </c>
      <c r="L1462" s="243">
        <f t="shared" si="841"/>
        <v>0</v>
      </c>
    </row>
    <row r="1463" spans="2:12">
      <c r="B1463" s="956"/>
      <c r="C1463" s="55" t="s">
        <v>313</v>
      </c>
      <c r="D1463" s="194">
        <v>2000</v>
      </c>
      <c r="E1463" s="195"/>
      <c r="F1463" s="196"/>
      <c r="G1463" s="197">
        <f t="shared" si="836"/>
        <v>0</v>
      </c>
      <c r="H1463" s="198">
        <f t="shared" si="837"/>
        <v>0</v>
      </c>
      <c r="I1463" s="208">
        <f t="shared" si="838"/>
        <v>0</v>
      </c>
      <c r="J1463" s="147">
        <f t="shared" si="839"/>
        <v>0</v>
      </c>
      <c r="K1463" s="242">
        <f t="shared" si="840"/>
        <v>0</v>
      </c>
      <c r="L1463" s="243">
        <f t="shared" si="841"/>
        <v>0</v>
      </c>
    </row>
    <row r="1464" spans="2:12">
      <c r="B1464" s="956"/>
      <c r="C1464" s="55" t="s">
        <v>147</v>
      </c>
      <c r="D1464" s="194">
        <v>3800</v>
      </c>
      <c r="E1464" s="195"/>
      <c r="F1464" s="196"/>
      <c r="G1464" s="197">
        <f t="shared" si="836"/>
        <v>0</v>
      </c>
      <c r="H1464" s="198">
        <f t="shared" si="837"/>
        <v>0</v>
      </c>
      <c r="I1464" s="208">
        <f t="shared" si="838"/>
        <v>0</v>
      </c>
      <c r="J1464" s="147">
        <f t="shared" si="839"/>
        <v>0</v>
      </c>
      <c r="K1464" s="242">
        <f t="shared" si="840"/>
        <v>0</v>
      </c>
      <c r="L1464" s="243">
        <f t="shared" si="841"/>
        <v>0</v>
      </c>
    </row>
    <row r="1465" spans="2:12">
      <c r="B1465" s="956"/>
      <c r="C1465" s="55" t="s">
        <v>315</v>
      </c>
      <c r="D1465" s="194">
        <v>3800</v>
      </c>
      <c r="E1465" s="195"/>
      <c r="F1465" s="196"/>
      <c r="G1465" s="197">
        <f t="shared" si="836"/>
        <v>0</v>
      </c>
      <c r="H1465" s="198">
        <f t="shared" si="837"/>
        <v>0</v>
      </c>
      <c r="I1465" s="208">
        <f t="shared" si="838"/>
        <v>0</v>
      </c>
      <c r="J1465" s="147">
        <f t="shared" si="839"/>
        <v>0</v>
      </c>
      <c r="K1465" s="242">
        <f t="shared" si="840"/>
        <v>0</v>
      </c>
      <c r="L1465" s="243">
        <f t="shared" si="841"/>
        <v>0</v>
      </c>
    </row>
    <row r="1466" spans="2:12">
      <c r="B1466" s="956"/>
      <c r="C1466" s="55" t="s">
        <v>317</v>
      </c>
      <c r="D1466" s="194">
        <v>1900</v>
      </c>
      <c r="E1466" s="195"/>
      <c r="F1466" s="196"/>
      <c r="G1466" s="197">
        <f t="shared" si="836"/>
        <v>0</v>
      </c>
      <c r="H1466" s="198">
        <f t="shared" si="837"/>
        <v>0</v>
      </c>
      <c r="I1466" s="208">
        <f t="shared" si="838"/>
        <v>0</v>
      </c>
      <c r="J1466" s="147">
        <f t="shared" si="839"/>
        <v>0</v>
      </c>
      <c r="K1466" s="242">
        <f t="shared" si="840"/>
        <v>0</v>
      </c>
      <c r="L1466" s="243">
        <f t="shared" si="841"/>
        <v>0</v>
      </c>
    </row>
    <row r="1467" spans="2:12">
      <c r="B1467" s="956"/>
      <c r="C1467" s="55" t="s">
        <v>316</v>
      </c>
      <c r="D1467" s="194">
        <v>1900</v>
      </c>
      <c r="E1467" s="195"/>
      <c r="F1467" s="196"/>
      <c r="G1467" s="197">
        <f t="shared" si="836"/>
        <v>0</v>
      </c>
      <c r="H1467" s="198">
        <f t="shared" si="837"/>
        <v>0</v>
      </c>
      <c r="I1467" s="208">
        <f t="shared" si="838"/>
        <v>0</v>
      </c>
      <c r="J1467" s="147">
        <f t="shared" si="839"/>
        <v>0</v>
      </c>
      <c r="K1467" s="242">
        <f t="shared" si="840"/>
        <v>0</v>
      </c>
      <c r="L1467" s="243">
        <f t="shared" si="841"/>
        <v>0</v>
      </c>
    </row>
    <row r="1468" spans="2:12">
      <c r="B1468" s="956"/>
      <c r="C1468" s="55" t="s">
        <v>318</v>
      </c>
      <c r="D1468" s="194">
        <v>2800</v>
      </c>
      <c r="E1468" s="195"/>
      <c r="F1468" s="196"/>
      <c r="G1468" s="197">
        <f t="shared" si="836"/>
        <v>0</v>
      </c>
      <c r="H1468" s="198">
        <f t="shared" si="837"/>
        <v>0</v>
      </c>
      <c r="I1468" s="208">
        <f t="shared" si="838"/>
        <v>0</v>
      </c>
      <c r="J1468" s="147">
        <f t="shared" si="839"/>
        <v>0</v>
      </c>
      <c r="K1468" s="242">
        <f t="shared" si="840"/>
        <v>0</v>
      </c>
      <c r="L1468" s="243">
        <f t="shared" si="841"/>
        <v>0</v>
      </c>
    </row>
    <row r="1469" spans="2:12" ht="15" thickBot="1">
      <c r="B1469" s="956"/>
      <c r="C1469" s="200" t="s">
        <v>149</v>
      </c>
      <c r="D1469" s="201"/>
      <c r="E1469" s="339"/>
      <c r="F1469" s="203"/>
      <c r="G1469" s="204">
        <f>E1469-F1469</f>
        <v>0</v>
      </c>
      <c r="H1469" s="330"/>
      <c r="I1469" s="209">
        <f t="shared" si="838"/>
        <v>0</v>
      </c>
      <c r="J1469" s="210">
        <f t="shared" si="839"/>
        <v>0</v>
      </c>
      <c r="K1469" s="244">
        <f t="shared" si="840"/>
        <v>0</v>
      </c>
      <c r="L1469" s="245">
        <f>SUM(L1397+H1469)</f>
        <v>0</v>
      </c>
    </row>
    <row r="1470" spans="2:12" ht="16" thickTop="1" thickBot="1">
      <c r="B1470" s="957"/>
      <c r="C1470" s="13" t="s">
        <v>150</v>
      </c>
      <c r="D1470" s="14"/>
      <c r="E1470" s="15">
        <f t="shared" ref="E1470:L1470" si="842">SUM(E1460:E1469)</f>
        <v>0</v>
      </c>
      <c r="F1470" s="16">
        <f t="shared" si="842"/>
        <v>0</v>
      </c>
      <c r="G1470" s="17">
        <f t="shared" si="842"/>
        <v>0</v>
      </c>
      <c r="H1470" s="18">
        <f t="shared" si="842"/>
        <v>0</v>
      </c>
      <c r="I1470" s="246">
        <f t="shared" si="842"/>
        <v>0</v>
      </c>
      <c r="J1470" s="247">
        <f t="shared" si="842"/>
        <v>0</v>
      </c>
      <c r="K1470" s="248">
        <f t="shared" si="842"/>
        <v>0</v>
      </c>
      <c r="L1470" s="249">
        <f t="shared" si="842"/>
        <v>0</v>
      </c>
    </row>
    <row r="1471" spans="2:12" ht="13.5" customHeight="1">
      <c r="B1471" s="955" t="s">
        <v>320</v>
      </c>
      <c r="C1471" s="301" t="s">
        <v>146</v>
      </c>
      <c r="D1471" s="234">
        <v>3000</v>
      </c>
      <c r="E1471" s="302"/>
      <c r="F1471" s="303"/>
      <c r="G1471" s="304">
        <f t="shared" ref="G1471:G1479" si="843">E1471-F1471</f>
        <v>0</v>
      </c>
      <c r="H1471" s="305">
        <f t="shared" ref="H1471:H1479" si="844">G1471*$D1471</f>
        <v>0</v>
      </c>
      <c r="I1471" s="306">
        <f t="shared" ref="I1471:I1480" si="845">SUM(I1399+E1471)</f>
        <v>69</v>
      </c>
      <c r="J1471" s="307">
        <f t="shared" ref="J1471:J1480" si="846">SUM(J1399+F1471)</f>
        <v>0</v>
      </c>
      <c r="K1471" s="308">
        <f t="shared" ref="K1471:K1480" si="847">I1471-J1471</f>
        <v>69</v>
      </c>
      <c r="L1471" s="309">
        <f>K1471*$D1471</f>
        <v>207000</v>
      </c>
    </row>
    <row r="1472" spans="2:12">
      <c r="B1472" s="956"/>
      <c r="C1472" s="55" t="s">
        <v>312</v>
      </c>
      <c r="D1472" s="310">
        <v>3000</v>
      </c>
      <c r="E1472" s="195"/>
      <c r="F1472" s="196"/>
      <c r="G1472" s="197">
        <f t="shared" si="843"/>
        <v>0</v>
      </c>
      <c r="H1472" s="198">
        <f t="shared" si="844"/>
        <v>0</v>
      </c>
      <c r="I1472" s="208">
        <f t="shared" si="845"/>
        <v>0</v>
      </c>
      <c r="J1472" s="147">
        <f t="shared" si="846"/>
        <v>0</v>
      </c>
      <c r="K1472" s="242">
        <f t="shared" si="847"/>
        <v>0</v>
      </c>
      <c r="L1472" s="243">
        <f t="shared" ref="L1472:L1479" si="848">K1472*$D1472</f>
        <v>0</v>
      </c>
    </row>
    <row r="1473" spans="2:12">
      <c r="B1473" s="956"/>
      <c r="C1473" s="55" t="s">
        <v>314</v>
      </c>
      <c r="D1473" s="194">
        <v>1500</v>
      </c>
      <c r="E1473" s="195"/>
      <c r="F1473" s="196"/>
      <c r="G1473" s="197">
        <f t="shared" si="843"/>
        <v>0</v>
      </c>
      <c r="H1473" s="198">
        <f t="shared" si="844"/>
        <v>0</v>
      </c>
      <c r="I1473" s="208">
        <f t="shared" si="845"/>
        <v>2</v>
      </c>
      <c r="J1473" s="147">
        <f t="shared" si="846"/>
        <v>0</v>
      </c>
      <c r="K1473" s="242">
        <f t="shared" si="847"/>
        <v>2</v>
      </c>
      <c r="L1473" s="243">
        <f t="shared" si="848"/>
        <v>3000</v>
      </c>
    </row>
    <row r="1474" spans="2:12">
      <c r="B1474" s="956"/>
      <c r="C1474" s="55" t="s">
        <v>313</v>
      </c>
      <c r="D1474" s="194">
        <v>1500</v>
      </c>
      <c r="E1474" s="195"/>
      <c r="F1474" s="196"/>
      <c r="G1474" s="197">
        <f t="shared" si="843"/>
        <v>0</v>
      </c>
      <c r="H1474" s="198">
        <f t="shared" si="844"/>
        <v>0</v>
      </c>
      <c r="I1474" s="208">
        <f t="shared" si="845"/>
        <v>0</v>
      </c>
      <c r="J1474" s="147">
        <f t="shared" si="846"/>
        <v>0</v>
      </c>
      <c r="K1474" s="242">
        <f t="shared" si="847"/>
        <v>0</v>
      </c>
      <c r="L1474" s="243">
        <f t="shared" si="848"/>
        <v>0</v>
      </c>
    </row>
    <row r="1475" spans="2:12">
      <c r="B1475" s="956"/>
      <c r="C1475" s="55" t="s">
        <v>147</v>
      </c>
      <c r="D1475" s="194">
        <v>2850</v>
      </c>
      <c r="E1475" s="195"/>
      <c r="F1475" s="196"/>
      <c r="G1475" s="197">
        <f t="shared" si="843"/>
        <v>0</v>
      </c>
      <c r="H1475" s="198">
        <f t="shared" si="844"/>
        <v>0</v>
      </c>
      <c r="I1475" s="208">
        <f t="shared" si="845"/>
        <v>12</v>
      </c>
      <c r="J1475" s="147">
        <f t="shared" si="846"/>
        <v>0</v>
      </c>
      <c r="K1475" s="242">
        <f t="shared" si="847"/>
        <v>12</v>
      </c>
      <c r="L1475" s="243">
        <f t="shared" si="848"/>
        <v>34200</v>
      </c>
    </row>
    <row r="1476" spans="2:12">
      <c r="B1476" s="956"/>
      <c r="C1476" s="55" t="s">
        <v>315</v>
      </c>
      <c r="D1476" s="194">
        <v>2850</v>
      </c>
      <c r="E1476" s="195"/>
      <c r="F1476" s="196"/>
      <c r="G1476" s="197">
        <f t="shared" si="843"/>
        <v>0</v>
      </c>
      <c r="H1476" s="198">
        <f t="shared" si="844"/>
        <v>0</v>
      </c>
      <c r="I1476" s="208">
        <f t="shared" si="845"/>
        <v>0</v>
      </c>
      <c r="J1476" s="147">
        <f t="shared" si="846"/>
        <v>0</v>
      </c>
      <c r="K1476" s="242">
        <f t="shared" si="847"/>
        <v>0</v>
      </c>
      <c r="L1476" s="243">
        <f t="shared" si="848"/>
        <v>0</v>
      </c>
    </row>
    <row r="1477" spans="2:12">
      <c r="B1477" s="956"/>
      <c r="C1477" s="55" t="s">
        <v>317</v>
      </c>
      <c r="D1477" s="194">
        <v>1430</v>
      </c>
      <c r="E1477" s="195"/>
      <c r="F1477" s="196"/>
      <c r="G1477" s="197">
        <f t="shared" si="843"/>
        <v>0</v>
      </c>
      <c r="H1477" s="198">
        <f t="shared" si="844"/>
        <v>0</v>
      </c>
      <c r="I1477" s="208">
        <f t="shared" si="845"/>
        <v>0</v>
      </c>
      <c r="J1477" s="147">
        <f t="shared" si="846"/>
        <v>0</v>
      </c>
      <c r="K1477" s="242">
        <f t="shared" si="847"/>
        <v>0</v>
      </c>
      <c r="L1477" s="243">
        <f t="shared" si="848"/>
        <v>0</v>
      </c>
    </row>
    <row r="1478" spans="2:12">
      <c r="B1478" s="956"/>
      <c r="C1478" s="55" t="s">
        <v>316</v>
      </c>
      <c r="D1478" s="194">
        <v>1430</v>
      </c>
      <c r="E1478" s="195"/>
      <c r="F1478" s="196"/>
      <c r="G1478" s="197">
        <f t="shared" si="843"/>
        <v>0</v>
      </c>
      <c r="H1478" s="198">
        <f t="shared" si="844"/>
        <v>0</v>
      </c>
      <c r="I1478" s="208">
        <f t="shared" si="845"/>
        <v>0</v>
      </c>
      <c r="J1478" s="147">
        <f t="shared" si="846"/>
        <v>0</v>
      </c>
      <c r="K1478" s="242">
        <f t="shared" si="847"/>
        <v>0</v>
      </c>
      <c r="L1478" s="243">
        <f t="shared" si="848"/>
        <v>0</v>
      </c>
    </row>
    <row r="1479" spans="2:12">
      <c r="B1479" s="956"/>
      <c r="C1479" s="55" t="s">
        <v>318</v>
      </c>
      <c r="D1479" s="194">
        <v>2100</v>
      </c>
      <c r="E1479" s="195"/>
      <c r="F1479" s="196"/>
      <c r="G1479" s="197">
        <f t="shared" si="843"/>
        <v>0</v>
      </c>
      <c r="H1479" s="198">
        <f t="shared" si="844"/>
        <v>0</v>
      </c>
      <c r="I1479" s="208">
        <f t="shared" si="845"/>
        <v>0</v>
      </c>
      <c r="J1479" s="147">
        <f t="shared" si="846"/>
        <v>0</v>
      </c>
      <c r="K1479" s="242">
        <f t="shared" si="847"/>
        <v>0</v>
      </c>
      <c r="L1479" s="243">
        <f t="shared" si="848"/>
        <v>0</v>
      </c>
    </row>
    <row r="1480" spans="2:12" ht="15" thickBot="1">
      <c r="B1480" s="956"/>
      <c r="C1480" s="200" t="s">
        <v>149</v>
      </c>
      <c r="D1480" s="201"/>
      <c r="E1480" s="339"/>
      <c r="F1480" s="203"/>
      <c r="G1480" s="204">
        <f>E1480-F1480</f>
        <v>0</v>
      </c>
      <c r="H1480" s="330"/>
      <c r="I1480" s="209">
        <f t="shared" si="845"/>
        <v>118</v>
      </c>
      <c r="J1480" s="210">
        <f t="shared" si="846"/>
        <v>0</v>
      </c>
      <c r="K1480" s="244">
        <f t="shared" si="847"/>
        <v>118</v>
      </c>
      <c r="L1480" s="245">
        <f>SUM(L1408+H1480)</f>
        <v>336300</v>
      </c>
    </row>
    <row r="1481" spans="2:12" ht="16" thickTop="1" thickBot="1">
      <c r="B1481" s="957"/>
      <c r="C1481" s="13" t="s">
        <v>150</v>
      </c>
      <c r="D1481" s="14"/>
      <c r="E1481" s="15">
        <f t="shared" ref="E1481:L1481" si="849">SUM(E1471:E1480)</f>
        <v>0</v>
      </c>
      <c r="F1481" s="16">
        <f t="shared" si="849"/>
        <v>0</v>
      </c>
      <c r="G1481" s="17">
        <f t="shared" si="849"/>
        <v>0</v>
      </c>
      <c r="H1481" s="18">
        <f t="shared" si="849"/>
        <v>0</v>
      </c>
      <c r="I1481" s="246">
        <f t="shared" si="849"/>
        <v>201</v>
      </c>
      <c r="J1481" s="247">
        <f t="shared" si="849"/>
        <v>0</v>
      </c>
      <c r="K1481" s="248">
        <f t="shared" si="849"/>
        <v>201</v>
      </c>
      <c r="L1481" s="249">
        <f t="shared" si="849"/>
        <v>580500</v>
      </c>
    </row>
    <row r="1482" spans="2:12" ht="13.5" customHeight="1">
      <c r="B1482" s="955" t="s">
        <v>321</v>
      </c>
      <c r="C1482" s="301" t="s">
        <v>146</v>
      </c>
      <c r="D1482" s="234">
        <v>10000</v>
      </c>
      <c r="E1482" s="302"/>
      <c r="F1482" s="303"/>
      <c r="G1482" s="304">
        <f t="shared" ref="G1482:G1490" si="850">E1482-F1482</f>
        <v>0</v>
      </c>
      <c r="H1482" s="305">
        <f t="shared" ref="H1482:H1490" si="851">G1482*$D1482</f>
        <v>0</v>
      </c>
      <c r="I1482" s="306">
        <f t="shared" ref="I1482:I1491" si="852">SUM(I1410+E1482)</f>
        <v>60</v>
      </c>
      <c r="J1482" s="307">
        <f t="shared" ref="J1482:J1491" si="853">SUM(J1410+F1482)</f>
        <v>0</v>
      </c>
      <c r="K1482" s="308">
        <f t="shared" ref="K1482:K1491" si="854">I1482-J1482</f>
        <v>60</v>
      </c>
      <c r="L1482" s="309">
        <f>K1482*$D1482</f>
        <v>600000</v>
      </c>
    </row>
    <row r="1483" spans="2:12">
      <c r="B1483" s="956"/>
      <c r="C1483" s="55" t="s">
        <v>312</v>
      </c>
      <c r="D1483" s="310">
        <v>10000</v>
      </c>
      <c r="E1483" s="195"/>
      <c r="F1483" s="196"/>
      <c r="G1483" s="197">
        <f t="shared" si="850"/>
        <v>0</v>
      </c>
      <c r="H1483" s="198">
        <f t="shared" si="851"/>
        <v>0</v>
      </c>
      <c r="I1483" s="208">
        <f t="shared" si="852"/>
        <v>0</v>
      </c>
      <c r="J1483" s="147">
        <f t="shared" si="853"/>
        <v>0</v>
      </c>
      <c r="K1483" s="242">
        <f t="shared" si="854"/>
        <v>0</v>
      </c>
      <c r="L1483" s="243">
        <f t="shared" ref="L1483:L1490" si="855">K1483*$D1483</f>
        <v>0</v>
      </c>
    </row>
    <row r="1484" spans="2:12">
      <c r="B1484" s="956"/>
      <c r="C1484" s="55" t="s">
        <v>314</v>
      </c>
      <c r="D1484" s="194">
        <v>5000</v>
      </c>
      <c r="E1484" s="195"/>
      <c r="F1484" s="196"/>
      <c r="G1484" s="197">
        <f t="shared" si="850"/>
        <v>0</v>
      </c>
      <c r="H1484" s="198">
        <f t="shared" si="851"/>
        <v>0</v>
      </c>
      <c r="I1484" s="208">
        <f t="shared" si="852"/>
        <v>2</v>
      </c>
      <c r="J1484" s="147">
        <f t="shared" si="853"/>
        <v>0</v>
      </c>
      <c r="K1484" s="242">
        <f t="shared" si="854"/>
        <v>2</v>
      </c>
      <c r="L1484" s="243">
        <f t="shared" si="855"/>
        <v>10000</v>
      </c>
    </row>
    <row r="1485" spans="2:12">
      <c r="B1485" s="956"/>
      <c r="C1485" s="55" t="s">
        <v>313</v>
      </c>
      <c r="D1485" s="194">
        <v>5000</v>
      </c>
      <c r="E1485" s="195"/>
      <c r="F1485" s="196"/>
      <c r="G1485" s="197">
        <f t="shared" si="850"/>
        <v>0</v>
      </c>
      <c r="H1485" s="198">
        <f t="shared" si="851"/>
        <v>0</v>
      </c>
      <c r="I1485" s="208">
        <f t="shared" si="852"/>
        <v>0</v>
      </c>
      <c r="J1485" s="147">
        <f t="shared" si="853"/>
        <v>0</v>
      </c>
      <c r="K1485" s="242">
        <f t="shared" si="854"/>
        <v>0</v>
      </c>
      <c r="L1485" s="243">
        <f t="shared" si="855"/>
        <v>0</v>
      </c>
    </row>
    <row r="1486" spans="2:12">
      <c r="B1486" s="956"/>
      <c r="C1486" s="55" t="s">
        <v>147</v>
      </c>
      <c r="D1486" s="194">
        <v>9500</v>
      </c>
      <c r="E1486" s="195"/>
      <c r="F1486" s="196"/>
      <c r="G1486" s="197">
        <f t="shared" si="850"/>
        <v>0</v>
      </c>
      <c r="H1486" s="198">
        <f t="shared" si="851"/>
        <v>0</v>
      </c>
      <c r="I1486" s="208">
        <f t="shared" si="852"/>
        <v>9</v>
      </c>
      <c r="J1486" s="147">
        <f t="shared" si="853"/>
        <v>0</v>
      </c>
      <c r="K1486" s="242">
        <f t="shared" si="854"/>
        <v>9</v>
      </c>
      <c r="L1486" s="243">
        <f t="shared" si="855"/>
        <v>85500</v>
      </c>
    </row>
    <row r="1487" spans="2:12">
      <c r="B1487" s="956"/>
      <c r="C1487" s="55" t="s">
        <v>315</v>
      </c>
      <c r="D1487" s="194">
        <v>9500</v>
      </c>
      <c r="E1487" s="195"/>
      <c r="F1487" s="196"/>
      <c r="G1487" s="197">
        <f t="shared" si="850"/>
        <v>0</v>
      </c>
      <c r="H1487" s="198">
        <f t="shared" si="851"/>
        <v>0</v>
      </c>
      <c r="I1487" s="208">
        <f t="shared" si="852"/>
        <v>0</v>
      </c>
      <c r="J1487" s="147">
        <f t="shared" si="853"/>
        <v>0</v>
      </c>
      <c r="K1487" s="242">
        <f t="shared" si="854"/>
        <v>0</v>
      </c>
      <c r="L1487" s="243">
        <f t="shared" si="855"/>
        <v>0</v>
      </c>
    </row>
    <row r="1488" spans="2:12">
      <c r="B1488" s="956"/>
      <c r="C1488" s="55" t="s">
        <v>317</v>
      </c>
      <c r="D1488" s="194">
        <v>4750</v>
      </c>
      <c r="E1488" s="195"/>
      <c r="F1488" s="196"/>
      <c r="G1488" s="197">
        <f t="shared" si="850"/>
        <v>0</v>
      </c>
      <c r="H1488" s="198">
        <f t="shared" si="851"/>
        <v>0</v>
      </c>
      <c r="I1488" s="208">
        <f t="shared" si="852"/>
        <v>0</v>
      </c>
      <c r="J1488" s="147">
        <f t="shared" si="853"/>
        <v>0</v>
      </c>
      <c r="K1488" s="242">
        <f t="shared" si="854"/>
        <v>0</v>
      </c>
      <c r="L1488" s="243">
        <f t="shared" si="855"/>
        <v>0</v>
      </c>
    </row>
    <row r="1489" spans="2:12">
      <c r="B1489" s="956"/>
      <c r="C1489" s="55" t="s">
        <v>316</v>
      </c>
      <c r="D1489" s="194">
        <v>4750</v>
      </c>
      <c r="E1489" s="195"/>
      <c r="F1489" s="196"/>
      <c r="G1489" s="197">
        <f t="shared" si="850"/>
        <v>0</v>
      </c>
      <c r="H1489" s="198">
        <f t="shared" si="851"/>
        <v>0</v>
      </c>
      <c r="I1489" s="208">
        <f t="shared" si="852"/>
        <v>0</v>
      </c>
      <c r="J1489" s="147">
        <f t="shared" si="853"/>
        <v>0</v>
      </c>
      <c r="K1489" s="242">
        <f t="shared" si="854"/>
        <v>0</v>
      </c>
      <c r="L1489" s="243">
        <f t="shared" si="855"/>
        <v>0</v>
      </c>
    </row>
    <row r="1490" spans="2:12">
      <c r="B1490" s="956"/>
      <c r="C1490" s="55" t="s">
        <v>318</v>
      </c>
      <c r="D1490" s="194">
        <v>7000</v>
      </c>
      <c r="E1490" s="195"/>
      <c r="F1490" s="196"/>
      <c r="G1490" s="197">
        <f t="shared" si="850"/>
        <v>0</v>
      </c>
      <c r="H1490" s="198">
        <f t="shared" si="851"/>
        <v>0</v>
      </c>
      <c r="I1490" s="208">
        <f t="shared" si="852"/>
        <v>0</v>
      </c>
      <c r="J1490" s="147">
        <f t="shared" si="853"/>
        <v>0</v>
      </c>
      <c r="K1490" s="242">
        <f t="shared" si="854"/>
        <v>0</v>
      </c>
      <c r="L1490" s="243">
        <f t="shared" si="855"/>
        <v>0</v>
      </c>
    </row>
    <row r="1491" spans="2:12" ht="15" thickBot="1">
      <c r="B1491" s="956"/>
      <c r="C1491" s="200" t="s">
        <v>149</v>
      </c>
      <c r="D1491" s="201"/>
      <c r="E1491" s="339"/>
      <c r="F1491" s="203"/>
      <c r="G1491" s="204">
        <f>E1491-F1491</f>
        <v>0</v>
      </c>
      <c r="H1491" s="330"/>
      <c r="I1491" s="209">
        <f t="shared" si="852"/>
        <v>0</v>
      </c>
      <c r="J1491" s="210">
        <f t="shared" si="853"/>
        <v>0</v>
      </c>
      <c r="K1491" s="244">
        <f t="shared" si="854"/>
        <v>0</v>
      </c>
      <c r="L1491" s="245">
        <f>SUM(L1419+H1491)</f>
        <v>0</v>
      </c>
    </row>
    <row r="1492" spans="2:12" ht="16" thickTop="1" thickBot="1">
      <c r="B1492" s="957"/>
      <c r="C1492" s="13" t="s">
        <v>150</v>
      </c>
      <c r="D1492" s="14"/>
      <c r="E1492" s="15">
        <f t="shared" ref="E1492:L1492" si="856">SUM(E1482:E1491)</f>
        <v>0</v>
      </c>
      <c r="F1492" s="16">
        <f t="shared" si="856"/>
        <v>0</v>
      </c>
      <c r="G1492" s="17">
        <f t="shared" si="856"/>
        <v>0</v>
      </c>
      <c r="H1492" s="18">
        <f t="shared" si="856"/>
        <v>0</v>
      </c>
      <c r="I1492" s="246">
        <f t="shared" si="856"/>
        <v>71</v>
      </c>
      <c r="J1492" s="247">
        <f t="shared" si="856"/>
        <v>0</v>
      </c>
      <c r="K1492" s="248">
        <f t="shared" si="856"/>
        <v>71</v>
      </c>
      <c r="L1492" s="249">
        <f t="shared" si="856"/>
        <v>695500</v>
      </c>
    </row>
    <row r="1493" spans="2:12" ht="13.5" customHeight="1">
      <c r="B1493" s="955" t="s">
        <v>686</v>
      </c>
      <c r="C1493" s="301" t="s">
        <v>146</v>
      </c>
      <c r="D1493" s="234">
        <v>8000</v>
      </c>
      <c r="E1493" s="302">
        <v>8</v>
      </c>
      <c r="F1493" s="303"/>
      <c r="G1493" s="304">
        <f t="shared" ref="G1493:G1501" si="857">E1493-F1493</f>
        <v>8</v>
      </c>
      <c r="H1493" s="305">
        <f t="shared" ref="H1493:H1501" si="858">G1493*$D1493</f>
        <v>64000</v>
      </c>
      <c r="I1493" s="306">
        <f t="shared" ref="I1493:I1502" si="859">SUM(I1421+E1493)</f>
        <v>270</v>
      </c>
      <c r="J1493" s="307">
        <f t="shared" ref="J1493:J1502" si="860">SUM(J1421+F1493)</f>
        <v>0</v>
      </c>
      <c r="K1493" s="308">
        <f t="shared" ref="K1493:K1502" si="861">I1493-J1493</f>
        <v>270</v>
      </c>
      <c r="L1493" s="309">
        <f>K1493*$D1493</f>
        <v>2160000</v>
      </c>
    </row>
    <row r="1494" spans="2:12">
      <c r="B1494" s="956"/>
      <c r="C1494" s="55" t="s">
        <v>312</v>
      </c>
      <c r="D1494" s="310">
        <v>8000</v>
      </c>
      <c r="E1494" s="195"/>
      <c r="F1494" s="196"/>
      <c r="G1494" s="197">
        <f t="shared" si="857"/>
        <v>0</v>
      </c>
      <c r="H1494" s="198">
        <f t="shared" si="858"/>
        <v>0</v>
      </c>
      <c r="I1494" s="208">
        <f t="shared" si="859"/>
        <v>0</v>
      </c>
      <c r="J1494" s="147">
        <f t="shared" si="860"/>
        <v>0</v>
      </c>
      <c r="K1494" s="242">
        <f t="shared" si="861"/>
        <v>0</v>
      </c>
      <c r="L1494" s="243">
        <f t="shared" ref="L1494:L1501" si="862">K1494*$D1494</f>
        <v>0</v>
      </c>
    </row>
    <row r="1495" spans="2:12">
      <c r="B1495" s="956"/>
      <c r="C1495" s="55" t="s">
        <v>314</v>
      </c>
      <c r="D1495" s="194">
        <v>4000</v>
      </c>
      <c r="E1495" s="195"/>
      <c r="F1495" s="196"/>
      <c r="G1495" s="197">
        <f t="shared" si="857"/>
        <v>0</v>
      </c>
      <c r="H1495" s="198">
        <f t="shared" si="858"/>
        <v>0</v>
      </c>
      <c r="I1495" s="208">
        <f t="shared" si="859"/>
        <v>7</v>
      </c>
      <c r="J1495" s="147">
        <f t="shared" si="860"/>
        <v>0</v>
      </c>
      <c r="K1495" s="242">
        <f t="shared" si="861"/>
        <v>7</v>
      </c>
      <c r="L1495" s="243">
        <f t="shared" si="862"/>
        <v>28000</v>
      </c>
    </row>
    <row r="1496" spans="2:12">
      <c r="B1496" s="956"/>
      <c r="C1496" s="55" t="s">
        <v>313</v>
      </c>
      <c r="D1496" s="194">
        <v>4000</v>
      </c>
      <c r="E1496" s="195"/>
      <c r="F1496" s="196"/>
      <c r="G1496" s="197">
        <f t="shared" si="857"/>
        <v>0</v>
      </c>
      <c r="H1496" s="198">
        <f t="shared" si="858"/>
        <v>0</v>
      </c>
      <c r="I1496" s="208">
        <f t="shared" si="859"/>
        <v>0</v>
      </c>
      <c r="J1496" s="147">
        <f t="shared" si="860"/>
        <v>0</v>
      </c>
      <c r="K1496" s="242">
        <f t="shared" si="861"/>
        <v>0</v>
      </c>
      <c r="L1496" s="243">
        <f t="shared" si="862"/>
        <v>0</v>
      </c>
    </row>
    <row r="1497" spans="2:12">
      <c r="B1497" s="956"/>
      <c r="C1497" s="55" t="s">
        <v>147</v>
      </c>
      <c r="D1497" s="194">
        <v>7600</v>
      </c>
      <c r="E1497" s="195">
        <v>4</v>
      </c>
      <c r="F1497" s="196"/>
      <c r="G1497" s="197">
        <f t="shared" si="857"/>
        <v>4</v>
      </c>
      <c r="H1497" s="198">
        <f t="shared" si="858"/>
        <v>30400</v>
      </c>
      <c r="I1497" s="208">
        <f t="shared" si="859"/>
        <v>29</v>
      </c>
      <c r="J1497" s="147">
        <f t="shared" si="860"/>
        <v>0</v>
      </c>
      <c r="K1497" s="242">
        <f t="shared" si="861"/>
        <v>29</v>
      </c>
      <c r="L1497" s="243">
        <f t="shared" si="862"/>
        <v>220400</v>
      </c>
    </row>
    <row r="1498" spans="2:12">
      <c r="B1498" s="956"/>
      <c r="C1498" s="55" t="s">
        <v>315</v>
      </c>
      <c r="D1498" s="194">
        <v>7600</v>
      </c>
      <c r="E1498" s="195"/>
      <c r="F1498" s="196"/>
      <c r="G1498" s="197">
        <f t="shared" si="857"/>
        <v>0</v>
      </c>
      <c r="H1498" s="198">
        <f t="shared" si="858"/>
        <v>0</v>
      </c>
      <c r="I1498" s="208">
        <f t="shared" si="859"/>
        <v>0</v>
      </c>
      <c r="J1498" s="147">
        <f t="shared" si="860"/>
        <v>0</v>
      </c>
      <c r="K1498" s="242">
        <f t="shared" si="861"/>
        <v>0</v>
      </c>
      <c r="L1498" s="243">
        <f t="shared" si="862"/>
        <v>0</v>
      </c>
    </row>
    <row r="1499" spans="2:12">
      <c r="B1499" s="956"/>
      <c r="C1499" s="55" t="s">
        <v>317</v>
      </c>
      <c r="D1499" s="194">
        <v>3800</v>
      </c>
      <c r="E1499" s="195"/>
      <c r="F1499" s="196"/>
      <c r="G1499" s="197">
        <f t="shared" si="857"/>
        <v>0</v>
      </c>
      <c r="H1499" s="198">
        <f t="shared" si="858"/>
        <v>0</v>
      </c>
      <c r="I1499" s="208">
        <f t="shared" si="859"/>
        <v>1</v>
      </c>
      <c r="J1499" s="147">
        <f t="shared" si="860"/>
        <v>0</v>
      </c>
      <c r="K1499" s="242">
        <f t="shared" si="861"/>
        <v>1</v>
      </c>
      <c r="L1499" s="243">
        <f t="shared" si="862"/>
        <v>3800</v>
      </c>
    </row>
    <row r="1500" spans="2:12">
      <c r="B1500" s="956"/>
      <c r="C1500" s="55" t="s">
        <v>316</v>
      </c>
      <c r="D1500" s="194">
        <v>3800</v>
      </c>
      <c r="E1500" s="195"/>
      <c r="F1500" s="196"/>
      <c r="G1500" s="197">
        <f t="shared" si="857"/>
        <v>0</v>
      </c>
      <c r="H1500" s="198">
        <f t="shared" si="858"/>
        <v>0</v>
      </c>
      <c r="I1500" s="208">
        <f t="shared" si="859"/>
        <v>0</v>
      </c>
      <c r="J1500" s="147">
        <f t="shared" si="860"/>
        <v>0</v>
      </c>
      <c r="K1500" s="242">
        <f t="shared" si="861"/>
        <v>0</v>
      </c>
      <c r="L1500" s="243">
        <f t="shared" si="862"/>
        <v>0</v>
      </c>
    </row>
    <row r="1501" spans="2:12">
      <c r="B1501" s="956"/>
      <c r="C1501" s="55" t="s">
        <v>318</v>
      </c>
      <c r="D1501" s="194">
        <v>5600</v>
      </c>
      <c r="E1501" s="195"/>
      <c r="F1501" s="196"/>
      <c r="G1501" s="197">
        <f t="shared" si="857"/>
        <v>0</v>
      </c>
      <c r="H1501" s="198">
        <f t="shared" si="858"/>
        <v>0</v>
      </c>
      <c r="I1501" s="208">
        <f t="shared" si="859"/>
        <v>0</v>
      </c>
      <c r="J1501" s="147">
        <f t="shared" si="860"/>
        <v>0</v>
      </c>
      <c r="K1501" s="242">
        <f t="shared" si="861"/>
        <v>0</v>
      </c>
      <c r="L1501" s="243">
        <f t="shared" si="862"/>
        <v>0</v>
      </c>
    </row>
    <row r="1502" spans="2:12" ht="15" thickBot="1">
      <c r="B1502" s="956"/>
      <c r="C1502" s="200" t="s">
        <v>149</v>
      </c>
      <c r="D1502" s="201"/>
      <c r="E1502" s="339"/>
      <c r="F1502" s="203"/>
      <c r="G1502" s="204">
        <f>E1502-F1502</f>
        <v>0</v>
      </c>
      <c r="H1502" s="330"/>
      <c r="I1502" s="209">
        <f t="shared" si="859"/>
        <v>0</v>
      </c>
      <c r="J1502" s="210">
        <f t="shared" si="860"/>
        <v>0</v>
      </c>
      <c r="K1502" s="244">
        <f t="shared" si="861"/>
        <v>0</v>
      </c>
      <c r="L1502" s="245">
        <f>SUM(L1430+H1502)</f>
        <v>0</v>
      </c>
    </row>
    <row r="1503" spans="2:12" ht="16" thickTop="1" thickBot="1">
      <c r="B1503" s="957"/>
      <c r="C1503" s="13" t="s">
        <v>150</v>
      </c>
      <c r="D1503" s="14"/>
      <c r="E1503" s="15">
        <f t="shared" ref="E1503:L1503" si="863">SUM(E1493:E1502)</f>
        <v>12</v>
      </c>
      <c r="F1503" s="16">
        <f t="shared" si="863"/>
        <v>0</v>
      </c>
      <c r="G1503" s="17">
        <f t="shared" si="863"/>
        <v>12</v>
      </c>
      <c r="H1503" s="18">
        <f t="shared" si="863"/>
        <v>94400</v>
      </c>
      <c r="I1503" s="246">
        <f t="shared" si="863"/>
        <v>307</v>
      </c>
      <c r="J1503" s="247">
        <f t="shared" si="863"/>
        <v>0</v>
      </c>
      <c r="K1503" s="248">
        <f t="shared" si="863"/>
        <v>307</v>
      </c>
      <c r="L1503" s="249">
        <f t="shared" si="863"/>
        <v>2412200</v>
      </c>
    </row>
    <row r="1504" spans="2:12" ht="13.5" customHeight="1">
      <c r="B1504" s="955" t="s">
        <v>337</v>
      </c>
      <c r="C1504" s="301" t="s">
        <v>146</v>
      </c>
      <c r="D1504" s="234">
        <v>1000</v>
      </c>
      <c r="E1504" s="302"/>
      <c r="F1504" s="303"/>
      <c r="G1504" s="304">
        <f t="shared" ref="G1504:G1513" si="864">E1504-F1504</f>
        <v>0</v>
      </c>
      <c r="H1504" s="305">
        <f>+G1504*D1504</f>
        <v>0</v>
      </c>
      <c r="I1504" s="306">
        <f t="shared" ref="I1504:I1513" si="865">SUM(I1432+E1504)</f>
        <v>0</v>
      </c>
      <c r="J1504" s="307">
        <f t="shared" ref="J1504:J1513" si="866">SUM(J1432+F1504)</f>
        <v>0</v>
      </c>
      <c r="K1504" s="308">
        <f t="shared" ref="K1504:K1511" si="867">I1504-J1504</f>
        <v>0</v>
      </c>
      <c r="L1504" s="309">
        <f>K1504*$D1504</f>
        <v>0</v>
      </c>
    </row>
    <row r="1505" spans="2:12">
      <c r="B1505" s="956"/>
      <c r="C1505" s="55" t="s">
        <v>312</v>
      </c>
      <c r="D1505" s="310">
        <v>1000</v>
      </c>
      <c r="E1505" s="195"/>
      <c r="F1505" s="196"/>
      <c r="G1505" s="197">
        <f t="shared" si="864"/>
        <v>0</v>
      </c>
      <c r="H1505" s="198">
        <f t="shared" ref="H1505:H1512" si="868">+G1505*D1505</f>
        <v>0</v>
      </c>
      <c r="I1505" s="208">
        <f t="shared" si="865"/>
        <v>0</v>
      </c>
      <c r="J1505" s="147">
        <f t="shared" si="866"/>
        <v>0</v>
      </c>
      <c r="K1505" s="242">
        <f t="shared" si="867"/>
        <v>0</v>
      </c>
      <c r="L1505" s="243">
        <f t="shared" ref="L1505:L1512" si="869">K1505*$D1505</f>
        <v>0</v>
      </c>
    </row>
    <row r="1506" spans="2:12">
      <c r="B1506" s="956"/>
      <c r="C1506" s="55" t="s">
        <v>314</v>
      </c>
      <c r="D1506" s="194">
        <v>500</v>
      </c>
      <c r="E1506" s="195"/>
      <c r="F1506" s="196"/>
      <c r="G1506" s="197">
        <f t="shared" si="864"/>
        <v>0</v>
      </c>
      <c r="H1506" s="198">
        <f t="shared" si="868"/>
        <v>0</v>
      </c>
      <c r="I1506" s="208">
        <f t="shared" si="865"/>
        <v>0</v>
      </c>
      <c r="J1506" s="147">
        <f t="shared" si="866"/>
        <v>0</v>
      </c>
      <c r="K1506" s="242">
        <f t="shared" si="867"/>
        <v>0</v>
      </c>
      <c r="L1506" s="243">
        <f t="shared" si="869"/>
        <v>0</v>
      </c>
    </row>
    <row r="1507" spans="2:12">
      <c r="B1507" s="956"/>
      <c r="C1507" s="55" t="s">
        <v>313</v>
      </c>
      <c r="D1507" s="194">
        <v>500</v>
      </c>
      <c r="E1507" s="195"/>
      <c r="F1507" s="196"/>
      <c r="G1507" s="197">
        <f t="shared" si="864"/>
        <v>0</v>
      </c>
      <c r="H1507" s="198">
        <f t="shared" si="868"/>
        <v>0</v>
      </c>
      <c r="I1507" s="208">
        <f t="shared" si="865"/>
        <v>0</v>
      </c>
      <c r="J1507" s="147">
        <f t="shared" si="866"/>
        <v>0</v>
      </c>
      <c r="K1507" s="242">
        <f t="shared" si="867"/>
        <v>0</v>
      </c>
      <c r="L1507" s="243">
        <f t="shared" si="869"/>
        <v>0</v>
      </c>
    </row>
    <row r="1508" spans="2:12">
      <c r="B1508" s="956"/>
      <c r="C1508" s="55" t="s">
        <v>147</v>
      </c>
      <c r="D1508" s="194">
        <v>900</v>
      </c>
      <c r="E1508" s="195"/>
      <c r="F1508" s="196"/>
      <c r="G1508" s="197">
        <f t="shared" si="864"/>
        <v>0</v>
      </c>
      <c r="H1508" s="198">
        <f t="shared" si="868"/>
        <v>0</v>
      </c>
      <c r="I1508" s="208">
        <f t="shared" si="865"/>
        <v>0</v>
      </c>
      <c r="J1508" s="147">
        <f t="shared" si="866"/>
        <v>0</v>
      </c>
      <c r="K1508" s="242">
        <f t="shared" si="867"/>
        <v>0</v>
      </c>
      <c r="L1508" s="243">
        <f t="shared" si="869"/>
        <v>0</v>
      </c>
    </row>
    <row r="1509" spans="2:12">
      <c r="B1509" s="956"/>
      <c r="C1509" s="55" t="s">
        <v>315</v>
      </c>
      <c r="D1509" s="194">
        <v>900</v>
      </c>
      <c r="E1509" s="195"/>
      <c r="F1509" s="196"/>
      <c r="G1509" s="197">
        <f t="shared" si="864"/>
        <v>0</v>
      </c>
      <c r="H1509" s="198">
        <f t="shared" si="868"/>
        <v>0</v>
      </c>
      <c r="I1509" s="208">
        <f t="shared" si="865"/>
        <v>0</v>
      </c>
      <c r="J1509" s="147">
        <f t="shared" si="866"/>
        <v>0</v>
      </c>
      <c r="K1509" s="242">
        <f t="shared" si="867"/>
        <v>0</v>
      </c>
      <c r="L1509" s="243">
        <f t="shared" si="869"/>
        <v>0</v>
      </c>
    </row>
    <row r="1510" spans="2:12">
      <c r="B1510" s="956"/>
      <c r="C1510" s="55" t="s">
        <v>317</v>
      </c>
      <c r="D1510" s="194">
        <v>450</v>
      </c>
      <c r="E1510" s="195"/>
      <c r="F1510" s="196"/>
      <c r="G1510" s="197">
        <f t="shared" si="864"/>
        <v>0</v>
      </c>
      <c r="H1510" s="198">
        <f t="shared" si="868"/>
        <v>0</v>
      </c>
      <c r="I1510" s="208">
        <f t="shared" si="865"/>
        <v>0</v>
      </c>
      <c r="J1510" s="147">
        <f t="shared" si="866"/>
        <v>0</v>
      </c>
      <c r="K1510" s="242">
        <f t="shared" si="867"/>
        <v>0</v>
      </c>
      <c r="L1510" s="243">
        <f t="shared" si="869"/>
        <v>0</v>
      </c>
    </row>
    <row r="1511" spans="2:12">
      <c r="B1511" s="956"/>
      <c r="C1511" s="55" t="s">
        <v>316</v>
      </c>
      <c r="D1511" s="194">
        <v>450</v>
      </c>
      <c r="E1511" s="195"/>
      <c r="F1511" s="196"/>
      <c r="G1511" s="197">
        <f t="shared" si="864"/>
        <v>0</v>
      </c>
      <c r="H1511" s="198">
        <f t="shared" si="868"/>
        <v>0</v>
      </c>
      <c r="I1511" s="208">
        <f t="shared" si="865"/>
        <v>0</v>
      </c>
      <c r="J1511" s="147">
        <f t="shared" si="866"/>
        <v>0</v>
      </c>
      <c r="K1511" s="242">
        <f t="shared" si="867"/>
        <v>0</v>
      </c>
      <c r="L1511" s="243">
        <f t="shared" si="869"/>
        <v>0</v>
      </c>
    </row>
    <row r="1512" spans="2:12">
      <c r="B1512" s="956"/>
      <c r="C1512" s="55" t="s">
        <v>318</v>
      </c>
      <c r="D1512" s="199">
        <v>700</v>
      </c>
      <c r="E1512" s="195"/>
      <c r="F1512" s="196"/>
      <c r="G1512" s="197">
        <f t="shared" si="864"/>
        <v>0</v>
      </c>
      <c r="H1512" s="198">
        <f t="shared" si="868"/>
        <v>0</v>
      </c>
      <c r="I1512" s="208">
        <f t="shared" si="865"/>
        <v>0</v>
      </c>
      <c r="J1512" s="147">
        <f t="shared" si="866"/>
        <v>0</v>
      </c>
      <c r="K1512" s="242">
        <f>I1512-J1512</f>
        <v>0</v>
      </c>
      <c r="L1512" s="243">
        <f t="shared" si="869"/>
        <v>0</v>
      </c>
    </row>
    <row r="1513" spans="2:12" ht="15" thickBot="1">
      <c r="B1513" s="956"/>
      <c r="C1513" s="200" t="s">
        <v>149</v>
      </c>
      <c r="D1513" s="201"/>
      <c r="E1513" s="339"/>
      <c r="F1513" s="203"/>
      <c r="G1513" s="204">
        <f t="shared" si="864"/>
        <v>0</v>
      </c>
      <c r="H1513" s="330"/>
      <c r="I1513" s="209">
        <f t="shared" si="865"/>
        <v>0</v>
      </c>
      <c r="J1513" s="210">
        <f t="shared" si="866"/>
        <v>0</v>
      </c>
      <c r="K1513" s="244">
        <f>I1513-J1513</f>
        <v>0</v>
      </c>
      <c r="L1513" s="245">
        <f>SUM(L1441+H1513)</f>
        <v>0</v>
      </c>
    </row>
    <row r="1514" spans="2:12" ht="16" thickTop="1" thickBot="1">
      <c r="B1514" s="957"/>
      <c r="C1514" s="13" t="s">
        <v>150</v>
      </c>
      <c r="D1514" s="14"/>
      <c r="E1514" s="15">
        <f t="shared" ref="E1514:L1514" si="870">SUM(E1504:E1513)</f>
        <v>0</v>
      </c>
      <c r="F1514" s="16">
        <f t="shared" si="870"/>
        <v>0</v>
      </c>
      <c r="G1514" s="17">
        <f t="shared" si="870"/>
        <v>0</v>
      </c>
      <c r="H1514" s="18">
        <f t="shared" si="870"/>
        <v>0</v>
      </c>
      <c r="I1514" s="246">
        <f t="shared" si="870"/>
        <v>0</v>
      </c>
      <c r="J1514" s="247">
        <f t="shared" si="870"/>
        <v>0</v>
      </c>
      <c r="K1514" s="248">
        <f t="shared" si="870"/>
        <v>0</v>
      </c>
      <c r="L1514" s="249">
        <f t="shared" si="870"/>
        <v>0</v>
      </c>
    </row>
    <row r="1515" spans="2:12" ht="15" thickBot="1">
      <c r="B1515" s="207" t="s">
        <v>151</v>
      </c>
      <c r="C1515" s="232"/>
      <c r="D1515" s="232"/>
      <c r="E1515" s="258">
        <f t="shared" ref="E1515:L1515" si="871">SUM(E1459+E1470+E1481+E1492+E1503+E1514)</f>
        <v>156</v>
      </c>
      <c r="F1515" s="341">
        <f t="shared" si="871"/>
        <v>0</v>
      </c>
      <c r="G1515" s="342">
        <f t="shared" si="871"/>
        <v>156</v>
      </c>
      <c r="H1515" s="343">
        <f t="shared" si="871"/>
        <v>786530</v>
      </c>
      <c r="I1515" s="255">
        <f t="shared" si="871"/>
        <v>2236</v>
      </c>
      <c r="J1515" s="256">
        <f t="shared" si="871"/>
        <v>0</v>
      </c>
      <c r="K1515" s="257">
        <f t="shared" si="871"/>
        <v>2236</v>
      </c>
      <c r="L1515" s="233">
        <f t="shared" si="871"/>
        <v>11566870</v>
      </c>
    </row>
    <row r="1517" spans="2:12">
      <c r="B1517" s="961" t="s">
        <v>138</v>
      </c>
      <c r="C1517" s="961"/>
      <c r="D1517" s="961"/>
      <c r="E1517" s="922"/>
      <c r="F1517" s="922"/>
    </row>
    <row r="1518" spans="2:12" ht="16.5" customHeight="1" thickBot="1">
      <c r="B1518" s="954">
        <f>B1446+1</f>
        <v>46163</v>
      </c>
      <c r="C1518" s="954"/>
      <c r="D1518" s="954"/>
      <c r="E1518" s="954"/>
      <c r="F1518" s="954"/>
      <c r="G1518" s="311"/>
      <c r="H1518" s="20"/>
    </row>
    <row r="1519" spans="2:12" ht="15">
      <c r="B1519" s="958" t="s">
        <v>139</v>
      </c>
      <c r="C1519" s="959"/>
      <c r="D1519" s="960"/>
      <c r="E1519" s="5"/>
      <c r="F1519" s="226" t="s">
        <v>140</v>
      </c>
      <c r="G1519" s="226"/>
      <c r="H1519" s="6"/>
      <c r="I1519" s="7"/>
      <c r="J1519" s="226" t="s">
        <v>141</v>
      </c>
      <c r="K1519" s="226"/>
      <c r="L1519" s="6"/>
    </row>
    <row r="1520" spans="2:12" ht="15" thickBot="1">
      <c r="B1520" s="227"/>
      <c r="C1520" s="228"/>
      <c r="D1520" s="229"/>
      <c r="E1520" s="8" t="s">
        <v>142</v>
      </c>
      <c r="F1520" s="9" t="s">
        <v>143</v>
      </c>
      <c r="G1520" s="10" t="s">
        <v>144</v>
      </c>
      <c r="H1520" s="11" t="s">
        <v>145</v>
      </c>
      <c r="I1520" s="12" t="s">
        <v>142</v>
      </c>
      <c r="J1520" s="9" t="s">
        <v>143</v>
      </c>
      <c r="K1520" s="10" t="s">
        <v>144</v>
      </c>
      <c r="L1520" s="11" t="s">
        <v>145</v>
      </c>
    </row>
    <row r="1521" spans="2:12" ht="13.5" customHeight="1">
      <c r="B1521" s="955" t="s">
        <v>636</v>
      </c>
      <c r="C1521" s="301" t="s">
        <v>146</v>
      </c>
      <c r="D1521" s="234">
        <v>5000</v>
      </c>
      <c r="E1521" s="302">
        <v>19</v>
      </c>
      <c r="F1521" s="303"/>
      <c r="G1521" s="304">
        <f t="shared" ref="G1521:G1530" si="872">E1521-F1521</f>
        <v>19</v>
      </c>
      <c r="H1521" s="305">
        <f>G1521*$D1521</f>
        <v>95000</v>
      </c>
      <c r="I1521" s="306">
        <f t="shared" ref="I1521:I1530" si="873">SUM(I1449+E1521)</f>
        <v>638</v>
      </c>
      <c r="J1521" s="307">
        <f t="shared" ref="J1521:J1530" si="874">SUM(J1449+F1521)</f>
        <v>0</v>
      </c>
      <c r="K1521" s="308">
        <f t="shared" ref="K1521:K1530" si="875">I1521-J1521</f>
        <v>638</v>
      </c>
      <c r="L1521" s="309">
        <f>K1521*$D1521</f>
        <v>3190000</v>
      </c>
    </row>
    <row r="1522" spans="2:12">
      <c r="B1522" s="956"/>
      <c r="C1522" s="55" t="s">
        <v>312</v>
      </c>
      <c r="D1522" s="310">
        <v>5000</v>
      </c>
      <c r="E1522" s="195"/>
      <c r="F1522" s="196"/>
      <c r="G1522" s="197">
        <f t="shared" si="872"/>
        <v>0</v>
      </c>
      <c r="H1522" s="198">
        <f t="shared" ref="H1522:H1529" si="876">G1522*$D1522</f>
        <v>0</v>
      </c>
      <c r="I1522" s="208">
        <f t="shared" si="873"/>
        <v>0</v>
      </c>
      <c r="J1522" s="147">
        <f t="shared" si="874"/>
        <v>0</v>
      </c>
      <c r="K1522" s="242">
        <f t="shared" si="875"/>
        <v>0</v>
      </c>
      <c r="L1522" s="243">
        <f t="shared" ref="L1522:L1529" si="877">K1522*$D1522</f>
        <v>0</v>
      </c>
    </row>
    <row r="1523" spans="2:12">
      <c r="B1523" s="956"/>
      <c r="C1523" s="55" t="s">
        <v>314</v>
      </c>
      <c r="D1523" s="194">
        <v>2500</v>
      </c>
      <c r="E1523" s="195"/>
      <c r="F1523" s="196"/>
      <c r="G1523" s="197">
        <f t="shared" si="872"/>
        <v>0</v>
      </c>
      <c r="H1523" s="198">
        <f t="shared" si="876"/>
        <v>0</v>
      </c>
      <c r="I1523" s="208">
        <f t="shared" si="873"/>
        <v>24</v>
      </c>
      <c r="J1523" s="147">
        <f t="shared" si="874"/>
        <v>0</v>
      </c>
      <c r="K1523" s="242">
        <f t="shared" si="875"/>
        <v>24</v>
      </c>
      <c r="L1523" s="243">
        <f t="shared" si="877"/>
        <v>60000</v>
      </c>
    </row>
    <row r="1524" spans="2:12">
      <c r="B1524" s="956"/>
      <c r="C1524" s="55" t="s">
        <v>313</v>
      </c>
      <c r="D1524" s="194">
        <v>2500</v>
      </c>
      <c r="E1524" s="195"/>
      <c r="F1524" s="196"/>
      <c r="G1524" s="197">
        <f t="shared" si="872"/>
        <v>0</v>
      </c>
      <c r="H1524" s="198">
        <f t="shared" si="876"/>
        <v>0</v>
      </c>
      <c r="I1524" s="208">
        <f t="shared" si="873"/>
        <v>0</v>
      </c>
      <c r="J1524" s="147">
        <f t="shared" si="874"/>
        <v>0</v>
      </c>
      <c r="K1524" s="242">
        <f t="shared" si="875"/>
        <v>0</v>
      </c>
      <c r="L1524" s="243">
        <f t="shared" si="877"/>
        <v>0</v>
      </c>
    </row>
    <row r="1525" spans="2:12">
      <c r="B1525" s="956"/>
      <c r="C1525" s="55" t="s">
        <v>147</v>
      </c>
      <c r="D1525" s="194">
        <v>4750</v>
      </c>
      <c r="E1525" s="195">
        <v>3</v>
      </c>
      <c r="F1525" s="196"/>
      <c r="G1525" s="197">
        <f t="shared" si="872"/>
        <v>3</v>
      </c>
      <c r="H1525" s="198">
        <f t="shared" si="876"/>
        <v>14250</v>
      </c>
      <c r="I1525" s="208">
        <f t="shared" si="873"/>
        <v>92</v>
      </c>
      <c r="J1525" s="147">
        <f t="shared" si="874"/>
        <v>0</v>
      </c>
      <c r="K1525" s="242">
        <f t="shared" si="875"/>
        <v>92</v>
      </c>
      <c r="L1525" s="243">
        <f t="shared" si="877"/>
        <v>437000</v>
      </c>
    </row>
    <row r="1526" spans="2:12">
      <c r="B1526" s="956"/>
      <c r="C1526" s="55" t="s">
        <v>315</v>
      </c>
      <c r="D1526" s="194">
        <v>4750</v>
      </c>
      <c r="E1526" s="195"/>
      <c r="F1526" s="196"/>
      <c r="G1526" s="197">
        <f t="shared" si="872"/>
        <v>0</v>
      </c>
      <c r="H1526" s="198">
        <f t="shared" si="876"/>
        <v>0</v>
      </c>
      <c r="I1526" s="208">
        <f t="shared" si="873"/>
        <v>0</v>
      </c>
      <c r="J1526" s="147">
        <f t="shared" si="874"/>
        <v>0</v>
      </c>
      <c r="K1526" s="242">
        <f t="shared" si="875"/>
        <v>0</v>
      </c>
      <c r="L1526" s="243">
        <f t="shared" si="877"/>
        <v>0</v>
      </c>
    </row>
    <row r="1527" spans="2:12">
      <c r="B1527" s="956"/>
      <c r="C1527" s="55" t="s">
        <v>317</v>
      </c>
      <c r="D1527" s="194">
        <v>2380</v>
      </c>
      <c r="E1527" s="195"/>
      <c r="F1527" s="196"/>
      <c r="G1527" s="197">
        <f t="shared" si="872"/>
        <v>0</v>
      </c>
      <c r="H1527" s="198">
        <f t="shared" si="876"/>
        <v>0</v>
      </c>
      <c r="I1527" s="208">
        <f t="shared" si="873"/>
        <v>4</v>
      </c>
      <c r="J1527" s="147">
        <f t="shared" si="874"/>
        <v>0</v>
      </c>
      <c r="K1527" s="242">
        <f t="shared" si="875"/>
        <v>4</v>
      </c>
      <c r="L1527" s="243">
        <f t="shared" si="877"/>
        <v>9520</v>
      </c>
    </row>
    <row r="1528" spans="2:12">
      <c r="B1528" s="956"/>
      <c r="C1528" s="55" t="s">
        <v>316</v>
      </c>
      <c r="D1528" s="194">
        <v>2380</v>
      </c>
      <c r="E1528" s="195"/>
      <c r="F1528" s="196"/>
      <c r="G1528" s="197">
        <f t="shared" si="872"/>
        <v>0</v>
      </c>
      <c r="H1528" s="198">
        <f t="shared" si="876"/>
        <v>0</v>
      </c>
      <c r="I1528" s="208">
        <f t="shared" si="873"/>
        <v>0</v>
      </c>
      <c r="J1528" s="147">
        <f t="shared" si="874"/>
        <v>0</v>
      </c>
      <c r="K1528" s="242">
        <f t="shared" si="875"/>
        <v>0</v>
      </c>
      <c r="L1528" s="243">
        <f t="shared" si="877"/>
        <v>0</v>
      </c>
    </row>
    <row r="1529" spans="2:12">
      <c r="B1529" s="956"/>
      <c r="C1529" s="55" t="s">
        <v>318</v>
      </c>
      <c r="D1529" s="194">
        <v>3500</v>
      </c>
      <c r="E1529" s="195"/>
      <c r="F1529" s="196"/>
      <c r="G1529" s="197">
        <f t="shared" si="872"/>
        <v>0</v>
      </c>
      <c r="H1529" s="198">
        <f t="shared" si="876"/>
        <v>0</v>
      </c>
      <c r="I1529" s="208">
        <f t="shared" si="873"/>
        <v>0</v>
      </c>
      <c r="J1529" s="147">
        <f t="shared" si="874"/>
        <v>0</v>
      </c>
      <c r="K1529" s="242">
        <f t="shared" si="875"/>
        <v>0</v>
      </c>
      <c r="L1529" s="243">
        <f t="shared" si="877"/>
        <v>0</v>
      </c>
    </row>
    <row r="1530" spans="2:12" ht="15" thickBot="1">
      <c r="B1530" s="956"/>
      <c r="C1530" s="200" t="s">
        <v>149</v>
      </c>
      <c r="D1530" s="201"/>
      <c r="E1530" s="339">
        <v>70</v>
      </c>
      <c r="F1530" s="203"/>
      <c r="G1530" s="204">
        <f t="shared" si="872"/>
        <v>70</v>
      </c>
      <c r="H1530" s="330">
        <v>334500</v>
      </c>
      <c r="I1530" s="209">
        <f t="shared" si="873"/>
        <v>991</v>
      </c>
      <c r="J1530" s="210">
        <f t="shared" si="874"/>
        <v>0</v>
      </c>
      <c r="K1530" s="244">
        <f t="shared" si="875"/>
        <v>991</v>
      </c>
      <c r="L1530" s="245">
        <f>SUM(L1458+H1530)</f>
        <v>4625900</v>
      </c>
    </row>
    <row r="1531" spans="2:12" ht="16" thickTop="1" thickBot="1">
      <c r="B1531" s="957"/>
      <c r="C1531" s="13" t="s">
        <v>150</v>
      </c>
      <c r="D1531" s="14"/>
      <c r="E1531" s="15">
        <f t="shared" ref="E1531:L1531" si="878">SUM(E1521:E1530)</f>
        <v>92</v>
      </c>
      <c r="F1531" s="16">
        <f t="shared" si="878"/>
        <v>0</v>
      </c>
      <c r="G1531" s="17">
        <f t="shared" si="878"/>
        <v>92</v>
      </c>
      <c r="H1531" s="18">
        <f t="shared" si="878"/>
        <v>443750</v>
      </c>
      <c r="I1531" s="246">
        <f t="shared" si="878"/>
        <v>1749</v>
      </c>
      <c r="J1531" s="247">
        <f t="shared" si="878"/>
        <v>0</v>
      </c>
      <c r="K1531" s="248">
        <f t="shared" si="878"/>
        <v>1749</v>
      </c>
      <c r="L1531" s="249">
        <f t="shared" si="878"/>
        <v>8322420</v>
      </c>
    </row>
    <row r="1532" spans="2:12" ht="13.5" customHeight="1">
      <c r="B1532" s="955" t="s">
        <v>319</v>
      </c>
      <c r="C1532" s="301" t="s">
        <v>146</v>
      </c>
      <c r="D1532" s="234">
        <v>4000</v>
      </c>
      <c r="E1532" s="302"/>
      <c r="F1532" s="303"/>
      <c r="G1532" s="304">
        <f t="shared" ref="G1532:G1540" si="879">E1532-F1532</f>
        <v>0</v>
      </c>
      <c r="H1532" s="305">
        <f t="shared" ref="H1532:H1540" si="880">G1532*$D1532</f>
        <v>0</v>
      </c>
      <c r="I1532" s="306">
        <f t="shared" ref="I1532:I1541" si="881">SUM(I1460+E1532)</f>
        <v>0</v>
      </c>
      <c r="J1532" s="307">
        <f t="shared" ref="J1532:J1541" si="882">SUM(J1460+F1532)</f>
        <v>0</v>
      </c>
      <c r="K1532" s="308">
        <f t="shared" ref="K1532:K1541" si="883">I1532-J1532</f>
        <v>0</v>
      </c>
      <c r="L1532" s="309">
        <f>K1532*$D1532</f>
        <v>0</v>
      </c>
    </row>
    <row r="1533" spans="2:12">
      <c r="B1533" s="956"/>
      <c r="C1533" s="55" t="s">
        <v>312</v>
      </c>
      <c r="D1533" s="310">
        <v>4000</v>
      </c>
      <c r="E1533" s="195"/>
      <c r="F1533" s="196"/>
      <c r="G1533" s="197">
        <f t="shared" si="879"/>
        <v>0</v>
      </c>
      <c r="H1533" s="198">
        <f t="shared" si="880"/>
        <v>0</v>
      </c>
      <c r="I1533" s="208">
        <f t="shared" si="881"/>
        <v>0</v>
      </c>
      <c r="J1533" s="147">
        <f t="shared" si="882"/>
        <v>0</v>
      </c>
      <c r="K1533" s="242">
        <f t="shared" si="883"/>
        <v>0</v>
      </c>
      <c r="L1533" s="243">
        <f t="shared" ref="L1533:L1540" si="884">K1533*$D1533</f>
        <v>0</v>
      </c>
    </row>
    <row r="1534" spans="2:12">
      <c r="B1534" s="956"/>
      <c r="C1534" s="55" t="s">
        <v>314</v>
      </c>
      <c r="D1534" s="194">
        <v>2000</v>
      </c>
      <c r="E1534" s="195"/>
      <c r="F1534" s="196"/>
      <c r="G1534" s="197">
        <f t="shared" si="879"/>
        <v>0</v>
      </c>
      <c r="H1534" s="198">
        <f t="shared" si="880"/>
        <v>0</v>
      </c>
      <c r="I1534" s="208">
        <f t="shared" si="881"/>
        <v>0</v>
      </c>
      <c r="J1534" s="147">
        <f t="shared" si="882"/>
        <v>0</v>
      </c>
      <c r="K1534" s="242">
        <f t="shared" si="883"/>
        <v>0</v>
      </c>
      <c r="L1534" s="243">
        <f t="shared" si="884"/>
        <v>0</v>
      </c>
    </row>
    <row r="1535" spans="2:12">
      <c r="B1535" s="956"/>
      <c r="C1535" s="55" t="s">
        <v>313</v>
      </c>
      <c r="D1535" s="194">
        <v>2000</v>
      </c>
      <c r="E1535" s="195"/>
      <c r="F1535" s="196"/>
      <c r="G1535" s="197">
        <f t="shared" si="879"/>
        <v>0</v>
      </c>
      <c r="H1535" s="198">
        <f t="shared" si="880"/>
        <v>0</v>
      </c>
      <c r="I1535" s="208">
        <f t="shared" si="881"/>
        <v>0</v>
      </c>
      <c r="J1535" s="147">
        <f t="shared" si="882"/>
        <v>0</v>
      </c>
      <c r="K1535" s="242">
        <f t="shared" si="883"/>
        <v>0</v>
      </c>
      <c r="L1535" s="243">
        <f t="shared" si="884"/>
        <v>0</v>
      </c>
    </row>
    <row r="1536" spans="2:12">
      <c r="B1536" s="956"/>
      <c r="C1536" s="55" t="s">
        <v>147</v>
      </c>
      <c r="D1536" s="194">
        <v>3800</v>
      </c>
      <c r="E1536" s="195"/>
      <c r="F1536" s="196"/>
      <c r="G1536" s="197">
        <f t="shared" si="879"/>
        <v>0</v>
      </c>
      <c r="H1536" s="198">
        <f t="shared" si="880"/>
        <v>0</v>
      </c>
      <c r="I1536" s="208">
        <f t="shared" si="881"/>
        <v>0</v>
      </c>
      <c r="J1536" s="147">
        <f t="shared" si="882"/>
        <v>0</v>
      </c>
      <c r="K1536" s="242">
        <f t="shared" si="883"/>
        <v>0</v>
      </c>
      <c r="L1536" s="243">
        <f t="shared" si="884"/>
        <v>0</v>
      </c>
    </row>
    <row r="1537" spans="2:12">
      <c r="B1537" s="956"/>
      <c r="C1537" s="55" t="s">
        <v>315</v>
      </c>
      <c r="D1537" s="194">
        <v>3800</v>
      </c>
      <c r="E1537" s="195"/>
      <c r="F1537" s="196"/>
      <c r="G1537" s="197">
        <f t="shared" si="879"/>
        <v>0</v>
      </c>
      <c r="H1537" s="198">
        <f t="shared" si="880"/>
        <v>0</v>
      </c>
      <c r="I1537" s="208">
        <f t="shared" si="881"/>
        <v>0</v>
      </c>
      <c r="J1537" s="147">
        <f t="shared" si="882"/>
        <v>0</v>
      </c>
      <c r="K1537" s="242">
        <f t="shared" si="883"/>
        <v>0</v>
      </c>
      <c r="L1537" s="243">
        <f t="shared" si="884"/>
        <v>0</v>
      </c>
    </row>
    <row r="1538" spans="2:12">
      <c r="B1538" s="956"/>
      <c r="C1538" s="55" t="s">
        <v>317</v>
      </c>
      <c r="D1538" s="194">
        <v>1900</v>
      </c>
      <c r="E1538" s="195"/>
      <c r="F1538" s="196"/>
      <c r="G1538" s="197">
        <f t="shared" si="879"/>
        <v>0</v>
      </c>
      <c r="H1538" s="198">
        <f t="shared" si="880"/>
        <v>0</v>
      </c>
      <c r="I1538" s="208">
        <f t="shared" si="881"/>
        <v>0</v>
      </c>
      <c r="J1538" s="147">
        <f t="shared" si="882"/>
        <v>0</v>
      </c>
      <c r="K1538" s="242">
        <f t="shared" si="883"/>
        <v>0</v>
      </c>
      <c r="L1538" s="243">
        <f t="shared" si="884"/>
        <v>0</v>
      </c>
    </row>
    <row r="1539" spans="2:12">
      <c r="B1539" s="956"/>
      <c r="C1539" s="55" t="s">
        <v>316</v>
      </c>
      <c r="D1539" s="194">
        <v>1900</v>
      </c>
      <c r="E1539" s="195"/>
      <c r="F1539" s="196"/>
      <c r="G1539" s="197">
        <f t="shared" si="879"/>
        <v>0</v>
      </c>
      <c r="H1539" s="198">
        <f t="shared" si="880"/>
        <v>0</v>
      </c>
      <c r="I1539" s="208">
        <f t="shared" si="881"/>
        <v>0</v>
      </c>
      <c r="J1539" s="147">
        <f t="shared" si="882"/>
        <v>0</v>
      </c>
      <c r="K1539" s="242">
        <f t="shared" si="883"/>
        <v>0</v>
      </c>
      <c r="L1539" s="243">
        <f t="shared" si="884"/>
        <v>0</v>
      </c>
    </row>
    <row r="1540" spans="2:12">
      <c r="B1540" s="956"/>
      <c r="C1540" s="55" t="s">
        <v>318</v>
      </c>
      <c r="D1540" s="194">
        <v>2800</v>
      </c>
      <c r="E1540" s="195"/>
      <c r="F1540" s="196"/>
      <c r="G1540" s="197">
        <f t="shared" si="879"/>
        <v>0</v>
      </c>
      <c r="H1540" s="198">
        <f t="shared" si="880"/>
        <v>0</v>
      </c>
      <c r="I1540" s="208">
        <f t="shared" si="881"/>
        <v>0</v>
      </c>
      <c r="J1540" s="147">
        <f t="shared" si="882"/>
        <v>0</v>
      </c>
      <c r="K1540" s="242">
        <f t="shared" si="883"/>
        <v>0</v>
      </c>
      <c r="L1540" s="243">
        <f t="shared" si="884"/>
        <v>0</v>
      </c>
    </row>
    <row r="1541" spans="2:12" ht="15" thickBot="1">
      <c r="B1541" s="956"/>
      <c r="C1541" s="200" t="s">
        <v>149</v>
      </c>
      <c r="D1541" s="201"/>
      <c r="E1541" s="339"/>
      <c r="F1541" s="203"/>
      <c r="G1541" s="204">
        <f>E1541-F1541</f>
        <v>0</v>
      </c>
      <c r="H1541" s="330"/>
      <c r="I1541" s="209">
        <f t="shared" si="881"/>
        <v>0</v>
      </c>
      <c r="J1541" s="210">
        <f t="shared" si="882"/>
        <v>0</v>
      </c>
      <c r="K1541" s="244">
        <f t="shared" si="883"/>
        <v>0</v>
      </c>
      <c r="L1541" s="245">
        <f>SUM(L1469+H1541)</f>
        <v>0</v>
      </c>
    </row>
    <row r="1542" spans="2:12" ht="16" thickTop="1" thickBot="1">
      <c r="B1542" s="957"/>
      <c r="C1542" s="13" t="s">
        <v>150</v>
      </c>
      <c r="D1542" s="14"/>
      <c r="E1542" s="15">
        <f t="shared" ref="E1542:L1542" si="885">SUM(E1532:E1541)</f>
        <v>0</v>
      </c>
      <c r="F1542" s="16">
        <f t="shared" si="885"/>
        <v>0</v>
      </c>
      <c r="G1542" s="17">
        <f t="shared" si="885"/>
        <v>0</v>
      </c>
      <c r="H1542" s="18">
        <f t="shared" si="885"/>
        <v>0</v>
      </c>
      <c r="I1542" s="246">
        <f t="shared" si="885"/>
        <v>0</v>
      </c>
      <c r="J1542" s="247">
        <f t="shared" si="885"/>
        <v>0</v>
      </c>
      <c r="K1542" s="248">
        <f t="shared" si="885"/>
        <v>0</v>
      </c>
      <c r="L1542" s="249">
        <f t="shared" si="885"/>
        <v>0</v>
      </c>
    </row>
    <row r="1543" spans="2:12" ht="13.5" customHeight="1">
      <c r="B1543" s="955" t="s">
        <v>320</v>
      </c>
      <c r="C1543" s="301" t="s">
        <v>146</v>
      </c>
      <c r="D1543" s="234">
        <v>3000</v>
      </c>
      <c r="E1543" s="302"/>
      <c r="F1543" s="303"/>
      <c r="G1543" s="304">
        <f t="shared" ref="G1543:G1551" si="886">E1543-F1543</f>
        <v>0</v>
      </c>
      <c r="H1543" s="305">
        <f t="shared" ref="H1543:H1551" si="887">G1543*$D1543</f>
        <v>0</v>
      </c>
      <c r="I1543" s="306">
        <f t="shared" ref="I1543:I1552" si="888">SUM(I1471+E1543)</f>
        <v>69</v>
      </c>
      <c r="J1543" s="307">
        <f t="shared" ref="J1543:J1552" si="889">SUM(J1471+F1543)</f>
        <v>0</v>
      </c>
      <c r="K1543" s="308">
        <f t="shared" ref="K1543:K1552" si="890">I1543-J1543</f>
        <v>69</v>
      </c>
      <c r="L1543" s="309">
        <f>K1543*$D1543</f>
        <v>207000</v>
      </c>
    </row>
    <row r="1544" spans="2:12">
      <c r="B1544" s="956"/>
      <c r="C1544" s="55" t="s">
        <v>312</v>
      </c>
      <c r="D1544" s="310">
        <v>3000</v>
      </c>
      <c r="E1544" s="195"/>
      <c r="F1544" s="196"/>
      <c r="G1544" s="197">
        <f t="shared" si="886"/>
        <v>0</v>
      </c>
      <c r="H1544" s="198">
        <f t="shared" si="887"/>
        <v>0</v>
      </c>
      <c r="I1544" s="208">
        <f t="shared" si="888"/>
        <v>0</v>
      </c>
      <c r="J1544" s="147">
        <f t="shared" si="889"/>
        <v>0</v>
      </c>
      <c r="K1544" s="242">
        <f t="shared" si="890"/>
        <v>0</v>
      </c>
      <c r="L1544" s="243">
        <f t="shared" ref="L1544:L1551" si="891">K1544*$D1544</f>
        <v>0</v>
      </c>
    </row>
    <row r="1545" spans="2:12">
      <c r="B1545" s="956"/>
      <c r="C1545" s="55" t="s">
        <v>314</v>
      </c>
      <c r="D1545" s="194">
        <v>1500</v>
      </c>
      <c r="E1545" s="195"/>
      <c r="F1545" s="196"/>
      <c r="G1545" s="197">
        <f t="shared" si="886"/>
        <v>0</v>
      </c>
      <c r="H1545" s="198">
        <f t="shared" si="887"/>
        <v>0</v>
      </c>
      <c r="I1545" s="208">
        <f t="shared" si="888"/>
        <v>2</v>
      </c>
      <c r="J1545" s="147">
        <f t="shared" si="889"/>
        <v>0</v>
      </c>
      <c r="K1545" s="242">
        <f t="shared" si="890"/>
        <v>2</v>
      </c>
      <c r="L1545" s="243">
        <f t="shared" si="891"/>
        <v>3000</v>
      </c>
    </row>
    <row r="1546" spans="2:12">
      <c r="B1546" s="956"/>
      <c r="C1546" s="55" t="s">
        <v>313</v>
      </c>
      <c r="D1546" s="194">
        <v>1500</v>
      </c>
      <c r="E1546" s="195"/>
      <c r="F1546" s="196"/>
      <c r="G1546" s="197">
        <f t="shared" si="886"/>
        <v>0</v>
      </c>
      <c r="H1546" s="198">
        <f t="shared" si="887"/>
        <v>0</v>
      </c>
      <c r="I1546" s="208">
        <f t="shared" si="888"/>
        <v>0</v>
      </c>
      <c r="J1546" s="147">
        <f t="shared" si="889"/>
        <v>0</v>
      </c>
      <c r="K1546" s="242">
        <f t="shared" si="890"/>
        <v>0</v>
      </c>
      <c r="L1546" s="243">
        <f t="shared" si="891"/>
        <v>0</v>
      </c>
    </row>
    <row r="1547" spans="2:12">
      <c r="B1547" s="956"/>
      <c r="C1547" s="55" t="s">
        <v>147</v>
      </c>
      <c r="D1547" s="194">
        <v>2850</v>
      </c>
      <c r="E1547" s="195"/>
      <c r="F1547" s="196"/>
      <c r="G1547" s="197">
        <f t="shared" si="886"/>
        <v>0</v>
      </c>
      <c r="H1547" s="198">
        <f t="shared" si="887"/>
        <v>0</v>
      </c>
      <c r="I1547" s="208">
        <f t="shared" si="888"/>
        <v>12</v>
      </c>
      <c r="J1547" s="147">
        <f t="shared" si="889"/>
        <v>0</v>
      </c>
      <c r="K1547" s="242">
        <f t="shared" si="890"/>
        <v>12</v>
      </c>
      <c r="L1547" s="243">
        <f t="shared" si="891"/>
        <v>34200</v>
      </c>
    </row>
    <row r="1548" spans="2:12">
      <c r="B1548" s="956"/>
      <c r="C1548" s="55" t="s">
        <v>315</v>
      </c>
      <c r="D1548" s="194">
        <v>2850</v>
      </c>
      <c r="E1548" s="195"/>
      <c r="F1548" s="196"/>
      <c r="G1548" s="197">
        <f t="shared" si="886"/>
        <v>0</v>
      </c>
      <c r="H1548" s="198">
        <f t="shared" si="887"/>
        <v>0</v>
      </c>
      <c r="I1548" s="208">
        <f t="shared" si="888"/>
        <v>0</v>
      </c>
      <c r="J1548" s="147">
        <f t="shared" si="889"/>
        <v>0</v>
      </c>
      <c r="K1548" s="242">
        <f t="shared" si="890"/>
        <v>0</v>
      </c>
      <c r="L1548" s="243">
        <f t="shared" si="891"/>
        <v>0</v>
      </c>
    </row>
    <row r="1549" spans="2:12">
      <c r="B1549" s="956"/>
      <c r="C1549" s="55" t="s">
        <v>317</v>
      </c>
      <c r="D1549" s="194">
        <v>1430</v>
      </c>
      <c r="E1549" s="195"/>
      <c r="F1549" s="196"/>
      <c r="G1549" s="197">
        <f t="shared" si="886"/>
        <v>0</v>
      </c>
      <c r="H1549" s="198">
        <f t="shared" si="887"/>
        <v>0</v>
      </c>
      <c r="I1549" s="208">
        <f t="shared" si="888"/>
        <v>0</v>
      </c>
      <c r="J1549" s="147">
        <f t="shared" si="889"/>
        <v>0</v>
      </c>
      <c r="K1549" s="242">
        <f t="shared" si="890"/>
        <v>0</v>
      </c>
      <c r="L1549" s="243">
        <f t="shared" si="891"/>
        <v>0</v>
      </c>
    </row>
    <row r="1550" spans="2:12">
      <c r="B1550" s="956"/>
      <c r="C1550" s="55" t="s">
        <v>316</v>
      </c>
      <c r="D1550" s="194">
        <v>1430</v>
      </c>
      <c r="E1550" s="195"/>
      <c r="F1550" s="196"/>
      <c r="G1550" s="197">
        <f t="shared" si="886"/>
        <v>0</v>
      </c>
      <c r="H1550" s="198">
        <f t="shared" si="887"/>
        <v>0</v>
      </c>
      <c r="I1550" s="208">
        <f t="shared" si="888"/>
        <v>0</v>
      </c>
      <c r="J1550" s="147">
        <f t="shared" si="889"/>
        <v>0</v>
      </c>
      <c r="K1550" s="242">
        <f t="shared" si="890"/>
        <v>0</v>
      </c>
      <c r="L1550" s="243">
        <f t="shared" si="891"/>
        <v>0</v>
      </c>
    </row>
    <row r="1551" spans="2:12">
      <c r="B1551" s="956"/>
      <c r="C1551" s="55" t="s">
        <v>318</v>
      </c>
      <c r="D1551" s="194">
        <v>2100</v>
      </c>
      <c r="E1551" s="195"/>
      <c r="F1551" s="196"/>
      <c r="G1551" s="197">
        <f t="shared" si="886"/>
        <v>0</v>
      </c>
      <c r="H1551" s="198">
        <f t="shared" si="887"/>
        <v>0</v>
      </c>
      <c r="I1551" s="208">
        <f t="shared" si="888"/>
        <v>0</v>
      </c>
      <c r="J1551" s="147">
        <f t="shared" si="889"/>
        <v>0</v>
      </c>
      <c r="K1551" s="242">
        <f t="shared" si="890"/>
        <v>0</v>
      </c>
      <c r="L1551" s="243">
        <f t="shared" si="891"/>
        <v>0</v>
      </c>
    </row>
    <row r="1552" spans="2:12" ht="15" thickBot="1">
      <c r="B1552" s="956"/>
      <c r="C1552" s="200" t="s">
        <v>149</v>
      </c>
      <c r="D1552" s="201"/>
      <c r="E1552" s="339"/>
      <c r="F1552" s="203"/>
      <c r="G1552" s="204">
        <f>E1552-F1552</f>
        <v>0</v>
      </c>
      <c r="H1552" s="330"/>
      <c r="I1552" s="209">
        <f t="shared" si="888"/>
        <v>118</v>
      </c>
      <c r="J1552" s="210">
        <f t="shared" si="889"/>
        <v>0</v>
      </c>
      <c r="K1552" s="244">
        <f t="shared" si="890"/>
        <v>118</v>
      </c>
      <c r="L1552" s="245">
        <f>SUM(L1480+H1552)</f>
        <v>336300</v>
      </c>
    </row>
    <row r="1553" spans="2:12" ht="16" thickTop="1" thickBot="1">
      <c r="B1553" s="957"/>
      <c r="C1553" s="13" t="s">
        <v>150</v>
      </c>
      <c r="D1553" s="14"/>
      <c r="E1553" s="15">
        <f t="shared" ref="E1553:L1553" si="892">SUM(E1543:E1552)</f>
        <v>0</v>
      </c>
      <c r="F1553" s="16">
        <f t="shared" si="892"/>
        <v>0</v>
      </c>
      <c r="G1553" s="17">
        <f t="shared" si="892"/>
        <v>0</v>
      </c>
      <c r="H1553" s="18">
        <f t="shared" si="892"/>
        <v>0</v>
      </c>
      <c r="I1553" s="246">
        <f t="shared" si="892"/>
        <v>201</v>
      </c>
      <c r="J1553" s="247">
        <f t="shared" si="892"/>
        <v>0</v>
      </c>
      <c r="K1553" s="248">
        <f t="shared" si="892"/>
        <v>201</v>
      </c>
      <c r="L1553" s="249">
        <f t="shared" si="892"/>
        <v>580500</v>
      </c>
    </row>
    <row r="1554" spans="2:12" ht="13.5" customHeight="1">
      <c r="B1554" s="955" t="s">
        <v>321</v>
      </c>
      <c r="C1554" s="301" t="s">
        <v>146</v>
      </c>
      <c r="D1554" s="234">
        <v>10000</v>
      </c>
      <c r="E1554" s="302"/>
      <c r="F1554" s="303"/>
      <c r="G1554" s="304">
        <f t="shared" ref="G1554:G1562" si="893">E1554-F1554</f>
        <v>0</v>
      </c>
      <c r="H1554" s="305">
        <f t="shared" ref="H1554:H1562" si="894">G1554*$D1554</f>
        <v>0</v>
      </c>
      <c r="I1554" s="306">
        <f t="shared" ref="I1554:I1563" si="895">SUM(I1482+E1554)</f>
        <v>60</v>
      </c>
      <c r="J1554" s="307">
        <f t="shared" ref="J1554:J1563" si="896">SUM(J1482+F1554)</f>
        <v>0</v>
      </c>
      <c r="K1554" s="308">
        <f t="shared" ref="K1554:K1563" si="897">I1554-J1554</f>
        <v>60</v>
      </c>
      <c r="L1554" s="309">
        <f>K1554*$D1554</f>
        <v>600000</v>
      </c>
    </row>
    <row r="1555" spans="2:12">
      <c r="B1555" s="956"/>
      <c r="C1555" s="55" t="s">
        <v>312</v>
      </c>
      <c r="D1555" s="310">
        <v>10000</v>
      </c>
      <c r="E1555" s="195"/>
      <c r="F1555" s="196"/>
      <c r="G1555" s="197">
        <f t="shared" si="893"/>
        <v>0</v>
      </c>
      <c r="H1555" s="198">
        <f t="shared" si="894"/>
        <v>0</v>
      </c>
      <c r="I1555" s="208">
        <f t="shared" si="895"/>
        <v>0</v>
      </c>
      <c r="J1555" s="147">
        <f t="shared" si="896"/>
        <v>0</v>
      </c>
      <c r="K1555" s="242">
        <f t="shared" si="897"/>
        <v>0</v>
      </c>
      <c r="L1555" s="243">
        <f t="shared" ref="L1555:L1562" si="898">K1555*$D1555</f>
        <v>0</v>
      </c>
    </row>
    <row r="1556" spans="2:12">
      <c r="B1556" s="956"/>
      <c r="C1556" s="55" t="s">
        <v>314</v>
      </c>
      <c r="D1556" s="194">
        <v>5000</v>
      </c>
      <c r="E1556" s="195"/>
      <c r="F1556" s="196"/>
      <c r="G1556" s="197">
        <f t="shared" si="893"/>
        <v>0</v>
      </c>
      <c r="H1556" s="198">
        <f t="shared" si="894"/>
        <v>0</v>
      </c>
      <c r="I1556" s="208">
        <f t="shared" si="895"/>
        <v>2</v>
      </c>
      <c r="J1556" s="147">
        <f t="shared" si="896"/>
        <v>0</v>
      </c>
      <c r="K1556" s="242">
        <f t="shared" si="897"/>
        <v>2</v>
      </c>
      <c r="L1556" s="243">
        <f t="shared" si="898"/>
        <v>10000</v>
      </c>
    </row>
    <row r="1557" spans="2:12">
      <c r="B1557" s="956"/>
      <c r="C1557" s="55" t="s">
        <v>313</v>
      </c>
      <c r="D1557" s="194">
        <v>5000</v>
      </c>
      <c r="E1557" s="195"/>
      <c r="F1557" s="196"/>
      <c r="G1557" s="197">
        <f t="shared" si="893"/>
        <v>0</v>
      </c>
      <c r="H1557" s="198">
        <f t="shared" si="894"/>
        <v>0</v>
      </c>
      <c r="I1557" s="208">
        <f t="shared" si="895"/>
        <v>0</v>
      </c>
      <c r="J1557" s="147">
        <f t="shared" si="896"/>
        <v>0</v>
      </c>
      <c r="K1557" s="242">
        <f t="shared" si="897"/>
        <v>0</v>
      </c>
      <c r="L1557" s="243">
        <f t="shared" si="898"/>
        <v>0</v>
      </c>
    </row>
    <row r="1558" spans="2:12">
      <c r="B1558" s="956"/>
      <c r="C1558" s="55" t="s">
        <v>147</v>
      </c>
      <c r="D1558" s="194">
        <v>9500</v>
      </c>
      <c r="E1558" s="195"/>
      <c r="F1558" s="196"/>
      <c r="G1558" s="197">
        <f t="shared" si="893"/>
        <v>0</v>
      </c>
      <c r="H1558" s="198">
        <f t="shared" si="894"/>
        <v>0</v>
      </c>
      <c r="I1558" s="208">
        <f t="shared" si="895"/>
        <v>9</v>
      </c>
      <c r="J1558" s="147">
        <f t="shared" si="896"/>
        <v>0</v>
      </c>
      <c r="K1558" s="242">
        <f t="shared" si="897"/>
        <v>9</v>
      </c>
      <c r="L1558" s="243">
        <f t="shared" si="898"/>
        <v>85500</v>
      </c>
    </row>
    <row r="1559" spans="2:12">
      <c r="B1559" s="956"/>
      <c r="C1559" s="55" t="s">
        <v>315</v>
      </c>
      <c r="D1559" s="194">
        <v>9500</v>
      </c>
      <c r="E1559" s="195"/>
      <c r="F1559" s="196"/>
      <c r="G1559" s="197">
        <f t="shared" si="893"/>
        <v>0</v>
      </c>
      <c r="H1559" s="198">
        <f t="shared" si="894"/>
        <v>0</v>
      </c>
      <c r="I1559" s="208">
        <f t="shared" si="895"/>
        <v>0</v>
      </c>
      <c r="J1559" s="147">
        <f t="shared" si="896"/>
        <v>0</v>
      </c>
      <c r="K1559" s="242">
        <f t="shared" si="897"/>
        <v>0</v>
      </c>
      <c r="L1559" s="243">
        <f t="shared" si="898"/>
        <v>0</v>
      </c>
    </row>
    <row r="1560" spans="2:12">
      <c r="B1560" s="956"/>
      <c r="C1560" s="55" t="s">
        <v>317</v>
      </c>
      <c r="D1560" s="194">
        <v>4750</v>
      </c>
      <c r="E1560" s="195"/>
      <c r="F1560" s="196"/>
      <c r="G1560" s="197">
        <f t="shared" si="893"/>
        <v>0</v>
      </c>
      <c r="H1560" s="198">
        <f t="shared" si="894"/>
        <v>0</v>
      </c>
      <c r="I1560" s="208">
        <f t="shared" si="895"/>
        <v>0</v>
      </c>
      <c r="J1560" s="147">
        <f t="shared" si="896"/>
        <v>0</v>
      </c>
      <c r="K1560" s="242">
        <f t="shared" si="897"/>
        <v>0</v>
      </c>
      <c r="L1560" s="243">
        <f t="shared" si="898"/>
        <v>0</v>
      </c>
    </row>
    <row r="1561" spans="2:12">
      <c r="B1561" s="956"/>
      <c r="C1561" s="55" t="s">
        <v>316</v>
      </c>
      <c r="D1561" s="194">
        <v>4750</v>
      </c>
      <c r="E1561" s="195"/>
      <c r="F1561" s="196"/>
      <c r="G1561" s="197">
        <f t="shared" si="893"/>
        <v>0</v>
      </c>
      <c r="H1561" s="198">
        <f t="shared" si="894"/>
        <v>0</v>
      </c>
      <c r="I1561" s="208">
        <f t="shared" si="895"/>
        <v>0</v>
      </c>
      <c r="J1561" s="147">
        <f t="shared" si="896"/>
        <v>0</v>
      </c>
      <c r="K1561" s="242">
        <f t="shared" si="897"/>
        <v>0</v>
      </c>
      <c r="L1561" s="243">
        <f t="shared" si="898"/>
        <v>0</v>
      </c>
    </row>
    <row r="1562" spans="2:12">
      <c r="B1562" s="956"/>
      <c r="C1562" s="55" t="s">
        <v>318</v>
      </c>
      <c r="D1562" s="194">
        <v>7000</v>
      </c>
      <c r="E1562" s="195"/>
      <c r="F1562" s="196"/>
      <c r="G1562" s="197">
        <f t="shared" si="893"/>
        <v>0</v>
      </c>
      <c r="H1562" s="198">
        <f t="shared" si="894"/>
        <v>0</v>
      </c>
      <c r="I1562" s="208">
        <f t="shared" si="895"/>
        <v>0</v>
      </c>
      <c r="J1562" s="147">
        <f t="shared" si="896"/>
        <v>0</v>
      </c>
      <c r="K1562" s="242">
        <f t="shared" si="897"/>
        <v>0</v>
      </c>
      <c r="L1562" s="243">
        <f t="shared" si="898"/>
        <v>0</v>
      </c>
    </row>
    <row r="1563" spans="2:12" ht="15" thickBot="1">
      <c r="B1563" s="956"/>
      <c r="C1563" s="200" t="s">
        <v>149</v>
      </c>
      <c r="D1563" s="201"/>
      <c r="E1563" s="339"/>
      <c r="F1563" s="203"/>
      <c r="G1563" s="204">
        <f>E1563-F1563</f>
        <v>0</v>
      </c>
      <c r="H1563" s="330"/>
      <c r="I1563" s="209">
        <f t="shared" si="895"/>
        <v>0</v>
      </c>
      <c r="J1563" s="210">
        <f t="shared" si="896"/>
        <v>0</v>
      </c>
      <c r="K1563" s="244">
        <f t="shared" si="897"/>
        <v>0</v>
      </c>
      <c r="L1563" s="245">
        <f>SUM(L1491+H1563)</f>
        <v>0</v>
      </c>
    </row>
    <row r="1564" spans="2:12" ht="16" thickTop="1" thickBot="1">
      <c r="B1564" s="957"/>
      <c r="C1564" s="13" t="s">
        <v>150</v>
      </c>
      <c r="D1564" s="14"/>
      <c r="E1564" s="15">
        <f t="shared" ref="E1564:L1564" si="899">SUM(E1554:E1563)</f>
        <v>0</v>
      </c>
      <c r="F1564" s="16">
        <f t="shared" si="899"/>
        <v>0</v>
      </c>
      <c r="G1564" s="17">
        <f t="shared" si="899"/>
        <v>0</v>
      </c>
      <c r="H1564" s="18">
        <f t="shared" si="899"/>
        <v>0</v>
      </c>
      <c r="I1564" s="246">
        <f t="shared" si="899"/>
        <v>71</v>
      </c>
      <c r="J1564" s="247">
        <f t="shared" si="899"/>
        <v>0</v>
      </c>
      <c r="K1564" s="248">
        <f t="shared" si="899"/>
        <v>71</v>
      </c>
      <c r="L1564" s="249">
        <f t="shared" si="899"/>
        <v>695500</v>
      </c>
    </row>
    <row r="1565" spans="2:12" ht="13.5" customHeight="1">
      <c r="B1565" s="955" t="s">
        <v>686</v>
      </c>
      <c r="C1565" s="301" t="s">
        <v>146</v>
      </c>
      <c r="D1565" s="234">
        <v>8000</v>
      </c>
      <c r="E1565" s="302">
        <v>17</v>
      </c>
      <c r="F1565" s="303"/>
      <c r="G1565" s="304">
        <f t="shared" ref="G1565:G1573" si="900">E1565-F1565</f>
        <v>17</v>
      </c>
      <c r="H1565" s="305">
        <f t="shared" ref="H1565:H1573" si="901">G1565*$D1565</f>
        <v>136000</v>
      </c>
      <c r="I1565" s="306">
        <f t="shared" ref="I1565:I1574" si="902">SUM(I1493+E1565)</f>
        <v>287</v>
      </c>
      <c r="J1565" s="307">
        <f t="shared" ref="J1565:J1574" si="903">SUM(J1493+F1565)</f>
        <v>0</v>
      </c>
      <c r="K1565" s="308">
        <f t="shared" ref="K1565:K1574" si="904">I1565-J1565</f>
        <v>287</v>
      </c>
      <c r="L1565" s="309">
        <f>K1565*$D1565</f>
        <v>2296000</v>
      </c>
    </row>
    <row r="1566" spans="2:12">
      <c r="B1566" s="956"/>
      <c r="C1566" s="55" t="s">
        <v>312</v>
      </c>
      <c r="D1566" s="310">
        <v>8000</v>
      </c>
      <c r="E1566" s="195"/>
      <c r="F1566" s="196"/>
      <c r="G1566" s="197">
        <f t="shared" si="900"/>
        <v>0</v>
      </c>
      <c r="H1566" s="198">
        <f t="shared" si="901"/>
        <v>0</v>
      </c>
      <c r="I1566" s="208">
        <f t="shared" si="902"/>
        <v>0</v>
      </c>
      <c r="J1566" s="147">
        <f t="shared" si="903"/>
        <v>0</v>
      </c>
      <c r="K1566" s="242">
        <f t="shared" si="904"/>
        <v>0</v>
      </c>
      <c r="L1566" s="243">
        <f t="shared" ref="L1566:L1573" si="905">K1566*$D1566</f>
        <v>0</v>
      </c>
    </row>
    <row r="1567" spans="2:12">
      <c r="B1567" s="956"/>
      <c r="C1567" s="55" t="s">
        <v>314</v>
      </c>
      <c r="D1567" s="194">
        <v>4000</v>
      </c>
      <c r="E1567" s="195"/>
      <c r="F1567" s="196"/>
      <c r="G1567" s="197">
        <f t="shared" si="900"/>
        <v>0</v>
      </c>
      <c r="H1567" s="198">
        <f t="shared" si="901"/>
        <v>0</v>
      </c>
      <c r="I1567" s="208">
        <f t="shared" si="902"/>
        <v>7</v>
      </c>
      <c r="J1567" s="147">
        <f t="shared" si="903"/>
        <v>0</v>
      </c>
      <c r="K1567" s="242">
        <f t="shared" si="904"/>
        <v>7</v>
      </c>
      <c r="L1567" s="243">
        <f t="shared" si="905"/>
        <v>28000</v>
      </c>
    </row>
    <row r="1568" spans="2:12">
      <c r="B1568" s="956"/>
      <c r="C1568" s="55" t="s">
        <v>313</v>
      </c>
      <c r="D1568" s="194">
        <v>4000</v>
      </c>
      <c r="E1568" s="195"/>
      <c r="F1568" s="196"/>
      <c r="G1568" s="197">
        <f t="shared" si="900"/>
        <v>0</v>
      </c>
      <c r="H1568" s="198">
        <f t="shared" si="901"/>
        <v>0</v>
      </c>
      <c r="I1568" s="208">
        <f t="shared" si="902"/>
        <v>0</v>
      </c>
      <c r="J1568" s="147">
        <f t="shared" si="903"/>
        <v>0</v>
      </c>
      <c r="K1568" s="242">
        <f t="shared" si="904"/>
        <v>0</v>
      </c>
      <c r="L1568" s="243">
        <f t="shared" si="905"/>
        <v>0</v>
      </c>
    </row>
    <row r="1569" spans="2:12">
      <c r="B1569" s="956"/>
      <c r="C1569" s="55" t="s">
        <v>147</v>
      </c>
      <c r="D1569" s="194">
        <v>7600</v>
      </c>
      <c r="E1569" s="195">
        <v>9</v>
      </c>
      <c r="F1569" s="196"/>
      <c r="G1569" s="197">
        <f t="shared" si="900"/>
        <v>9</v>
      </c>
      <c r="H1569" s="198">
        <f t="shared" si="901"/>
        <v>68400</v>
      </c>
      <c r="I1569" s="208">
        <f t="shared" si="902"/>
        <v>38</v>
      </c>
      <c r="J1569" s="147">
        <f t="shared" si="903"/>
        <v>0</v>
      </c>
      <c r="K1569" s="242">
        <f t="shared" si="904"/>
        <v>38</v>
      </c>
      <c r="L1569" s="243">
        <f t="shared" si="905"/>
        <v>288800</v>
      </c>
    </row>
    <row r="1570" spans="2:12">
      <c r="B1570" s="956"/>
      <c r="C1570" s="55" t="s">
        <v>315</v>
      </c>
      <c r="D1570" s="194">
        <v>7600</v>
      </c>
      <c r="E1570" s="195"/>
      <c r="F1570" s="196"/>
      <c r="G1570" s="197">
        <f t="shared" si="900"/>
        <v>0</v>
      </c>
      <c r="H1570" s="198">
        <f t="shared" si="901"/>
        <v>0</v>
      </c>
      <c r="I1570" s="208">
        <f t="shared" si="902"/>
        <v>0</v>
      </c>
      <c r="J1570" s="147">
        <f t="shared" si="903"/>
        <v>0</v>
      </c>
      <c r="K1570" s="242">
        <f t="shared" si="904"/>
        <v>0</v>
      </c>
      <c r="L1570" s="243">
        <f t="shared" si="905"/>
        <v>0</v>
      </c>
    </row>
    <row r="1571" spans="2:12">
      <c r="B1571" s="956"/>
      <c r="C1571" s="55" t="s">
        <v>317</v>
      </c>
      <c r="D1571" s="194">
        <v>3800</v>
      </c>
      <c r="E1571" s="195"/>
      <c r="F1571" s="196"/>
      <c r="G1571" s="197">
        <f t="shared" si="900"/>
        <v>0</v>
      </c>
      <c r="H1571" s="198">
        <f t="shared" si="901"/>
        <v>0</v>
      </c>
      <c r="I1571" s="208">
        <f t="shared" si="902"/>
        <v>1</v>
      </c>
      <c r="J1571" s="147">
        <f t="shared" si="903"/>
        <v>0</v>
      </c>
      <c r="K1571" s="242">
        <f t="shared" si="904"/>
        <v>1</v>
      </c>
      <c r="L1571" s="243">
        <f t="shared" si="905"/>
        <v>3800</v>
      </c>
    </row>
    <row r="1572" spans="2:12">
      <c r="B1572" s="956"/>
      <c r="C1572" s="55" t="s">
        <v>316</v>
      </c>
      <c r="D1572" s="194">
        <v>3800</v>
      </c>
      <c r="E1572" s="195"/>
      <c r="F1572" s="196"/>
      <c r="G1572" s="197">
        <f t="shared" si="900"/>
        <v>0</v>
      </c>
      <c r="H1572" s="198">
        <f t="shared" si="901"/>
        <v>0</v>
      </c>
      <c r="I1572" s="208">
        <f t="shared" si="902"/>
        <v>0</v>
      </c>
      <c r="J1572" s="147">
        <f t="shared" si="903"/>
        <v>0</v>
      </c>
      <c r="K1572" s="242">
        <f t="shared" si="904"/>
        <v>0</v>
      </c>
      <c r="L1572" s="243">
        <f t="shared" si="905"/>
        <v>0</v>
      </c>
    </row>
    <row r="1573" spans="2:12">
      <c r="B1573" s="956"/>
      <c r="C1573" s="55" t="s">
        <v>318</v>
      </c>
      <c r="D1573" s="194">
        <v>5600</v>
      </c>
      <c r="E1573" s="195"/>
      <c r="F1573" s="196"/>
      <c r="G1573" s="197">
        <f t="shared" si="900"/>
        <v>0</v>
      </c>
      <c r="H1573" s="198">
        <f t="shared" si="901"/>
        <v>0</v>
      </c>
      <c r="I1573" s="208">
        <f t="shared" si="902"/>
        <v>0</v>
      </c>
      <c r="J1573" s="147">
        <f t="shared" si="903"/>
        <v>0</v>
      </c>
      <c r="K1573" s="242">
        <f t="shared" si="904"/>
        <v>0</v>
      </c>
      <c r="L1573" s="243">
        <f t="shared" si="905"/>
        <v>0</v>
      </c>
    </row>
    <row r="1574" spans="2:12" ht="15" thickBot="1">
      <c r="B1574" s="956"/>
      <c r="C1574" s="200" t="s">
        <v>149</v>
      </c>
      <c r="D1574" s="201"/>
      <c r="E1574" s="339"/>
      <c r="F1574" s="203"/>
      <c r="G1574" s="204">
        <f>E1574-F1574</f>
        <v>0</v>
      </c>
      <c r="H1574" s="330"/>
      <c r="I1574" s="209">
        <f t="shared" si="902"/>
        <v>0</v>
      </c>
      <c r="J1574" s="210">
        <f t="shared" si="903"/>
        <v>0</v>
      </c>
      <c r="K1574" s="244">
        <f t="shared" si="904"/>
        <v>0</v>
      </c>
      <c r="L1574" s="245">
        <f>SUM(L1502+H1574)</f>
        <v>0</v>
      </c>
    </row>
    <row r="1575" spans="2:12" ht="16" thickTop="1" thickBot="1">
      <c r="B1575" s="957"/>
      <c r="C1575" s="13" t="s">
        <v>150</v>
      </c>
      <c r="D1575" s="14"/>
      <c r="E1575" s="15">
        <f t="shared" ref="E1575:L1575" si="906">SUM(E1565:E1574)</f>
        <v>26</v>
      </c>
      <c r="F1575" s="16">
        <f t="shared" si="906"/>
        <v>0</v>
      </c>
      <c r="G1575" s="17">
        <f t="shared" si="906"/>
        <v>26</v>
      </c>
      <c r="H1575" s="18">
        <f t="shared" si="906"/>
        <v>204400</v>
      </c>
      <c r="I1575" s="246">
        <f t="shared" si="906"/>
        <v>333</v>
      </c>
      <c r="J1575" s="247">
        <f t="shared" si="906"/>
        <v>0</v>
      </c>
      <c r="K1575" s="248">
        <f t="shared" si="906"/>
        <v>333</v>
      </c>
      <c r="L1575" s="249">
        <f t="shared" si="906"/>
        <v>2616600</v>
      </c>
    </row>
    <row r="1576" spans="2:12" ht="13.5" customHeight="1">
      <c r="B1576" s="955" t="s">
        <v>337</v>
      </c>
      <c r="C1576" s="301" t="s">
        <v>146</v>
      </c>
      <c r="D1576" s="234">
        <v>1000</v>
      </c>
      <c r="E1576" s="302"/>
      <c r="F1576" s="303"/>
      <c r="G1576" s="304">
        <f t="shared" ref="G1576:G1585" si="907">E1576-F1576</f>
        <v>0</v>
      </c>
      <c r="H1576" s="305">
        <f>+G1576*D1576</f>
        <v>0</v>
      </c>
      <c r="I1576" s="306">
        <f t="shared" ref="I1576:I1585" si="908">SUM(I1504+E1576)</f>
        <v>0</v>
      </c>
      <c r="J1576" s="307">
        <f t="shared" ref="J1576:J1585" si="909">SUM(J1504+F1576)</f>
        <v>0</v>
      </c>
      <c r="K1576" s="308">
        <f t="shared" ref="K1576:K1583" si="910">I1576-J1576</f>
        <v>0</v>
      </c>
      <c r="L1576" s="309">
        <f>K1576*$D1576</f>
        <v>0</v>
      </c>
    </row>
    <row r="1577" spans="2:12">
      <c r="B1577" s="956"/>
      <c r="C1577" s="55" t="s">
        <v>312</v>
      </c>
      <c r="D1577" s="310">
        <v>1000</v>
      </c>
      <c r="E1577" s="195"/>
      <c r="F1577" s="196"/>
      <c r="G1577" s="197">
        <f t="shared" si="907"/>
        <v>0</v>
      </c>
      <c r="H1577" s="198">
        <f t="shared" ref="H1577:H1584" si="911">+G1577*D1577</f>
        <v>0</v>
      </c>
      <c r="I1577" s="208">
        <f t="shared" si="908"/>
        <v>0</v>
      </c>
      <c r="J1577" s="147">
        <f t="shared" si="909"/>
        <v>0</v>
      </c>
      <c r="K1577" s="242">
        <f t="shared" si="910"/>
        <v>0</v>
      </c>
      <c r="L1577" s="243">
        <f t="shared" ref="L1577:L1584" si="912">K1577*$D1577</f>
        <v>0</v>
      </c>
    </row>
    <row r="1578" spans="2:12">
      <c r="B1578" s="956"/>
      <c r="C1578" s="55" t="s">
        <v>314</v>
      </c>
      <c r="D1578" s="194">
        <v>500</v>
      </c>
      <c r="E1578" s="195"/>
      <c r="F1578" s="196"/>
      <c r="G1578" s="197">
        <f t="shared" si="907"/>
        <v>0</v>
      </c>
      <c r="H1578" s="198">
        <f t="shared" si="911"/>
        <v>0</v>
      </c>
      <c r="I1578" s="208">
        <f t="shared" si="908"/>
        <v>0</v>
      </c>
      <c r="J1578" s="147">
        <f t="shared" si="909"/>
        <v>0</v>
      </c>
      <c r="K1578" s="242">
        <f t="shared" si="910"/>
        <v>0</v>
      </c>
      <c r="L1578" s="243">
        <f t="shared" si="912"/>
        <v>0</v>
      </c>
    </row>
    <row r="1579" spans="2:12">
      <c r="B1579" s="956"/>
      <c r="C1579" s="55" t="s">
        <v>313</v>
      </c>
      <c r="D1579" s="194">
        <v>500</v>
      </c>
      <c r="E1579" s="195"/>
      <c r="F1579" s="196"/>
      <c r="G1579" s="197">
        <f t="shared" si="907"/>
        <v>0</v>
      </c>
      <c r="H1579" s="198">
        <f t="shared" si="911"/>
        <v>0</v>
      </c>
      <c r="I1579" s="208">
        <f t="shared" si="908"/>
        <v>0</v>
      </c>
      <c r="J1579" s="147">
        <f t="shared" si="909"/>
        <v>0</v>
      </c>
      <c r="K1579" s="242">
        <f t="shared" si="910"/>
        <v>0</v>
      </c>
      <c r="L1579" s="243">
        <f t="shared" si="912"/>
        <v>0</v>
      </c>
    </row>
    <row r="1580" spans="2:12">
      <c r="B1580" s="956"/>
      <c r="C1580" s="55" t="s">
        <v>147</v>
      </c>
      <c r="D1580" s="194">
        <v>900</v>
      </c>
      <c r="E1580" s="195"/>
      <c r="F1580" s="196"/>
      <c r="G1580" s="197">
        <f t="shared" si="907"/>
        <v>0</v>
      </c>
      <c r="H1580" s="198">
        <f t="shared" si="911"/>
        <v>0</v>
      </c>
      <c r="I1580" s="208">
        <f t="shared" si="908"/>
        <v>0</v>
      </c>
      <c r="J1580" s="147">
        <f t="shared" si="909"/>
        <v>0</v>
      </c>
      <c r="K1580" s="242">
        <f t="shared" si="910"/>
        <v>0</v>
      </c>
      <c r="L1580" s="243">
        <f t="shared" si="912"/>
        <v>0</v>
      </c>
    </row>
    <row r="1581" spans="2:12">
      <c r="B1581" s="956"/>
      <c r="C1581" s="55" t="s">
        <v>315</v>
      </c>
      <c r="D1581" s="194">
        <v>900</v>
      </c>
      <c r="E1581" s="195"/>
      <c r="F1581" s="196"/>
      <c r="G1581" s="197">
        <f t="shared" si="907"/>
        <v>0</v>
      </c>
      <c r="H1581" s="198">
        <f t="shared" si="911"/>
        <v>0</v>
      </c>
      <c r="I1581" s="208">
        <f t="shared" si="908"/>
        <v>0</v>
      </c>
      <c r="J1581" s="147">
        <f t="shared" si="909"/>
        <v>0</v>
      </c>
      <c r="K1581" s="242">
        <f t="shared" si="910"/>
        <v>0</v>
      </c>
      <c r="L1581" s="243">
        <f t="shared" si="912"/>
        <v>0</v>
      </c>
    </row>
    <row r="1582" spans="2:12">
      <c r="B1582" s="956"/>
      <c r="C1582" s="55" t="s">
        <v>317</v>
      </c>
      <c r="D1582" s="194">
        <v>450</v>
      </c>
      <c r="E1582" s="195"/>
      <c r="F1582" s="196"/>
      <c r="G1582" s="197">
        <f t="shared" si="907"/>
        <v>0</v>
      </c>
      <c r="H1582" s="198">
        <f t="shared" si="911"/>
        <v>0</v>
      </c>
      <c r="I1582" s="208">
        <f t="shared" si="908"/>
        <v>0</v>
      </c>
      <c r="J1582" s="147">
        <f t="shared" si="909"/>
        <v>0</v>
      </c>
      <c r="K1582" s="242">
        <f t="shared" si="910"/>
        <v>0</v>
      </c>
      <c r="L1582" s="243">
        <f t="shared" si="912"/>
        <v>0</v>
      </c>
    </row>
    <row r="1583" spans="2:12">
      <c r="B1583" s="956"/>
      <c r="C1583" s="55" t="s">
        <v>316</v>
      </c>
      <c r="D1583" s="194">
        <v>450</v>
      </c>
      <c r="E1583" s="195"/>
      <c r="F1583" s="196"/>
      <c r="G1583" s="197">
        <f t="shared" si="907"/>
        <v>0</v>
      </c>
      <c r="H1583" s="198">
        <f t="shared" si="911"/>
        <v>0</v>
      </c>
      <c r="I1583" s="208">
        <f t="shared" si="908"/>
        <v>0</v>
      </c>
      <c r="J1583" s="147">
        <f t="shared" si="909"/>
        <v>0</v>
      </c>
      <c r="K1583" s="242">
        <f t="shared" si="910"/>
        <v>0</v>
      </c>
      <c r="L1583" s="243">
        <f t="shared" si="912"/>
        <v>0</v>
      </c>
    </row>
    <row r="1584" spans="2:12">
      <c r="B1584" s="956"/>
      <c r="C1584" s="55" t="s">
        <v>318</v>
      </c>
      <c r="D1584" s="199">
        <v>700</v>
      </c>
      <c r="E1584" s="195"/>
      <c r="F1584" s="196"/>
      <c r="G1584" s="197">
        <f t="shared" si="907"/>
        <v>0</v>
      </c>
      <c r="H1584" s="198">
        <f t="shared" si="911"/>
        <v>0</v>
      </c>
      <c r="I1584" s="208">
        <f t="shared" si="908"/>
        <v>0</v>
      </c>
      <c r="J1584" s="147">
        <f t="shared" si="909"/>
        <v>0</v>
      </c>
      <c r="K1584" s="242">
        <f>I1584-J1584</f>
        <v>0</v>
      </c>
      <c r="L1584" s="243">
        <f t="shared" si="912"/>
        <v>0</v>
      </c>
    </row>
    <row r="1585" spans="2:12" ht="15" thickBot="1">
      <c r="B1585" s="956"/>
      <c r="C1585" s="200" t="s">
        <v>149</v>
      </c>
      <c r="D1585" s="201"/>
      <c r="E1585" s="339"/>
      <c r="F1585" s="203"/>
      <c r="G1585" s="204">
        <f t="shared" si="907"/>
        <v>0</v>
      </c>
      <c r="H1585" s="330"/>
      <c r="I1585" s="209">
        <f t="shared" si="908"/>
        <v>0</v>
      </c>
      <c r="J1585" s="210">
        <f t="shared" si="909"/>
        <v>0</v>
      </c>
      <c r="K1585" s="244">
        <f>I1585-J1585</f>
        <v>0</v>
      </c>
      <c r="L1585" s="245">
        <f>SUM(L1513+H1585)</f>
        <v>0</v>
      </c>
    </row>
    <row r="1586" spans="2:12" ht="16" thickTop="1" thickBot="1">
      <c r="B1586" s="957"/>
      <c r="C1586" s="13" t="s">
        <v>150</v>
      </c>
      <c r="D1586" s="14"/>
      <c r="E1586" s="15">
        <f t="shared" ref="E1586:L1586" si="913">SUM(E1576:E1585)</f>
        <v>0</v>
      </c>
      <c r="F1586" s="16">
        <f t="shared" si="913"/>
        <v>0</v>
      </c>
      <c r="G1586" s="17">
        <f t="shared" si="913"/>
        <v>0</v>
      </c>
      <c r="H1586" s="18">
        <f t="shared" si="913"/>
        <v>0</v>
      </c>
      <c r="I1586" s="246">
        <f t="shared" si="913"/>
        <v>0</v>
      </c>
      <c r="J1586" s="247">
        <f t="shared" si="913"/>
        <v>0</v>
      </c>
      <c r="K1586" s="248">
        <f t="shared" si="913"/>
        <v>0</v>
      </c>
      <c r="L1586" s="249">
        <f t="shared" si="913"/>
        <v>0</v>
      </c>
    </row>
    <row r="1587" spans="2:12" ht="15" thickBot="1">
      <c r="B1587" s="207" t="s">
        <v>151</v>
      </c>
      <c r="C1587" s="232"/>
      <c r="D1587" s="232"/>
      <c r="E1587" s="258">
        <f t="shared" ref="E1587:L1587" si="914">SUM(E1531+E1542+E1553+E1564+E1575+E1586)</f>
        <v>118</v>
      </c>
      <c r="F1587" s="341">
        <f t="shared" si="914"/>
        <v>0</v>
      </c>
      <c r="G1587" s="342">
        <f t="shared" si="914"/>
        <v>118</v>
      </c>
      <c r="H1587" s="343">
        <f t="shared" si="914"/>
        <v>648150</v>
      </c>
      <c r="I1587" s="255">
        <f t="shared" si="914"/>
        <v>2354</v>
      </c>
      <c r="J1587" s="256">
        <f t="shared" si="914"/>
        <v>0</v>
      </c>
      <c r="K1587" s="257">
        <f t="shared" si="914"/>
        <v>2354</v>
      </c>
      <c r="L1587" s="233">
        <f t="shared" si="914"/>
        <v>12215020</v>
      </c>
    </row>
    <row r="1588" spans="2:12" ht="13.5" customHeight="1"/>
    <row r="1589" spans="2:12" ht="13.5" customHeight="1">
      <c r="B1589" s="961" t="s">
        <v>138</v>
      </c>
      <c r="C1589" s="961"/>
      <c r="D1589" s="961"/>
      <c r="E1589" s="922"/>
      <c r="F1589" s="922"/>
    </row>
    <row r="1590" spans="2:12" ht="13.5" customHeight="1" thickBot="1">
      <c r="B1590" s="954">
        <f>B1518+1</f>
        <v>46164</v>
      </c>
      <c r="C1590" s="954"/>
      <c r="D1590" s="954"/>
      <c r="E1590" s="954"/>
      <c r="F1590" s="954"/>
      <c r="G1590" s="311"/>
      <c r="H1590" s="20"/>
    </row>
    <row r="1591" spans="2:12" ht="15">
      <c r="B1591" s="958" t="s">
        <v>139</v>
      </c>
      <c r="C1591" s="959"/>
      <c r="D1591" s="960"/>
      <c r="E1591" s="5"/>
      <c r="F1591" s="226" t="s">
        <v>140</v>
      </c>
      <c r="G1591" s="226"/>
      <c r="H1591" s="6"/>
      <c r="I1591" s="7"/>
      <c r="J1591" s="226" t="s">
        <v>141</v>
      </c>
      <c r="K1591" s="226"/>
      <c r="L1591" s="6"/>
    </row>
    <row r="1592" spans="2:12" ht="15" thickBot="1">
      <c r="B1592" s="227"/>
      <c r="C1592" s="228"/>
      <c r="D1592" s="229"/>
      <c r="E1592" s="8" t="s">
        <v>142</v>
      </c>
      <c r="F1592" s="9" t="s">
        <v>143</v>
      </c>
      <c r="G1592" s="10" t="s">
        <v>144</v>
      </c>
      <c r="H1592" s="11" t="s">
        <v>145</v>
      </c>
      <c r="I1592" s="12" t="s">
        <v>142</v>
      </c>
      <c r="J1592" s="9" t="s">
        <v>143</v>
      </c>
      <c r="K1592" s="10" t="s">
        <v>144</v>
      </c>
      <c r="L1592" s="11" t="s">
        <v>145</v>
      </c>
    </row>
    <row r="1593" spans="2:12" ht="13.5" customHeight="1">
      <c r="B1593" s="955" t="s">
        <v>636</v>
      </c>
      <c r="C1593" s="301" t="s">
        <v>146</v>
      </c>
      <c r="D1593" s="234">
        <v>5000</v>
      </c>
      <c r="E1593" s="302">
        <v>108</v>
      </c>
      <c r="F1593" s="303"/>
      <c r="G1593" s="304">
        <f t="shared" ref="G1593:G1602" si="915">E1593-F1593</f>
        <v>108</v>
      </c>
      <c r="H1593" s="305">
        <f>G1593*$D1593</f>
        <v>540000</v>
      </c>
      <c r="I1593" s="306">
        <f t="shared" ref="I1593:I1602" si="916">SUM(I1521+E1593)</f>
        <v>746</v>
      </c>
      <c r="J1593" s="307">
        <f t="shared" ref="J1593:J1602" si="917">SUM(J1521+F1593)</f>
        <v>0</v>
      </c>
      <c r="K1593" s="308">
        <f t="shared" ref="K1593:K1602" si="918">I1593-J1593</f>
        <v>746</v>
      </c>
      <c r="L1593" s="309">
        <f>K1593*$D1593</f>
        <v>3730000</v>
      </c>
    </row>
    <row r="1594" spans="2:12">
      <c r="B1594" s="956"/>
      <c r="C1594" s="55" t="s">
        <v>312</v>
      </c>
      <c r="D1594" s="310">
        <v>5000</v>
      </c>
      <c r="E1594" s="195"/>
      <c r="F1594" s="196"/>
      <c r="G1594" s="197">
        <f t="shared" si="915"/>
        <v>0</v>
      </c>
      <c r="H1594" s="198">
        <f t="shared" ref="H1594:H1601" si="919">G1594*$D1594</f>
        <v>0</v>
      </c>
      <c r="I1594" s="208">
        <f t="shared" si="916"/>
        <v>0</v>
      </c>
      <c r="J1594" s="147">
        <f t="shared" si="917"/>
        <v>0</v>
      </c>
      <c r="K1594" s="242">
        <f t="shared" si="918"/>
        <v>0</v>
      </c>
      <c r="L1594" s="243">
        <f t="shared" ref="L1594:L1601" si="920">K1594*$D1594</f>
        <v>0</v>
      </c>
    </row>
    <row r="1595" spans="2:12">
      <c r="B1595" s="956"/>
      <c r="C1595" s="55" t="s">
        <v>314</v>
      </c>
      <c r="D1595" s="194">
        <v>2500</v>
      </c>
      <c r="E1595" s="195">
        <v>4</v>
      </c>
      <c r="F1595" s="196"/>
      <c r="G1595" s="197">
        <f t="shared" si="915"/>
        <v>4</v>
      </c>
      <c r="H1595" s="198">
        <f t="shared" si="919"/>
        <v>10000</v>
      </c>
      <c r="I1595" s="208">
        <f t="shared" si="916"/>
        <v>28</v>
      </c>
      <c r="J1595" s="147">
        <f t="shared" si="917"/>
        <v>0</v>
      </c>
      <c r="K1595" s="242">
        <f t="shared" si="918"/>
        <v>28</v>
      </c>
      <c r="L1595" s="243">
        <f t="shared" si="920"/>
        <v>70000</v>
      </c>
    </row>
    <row r="1596" spans="2:12">
      <c r="B1596" s="956"/>
      <c r="C1596" s="55" t="s">
        <v>313</v>
      </c>
      <c r="D1596" s="194">
        <v>2500</v>
      </c>
      <c r="E1596" s="195"/>
      <c r="F1596" s="196"/>
      <c r="G1596" s="197">
        <f t="shared" si="915"/>
        <v>0</v>
      </c>
      <c r="H1596" s="198">
        <f t="shared" si="919"/>
        <v>0</v>
      </c>
      <c r="I1596" s="208">
        <f t="shared" si="916"/>
        <v>0</v>
      </c>
      <c r="J1596" s="147">
        <f t="shared" si="917"/>
        <v>0</v>
      </c>
      <c r="K1596" s="242">
        <f t="shared" si="918"/>
        <v>0</v>
      </c>
      <c r="L1596" s="243">
        <f t="shared" si="920"/>
        <v>0</v>
      </c>
    </row>
    <row r="1597" spans="2:12">
      <c r="B1597" s="956"/>
      <c r="C1597" s="55" t="s">
        <v>147</v>
      </c>
      <c r="D1597" s="194">
        <v>4750</v>
      </c>
      <c r="E1597" s="195">
        <v>6</v>
      </c>
      <c r="F1597" s="196"/>
      <c r="G1597" s="197">
        <f t="shared" si="915"/>
        <v>6</v>
      </c>
      <c r="H1597" s="198">
        <f t="shared" si="919"/>
        <v>28500</v>
      </c>
      <c r="I1597" s="208">
        <f t="shared" si="916"/>
        <v>98</v>
      </c>
      <c r="J1597" s="147">
        <f t="shared" si="917"/>
        <v>0</v>
      </c>
      <c r="K1597" s="242">
        <f t="shared" si="918"/>
        <v>98</v>
      </c>
      <c r="L1597" s="243">
        <f t="shared" si="920"/>
        <v>465500</v>
      </c>
    </row>
    <row r="1598" spans="2:12">
      <c r="B1598" s="956"/>
      <c r="C1598" s="55" t="s">
        <v>315</v>
      </c>
      <c r="D1598" s="194">
        <v>4750</v>
      </c>
      <c r="E1598" s="195"/>
      <c r="F1598" s="196"/>
      <c r="G1598" s="197">
        <f t="shared" si="915"/>
        <v>0</v>
      </c>
      <c r="H1598" s="198">
        <f t="shared" si="919"/>
        <v>0</v>
      </c>
      <c r="I1598" s="208">
        <f t="shared" si="916"/>
        <v>0</v>
      </c>
      <c r="J1598" s="147">
        <f t="shared" si="917"/>
        <v>0</v>
      </c>
      <c r="K1598" s="242">
        <f t="shared" si="918"/>
        <v>0</v>
      </c>
      <c r="L1598" s="243">
        <f t="shared" si="920"/>
        <v>0</v>
      </c>
    </row>
    <row r="1599" spans="2:12">
      <c r="B1599" s="956"/>
      <c r="C1599" s="55" t="s">
        <v>317</v>
      </c>
      <c r="D1599" s="194">
        <v>2380</v>
      </c>
      <c r="E1599" s="195">
        <v>1</v>
      </c>
      <c r="F1599" s="196"/>
      <c r="G1599" s="197">
        <f t="shared" si="915"/>
        <v>1</v>
      </c>
      <c r="H1599" s="198">
        <f t="shared" si="919"/>
        <v>2380</v>
      </c>
      <c r="I1599" s="208">
        <f t="shared" si="916"/>
        <v>5</v>
      </c>
      <c r="J1599" s="147">
        <f t="shared" si="917"/>
        <v>0</v>
      </c>
      <c r="K1599" s="242">
        <f t="shared" si="918"/>
        <v>5</v>
      </c>
      <c r="L1599" s="243">
        <f t="shared" si="920"/>
        <v>11900</v>
      </c>
    </row>
    <row r="1600" spans="2:12">
      <c r="B1600" s="956"/>
      <c r="C1600" s="55" t="s">
        <v>316</v>
      </c>
      <c r="D1600" s="194">
        <v>2380</v>
      </c>
      <c r="E1600" s="195"/>
      <c r="F1600" s="196"/>
      <c r="G1600" s="197">
        <f t="shared" si="915"/>
        <v>0</v>
      </c>
      <c r="H1600" s="198">
        <f t="shared" si="919"/>
        <v>0</v>
      </c>
      <c r="I1600" s="208">
        <f t="shared" si="916"/>
        <v>0</v>
      </c>
      <c r="J1600" s="147">
        <f t="shared" si="917"/>
        <v>0</v>
      </c>
      <c r="K1600" s="242">
        <f t="shared" si="918"/>
        <v>0</v>
      </c>
      <c r="L1600" s="243">
        <f t="shared" si="920"/>
        <v>0</v>
      </c>
    </row>
    <row r="1601" spans="2:12">
      <c r="B1601" s="956"/>
      <c r="C1601" s="55" t="s">
        <v>318</v>
      </c>
      <c r="D1601" s="194">
        <v>3500</v>
      </c>
      <c r="E1601" s="195"/>
      <c r="F1601" s="196"/>
      <c r="G1601" s="197">
        <f t="shared" si="915"/>
        <v>0</v>
      </c>
      <c r="H1601" s="198">
        <f t="shared" si="919"/>
        <v>0</v>
      </c>
      <c r="I1601" s="208">
        <f t="shared" si="916"/>
        <v>0</v>
      </c>
      <c r="J1601" s="147">
        <f t="shared" si="917"/>
        <v>0</v>
      </c>
      <c r="K1601" s="242">
        <f t="shared" si="918"/>
        <v>0</v>
      </c>
      <c r="L1601" s="243">
        <f t="shared" si="920"/>
        <v>0</v>
      </c>
    </row>
    <row r="1602" spans="2:12" ht="15" thickBot="1">
      <c r="B1602" s="956"/>
      <c r="C1602" s="200" t="s">
        <v>149</v>
      </c>
      <c r="D1602" s="201"/>
      <c r="E1602" s="339">
        <v>106</v>
      </c>
      <c r="F1602" s="203"/>
      <c r="G1602" s="204">
        <f t="shared" si="915"/>
        <v>106</v>
      </c>
      <c r="H1602" s="330">
        <v>505000</v>
      </c>
      <c r="I1602" s="209">
        <f t="shared" si="916"/>
        <v>1097</v>
      </c>
      <c r="J1602" s="210">
        <f t="shared" si="917"/>
        <v>0</v>
      </c>
      <c r="K1602" s="244">
        <f t="shared" si="918"/>
        <v>1097</v>
      </c>
      <c r="L1602" s="245">
        <f>SUM(L1530+H1602)</f>
        <v>5130900</v>
      </c>
    </row>
    <row r="1603" spans="2:12" ht="16" thickTop="1" thickBot="1">
      <c r="B1603" s="957"/>
      <c r="C1603" s="13" t="s">
        <v>150</v>
      </c>
      <c r="D1603" s="14"/>
      <c r="E1603" s="15">
        <f t="shared" ref="E1603:L1603" si="921">SUM(E1593:E1602)</f>
        <v>225</v>
      </c>
      <c r="F1603" s="16">
        <f t="shared" si="921"/>
        <v>0</v>
      </c>
      <c r="G1603" s="17">
        <f t="shared" si="921"/>
        <v>225</v>
      </c>
      <c r="H1603" s="18">
        <f t="shared" si="921"/>
        <v>1085880</v>
      </c>
      <c r="I1603" s="246">
        <f t="shared" si="921"/>
        <v>1974</v>
      </c>
      <c r="J1603" s="247">
        <f t="shared" si="921"/>
        <v>0</v>
      </c>
      <c r="K1603" s="248">
        <f t="shared" si="921"/>
        <v>1974</v>
      </c>
      <c r="L1603" s="249">
        <f t="shared" si="921"/>
        <v>9408300</v>
      </c>
    </row>
    <row r="1604" spans="2:12" ht="13.5" customHeight="1">
      <c r="B1604" s="955" t="s">
        <v>319</v>
      </c>
      <c r="C1604" s="301" t="s">
        <v>146</v>
      </c>
      <c r="D1604" s="234">
        <v>4000</v>
      </c>
      <c r="E1604" s="302"/>
      <c r="F1604" s="303"/>
      <c r="G1604" s="304">
        <f t="shared" ref="G1604:G1612" si="922">E1604-F1604</f>
        <v>0</v>
      </c>
      <c r="H1604" s="305">
        <f t="shared" ref="H1604:H1612" si="923">G1604*$D1604</f>
        <v>0</v>
      </c>
      <c r="I1604" s="306">
        <f t="shared" ref="I1604:I1613" si="924">SUM(I1532+E1604)</f>
        <v>0</v>
      </c>
      <c r="J1604" s="307">
        <f t="shared" ref="J1604:J1613" si="925">SUM(J1532+F1604)</f>
        <v>0</v>
      </c>
      <c r="K1604" s="308">
        <f t="shared" ref="K1604:K1613" si="926">I1604-J1604</f>
        <v>0</v>
      </c>
      <c r="L1604" s="309">
        <f>K1604*$D1604</f>
        <v>0</v>
      </c>
    </row>
    <row r="1605" spans="2:12">
      <c r="B1605" s="956"/>
      <c r="C1605" s="55" t="s">
        <v>312</v>
      </c>
      <c r="D1605" s="310">
        <v>4000</v>
      </c>
      <c r="E1605" s="195"/>
      <c r="F1605" s="196"/>
      <c r="G1605" s="197">
        <f t="shared" si="922"/>
        <v>0</v>
      </c>
      <c r="H1605" s="198">
        <f t="shared" si="923"/>
        <v>0</v>
      </c>
      <c r="I1605" s="208">
        <f t="shared" si="924"/>
        <v>0</v>
      </c>
      <c r="J1605" s="147">
        <f t="shared" si="925"/>
        <v>0</v>
      </c>
      <c r="K1605" s="242">
        <f t="shared" si="926"/>
        <v>0</v>
      </c>
      <c r="L1605" s="243">
        <f t="shared" ref="L1605:L1612" si="927">K1605*$D1605</f>
        <v>0</v>
      </c>
    </row>
    <row r="1606" spans="2:12">
      <c r="B1606" s="956"/>
      <c r="C1606" s="55" t="s">
        <v>314</v>
      </c>
      <c r="D1606" s="194">
        <v>2000</v>
      </c>
      <c r="E1606" s="195"/>
      <c r="F1606" s="196"/>
      <c r="G1606" s="197">
        <f t="shared" si="922"/>
        <v>0</v>
      </c>
      <c r="H1606" s="198">
        <f t="shared" si="923"/>
        <v>0</v>
      </c>
      <c r="I1606" s="208">
        <f t="shared" si="924"/>
        <v>0</v>
      </c>
      <c r="J1606" s="147">
        <f t="shared" si="925"/>
        <v>0</v>
      </c>
      <c r="K1606" s="242">
        <f t="shared" si="926"/>
        <v>0</v>
      </c>
      <c r="L1606" s="243">
        <f t="shared" si="927"/>
        <v>0</v>
      </c>
    </row>
    <row r="1607" spans="2:12">
      <c r="B1607" s="956"/>
      <c r="C1607" s="55" t="s">
        <v>313</v>
      </c>
      <c r="D1607" s="194">
        <v>2000</v>
      </c>
      <c r="E1607" s="195"/>
      <c r="F1607" s="196"/>
      <c r="G1607" s="197">
        <f t="shared" si="922"/>
        <v>0</v>
      </c>
      <c r="H1607" s="198">
        <f t="shared" si="923"/>
        <v>0</v>
      </c>
      <c r="I1607" s="208">
        <f t="shared" si="924"/>
        <v>0</v>
      </c>
      <c r="J1607" s="147">
        <f t="shared" si="925"/>
        <v>0</v>
      </c>
      <c r="K1607" s="242">
        <f t="shared" si="926"/>
        <v>0</v>
      </c>
      <c r="L1607" s="243">
        <f t="shared" si="927"/>
        <v>0</v>
      </c>
    </row>
    <row r="1608" spans="2:12">
      <c r="B1608" s="956"/>
      <c r="C1608" s="55" t="s">
        <v>147</v>
      </c>
      <c r="D1608" s="194">
        <v>3800</v>
      </c>
      <c r="E1608" s="195"/>
      <c r="F1608" s="196"/>
      <c r="G1608" s="197">
        <f t="shared" si="922"/>
        <v>0</v>
      </c>
      <c r="H1608" s="198">
        <f t="shared" si="923"/>
        <v>0</v>
      </c>
      <c r="I1608" s="208">
        <f t="shared" si="924"/>
        <v>0</v>
      </c>
      <c r="J1608" s="147">
        <f t="shared" si="925"/>
        <v>0</v>
      </c>
      <c r="K1608" s="242">
        <f t="shared" si="926"/>
        <v>0</v>
      </c>
      <c r="L1608" s="243">
        <f t="shared" si="927"/>
        <v>0</v>
      </c>
    </row>
    <row r="1609" spans="2:12">
      <c r="B1609" s="956"/>
      <c r="C1609" s="55" t="s">
        <v>315</v>
      </c>
      <c r="D1609" s="194">
        <v>3800</v>
      </c>
      <c r="E1609" s="195"/>
      <c r="F1609" s="196"/>
      <c r="G1609" s="197">
        <f t="shared" si="922"/>
        <v>0</v>
      </c>
      <c r="H1609" s="198">
        <f t="shared" si="923"/>
        <v>0</v>
      </c>
      <c r="I1609" s="208">
        <f t="shared" si="924"/>
        <v>0</v>
      </c>
      <c r="J1609" s="147">
        <f t="shared" si="925"/>
        <v>0</v>
      </c>
      <c r="K1609" s="242">
        <f t="shared" si="926"/>
        <v>0</v>
      </c>
      <c r="L1609" s="243">
        <f t="shared" si="927"/>
        <v>0</v>
      </c>
    </row>
    <row r="1610" spans="2:12">
      <c r="B1610" s="956"/>
      <c r="C1610" s="55" t="s">
        <v>317</v>
      </c>
      <c r="D1610" s="194">
        <v>1900</v>
      </c>
      <c r="E1610" s="195"/>
      <c r="F1610" s="196"/>
      <c r="G1610" s="197">
        <f t="shared" si="922"/>
        <v>0</v>
      </c>
      <c r="H1610" s="198">
        <f t="shared" si="923"/>
        <v>0</v>
      </c>
      <c r="I1610" s="208">
        <f t="shared" si="924"/>
        <v>0</v>
      </c>
      <c r="J1610" s="147">
        <f t="shared" si="925"/>
        <v>0</v>
      </c>
      <c r="K1610" s="242">
        <f t="shared" si="926"/>
        <v>0</v>
      </c>
      <c r="L1610" s="243">
        <f t="shared" si="927"/>
        <v>0</v>
      </c>
    </row>
    <row r="1611" spans="2:12">
      <c r="B1611" s="956"/>
      <c r="C1611" s="55" t="s">
        <v>316</v>
      </c>
      <c r="D1611" s="194">
        <v>1900</v>
      </c>
      <c r="E1611" s="195"/>
      <c r="F1611" s="196"/>
      <c r="G1611" s="197">
        <f t="shared" si="922"/>
        <v>0</v>
      </c>
      <c r="H1611" s="198">
        <f t="shared" si="923"/>
        <v>0</v>
      </c>
      <c r="I1611" s="208">
        <f t="shared" si="924"/>
        <v>0</v>
      </c>
      <c r="J1611" s="147">
        <f t="shared" si="925"/>
        <v>0</v>
      </c>
      <c r="K1611" s="242">
        <f t="shared" si="926"/>
        <v>0</v>
      </c>
      <c r="L1611" s="243">
        <f t="shared" si="927"/>
        <v>0</v>
      </c>
    </row>
    <row r="1612" spans="2:12">
      <c r="B1612" s="956"/>
      <c r="C1612" s="55" t="s">
        <v>318</v>
      </c>
      <c r="D1612" s="194">
        <v>2800</v>
      </c>
      <c r="E1612" s="195"/>
      <c r="F1612" s="196"/>
      <c r="G1612" s="197">
        <f t="shared" si="922"/>
        <v>0</v>
      </c>
      <c r="H1612" s="198">
        <f t="shared" si="923"/>
        <v>0</v>
      </c>
      <c r="I1612" s="208">
        <f t="shared" si="924"/>
        <v>0</v>
      </c>
      <c r="J1612" s="147">
        <f t="shared" si="925"/>
        <v>0</v>
      </c>
      <c r="K1612" s="242">
        <f t="shared" si="926"/>
        <v>0</v>
      </c>
      <c r="L1612" s="243">
        <f t="shared" si="927"/>
        <v>0</v>
      </c>
    </row>
    <row r="1613" spans="2:12" ht="15" thickBot="1">
      <c r="B1613" s="956"/>
      <c r="C1613" s="200" t="s">
        <v>149</v>
      </c>
      <c r="D1613" s="201"/>
      <c r="E1613" s="339"/>
      <c r="F1613" s="203"/>
      <c r="G1613" s="204">
        <f>E1613-F1613</f>
        <v>0</v>
      </c>
      <c r="H1613" s="330"/>
      <c r="I1613" s="209">
        <f t="shared" si="924"/>
        <v>0</v>
      </c>
      <c r="J1613" s="210">
        <f t="shared" si="925"/>
        <v>0</v>
      </c>
      <c r="K1613" s="244">
        <f t="shared" si="926"/>
        <v>0</v>
      </c>
      <c r="L1613" s="245">
        <f>SUM(L1541+H1613)</f>
        <v>0</v>
      </c>
    </row>
    <row r="1614" spans="2:12" ht="16" thickTop="1" thickBot="1">
      <c r="B1614" s="957"/>
      <c r="C1614" s="13" t="s">
        <v>150</v>
      </c>
      <c r="D1614" s="14"/>
      <c r="E1614" s="15">
        <f t="shared" ref="E1614:L1614" si="928">SUM(E1604:E1613)</f>
        <v>0</v>
      </c>
      <c r="F1614" s="16">
        <f t="shared" si="928"/>
        <v>0</v>
      </c>
      <c r="G1614" s="17">
        <f t="shared" si="928"/>
        <v>0</v>
      </c>
      <c r="H1614" s="18">
        <f t="shared" si="928"/>
        <v>0</v>
      </c>
      <c r="I1614" s="246">
        <f t="shared" si="928"/>
        <v>0</v>
      </c>
      <c r="J1614" s="247">
        <f t="shared" si="928"/>
        <v>0</v>
      </c>
      <c r="K1614" s="248">
        <f t="shared" si="928"/>
        <v>0</v>
      </c>
      <c r="L1614" s="249">
        <f t="shared" si="928"/>
        <v>0</v>
      </c>
    </row>
    <row r="1615" spans="2:12" ht="13.5" customHeight="1">
      <c r="B1615" s="955" t="s">
        <v>320</v>
      </c>
      <c r="C1615" s="301" t="s">
        <v>146</v>
      </c>
      <c r="D1615" s="234">
        <v>3000</v>
      </c>
      <c r="E1615" s="302"/>
      <c r="F1615" s="303"/>
      <c r="G1615" s="304">
        <f t="shared" ref="G1615:G1623" si="929">E1615-F1615</f>
        <v>0</v>
      </c>
      <c r="H1615" s="305">
        <f t="shared" ref="H1615:H1623" si="930">G1615*$D1615</f>
        <v>0</v>
      </c>
      <c r="I1615" s="306">
        <f t="shared" ref="I1615:I1624" si="931">SUM(I1543+E1615)</f>
        <v>69</v>
      </c>
      <c r="J1615" s="307">
        <f t="shared" ref="J1615:J1624" si="932">SUM(J1543+F1615)</f>
        <v>0</v>
      </c>
      <c r="K1615" s="308">
        <f t="shared" ref="K1615:K1624" si="933">I1615-J1615</f>
        <v>69</v>
      </c>
      <c r="L1615" s="309">
        <f>K1615*$D1615</f>
        <v>207000</v>
      </c>
    </row>
    <row r="1616" spans="2:12">
      <c r="B1616" s="956"/>
      <c r="C1616" s="55" t="s">
        <v>312</v>
      </c>
      <c r="D1616" s="310">
        <v>3000</v>
      </c>
      <c r="E1616" s="195"/>
      <c r="F1616" s="196"/>
      <c r="G1616" s="197">
        <f t="shared" si="929"/>
        <v>0</v>
      </c>
      <c r="H1616" s="198">
        <f t="shared" si="930"/>
        <v>0</v>
      </c>
      <c r="I1616" s="208">
        <f t="shared" si="931"/>
        <v>0</v>
      </c>
      <c r="J1616" s="147">
        <f t="shared" si="932"/>
        <v>0</v>
      </c>
      <c r="K1616" s="242">
        <f t="shared" si="933"/>
        <v>0</v>
      </c>
      <c r="L1616" s="243">
        <f t="shared" ref="L1616:L1623" si="934">K1616*$D1616</f>
        <v>0</v>
      </c>
    </row>
    <row r="1617" spans="2:12">
      <c r="B1617" s="956"/>
      <c r="C1617" s="55" t="s">
        <v>314</v>
      </c>
      <c r="D1617" s="194">
        <v>1500</v>
      </c>
      <c r="E1617" s="195"/>
      <c r="F1617" s="196"/>
      <c r="G1617" s="197">
        <f t="shared" si="929"/>
        <v>0</v>
      </c>
      <c r="H1617" s="198">
        <f t="shared" si="930"/>
        <v>0</v>
      </c>
      <c r="I1617" s="208">
        <f t="shared" si="931"/>
        <v>2</v>
      </c>
      <c r="J1617" s="147">
        <f t="shared" si="932"/>
        <v>0</v>
      </c>
      <c r="K1617" s="242">
        <f t="shared" si="933"/>
        <v>2</v>
      </c>
      <c r="L1617" s="243">
        <f t="shared" si="934"/>
        <v>3000</v>
      </c>
    </row>
    <row r="1618" spans="2:12">
      <c r="B1618" s="956"/>
      <c r="C1618" s="55" t="s">
        <v>313</v>
      </c>
      <c r="D1618" s="194">
        <v>1500</v>
      </c>
      <c r="E1618" s="195"/>
      <c r="F1618" s="196"/>
      <c r="G1618" s="197">
        <f t="shared" si="929"/>
        <v>0</v>
      </c>
      <c r="H1618" s="198">
        <f t="shared" si="930"/>
        <v>0</v>
      </c>
      <c r="I1618" s="208">
        <f t="shared" si="931"/>
        <v>0</v>
      </c>
      <c r="J1618" s="147">
        <f t="shared" si="932"/>
        <v>0</v>
      </c>
      <c r="K1618" s="242">
        <f t="shared" si="933"/>
        <v>0</v>
      </c>
      <c r="L1618" s="243">
        <f t="shared" si="934"/>
        <v>0</v>
      </c>
    </row>
    <row r="1619" spans="2:12">
      <c r="B1619" s="956"/>
      <c r="C1619" s="55" t="s">
        <v>147</v>
      </c>
      <c r="D1619" s="194">
        <v>2850</v>
      </c>
      <c r="E1619" s="195"/>
      <c r="F1619" s="196"/>
      <c r="G1619" s="197">
        <f t="shared" si="929"/>
        <v>0</v>
      </c>
      <c r="H1619" s="198">
        <f t="shared" si="930"/>
        <v>0</v>
      </c>
      <c r="I1619" s="208">
        <f t="shared" si="931"/>
        <v>12</v>
      </c>
      <c r="J1619" s="147">
        <f t="shared" si="932"/>
        <v>0</v>
      </c>
      <c r="K1619" s="242">
        <f t="shared" si="933"/>
        <v>12</v>
      </c>
      <c r="L1619" s="243">
        <f t="shared" si="934"/>
        <v>34200</v>
      </c>
    </row>
    <row r="1620" spans="2:12">
      <c r="B1620" s="956"/>
      <c r="C1620" s="55" t="s">
        <v>315</v>
      </c>
      <c r="D1620" s="194">
        <v>2850</v>
      </c>
      <c r="E1620" s="195"/>
      <c r="F1620" s="196"/>
      <c r="G1620" s="197">
        <f t="shared" si="929"/>
        <v>0</v>
      </c>
      <c r="H1620" s="198">
        <f t="shared" si="930"/>
        <v>0</v>
      </c>
      <c r="I1620" s="208">
        <f t="shared" si="931"/>
        <v>0</v>
      </c>
      <c r="J1620" s="147">
        <f t="shared" si="932"/>
        <v>0</v>
      </c>
      <c r="K1620" s="242">
        <f t="shared" si="933"/>
        <v>0</v>
      </c>
      <c r="L1620" s="243">
        <f t="shared" si="934"/>
        <v>0</v>
      </c>
    </row>
    <row r="1621" spans="2:12">
      <c r="B1621" s="956"/>
      <c r="C1621" s="55" t="s">
        <v>317</v>
      </c>
      <c r="D1621" s="194">
        <v>1430</v>
      </c>
      <c r="E1621" s="195"/>
      <c r="F1621" s="196"/>
      <c r="G1621" s="197">
        <f t="shared" si="929"/>
        <v>0</v>
      </c>
      <c r="H1621" s="198">
        <f t="shared" si="930"/>
        <v>0</v>
      </c>
      <c r="I1621" s="208">
        <f t="shared" si="931"/>
        <v>0</v>
      </c>
      <c r="J1621" s="147">
        <f t="shared" si="932"/>
        <v>0</v>
      </c>
      <c r="K1621" s="242">
        <f t="shared" si="933"/>
        <v>0</v>
      </c>
      <c r="L1621" s="243">
        <f t="shared" si="934"/>
        <v>0</v>
      </c>
    </row>
    <row r="1622" spans="2:12">
      <c r="B1622" s="956"/>
      <c r="C1622" s="55" t="s">
        <v>316</v>
      </c>
      <c r="D1622" s="194">
        <v>1430</v>
      </c>
      <c r="E1622" s="195"/>
      <c r="F1622" s="196"/>
      <c r="G1622" s="197">
        <f t="shared" si="929"/>
        <v>0</v>
      </c>
      <c r="H1622" s="198">
        <f t="shared" si="930"/>
        <v>0</v>
      </c>
      <c r="I1622" s="208">
        <f t="shared" si="931"/>
        <v>0</v>
      </c>
      <c r="J1622" s="147">
        <f t="shared" si="932"/>
        <v>0</v>
      </c>
      <c r="K1622" s="242">
        <f t="shared" si="933"/>
        <v>0</v>
      </c>
      <c r="L1622" s="243">
        <f t="shared" si="934"/>
        <v>0</v>
      </c>
    </row>
    <row r="1623" spans="2:12">
      <c r="B1623" s="956"/>
      <c r="C1623" s="55" t="s">
        <v>318</v>
      </c>
      <c r="D1623" s="194">
        <v>2100</v>
      </c>
      <c r="E1623" s="195"/>
      <c r="F1623" s="196"/>
      <c r="G1623" s="197">
        <f t="shared" si="929"/>
        <v>0</v>
      </c>
      <c r="H1623" s="198">
        <f t="shared" si="930"/>
        <v>0</v>
      </c>
      <c r="I1623" s="208">
        <f t="shared" si="931"/>
        <v>0</v>
      </c>
      <c r="J1623" s="147">
        <f t="shared" si="932"/>
        <v>0</v>
      </c>
      <c r="K1623" s="242">
        <f t="shared" si="933"/>
        <v>0</v>
      </c>
      <c r="L1623" s="243">
        <f t="shared" si="934"/>
        <v>0</v>
      </c>
    </row>
    <row r="1624" spans="2:12" ht="15" thickBot="1">
      <c r="B1624" s="956"/>
      <c r="C1624" s="200" t="s">
        <v>149</v>
      </c>
      <c r="D1624" s="201"/>
      <c r="E1624" s="339"/>
      <c r="F1624" s="203"/>
      <c r="G1624" s="204">
        <f>E1624-F1624</f>
        <v>0</v>
      </c>
      <c r="H1624" s="330"/>
      <c r="I1624" s="209">
        <f t="shared" si="931"/>
        <v>118</v>
      </c>
      <c r="J1624" s="210">
        <f t="shared" si="932"/>
        <v>0</v>
      </c>
      <c r="K1624" s="244">
        <f t="shared" si="933"/>
        <v>118</v>
      </c>
      <c r="L1624" s="245">
        <f>SUM(L1552+H1624)</f>
        <v>336300</v>
      </c>
    </row>
    <row r="1625" spans="2:12" ht="16" thickTop="1" thickBot="1">
      <c r="B1625" s="957"/>
      <c r="C1625" s="13" t="s">
        <v>150</v>
      </c>
      <c r="D1625" s="14"/>
      <c r="E1625" s="15">
        <f t="shared" ref="E1625:L1625" si="935">SUM(E1615:E1624)</f>
        <v>0</v>
      </c>
      <c r="F1625" s="16">
        <f t="shared" si="935"/>
        <v>0</v>
      </c>
      <c r="G1625" s="17">
        <f t="shared" si="935"/>
        <v>0</v>
      </c>
      <c r="H1625" s="18">
        <f t="shared" si="935"/>
        <v>0</v>
      </c>
      <c r="I1625" s="246">
        <f t="shared" si="935"/>
        <v>201</v>
      </c>
      <c r="J1625" s="247">
        <f t="shared" si="935"/>
        <v>0</v>
      </c>
      <c r="K1625" s="248">
        <f t="shared" si="935"/>
        <v>201</v>
      </c>
      <c r="L1625" s="249">
        <f t="shared" si="935"/>
        <v>580500</v>
      </c>
    </row>
    <row r="1626" spans="2:12" ht="13.5" customHeight="1">
      <c r="B1626" s="955" t="s">
        <v>321</v>
      </c>
      <c r="C1626" s="301" t="s">
        <v>146</v>
      </c>
      <c r="D1626" s="234">
        <v>10000</v>
      </c>
      <c r="E1626" s="302"/>
      <c r="F1626" s="303"/>
      <c r="G1626" s="304">
        <f t="shared" ref="G1626:G1634" si="936">E1626-F1626</f>
        <v>0</v>
      </c>
      <c r="H1626" s="305">
        <f t="shared" ref="H1626:H1634" si="937">G1626*$D1626</f>
        <v>0</v>
      </c>
      <c r="I1626" s="306">
        <f t="shared" ref="I1626:I1635" si="938">SUM(I1554+E1626)</f>
        <v>60</v>
      </c>
      <c r="J1626" s="307">
        <f t="shared" ref="J1626:J1635" si="939">SUM(J1554+F1626)</f>
        <v>0</v>
      </c>
      <c r="K1626" s="308">
        <f t="shared" ref="K1626:K1635" si="940">I1626-J1626</f>
        <v>60</v>
      </c>
      <c r="L1626" s="309">
        <f>K1626*$D1626</f>
        <v>600000</v>
      </c>
    </row>
    <row r="1627" spans="2:12">
      <c r="B1627" s="956"/>
      <c r="C1627" s="55" t="s">
        <v>312</v>
      </c>
      <c r="D1627" s="310">
        <v>10000</v>
      </c>
      <c r="E1627" s="195"/>
      <c r="F1627" s="196"/>
      <c r="G1627" s="197">
        <f t="shared" si="936"/>
        <v>0</v>
      </c>
      <c r="H1627" s="198">
        <f t="shared" si="937"/>
        <v>0</v>
      </c>
      <c r="I1627" s="208">
        <f t="shared" si="938"/>
        <v>0</v>
      </c>
      <c r="J1627" s="147">
        <f t="shared" si="939"/>
        <v>0</v>
      </c>
      <c r="K1627" s="242">
        <f t="shared" si="940"/>
        <v>0</v>
      </c>
      <c r="L1627" s="243">
        <f t="shared" ref="L1627:L1634" si="941">K1627*$D1627</f>
        <v>0</v>
      </c>
    </row>
    <row r="1628" spans="2:12">
      <c r="B1628" s="956"/>
      <c r="C1628" s="55" t="s">
        <v>314</v>
      </c>
      <c r="D1628" s="194">
        <v>5000</v>
      </c>
      <c r="E1628" s="195"/>
      <c r="F1628" s="196"/>
      <c r="G1628" s="197">
        <f t="shared" si="936"/>
        <v>0</v>
      </c>
      <c r="H1628" s="198">
        <f t="shared" si="937"/>
        <v>0</v>
      </c>
      <c r="I1628" s="208">
        <f t="shared" si="938"/>
        <v>2</v>
      </c>
      <c r="J1628" s="147">
        <f t="shared" si="939"/>
        <v>0</v>
      </c>
      <c r="K1628" s="242">
        <f t="shared" si="940"/>
        <v>2</v>
      </c>
      <c r="L1628" s="243">
        <f t="shared" si="941"/>
        <v>10000</v>
      </c>
    </row>
    <row r="1629" spans="2:12">
      <c r="B1629" s="956"/>
      <c r="C1629" s="55" t="s">
        <v>313</v>
      </c>
      <c r="D1629" s="194">
        <v>5000</v>
      </c>
      <c r="E1629" s="195"/>
      <c r="F1629" s="196"/>
      <c r="G1629" s="197">
        <f t="shared" si="936"/>
        <v>0</v>
      </c>
      <c r="H1629" s="198">
        <f t="shared" si="937"/>
        <v>0</v>
      </c>
      <c r="I1629" s="208">
        <f t="shared" si="938"/>
        <v>0</v>
      </c>
      <c r="J1629" s="147">
        <f t="shared" si="939"/>
        <v>0</v>
      </c>
      <c r="K1629" s="242">
        <f t="shared" si="940"/>
        <v>0</v>
      </c>
      <c r="L1629" s="243">
        <f t="shared" si="941"/>
        <v>0</v>
      </c>
    </row>
    <row r="1630" spans="2:12">
      <c r="B1630" s="956"/>
      <c r="C1630" s="55" t="s">
        <v>147</v>
      </c>
      <c r="D1630" s="194">
        <v>9500</v>
      </c>
      <c r="E1630" s="195"/>
      <c r="F1630" s="196"/>
      <c r="G1630" s="197">
        <f t="shared" si="936"/>
        <v>0</v>
      </c>
      <c r="H1630" s="198">
        <f t="shared" si="937"/>
        <v>0</v>
      </c>
      <c r="I1630" s="208">
        <f t="shared" si="938"/>
        <v>9</v>
      </c>
      <c r="J1630" s="147">
        <f t="shared" si="939"/>
        <v>0</v>
      </c>
      <c r="K1630" s="242">
        <f t="shared" si="940"/>
        <v>9</v>
      </c>
      <c r="L1630" s="243">
        <f t="shared" si="941"/>
        <v>85500</v>
      </c>
    </row>
    <row r="1631" spans="2:12">
      <c r="B1631" s="956"/>
      <c r="C1631" s="55" t="s">
        <v>315</v>
      </c>
      <c r="D1631" s="194">
        <v>9500</v>
      </c>
      <c r="E1631" s="195"/>
      <c r="F1631" s="196"/>
      <c r="G1631" s="197">
        <f t="shared" si="936"/>
        <v>0</v>
      </c>
      <c r="H1631" s="198">
        <f t="shared" si="937"/>
        <v>0</v>
      </c>
      <c r="I1631" s="208">
        <f t="shared" si="938"/>
        <v>0</v>
      </c>
      <c r="J1631" s="147">
        <f t="shared" si="939"/>
        <v>0</v>
      </c>
      <c r="K1631" s="242">
        <f t="shared" si="940"/>
        <v>0</v>
      </c>
      <c r="L1631" s="243">
        <f t="shared" si="941"/>
        <v>0</v>
      </c>
    </row>
    <row r="1632" spans="2:12">
      <c r="B1632" s="956"/>
      <c r="C1632" s="55" t="s">
        <v>317</v>
      </c>
      <c r="D1632" s="194">
        <v>4750</v>
      </c>
      <c r="E1632" s="195"/>
      <c r="F1632" s="196"/>
      <c r="G1632" s="197">
        <f t="shared" si="936"/>
        <v>0</v>
      </c>
      <c r="H1632" s="198">
        <f t="shared" si="937"/>
        <v>0</v>
      </c>
      <c r="I1632" s="208">
        <f t="shared" si="938"/>
        <v>0</v>
      </c>
      <c r="J1632" s="147">
        <f t="shared" si="939"/>
        <v>0</v>
      </c>
      <c r="K1632" s="242">
        <f t="shared" si="940"/>
        <v>0</v>
      </c>
      <c r="L1632" s="243">
        <f t="shared" si="941"/>
        <v>0</v>
      </c>
    </row>
    <row r="1633" spans="2:12">
      <c r="B1633" s="956"/>
      <c r="C1633" s="55" t="s">
        <v>316</v>
      </c>
      <c r="D1633" s="194">
        <v>4750</v>
      </c>
      <c r="E1633" s="195"/>
      <c r="F1633" s="196"/>
      <c r="G1633" s="197">
        <f t="shared" si="936"/>
        <v>0</v>
      </c>
      <c r="H1633" s="198">
        <f t="shared" si="937"/>
        <v>0</v>
      </c>
      <c r="I1633" s="208">
        <f t="shared" si="938"/>
        <v>0</v>
      </c>
      <c r="J1633" s="147">
        <f t="shared" si="939"/>
        <v>0</v>
      </c>
      <c r="K1633" s="242">
        <f t="shared" si="940"/>
        <v>0</v>
      </c>
      <c r="L1633" s="243">
        <f t="shared" si="941"/>
        <v>0</v>
      </c>
    </row>
    <row r="1634" spans="2:12">
      <c r="B1634" s="956"/>
      <c r="C1634" s="55" t="s">
        <v>318</v>
      </c>
      <c r="D1634" s="194">
        <v>7000</v>
      </c>
      <c r="E1634" s="195"/>
      <c r="F1634" s="196"/>
      <c r="G1634" s="197">
        <f t="shared" si="936"/>
        <v>0</v>
      </c>
      <c r="H1634" s="198">
        <f t="shared" si="937"/>
        <v>0</v>
      </c>
      <c r="I1634" s="208">
        <f t="shared" si="938"/>
        <v>0</v>
      </c>
      <c r="J1634" s="147">
        <f t="shared" si="939"/>
        <v>0</v>
      </c>
      <c r="K1634" s="242">
        <f t="shared" si="940"/>
        <v>0</v>
      </c>
      <c r="L1634" s="243">
        <f t="shared" si="941"/>
        <v>0</v>
      </c>
    </row>
    <row r="1635" spans="2:12" ht="15" thickBot="1">
      <c r="B1635" s="956"/>
      <c r="C1635" s="200" t="s">
        <v>149</v>
      </c>
      <c r="D1635" s="201"/>
      <c r="E1635" s="339"/>
      <c r="F1635" s="203"/>
      <c r="G1635" s="204">
        <f>E1635-F1635</f>
        <v>0</v>
      </c>
      <c r="H1635" s="330"/>
      <c r="I1635" s="209">
        <f t="shared" si="938"/>
        <v>0</v>
      </c>
      <c r="J1635" s="210">
        <f t="shared" si="939"/>
        <v>0</v>
      </c>
      <c r="K1635" s="244">
        <f t="shared" si="940"/>
        <v>0</v>
      </c>
      <c r="L1635" s="245">
        <f>SUM(L1563+H1635)</f>
        <v>0</v>
      </c>
    </row>
    <row r="1636" spans="2:12" ht="16" thickTop="1" thickBot="1">
      <c r="B1636" s="957"/>
      <c r="C1636" s="13" t="s">
        <v>150</v>
      </c>
      <c r="D1636" s="14"/>
      <c r="E1636" s="15">
        <f t="shared" ref="E1636:L1636" si="942">SUM(E1626:E1635)</f>
        <v>0</v>
      </c>
      <c r="F1636" s="16">
        <f t="shared" si="942"/>
        <v>0</v>
      </c>
      <c r="G1636" s="17">
        <f t="shared" si="942"/>
        <v>0</v>
      </c>
      <c r="H1636" s="18">
        <f t="shared" si="942"/>
        <v>0</v>
      </c>
      <c r="I1636" s="246">
        <f t="shared" si="942"/>
        <v>71</v>
      </c>
      <c r="J1636" s="247">
        <f t="shared" si="942"/>
        <v>0</v>
      </c>
      <c r="K1636" s="248">
        <f t="shared" si="942"/>
        <v>71</v>
      </c>
      <c r="L1636" s="249">
        <f t="shared" si="942"/>
        <v>695500</v>
      </c>
    </row>
    <row r="1637" spans="2:12" ht="13.5" customHeight="1">
      <c r="B1637" s="955" t="s">
        <v>686</v>
      </c>
      <c r="C1637" s="301" t="s">
        <v>146</v>
      </c>
      <c r="D1637" s="234">
        <v>8000</v>
      </c>
      <c r="E1637" s="302"/>
      <c r="F1637" s="303"/>
      <c r="G1637" s="304">
        <f t="shared" ref="G1637:G1645" si="943">E1637-F1637</f>
        <v>0</v>
      </c>
      <c r="H1637" s="305">
        <f t="shared" ref="H1637:H1645" si="944">G1637*$D1637</f>
        <v>0</v>
      </c>
      <c r="I1637" s="306">
        <f t="shared" ref="I1637:I1646" si="945">SUM(I1565+E1637)</f>
        <v>287</v>
      </c>
      <c r="J1637" s="307">
        <f t="shared" ref="J1637:J1646" si="946">SUM(J1565+F1637)</f>
        <v>0</v>
      </c>
      <c r="K1637" s="308">
        <f t="shared" ref="K1637:K1646" si="947">I1637-J1637</f>
        <v>287</v>
      </c>
      <c r="L1637" s="309">
        <f>K1637*$D1637</f>
        <v>2296000</v>
      </c>
    </row>
    <row r="1638" spans="2:12">
      <c r="B1638" s="956"/>
      <c r="C1638" s="55" t="s">
        <v>312</v>
      </c>
      <c r="D1638" s="310">
        <v>8000</v>
      </c>
      <c r="E1638" s="195"/>
      <c r="F1638" s="196"/>
      <c r="G1638" s="197">
        <f t="shared" si="943"/>
        <v>0</v>
      </c>
      <c r="H1638" s="198">
        <f t="shared" si="944"/>
        <v>0</v>
      </c>
      <c r="I1638" s="208">
        <f t="shared" si="945"/>
        <v>0</v>
      </c>
      <c r="J1638" s="147">
        <f t="shared" si="946"/>
        <v>0</v>
      </c>
      <c r="K1638" s="242">
        <f t="shared" si="947"/>
        <v>0</v>
      </c>
      <c r="L1638" s="243">
        <f t="shared" ref="L1638:L1645" si="948">K1638*$D1638</f>
        <v>0</v>
      </c>
    </row>
    <row r="1639" spans="2:12">
      <c r="B1639" s="956"/>
      <c r="C1639" s="55" t="s">
        <v>314</v>
      </c>
      <c r="D1639" s="194">
        <v>4000</v>
      </c>
      <c r="E1639" s="195"/>
      <c r="F1639" s="196"/>
      <c r="G1639" s="197">
        <f t="shared" si="943"/>
        <v>0</v>
      </c>
      <c r="H1639" s="198">
        <f t="shared" si="944"/>
        <v>0</v>
      </c>
      <c r="I1639" s="208">
        <f t="shared" si="945"/>
        <v>7</v>
      </c>
      <c r="J1639" s="147">
        <f t="shared" si="946"/>
        <v>0</v>
      </c>
      <c r="K1639" s="242">
        <f t="shared" si="947"/>
        <v>7</v>
      </c>
      <c r="L1639" s="243">
        <f t="shared" si="948"/>
        <v>28000</v>
      </c>
    </row>
    <row r="1640" spans="2:12">
      <c r="B1640" s="956"/>
      <c r="C1640" s="55" t="s">
        <v>313</v>
      </c>
      <c r="D1640" s="194">
        <v>4000</v>
      </c>
      <c r="E1640" s="195"/>
      <c r="F1640" s="196"/>
      <c r="G1640" s="197">
        <f t="shared" si="943"/>
        <v>0</v>
      </c>
      <c r="H1640" s="198">
        <f t="shared" si="944"/>
        <v>0</v>
      </c>
      <c r="I1640" s="208">
        <f t="shared" si="945"/>
        <v>0</v>
      </c>
      <c r="J1640" s="147">
        <f t="shared" si="946"/>
        <v>0</v>
      </c>
      <c r="K1640" s="242">
        <f t="shared" si="947"/>
        <v>0</v>
      </c>
      <c r="L1640" s="243">
        <f t="shared" si="948"/>
        <v>0</v>
      </c>
    </row>
    <row r="1641" spans="2:12">
      <c r="B1641" s="956"/>
      <c r="C1641" s="55" t="s">
        <v>147</v>
      </c>
      <c r="D1641" s="194">
        <v>7600</v>
      </c>
      <c r="E1641" s="195"/>
      <c r="F1641" s="196"/>
      <c r="G1641" s="197">
        <f t="shared" si="943"/>
        <v>0</v>
      </c>
      <c r="H1641" s="198">
        <f t="shared" si="944"/>
        <v>0</v>
      </c>
      <c r="I1641" s="208">
        <f t="shared" si="945"/>
        <v>38</v>
      </c>
      <c r="J1641" s="147">
        <f t="shared" si="946"/>
        <v>0</v>
      </c>
      <c r="K1641" s="242">
        <f t="shared" si="947"/>
        <v>38</v>
      </c>
      <c r="L1641" s="243">
        <f t="shared" si="948"/>
        <v>288800</v>
      </c>
    </row>
    <row r="1642" spans="2:12">
      <c r="B1642" s="956"/>
      <c r="C1642" s="55" t="s">
        <v>315</v>
      </c>
      <c r="D1642" s="194">
        <v>7600</v>
      </c>
      <c r="E1642" s="195"/>
      <c r="F1642" s="196"/>
      <c r="G1642" s="197">
        <f t="shared" si="943"/>
        <v>0</v>
      </c>
      <c r="H1642" s="198">
        <f t="shared" si="944"/>
        <v>0</v>
      </c>
      <c r="I1642" s="208">
        <f t="shared" si="945"/>
        <v>0</v>
      </c>
      <c r="J1642" s="147">
        <f t="shared" si="946"/>
        <v>0</v>
      </c>
      <c r="K1642" s="242">
        <f t="shared" si="947"/>
        <v>0</v>
      </c>
      <c r="L1642" s="243">
        <f t="shared" si="948"/>
        <v>0</v>
      </c>
    </row>
    <row r="1643" spans="2:12">
      <c r="B1643" s="956"/>
      <c r="C1643" s="55" t="s">
        <v>317</v>
      </c>
      <c r="D1643" s="194">
        <v>3800</v>
      </c>
      <c r="E1643" s="195"/>
      <c r="F1643" s="196"/>
      <c r="G1643" s="197">
        <f t="shared" si="943"/>
        <v>0</v>
      </c>
      <c r="H1643" s="198">
        <f t="shared" si="944"/>
        <v>0</v>
      </c>
      <c r="I1643" s="208">
        <f t="shared" si="945"/>
        <v>1</v>
      </c>
      <c r="J1643" s="147">
        <f t="shared" si="946"/>
        <v>0</v>
      </c>
      <c r="K1643" s="242">
        <f t="shared" si="947"/>
        <v>1</v>
      </c>
      <c r="L1643" s="243">
        <f t="shared" si="948"/>
        <v>3800</v>
      </c>
    </row>
    <row r="1644" spans="2:12">
      <c r="B1644" s="956"/>
      <c r="C1644" s="55" t="s">
        <v>316</v>
      </c>
      <c r="D1644" s="194">
        <v>3800</v>
      </c>
      <c r="E1644" s="195"/>
      <c r="F1644" s="196"/>
      <c r="G1644" s="197">
        <f t="shared" si="943"/>
        <v>0</v>
      </c>
      <c r="H1644" s="198">
        <f t="shared" si="944"/>
        <v>0</v>
      </c>
      <c r="I1644" s="208">
        <f t="shared" si="945"/>
        <v>0</v>
      </c>
      <c r="J1644" s="147">
        <f t="shared" si="946"/>
        <v>0</v>
      </c>
      <c r="K1644" s="242">
        <f t="shared" si="947"/>
        <v>0</v>
      </c>
      <c r="L1644" s="243">
        <f t="shared" si="948"/>
        <v>0</v>
      </c>
    </row>
    <row r="1645" spans="2:12">
      <c r="B1645" s="956"/>
      <c r="C1645" s="55" t="s">
        <v>318</v>
      </c>
      <c r="D1645" s="194">
        <v>5600</v>
      </c>
      <c r="E1645" s="195"/>
      <c r="F1645" s="196"/>
      <c r="G1645" s="197">
        <f t="shared" si="943"/>
        <v>0</v>
      </c>
      <c r="H1645" s="198">
        <f t="shared" si="944"/>
        <v>0</v>
      </c>
      <c r="I1645" s="208">
        <f t="shared" si="945"/>
        <v>0</v>
      </c>
      <c r="J1645" s="147">
        <f t="shared" si="946"/>
        <v>0</v>
      </c>
      <c r="K1645" s="242">
        <f t="shared" si="947"/>
        <v>0</v>
      </c>
      <c r="L1645" s="243">
        <f t="shared" si="948"/>
        <v>0</v>
      </c>
    </row>
    <row r="1646" spans="2:12" ht="15" thickBot="1">
      <c r="B1646" s="956"/>
      <c r="C1646" s="200" t="s">
        <v>149</v>
      </c>
      <c r="D1646" s="201"/>
      <c r="E1646" s="339"/>
      <c r="F1646" s="203"/>
      <c r="G1646" s="204">
        <f>E1646-F1646</f>
        <v>0</v>
      </c>
      <c r="H1646" s="330"/>
      <c r="I1646" s="209">
        <f t="shared" si="945"/>
        <v>0</v>
      </c>
      <c r="J1646" s="210">
        <f t="shared" si="946"/>
        <v>0</v>
      </c>
      <c r="K1646" s="244">
        <f t="shared" si="947"/>
        <v>0</v>
      </c>
      <c r="L1646" s="245">
        <f>SUM(L1574+H1646)</f>
        <v>0</v>
      </c>
    </row>
    <row r="1647" spans="2:12" ht="16" thickTop="1" thickBot="1">
      <c r="B1647" s="957"/>
      <c r="C1647" s="13" t="s">
        <v>150</v>
      </c>
      <c r="D1647" s="14"/>
      <c r="E1647" s="15">
        <f t="shared" ref="E1647:L1647" si="949">SUM(E1637:E1646)</f>
        <v>0</v>
      </c>
      <c r="F1647" s="16">
        <f t="shared" si="949"/>
        <v>0</v>
      </c>
      <c r="G1647" s="17">
        <f t="shared" si="949"/>
        <v>0</v>
      </c>
      <c r="H1647" s="18">
        <f t="shared" si="949"/>
        <v>0</v>
      </c>
      <c r="I1647" s="246">
        <f t="shared" si="949"/>
        <v>333</v>
      </c>
      <c r="J1647" s="247">
        <f t="shared" si="949"/>
        <v>0</v>
      </c>
      <c r="K1647" s="248">
        <f t="shared" si="949"/>
        <v>333</v>
      </c>
      <c r="L1647" s="249">
        <f t="shared" si="949"/>
        <v>2616600</v>
      </c>
    </row>
    <row r="1648" spans="2:12" ht="13.5" customHeight="1">
      <c r="B1648" s="955" t="s">
        <v>337</v>
      </c>
      <c r="C1648" s="301" t="s">
        <v>146</v>
      </c>
      <c r="D1648" s="234">
        <v>1000</v>
      </c>
      <c r="E1648" s="302"/>
      <c r="F1648" s="303"/>
      <c r="G1648" s="304">
        <f t="shared" ref="G1648:G1657" si="950">E1648-F1648</f>
        <v>0</v>
      </c>
      <c r="H1648" s="305">
        <f>+G1648*D1648</f>
        <v>0</v>
      </c>
      <c r="I1648" s="306">
        <f t="shared" ref="I1648:I1657" si="951">SUM(I1576+E1648)</f>
        <v>0</v>
      </c>
      <c r="J1648" s="307">
        <f t="shared" ref="J1648:J1657" si="952">SUM(J1576+F1648)</f>
        <v>0</v>
      </c>
      <c r="K1648" s="308">
        <f t="shared" ref="K1648:K1655" si="953">I1648-J1648</f>
        <v>0</v>
      </c>
      <c r="L1648" s="309">
        <f>K1648*$D1648</f>
        <v>0</v>
      </c>
    </row>
    <row r="1649" spans="2:12">
      <c r="B1649" s="956"/>
      <c r="C1649" s="55" t="s">
        <v>312</v>
      </c>
      <c r="D1649" s="310">
        <v>1000</v>
      </c>
      <c r="E1649" s="195"/>
      <c r="F1649" s="196"/>
      <c r="G1649" s="197">
        <f t="shared" si="950"/>
        <v>0</v>
      </c>
      <c r="H1649" s="198">
        <f t="shared" ref="H1649:H1656" si="954">+G1649*D1649</f>
        <v>0</v>
      </c>
      <c r="I1649" s="208">
        <f t="shared" si="951"/>
        <v>0</v>
      </c>
      <c r="J1649" s="147">
        <f t="shared" si="952"/>
        <v>0</v>
      </c>
      <c r="K1649" s="242">
        <f t="shared" si="953"/>
        <v>0</v>
      </c>
      <c r="L1649" s="243">
        <f t="shared" ref="L1649:L1656" si="955">K1649*$D1649</f>
        <v>0</v>
      </c>
    </row>
    <row r="1650" spans="2:12">
      <c r="B1650" s="956"/>
      <c r="C1650" s="55" t="s">
        <v>314</v>
      </c>
      <c r="D1650" s="194">
        <v>500</v>
      </c>
      <c r="E1650" s="195"/>
      <c r="F1650" s="196"/>
      <c r="G1650" s="197">
        <f t="shared" si="950"/>
        <v>0</v>
      </c>
      <c r="H1650" s="198">
        <f t="shared" si="954"/>
        <v>0</v>
      </c>
      <c r="I1650" s="208">
        <f t="shared" si="951"/>
        <v>0</v>
      </c>
      <c r="J1650" s="147">
        <f t="shared" si="952"/>
        <v>0</v>
      </c>
      <c r="K1650" s="242">
        <f t="shared" si="953"/>
        <v>0</v>
      </c>
      <c r="L1650" s="243">
        <f t="shared" si="955"/>
        <v>0</v>
      </c>
    </row>
    <row r="1651" spans="2:12">
      <c r="B1651" s="956"/>
      <c r="C1651" s="55" t="s">
        <v>313</v>
      </c>
      <c r="D1651" s="194">
        <v>500</v>
      </c>
      <c r="E1651" s="195"/>
      <c r="F1651" s="196"/>
      <c r="G1651" s="197">
        <f t="shared" si="950"/>
        <v>0</v>
      </c>
      <c r="H1651" s="198">
        <f t="shared" si="954"/>
        <v>0</v>
      </c>
      <c r="I1651" s="208">
        <f t="shared" si="951"/>
        <v>0</v>
      </c>
      <c r="J1651" s="147">
        <f t="shared" si="952"/>
        <v>0</v>
      </c>
      <c r="K1651" s="242">
        <f t="shared" si="953"/>
        <v>0</v>
      </c>
      <c r="L1651" s="243">
        <f t="shared" si="955"/>
        <v>0</v>
      </c>
    </row>
    <row r="1652" spans="2:12">
      <c r="B1652" s="956"/>
      <c r="C1652" s="55" t="s">
        <v>147</v>
      </c>
      <c r="D1652" s="194">
        <v>900</v>
      </c>
      <c r="E1652" s="195"/>
      <c r="F1652" s="196"/>
      <c r="G1652" s="197">
        <f t="shared" si="950"/>
        <v>0</v>
      </c>
      <c r="H1652" s="198">
        <f t="shared" si="954"/>
        <v>0</v>
      </c>
      <c r="I1652" s="208">
        <f t="shared" si="951"/>
        <v>0</v>
      </c>
      <c r="J1652" s="147">
        <f t="shared" si="952"/>
        <v>0</v>
      </c>
      <c r="K1652" s="242">
        <f t="shared" si="953"/>
        <v>0</v>
      </c>
      <c r="L1652" s="243">
        <f t="shared" si="955"/>
        <v>0</v>
      </c>
    </row>
    <row r="1653" spans="2:12">
      <c r="B1653" s="956"/>
      <c r="C1653" s="55" t="s">
        <v>315</v>
      </c>
      <c r="D1653" s="194">
        <v>900</v>
      </c>
      <c r="E1653" s="195"/>
      <c r="F1653" s="196"/>
      <c r="G1653" s="197">
        <f t="shared" si="950"/>
        <v>0</v>
      </c>
      <c r="H1653" s="198">
        <f t="shared" si="954"/>
        <v>0</v>
      </c>
      <c r="I1653" s="208">
        <f t="shared" si="951"/>
        <v>0</v>
      </c>
      <c r="J1653" s="147">
        <f t="shared" si="952"/>
        <v>0</v>
      </c>
      <c r="K1653" s="242">
        <f t="shared" si="953"/>
        <v>0</v>
      </c>
      <c r="L1653" s="243">
        <f t="shared" si="955"/>
        <v>0</v>
      </c>
    </row>
    <row r="1654" spans="2:12">
      <c r="B1654" s="956"/>
      <c r="C1654" s="55" t="s">
        <v>317</v>
      </c>
      <c r="D1654" s="194">
        <v>450</v>
      </c>
      <c r="E1654" s="195"/>
      <c r="F1654" s="196"/>
      <c r="G1654" s="197">
        <f t="shared" si="950"/>
        <v>0</v>
      </c>
      <c r="H1654" s="198">
        <f t="shared" si="954"/>
        <v>0</v>
      </c>
      <c r="I1654" s="208">
        <f t="shared" si="951"/>
        <v>0</v>
      </c>
      <c r="J1654" s="147">
        <f t="shared" si="952"/>
        <v>0</v>
      </c>
      <c r="K1654" s="242">
        <f t="shared" si="953"/>
        <v>0</v>
      </c>
      <c r="L1654" s="243">
        <f t="shared" si="955"/>
        <v>0</v>
      </c>
    </row>
    <row r="1655" spans="2:12">
      <c r="B1655" s="956"/>
      <c r="C1655" s="55" t="s">
        <v>316</v>
      </c>
      <c r="D1655" s="194">
        <v>450</v>
      </c>
      <c r="E1655" s="195"/>
      <c r="F1655" s="196"/>
      <c r="G1655" s="197">
        <f t="shared" si="950"/>
        <v>0</v>
      </c>
      <c r="H1655" s="198">
        <f t="shared" si="954"/>
        <v>0</v>
      </c>
      <c r="I1655" s="208">
        <f t="shared" si="951"/>
        <v>0</v>
      </c>
      <c r="J1655" s="147">
        <f t="shared" si="952"/>
        <v>0</v>
      </c>
      <c r="K1655" s="242">
        <f t="shared" si="953"/>
        <v>0</v>
      </c>
      <c r="L1655" s="243">
        <f t="shared" si="955"/>
        <v>0</v>
      </c>
    </row>
    <row r="1656" spans="2:12">
      <c r="B1656" s="956"/>
      <c r="C1656" s="55" t="s">
        <v>318</v>
      </c>
      <c r="D1656" s="199">
        <v>700</v>
      </c>
      <c r="E1656" s="195"/>
      <c r="F1656" s="196"/>
      <c r="G1656" s="197">
        <f t="shared" si="950"/>
        <v>0</v>
      </c>
      <c r="H1656" s="198">
        <f t="shared" si="954"/>
        <v>0</v>
      </c>
      <c r="I1656" s="208">
        <f t="shared" si="951"/>
        <v>0</v>
      </c>
      <c r="J1656" s="147">
        <f t="shared" si="952"/>
        <v>0</v>
      </c>
      <c r="K1656" s="242">
        <f>I1656-J1656</f>
        <v>0</v>
      </c>
      <c r="L1656" s="243">
        <f t="shared" si="955"/>
        <v>0</v>
      </c>
    </row>
    <row r="1657" spans="2:12" ht="15" thickBot="1">
      <c r="B1657" s="956"/>
      <c r="C1657" s="200" t="s">
        <v>149</v>
      </c>
      <c r="D1657" s="201"/>
      <c r="E1657" s="339"/>
      <c r="F1657" s="203"/>
      <c r="G1657" s="204">
        <f t="shared" si="950"/>
        <v>0</v>
      </c>
      <c r="H1657" s="330"/>
      <c r="I1657" s="209">
        <f t="shared" si="951"/>
        <v>0</v>
      </c>
      <c r="J1657" s="210">
        <f t="shared" si="952"/>
        <v>0</v>
      </c>
      <c r="K1657" s="244">
        <f>I1657-J1657</f>
        <v>0</v>
      </c>
      <c r="L1657" s="245">
        <f>SUM(L1585+H1657)</f>
        <v>0</v>
      </c>
    </row>
    <row r="1658" spans="2:12" ht="16" thickTop="1" thickBot="1">
      <c r="B1658" s="957"/>
      <c r="C1658" s="13" t="s">
        <v>150</v>
      </c>
      <c r="D1658" s="14"/>
      <c r="E1658" s="15">
        <f t="shared" ref="E1658:L1658" si="956">SUM(E1648:E1657)</f>
        <v>0</v>
      </c>
      <c r="F1658" s="16">
        <f t="shared" si="956"/>
        <v>0</v>
      </c>
      <c r="G1658" s="17">
        <f t="shared" si="956"/>
        <v>0</v>
      </c>
      <c r="H1658" s="18">
        <f t="shared" si="956"/>
        <v>0</v>
      </c>
      <c r="I1658" s="246">
        <f t="shared" si="956"/>
        <v>0</v>
      </c>
      <c r="J1658" s="247">
        <f t="shared" si="956"/>
        <v>0</v>
      </c>
      <c r="K1658" s="248">
        <f t="shared" si="956"/>
        <v>0</v>
      </c>
      <c r="L1658" s="249">
        <f t="shared" si="956"/>
        <v>0</v>
      </c>
    </row>
    <row r="1659" spans="2:12" ht="15" thickBot="1">
      <c r="B1659" s="207" t="s">
        <v>151</v>
      </c>
      <c r="C1659" s="232"/>
      <c r="D1659" s="232"/>
      <c r="E1659" s="258">
        <f t="shared" ref="E1659:L1659" si="957">SUM(E1603+E1614+E1625+E1636+E1647+E1658)</f>
        <v>225</v>
      </c>
      <c r="F1659" s="341">
        <f t="shared" si="957"/>
        <v>0</v>
      </c>
      <c r="G1659" s="342">
        <f t="shared" si="957"/>
        <v>225</v>
      </c>
      <c r="H1659" s="343">
        <f t="shared" si="957"/>
        <v>1085880</v>
      </c>
      <c r="I1659" s="255">
        <f t="shared" si="957"/>
        <v>2579</v>
      </c>
      <c r="J1659" s="256">
        <f t="shared" si="957"/>
        <v>0</v>
      </c>
      <c r="K1659" s="257">
        <f t="shared" si="957"/>
        <v>2579</v>
      </c>
      <c r="L1659" s="233">
        <f t="shared" si="957"/>
        <v>13300900</v>
      </c>
    </row>
    <row r="1660" spans="2:12" ht="13.5" customHeight="1"/>
    <row r="1661" spans="2:12" ht="13.5" customHeight="1">
      <c r="B1661" s="961" t="s">
        <v>138</v>
      </c>
      <c r="C1661" s="961"/>
      <c r="D1661" s="961"/>
      <c r="E1661" s="922"/>
      <c r="F1661" s="922"/>
    </row>
    <row r="1662" spans="2:12" ht="13.5" customHeight="1" thickBot="1">
      <c r="B1662" s="954">
        <f>B1590+1</f>
        <v>46165</v>
      </c>
      <c r="C1662" s="954"/>
      <c r="D1662" s="954"/>
      <c r="E1662" s="954"/>
      <c r="F1662" s="954"/>
      <c r="G1662" s="311"/>
      <c r="H1662" s="20"/>
    </row>
    <row r="1663" spans="2:12" ht="15">
      <c r="B1663" s="958" t="s">
        <v>139</v>
      </c>
      <c r="C1663" s="959"/>
      <c r="D1663" s="960"/>
      <c r="E1663" s="5"/>
      <c r="F1663" s="226" t="s">
        <v>140</v>
      </c>
      <c r="G1663" s="226"/>
      <c r="H1663" s="6"/>
      <c r="I1663" s="7"/>
      <c r="J1663" s="226" t="s">
        <v>141</v>
      </c>
      <c r="K1663" s="226"/>
      <c r="L1663" s="6"/>
    </row>
    <row r="1664" spans="2:12" ht="15" thickBot="1">
      <c r="B1664" s="227"/>
      <c r="C1664" s="228"/>
      <c r="D1664" s="229"/>
      <c r="E1664" s="8" t="s">
        <v>142</v>
      </c>
      <c r="F1664" s="9" t="s">
        <v>143</v>
      </c>
      <c r="G1664" s="10" t="s">
        <v>144</v>
      </c>
      <c r="H1664" s="11" t="s">
        <v>145</v>
      </c>
      <c r="I1664" s="12" t="s">
        <v>142</v>
      </c>
      <c r="J1664" s="9" t="s">
        <v>143</v>
      </c>
      <c r="K1664" s="10" t="s">
        <v>144</v>
      </c>
      <c r="L1664" s="11" t="s">
        <v>145</v>
      </c>
    </row>
    <row r="1665" spans="2:12" ht="13.5" customHeight="1">
      <c r="B1665" s="955" t="s">
        <v>636</v>
      </c>
      <c r="C1665" s="301" t="s">
        <v>146</v>
      </c>
      <c r="D1665" s="234">
        <v>5000</v>
      </c>
      <c r="E1665" s="302">
        <v>63</v>
      </c>
      <c r="F1665" s="303"/>
      <c r="G1665" s="304">
        <f t="shared" ref="G1665:G1674" si="958">E1665-F1665</f>
        <v>63</v>
      </c>
      <c r="H1665" s="305">
        <f>G1665*$D1665</f>
        <v>315000</v>
      </c>
      <c r="I1665" s="306">
        <f t="shared" ref="I1665:I1674" si="959">SUM(I1593+E1665)</f>
        <v>809</v>
      </c>
      <c r="J1665" s="307">
        <f t="shared" ref="J1665:J1674" si="960">SUM(J1593+F1665)</f>
        <v>0</v>
      </c>
      <c r="K1665" s="308">
        <f t="shared" ref="K1665:K1674" si="961">I1665-J1665</f>
        <v>809</v>
      </c>
      <c r="L1665" s="309">
        <f>K1665*$D1665</f>
        <v>4045000</v>
      </c>
    </row>
    <row r="1666" spans="2:12">
      <c r="B1666" s="956"/>
      <c r="C1666" s="55" t="s">
        <v>312</v>
      </c>
      <c r="D1666" s="310">
        <v>5000</v>
      </c>
      <c r="E1666" s="195"/>
      <c r="F1666" s="196"/>
      <c r="G1666" s="197">
        <f t="shared" si="958"/>
        <v>0</v>
      </c>
      <c r="H1666" s="198">
        <f t="shared" ref="H1666:H1673" si="962">G1666*$D1666</f>
        <v>0</v>
      </c>
      <c r="I1666" s="208">
        <f t="shared" si="959"/>
        <v>0</v>
      </c>
      <c r="J1666" s="147">
        <f t="shared" si="960"/>
        <v>0</v>
      </c>
      <c r="K1666" s="242">
        <f t="shared" si="961"/>
        <v>0</v>
      </c>
      <c r="L1666" s="243">
        <f t="shared" ref="L1666:L1673" si="963">K1666*$D1666</f>
        <v>0</v>
      </c>
    </row>
    <row r="1667" spans="2:12">
      <c r="B1667" s="956"/>
      <c r="C1667" s="55" t="s">
        <v>314</v>
      </c>
      <c r="D1667" s="194">
        <v>2500</v>
      </c>
      <c r="E1667" s="195">
        <v>1</v>
      </c>
      <c r="F1667" s="196"/>
      <c r="G1667" s="197">
        <f t="shared" si="958"/>
        <v>1</v>
      </c>
      <c r="H1667" s="198">
        <f t="shared" si="962"/>
        <v>2500</v>
      </c>
      <c r="I1667" s="208">
        <f t="shared" si="959"/>
        <v>29</v>
      </c>
      <c r="J1667" s="147">
        <f t="shared" si="960"/>
        <v>0</v>
      </c>
      <c r="K1667" s="242">
        <f t="shared" si="961"/>
        <v>29</v>
      </c>
      <c r="L1667" s="243">
        <f t="shared" si="963"/>
        <v>72500</v>
      </c>
    </row>
    <row r="1668" spans="2:12">
      <c r="B1668" s="956"/>
      <c r="C1668" s="55" t="s">
        <v>313</v>
      </c>
      <c r="D1668" s="194">
        <v>2500</v>
      </c>
      <c r="E1668" s="195"/>
      <c r="F1668" s="196"/>
      <c r="G1668" s="197">
        <f t="shared" si="958"/>
        <v>0</v>
      </c>
      <c r="H1668" s="198">
        <f t="shared" si="962"/>
        <v>0</v>
      </c>
      <c r="I1668" s="208">
        <f t="shared" si="959"/>
        <v>0</v>
      </c>
      <c r="J1668" s="147">
        <f t="shared" si="960"/>
        <v>0</v>
      </c>
      <c r="K1668" s="242">
        <f t="shared" si="961"/>
        <v>0</v>
      </c>
      <c r="L1668" s="243">
        <f t="shared" si="963"/>
        <v>0</v>
      </c>
    </row>
    <row r="1669" spans="2:12">
      <c r="B1669" s="956"/>
      <c r="C1669" s="55" t="s">
        <v>147</v>
      </c>
      <c r="D1669" s="194">
        <v>4750</v>
      </c>
      <c r="E1669" s="195">
        <v>17</v>
      </c>
      <c r="F1669" s="196"/>
      <c r="G1669" s="197">
        <f t="shared" si="958"/>
        <v>17</v>
      </c>
      <c r="H1669" s="198">
        <f t="shared" si="962"/>
        <v>80750</v>
      </c>
      <c r="I1669" s="208">
        <f t="shared" si="959"/>
        <v>115</v>
      </c>
      <c r="J1669" s="147">
        <f t="shared" si="960"/>
        <v>0</v>
      </c>
      <c r="K1669" s="242">
        <f t="shared" si="961"/>
        <v>115</v>
      </c>
      <c r="L1669" s="243">
        <f t="shared" si="963"/>
        <v>546250</v>
      </c>
    </row>
    <row r="1670" spans="2:12">
      <c r="B1670" s="956"/>
      <c r="C1670" s="55" t="s">
        <v>315</v>
      </c>
      <c r="D1670" s="194">
        <v>4750</v>
      </c>
      <c r="E1670" s="195"/>
      <c r="F1670" s="196"/>
      <c r="G1670" s="197">
        <f t="shared" si="958"/>
        <v>0</v>
      </c>
      <c r="H1670" s="198">
        <f t="shared" si="962"/>
        <v>0</v>
      </c>
      <c r="I1670" s="208">
        <f t="shared" si="959"/>
        <v>0</v>
      </c>
      <c r="J1670" s="147">
        <f t="shared" si="960"/>
        <v>0</v>
      </c>
      <c r="K1670" s="242">
        <f t="shared" si="961"/>
        <v>0</v>
      </c>
      <c r="L1670" s="243">
        <f t="shared" si="963"/>
        <v>0</v>
      </c>
    </row>
    <row r="1671" spans="2:12">
      <c r="B1671" s="956"/>
      <c r="C1671" s="55" t="s">
        <v>317</v>
      </c>
      <c r="D1671" s="194">
        <v>2380</v>
      </c>
      <c r="E1671" s="195">
        <v>2</v>
      </c>
      <c r="F1671" s="196"/>
      <c r="G1671" s="197">
        <f t="shared" si="958"/>
        <v>2</v>
      </c>
      <c r="H1671" s="198">
        <f t="shared" si="962"/>
        <v>4760</v>
      </c>
      <c r="I1671" s="208">
        <f t="shared" si="959"/>
        <v>7</v>
      </c>
      <c r="J1671" s="147">
        <f t="shared" si="960"/>
        <v>0</v>
      </c>
      <c r="K1671" s="242">
        <f t="shared" si="961"/>
        <v>7</v>
      </c>
      <c r="L1671" s="243">
        <f t="shared" si="963"/>
        <v>16660</v>
      </c>
    </row>
    <row r="1672" spans="2:12">
      <c r="B1672" s="956"/>
      <c r="C1672" s="55" t="s">
        <v>316</v>
      </c>
      <c r="D1672" s="194">
        <v>2380</v>
      </c>
      <c r="E1672" s="195"/>
      <c r="F1672" s="196"/>
      <c r="G1672" s="197">
        <f t="shared" si="958"/>
        <v>0</v>
      </c>
      <c r="H1672" s="198">
        <f t="shared" si="962"/>
        <v>0</v>
      </c>
      <c r="I1672" s="208">
        <f t="shared" si="959"/>
        <v>0</v>
      </c>
      <c r="J1672" s="147">
        <f t="shared" si="960"/>
        <v>0</v>
      </c>
      <c r="K1672" s="242">
        <f t="shared" si="961"/>
        <v>0</v>
      </c>
      <c r="L1672" s="243">
        <f t="shared" si="963"/>
        <v>0</v>
      </c>
    </row>
    <row r="1673" spans="2:12">
      <c r="B1673" s="956"/>
      <c r="C1673" s="55" t="s">
        <v>318</v>
      </c>
      <c r="D1673" s="194">
        <v>3500</v>
      </c>
      <c r="E1673" s="195"/>
      <c r="F1673" s="196"/>
      <c r="G1673" s="197">
        <f t="shared" si="958"/>
        <v>0</v>
      </c>
      <c r="H1673" s="198">
        <f t="shared" si="962"/>
        <v>0</v>
      </c>
      <c r="I1673" s="208">
        <f t="shared" si="959"/>
        <v>0</v>
      </c>
      <c r="J1673" s="147">
        <f t="shared" si="960"/>
        <v>0</v>
      </c>
      <c r="K1673" s="242">
        <f t="shared" si="961"/>
        <v>0</v>
      </c>
      <c r="L1673" s="243">
        <f t="shared" si="963"/>
        <v>0</v>
      </c>
    </row>
    <row r="1674" spans="2:12" ht="15" thickBot="1">
      <c r="B1674" s="956"/>
      <c r="C1674" s="200" t="s">
        <v>149</v>
      </c>
      <c r="D1674" s="201"/>
      <c r="E1674" s="339">
        <v>184</v>
      </c>
      <c r="F1674" s="203"/>
      <c r="G1674" s="204">
        <f t="shared" si="958"/>
        <v>184</v>
      </c>
      <c r="H1674" s="330">
        <v>877250</v>
      </c>
      <c r="I1674" s="209">
        <f t="shared" si="959"/>
        <v>1281</v>
      </c>
      <c r="J1674" s="210">
        <f t="shared" si="960"/>
        <v>0</v>
      </c>
      <c r="K1674" s="244">
        <f t="shared" si="961"/>
        <v>1281</v>
      </c>
      <c r="L1674" s="245">
        <f>SUM(L1602+H1674)</f>
        <v>6008150</v>
      </c>
    </row>
    <row r="1675" spans="2:12" ht="16" thickTop="1" thickBot="1">
      <c r="B1675" s="957"/>
      <c r="C1675" s="13" t="s">
        <v>150</v>
      </c>
      <c r="D1675" s="14"/>
      <c r="E1675" s="15">
        <f t="shared" ref="E1675:L1675" si="964">SUM(E1665:E1674)</f>
        <v>267</v>
      </c>
      <c r="F1675" s="16">
        <f t="shared" si="964"/>
        <v>0</v>
      </c>
      <c r="G1675" s="17">
        <f t="shared" si="964"/>
        <v>267</v>
      </c>
      <c r="H1675" s="18">
        <f t="shared" si="964"/>
        <v>1280260</v>
      </c>
      <c r="I1675" s="246">
        <f t="shared" si="964"/>
        <v>2241</v>
      </c>
      <c r="J1675" s="247">
        <f t="shared" si="964"/>
        <v>0</v>
      </c>
      <c r="K1675" s="248">
        <f t="shared" si="964"/>
        <v>2241</v>
      </c>
      <c r="L1675" s="249">
        <f t="shared" si="964"/>
        <v>10688560</v>
      </c>
    </row>
    <row r="1676" spans="2:12" ht="13.5" customHeight="1">
      <c r="B1676" s="955" t="s">
        <v>319</v>
      </c>
      <c r="C1676" s="301" t="s">
        <v>146</v>
      </c>
      <c r="D1676" s="234">
        <v>4000</v>
      </c>
      <c r="E1676" s="302"/>
      <c r="F1676" s="303"/>
      <c r="G1676" s="304">
        <f t="shared" ref="G1676:G1684" si="965">E1676-F1676</f>
        <v>0</v>
      </c>
      <c r="H1676" s="305">
        <f t="shared" ref="H1676:H1684" si="966">G1676*$D1676</f>
        <v>0</v>
      </c>
      <c r="I1676" s="306">
        <f t="shared" ref="I1676:I1685" si="967">SUM(I1604+E1676)</f>
        <v>0</v>
      </c>
      <c r="J1676" s="307">
        <f t="shared" ref="J1676:J1685" si="968">SUM(J1604+F1676)</f>
        <v>0</v>
      </c>
      <c r="K1676" s="308">
        <f t="shared" ref="K1676:K1685" si="969">I1676-J1676</f>
        <v>0</v>
      </c>
      <c r="L1676" s="309">
        <f>K1676*$D1676</f>
        <v>0</v>
      </c>
    </row>
    <row r="1677" spans="2:12">
      <c r="B1677" s="956"/>
      <c r="C1677" s="55" t="s">
        <v>312</v>
      </c>
      <c r="D1677" s="310">
        <v>4000</v>
      </c>
      <c r="E1677" s="195"/>
      <c r="F1677" s="196"/>
      <c r="G1677" s="197">
        <f t="shared" si="965"/>
        <v>0</v>
      </c>
      <c r="H1677" s="198">
        <f t="shared" si="966"/>
        <v>0</v>
      </c>
      <c r="I1677" s="208">
        <f t="shared" si="967"/>
        <v>0</v>
      </c>
      <c r="J1677" s="147">
        <f t="shared" si="968"/>
        <v>0</v>
      </c>
      <c r="K1677" s="242">
        <f t="shared" si="969"/>
        <v>0</v>
      </c>
      <c r="L1677" s="243">
        <f t="shared" ref="L1677:L1684" si="970">K1677*$D1677</f>
        <v>0</v>
      </c>
    </row>
    <row r="1678" spans="2:12">
      <c r="B1678" s="956"/>
      <c r="C1678" s="55" t="s">
        <v>314</v>
      </c>
      <c r="D1678" s="194">
        <v>2000</v>
      </c>
      <c r="E1678" s="195"/>
      <c r="F1678" s="196"/>
      <c r="G1678" s="197">
        <f t="shared" si="965"/>
        <v>0</v>
      </c>
      <c r="H1678" s="198">
        <f t="shared" si="966"/>
        <v>0</v>
      </c>
      <c r="I1678" s="208">
        <f t="shared" si="967"/>
        <v>0</v>
      </c>
      <c r="J1678" s="147">
        <f t="shared" si="968"/>
        <v>0</v>
      </c>
      <c r="K1678" s="242">
        <f t="shared" si="969"/>
        <v>0</v>
      </c>
      <c r="L1678" s="243">
        <f t="shared" si="970"/>
        <v>0</v>
      </c>
    </row>
    <row r="1679" spans="2:12">
      <c r="B1679" s="956"/>
      <c r="C1679" s="55" t="s">
        <v>313</v>
      </c>
      <c r="D1679" s="194">
        <v>2000</v>
      </c>
      <c r="E1679" s="195"/>
      <c r="F1679" s="196"/>
      <c r="G1679" s="197">
        <f t="shared" si="965"/>
        <v>0</v>
      </c>
      <c r="H1679" s="198">
        <f t="shared" si="966"/>
        <v>0</v>
      </c>
      <c r="I1679" s="208">
        <f t="shared" si="967"/>
        <v>0</v>
      </c>
      <c r="J1679" s="147">
        <f t="shared" si="968"/>
        <v>0</v>
      </c>
      <c r="K1679" s="242">
        <f t="shared" si="969"/>
        <v>0</v>
      </c>
      <c r="L1679" s="243">
        <f t="shared" si="970"/>
        <v>0</v>
      </c>
    </row>
    <row r="1680" spans="2:12">
      <c r="B1680" s="956"/>
      <c r="C1680" s="55" t="s">
        <v>147</v>
      </c>
      <c r="D1680" s="194">
        <v>3800</v>
      </c>
      <c r="E1680" s="195"/>
      <c r="F1680" s="196"/>
      <c r="G1680" s="197">
        <f t="shared" si="965"/>
        <v>0</v>
      </c>
      <c r="H1680" s="198">
        <f t="shared" si="966"/>
        <v>0</v>
      </c>
      <c r="I1680" s="208">
        <f t="shared" si="967"/>
        <v>0</v>
      </c>
      <c r="J1680" s="147">
        <f t="shared" si="968"/>
        <v>0</v>
      </c>
      <c r="K1680" s="242">
        <f t="shared" si="969"/>
        <v>0</v>
      </c>
      <c r="L1680" s="243">
        <f t="shared" si="970"/>
        <v>0</v>
      </c>
    </row>
    <row r="1681" spans="2:12">
      <c r="B1681" s="956"/>
      <c r="C1681" s="55" t="s">
        <v>315</v>
      </c>
      <c r="D1681" s="194">
        <v>3800</v>
      </c>
      <c r="E1681" s="195"/>
      <c r="F1681" s="196"/>
      <c r="G1681" s="197">
        <f t="shared" si="965"/>
        <v>0</v>
      </c>
      <c r="H1681" s="198">
        <f t="shared" si="966"/>
        <v>0</v>
      </c>
      <c r="I1681" s="208">
        <f t="shared" si="967"/>
        <v>0</v>
      </c>
      <c r="J1681" s="147">
        <f t="shared" si="968"/>
        <v>0</v>
      </c>
      <c r="K1681" s="242">
        <f t="shared" si="969"/>
        <v>0</v>
      </c>
      <c r="L1681" s="243">
        <f t="shared" si="970"/>
        <v>0</v>
      </c>
    </row>
    <row r="1682" spans="2:12">
      <c r="B1682" s="956"/>
      <c r="C1682" s="55" t="s">
        <v>317</v>
      </c>
      <c r="D1682" s="194">
        <v>1900</v>
      </c>
      <c r="E1682" s="195"/>
      <c r="F1682" s="196"/>
      <c r="G1682" s="197">
        <f t="shared" si="965"/>
        <v>0</v>
      </c>
      <c r="H1682" s="198">
        <f t="shared" si="966"/>
        <v>0</v>
      </c>
      <c r="I1682" s="208">
        <f t="shared" si="967"/>
        <v>0</v>
      </c>
      <c r="J1682" s="147">
        <f t="shared" si="968"/>
        <v>0</v>
      </c>
      <c r="K1682" s="242">
        <f t="shared" si="969"/>
        <v>0</v>
      </c>
      <c r="L1682" s="243">
        <f t="shared" si="970"/>
        <v>0</v>
      </c>
    </row>
    <row r="1683" spans="2:12">
      <c r="B1683" s="956"/>
      <c r="C1683" s="55" t="s">
        <v>316</v>
      </c>
      <c r="D1683" s="194">
        <v>1900</v>
      </c>
      <c r="E1683" s="195"/>
      <c r="F1683" s="196"/>
      <c r="G1683" s="197">
        <f t="shared" si="965"/>
        <v>0</v>
      </c>
      <c r="H1683" s="198">
        <f t="shared" si="966"/>
        <v>0</v>
      </c>
      <c r="I1683" s="208">
        <f t="shared" si="967"/>
        <v>0</v>
      </c>
      <c r="J1683" s="147">
        <f t="shared" si="968"/>
        <v>0</v>
      </c>
      <c r="K1683" s="242">
        <f t="shared" si="969"/>
        <v>0</v>
      </c>
      <c r="L1683" s="243">
        <f t="shared" si="970"/>
        <v>0</v>
      </c>
    </row>
    <row r="1684" spans="2:12">
      <c r="B1684" s="956"/>
      <c r="C1684" s="55" t="s">
        <v>318</v>
      </c>
      <c r="D1684" s="194">
        <v>2800</v>
      </c>
      <c r="E1684" s="195"/>
      <c r="F1684" s="196"/>
      <c r="G1684" s="197">
        <f t="shared" si="965"/>
        <v>0</v>
      </c>
      <c r="H1684" s="198">
        <f t="shared" si="966"/>
        <v>0</v>
      </c>
      <c r="I1684" s="208">
        <f t="shared" si="967"/>
        <v>0</v>
      </c>
      <c r="J1684" s="147">
        <f t="shared" si="968"/>
        <v>0</v>
      </c>
      <c r="K1684" s="242">
        <f t="shared" si="969"/>
        <v>0</v>
      </c>
      <c r="L1684" s="243">
        <f t="shared" si="970"/>
        <v>0</v>
      </c>
    </row>
    <row r="1685" spans="2:12" ht="15" thickBot="1">
      <c r="B1685" s="956"/>
      <c r="C1685" s="200" t="s">
        <v>149</v>
      </c>
      <c r="D1685" s="201"/>
      <c r="E1685" s="339"/>
      <c r="F1685" s="203"/>
      <c r="G1685" s="204">
        <f>E1685-F1685</f>
        <v>0</v>
      </c>
      <c r="H1685" s="330"/>
      <c r="I1685" s="209">
        <f t="shared" si="967"/>
        <v>0</v>
      </c>
      <c r="J1685" s="210">
        <f t="shared" si="968"/>
        <v>0</v>
      </c>
      <c r="K1685" s="244">
        <f t="shared" si="969"/>
        <v>0</v>
      </c>
      <c r="L1685" s="245">
        <f>SUM(L1613+H1685)</f>
        <v>0</v>
      </c>
    </row>
    <row r="1686" spans="2:12" ht="16" thickTop="1" thickBot="1">
      <c r="B1686" s="957"/>
      <c r="C1686" s="13" t="s">
        <v>150</v>
      </c>
      <c r="D1686" s="14"/>
      <c r="E1686" s="15">
        <f t="shared" ref="E1686:L1686" si="971">SUM(E1676:E1685)</f>
        <v>0</v>
      </c>
      <c r="F1686" s="16">
        <f t="shared" si="971"/>
        <v>0</v>
      </c>
      <c r="G1686" s="17">
        <f t="shared" si="971"/>
        <v>0</v>
      </c>
      <c r="H1686" s="18">
        <f t="shared" si="971"/>
        <v>0</v>
      </c>
      <c r="I1686" s="246">
        <f t="shared" si="971"/>
        <v>0</v>
      </c>
      <c r="J1686" s="247">
        <f t="shared" si="971"/>
        <v>0</v>
      </c>
      <c r="K1686" s="248">
        <f t="shared" si="971"/>
        <v>0</v>
      </c>
      <c r="L1686" s="249">
        <f t="shared" si="971"/>
        <v>0</v>
      </c>
    </row>
    <row r="1687" spans="2:12" ht="13.5" customHeight="1">
      <c r="B1687" s="955" t="s">
        <v>320</v>
      </c>
      <c r="C1687" s="301" t="s">
        <v>146</v>
      </c>
      <c r="D1687" s="234">
        <v>3000</v>
      </c>
      <c r="E1687" s="302"/>
      <c r="F1687" s="303"/>
      <c r="G1687" s="304">
        <f t="shared" ref="G1687:G1695" si="972">E1687-F1687</f>
        <v>0</v>
      </c>
      <c r="H1687" s="305">
        <f t="shared" ref="H1687:H1695" si="973">G1687*$D1687</f>
        <v>0</v>
      </c>
      <c r="I1687" s="306">
        <f t="shared" ref="I1687:I1696" si="974">SUM(I1615+E1687)</f>
        <v>69</v>
      </c>
      <c r="J1687" s="307">
        <f t="shared" ref="J1687:J1696" si="975">SUM(J1615+F1687)</f>
        <v>0</v>
      </c>
      <c r="K1687" s="308">
        <f t="shared" ref="K1687:K1696" si="976">I1687-J1687</f>
        <v>69</v>
      </c>
      <c r="L1687" s="309">
        <f>K1687*$D1687</f>
        <v>207000</v>
      </c>
    </row>
    <row r="1688" spans="2:12">
      <c r="B1688" s="956"/>
      <c r="C1688" s="55" t="s">
        <v>312</v>
      </c>
      <c r="D1688" s="310">
        <v>3000</v>
      </c>
      <c r="E1688" s="195"/>
      <c r="F1688" s="196"/>
      <c r="G1688" s="197">
        <f t="shared" si="972"/>
        <v>0</v>
      </c>
      <c r="H1688" s="198">
        <f t="shared" si="973"/>
        <v>0</v>
      </c>
      <c r="I1688" s="208">
        <f t="shared" si="974"/>
        <v>0</v>
      </c>
      <c r="J1688" s="147">
        <f t="shared" si="975"/>
        <v>0</v>
      </c>
      <c r="K1688" s="242">
        <f t="shared" si="976"/>
        <v>0</v>
      </c>
      <c r="L1688" s="243">
        <f t="shared" ref="L1688:L1695" si="977">K1688*$D1688</f>
        <v>0</v>
      </c>
    </row>
    <row r="1689" spans="2:12">
      <c r="B1689" s="956"/>
      <c r="C1689" s="55" t="s">
        <v>314</v>
      </c>
      <c r="D1689" s="194">
        <v>1500</v>
      </c>
      <c r="E1689" s="195"/>
      <c r="F1689" s="196"/>
      <c r="G1689" s="197">
        <f t="shared" si="972"/>
        <v>0</v>
      </c>
      <c r="H1689" s="198">
        <f t="shared" si="973"/>
        <v>0</v>
      </c>
      <c r="I1689" s="208">
        <f t="shared" si="974"/>
        <v>2</v>
      </c>
      <c r="J1689" s="147">
        <f t="shared" si="975"/>
        <v>0</v>
      </c>
      <c r="K1689" s="242">
        <f t="shared" si="976"/>
        <v>2</v>
      </c>
      <c r="L1689" s="243">
        <f t="shared" si="977"/>
        <v>3000</v>
      </c>
    </row>
    <row r="1690" spans="2:12">
      <c r="B1690" s="956"/>
      <c r="C1690" s="55" t="s">
        <v>313</v>
      </c>
      <c r="D1690" s="194">
        <v>1500</v>
      </c>
      <c r="E1690" s="195"/>
      <c r="F1690" s="196"/>
      <c r="G1690" s="197">
        <f t="shared" si="972"/>
        <v>0</v>
      </c>
      <c r="H1690" s="198">
        <f t="shared" si="973"/>
        <v>0</v>
      </c>
      <c r="I1690" s="208">
        <f t="shared" si="974"/>
        <v>0</v>
      </c>
      <c r="J1690" s="147">
        <f t="shared" si="975"/>
        <v>0</v>
      </c>
      <c r="K1690" s="242">
        <f t="shared" si="976"/>
        <v>0</v>
      </c>
      <c r="L1690" s="243">
        <f t="shared" si="977"/>
        <v>0</v>
      </c>
    </row>
    <row r="1691" spans="2:12">
      <c r="B1691" s="956"/>
      <c r="C1691" s="55" t="s">
        <v>147</v>
      </c>
      <c r="D1691" s="194">
        <v>2850</v>
      </c>
      <c r="E1691" s="195"/>
      <c r="F1691" s="196"/>
      <c r="G1691" s="197">
        <f t="shared" si="972"/>
        <v>0</v>
      </c>
      <c r="H1691" s="198">
        <f t="shared" si="973"/>
        <v>0</v>
      </c>
      <c r="I1691" s="208">
        <f t="shared" si="974"/>
        <v>12</v>
      </c>
      <c r="J1691" s="147">
        <f t="shared" si="975"/>
        <v>0</v>
      </c>
      <c r="K1691" s="242">
        <f t="shared" si="976"/>
        <v>12</v>
      </c>
      <c r="L1691" s="243">
        <f t="shared" si="977"/>
        <v>34200</v>
      </c>
    </row>
    <row r="1692" spans="2:12">
      <c r="B1692" s="956"/>
      <c r="C1692" s="55" t="s">
        <v>315</v>
      </c>
      <c r="D1692" s="194">
        <v>2850</v>
      </c>
      <c r="E1692" s="195"/>
      <c r="F1692" s="196"/>
      <c r="G1692" s="197">
        <f t="shared" si="972"/>
        <v>0</v>
      </c>
      <c r="H1692" s="198">
        <f t="shared" si="973"/>
        <v>0</v>
      </c>
      <c r="I1692" s="208">
        <f t="shared" si="974"/>
        <v>0</v>
      </c>
      <c r="J1692" s="147">
        <f t="shared" si="975"/>
        <v>0</v>
      </c>
      <c r="K1692" s="242">
        <f t="shared" si="976"/>
        <v>0</v>
      </c>
      <c r="L1692" s="243">
        <f t="shared" si="977"/>
        <v>0</v>
      </c>
    </row>
    <row r="1693" spans="2:12">
      <c r="B1693" s="956"/>
      <c r="C1693" s="55" t="s">
        <v>317</v>
      </c>
      <c r="D1693" s="194">
        <v>1430</v>
      </c>
      <c r="E1693" s="195"/>
      <c r="F1693" s="196"/>
      <c r="G1693" s="197">
        <f t="shared" si="972"/>
        <v>0</v>
      </c>
      <c r="H1693" s="198">
        <f t="shared" si="973"/>
        <v>0</v>
      </c>
      <c r="I1693" s="208">
        <f t="shared" si="974"/>
        <v>0</v>
      </c>
      <c r="J1693" s="147">
        <f t="shared" si="975"/>
        <v>0</v>
      </c>
      <c r="K1693" s="242">
        <f t="shared" si="976"/>
        <v>0</v>
      </c>
      <c r="L1693" s="243">
        <f t="shared" si="977"/>
        <v>0</v>
      </c>
    </row>
    <row r="1694" spans="2:12">
      <c r="B1694" s="956"/>
      <c r="C1694" s="55" t="s">
        <v>316</v>
      </c>
      <c r="D1694" s="194">
        <v>1430</v>
      </c>
      <c r="E1694" s="195"/>
      <c r="F1694" s="196"/>
      <c r="G1694" s="197">
        <f t="shared" si="972"/>
        <v>0</v>
      </c>
      <c r="H1694" s="198">
        <f t="shared" si="973"/>
        <v>0</v>
      </c>
      <c r="I1694" s="208">
        <f t="shared" si="974"/>
        <v>0</v>
      </c>
      <c r="J1694" s="147">
        <f t="shared" si="975"/>
        <v>0</v>
      </c>
      <c r="K1694" s="242">
        <f t="shared" si="976"/>
        <v>0</v>
      </c>
      <c r="L1694" s="243">
        <f t="shared" si="977"/>
        <v>0</v>
      </c>
    </row>
    <row r="1695" spans="2:12">
      <c r="B1695" s="956"/>
      <c r="C1695" s="55" t="s">
        <v>318</v>
      </c>
      <c r="D1695" s="194">
        <v>2100</v>
      </c>
      <c r="E1695" s="195"/>
      <c r="F1695" s="196"/>
      <c r="G1695" s="197">
        <f t="shared" si="972"/>
        <v>0</v>
      </c>
      <c r="H1695" s="198">
        <f t="shared" si="973"/>
        <v>0</v>
      </c>
      <c r="I1695" s="208">
        <f t="shared" si="974"/>
        <v>0</v>
      </c>
      <c r="J1695" s="147">
        <f t="shared" si="975"/>
        <v>0</v>
      </c>
      <c r="K1695" s="242">
        <f t="shared" si="976"/>
        <v>0</v>
      </c>
      <c r="L1695" s="243">
        <f t="shared" si="977"/>
        <v>0</v>
      </c>
    </row>
    <row r="1696" spans="2:12" ht="15" thickBot="1">
      <c r="B1696" s="956"/>
      <c r="C1696" s="200" t="s">
        <v>149</v>
      </c>
      <c r="D1696" s="201"/>
      <c r="E1696" s="339"/>
      <c r="F1696" s="203"/>
      <c r="G1696" s="204">
        <f>E1696-F1696</f>
        <v>0</v>
      </c>
      <c r="H1696" s="330"/>
      <c r="I1696" s="209">
        <f t="shared" si="974"/>
        <v>118</v>
      </c>
      <c r="J1696" s="210">
        <f t="shared" si="975"/>
        <v>0</v>
      </c>
      <c r="K1696" s="244">
        <f t="shared" si="976"/>
        <v>118</v>
      </c>
      <c r="L1696" s="245">
        <f>SUM(L1624+H1696)</f>
        <v>336300</v>
      </c>
    </row>
    <row r="1697" spans="2:12" ht="16" thickTop="1" thickBot="1">
      <c r="B1697" s="957"/>
      <c r="C1697" s="13" t="s">
        <v>150</v>
      </c>
      <c r="D1697" s="14"/>
      <c r="E1697" s="15">
        <f t="shared" ref="E1697:L1697" si="978">SUM(E1687:E1696)</f>
        <v>0</v>
      </c>
      <c r="F1697" s="16">
        <f t="shared" si="978"/>
        <v>0</v>
      </c>
      <c r="G1697" s="17">
        <f t="shared" si="978"/>
        <v>0</v>
      </c>
      <c r="H1697" s="18">
        <f t="shared" si="978"/>
        <v>0</v>
      </c>
      <c r="I1697" s="246">
        <f t="shared" si="978"/>
        <v>201</v>
      </c>
      <c r="J1697" s="247">
        <f t="shared" si="978"/>
        <v>0</v>
      </c>
      <c r="K1697" s="248">
        <f t="shared" si="978"/>
        <v>201</v>
      </c>
      <c r="L1697" s="249">
        <f t="shared" si="978"/>
        <v>580500</v>
      </c>
    </row>
    <row r="1698" spans="2:12" ht="13.5" customHeight="1">
      <c r="B1698" s="955" t="s">
        <v>321</v>
      </c>
      <c r="C1698" s="301" t="s">
        <v>146</v>
      </c>
      <c r="D1698" s="234">
        <v>10000</v>
      </c>
      <c r="E1698" s="302"/>
      <c r="F1698" s="303"/>
      <c r="G1698" s="304">
        <f t="shared" ref="G1698:G1706" si="979">E1698-F1698</f>
        <v>0</v>
      </c>
      <c r="H1698" s="305">
        <f t="shared" ref="H1698:H1706" si="980">G1698*$D1698</f>
        <v>0</v>
      </c>
      <c r="I1698" s="306">
        <f t="shared" ref="I1698:I1707" si="981">SUM(I1626+E1698)</f>
        <v>60</v>
      </c>
      <c r="J1698" s="307">
        <f t="shared" ref="J1698:J1707" si="982">SUM(J1626+F1698)</f>
        <v>0</v>
      </c>
      <c r="K1698" s="308">
        <f t="shared" ref="K1698:K1707" si="983">I1698-J1698</f>
        <v>60</v>
      </c>
      <c r="L1698" s="309">
        <f>K1698*$D1698</f>
        <v>600000</v>
      </c>
    </row>
    <row r="1699" spans="2:12">
      <c r="B1699" s="956"/>
      <c r="C1699" s="55" t="s">
        <v>312</v>
      </c>
      <c r="D1699" s="310">
        <v>10000</v>
      </c>
      <c r="E1699" s="195"/>
      <c r="F1699" s="196"/>
      <c r="G1699" s="197">
        <f t="shared" si="979"/>
        <v>0</v>
      </c>
      <c r="H1699" s="198">
        <f t="shared" si="980"/>
        <v>0</v>
      </c>
      <c r="I1699" s="208">
        <f t="shared" si="981"/>
        <v>0</v>
      </c>
      <c r="J1699" s="147">
        <f t="shared" si="982"/>
        <v>0</v>
      </c>
      <c r="K1699" s="242">
        <f t="shared" si="983"/>
        <v>0</v>
      </c>
      <c r="L1699" s="243">
        <f t="shared" ref="L1699:L1706" si="984">K1699*$D1699</f>
        <v>0</v>
      </c>
    </row>
    <row r="1700" spans="2:12">
      <c r="B1700" s="956"/>
      <c r="C1700" s="55" t="s">
        <v>314</v>
      </c>
      <c r="D1700" s="194">
        <v>5000</v>
      </c>
      <c r="E1700" s="195"/>
      <c r="F1700" s="196"/>
      <c r="G1700" s="197">
        <f t="shared" si="979"/>
        <v>0</v>
      </c>
      <c r="H1700" s="198">
        <f t="shared" si="980"/>
        <v>0</v>
      </c>
      <c r="I1700" s="208">
        <f t="shared" si="981"/>
        <v>2</v>
      </c>
      <c r="J1700" s="147">
        <f t="shared" si="982"/>
        <v>0</v>
      </c>
      <c r="K1700" s="242">
        <f t="shared" si="983"/>
        <v>2</v>
      </c>
      <c r="L1700" s="243">
        <f t="shared" si="984"/>
        <v>10000</v>
      </c>
    </row>
    <row r="1701" spans="2:12">
      <c r="B1701" s="956"/>
      <c r="C1701" s="55" t="s">
        <v>313</v>
      </c>
      <c r="D1701" s="194">
        <v>5000</v>
      </c>
      <c r="E1701" s="195"/>
      <c r="F1701" s="196"/>
      <c r="G1701" s="197">
        <f t="shared" si="979"/>
        <v>0</v>
      </c>
      <c r="H1701" s="198">
        <f t="shared" si="980"/>
        <v>0</v>
      </c>
      <c r="I1701" s="208">
        <f t="shared" si="981"/>
        <v>0</v>
      </c>
      <c r="J1701" s="147">
        <f t="shared" si="982"/>
        <v>0</v>
      </c>
      <c r="K1701" s="242">
        <f t="shared" si="983"/>
        <v>0</v>
      </c>
      <c r="L1701" s="243">
        <f t="shared" si="984"/>
        <v>0</v>
      </c>
    </row>
    <row r="1702" spans="2:12">
      <c r="B1702" s="956"/>
      <c r="C1702" s="55" t="s">
        <v>147</v>
      </c>
      <c r="D1702" s="194">
        <v>9500</v>
      </c>
      <c r="E1702" s="195"/>
      <c r="F1702" s="196"/>
      <c r="G1702" s="197">
        <f t="shared" si="979"/>
        <v>0</v>
      </c>
      <c r="H1702" s="198">
        <f t="shared" si="980"/>
        <v>0</v>
      </c>
      <c r="I1702" s="208">
        <f t="shared" si="981"/>
        <v>9</v>
      </c>
      <c r="J1702" s="147">
        <f t="shared" si="982"/>
        <v>0</v>
      </c>
      <c r="K1702" s="242">
        <f t="shared" si="983"/>
        <v>9</v>
      </c>
      <c r="L1702" s="243">
        <f t="shared" si="984"/>
        <v>85500</v>
      </c>
    </row>
    <row r="1703" spans="2:12">
      <c r="B1703" s="956"/>
      <c r="C1703" s="55" t="s">
        <v>315</v>
      </c>
      <c r="D1703" s="194">
        <v>9500</v>
      </c>
      <c r="E1703" s="195"/>
      <c r="F1703" s="196"/>
      <c r="G1703" s="197">
        <f t="shared" si="979"/>
        <v>0</v>
      </c>
      <c r="H1703" s="198">
        <f t="shared" si="980"/>
        <v>0</v>
      </c>
      <c r="I1703" s="208">
        <f t="shared" si="981"/>
        <v>0</v>
      </c>
      <c r="J1703" s="147">
        <f t="shared" si="982"/>
        <v>0</v>
      </c>
      <c r="K1703" s="242">
        <f t="shared" si="983"/>
        <v>0</v>
      </c>
      <c r="L1703" s="243">
        <f t="shared" si="984"/>
        <v>0</v>
      </c>
    </row>
    <row r="1704" spans="2:12">
      <c r="B1704" s="956"/>
      <c r="C1704" s="55" t="s">
        <v>317</v>
      </c>
      <c r="D1704" s="194">
        <v>4750</v>
      </c>
      <c r="E1704" s="195"/>
      <c r="F1704" s="196"/>
      <c r="G1704" s="197">
        <f t="shared" si="979"/>
        <v>0</v>
      </c>
      <c r="H1704" s="198">
        <f t="shared" si="980"/>
        <v>0</v>
      </c>
      <c r="I1704" s="208">
        <f t="shared" si="981"/>
        <v>0</v>
      </c>
      <c r="J1704" s="147">
        <f t="shared" si="982"/>
        <v>0</v>
      </c>
      <c r="K1704" s="242">
        <f t="shared" si="983"/>
        <v>0</v>
      </c>
      <c r="L1704" s="243">
        <f t="shared" si="984"/>
        <v>0</v>
      </c>
    </row>
    <row r="1705" spans="2:12">
      <c r="B1705" s="956"/>
      <c r="C1705" s="55" t="s">
        <v>316</v>
      </c>
      <c r="D1705" s="194">
        <v>4750</v>
      </c>
      <c r="E1705" s="195"/>
      <c r="F1705" s="196"/>
      <c r="G1705" s="197">
        <f t="shared" si="979"/>
        <v>0</v>
      </c>
      <c r="H1705" s="198">
        <f t="shared" si="980"/>
        <v>0</v>
      </c>
      <c r="I1705" s="208">
        <f t="shared" si="981"/>
        <v>0</v>
      </c>
      <c r="J1705" s="147">
        <f t="shared" si="982"/>
        <v>0</v>
      </c>
      <c r="K1705" s="242">
        <f t="shared" si="983"/>
        <v>0</v>
      </c>
      <c r="L1705" s="243">
        <f t="shared" si="984"/>
        <v>0</v>
      </c>
    </row>
    <row r="1706" spans="2:12">
      <c r="B1706" s="956"/>
      <c r="C1706" s="55" t="s">
        <v>318</v>
      </c>
      <c r="D1706" s="194">
        <v>7000</v>
      </c>
      <c r="E1706" s="195"/>
      <c r="F1706" s="196"/>
      <c r="G1706" s="197">
        <f t="shared" si="979"/>
        <v>0</v>
      </c>
      <c r="H1706" s="198">
        <f t="shared" si="980"/>
        <v>0</v>
      </c>
      <c r="I1706" s="208">
        <f t="shared" si="981"/>
        <v>0</v>
      </c>
      <c r="J1706" s="147">
        <f t="shared" si="982"/>
        <v>0</v>
      </c>
      <c r="K1706" s="242">
        <f t="shared" si="983"/>
        <v>0</v>
      </c>
      <c r="L1706" s="243">
        <f t="shared" si="984"/>
        <v>0</v>
      </c>
    </row>
    <row r="1707" spans="2:12" ht="15" thickBot="1">
      <c r="B1707" s="956"/>
      <c r="C1707" s="200" t="s">
        <v>149</v>
      </c>
      <c r="D1707" s="201"/>
      <c r="E1707" s="339"/>
      <c r="F1707" s="203"/>
      <c r="G1707" s="204">
        <f>E1707-F1707</f>
        <v>0</v>
      </c>
      <c r="H1707" s="330"/>
      <c r="I1707" s="209">
        <f t="shared" si="981"/>
        <v>0</v>
      </c>
      <c r="J1707" s="210">
        <f t="shared" si="982"/>
        <v>0</v>
      </c>
      <c r="K1707" s="244">
        <f t="shared" si="983"/>
        <v>0</v>
      </c>
      <c r="L1707" s="245">
        <f>SUM(L1635+H1707)</f>
        <v>0</v>
      </c>
    </row>
    <row r="1708" spans="2:12" ht="16" thickTop="1" thickBot="1">
      <c r="B1708" s="957"/>
      <c r="C1708" s="13" t="s">
        <v>150</v>
      </c>
      <c r="D1708" s="14"/>
      <c r="E1708" s="15">
        <f t="shared" ref="E1708:L1708" si="985">SUM(E1698:E1707)</f>
        <v>0</v>
      </c>
      <c r="F1708" s="16">
        <f t="shared" si="985"/>
        <v>0</v>
      </c>
      <c r="G1708" s="17">
        <f t="shared" si="985"/>
        <v>0</v>
      </c>
      <c r="H1708" s="18">
        <f t="shared" si="985"/>
        <v>0</v>
      </c>
      <c r="I1708" s="246">
        <f t="shared" si="985"/>
        <v>71</v>
      </c>
      <c r="J1708" s="247">
        <f t="shared" si="985"/>
        <v>0</v>
      </c>
      <c r="K1708" s="248">
        <f t="shared" si="985"/>
        <v>71</v>
      </c>
      <c r="L1708" s="249">
        <f t="shared" si="985"/>
        <v>695500</v>
      </c>
    </row>
    <row r="1709" spans="2:12" ht="13.5" customHeight="1">
      <c r="B1709" s="955" t="s">
        <v>686</v>
      </c>
      <c r="C1709" s="301" t="s">
        <v>146</v>
      </c>
      <c r="D1709" s="234">
        <v>8000</v>
      </c>
      <c r="E1709" s="302">
        <v>44</v>
      </c>
      <c r="F1709" s="303"/>
      <c r="G1709" s="304">
        <f t="shared" ref="G1709:G1717" si="986">E1709-F1709</f>
        <v>44</v>
      </c>
      <c r="H1709" s="305">
        <f t="shared" ref="H1709:H1717" si="987">G1709*$D1709</f>
        <v>352000</v>
      </c>
      <c r="I1709" s="306">
        <f t="shared" ref="I1709:I1718" si="988">SUM(I1637+E1709)</f>
        <v>331</v>
      </c>
      <c r="J1709" s="307">
        <f t="shared" ref="J1709:J1718" si="989">SUM(J1637+F1709)</f>
        <v>0</v>
      </c>
      <c r="K1709" s="308">
        <f t="shared" ref="K1709:K1718" si="990">I1709-J1709</f>
        <v>331</v>
      </c>
      <c r="L1709" s="309">
        <f>K1709*$D1709</f>
        <v>2648000</v>
      </c>
    </row>
    <row r="1710" spans="2:12">
      <c r="B1710" s="956"/>
      <c r="C1710" s="55" t="s">
        <v>312</v>
      </c>
      <c r="D1710" s="310">
        <v>8000</v>
      </c>
      <c r="E1710" s="195"/>
      <c r="F1710" s="196"/>
      <c r="G1710" s="197">
        <f t="shared" si="986"/>
        <v>0</v>
      </c>
      <c r="H1710" s="198">
        <f t="shared" si="987"/>
        <v>0</v>
      </c>
      <c r="I1710" s="208">
        <f t="shared" si="988"/>
        <v>0</v>
      </c>
      <c r="J1710" s="147">
        <f t="shared" si="989"/>
        <v>0</v>
      </c>
      <c r="K1710" s="242">
        <f t="shared" si="990"/>
        <v>0</v>
      </c>
      <c r="L1710" s="243">
        <f t="shared" ref="L1710:L1717" si="991">K1710*$D1710</f>
        <v>0</v>
      </c>
    </row>
    <row r="1711" spans="2:12">
      <c r="B1711" s="956"/>
      <c r="C1711" s="55" t="s">
        <v>314</v>
      </c>
      <c r="D1711" s="194">
        <v>4000</v>
      </c>
      <c r="E1711" s="195">
        <v>5</v>
      </c>
      <c r="F1711" s="196"/>
      <c r="G1711" s="197">
        <f t="shared" si="986"/>
        <v>5</v>
      </c>
      <c r="H1711" s="198">
        <f t="shared" si="987"/>
        <v>20000</v>
      </c>
      <c r="I1711" s="208">
        <f t="shared" si="988"/>
        <v>12</v>
      </c>
      <c r="J1711" s="147">
        <f t="shared" si="989"/>
        <v>0</v>
      </c>
      <c r="K1711" s="242">
        <f t="shared" si="990"/>
        <v>12</v>
      </c>
      <c r="L1711" s="243">
        <f t="shared" si="991"/>
        <v>48000</v>
      </c>
    </row>
    <row r="1712" spans="2:12">
      <c r="B1712" s="956"/>
      <c r="C1712" s="55" t="s">
        <v>313</v>
      </c>
      <c r="D1712" s="194">
        <v>4000</v>
      </c>
      <c r="E1712" s="195"/>
      <c r="F1712" s="196"/>
      <c r="G1712" s="197">
        <f t="shared" si="986"/>
        <v>0</v>
      </c>
      <c r="H1712" s="198">
        <f t="shared" si="987"/>
        <v>0</v>
      </c>
      <c r="I1712" s="208">
        <f t="shared" si="988"/>
        <v>0</v>
      </c>
      <c r="J1712" s="147">
        <f t="shared" si="989"/>
        <v>0</v>
      </c>
      <c r="K1712" s="242">
        <f t="shared" si="990"/>
        <v>0</v>
      </c>
      <c r="L1712" s="243">
        <f t="shared" si="991"/>
        <v>0</v>
      </c>
    </row>
    <row r="1713" spans="2:12">
      <c r="B1713" s="956"/>
      <c r="C1713" s="55" t="s">
        <v>147</v>
      </c>
      <c r="D1713" s="194">
        <v>7600</v>
      </c>
      <c r="E1713" s="195">
        <v>5</v>
      </c>
      <c r="F1713" s="196"/>
      <c r="G1713" s="197">
        <f t="shared" si="986"/>
        <v>5</v>
      </c>
      <c r="H1713" s="198">
        <f t="shared" si="987"/>
        <v>38000</v>
      </c>
      <c r="I1713" s="208">
        <f t="shared" si="988"/>
        <v>43</v>
      </c>
      <c r="J1713" s="147">
        <f t="shared" si="989"/>
        <v>0</v>
      </c>
      <c r="K1713" s="242">
        <f t="shared" si="990"/>
        <v>43</v>
      </c>
      <c r="L1713" s="243">
        <f t="shared" si="991"/>
        <v>326800</v>
      </c>
    </row>
    <row r="1714" spans="2:12">
      <c r="B1714" s="956"/>
      <c r="C1714" s="55" t="s">
        <v>315</v>
      </c>
      <c r="D1714" s="194">
        <v>7600</v>
      </c>
      <c r="E1714" s="195"/>
      <c r="F1714" s="196"/>
      <c r="G1714" s="197">
        <f t="shared" si="986"/>
        <v>0</v>
      </c>
      <c r="H1714" s="198">
        <f t="shared" si="987"/>
        <v>0</v>
      </c>
      <c r="I1714" s="208">
        <f t="shared" si="988"/>
        <v>0</v>
      </c>
      <c r="J1714" s="147">
        <f t="shared" si="989"/>
        <v>0</v>
      </c>
      <c r="K1714" s="242">
        <f t="shared" si="990"/>
        <v>0</v>
      </c>
      <c r="L1714" s="243">
        <f t="shared" si="991"/>
        <v>0</v>
      </c>
    </row>
    <row r="1715" spans="2:12">
      <c r="B1715" s="956"/>
      <c r="C1715" s="55" t="s">
        <v>317</v>
      </c>
      <c r="D1715" s="194">
        <v>3800</v>
      </c>
      <c r="E1715" s="195"/>
      <c r="F1715" s="196"/>
      <c r="G1715" s="197">
        <f t="shared" si="986"/>
        <v>0</v>
      </c>
      <c r="H1715" s="198">
        <f t="shared" si="987"/>
        <v>0</v>
      </c>
      <c r="I1715" s="208">
        <f t="shared" si="988"/>
        <v>1</v>
      </c>
      <c r="J1715" s="147">
        <f t="shared" si="989"/>
        <v>0</v>
      </c>
      <c r="K1715" s="242">
        <f t="shared" si="990"/>
        <v>1</v>
      </c>
      <c r="L1715" s="243">
        <f t="shared" si="991"/>
        <v>3800</v>
      </c>
    </row>
    <row r="1716" spans="2:12">
      <c r="B1716" s="956"/>
      <c r="C1716" s="55" t="s">
        <v>316</v>
      </c>
      <c r="D1716" s="194">
        <v>3800</v>
      </c>
      <c r="E1716" s="195"/>
      <c r="F1716" s="196"/>
      <c r="G1716" s="197">
        <f t="shared" si="986"/>
        <v>0</v>
      </c>
      <c r="H1716" s="198">
        <f t="shared" si="987"/>
        <v>0</v>
      </c>
      <c r="I1716" s="208">
        <f t="shared" si="988"/>
        <v>0</v>
      </c>
      <c r="J1716" s="147">
        <f t="shared" si="989"/>
        <v>0</v>
      </c>
      <c r="K1716" s="242">
        <f t="shared" si="990"/>
        <v>0</v>
      </c>
      <c r="L1716" s="243">
        <f t="shared" si="991"/>
        <v>0</v>
      </c>
    </row>
    <row r="1717" spans="2:12">
      <c r="B1717" s="956"/>
      <c r="C1717" s="55" t="s">
        <v>318</v>
      </c>
      <c r="D1717" s="194">
        <v>5600</v>
      </c>
      <c r="E1717" s="195"/>
      <c r="F1717" s="196"/>
      <c r="G1717" s="197">
        <f t="shared" si="986"/>
        <v>0</v>
      </c>
      <c r="H1717" s="198">
        <f t="shared" si="987"/>
        <v>0</v>
      </c>
      <c r="I1717" s="208">
        <f t="shared" si="988"/>
        <v>0</v>
      </c>
      <c r="J1717" s="147">
        <f t="shared" si="989"/>
        <v>0</v>
      </c>
      <c r="K1717" s="242">
        <f t="shared" si="990"/>
        <v>0</v>
      </c>
      <c r="L1717" s="243">
        <f t="shared" si="991"/>
        <v>0</v>
      </c>
    </row>
    <row r="1718" spans="2:12" ht="15" thickBot="1">
      <c r="B1718" s="956"/>
      <c r="C1718" s="200" t="s">
        <v>149</v>
      </c>
      <c r="D1718" s="201"/>
      <c r="E1718" s="339">
        <v>25</v>
      </c>
      <c r="F1718" s="203"/>
      <c r="G1718" s="204">
        <f>E1718-F1718</f>
        <v>25</v>
      </c>
      <c r="H1718" s="330">
        <v>186200</v>
      </c>
      <c r="I1718" s="209">
        <f t="shared" si="988"/>
        <v>25</v>
      </c>
      <c r="J1718" s="210">
        <f t="shared" si="989"/>
        <v>0</v>
      </c>
      <c r="K1718" s="244">
        <f t="shared" si="990"/>
        <v>25</v>
      </c>
      <c r="L1718" s="245">
        <f>SUM(L1646+H1718)</f>
        <v>186200</v>
      </c>
    </row>
    <row r="1719" spans="2:12" ht="16" thickTop="1" thickBot="1">
      <c r="B1719" s="957"/>
      <c r="C1719" s="13" t="s">
        <v>150</v>
      </c>
      <c r="D1719" s="14"/>
      <c r="E1719" s="15">
        <f t="shared" ref="E1719:L1719" si="992">SUM(E1709:E1718)</f>
        <v>79</v>
      </c>
      <c r="F1719" s="16">
        <f t="shared" si="992"/>
        <v>0</v>
      </c>
      <c r="G1719" s="17">
        <f t="shared" si="992"/>
        <v>79</v>
      </c>
      <c r="H1719" s="18">
        <f t="shared" si="992"/>
        <v>596200</v>
      </c>
      <c r="I1719" s="246">
        <f t="shared" si="992"/>
        <v>412</v>
      </c>
      <c r="J1719" s="247">
        <f t="shared" si="992"/>
        <v>0</v>
      </c>
      <c r="K1719" s="248">
        <f t="shared" si="992"/>
        <v>412</v>
      </c>
      <c r="L1719" s="249">
        <f t="shared" si="992"/>
        <v>3212800</v>
      </c>
    </row>
    <row r="1720" spans="2:12" ht="13.5" customHeight="1">
      <c r="B1720" s="955" t="s">
        <v>337</v>
      </c>
      <c r="C1720" s="301" t="s">
        <v>146</v>
      </c>
      <c r="D1720" s="234">
        <v>1000</v>
      </c>
      <c r="E1720" s="302"/>
      <c r="F1720" s="303"/>
      <c r="G1720" s="304">
        <f t="shared" ref="G1720:G1729" si="993">E1720-F1720</f>
        <v>0</v>
      </c>
      <c r="H1720" s="305">
        <f>+G1720*D1720</f>
        <v>0</v>
      </c>
      <c r="I1720" s="306">
        <f t="shared" ref="I1720:I1729" si="994">SUM(I1648+E1720)</f>
        <v>0</v>
      </c>
      <c r="J1720" s="307">
        <f t="shared" ref="J1720:J1729" si="995">SUM(J1648+F1720)</f>
        <v>0</v>
      </c>
      <c r="K1720" s="308">
        <f t="shared" ref="K1720:K1727" si="996">I1720-J1720</f>
        <v>0</v>
      </c>
      <c r="L1720" s="309">
        <f>K1720*$D1720</f>
        <v>0</v>
      </c>
    </row>
    <row r="1721" spans="2:12">
      <c r="B1721" s="956"/>
      <c r="C1721" s="55" t="s">
        <v>312</v>
      </c>
      <c r="D1721" s="310">
        <v>1000</v>
      </c>
      <c r="E1721" s="195"/>
      <c r="F1721" s="196"/>
      <c r="G1721" s="197">
        <f t="shared" si="993"/>
        <v>0</v>
      </c>
      <c r="H1721" s="198">
        <f t="shared" ref="H1721:H1728" si="997">+G1721*D1721</f>
        <v>0</v>
      </c>
      <c r="I1721" s="208">
        <f t="shared" si="994"/>
        <v>0</v>
      </c>
      <c r="J1721" s="147">
        <f t="shared" si="995"/>
        <v>0</v>
      </c>
      <c r="K1721" s="242">
        <f t="shared" si="996"/>
        <v>0</v>
      </c>
      <c r="L1721" s="243">
        <f t="shared" ref="L1721:L1728" si="998">K1721*$D1721</f>
        <v>0</v>
      </c>
    </row>
    <row r="1722" spans="2:12">
      <c r="B1722" s="956"/>
      <c r="C1722" s="55" t="s">
        <v>314</v>
      </c>
      <c r="D1722" s="194">
        <v>500</v>
      </c>
      <c r="E1722" s="195"/>
      <c r="F1722" s="196"/>
      <c r="G1722" s="197">
        <f t="shared" si="993"/>
        <v>0</v>
      </c>
      <c r="H1722" s="198">
        <f t="shared" si="997"/>
        <v>0</v>
      </c>
      <c r="I1722" s="208">
        <f t="shared" si="994"/>
        <v>0</v>
      </c>
      <c r="J1722" s="147">
        <f t="shared" si="995"/>
        <v>0</v>
      </c>
      <c r="K1722" s="242">
        <f t="shared" si="996"/>
        <v>0</v>
      </c>
      <c r="L1722" s="243">
        <f t="shared" si="998"/>
        <v>0</v>
      </c>
    </row>
    <row r="1723" spans="2:12">
      <c r="B1723" s="956"/>
      <c r="C1723" s="55" t="s">
        <v>313</v>
      </c>
      <c r="D1723" s="194">
        <v>500</v>
      </c>
      <c r="E1723" s="195"/>
      <c r="F1723" s="196"/>
      <c r="G1723" s="197">
        <f t="shared" si="993"/>
        <v>0</v>
      </c>
      <c r="H1723" s="198">
        <f t="shared" si="997"/>
        <v>0</v>
      </c>
      <c r="I1723" s="208">
        <f t="shared" si="994"/>
        <v>0</v>
      </c>
      <c r="J1723" s="147">
        <f t="shared" si="995"/>
        <v>0</v>
      </c>
      <c r="K1723" s="242">
        <f t="shared" si="996"/>
        <v>0</v>
      </c>
      <c r="L1723" s="243">
        <f t="shared" si="998"/>
        <v>0</v>
      </c>
    </row>
    <row r="1724" spans="2:12">
      <c r="B1724" s="956"/>
      <c r="C1724" s="55" t="s">
        <v>147</v>
      </c>
      <c r="D1724" s="194">
        <v>900</v>
      </c>
      <c r="E1724" s="195"/>
      <c r="F1724" s="196"/>
      <c r="G1724" s="197">
        <f t="shared" si="993"/>
        <v>0</v>
      </c>
      <c r="H1724" s="198">
        <f t="shared" si="997"/>
        <v>0</v>
      </c>
      <c r="I1724" s="208">
        <f t="shared" si="994"/>
        <v>0</v>
      </c>
      <c r="J1724" s="147">
        <f t="shared" si="995"/>
        <v>0</v>
      </c>
      <c r="K1724" s="242">
        <f t="shared" si="996"/>
        <v>0</v>
      </c>
      <c r="L1724" s="243">
        <f t="shared" si="998"/>
        <v>0</v>
      </c>
    </row>
    <row r="1725" spans="2:12">
      <c r="B1725" s="956"/>
      <c r="C1725" s="55" t="s">
        <v>315</v>
      </c>
      <c r="D1725" s="194">
        <v>900</v>
      </c>
      <c r="E1725" s="195"/>
      <c r="F1725" s="196"/>
      <c r="G1725" s="197">
        <f t="shared" si="993"/>
        <v>0</v>
      </c>
      <c r="H1725" s="198">
        <f t="shared" si="997"/>
        <v>0</v>
      </c>
      <c r="I1725" s="208">
        <f t="shared" si="994"/>
        <v>0</v>
      </c>
      <c r="J1725" s="147">
        <f t="shared" si="995"/>
        <v>0</v>
      </c>
      <c r="K1725" s="242">
        <f t="shared" si="996"/>
        <v>0</v>
      </c>
      <c r="L1725" s="243">
        <f t="shared" si="998"/>
        <v>0</v>
      </c>
    </row>
    <row r="1726" spans="2:12">
      <c r="B1726" s="956"/>
      <c r="C1726" s="55" t="s">
        <v>317</v>
      </c>
      <c r="D1726" s="194">
        <v>450</v>
      </c>
      <c r="E1726" s="195"/>
      <c r="F1726" s="196"/>
      <c r="G1726" s="197">
        <f t="shared" si="993"/>
        <v>0</v>
      </c>
      <c r="H1726" s="198">
        <f t="shared" si="997"/>
        <v>0</v>
      </c>
      <c r="I1726" s="208">
        <f t="shared" si="994"/>
        <v>0</v>
      </c>
      <c r="J1726" s="147">
        <f t="shared" si="995"/>
        <v>0</v>
      </c>
      <c r="K1726" s="242">
        <f t="shared" si="996"/>
        <v>0</v>
      </c>
      <c r="L1726" s="243">
        <f t="shared" si="998"/>
        <v>0</v>
      </c>
    </row>
    <row r="1727" spans="2:12">
      <c r="B1727" s="956"/>
      <c r="C1727" s="55" t="s">
        <v>316</v>
      </c>
      <c r="D1727" s="194">
        <v>450</v>
      </c>
      <c r="E1727" s="195"/>
      <c r="F1727" s="196"/>
      <c r="G1727" s="197">
        <f t="shared" si="993"/>
        <v>0</v>
      </c>
      <c r="H1727" s="198">
        <f t="shared" si="997"/>
        <v>0</v>
      </c>
      <c r="I1727" s="208">
        <f t="shared" si="994"/>
        <v>0</v>
      </c>
      <c r="J1727" s="147">
        <f t="shared" si="995"/>
        <v>0</v>
      </c>
      <c r="K1727" s="242">
        <f t="shared" si="996"/>
        <v>0</v>
      </c>
      <c r="L1727" s="243">
        <f t="shared" si="998"/>
        <v>0</v>
      </c>
    </row>
    <row r="1728" spans="2:12">
      <c r="B1728" s="956"/>
      <c r="C1728" s="55" t="s">
        <v>318</v>
      </c>
      <c r="D1728" s="199">
        <v>700</v>
      </c>
      <c r="E1728" s="195"/>
      <c r="F1728" s="196"/>
      <c r="G1728" s="197">
        <f t="shared" si="993"/>
        <v>0</v>
      </c>
      <c r="H1728" s="198">
        <f t="shared" si="997"/>
        <v>0</v>
      </c>
      <c r="I1728" s="208">
        <f t="shared" si="994"/>
        <v>0</v>
      </c>
      <c r="J1728" s="147">
        <f t="shared" si="995"/>
        <v>0</v>
      </c>
      <c r="K1728" s="242">
        <f>I1728-J1728</f>
        <v>0</v>
      </c>
      <c r="L1728" s="243">
        <f t="shared" si="998"/>
        <v>0</v>
      </c>
    </row>
    <row r="1729" spans="2:12" ht="15" thickBot="1">
      <c r="B1729" s="956"/>
      <c r="C1729" s="200" t="s">
        <v>149</v>
      </c>
      <c r="D1729" s="201"/>
      <c r="E1729" s="339"/>
      <c r="F1729" s="203"/>
      <c r="G1729" s="204">
        <f t="shared" si="993"/>
        <v>0</v>
      </c>
      <c r="H1729" s="330"/>
      <c r="I1729" s="209">
        <f t="shared" si="994"/>
        <v>0</v>
      </c>
      <c r="J1729" s="210">
        <f t="shared" si="995"/>
        <v>0</v>
      </c>
      <c r="K1729" s="244">
        <f>I1729-J1729</f>
        <v>0</v>
      </c>
      <c r="L1729" s="245">
        <f>SUM(L1657+H1729)</f>
        <v>0</v>
      </c>
    </row>
    <row r="1730" spans="2:12" ht="16" thickTop="1" thickBot="1">
      <c r="B1730" s="957"/>
      <c r="C1730" s="13" t="s">
        <v>150</v>
      </c>
      <c r="D1730" s="14"/>
      <c r="E1730" s="15">
        <f t="shared" ref="E1730:L1730" si="999">SUM(E1720:E1729)</f>
        <v>0</v>
      </c>
      <c r="F1730" s="16">
        <f t="shared" si="999"/>
        <v>0</v>
      </c>
      <c r="G1730" s="17">
        <f t="shared" si="999"/>
        <v>0</v>
      </c>
      <c r="H1730" s="18">
        <f t="shared" si="999"/>
        <v>0</v>
      </c>
      <c r="I1730" s="246">
        <f t="shared" si="999"/>
        <v>0</v>
      </c>
      <c r="J1730" s="247">
        <f t="shared" si="999"/>
        <v>0</v>
      </c>
      <c r="K1730" s="248">
        <f t="shared" si="999"/>
        <v>0</v>
      </c>
      <c r="L1730" s="249">
        <f t="shared" si="999"/>
        <v>0</v>
      </c>
    </row>
    <row r="1731" spans="2:12" ht="15" thickBot="1">
      <c r="B1731" s="207" t="s">
        <v>151</v>
      </c>
      <c r="C1731" s="232"/>
      <c r="D1731" s="232"/>
      <c r="E1731" s="258">
        <f t="shared" ref="E1731:L1731" si="1000">SUM(E1675+E1686+E1697+E1708+E1719+E1730)</f>
        <v>346</v>
      </c>
      <c r="F1731" s="341">
        <f t="shared" si="1000"/>
        <v>0</v>
      </c>
      <c r="G1731" s="342">
        <f t="shared" si="1000"/>
        <v>346</v>
      </c>
      <c r="H1731" s="343">
        <f t="shared" si="1000"/>
        <v>1876460</v>
      </c>
      <c r="I1731" s="255">
        <f t="shared" si="1000"/>
        <v>2925</v>
      </c>
      <c r="J1731" s="256">
        <f t="shared" si="1000"/>
        <v>0</v>
      </c>
      <c r="K1731" s="257">
        <f t="shared" si="1000"/>
        <v>2925</v>
      </c>
      <c r="L1731" s="233">
        <f t="shared" si="1000"/>
        <v>15177360</v>
      </c>
    </row>
    <row r="1733" spans="2:12">
      <c r="B1733" s="961" t="s">
        <v>138</v>
      </c>
      <c r="C1733" s="961"/>
      <c r="D1733" s="961"/>
      <c r="E1733" s="922"/>
      <c r="F1733" s="922"/>
    </row>
    <row r="1734" spans="2:12" ht="16.5" customHeight="1" thickBot="1">
      <c r="B1734" s="954">
        <f>B1662+1</f>
        <v>46166</v>
      </c>
      <c r="C1734" s="954"/>
      <c r="D1734" s="954"/>
      <c r="E1734" s="954"/>
      <c r="F1734" s="954"/>
      <c r="G1734" s="311"/>
      <c r="H1734" s="20"/>
    </row>
    <row r="1735" spans="2:12" ht="15">
      <c r="B1735" s="958" t="s">
        <v>139</v>
      </c>
      <c r="C1735" s="959"/>
      <c r="D1735" s="960"/>
      <c r="E1735" s="5"/>
      <c r="F1735" s="226" t="s">
        <v>140</v>
      </c>
      <c r="G1735" s="226"/>
      <c r="H1735" s="6"/>
      <c r="I1735" s="7"/>
      <c r="J1735" s="226" t="s">
        <v>141</v>
      </c>
      <c r="K1735" s="226"/>
      <c r="L1735" s="6"/>
    </row>
    <row r="1736" spans="2:12" ht="15" thickBot="1">
      <c r="B1736" s="227"/>
      <c r="C1736" s="228"/>
      <c r="D1736" s="229"/>
      <c r="E1736" s="8" t="s">
        <v>142</v>
      </c>
      <c r="F1736" s="9" t="s">
        <v>143</v>
      </c>
      <c r="G1736" s="10" t="s">
        <v>144</v>
      </c>
      <c r="H1736" s="11" t="s">
        <v>145</v>
      </c>
      <c r="I1736" s="12" t="s">
        <v>142</v>
      </c>
      <c r="J1736" s="9" t="s">
        <v>143</v>
      </c>
      <c r="K1736" s="10" t="s">
        <v>144</v>
      </c>
      <c r="L1736" s="11" t="s">
        <v>145</v>
      </c>
    </row>
    <row r="1737" spans="2:12" ht="13.5" customHeight="1">
      <c r="B1737" s="955" t="s">
        <v>636</v>
      </c>
      <c r="C1737" s="301" t="s">
        <v>146</v>
      </c>
      <c r="D1737" s="234">
        <v>5000</v>
      </c>
      <c r="E1737" s="302">
        <v>45</v>
      </c>
      <c r="F1737" s="303"/>
      <c r="G1737" s="304">
        <f t="shared" ref="G1737:G1746" si="1001">E1737-F1737</f>
        <v>45</v>
      </c>
      <c r="H1737" s="305">
        <f>G1737*$D1737</f>
        <v>225000</v>
      </c>
      <c r="I1737" s="306">
        <f t="shared" ref="I1737:I1746" si="1002">SUM(I1665+E1737)</f>
        <v>854</v>
      </c>
      <c r="J1737" s="307">
        <f t="shared" ref="J1737:J1746" si="1003">SUM(J1665+F1737)</f>
        <v>0</v>
      </c>
      <c r="K1737" s="308">
        <f t="shared" ref="K1737:K1746" si="1004">I1737-J1737</f>
        <v>854</v>
      </c>
      <c r="L1737" s="309">
        <f>K1737*$D1737</f>
        <v>4270000</v>
      </c>
    </row>
    <row r="1738" spans="2:12">
      <c r="B1738" s="956"/>
      <c r="C1738" s="55" t="s">
        <v>312</v>
      </c>
      <c r="D1738" s="310">
        <v>5000</v>
      </c>
      <c r="E1738" s="195"/>
      <c r="F1738" s="196"/>
      <c r="G1738" s="197">
        <f t="shared" si="1001"/>
        <v>0</v>
      </c>
      <c r="H1738" s="198">
        <f t="shared" ref="H1738:H1745" si="1005">G1738*$D1738</f>
        <v>0</v>
      </c>
      <c r="I1738" s="208">
        <f t="shared" si="1002"/>
        <v>0</v>
      </c>
      <c r="J1738" s="147">
        <f t="shared" si="1003"/>
        <v>0</v>
      </c>
      <c r="K1738" s="242">
        <f t="shared" si="1004"/>
        <v>0</v>
      </c>
      <c r="L1738" s="243">
        <f t="shared" ref="L1738:L1745" si="1006">K1738*$D1738</f>
        <v>0</v>
      </c>
    </row>
    <row r="1739" spans="2:12">
      <c r="B1739" s="956"/>
      <c r="C1739" s="55" t="s">
        <v>314</v>
      </c>
      <c r="D1739" s="194">
        <v>2500</v>
      </c>
      <c r="E1739" s="195">
        <v>1</v>
      </c>
      <c r="F1739" s="196"/>
      <c r="G1739" s="197">
        <f t="shared" si="1001"/>
        <v>1</v>
      </c>
      <c r="H1739" s="198">
        <f t="shared" si="1005"/>
        <v>2500</v>
      </c>
      <c r="I1739" s="208">
        <f t="shared" si="1002"/>
        <v>30</v>
      </c>
      <c r="J1739" s="147">
        <f t="shared" si="1003"/>
        <v>0</v>
      </c>
      <c r="K1739" s="242">
        <f t="shared" si="1004"/>
        <v>30</v>
      </c>
      <c r="L1739" s="243">
        <f t="shared" si="1006"/>
        <v>75000</v>
      </c>
    </row>
    <row r="1740" spans="2:12">
      <c r="B1740" s="956"/>
      <c r="C1740" s="55" t="s">
        <v>313</v>
      </c>
      <c r="D1740" s="194">
        <v>2500</v>
      </c>
      <c r="E1740" s="195"/>
      <c r="F1740" s="196"/>
      <c r="G1740" s="197">
        <f t="shared" si="1001"/>
        <v>0</v>
      </c>
      <c r="H1740" s="198">
        <f t="shared" si="1005"/>
        <v>0</v>
      </c>
      <c r="I1740" s="208">
        <f t="shared" si="1002"/>
        <v>0</v>
      </c>
      <c r="J1740" s="147">
        <f t="shared" si="1003"/>
        <v>0</v>
      </c>
      <c r="K1740" s="242">
        <f t="shared" si="1004"/>
        <v>0</v>
      </c>
      <c r="L1740" s="243">
        <f t="shared" si="1006"/>
        <v>0</v>
      </c>
    </row>
    <row r="1741" spans="2:12">
      <c r="B1741" s="956"/>
      <c r="C1741" s="55" t="s">
        <v>147</v>
      </c>
      <c r="D1741" s="194">
        <v>4750</v>
      </c>
      <c r="E1741" s="195">
        <v>5</v>
      </c>
      <c r="F1741" s="196"/>
      <c r="G1741" s="197">
        <f t="shared" si="1001"/>
        <v>5</v>
      </c>
      <c r="H1741" s="198">
        <f t="shared" si="1005"/>
        <v>23750</v>
      </c>
      <c r="I1741" s="208">
        <f t="shared" si="1002"/>
        <v>120</v>
      </c>
      <c r="J1741" s="147">
        <f t="shared" si="1003"/>
        <v>0</v>
      </c>
      <c r="K1741" s="242">
        <f t="shared" si="1004"/>
        <v>120</v>
      </c>
      <c r="L1741" s="243">
        <f t="shared" si="1006"/>
        <v>570000</v>
      </c>
    </row>
    <row r="1742" spans="2:12">
      <c r="B1742" s="956"/>
      <c r="C1742" s="55" t="s">
        <v>315</v>
      </c>
      <c r="D1742" s="194">
        <v>4750</v>
      </c>
      <c r="E1742" s="195"/>
      <c r="F1742" s="196"/>
      <c r="G1742" s="197">
        <f t="shared" si="1001"/>
        <v>0</v>
      </c>
      <c r="H1742" s="198">
        <f t="shared" si="1005"/>
        <v>0</v>
      </c>
      <c r="I1742" s="208">
        <f t="shared" si="1002"/>
        <v>0</v>
      </c>
      <c r="J1742" s="147">
        <f t="shared" si="1003"/>
        <v>0</v>
      </c>
      <c r="K1742" s="242">
        <f t="shared" si="1004"/>
        <v>0</v>
      </c>
      <c r="L1742" s="243">
        <f t="shared" si="1006"/>
        <v>0</v>
      </c>
    </row>
    <row r="1743" spans="2:12">
      <c r="B1743" s="956"/>
      <c r="C1743" s="55" t="s">
        <v>317</v>
      </c>
      <c r="D1743" s="194">
        <v>2380</v>
      </c>
      <c r="E1743" s="195"/>
      <c r="F1743" s="196"/>
      <c r="G1743" s="197">
        <f t="shared" si="1001"/>
        <v>0</v>
      </c>
      <c r="H1743" s="198">
        <f t="shared" si="1005"/>
        <v>0</v>
      </c>
      <c r="I1743" s="208">
        <f t="shared" si="1002"/>
        <v>7</v>
      </c>
      <c r="J1743" s="147">
        <f t="shared" si="1003"/>
        <v>0</v>
      </c>
      <c r="K1743" s="242">
        <f t="shared" si="1004"/>
        <v>7</v>
      </c>
      <c r="L1743" s="243">
        <f t="shared" si="1006"/>
        <v>16660</v>
      </c>
    </row>
    <row r="1744" spans="2:12">
      <c r="B1744" s="956"/>
      <c r="C1744" s="55" t="s">
        <v>316</v>
      </c>
      <c r="D1744" s="194">
        <v>2380</v>
      </c>
      <c r="E1744" s="195"/>
      <c r="F1744" s="196"/>
      <c r="G1744" s="197">
        <f t="shared" si="1001"/>
        <v>0</v>
      </c>
      <c r="H1744" s="198">
        <f t="shared" si="1005"/>
        <v>0</v>
      </c>
      <c r="I1744" s="208">
        <f t="shared" si="1002"/>
        <v>0</v>
      </c>
      <c r="J1744" s="147">
        <f t="shared" si="1003"/>
        <v>0</v>
      </c>
      <c r="K1744" s="242">
        <f t="shared" si="1004"/>
        <v>0</v>
      </c>
      <c r="L1744" s="243">
        <f t="shared" si="1006"/>
        <v>0</v>
      </c>
    </row>
    <row r="1745" spans="2:12">
      <c r="B1745" s="956"/>
      <c r="C1745" s="55" t="s">
        <v>318</v>
      </c>
      <c r="D1745" s="194">
        <v>3500</v>
      </c>
      <c r="E1745" s="195"/>
      <c r="F1745" s="196"/>
      <c r="G1745" s="197">
        <f t="shared" si="1001"/>
        <v>0</v>
      </c>
      <c r="H1745" s="198">
        <f t="shared" si="1005"/>
        <v>0</v>
      </c>
      <c r="I1745" s="208">
        <f t="shared" si="1002"/>
        <v>0</v>
      </c>
      <c r="J1745" s="147">
        <f t="shared" si="1003"/>
        <v>0</v>
      </c>
      <c r="K1745" s="242">
        <f t="shared" si="1004"/>
        <v>0</v>
      </c>
      <c r="L1745" s="243">
        <f t="shared" si="1006"/>
        <v>0</v>
      </c>
    </row>
    <row r="1746" spans="2:12" ht="15" thickBot="1">
      <c r="B1746" s="956"/>
      <c r="C1746" s="200" t="s">
        <v>149</v>
      </c>
      <c r="D1746" s="201"/>
      <c r="E1746" s="339">
        <v>59</v>
      </c>
      <c r="F1746" s="203"/>
      <c r="G1746" s="204">
        <f t="shared" si="1001"/>
        <v>59</v>
      </c>
      <c r="H1746" s="330">
        <v>280250</v>
      </c>
      <c r="I1746" s="209">
        <f t="shared" si="1002"/>
        <v>1340</v>
      </c>
      <c r="J1746" s="210">
        <f t="shared" si="1003"/>
        <v>0</v>
      </c>
      <c r="K1746" s="244">
        <f t="shared" si="1004"/>
        <v>1340</v>
      </c>
      <c r="L1746" s="245">
        <f>SUM(L1674+H1746)</f>
        <v>6288400</v>
      </c>
    </row>
    <row r="1747" spans="2:12" ht="16" thickTop="1" thickBot="1">
      <c r="B1747" s="957"/>
      <c r="C1747" s="13" t="s">
        <v>150</v>
      </c>
      <c r="D1747" s="14"/>
      <c r="E1747" s="15">
        <f t="shared" ref="E1747:L1747" si="1007">SUM(E1737:E1746)</f>
        <v>110</v>
      </c>
      <c r="F1747" s="16">
        <f t="shared" si="1007"/>
        <v>0</v>
      </c>
      <c r="G1747" s="17">
        <f t="shared" si="1007"/>
        <v>110</v>
      </c>
      <c r="H1747" s="18">
        <f t="shared" si="1007"/>
        <v>531500</v>
      </c>
      <c r="I1747" s="246">
        <f t="shared" si="1007"/>
        <v>2351</v>
      </c>
      <c r="J1747" s="247">
        <f t="shared" si="1007"/>
        <v>0</v>
      </c>
      <c r="K1747" s="248">
        <f t="shared" si="1007"/>
        <v>2351</v>
      </c>
      <c r="L1747" s="249">
        <f t="shared" si="1007"/>
        <v>11220060</v>
      </c>
    </row>
    <row r="1748" spans="2:12" ht="13.5" customHeight="1">
      <c r="B1748" s="955" t="s">
        <v>319</v>
      </c>
      <c r="C1748" s="301" t="s">
        <v>146</v>
      </c>
      <c r="D1748" s="234">
        <v>4000</v>
      </c>
      <c r="E1748" s="302"/>
      <c r="F1748" s="303"/>
      <c r="G1748" s="304">
        <f t="shared" ref="G1748:G1756" si="1008">E1748-F1748</f>
        <v>0</v>
      </c>
      <c r="H1748" s="305">
        <f t="shared" ref="H1748:H1756" si="1009">G1748*$D1748</f>
        <v>0</v>
      </c>
      <c r="I1748" s="306">
        <f t="shared" ref="I1748:I1757" si="1010">SUM(I1676+E1748)</f>
        <v>0</v>
      </c>
      <c r="J1748" s="307">
        <f t="shared" ref="J1748:J1757" si="1011">SUM(J1676+F1748)</f>
        <v>0</v>
      </c>
      <c r="K1748" s="308">
        <f t="shared" ref="K1748:K1757" si="1012">I1748-J1748</f>
        <v>0</v>
      </c>
      <c r="L1748" s="309">
        <f>K1748*$D1748</f>
        <v>0</v>
      </c>
    </row>
    <row r="1749" spans="2:12">
      <c r="B1749" s="956"/>
      <c r="C1749" s="55" t="s">
        <v>312</v>
      </c>
      <c r="D1749" s="310">
        <v>4000</v>
      </c>
      <c r="E1749" s="195"/>
      <c r="F1749" s="196"/>
      <c r="G1749" s="197">
        <f t="shared" si="1008"/>
        <v>0</v>
      </c>
      <c r="H1749" s="198">
        <f t="shared" si="1009"/>
        <v>0</v>
      </c>
      <c r="I1749" s="208">
        <f t="shared" si="1010"/>
        <v>0</v>
      </c>
      <c r="J1749" s="147">
        <f t="shared" si="1011"/>
        <v>0</v>
      </c>
      <c r="K1749" s="242">
        <f t="shared" si="1012"/>
        <v>0</v>
      </c>
      <c r="L1749" s="243">
        <f t="shared" ref="L1749:L1756" si="1013">K1749*$D1749</f>
        <v>0</v>
      </c>
    </row>
    <row r="1750" spans="2:12">
      <c r="B1750" s="956"/>
      <c r="C1750" s="55" t="s">
        <v>314</v>
      </c>
      <c r="D1750" s="194">
        <v>2000</v>
      </c>
      <c r="E1750" s="195"/>
      <c r="F1750" s="196"/>
      <c r="G1750" s="197">
        <f t="shared" si="1008"/>
        <v>0</v>
      </c>
      <c r="H1750" s="198">
        <f t="shared" si="1009"/>
        <v>0</v>
      </c>
      <c r="I1750" s="208">
        <f t="shared" si="1010"/>
        <v>0</v>
      </c>
      <c r="J1750" s="147">
        <f t="shared" si="1011"/>
        <v>0</v>
      </c>
      <c r="K1750" s="242">
        <f t="shared" si="1012"/>
        <v>0</v>
      </c>
      <c r="L1750" s="243">
        <f t="shared" si="1013"/>
        <v>0</v>
      </c>
    </row>
    <row r="1751" spans="2:12">
      <c r="B1751" s="956"/>
      <c r="C1751" s="55" t="s">
        <v>313</v>
      </c>
      <c r="D1751" s="194">
        <v>2000</v>
      </c>
      <c r="E1751" s="195"/>
      <c r="F1751" s="196"/>
      <c r="G1751" s="197">
        <f t="shared" si="1008"/>
        <v>0</v>
      </c>
      <c r="H1751" s="198">
        <f t="shared" si="1009"/>
        <v>0</v>
      </c>
      <c r="I1751" s="208">
        <f t="shared" si="1010"/>
        <v>0</v>
      </c>
      <c r="J1751" s="147">
        <f t="shared" si="1011"/>
        <v>0</v>
      </c>
      <c r="K1751" s="242">
        <f t="shared" si="1012"/>
        <v>0</v>
      </c>
      <c r="L1751" s="243">
        <f t="shared" si="1013"/>
        <v>0</v>
      </c>
    </row>
    <row r="1752" spans="2:12">
      <c r="B1752" s="956"/>
      <c r="C1752" s="55" t="s">
        <v>147</v>
      </c>
      <c r="D1752" s="194">
        <v>3800</v>
      </c>
      <c r="E1752" s="195"/>
      <c r="F1752" s="196"/>
      <c r="G1752" s="197">
        <f t="shared" si="1008"/>
        <v>0</v>
      </c>
      <c r="H1752" s="198">
        <f t="shared" si="1009"/>
        <v>0</v>
      </c>
      <c r="I1752" s="208">
        <f t="shared" si="1010"/>
        <v>0</v>
      </c>
      <c r="J1752" s="147">
        <f t="shared" si="1011"/>
        <v>0</v>
      </c>
      <c r="K1752" s="242">
        <f t="shared" si="1012"/>
        <v>0</v>
      </c>
      <c r="L1752" s="243">
        <f t="shared" si="1013"/>
        <v>0</v>
      </c>
    </row>
    <row r="1753" spans="2:12">
      <c r="B1753" s="956"/>
      <c r="C1753" s="55" t="s">
        <v>315</v>
      </c>
      <c r="D1753" s="194">
        <v>3800</v>
      </c>
      <c r="E1753" s="195"/>
      <c r="F1753" s="196"/>
      <c r="G1753" s="197">
        <f t="shared" si="1008"/>
        <v>0</v>
      </c>
      <c r="H1753" s="198">
        <f t="shared" si="1009"/>
        <v>0</v>
      </c>
      <c r="I1753" s="208">
        <f t="shared" si="1010"/>
        <v>0</v>
      </c>
      <c r="J1753" s="147">
        <f t="shared" si="1011"/>
        <v>0</v>
      </c>
      <c r="K1753" s="242">
        <f t="shared" si="1012"/>
        <v>0</v>
      </c>
      <c r="L1753" s="243">
        <f t="shared" si="1013"/>
        <v>0</v>
      </c>
    </row>
    <row r="1754" spans="2:12">
      <c r="B1754" s="956"/>
      <c r="C1754" s="55" t="s">
        <v>317</v>
      </c>
      <c r="D1754" s="194">
        <v>1900</v>
      </c>
      <c r="E1754" s="195"/>
      <c r="F1754" s="196"/>
      <c r="G1754" s="197">
        <f t="shared" si="1008"/>
        <v>0</v>
      </c>
      <c r="H1754" s="198">
        <f t="shared" si="1009"/>
        <v>0</v>
      </c>
      <c r="I1754" s="208">
        <f t="shared" si="1010"/>
        <v>0</v>
      </c>
      <c r="J1754" s="147">
        <f t="shared" si="1011"/>
        <v>0</v>
      </c>
      <c r="K1754" s="242">
        <f t="shared" si="1012"/>
        <v>0</v>
      </c>
      <c r="L1754" s="243">
        <f t="shared" si="1013"/>
        <v>0</v>
      </c>
    </row>
    <row r="1755" spans="2:12">
      <c r="B1755" s="956"/>
      <c r="C1755" s="55" t="s">
        <v>316</v>
      </c>
      <c r="D1755" s="194">
        <v>1900</v>
      </c>
      <c r="E1755" s="195"/>
      <c r="F1755" s="196"/>
      <c r="G1755" s="197">
        <f t="shared" si="1008"/>
        <v>0</v>
      </c>
      <c r="H1755" s="198">
        <f t="shared" si="1009"/>
        <v>0</v>
      </c>
      <c r="I1755" s="208">
        <f t="shared" si="1010"/>
        <v>0</v>
      </c>
      <c r="J1755" s="147">
        <f t="shared" si="1011"/>
        <v>0</v>
      </c>
      <c r="K1755" s="242">
        <f t="shared" si="1012"/>
        <v>0</v>
      </c>
      <c r="L1755" s="243">
        <f t="shared" si="1013"/>
        <v>0</v>
      </c>
    </row>
    <row r="1756" spans="2:12">
      <c r="B1756" s="956"/>
      <c r="C1756" s="55" t="s">
        <v>318</v>
      </c>
      <c r="D1756" s="194">
        <v>2800</v>
      </c>
      <c r="E1756" s="195"/>
      <c r="F1756" s="196"/>
      <c r="G1756" s="197">
        <f t="shared" si="1008"/>
        <v>0</v>
      </c>
      <c r="H1756" s="198">
        <f t="shared" si="1009"/>
        <v>0</v>
      </c>
      <c r="I1756" s="208">
        <f t="shared" si="1010"/>
        <v>0</v>
      </c>
      <c r="J1756" s="147">
        <f t="shared" si="1011"/>
        <v>0</v>
      </c>
      <c r="K1756" s="242">
        <f t="shared" si="1012"/>
        <v>0</v>
      </c>
      <c r="L1756" s="243">
        <f t="shared" si="1013"/>
        <v>0</v>
      </c>
    </row>
    <row r="1757" spans="2:12" ht="15" thickBot="1">
      <c r="B1757" s="956"/>
      <c r="C1757" s="200" t="s">
        <v>149</v>
      </c>
      <c r="D1757" s="201"/>
      <c r="E1757" s="339"/>
      <c r="F1757" s="203"/>
      <c r="G1757" s="204">
        <f>E1757-F1757</f>
        <v>0</v>
      </c>
      <c r="H1757" s="330"/>
      <c r="I1757" s="209">
        <f t="shared" si="1010"/>
        <v>0</v>
      </c>
      <c r="J1757" s="210">
        <f t="shared" si="1011"/>
        <v>0</v>
      </c>
      <c r="K1757" s="244">
        <f t="shared" si="1012"/>
        <v>0</v>
      </c>
      <c r="L1757" s="245">
        <f>SUM(L1685+H1757)</f>
        <v>0</v>
      </c>
    </row>
    <row r="1758" spans="2:12" ht="16" thickTop="1" thickBot="1">
      <c r="B1758" s="957"/>
      <c r="C1758" s="13" t="s">
        <v>150</v>
      </c>
      <c r="D1758" s="14"/>
      <c r="E1758" s="15">
        <f t="shared" ref="E1758:L1758" si="1014">SUM(E1748:E1757)</f>
        <v>0</v>
      </c>
      <c r="F1758" s="16">
        <f t="shared" si="1014"/>
        <v>0</v>
      </c>
      <c r="G1758" s="17">
        <f t="shared" si="1014"/>
        <v>0</v>
      </c>
      <c r="H1758" s="18">
        <f t="shared" si="1014"/>
        <v>0</v>
      </c>
      <c r="I1758" s="246">
        <f t="shared" si="1014"/>
        <v>0</v>
      </c>
      <c r="J1758" s="247">
        <f t="shared" si="1014"/>
        <v>0</v>
      </c>
      <c r="K1758" s="248">
        <f t="shared" si="1014"/>
        <v>0</v>
      </c>
      <c r="L1758" s="249">
        <f t="shared" si="1014"/>
        <v>0</v>
      </c>
    </row>
    <row r="1759" spans="2:12" ht="13.5" customHeight="1">
      <c r="B1759" s="955" t="s">
        <v>320</v>
      </c>
      <c r="C1759" s="301" t="s">
        <v>146</v>
      </c>
      <c r="D1759" s="234">
        <v>3000</v>
      </c>
      <c r="E1759" s="302"/>
      <c r="F1759" s="303"/>
      <c r="G1759" s="304">
        <f t="shared" ref="G1759:G1767" si="1015">E1759-F1759</f>
        <v>0</v>
      </c>
      <c r="H1759" s="305">
        <f t="shared" ref="H1759:H1767" si="1016">G1759*$D1759</f>
        <v>0</v>
      </c>
      <c r="I1759" s="306">
        <f t="shared" ref="I1759:I1768" si="1017">SUM(I1687+E1759)</f>
        <v>69</v>
      </c>
      <c r="J1759" s="307">
        <f t="shared" ref="J1759:J1768" si="1018">SUM(J1687+F1759)</f>
        <v>0</v>
      </c>
      <c r="K1759" s="308">
        <f t="shared" ref="K1759:K1768" si="1019">I1759-J1759</f>
        <v>69</v>
      </c>
      <c r="L1759" s="309">
        <f>K1759*$D1759</f>
        <v>207000</v>
      </c>
    </row>
    <row r="1760" spans="2:12">
      <c r="B1760" s="956"/>
      <c r="C1760" s="55" t="s">
        <v>312</v>
      </c>
      <c r="D1760" s="310">
        <v>3000</v>
      </c>
      <c r="E1760" s="195"/>
      <c r="F1760" s="196"/>
      <c r="G1760" s="197">
        <f t="shared" si="1015"/>
        <v>0</v>
      </c>
      <c r="H1760" s="198">
        <f t="shared" si="1016"/>
        <v>0</v>
      </c>
      <c r="I1760" s="208">
        <f t="shared" si="1017"/>
        <v>0</v>
      </c>
      <c r="J1760" s="147">
        <f t="shared" si="1018"/>
        <v>0</v>
      </c>
      <c r="K1760" s="242">
        <f t="shared" si="1019"/>
        <v>0</v>
      </c>
      <c r="L1760" s="243">
        <f t="shared" ref="L1760:L1767" si="1020">K1760*$D1760</f>
        <v>0</v>
      </c>
    </row>
    <row r="1761" spans="2:12">
      <c r="B1761" s="956"/>
      <c r="C1761" s="55" t="s">
        <v>314</v>
      </c>
      <c r="D1761" s="194">
        <v>1500</v>
      </c>
      <c r="E1761" s="195"/>
      <c r="F1761" s="196"/>
      <c r="G1761" s="197">
        <f t="shared" si="1015"/>
        <v>0</v>
      </c>
      <c r="H1761" s="198">
        <f t="shared" si="1016"/>
        <v>0</v>
      </c>
      <c r="I1761" s="208">
        <f t="shared" si="1017"/>
        <v>2</v>
      </c>
      <c r="J1761" s="147">
        <f t="shared" si="1018"/>
        <v>0</v>
      </c>
      <c r="K1761" s="242">
        <f t="shared" si="1019"/>
        <v>2</v>
      </c>
      <c r="L1761" s="243">
        <f t="shared" si="1020"/>
        <v>3000</v>
      </c>
    </row>
    <row r="1762" spans="2:12">
      <c r="B1762" s="956"/>
      <c r="C1762" s="55" t="s">
        <v>313</v>
      </c>
      <c r="D1762" s="194">
        <v>1500</v>
      </c>
      <c r="E1762" s="195"/>
      <c r="F1762" s="196"/>
      <c r="G1762" s="197">
        <f t="shared" si="1015"/>
        <v>0</v>
      </c>
      <c r="H1762" s="198">
        <f t="shared" si="1016"/>
        <v>0</v>
      </c>
      <c r="I1762" s="208">
        <f t="shared" si="1017"/>
        <v>0</v>
      </c>
      <c r="J1762" s="147">
        <f t="shared" si="1018"/>
        <v>0</v>
      </c>
      <c r="K1762" s="242">
        <f t="shared" si="1019"/>
        <v>0</v>
      </c>
      <c r="L1762" s="243">
        <f t="shared" si="1020"/>
        <v>0</v>
      </c>
    </row>
    <row r="1763" spans="2:12">
      <c r="B1763" s="956"/>
      <c r="C1763" s="55" t="s">
        <v>147</v>
      </c>
      <c r="D1763" s="194">
        <v>2850</v>
      </c>
      <c r="E1763" s="195"/>
      <c r="F1763" s="196"/>
      <c r="G1763" s="197">
        <f t="shared" si="1015"/>
        <v>0</v>
      </c>
      <c r="H1763" s="198">
        <f t="shared" si="1016"/>
        <v>0</v>
      </c>
      <c r="I1763" s="208">
        <f t="shared" si="1017"/>
        <v>12</v>
      </c>
      <c r="J1763" s="147">
        <f t="shared" si="1018"/>
        <v>0</v>
      </c>
      <c r="K1763" s="242">
        <f t="shared" si="1019"/>
        <v>12</v>
      </c>
      <c r="L1763" s="243">
        <f t="shared" si="1020"/>
        <v>34200</v>
      </c>
    </row>
    <row r="1764" spans="2:12">
      <c r="B1764" s="956"/>
      <c r="C1764" s="55" t="s">
        <v>315</v>
      </c>
      <c r="D1764" s="194">
        <v>2850</v>
      </c>
      <c r="E1764" s="195"/>
      <c r="F1764" s="196"/>
      <c r="G1764" s="197">
        <f t="shared" si="1015"/>
        <v>0</v>
      </c>
      <c r="H1764" s="198">
        <f t="shared" si="1016"/>
        <v>0</v>
      </c>
      <c r="I1764" s="208">
        <f t="shared" si="1017"/>
        <v>0</v>
      </c>
      <c r="J1764" s="147">
        <f t="shared" si="1018"/>
        <v>0</v>
      </c>
      <c r="K1764" s="242">
        <f t="shared" si="1019"/>
        <v>0</v>
      </c>
      <c r="L1764" s="243">
        <f t="shared" si="1020"/>
        <v>0</v>
      </c>
    </row>
    <row r="1765" spans="2:12">
      <c r="B1765" s="956"/>
      <c r="C1765" s="55" t="s">
        <v>317</v>
      </c>
      <c r="D1765" s="194">
        <v>1430</v>
      </c>
      <c r="E1765" s="195"/>
      <c r="F1765" s="196"/>
      <c r="G1765" s="197">
        <f t="shared" si="1015"/>
        <v>0</v>
      </c>
      <c r="H1765" s="198">
        <f t="shared" si="1016"/>
        <v>0</v>
      </c>
      <c r="I1765" s="208">
        <f t="shared" si="1017"/>
        <v>0</v>
      </c>
      <c r="J1765" s="147">
        <f t="shared" si="1018"/>
        <v>0</v>
      </c>
      <c r="K1765" s="242">
        <f t="shared" si="1019"/>
        <v>0</v>
      </c>
      <c r="L1765" s="243">
        <f t="shared" si="1020"/>
        <v>0</v>
      </c>
    </row>
    <row r="1766" spans="2:12">
      <c r="B1766" s="956"/>
      <c r="C1766" s="55" t="s">
        <v>316</v>
      </c>
      <c r="D1766" s="194">
        <v>1430</v>
      </c>
      <c r="E1766" s="195"/>
      <c r="F1766" s="196"/>
      <c r="G1766" s="197">
        <f t="shared" si="1015"/>
        <v>0</v>
      </c>
      <c r="H1766" s="198">
        <f t="shared" si="1016"/>
        <v>0</v>
      </c>
      <c r="I1766" s="208">
        <f t="shared" si="1017"/>
        <v>0</v>
      </c>
      <c r="J1766" s="147">
        <f t="shared" si="1018"/>
        <v>0</v>
      </c>
      <c r="K1766" s="242">
        <f t="shared" si="1019"/>
        <v>0</v>
      </c>
      <c r="L1766" s="243">
        <f t="shared" si="1020"/>
        <v>0</v>
      </c>
    </row>
    <row r="1767" spans="2:12">
      <c r="B1767" s="956"/>
      <c r="C1767" s="55" t="s">
        <v>318</v>
      </c>
      <c r="D1767" s="194">
        <v>2100</v>
      </c>
      <c r="E1767" s="195"/>
      <c r="F1767" s="196"/>
      <c r="G1767" s="197">
        <f t="shared" si="1015"/>
        <v>0</v>
      </c>
      <c r="H1767" s="198">
        <f t="shared" si="1016"/>
        <v>0</v>
      </c>
      <c r="I1767" s="208">
        <f t="shared" si="1017"/>
        <v>0</v>
      </c>
      <c r="J1767" s="147">
        <f t="shared" si="1018"/>
        <v>0</v>
      </c>
      <c r="K1767" s="242">
        <f t="shared" si="1019"/>
        <v>0</v>
      </c>
      <c r="L1767" s="243">
        <f t="shared" si="1020"/>
        <v>0</v>
      </c>
    </row>
    <row r="1768" spans="2:12" ht="15" thickBot="1">
      <c r="B1768" s="956"/>
      <c r="C1768" s="200" t="s">
        <v>149</v>
      </c>
      <c r="D1768" s="201"/>
      <c r="E1768" s="339"/>
      <c r="F1768" s="203"/>
      <c r="G1768" s="204">
        <f>E1768-F1768</f>
        <v>0</v>
      </c>
      <c r="H1768" s="330"/>
      <c r="I1768" s="209">
        <f t="shared" si="1017"/>
        <v>118</v>
      </c>
      <c r="J1768" s="210">
        <f t="shared" si="1018"/>
        <v>0</v>
      </c>
      <c r="K1768" s="244">
        <f t="shared" si="1019"/>
        <v>118</v>
      </c>
      <c r="L1768" s="245">
        <f>SUM(L1696+H1768)</f>
        <v>336300</v>
      </c>
    </row>
    <row r="1769" spans="2:12" ht="16" thickTop="1" thickBot="1">
      <c r="B1769" s="957"/>
      <c r="C1769" s="13" t="s">
        <v>150</v>
      </c>
      <c r="D1769" s="14"/>
      <c r="E1769" s="15">
        <f t="shared" ref="E1769:L1769" si="1021">SUM(E1759:E1768)</f>
        <v>0</v>
      </c>
      <c r="F1769" s="16">
        <f t="shared" si="1021"/>
        <v>0</v>
      </c>
      <c r="G1769" s="17">
        <f t="shared" si="1021"/>
        <v>0</v>
      </c>
      <c r="H1769" s="18">
        <f t="shared" si="1021"/>
        <v>0</v>
      </c>
      <c r="I1769" s="246">
        <f t="shared" si="1021"/>
        <v>201</v>
      </c>
      <c r="J1769" s="247">
        <f t="shared" si="1021"/>
        <v>0</v>
      </c>
      <c r="K1769" s="248">
        <f t="shared" si="1021"/>
        <v>201</v>
      </c>
      <c r="L1769" s="249">
        <f t="shared" si="1021"/>
        <v>580500</v>
      </c>
    </row>
    <row r="1770" spans="2:12" ht="13.5" customHeight="1">
      <c r="B1770" s="955" t="s">
        <v>321</v>
      </c>
      <c r="C1770" s="301" t="s">
        <v>146</v>
      </c>
      <c r="D1770" s="234">
        <v>10000</v>
      </c>
      <c r="E1770" s="302"/>
      <c r="F1770" s="303"/>
      <c r="G1770" s="304">
        <f t="shared" ref="G1770:G1778" si="1022">E1770-F1770</f>
        <v>0</v>
      </c>
      <c r="H1770" s="305">
        <f t="shared" ref="H1770:H1778" si="1023">G1770*$D1770</f>
        <v>0</v>
      </c>
      <c r="I1770" s="306">
        <f t="shared" ref="I1770:I1779" si="1024">SUM(I1698+E1770)</f>
        <v>60</v>
      </c>
      <c r="J1770" s="307">
        <f t="shared" ref="J1770:J1779" si="1025">SUM(J1698+F1770)</f>
        <v>0</v>
      </c>
      <c r="K1770" s="308">
        <f t="shared" ref="K1770:K1779" si="1026">I1770-J1770</f>
        <v>60</v>
      </c>
      <c r="L1770" s="309">
        <f>K1770*$D1770</f>
        <v>600000</v>
      </c>
    </row>
    <row r="1771" spans="2:12">
      <c r="B1771" s="956"/>
      <c r="C1771" s="55" t="s">
        <v>312</v>
      </c>
      <c r="D1771" s="310">
        <v>10000</v>
      </c>
      <c r="E1771" s="195"/>
      <c r="F1771" s="196"/>
      <c r="G1771" s="197">
        <f t="shared" si="1022"/>
        <v>0</v>
      </c>
      <c r="H1771" s="198">
        <f t="shared" si="1023"/>
        <v>0</v>
      </c>
      <c r="I1771" s="208">
        <f t="shared" si="1024"/>
        <v>0</v>
      </c>
      <c r="J1771" s="147">
        <f t="shared" si="1025"/>
        <v>0</v>
      </c>
      <c r="K1771" s="242">
        <f t="shared" si="1026"/>
        <v>0</v>
      </c>
      <c r="L1771" s="243">
        <f t="shared" ref="L1771:L1778" si="1027">K1771*$D1771</f>
        <v>0</v>
      </c>
    </row>
    <row r="1772" spans="2:12">
      <c r="B1772" s="956"/>
      <c r="C1772" s="55" t="s">
        <v>314</v>
      </c>
      <c r="D1772" s="194">
        <v>5000</v>
      </c>
      <c r="E1772" s="195"/>
      <c r="F1772" s="196"/>
      <c r="G1772" s="197">
        <f t="shared" si="1022"/>
        <v>0</v>
      </c>
      <c r="H1772" s="198">
        <f t="shared" si="1023"/>
        <v>0</v>
      </c>
      <c r="I1772" s="208">
        <f t="shared" si="1024"/>
        <v>2</v>
      </c>
      <c r="J1772" s="147">
        <f t="shared" si="1025"/>
        <v>0</v>
      </c>
      <c r="K1772" s="242">
        <f t="shared" si="1026"/>
        <v>2</v>
      </c>
      <c r="L1772" s="243">
        <f t="shared" si="1027"/>
        <v>10000</v>
      </c>
    </row>
    <row r="1773" spans="2:12">
      <c r="B1773" s="956"/>
      <c r="C1773" s="55" t="s">
        <v>313</v>
      </c>
      <c r="D1773" s="194">
        <v>5000</v>
      </c>
      <c r="E1773" s="195"/>
      <c r="F1773" s="196"/>
      <c r="G1773" s="197">
        <f t="shared" si="1022"/>
        <v>0</v>
      </c>
      <c r="H1773" s="198">
        <f t="shared" si="1023"/>
        <v>0</v>
      </c>
      <c r="I1773" s="208">
        <f t="shared" si="1024"/>
        <v>0</v>
      </c>
      <c r="J1773" s="147">
        <f t="shared" si="1025"/>
        <v>0</v>
      </c>
      <c r="K1773" s="242">
        <f t="shared" si="1026"/>
        <v>0</v>
      </c>
      <c r="L1773" s="243">
        <f t="shared" si="1027"/>
        <v>0</v>
      </c>
    </row>
    <row r="1774" spans="2:12">
      <c r="B1774" s="956"/>
      <c r="C1774" s="55" t="s">
        <v>147</v>
      </c>
      <c r="D1774" s="194">
        <v>9500</v>
      </c>
      <c r="E1774" s="195"/>
      <c r="F1774" s="196"/>
      <c r="G1774" s="197">
        <f t="shared" si="1022"/>
        <v>0</v>
      </c>
      <c r="H1774" s="198">
        <f t="shared" si="1023"/>
        <v>0</v>
      </c>
      <c r="I1774" s="208">
        <f t="shared" si="1024"/>
        <v>9</v>
      </c>
      <c r="J1774" s="147">
        <f t="shared" si="1025"/>
        <v>0</v>
      </c>
      <c r="K1774" s="242">
        <f t="shared" si="1026"/>
        <v>9</v>
      </c>
      <c r="L1774" s="243">
        <f t="shared" si="1027"/>
        <v>85500</v>
      </c>
    </row>
    <row r="1775" spans="2:12">
      <c r="B1775" s="956"/>
      <c r="C1775" s="55" t="s">
        <v>315</v>
      </c>
      <c r="D1775" s="194">
        <v>9500</v>
      </c>
      <c r="E1775" s="195"/>
      <c r="F1775" s="196"/>
      <c r="G1775" s="197">
        <f t="shared" si="1022"/>
        <v>0</v>
      </c>
      <c r="H1775" s="198">
        <f t="shared" si="1023"/>
        <v>0</v>
      </c>
      <c r="I1775" s="208">
        <f t="shared" si="1024"/>
        <v>0</v>
      </c>
      <c r="J1775" s="147">
        <f t="shared" si="1025"/>
        <v>0</v>
      </c>
      <c r="K1775" s="242">
        <f t="shared" si="1026"/>
        <v>0</v>
      </c>
      <c r="L1775" s="243">
        <f t="shared" si="1027"/>
        <v>0</v>
      </c>
    </row>
    <row r="1776" spans="2:12">
      <c r="B1776" s="956"/>
      <c r="C1776" s="55" t="s">
        <v>317</v>
      </c>
      <c r="D1776" s="194">
        <v>4750</v>
      </c>
      <c r="E1776" s="195"/>
      <c r="F1776" s="196"/>
      <c r="G1776" s="197">
        <f t="shared" si="1022"/>
        <v>0</v>
      </c>
      <c r="H1776" s="198">
        <f t="shared" si="1023"/>
        <v>0</v>
      </c>
      <c r="I1776" s="208">
        <f t="shared" si="1024"/>
        <v>0</v>
      </c>
      <c r="J1776" s="147">
        <f t="shared" si="1025"/>
        <v>0</v>
      </c>
      <c r="K1776" s="242">
        <f t="shared" si="1026"/>
        <v>0</v>
      </c>
      <c r="L1776" s="243">
        <f t="shared" si="1027"/>
        <v>0</v>
      </c>
    </row>
    <row r="1777" spans="2:12">
      <c r="B1777" s="956"/>
      <c r="C1777" s="55" t="s">
        <v>316</v>
      </c>
      <c r="D1777" s="194">
        <v>4750</v>
      </c>
      <c r="E1777" s="195"/>
      <c r="F1777" s="196"/>
      <c r="G1777" s="197">
        <f t="shared" si="1022"/>
        <v>0</v>
      </c>
      <c r="H1777" s="198">
        <f t="shared" si="1023"/>
        <v>0</v>
      </c>
      <c r="I1777" s="208">
        <f t="shared" si="1024"/>
        <v>0</v>
      </c>
      <c r="J1777" s="147">
        <f t="shared" si="1025"/>
        <v>0</v>
      </c>
      <c r="K1777" s="242">
        <f t="shared" si="1026"/>
        <v>0</v>
      </c>
      <c r="L1777" s="243">
        <f t="shared" si="1027"/>
        <v>0</v>
      </c>
    </row>
    <row r="1778" spans="2:12">
      <c r="B1778" s="956"/>
      <c r="C1778" s="55" t="s">
        <v>318</v>
      </c>
      <c r="D1778" s="194">
        <v>7000</v>
      </c>
      <c r="E1778" s="195"/>
      <c r="F1778" s="196"/>
      <c r="G1778" s="197">
        <f t="shared" si="1022"/>
        <v>0</v>
      </c>
      <c r="H1778" s="198">
        <f t="shared" si="1023"/>
        <v>0</v>
      </c>
      <c r="I1778" s="208">
        <f t="shared" si="1024"/>
        <v>0</v>
      </c>
      <c r="J1778" s="147">
        <f t="shared" si="1025"/>
        <v>0</v>
      </c>
      <c r="K1778" s="242">
        <f t="shared" si="1026"/>
        <v>0</v>
      </c>
      <c r="L1778" s="243">
        <f t="shared" si="1027"/>
        <v>0</v>
      </c>
    </row>
    <row r="1779" spans="2:12" ht="15" thickBot="1">
      <c r="B1779" s="956"/>
      <c r="C1779" s="200" t="s">
        <v>149</v>
      </c>
      <c r="D1779" s="201"/>
      <c r="E1779" s="339"/>
      <c r="F1779" s="203"/>
      <c r="G1779" s="204">
        <f>E1779-F1779</f>
        <v>0</v>
      </c>
      <c r="H1779" s="330"/>
      <c r="I1779" s="209">
        <f t="shared" si="1024"/>
        <v>0</v>
      </c>
      <c r="J1779" s="210">
        <f t="shared" si="1025"/>
        <v>0</v>
      </c>
      <c r="K1779" s="244">
        <f t="shared" si="1026"/>
        <v>0</v>
      </c>
      <c r="L1779" s="245">
        <f>SUM(L1707+H1779)</f>
        <v>0</v>
      </c>
    </row>
    <row r="1780" spans="2:12" ht="16" thickTop="1" thickBot="1">
      <c r="B1780" s="957"/>
      <c r="C1780" s="13" t="s">
        <v>150</v>
      </c>
      <c r="D1780" s="14"/>
      <c r="E1780" s="15">
        <f t="shared" ref="E1780:L1780" si="1028">SUM(E1770:E1779)</f>
        <v>0</v>
      </c>
      <c r="F1780" s="16">
        <f t="shared" si="1028"/>
        <v>0</v>
      </c>
      <c r="G1780" s="17">
        <f t="shared" si="1028"/>
        <v>0</v>
      </c>
      <c r="H1780" s="18">
        <f t="shared" si="1028"/>
        <v>0</v>
      </c>
      <c r="I1780" s="246">
        <f t="shared" si="1028"/>
        <v>71</v>
      </c>
      <c r="J1780" s="247">
        <f t="shared" si="1028"/>
        <v>0</v>
      </c>
      <c r="K1780" s="248">
        <f t="shared" si="1028"/>
        <v>71</v>
      </c>
      <c r="L1780" s="249">
        <f t="shared" si="1028"/>
        <v>695500</v>
      </c>
    </row>
    <row r="1781" spans="2:12" ht="13.5" customHeight="1">
      <c r="B1781" s="955" t="s">
        <v>686</v>
      </c>
      <c r="C1781" s="301" t="s">
        <v>146</v>
      </c>
      <c r="D1781" s="234">
        <v>8000</v>
      </c>
      <c r="E1781" s="302">
        <v>21</v>
      </c>
      <c r="F1781" s="303"/>
      <c r="G1781" s="304">
        <f t="shared" ref="G1781:G1789" si="1029">E1781-F1781</f>
        <v>21</v>
      </c>
      <c r="H1781" s="305">
        <f t="shared" ref="H1781:H1789" si="1030">G1781*$D1781</f>
        <v>168000</v>
      </c>
      <c r="I1781" s="306">
        <f t="shared" ref="I1781:I1790" si="1031">SUM(I1709+E1781)</f>
        <v>352</v>
      </c>
      <c r="J1781" s="307">
        <f t="shared" ref="J1781:J1790" si="1032">SUM(J1709+F1781)</f>
        <v>0</v>
      </c>
      <c r="K1781" s="308">
        <f t="shared" ref="K1781:K1790" si="1033">I1781-J1781</f>
        <v>352</v>
      </c>
      <c r="L1781" s="309">
        <f>K1781*$D1781</f>
        <v>2816000</v>
      </c>
    </row>
    <row r="1782" spans="2:12">
      <c r="B1782" s="956"/>
      <c r="C1782" s="55" t="s">
        <v>312</v>
      </c>
      <c r="D1782" s="310">
        <v>8000</v>
      </c>
      <c r="E1782" s="195"/>
      <c r="F1782" s="196"/>
      <c r="G1782" s="197">
        <f t="shared" si="1029"/>
        <v>0</v>
      </c>
      <c r="H1782" s="198">
        <f t="shared" si="1030"/>
        <v>0</v>
      </c>
      <c r="I1782" s="208">
        <f t="shared" si="1031"/>
        <v>0</v>
      </c>
      <c r="J1782" s="147">
        <f t="shared" si="1032"/>
        <v>0</v>
      </c>
      <c r="K1782" s="242">
        <f t="shared" si="1033"/>
        <v>0</v>
      </c>
      <c r="L1782" s="243">
        <f t="shared" ref="L1782:L1789" si="1034">K1782*$D1782</f>
        <v>0</v>
      </c>
    </row>
    <row r="1783" spans="2:12">
      <c r="B1783" s="956"/>
      <c r="C1783" s="55" t="s">
        <v>314</v>
      </c>
      <c r="D1783" s="194">
        <v>4000</v>
      </c>
      <c r="E1783" s="195">
        <v>4</v>
      </c>
      <c r="F1783" s="196"/>
      <c r="G1783" s="197">
        <f t="shared" si="1029"/>
        <v>4</v>
      </c>
      <c r="H1783" s="198">
        <f t="shared" si="1030"/>
        <v>16000</v>
      </c>
      <c r="I1783" s="208">
        <f t="shared" si="1031"/>
        <v>16</v>
      </c>
      <c r="J1783" s="147">
        <f t="shared" si="1032"/>
        <v>0</v>
      </c>
      <c r="K1783" s="242">
        <f t="shared" si="1033"/>
        <v>16</v>
      </c>
      <c r="L1783" s="243">
        <f t="shared" si="1034"/>
        <v>64000</v>
      </c>
    </row>
    <row r="1784" spans="2:12">
      <c r="B1784" s="956"/>
      <c r="C1784" s="55" t="s">
        <v>313</v>
      </c>
      <c r="D1784" s="194">
        <v>4000</v>
      </c>
      <c r="E1784" s="195"/>
      <c r="F1784" s="196"/>
      <c r="G1784" s="197">
        <f t="shared" si="1029"/>
        <v>0</v>
      </c>
      <c r="H1784" s="198">
        <f t="shared" si="1030"/>
        <v>0</v>
      </c>
      <c r="I1784" s="208">
        <f t="shared" si="1031"/>
        <v>0</v>
      </c>
      <c r="J1784" s="147">
        <f t="shared" si="1032"/>
        <v>0</v>
      </c>
      <c r="K1784" s="242">
        <f t="shared" si="1033"/>
        <v>0</v>
      </c>
      <c r="L1784" s="243">
        <f t="shared" si="1034"/>
        <v>0</v>
      </c>
    </row>
    <row r="1785" spans="2:12">
      <c r="B1785" s="956"/>
      <c r="C1785" s="55" t="s">
        <v>147</v>
      </c>
      <c r="D1785" s="194">
        <v>7600</v>
      </c>
      <c r="E1785" s="195">
        <v>4</v>
      </c>
      <c r="F1785" s="196"/>
      <c r="G1785" s="197">
        <f t="shared" si="1029"/>
        <v>4</v>
      </c>
      <c r="H1785" s="198">
        <f t="shared" si="1030"/>
        <v>30400</v>
      </c>
      <c r="I1785" s="208">
        <f t="shared" si="1031"/>
        <v>47</v>
      </c>
      <c r="J1785" s="147">
        <f t="shared" si="1032"/>
        <v>0</v>
      </c>
      <c r="K1785" s="242">
        <f t="shared" si="1033"/>
        <v>47</v>
      </c>
      <c r="L1785" s="243">
        <f t="shared" si="1034"/>
        <v>357200</v>
      </c>
    </row>
    <row r="1786" spans="2:12">
      <c r="B1786" s="956"/>
      <c r="C1786" s="55" t="s">
        <v>315</v>
      </c>
      <c r="D1786" s="194">
        <v>7600</v>
      </c>
      <c r="E1786" s="195"/>
      <c r="F1786" s="196"/>
      <c r="G1786" s="197">
        <f t="shared" si="1029"/>
        <v>0</v>
      </c>
      <c r="H1786" s="198">
        <f t="shared" si="1030"/>
        <v>0</v>
      </c>
      <c r="I1786" s="208">
        <f t="shared" si="1031"/>
        <v>0</v>
      </c>
      <c r="J1786" s="147">
        <f t="shared" si="1032"/>
        <v>0</v>
      </c>
      <c r="K1786" s="242">
        <f t="shared" si="1033"/>
        <v>0</v>
      </c>
      <c r="L1786" s="243">
        <f t="shared" si="1034"/>
        <v>0</v>
      </c>
    </row>
    <row r="1787" spans="2:12">
      <c r="B1787" s="956"/>
      <c r="C1787" s="55" t="s">
        <v>317</v>
      </c>
      <c r="D1787" s="194">
        <v>3800</v>
      </c>
      <c r="E1787" s="195"/>
      <c r="F1787" s="196"/>
      <c r="G1787" s="197">
        <f t="shared" si="1029"/>
        <v>0</v>
      </c>
      <c r="H1787" s="198">
        <f t="shared" si="1030"/>
        <v>0</v>
      </c>
      <c r="I1787" s="208">
        <f t="shared" si="1031"/>
        <v>1</v>
      </c>
      <c r="J1787" s="147">
        <f t="shared" si="1032"/>
        <v>0</v>
      </c>
      <c r="K1787" s="242">
        <f t="shared" si="1033"/>
        <v>1</v>
      </c>
      <c r="L1787" s="243">
        <f t="shared" si="1034"/>
        <v>3800</v>
      </c>
    </row>
    <row r="1788" spans="2:12">
      <c r="B1788" s="956"/>
      <c r="C1788" s="55" t="s">
        <v>316</v>
      </c>
      <c r="D1788" s="194">
        <v>3800</v>
      </c>
      <c r="E1788" s="195"/>
      <c r="F1788" s="196"/>
      <c r="G1788" s="197">
        <f t="shared" si="1029"/>
        <v>0</v>
      </c>
      <c r="H1788" s="198">
        <f t="shared" si="1030"/>
        <v>0</v>
      </c>
      <c r="I1788" s="208">
        <f t="shared" si="1031"/>
        <v>0</v>
      </c>
      <c r="J1788" s="147">
        <f t="shared" si="1032"/>
        <v>0</v>
      </c>
      <c r="K1788" s="242">
        <f t="shared" si="1033"/>
        <v>0</v>
      </c>
      <c r="L1788" s="243">
        <f t="shared" si="1034"/>
        <v>0</v>
      </c>
    </row>
    <row r="1789" spans="2:12">
      <c r="B1789" s="956"/>
      <c r="C1789" s="55" t="s">
        <v>318</v>
      </c>
      <c r="D1789" s="194">
        <v>5600</v>
      </c>
      <c r="E1789" s="195"/>
      <c r="F1789" s="196"/>
      <c r="G1789" s="197">
        <f t="shared" si="1029"/>
        <v>0</v>
      </c>
      <c r="H1789" s="198">
        <f t="shared" si="1030"/>
        <v>0</v>
      </c>
      <c r="I1789" s="208">
        <f t="shared" si="1031"/>
        <v>0</v>
      </c>
      <c r="J1789" s="147">
        <f t="shared" si="1032"/>
        <v>0</v>
      </c>
      <c r="K1789" s="242">
        <f t="shared" si="1033"/>
        <v>0</v>
      </c>
      <c r="L1789" s="243">
        <f t="shared" si="1034"/>
        <v>0</v>
      </c>
    </row>
    <row r="1790" spans="2:12" ht="15" thickBot="1">
      <c r="B1790" s="956"/>
      <c r="C1790" s="200" t="s">
        <v>149</v>
      </c>
      <c r="D1790" s="201"/>
      <c r="E1790" s="339"/>
      <c r="F1790" s="203"/>
      <c r="G1790" s="204">
        <f>E1790-F1790</f>
        <v>0</v>
      </c>
      <c r="H1790" s="330"/>
      <c r="I1790" s="209">
        <f t="shared" si="1031"/>
        <v>25</v>
      </c>
      <c r="J1790" s="210">
        <f t="shared" si="1032"/>
        <v>0</v>
      </c>
      <c r="K1790" s="244">
        <f t="shared" si="1033"/>
        <v>25</v>
      </c>
      <c r="L1790" s="245">
        <f>SUM(L1718+H1790)</f>
        <v>186200</v>
      </c>
    </row>
    <row r="1791" spans="2:12" ht="16" thickTop="1" thickBot="1">
      <c r="B1791" s="957"/>
      <c r="C1791" s="13" t="s">
        <v>150</v>
      </c>
      <c r="D1791" s="14"/>
      <c r="E1791" s="15">
        <f t="shared" ref="E1791:L1791" si="1035">SUM(E1781:E1790)</f>
        <v>29</v>
      </c>
      <c r="F1791" s="16">
        <f t="shared" si="1035"/>
        <v>0</v>
      </c>
      <c r="G1791" s="17">
        <f t="shared" si="1035"/>
        <v>29</v>
      </c>
      <c r="H1791" s="18">
        <f t="shared" si="1035"/>
        <v>214400</v>
      </c>
      <c r="I1791" s="246">
        <f t="shared" si="1035"/>
        <v>441</v>
      </c>
      <c r="J1791" s="247">
        <f t="shared" si="1035"/>
        <v>0</v>
      </c>
      <c r="K1791" s="248">
        <f t="shared" si="1035"/>
        <v>441</v>
      </c>
      <c r="L1791" s="249">
        <f t="shared" si="1035"/>
        <v>3427200</v>
      </c>
    </row>
    <row r="1792" spans="2:12" ht="13.5" customHeight="1">
      <c r="B1792" s="955" t="s">
        <v>337</v>
      </c>
      <c r="C1792" s="301" t="s">
        <v>146</v>
      </c>
      <c r="D1792" s="234">
        <v>1000</v>
      </c>
      <c r="E1792" s="302"/>
      <c r="F1792" s="303"/>
      <c r="G1792" s="304">
        <f t="shared" ref="G1792:G1801" si="1036">E1792-F1792</f>
        <v>0</v>
      </c>
      <c r="H1792" s="305">
        <f>+G1792*D1792</f>
        <v>0</v>
      </c>
      <c r="I1792" s="306">
        <f t="shared" ref="I1792:I1801" si="1037">SUM(I1720+E1792)</f>
        <v>0</v>
      </c>
      <c r="J1792" s="307">
        <f t="shared" ref="J1792:J1801" si="1038">SUM(J1720+F1792)</f>
        <v>0</v>
      </c>
      <c r="K1792" s="308">
        <f t="shared" ref="K1792:K1799" si="1039">I1792-J1792</f>
        <v>0</v>
      </c>
      <c r="L1792" s="309">
        <f>K1792*$D1792</f>
        <v>0</v>
      </c>
    </row>
    <row r="1793" spans="2:12">
      <c r="B1793" s="956"/>
      <c r="C1793" s="55" t="s">
        <v>312</v>
      </c>
      <c r="D1793" s="310">
        <v>1000</v>
      </c>
      <c r="E1793" s="195"/>
      <c r="F1793" s="196"/>
      <c r="G1793" s="197">
        <f t="shared" si="1036"/>
        <v>0</v>
      </c>
      <c r="H1793" s="198">
        <f t="shared" ref="H1793:H1800" si="1040">+G1793*D1793</f>
        <v>0</v>
      </c>
      <c r="I1793" s="208">
        <f t="shared" si="1037"/>
        <v>0</v>
      </c>
      <c r="J1793" s="147">
        <f t="shared" si="1038"/>
        <v>0</v>
      </c>
      <c r="K1793" s="242">
        <f t="shared" si="1039"/>
        <v>0</v>
      </c>
      <c r="L1793" s="243">
        <f t="shared" ref="L1793:L1800" si="1041">K1793*$D1793</f>
        <v>0</v>
      </c>
    </row>
    <row r="1794" spans="2:12">
      <c r="B1794" s="956"/>
      <c r="C1794" s="55" t="s">
        <v>314</v>
      </c>
      <c r="D1794" s="194">
        <v>500</v>
      </c>
      <c r="E1794" s="195"/>
      <c r="F1794" s="196"/>
      <c r="G1794" s="197">
        <f t="shared" si="1036"/>
        <v>0</v>
      </c>
      <c r="H1794" s="198">
        <f t="shared" si="1040"/>
        <v>0</v>
      </c>
      <c r="I1794" s="208">
        <f t="shared" si="1037"/>
        <v>0</v>
      </c>
      <c r="J1794" s="147">
        <f t="shared" si="1038"/>
        <v>0</v>
      </c>
      <c r="K1794" s="242">
        <f t="shared" si="1039"/>
        <v>0</v>
      </c>
      <c r="L1794" s="243">
        <f t="shared" si="1041"/>
        <v>0</v>
      </c>
    </row>
    <row r="1795" spans="2:12">
      <c r="B1795" s="956"/>
      <c r="C1795" s="55" t="s">
        <v>313</v>
      </c>
      <c r="D1795" s="194">
        <v>500</v>
      </c>
      <c r="E1795" s="195"/>
      <c r="F1795" s="196"/>
      <c r="G1795" s="197">
        <f t="shared" si="1036"/>
        <v>0</v>
      </c>
      <c r="H1795" s="198">
        <f t="shared" si="1040"/>
        <v>0</v>
      </c>
      <c r="I1795" s="208">
        <f t="shared" si="1037"/>
        <v>0</v>
      </c>
      <c r="J1795" s="147">
        <f t="shared" si="1038"/>
        <v>0</v>
      </c>
      <c r="K1795" s="242">
        <f t="shared" si="1039"/>
        <v>0</v>
      </c>
      <c r="L1795" s="243">
        <f t="shared" si="1041"/>
        <v>0</v>
      </c>
    </row>
    <row r="1796" spans="2:12">
      <c r="B1796" s="956"/>
      <c r="C1796" s="55" t="s">
        <v>147</v>
      </c>
      <c r="D1796" s="194">
        <v>900</v>
      </c>
      <c r="E1796" s="195"/>
      <c r="F1796" s="196"/>
      <c r="G1796" s="197">
        <f t="shared" si="1036"/>
        <v>0</v>
      </c>
      <c r="H1796" s="198">
        <f t="shared" si="1040"/>
        <v>0</v>
      </c>
      <c r="I1796" s="208">
        <f t="shared" si="1037"/>
        <v>0</v>
      </c>
      <c r="J1796" s="147">
        <f t="shared" si="1038"/>
        <v>0</v>
      </c>
      <c r="K1796" s="242">
        <f t="shared" si="1039"/>
        <v>0</v>
      </c>
      <c r="L1796" s="243">
        <f t="shared" si="1041"/>
        <v>0</v>
      </c>
    </row>
    <row r="1797" spans="2:12">
      <c r="B1797" s="956"/>
      <c r="C1797" s="55" t="s">
        <v>315</v>
      </c>
      <c r="D1797" s="194">
        <v>900</v>
      </c>
      <c r="E1797" s="195"/>
      <c r="F1797" s="196"/>
      <c r="G1797" s="197">
        <f t="shared" si="1036"/>
        <v>0</v>
      </c>
      <c r="H1797" s="198">
        <f t="shared" si="1040"/>
        <v>0</v>
      </c>
      <c r="I1797" s="208">
        <f t="shared" si="1037"/>
        <v>0</v>
      </c>
      <c r="J1797" s="147">
        <f t="shared" si="1038"/>
        <v>0</v>
      </c>
      <c r="K1797" s="242">
        <f t="shared" si="1039"/>
        <v>0</v>
      </c>
      <c r="L1797" s="243">
        <f t="shared" si="1041"/>
        <v>0</v>
      </c>
    </row>
    <row r="1798" spans="2:12">
      <c r="B1798" s="956"/>
      <c r="C1798" s="55" t="s">
        <v>317</v>
      </c>
      <c r="D1798" s="194">
        <v>450</v>
      </c>
      <c r="E1798" s="195"/>
      <c r="F1798" s="196"/>
      <c r="G1798" s="197">
        <f t="shared" si="1036"/>
        <v>0</v>
      </c>
      <c r="H1798" s="198">
        <f t="shared" si="1040"/>
        <v>0</v>
      </c>
      <c r="I1798" s="208">
        <f t="shared" si="1037"/>
        <v>0</v>
      </c>
      <c r="J1798" s="147">
        <f t="shared" si="1038"/>
        <v>0</v>
      </c>
      <c r="K1798" s="242">
        <f t="shared" si="1039"/>
        <v>0</v>
      </c>
      <c r="L1798" s="243">
        <f t="shared" si="1041"/>
        <v>0</v>
      </c>
    </row>
    <row r="1799" spans="2:12">
      <c r="B1799" s="956"/>
      <c r="C1799" s="55" t="s">
        <v>316</v>
      </c>
      <c r="D1799" s="194">
        <v>450</v>
      </c>
      <c r="E1799" s="195"/>
      <c r="F1799" s="196"/>
      <c r="G1799" s="197">
        <f t="shared" si="1036"/>
        <v>0</v>
      </c>
      <c r="H1799" s="198">
        <f t="shared" si="1040"/>
        <v>0</v>
      </c>
      <c r="I1799" s="208">
        <f t="shared" si="1037"/>
        <v>0</v>
      </c>
      <c r="J1799" s="147">
        <f t="shared" si="1038"/>
        <v>0</v>
      </c>
      <c r="K1799" s="242">
        <f t="shared" si="1039"/>
        <v>0</v>
      </c>
      <c r="L1799" s="243">
        <f t="shared" si="1041"/>
        <v>0</v>
      </c>
    </row>
    <row r="1800" spans="2:12">
      <c r="B1800" s="956"/>
      <c r="C1800" s="55" t="s">
        <v>318</v>
      </c>
      <c r="D1800" s="199">
        <v>700</v>
      </c>
      <c r="E1800" s="195"/>
      <c r="F1800" s="196"/>
      <c r="G1800" s="197">
        <f t="shared" si="1036"/>
        <v>0</v>
      </c>
      <c r="H1800" s="198">
        <f t="shared" si="1040"/>
        <v>0</v>
      </c>
      <c r="I1800" s="208">
        <f t="shared" si="1037"/>
        <v>0</v>
      </c>
      <c r="J1800" s="147">
        <f t="shared" si="1038"/>
        <v>0</v>
      </c>
      <c r="K1800" s="242">
        <f>I1800-J1800</f>
        <v>0</v>
      </c>
      <c r="L1800" s="243">
        <f t="shared" si="1041"/>
        <v>0</v>
      </c>
    </row>
    <row r="1801" spans="2:12" ht="15" thickBot="1">
      <c r="B1801" s="956"/>
      <c r="C1801" s="200" t="s">
        <v>149</v>
      </c>
      <c r="D1801" s="201"/>
      <c r="E1801" s="339"/>
      <c r="F1801" s="203"/>
      <c r="G1801" s="204">
        <f t="shared" si="1036"/>
        <v>0</v>
      </c>
      <c r="H1801" s="330"/>
      <c r="I1801" s="209">
        <f t="shared" si="1037"/>
        <v>0</v>
      </c>
      <c r="J1801" s="210">
        <f t="shared" si="1038"/>
        <v>0</v>
      </c>
      <c r="K1801" s="244">
        <f>I1801-J1801</f>
        <v>0</v>
      </c>
      <c r="L1801" s="245">
        <f>SUM(L1729+H1801)</f>
        <v>0</v>
      </c>
    </row>
    <row r="1802" spans="2:12" ht="16" thickTop="1" thickBot="1">
      <c r="B1802" s="957"/>
      <c r="C1802" s="13" t="s">
        <v>150</v>
      </c>
      <c r="D1802" s="14"/>
      <c r="E1802" s="15">
        <f t="shared" ref="E1802:L1802" si="1042">SUM(E1792:E1801)</f>
        <v>0</v>
      </c>
      <c r="F1802" s="16">
        <f t="shared" si="1042"/>
        <v>0</v>
      </c>
      <c r="G1802" s="17">
        <f t="shared" si="1042"/>
        <v>0</v>
      </c>
      <c r="H1802" s="18">
        <f t="shared" si="1042"/>
        <v>0</v>
      </c>
      <c r="I1802" s="246">
        <f t="shared" si="1042"/>
        <v>0</v>
      </c>
      <c r="J1802" s="247">
        <f t="shared" si="1042"/>
        <v>0</v>
      </c>
      <c r="K1802" s="248">
        <f t="shared" si="1042"/>
        <v>0</v>
      </c>
      <c r="L1802" s="249">
        <f t="shared" si="1042"/>
        <v>0</v>
      </c>
    </row>
    <row r="1803" spans="2:12" ht="15" thickBot="1">
      <c r="B1803" s="207" t="s">
        <v>151</v>
      </c>
      <c r="C1803" s="232"/>
      <c r="D1803" s="232"/>
      <c r="E1803" s="258">
        <f t="shared" ref="E1803:L1803" si="1043">SUM(E1747+E1758+E1769+E1780+E1791+E1802)</f>
        <v>139</v>
      </c>
      <c r="F1803" s="341">
        <f t="shared" si="1043"/>
        <v>0</v>
      </c>
      <c r="G1803" s="342">
        <f t="shared" si="1043"/>
        <v>139</v>
      </c>
      <c r="H1803" s="343">
        <f t="shared" si="1043"/>
        <v>745900</v>
      </c>
      <c r="I1803" s="255">
        <f t="shared" si="1043"/>
        <v>3064</v>
      </c>
      <c r="J1803" s="256">
        <f t="shared" si="1043"/>
        <v>0</v>
      </c>
      <c r="K1803" s="257">
        <f t="shared" si="1043"/>
        <v>3064</v>
      </c>
      <c r="L1803" s="233">
        <f t="shared" si="1043"/>
        <v>15923260</v>
      </c>
    </row>
    <row r="1805" spans="2:12">
      <c r="B1805" s="961" t="s">
        <v>138</v>
      </c>
      <c r="C1805" s="961"/>
      <c r="D1805" s="961"/>
      <c r="E1805" s="922"/>
      <c r="F1805" s="922"/>
    </row>
    <row r="1806" spans="2:12" ht="16.5" customHeight="1" thickBot="1">
      <c r="B1806" s="954">
        <f>B1734+1</f>
        <v>46167</v>
      </c>
      <c r="C1806" s="954"/>
      <c r="D1806" s="954"/>
      <c r="E1806" s="954"/>
      <c r="F1806" s="954"/>
      <c r="G1806" s="311"/>
      <c r="H1806" s="20"/>
    </row>
    <row r="1807" spans="2:12" ht="15">
      <c r="B1807" s="958" t="s">
        <v>139</v>
      </c>
      <c r="C1807" s="959"/>
      <c r="D1807" s="960"/>
      <c r="E1807" s="5"/>
      <c r="F1807" s="226" t="s">
        <v>140</v>
      </c>
      <c r="G1807" s="226"/>
      <c r="H1807" s="6"/>
      <c r="I1807" s="7"/>
      <c r="J1807" s="226" t="s">
        <v>141</v>
      </c>
      <c r="K1807" s="226"/>
      <c r="L1807" s="6"/>
    </row>
    <row r="1808" spans="2:12" ht="15" thickBot="1">
      <c r="B1808" s="227"/>
      <c r="C1808" s="228"/>
      <c r="D1808" s="229"/>
      <c r="E1808" s="8" t="s">
        <v>142</v>
      </c>
      <c r="F1808" s="9" t="s">
        <v>143</v>
      </c>
      <c r="G1808" s="10" t="s">
        <v>144</v>
      </c>
      <c r="H1808" s="11" t="s">
        <v>145</v>
      </c>
      <c r="I1808" s="12" t="s">
        <v>142</v>
      </c>
      <c r="J1808" s="9" t="s">
        <v>143</v>
      </c>
      <c r="K1808" s="10" t="s">
        <v>144</v>
      </c>
      <c r="L1808" s="11" t="s">
        <v>145</v>
      </c>
    </row>
    <row r="1809" spans="2:12" ht="13.5" customHeight="1">
      <c r="B1809" s="955" t="s">
        <v>636</v>
      </c>
      <c r="C1809" s="301" t="s">
        <v>146</v>
      </c>
      <c r="D1809" s="234">
        <v>5000</v>
      </c>
      <c r="E1809" s="302">
        <v>64</v>
      </c>
      <c r="F1809" s="303"/>
      <c r="G1809" s="304">
        <f t="shared" ref="G1809:G1818" si="1044">E1809-F1809</f>
        <v>64</v>
      </c>
      <c r="H1809" s="305">
        <f>G1809*$D1809</f>
        <v>320000</v>
      </c>
      <c r="I1809" s="306">
        <f t="shared" ref="I1809:I1818" si="1045">SUM(I1737+E1809)</f>
        <v>918</v>
      </c>
      <c r="J1809" s="307">
        <f t="shared" ref="J1809:J1818" si="1046">SUM(J1737+F1809)</f>
        <v>0</v>
      </c>
      <c r="K1809" s="308">
        <f t="shared" ref="K1809:K1818" si="1047">I1809-J1809</f>
        <v>918</v>
      </c>
      <c r="L1809" s="309">
        <f>K1809*$D1809</f>
        <v>4590000</v>
      </c>
    </row>
    <row r="1810" spans="2:12">
      <c r="B1810" s="956"/>
      <c r="C1810" s="55" t="s">
        <v>312</v>
      </c>
      <c r="D1810" s="310">
        <v>5000</v>
      </c>
      <c r="E1810" s="195"/>
      <c r="F1810" s="196"/>
      <c r="G1810" s="197">
        <f t="shared" si="1044"/>
        <v>0</v>
      </c>
      <c r="H1810" s="198">
        <f t="shared" ref="H1810:H1817" si="1048">G1810*$D1810</f>
        <v>0</v>
      </c>
      <c r="I1810" s="208">
        <f t="shared" si="1045"/>
        <v>0</v>
      </c>
      <c r="J1810" s="147">
        <f t="shared" si="1046"/>
        <v>0</v>
      </c>
      <c r="K1810" s="242">
        <f t="shared" si="1047"/>
        <v>0</v>
      </c>
      <c r="L1810" s="243">
        <f t="shared" ref="L1810:L1817" si="1049">K1810*$D1810</f>
        <v>0</v>
      </c>
    </row>
    <row r="1811" spans="2:12">
      <c r="B1811" s="956"/>
      <c r="C1811" s="55" t="s">
        <v>314</v>
      </c>
      <c r="D1811" s="194">
        <v>2500</v>
      </c>
      <c r="E1811" s="195"/>
      <c r="F1811" s="196"/>
      <c r="G1811" s="197">
        <f t="shared" si="1044"/>
        <v>0</v>
      </c>
      <c r="H1811" s="198">
        <f t="shared" si="1048"/>
        <v>0</v>
      </c>
      <c r="I1811" s="208">
        <f t="shared" si="1045"/>
        <v>30</v>
      </c>
      <c r="J1811" s="147">
        <f t="shared" si="1046"/>
        <v>0</v>
      </c>
      <c r="K1811" s="242">
        <f t="shared" si="1047"/>
        <v>30</v>
      </c>
      <c r="L1811" s="243">
        <f t="shared" si="1049"/>
        <v>75000</v>
      </c>
    </row>
    <row r="1812" spans="2:12">
      <c r="B1812" s="956"/>
      <c r="C1812" s="55" t="s">
        <v>313</v>
      </c>
      <c r="D1812" s="194">
        <v>2500</v>
      </c>
      <c r="E1812" s="195"/>
      <c r="F1812" s="196"/>
      <c r="G1812" s="197">
        <f t="shared" si="1044"/>
        <v>0</v>
      </c>
      <c r="H1812" s="198">
        <f t="shared" si="1048"/>
        <v>0</v>
      </c>
      <c r="I1812" s="208">
        <f t="shared" si="1045"/>
        <v>0</v>
      </c>
      <c r="J1812" s="147">
        <f t="shared" si="1046"/>
        <v>0</v>
      </c>
      <c r="K1812" s="242">
        <f t="shared" si="1047"/>
        <v>0</v>
      </c>
      <c r="L1812" s="243">
        <f t="shared" si="1049"/>
        <v>0</v>
      </c>
    </row>
    <row r="1813" spans="2:12">
      <c r="B1813" s="956"/>
      <c r="C1813" s="55" t="s">
        <v>147</v>
      </c>
      <c r="D1813" s="194">
        <v>4750</v>
      </c>
      <c r="E1813" s="195">
        <v>6</v>
      </c>
      <c r="F1813" s="196"/>
      <c r="G1813" s="197">
        <f t="shared" si="1044"/>
        <v>6</v>
      </c>
      <c r="H1813" s="198">
        <f t="shared" si="1048"/>
        <v>28500</v>
      </c>
      <c r="I1813" s="208">
        <f t="shared" si="1045"/>
        <v>126</v>
      </c>
      <c r="J1813" s="147">
        <f t="shared" si="1046"/>
        <v>0</v>
      </c>
      <c r="K1813" s="242">
        <f t="shared" si="1047"/>
        <v>126</v>
      </c>
      <c r="L1813" s="243">
        <f t="shared" si="1049"/>
        <v>598500</v>
      </c>
    </row>
    <row r="1814" spans="2:12">
      <c r="B1814" s="956"/>
      <c r="C1814" s="55" t="s">
        <v>315</v>
      </c>
      <c r="D1814" s="194">
        <v>4750</v>
      </c>
      <c r="E1814" s="195"/>
      <c r="F1814" s="196"/>
      <c r="G1814" s="197">
        <f t="shared" si="1044"/>
        <v>0</v>
      </c>
      <c r="H1814" s="198">
        <f t="shared" si="1048"/>
        <v>0</v>
      </c>
      <c r="I1814" s="208">
        <f t="shared" si="1045"/>
        <v>0</v>
      </c>
      <c r="J1814" s="147">
        <f t="shared" si="1046"/>
        <v>0</v>
      </c>
      <c r="K1814" s="242">
        <f t="shared" si="1047"/>
        <v>0</v>
      </c>
      <c r="L1814" s="243">
        <f t="shared" si="1049"/>
        <v>0</v>
      </c>
    </row>
    <row r="1815" spans="2:12">
      <c r="B1815" s="956"/>
      <c r="C1815" s="55" t="s">
        <v>317</v>
      </c>
      <c r="D1815" s="194">
        <v>2380</v>
      </c>
      <c r="E1815" s="195"/>
      <c r="F1815" s="196"/>
      <c r="G1815" s="197">
        <f t="shared" si="1044"/>
        <v>0</v>
      </c>
      <c r="H1815" s="198">
        <f t="shared" si="1048"/>
        <v>0</v>
      </c>
      <c r="I1815" s="208">
        <f t="shared" si="1045"/>
        <v>7</v>
      </c>
      <c r="J1815" s="147">
        <f t="shared" si="1046"/>
        <v>0</v>
      </c>
      <c r="K1815" s="242">
        <f t="shared" si="1047"/>
        <v>7</v>
      </c>
      <c r="L1815" s="243">
        <f t="shared" si="1049"/>
        <v>16660</v>
      </c>
    </row>
    <row r="1816" spans="2:12">
      <c r="B1816" s="956"/>
      <c r="C1816" s="55" t="s">
        <v>316</v>
      </c>
      <c r="D1816" s="194">
        <v>2380</v>
      </c>
      <c r="E1816" s="195"/>
      <c r="F1816" s="196"/>
      <c r="G1816" s="197">
        <f t="shared" si="1044"/>
        <v>0</v>
      </c>
      <c r="H1816" s="198">
        <f t="shared" si="1048"/>
        <v>0</v>
      </c>
      <c r="I1816" s="208">
        <f t="shared" si="1045"/>
        <v>0</v>
      </c>
      <c r="J1816" s="147">
        <f t="shared" si="1046"/>
        <v>0</v>
      </c>
      <c r="K1816" s="242">
        <f t="shared" si="1047"/>
        <v>0</v>
      </c>
      <c r="L1816" s="243">
        <f t="shared" si="1049"/>
        <v>0</v>
      </c>
    </row>
    <row r="1817" spans="2:12">
      <c r="B1817" s="956"/>
      <c r="C1817" s="55" t="s">
        <v>318</v>
      </c>
      <c r="D1817" s="194">
        <v>3500</v>
      </c>
      <c r="E1817" s="195"/>
      <c r="F1817" s="196"/>
      <c r="G1817" s="197">
        <f t="shared" si="1044"/>
        <v>0</v>
      </c>
      <c r="H1817" s="198">
        <f t="shared" si="1048"/>
        <v>0</v>
      </c>
      <c r="I1817" s="208">
        <f t="shared" si="1045"/>
        <v>0</v>
      </c>
      <c r="J1817" s="147">
        <f t="shared" si="1046"/>
        <v>0</v>
      </c>
      <c r="K1817" s="242">
        <f t="shared" si="1047"/>
        <v>0</v>
      </c>
      <c r="L1817" s="243">
        <f t="shared" si="1049"/>
        <v>0</v>
      </c>
    </row>
    <row r="1818" spans="2:12" ht="15" thickBot="1">
      <c r="B1818" s="956"/>
      <c r="C1818" s="200" t="s">
        <v>149</v>
      </c>
      <c r="D1818" s="201"/>
      <c r="E1818" s="339">
        <v>167</v>
      </c>
      <c r="F1818" s="203"/>
      <c r="G1818" s="204">
        <f t="shared" si="1044"/>
        <v>167</v>
      </c>
      <c r="H1818" s="330">
        <v>793250</v>
      </c>
      <c r="I1818" s="209">
        <f t="shared" si="1045"/>
        <v>1507</v>
      </c>
      <c r="J1818" s="210">
        <f t="shared" si="1046"/>
        <v>0</v>
      </c>
      <c r="K1818" s="244">
        <f t="shared" si="1047"/>
        <v>1507</v>
      </c>
      <c r="L1818" s="245">
        <f>SUM(L1746+H1818)</f>
        <v>7081650</v>
      </c>
    </row>
    <row r="1819" spans="2:12" ht="16" thickTop="1" thickBot="1">
      <c r="B1819" s="957"/>
      <c r="C1819" s="13" t="s">
        <v>150</v>
      </c>
      <c r="D1819" s="14"/>
      <c r="E1819" s="15">
        <f t="shared" ref="E1819:L1819" si="1050">SUM(E1809:E1818)</f>
        <v>237</v>
      </c>
      <c r="F1819" s="16">
        <f t="shared" si="1050"/>
        <v>0</v>
      </c>
      <c r="G1819" s="17">
        <f t="shared" si="1050"/>
        <v>237</v>
      </c>
      <c r="H1819" s="18">
        <f t="shared" si="1050"/>
        <v>1141750</v>
      </c>
      <c r="I1819" s="246">
        <f t="shared" si="1050"/>
        <v>2588</v>
      </c>
      <c r="J1819" s="247">
        <f t="shared" si="1050"/>
        <v>0</v>
      </c>
      <c r="K1819" s="248">
        <f t="shared" si="1050"/>
        <v>2588</v>
      </c>
      <c r="L1819" s="249">
        <f t="shared" si="1050"/>
        <v>12361810</v>
      </c>
    </row>
    <row r="1820" spans="2:12" ht="13.5" customHeight="1">
      <c r="B1820" s="955" t="s">
        <v>319</v>
      </c>
      <c r="C1820" s="301" t="s">
        <v>146</v>
      </c>
      <c r="D1820" s="234">
        <v>4000</v>
      </c>
      <c r="E1820" s="302"/>
      <c r="F1820" s="303"/>
      <c r="G1820" s="304">
        <f t="shared" ref="G1820:G1828" si="1051">E1820-F1820</f>
        <v>0</v>
      </c>
      <c r="H1820" s="305">
        <f t="shared" ref="H1820:H1828" si="1052">G1820*$D1820</f>
        <v>0</v>
      </c>
      <c r="I1820" s="306">
        <f t="shared" ref="I1820:I1829" si="1053">SUM(I1748+E1820)</f>
        <v>0</v>
      </c>
      <c r="J1820" s="307">
        <f t="shared" ref="J1820:J1829" si="1054">SUM(J1748+F1820)</f>
        <v>0</v>
      </c>
      <c r="K1820" s="308">
        <f t="shared" ref="K1820:K1829" si="1055">I1820-J1820</f>
        <v>0</v>
      </c>
      <c r="L1820" s="309">
        <f>K1820*$D1820</f>
        <v>0</v>
      </c>
    </row>
    <row r="1821" spans="2:12">
      <c r="B1821" s="956"/>
      <c r="C1821" s="55" t="s">
        <v>312</v>
      </c>
      <c r="D1821" s="310">
        <v>4000</v>
      </c>
      <c r="E1821" s="195"/>
      <c r="F1821" s="196"/>
      <c r="G1821" s="197">
        <f t="shared" si="1051"/>
        <v>0</v>
      </c>
      <c r="H1821" s="198">
        <f t="shared" si="1052"/>
        <v>0</v>
      </c>
      <c r="I1821" s="208">
        <f t="shared" si="1053"/>
        <v>0</v>
      </c>
      <c r="J1821" s="147">
        <f t="shared" si="1054"/>
        <v>0</v>
      </c>
      <c r="K1821" s="242">
        <f t="shared" si="1055"/>
        <v>0</v>
      </c>
      <c r="L1821" s="243">
        <f t="shared" ref="L1821:L1828" si="1056">K1821*$D1821</f>
        <v>0</v>
      </c>
    </row>
    <row r="1822" spans="2:12">
      <c r="B1822" s="956"/>
      <c r="C1822" s="55" t="s">
        <v>314</v>
      </c>
      <c r="D1822" s="194">
        <v>2000</v>
      </c>
      <c r="E1822" s="195"/>
      <c r="F1822" s="196"/>
      <c r="G1822" s="197">
        <f t="shared" si="1051"/>
        <v>0</v>
      </c>
      <c r="H1822" s="198">
        <f t="shared" si="1052"/>
        <v>0</v>
      </c>
      <c r="I1822" s="208">
        <f t="shared" si="1053"/>
        <v>0</v>
      </c>
      <c r="J1822" s="147">
        <f t="shared" si="1054"/>
        <v>0</v>
      </c>
      <c r="K1822" s="242">
        <f t="shared" si="1055"/>
        <v>0</v>
      </c>
      <c r="L1822" s="243">
        <f t="shared" si="1056"/>
        <v>0</v>
      </c>
    </row>
    <row r="1823" spans="2:12">
      <c r="B1823" s="956"/>
      <c r="C1823" s="55" t="s">
        <v>313</v>
      </c>
      <c r="D1823" s="194">
        <v>2000</v>
      </c>
      <c r="E1823" s="195"/>
      <c r="F1823" s="196"/>
      <c r="G1823" s="197">
        <f t="shared" si="1051"/>
        <v>0</v>
      </c>
      <c r="H1823" s="198">
        <f t="shared" si="1052"/>
        <v>0</v>
      </c>
      <c r="I1823" s="208">
        <f t="shared" si="1053"/>
        <v>0</v>
      </c>
      <c r="J1823" s="147">
        <f t="shared" si="1054"/>
        <v>0</v>
      </c>
      <c r="K1823" s="242">
        <f t="shared" si="1055"/>
        <v>0</v>
      </c>
      <c r="L1823" s="243">
        <f t="shared" si="1056"/>
        <v>0</v>
      </c>
    </row>
    <row r="1824" spans="2:12">
      <c r="B1824" s="956"/>
      <c r="C1824" s="55" t="s">
        <v>147</v>
      </c>
      <c r="D1824" s="194">
        <v>3800</v>
      </c>
      <c r="E1824" s="195"/>
      <c r="F1824" s="196"/>
      <c r="G1824" s="197">
        <f t="shared" si="1051"/>
        <v>0</v>
      </c>
      <c r="H1824" s="198">
        <f t="shared" si="1052"/>
        <v>0</v>
      </c>
      <c r="I1824" s="208">
        <f t="shared" si="1053"/>
        <v>0</v>
      </c>
      <c r="J1824" s="147">
        <f t="shared" si="1054"/>
        <v>0</v>
      </c>
      <c r="K1824" s="242">
        <f t="shared" si="1055"/>
        <v>0</v>
      </c>
      <c r="L1824" s="243">
        <f t="shared" si="1056"/>
        <v>0</v>
      </c>
    </row>
    <row r="1825" spans="2:12">
      <c r="B1825" s="956"/>
      <c r="C1825" s="55" t="s">
        <v>315</v>
      </c>
      <c r="D1825" s="194">
        <v>3800</v>
      </c>
      <c r="E1825" s="195"/>
      <c r="F1825" s="196"/>
      <c r="G1825" s="197">
        <f t="shared" si="1051"/>
        <v>0</v>
      </c>
      <c r="H1825" s="198">
        <f t="shared" si="1052"/>
        <v>0</v>
      </c>
      <c r="I1825" s="208">
        <f t="shared" si="1053"/>
        <v>0</v>
      </c>
      <c r="J1825" s="147">
        <f t="shared" si="1054"/>
        <v>0</v>
      </c>
      <c r="K1825" s="242">
        <f t="shared" si="1055"/>
        <v>0</v>
      </c>
      <c r="L1825" s="243">
        <f t="shared" si="1056"/>
        <v>0</v>
      </c>
    </row>
    <row r="1826" spans="2:12">
      <c r="B1826" s="956"/>
      <c r="C1826" s="55" t="s">
        <v>317</v>
      </c>
      <c r="D1826" s="194">
        <v>1900</v>
      </c>
      <c r="E1826" s="195"/>
      <c r="F1826" s="196"/>
      <c r="G1826" s="197">
        <f t="shared" si="1051"/>
        <v>0</v>
      </c>
      <c r="H1826" s="198">
        <f t="shared" si="1052"/>
        <v>0</v>
      </c>
      <c r="I1826" s="208">
        <f t="shared" si="1053"/>
        <v>0</v>
      </c>
      <c r="J1826" s="147">
        <f t="shared" si="1054"/>
        <v>0</v>
      </c>
      <c r="K1826" s="242">
        <f t="shared" si="1055"/>
        <v>0</v>
      </c>
      <c r="L1826" s="243">
        <f t="shared" si="1056"/>
        <v>0</v>
      </c>
    </row>
    <row r="1827" spans="2:12">
      <c r="B1827" s="956"/>
      <c r="C1827" s="55" t="s">
        <v>316</v>
      </c>
      <c r="D1827" s="194">
        <v>1900</v>
      </c>
      <c r="E1827" s="195"/>
      <c r="F1827" s="196"/>
      <c r="G1827" s="197">
        <f t="shared" si="1051"/>
        <v>0</v>
      </c>
      <c r="H1827" s="198">
        <f t="shared" si="1052"/>
        <v>0</v>
      </c>
      <c r="I1827" s="208">
        <f t="shared" si="1053"/>
        <v>0</v>
      </c>
      <c r="J1827" s="147">
        <f t="shared" si="1054"/>
        <v>0</v>
      </c>
      <c r="K1827" s="242">
        <f t="shared" si="1055"/>
        <v>0</v>
      </c>
      <c r="L1827" s="243">
        <f t="shared" si="1056"/>
        <v>0</v>
      </c>
    </row>
    <row r="1828" spans="2:12">
      <c r="B1828" s="956"/>
      <c r="C1828" s="55" t="s">
        <v>318</v>
      </c>
      <c r="D1828" s="194">
        <v>2800</v>
      </c>
      <c r="E1828" s="195"/>
      <c r="F1828" s="196"/>
      <c r="G1828" s="197">
        <f t="shared" si="1051"/>
        <v>0</v>
      </c>
      <c r="H1828" s="198">
        <f t="shared" si="1052"/>
        <v>0</v>
      </c>
      <c r="I1828" s="208">
        <f t="shared" si="1053"/>
        <v>0</v>
      </c>
      <c r="J1828" s="147">
        <f t="shared" si="1054"/>
        <v>0</v>
      </c>
      <c r="K1828" s="242">
        <f t="shared" si="1055"/>
        <v>0</v>
      </c>
      <c r="L1828" s="243">
        <f t="shared" si="1056"/>
        <v>0</v>
      </c>
    </row>
    <row r="1829" spans="2:12" ht="15" thickBot="1">
      <c r="B1829" s="956"/>
      <c r="C1829" s="200" t="s">
        <v>149</v>
      </c>
      <c r="D1829" s="201"/>
      <c r="E1829" s="339"/>
      <c r="F1829" s="203"/>
      <c r="G1829" s="204">
        <f>E1829-F1829</f>
        <v>0</v>
      </c>
      <c r="H1829" s="330"/>
      <c r="I1829" s="209">
        <f t="shared" si="1053"/>
        <v>0</v>
      </c>
      <c r="J1829" s="210">
        <f t="shared" si="1054"/>
        <v>0</v>
      </c>
      <c r="K1829" s="244">
        <f t="shared" si="1055"/>
        <v>0</v>
      </c>
      <c r="L1829" s="245">
        <f>SUM(L1757+H1829)</f>
        <v>0</v>
      </c>
    </row>
    <row r="1830" spans="2:12" ht="16" thickTop="1" thickBot="1">
      <c r="B1830" s="957"/>
      <c r="C1830" s="13" t="s">
        <v>150</v>
      </c>
      <c r="D1830" s="14"/>
      <c r="E1830" s="15">
        <f t="shared" ref="E1830:L1830" si="1057">SUM(E1820:E1829)</f>
        <v>0</v>
      </c>
      <c r="F1830" s="16">
        <f t="shared" si="1057"/>
        <v>0</v>
      </c>
      <c r="G1830" s="17">
        <f t="shared" si="1057"/>
        <v>0</v>
      </c>
      <c r="H1830" s="18">
        <f t="shared" si="1057"/>
        <v>0</v>
      </c>
      <c r="I1830" s="246">
        <f t="shared" si="1057"/>
        <v>0</v>
      </c>
      <c r="J1830" s="247">
        <f t="shared" si="1057"/>
        <v>0</v>
      </c>
      <c r="K1830" s="248">
        <f t="shared" si="1057"/>
        <v>0</v>
      </c>
      <c r="L1830" s="249">
        <f t="shared" si="1057"/>
        <v>0</v>
      </c>
    </row>
    <row r="1831" spans="2:12" ht="13.5" customHeight="1">
      <c r="B1831" s="955" t="s">
        <v>320</v>
      </c>
      <c r="C1831" s="301" t="s">
        <v>146</v>
      </c>
      <c r="D1831" s="234">
        <v>3000</v>
      </c>
      <c r="E1831" s="302"/>
      <c r="F1831" s="303"/>
      <c r="G1831" s="304">
        <f t="shared" ref="G1831:G1839" si="1058">E1831-F1831</f>
        <v>0</v>
      </c>
      <c r="H1831" s="305">
        <f t="shared" ref="H1831:H1839" si="1059">G1831*$D1831</f>
        <v>0</v>
      </c>
      <c r="I1831" s="306">
        <f t="shared" ref="I1831:I1840" si="1060">SUM(I1759+E1831)</f>
        <v>69</v>
      </c>
      <c r="J1831" s="307">
        <f t="shared" ref="J1831:J1840" si="1061">SUM(J1759+F1831)</f>
        <v>0</v>
      </c>
      <c r="K1831" s="308">
        <f t="shared" ref="K1831:K1840" si="1062">I1831-J1831</f>
        <v>69</v>
      </c>
      <c r="L1831" s="309">
        <f>K1831*$D1831</f>
        <v>207000</v>
      </c>
    </row>
    <row r="1832" spans="2:12">
      <c r="B1832" s="956"/>
      <c r="C1832" s="55" t="s">
        <v>312</v>
      </c>
      <c r="D1832" s="310">
        <v>3000</v>
      </c>
      <c r="E1832" s="195"/>
      <c r="F1832" s="196"/>
      <c r="G1832" s="197">
        <f t="shared" si="1058"/>
        <v>0</v>
      </c>
      <c r="H1832" s="198">
        <f t="shared" si="1059"/>
        <v>0</v>
      </c>
      <c r="I1832" s="208">
        <f t="shared" si="1060"/>
        <v>0</v>
      </c>
      <c r="J1832" s="147">
        <f t="shared" si="1061"/>
        <v>0</v>
      </c>
      <c r="K1832" s="242">
        <f t="shared" si="1062"/>
        <v>0</v>
      </c>
      <c r="L1832" s="243">
        <f t="shared" ref="L1832:L1839" si="1063">K1832*$D1832</f>
        <v>0</v>
      </c>
    </row>
    <row r="1833" spans="2:12">
      <c r="B1833" s="956"/>
      <c r="C1833" s="55" t="s">
        <v>314</v>
      </c>
      <c r="D1833" s="194">
        <v>1500</v>
      </c>
      <c r="E1833" s="195"/>
      <c r="F1833" s="196"/>
      <c r="G1833" s="197">
        <f t="shared" si="1058"/>
        <v>0</v>
      </c>
      <c r="H1833" s="198">
        <f t="shared" si="1059"/>
        <v>0</v>
      </c>
      <c r="I1833" s="208">
        <f t="shared" si="1060"/>
        <v>2</v>
      </c>
      <c r="J1833" s="147">
        <f t="shared" si="1061"/>
        <v>0</v>
      </c>
      <c r="K1833" s="242">
        <f t="shared" si="1062"/>
        <v>2</v>
      </c>
      <c r="L1833" s="243">
        <f t="shared" si="1063"/>
        <v>3000</v>
      </c>
    </row>
    <row r="1834" spans="2:12">
      <c r="B1834" s="956"/>
      <c r="C1834" s="55" t="s">
        <v>313</v>
      </c>
      <c r="D1834" s="194">
        <v>1500</v>
      </c>
      <c r="E1834" s="195"/>
      <c r="F1834" s="196"/>
      <c r="G1834" s="197">
        <f t="shared" si="1058"/>
        <v>0</v>
      </c>
      <c r="H1834" s="198">
        <f t="shared" si="1059"/>
        <v>0</v>
      </c>
      <c r="I1834" s="208">
        <f t="shared" si="1060"/>
        <v>0</v>
      </c>
      <c r="J1834" s="147">
        <f t="shared" si="1061"/>
        <v>0</v>
      </c>
      <c r="K1834" s="242">
        <f t="shared" si="1062"/>
        <v>0</v>
      </c>
      <c r="L1834" s="243">
        <f t="shared" si="1063"/>
        <v>0</v>
      </c>
    </row>
    <row r="1835" spans="2:12">
      <c r="B1835" s="956"/>
      <c r="C1835" s="55" t="s">
        <v>147</v>
      </c>
      <c r="D1835" s="194">
        <v>2850</v>
      </c>
      <c r="E1835" s="195"/>
      <c r="F1835" s="196"/>
      <c r="G1835" s="197">
        <f t="shared" si="1058"/>
        <v>0</v>
      </c>
      <c r="H1835" s="198">
        <f t="shared" si="1059"/>
        <v>0</v>
      </c>
      <c r="I1835" s="208">
        <f t="shared" si="1060"/>
        <v>12</v>
      </c>
      <c r="J1835" s="147">
        <f t="shared" si="1061"/>
        <v>0</v>
      </c>
      <c r="K1835" s="242">
        <f t="shared" si="1062"/>
        <v>12</v>
      </c>
      <c r="L1835" s="243">
        <f t="shared" si="1063"/>
        <v>34200</v>
      </c>
    </row>
    <row r="1836" spans="2:12">
      <c r="B1836" s="956"/>
      <c r="C1836" s="55" t="s">
        <v>315</v>
      </c>
      <c r="D1836" s="194">
        <v>2850</v>
      </c>
      <c r="E1836" s="195"/>
      <c r="F1836" s="196"/>
      <c r="G1836" s="197">
        <f t="shared" si="1058"/>
        <v>0</v>
      </c>
      <c r="H1836" s="198">
        <f t="shared" si="1059"/>
        <v>0</v>
      </c>
      <c r="I1836" s="208">
        <f t="shared" si="1060"/>
        <v>0</v>
      </c>
      <c r="J1836" s="147">
        <f t="shared" si="1061"/>
        <v>0</v>
      </c>
      <c r="K1836" s="242">
        <f t="shared" si="1062"/>
        <v>0</v>
      </c>
      <c r="L1836" s="243">
        <f t="shared" si="1063"/>
        <v>0</v>
      </c>
    </row>
    <row r="1837" spans="2:12">
      <c r="B1837" s="956"/>
      <c r="C1837" s="55" t="s">
        <v>317</v>
      </c>
      <c r="D1837" s="194">
        <v>1430</v>
      </c>
      <c r="E1837" s="195"/>
      <c r="F1837" s="196"/>
      <c r="G1837" s="197">
        <f t="shared" si="1058"/>
        <v>0</v>
      </c>
      <c r="H1837" s="198">
        <f t="shared" si="1059"/>
        <v>0</v>
      </c>
      <c r="I1837" s="208">
        <f t="shared" si="1060"/>
        <v>0</v>
      </c>
      <c r="J1837" s="147">
        <f t="shared" si="1061"/>
        <v>0</v>
      </c>
      <c r="K1837" s="242">
        <f t="shared" si="1062"/>
        <v>0</v>
      </c>
      <c r="L1837" s="243">
        <f t="shared" si="1063"/>
        <v>0</v>
      </c>
    </row>
    <row r="1838" spans="2:12">
      <c r="B1838" s="956"/>
      <c r="C1838" s="55" t="s">
        <v>316</v>
      </c>
      <c r="D1838" s="194">
        <v>1430</v>
      </c>
      <c r="E1838" s="195"/>
      <c r="F1838" s="196"/>
      <c r="G1838" s="197">
        <f t="shared" si="1058"/>
        <v>0</v>
      </c>
      <c r="H1838" s="198">
        <f t="shared" si="1059"/>
        <v>0</v>
      </c>
      <c r="I1838" s="208">
        <f t="shared" si="1060"/>
        <v>0</v>
      </c>
      <c r="J1838" s="147">
        <f t="shared" si="1061"/>
        <v>0</v>
      </c>
      <c r="K1838" s="242">
        <f t="shared" si="1062"/>
        <v>0</v>
      </c>
      <c r="L1838" s="243">
        <f t="shared" si="1063"/>
        <v>0</v>
      </c>
    </row>
    <row r="1839" spans="2:12">
      <c r="B1839" s="956"/>
      <c r="C1839" s="55" t="s">
        <v>318</v>
      </c>
      <c r="D1839" s="194">
        <v>2100</v>
      </c>
      <c r="E1839" s="195"/>
      <c r="F1839" s="196"/>
      <c r="G1839" s="197">
        <f t="shared" si="1058"/>
        <v>0</v>
      </c>
      <c r="H1839" s="198">
        <f t="shared" si="1059"/>
        <v>0</v>
      </c>
      <c r="I1839" s="208">
        <f t="shared" si="1060"/>
        <v>0</v>
      </c>
      <c r="J1839" s="147">
        <f t="shared" si="1061"/>
        <v>0</v>
      </c>
      <c r="K1839" s="242">
        <f t="shared" si="1062"/>
        <v>0</v>
      </c>
      <c r="L1839" s="243">
        <f t="shared" si="1063"/>
        <v>0</v>
      </c>
    </row>
    <row r="1840" spans="2:12" ht="15" thickBot="1">
      <c r="B1840" s="956"/>
      <c r="C1840" s="200" t="s">
        <v>149</v>
      </c>
      <c r="D1840" s="201"/>
      <c r="E1840" s="339"/>
      <c r="F1840" s="203"/>
      <c r="G1840" s="204">
        <f>E1840-F1840</f>
        <v>0</v>
      </c>
      <c r="H1840" s="330"/>
      <c r="I1840" s="209">
        <f t="shared" si="1060"/>
        <v>118</v>
      </c>
      <c r="J1840" s="210">
        <f t="shared" si="1061"/>
        <v>0</v>
      </c>
      <c r="K1840" s="244">
        <f t="shared" si="1062"/>
        <v>118</v>
      </c>
      <c r="L1840" s="245">
        <f>SUM(L1768+H1840)</f>
        <v>336300</v>
      </c>
    </row>
    <row r="1841" spans="2:12" ht="16" thickTop="1" thickBot="1">
      <c r="B1841" s="957"/>
      <c r="C1841" s="13" t="s">
        <v>150</v>
      </c>
      <c r="D1841" s="14"/>
      <c r="E1841" s="15">
        <f t="shared" ref="E1841:L1841" si="1064">SUM(E1831:E1840)</f>
        <v>0</v>
      </c>
      <c r="F1841" s="16">
        <f t="shared" si="1064"/>
        <v>0</v>
      </c>
      <c r="G1841" s="17">
        <f t="shared" si="1064"/>
        <v>0</v>
      </c>
      <c r="H1841" s="18">
        <f t="shared" si="1064"/>
        <v>0</v>
      </c>
      <c r="I1841" s="246">
        <f t="shared" si="1064"/>
        <v>201</v>
      </c>
      <c r="J1841" s="247">
        <f t="shared" si="1064"/>
        <v>0</v>
      </c>
      <c r="K1841" s="248">
        <f t="shared" si="1064"/>
        <v>201</v>
      </c>
      <c r="L1841" s="249">
        <f t="shared" si="1064"/>
        <v>580500</v>
      </c>
    </row>
    <row r="1842" spans="2:12" ht="13.5" customHeight="1">
      <c r="B1842" s="955" t="s">
        <v>321</v>
      </c>
      <c r="C1842" s="301" t="s">
        <v>146</v>
      </c>
      <c r="D1842" s="234">
        <v>10000</v>
      </c>
      <c r="E1842" s="302"/>
      <c r="F1842" s="303"/>
      <c r="G1842" s="304">
        <f t="shared" ref="G1842:G1850" si="1065">E1842-F1842</f>
        <v>0</v>
      </c>
      <c r="H1842" s="305">
        <f t="shared" ref="H1842:H1850" si="1066">G1842*$D1842</f>
        <v>0</v>
      </c>
      <c r="I1842" s="306">
        <f t="shared" ref="I1842:I1851" si="1067">SUM(I1770+E1842)</f>
        <v>60</v>
      </c>
      <c r="J1842" s="307">
        <f t="shared" ref="J1842:J1851" si="1068">SUM(J1770+F1842)</f>
        <v>0</v>
      </c>
      <c r="K1842" s="308">
        <f t="shared" ref="K1842:K1851" si="1069">I1842-J1842</f>
        <v>60</v>
      </c>
      <c r="L1842" s="309">
        <f>K1842*$D1842</f>
        <v>600000</v>
      </c>
    </row>
    <row r="1843" spans="2:12">
      <c r="B1843" s="956"/>
      <c r="C1843" s="55" t="s">
        <v>312</v>
      </c>
      <c r="D1843" s="310">
        <v>10000</v>
      </c>
      <c r="E1843" s="195"/>
      <c r="F1843" s="196"/>
      <c r="G1843" s="197">
        <f t="shared" si="1065"/>
        <v>0</v>
      </c>
      <c r="H1843" s="198">
        <f t="shared" si="1066"/>
        <v>0</v>
      </c>
      <c r="I1843" s="208">
        <f t="shared" si="1067"/>
        <v>0</v>
      </c>
      <c r="J1843" s="147">
        <f t="shared" si="1068"/>
        <v>0</v>
      </c>
      <c r="K1843" s="242">
        <f t="shared" si="1069"/>
        <v>0</v>
      </c>
      <c r="L1843" s="243">
        <f t="shared" ref="L1843:L1850" si="1070">K1843*$D1843</f>
        <v>0</v>
      </c>
    </row>
    <row r="1844" spans="2:12">
      <c r="B1844" s="956"/>
      <c r="C1844" s="55" t="s">
        <v>314</v>
      </c>
      <c r="D1844" s="194">
        <v>5000</v>
      </c>
      <c r="E1844" s="195"/>
      <c r="F1844" s="196"/>
      <c r="G1844" s="197">
        <f t="shared" si="1065"/>
        <v>0</v>
      </c>
      <c r="H1844" s="198">
        <f t="shared" si="1066"/>
        <v>0</v>
      </c>
      <c r="I1844" s="208">
        <f t="shared" si="1067"/>
        <v>2</v>
      </c>
      <c r="J1844" s="147">
        <f t="shared" si="1068"/>
        <v>0</v>
      </c>
      <c r="K1844" s="242">
        <f t="shared" si="1069"/>
        <v>2</v>
      </c>
      <c r="L1844" s="243">
        <f t="shared" si="1070"/>
        <v>10000</v>
      </c>
    </row>
    <row r="1845" spans="2:12">
      <c r="B1845" s="956"/>
      <c r="C1845" s="55" t="s">
        <v>313</v>
      </c>
      <c r="D1845" s="194">
        <v>5000</v>
      </c>
      <c r="E1845" s="195"/>
      <c r="F1845" s="196"/>
      <c r="G1845" s="197">
        <f t="shared" si="1065"/>
        <v>0</v>
      </c>
      <c r="H1845" s="198">
        <f t="shared" si="1066"/>
        <v>0</v>
      </c>
      <c r="I1845" s="208">
        <f t="shared" si="1067"/>
        <v>0</v>
      </c>
      <c r="J1845" s="147">
        <f t="shared" si="1068"/>
        <v>0</v>
      </c>
      <c r="K1845" s="242">
        <f t="shared" si="1069"/>
        <v>0</v>
      </c>
      <c r="L1845" s="243">
        <f t="shared" si="1070"/>
        <v>0</v>
      </c>
    </row>
    <row r="1846" spans="2:12">
      <c r="B1846" s="956"/>
      <c r="C1846" s="55" t="s">
        <v>147</v>
      </c>
      <c r="D1846" s="194">
        <v>9500</v>
      </c>
      <c r="E1846" s="195"/>
      <c r="F1846" s="196"/>
      <c r="G1846" s="197">
        <f t="shared" si="1065"/>
        <v>0</v>
      </c>
      <c r="H1846" s="198">
        <f t="shared" si="1066"/>
        <v>0</v>
      </c>
      <c r="I1846" s="208">
        <f t="shared" si="1067"/>
        <v>9</v>
      </c>
      <c r="J1846" s="147">
        <f t="shared" si="1068"/>
        <v>0</v>
      </c>
      <c r="K1846" s="242">
        <f t="shared" si="1069"/>
        <v>9</v>
      </c>
      <c r="L1846" s="243">
        <f t="shared" si="1070"/>
        <v>85500</v>
      </c>
    </row>
    <row r="1847" spans="2:12">
      <c r="B1847" s="956"/>
      <c r="C1847" s="55" t="s">
        <v>315</v>
      </c>
      <c r="D1847" s="194">
        <v>9500</v>
      </c>
      <c r="E1847" s="195"/>
      <c r="F1847" s="196"/>
      <c r="G1847" s="197">
        <f t="shared" si="1065"/>
        <v>0</v>
      </c>
      <c r="H1847" s="198">
        <f t="shared" si="1066"/>
        <v>0</v>
      </c>
      <c r="I1847" s="208">
        <f t="shared" si="1067"/>
        <v>0</v>
      </c>
      <c r="J1847" s="147">
        <f t="shared" si="1068"/>
        <v>0</v>
      </c>
      <c r="K1847" s="242">
        <f t="shared" si="1069"/>
        <v>0</v>
      </c>
      <c r="L1847" s="243">
        <f t="shared" si="1070"/>
        <v>0</v>
      </c>
    </row>
    <row r="1848" spans="2:12">
      <c r="B1848" s="956"/>
      <c r="C1848" s="55" t="s">
        <v>317</v>
      </c>
      <c r="D1848" s="194">
        <v>4750</v>
      </c>
      <c r="E1848" s="195"/>
      <c r="F1848" s="196"/>
      <c r="G1848" s="197">
        <f t="shared" si="1065"/>
        <v>0</v>
      </c>
      <c r="H1848" s="198">
        <f t="shared" si="1066"/>
        <v>0</v>
      </c>
      <c r="I1848" s="208">
        <f t="shared" si="1067"/>
        <v>0</v>
      </c>
      <c r="J1848" s="147">
        <f t="shared" si="1068"/>
        <v>0</v>
      </c>
      <c r="K1848" s="242">
        <f t="shared" si="1069"/>
        <v>0</v>
      </c>
      <c r="L1848" s="243">
        <f t="shared" si="1070"/>
        <v>0</v>
      </c>
    </row>
    <row r="1849" spans="2:12">
      <c r="B1849" s="956"/>
      <c r="C1849" s="55" t="s">
        <v>316</v>
      </c>
      <c r="D1849" s="194">
        <v>4750</v>
      </c>
      <c r="E1849" s="195"/>
      <c r="F1849" s="196"/>
      <c r="G1849" s="197">
        <f t="shared" si="1065"/>
        <v>0</v>
      </c>
      <c r="H1849" s="198">
        <f t="shared" si="1066"/>
        <v>0</v>
      </c>
      <c r="I1849" s="208">
        <f t="shared" si="1067"/>
        <v>0</v>
      </c>
      <c r="J1849" s="147">
        <f t="shared" si="1068"/>
        <v>0</v>
      </c>
      <c r="K1849" s="242">
        <f t="shared" si="1069"/>
        <v>0</v>
      </c>
      <c r="L1849" s="243">
        <f t="shared" si="1070"/>
        <v>0</v>
      </c>
    </row>
    <row r="1850" spans="2:12">
      <c r="B1850" s="956"/>
      <c r="C1850" s="55" t="s">
        <v>318</v>
      </c>
      <c r="D1850" s="194">
        <v>7000</v>
      </c>
      <c r="E1850" s="195"/>
      <c r="F1850" s="196"/>
      <c r="G1850" s="197">
        <f t="shared" si="1065"/>
        <v>0</v>
      </c>
      <c r="H1850" s="198">
        <f t="shared" si="1066"/>
        <v>0</v>
      </c>
      <c r="I1850" s="208">
        <f t="shared" si="1067"/>
        <v>0</v>
      </c>
      <c r="J1850" s="147">
        <f t="shared" si="1068"/>
        <v>0</v>
      </c>
      <c r="K1850" s="242">
        <f t="shared" si="1069"/>
        <v>0</v>
      </c>
      <c r="L1850" s="243">
        <f t="shared" si="1070"/>
        <v>0</v>
      </c>
    </row>
    <row r="1851" spans="2:12" ht="15" thickBot="1">
      <c r="B1851" s="956"/>
      <c r="C1851" s="200" t="s">
        <v>149</v>
      </c>
      <c r="D1851" s="201"/>
      <c r="E1851" s="339"/>
      <c r="F1851" s="203"/>
      <c r="G1851" s="204">
        <f>E1851-F1851</f>
        <v>0</v>
      </c>
      <c r="H1851" s="330"/>
      <c r="I1851" s="209">
        <f t="shared" si="1067"/>
        <v>0</v>
      </c>
      <c r="J1851" s="210">
        <f t="shared" si="1068"/>
        <v>0</v>
      </c>
      <c r="K1851" s="244">
        <f t="shared" si="1069"/>
        <v>0</v>
      </c>
      <c r="L1851" s="245">
        <f>SUM(L1779+H1851)</f>
        <v>0</v>
      </c>
    </row>
    <row r="1852" spans="2:12" ht="16" thickTop="1" thickBot="1">
      <c r="B1852" s="957"/>
      <c r="C1852" s="13" t="s">
        <v>150</v>
      </c>
      <c r="D1852" s="14"/>
      <c r="E1852" s="15">
        <f t="shared" ref="E1852:L1852" si="1071">SUM(E1842:E1851)</f>
        <v>0</v>
      </c>
      <c r="F1852" s="16">
        <f t="shared" si="1071"/>
        <v>0</v>
      </c>
      <c r="G1852" s="17">
        <f t="shared" si="1071"/>
        <v>0</v>
      </c>
      <c r="H1852" s="18">
        <f t="shared" si="1071"/>
        <v>0</v>
      </c>
      <c r="I1852" s="246">
        <f t="shared" si="1071"/>
        <v>71</v>
      </c>
      <c r="J1852" s="247">
        <f t="shared" si="1071"/>
        <v>0</v>
      </c>
      <c r="K1852" s="248">
        <f t="shared" si="1071"/>
        <v>71</v>
      </c>
      <c r="L1852" s="249">
        <f t="shared" si="1071"/>
        <v>695500</v>
      </c>
    </row>
    <row r="1853" spans="2:12" ht="13.5" customHeight="1">
      <c r="B1853" s="955" t="s">
        <v>686</v>
      </c>
      <c r="C1853" s="301" t="s">
        <v>146</v>
      </c>
      <c r="D1853" s="234">
        <v>8000</v>
      </c>
      <c r="E1853" s="302">
        <v>32</v>
      </c>
      <c r="F1853" s="303"/>
      <c r="G1853" s="304">
        <f t="shared" ref="G1853:G1861" si="1072">E1853-F1853</f>
        <v>32</v>
      </c>
      <c r="H1853" s="305">
        <f t="shared" ref="H1853:H1861" si="1073">G1853*$D1853</f>
        <v>256000</v>
      </c>
      <c r="I1853" s="306">
        <f t="shared" ref="I1853:I1862" si="1074">SUM(I1781+E1853)</f>
        <v>384</v>
      </c>
      <c r="J1853" s="307">
        <f t="shared" ref="J1853:J1862" si="1075">SUM(J1781+F1853)</f>
        <v>0</v>
      </c>
      <c r="K1853" s="308">
        <f t="shared" ref="K1853:K1862" si="1076">I1853-J1853</f>
        <v>384</v>
      </c>
      <c r="L1853" s="309">
        <f>K1853*$D1853</f>
        <v>3072000</v>
      </c>
    </row>
    <row r="1854" spans="2:12">
      <c r="B1854" s="956"/>
      <c r="C1854" s="55" t="s">
        <v>312</v>
      </c>
      <c r="D1854" s="310">
        <v>8000</v>
      </c>
      <c r="E1854" s="195"/>
      <c r="F1854" s="196"/>
      <c r="G1854" s="197">
        <f t="shared" si="1072"/>
        <v>0</v>
      </c>
      <c r="H1854" s="198">
        <f t="shared" si="1073"/>
        <v>0</v>
      </c>
      <c r="I1854" s="208">
        <f t="shared" si="1074"/>
        <v>0</v>
      </c>
      <c r="J1854" s="147">
        <f t="shared" si="1075"/>
        <v>0</v>
      </c>
      <c r="K1854" s="242">
        <f t="shared" si="1076"/>
        <v>0</v>
      </c>
      <c r="L1854" s="243">
        <f t="shared" ref="L1854:L1861" si="1077">K1854*$D1854</f>
        <v>0</v>
      </c>
    </row>
    <row r="1855" spans="2:12">
      <c r="B1855" s="956"/>
      <c r="C1855" s="55" t="s">
        <v>314</v>
      </c>
      <c r="D1855" s="194">
        <v>4000</v>
      </c>
      <c r="E1855" s="195">
        <v>2</v>
      </c>
      <c r="F1855" s="196"/>
      <c r="G1855" s="197">
        <f t="shared" si="1072"/>
        <v>2</v>
      </c>
      <c r="H1855" s="198">
        <f t="shared" si="1073"/>
        <v>8000</v>
      </c>
      <c r="I1855" s="208">
        <f t="shared" si="1074"/>
        <v>18</v>
      </c>
      <c r="J1855" s="147">
        <f t="shared" si="1075"/>
        <v>0</v>
      </c>
      <c r="K1855" s="242">
        <f t="shared" si="1076"/>
        <v>18</v>
      </c>
      <c r="L1855" s="243">
        <f t="shared" si="1077"/>
        <v>72000</v>
      </c>
    </row>
    <row r="1856" spans="2:12">
      <c r="B1856" s="956"/>
      <c r="C1856" s="55" t="s">
        <v>313</v>
      </c>
      <c r="D1856" s="194">
        <v>4000</v>
      </c>
      <c r="E1856" s="195"/>
      <c r="F1856" s="196"/>
      <c r="G1856" s="197">
        <f t="shared" si="1072"/>
        <v>0</v>
      </c>
      <c r="H1856" s="198">
        <f t="shared" si="1073"/>
        <v>0</v>
      </c>
      <c r="I1856" s="208">
        <f t="shared" si="1074"/>
        <v>0</v>
      </c>
      <c r="J1856" s="147">
        <f t="shared" si="1075"/>
        <v>0</v>
      </c>
      <c r="K1856" s="242">
        <f t="shared" si="1076"/>
        <v>0</v>
      </c>
      <c r="L1856" s="243">
        <f t="shared" si="1077"/>
        <v>0</v>
      </c>
    </row>
    <row r="1857" spans="2:12">
      <c r="B1857" s="956"/>
      <c r="C1857" s="55" t="s">
        <v>147</v>
      </c>
      <c r="D1857" s="194">
        <v>7600</v>
      </c>
      <c r="E1857" s="195">
        <v>5</v>
      </c>
      <c r="F1857" s="196"/>
      <c r="G1857" s="197">
        <f t="shared" si="1072"/>
        <v>5</v>
      </c>
      <c r="H1857" s="198">
        <f t="shared" si="1073"/>
        <v>38000</v>
      </c>
      <c r="I1857" s="208">
        <f t="shared" si="1074"/>
        <v>52</v>
      </c>
      <c r="J1857" s="147">
        <f t="shared" si="1075"/>
        <v>0</v>
      </c>
      <c r="K1857" s="242">
        <f t="shared" si="1076"/>
        <v>52</v>
      </c>
      <c r="L1857" s="243">
        <f t="shared" si="1077"/>
        <v>395200</v>
      </c>
    </row>
    <row r="1858" spans="2:12">
      <c r="B1858" s="956"/>
      <c r="C1858" s="55" t="s">
        <v>315</v>
      </c>
      <c r="D1858" s="194">
        <v>7600</v>
      </c>
      <c r="E1858" s="195"/>
      <c r="F1858" s="196"/>
      <c r="G1858" s="197">
        <f t="shared" si="1072"/>
        <v>0</v>
      </c>
      <c r="H1858" s="198">
        <f t="shared" si="1073"/>
        <v>0</v>
      </c>
      <c r="I1858" s="208">
        <f t="shared" si="1074"/>
        <v>0</v>
      </c>
      <c r="J1858" s="147">
        <f t="shared" si="1075"/>
        <v>0</v>
      </c>
      <c r="K1858" s="242">
        <f t="shared" si="1076"/>
        <v>0</v>
      </c>
      <c r="L1858" s="243">
        <f t="shared" si="1077"/>
        <v>0</v>
      </c>
    </row>
    <row r="1859" spans="2:12">
      <c r="B1859" s="956"/>
      <c r="C1859" s="55" t="s">
        <v>317</v>
      </c>
      <c r="D1859" s="194">
        <v>3800</v>
      </c>
      <c r="E1859" s="195"/>
      <c r="F1859" s="196"/>
      <c r="G1859" s="197">
        <f t="shared" si="1072"/>
        <v>0</v>
      </c>
      <c r="H1859" s="198">
        <f t="shared" si="1073"/>
        <v>0</v>
      </c>
      <c r="I1859" s="208">
        <f t="shared" si="1074"/>
        <v>1</v>
      </c>
      <c r="J1859" s="147">
        <f t="shared" si="1075"/>
        <v>0</v>
      </c>
      <c r="K1859" s="242">
        <f t="shared" si="1076"/>
        <v>1</v>
      </c>
      <c r="L1859" s="243">
        <f t="shared" si="1077"/>
        <v>3800</v>
      </c>
    </row>
    <row r="1860" spans="2:12">
      <c r="B1860" s="956"/>
      <c r="C1860" s="55" t="s">
        <v>316</v>
      </c>
      <c r="D1860" s="194">
        <v>3800</v>
      </c>
      <c r="E1860" s="195"/>
      <c r="F1860" s="196"/>
      <c r="G1860" s="197">
        <f t="shared" si="1072"/>
        <v>0</v>
      </c>
      <c r="H1860" s="198">
        <f t="shared" si="1073"/>
        <v>0</v>
      </c>
      <c r="I1860" s="208">
        <f t="shared" si="1074"/>
        <v>0</v>
      </c>
      <c r="J1860" s="147">
        <f t="shared" si="1075"/>
        <v>0</v>
      </c>
      <c r="K1860" s="242">
        <f t="shared" si="1076"/>
        <v>0</v>
      </c>
      <c r="L1860" s="243">
        <f t="shared" si="1077"/>
        <v>0</v>
      </c>
    </row>
    <row r="1861" spans="2:12">
      <c r="B1861" s="956"/>
      <c r="C1861" s="55" t="s">
        <v>318</v>
      </c>
      <c r="D1861" s="194">
        <v>5600</v>
      </c>
      <c r="E1861" s="195"/>
      <c r="F1861" s="196"/>
      <c r="G1861" s="197">
        <f t="shared" si="1072"/>
        <v>0</v>
      </c>
      <c r="H1861" s="198">
        <f t="shared" si="1073"/>
        <v>0</v>
      </c>
      <c r="I1861" s="208">
        <f t="shared" si="1074"/>
        <v>0</v>
      </c>
      <c r="J1861" s="147">
        <f t="shared" si="1075"/>
        <v>0</v>
      </c>
      <c r="K1861" s="242">
        <f t="shared" si="1076"/>
        <v>0</v>
      </c>
      <c r="L1861" s="243">
        <f t="shared" si="1077"/>
        <v>0</v>
      </c>
    </row>
    <row r="1862" spans="2:12" ht="15" thickBot="1">
      <c r="B1862" s="956"/>
      <c r="C1862" s="200" t="s">
        <v>149</v>
      </c>
      <c r="D1862" s="201"/>
      <c r="E1862" s="339"/>
      <c r="F1862" s="203"/>
      <c r="G1862" s="204">
        <f>E1862-F1862</f>
        <v>0</v>
      </c>
      <c r="H1862" s="330"/>
      <c r="I1862" s="209">
        <f t="shared" si="1074"/>
        <v>25</v>
      </c>
      <c r="J1862" s="210">
        <f t="shared" si="1075"/>
        <v>0</v>
      </c>
      <c r="K1862" s="244">
        <f t="shared" si="1076"/>
        <v>25</v>
      </c>
      <c r="L1862" s="245">
        <f>SUM(L1790+H1862)</f>
        <v>186200</v>
      </c>
    </row>
    <row r="1863" spans="2:12" ht="16" thickTop="1" thickBot="1">
      <c r="B1863" s="957"/>
      <c r="C1863" s="13" t="s">
        <v>150</v>
      </c>
      <c r="D1863" s="14"/>
      <c r="E1863" s="15">
        <f t="shared" ref="E1863:L1863" si="1078">SUM(E1853:E1862)</f>
        <v>39</v>
      </c>
      <c r="F1863" s="16">
        <f t="shared" si="1078"/>
        <v>0</v>
      </c>
      <c r="G1863" s="17">
        <f t="shared" si="1078"/>
        <v>39</v>
      </c>
      <c r="H1863" s="18">
        <f t="shared" si="1078"/>
        <v>302000</v>
      </c>
      <c r="I1863" s="246">
        <f t="shared" si="1078"/>
        <v>480</v>
      </c>
      <c r="J1863" s="247">
        <f t="shared" si="1078"/>
        <v>0</v>
      </c>
      <c r="K1863" s="248">
        <f t="shared" si="1078"/>
        <v>480</v>
      </c>
      <c r="L1863" s="249">
        <f t="shared" si="1078"/>
        <v>3729200</v>
      </c>
    </row>
    <row r="1864" spans="2:12" ht="13.5" customHeight="1">
      <c r="B1864" s="955" t="s">
        <v>337</v>
      </c>
      <c r="C1864" s="301" t="s">
        <v>146</v>
      </c>
      <c r="D1864" s="234">
        <v>1000</v>
      </c>
      <c r="E1864" s="302"/>
      <c r="F1864" s="303"/>
      <c r="G1864" s="304">
        <f t="shared" ref="G1864:G1873" si="1079">E1864-F1864</f>
        <v>0</v>
      </c>
      <c r="H1864" s="305">
        <f>+G1864*D1864</f>
        <v>0</v>
      </c>
      <c r="I1864" s="306">
        <f t="shared" ref="I1864:I1873" si="1080">SUM(I1792+E1864)</f>
        <v>0</v>
      </c>
      <c r="J1864" s="307">
        <f t="shared" ref="J1864:J1873" si="1081">SUM(J1792+F1864)</f>
        <v>0</v>
      </c>
      <c r="K1864" s="308">
        <f t="shared" ref="K1864:K1871" si="1082">I1864-J1864</f>
        <v>0</v>
      </c>
      <c r="L1864" s="309">
        <f>K1864*$D1864</f>
        <v>0</v>
      </c>
    </row>
    <row r="1865" spans="2:12">
      <c r="B1865" s="956"/>
      <c r="C1865" s="55" t="s">
        <v>312</v>
      </c>
      <c r="D1865" s="310">
        <v>1000</v>
      </c>
      <c r="E1865" s="195"/>
      <c r="F1865" s="196"/>
      <c r="G1865" s="197">
        <f t="shared" si="1079"/>
        <v>0</v>
      </c>
      <c r="H1865" s="198">
        <f t="shared" ref="H1865:H1872" si="1083">+G1865*D1865</f>
        <v>0</v>
      </c>
      <c r="I1865" s="208">
        <f t="shared" si="1080"/>
        <v>0</v>
      </c>
      <c r="J1865" s="147">
        <f t="shared" si="1081"/>
        <v>0</v>
      </c>
      <c r="K1865" s="242">
        <f t="shared" si="1082"/>
        <v>0</v>
      </c>
      <c r="L1865" s="243">
        <f t="shared" ref="L1865:L1872" si="1084">K1865*$D1865</f>
        <v>0</v>
      </c>
    </row>
    <row r="1866" spans="2:12">
      <c r="B1866" s="956"/>
      <c r="C1866" s="55" t="s">
        <v>314</v>
      </c>
      <c r="D1866" s="194">
        <v>500</v>
      </c>
      <c r="E1866" s="195"/>
      <c r="F1866" s="196"/>
      <c r="G1866" s="197">
        <f t="shared" si="1079"/>
        <v>0</v>
      </c>
      <c r="H1866" s="198">
        <f t="shared" si="1083"/>
        <v>0</v>
      </c>
      <c r="I1866" s="208">
        <f t="shared" si="1080"/>
        <v>0</v>
      </c>
      <c r="J1866" s="147">
        <f t="shared" si="1081"/>
        <v>0</v>
      </c>
      <c r="K1866" s="242">
        <f t="shared" si="1082"/>
        <v>0</v>
      </c>
      <c r="L1866" s="243">
        <f t="shared" si="1084"/>
        <v>0</v>
      </c>
    </row>
    <row r="1867" spans="2:12">
      <c r="B1867" s="956"/>
      <c r="C1867" s="55" t="s">
        <v>313</v>
      </c>
      <c r="D1867" s="194">
        <v>500</v>
      </c>
      <c r="E1867" s="195"/>
      <c r="F1867" s="196"/>
      <c r="G1867" s="197">
        <f t="shared" si="1079"/>
        <v>0</v>
      </c>
      <c r="H1867" s="198">
        <f t="shared" si="1083"/>
        <v>0</v>
      </c>
      <c r="I1867" s="208">
        <f t="shared" si="1080"/>
        <v>0</v>
      </c>
      <c r="J1867" s="147">
        <f t="shared" si="1081"/>
        <v>0</v>
      </c>
      <c r="K1867" s="242">
        <f t="shared" si="1082"/>
        <v>0</v>
      </c>
      <c r="L1867" s="243">
        <f t="shared" si="1084"/>
        <v>0</v>
      </c>
    </row>
    <row r="1868" spans="2:12">
      <c r="B1868" s="956"/>
      <c r="C1868" s="55" t="s">
        <v>147</v>
      </c>
      <c r="D1868" s="194">
        <v>900</v>
      </c>
      <c r="E1868" s="195"/>
      <c r="F1868" s="196"/>
      <c r="G1868" s="197">
        <f t="shared" si="1079"/>
        <v>0</v>
      </c>
      <c r="H1868" s="198">
        <f t="shared" si="1083"/>
        <v>0</v>
      </c>
      <c r="I1868" s="208">
        <f t="shared" si="1080"/>
        <v>0</v>
      </c>
      <c r="J1868" s="147">
        <f t="shared" si="1081"/>
        <v>0</v>
      </c>
      <c r="K1868" s="242">
        <f t="shared" si="1082"/>
        <v>0</v>
      </c>
      <c r="L1868" s="243">
        <f t="shared" si="1084"/>
        <v>0</v>
      </c>
    </row>
    <row r="1869" spans="2:12">
      <c r="B1869" s="956"/>
      <c r="C1869" s="55" t="s">
        <v>315</v>
      </c>
      <c r="D1869" s="194">
        <v>900</v>
      </c>
      <c r="E1869" s="195"/>
      <c r="F1869" s="196"/>
      <c r="G1869" s="197">
        <f t="shared" si="1079"/>
        <v>0</v>
      </c>
      <c r="H1869" s="198">
        <f t="shared" si="1083"/>
        <v>0</v>
      </c>
      <c r="I1869" s="208">
        <f t="shared" si="1080"/>
        <v>0</v>
      </c>
      <c r="J1869" s="147">
        <f t="shared" si="1081"/>
        <v>0</v>
      </c>
      <c r="K1869" s="242">
        <f t="shared" si="1082"/>
        <v>0</v>
      </c>
      <c r="L1869" s="243">
        <f t="shared" si="1084"/>
        <v>0</v>
      </c>
    </row>
    <row r="1870" spans="2:12">
      <c r="B1870" s="956"/>
      <c r="C1870" s="55" t="s">
        <v>317</v>
      </c>
      <c r="D1870" s="194">
        <v>450</v>
      </c>
      <c r="E1870" s="195"/>
      <c r="F1870" s="196"/>
      <c r="G1870" s="197">
        <f t="shared" si="1079"/>
        <v>0</v>
      </c>
      <c r="H1870" s="198">
        <f t="shared" si="1083"/>
        <v>0</v>
      </c>
      <c r="I1870" s="208">
        <f t="shared" si="1080"/>
        <v>0</v>
      </c>
      <c r="J1870" s="147">
        <f t="shared" si="1081"/>
        <v>0</v>
      </c>
      <c r="K1870" s="242">
        <f t="shared" si="1082"/>
        <v>0</v>
      </c>
      <c r="L1870" s="243">
        <f t="shared" si="1084"/>
        <v>0</v>
      </c>
    </row>
    <row r="1871" spans="2:12">
      <c r="B1871" s="956"/>
      <c r="C1871" s="55" t="s">
        <v>316</v>
      </c>
      <c r="D1871" s="194">
        <v>450</v>
      </c>
      <c r="E1871" s="195"/>
      <c r="F1871" s="196"/>
      <c r="G1871" s="197">
        <f t="shared" si="1079"/>
        <v>0</v>
      </c>
      <c r="H1871" s="198">
        <f t="shared" si="1083"/>
        <v>0</v>
      </c>
      <c r="I1871" s="208">
        <f t="shared" si="1080"/>
        <v>0</v>
      </c>
      <c r="J1871" s="147">
        <f t="shared" si="1081"/>
        <v>0</v>
      </c>
      <c r="K1871" s="242">
        <f t="shared" si="1082"/>
        <v>0</v>
      </c>
      <c r="L1871" s="243">
        <f t="shared" si="1084"/>
        <v>0</v>
      </c>
    </row>
    <row r="1872" spans="2:12">
      <c r="B1872" s="956"/>
      <c r="C1872" s="55" t="s">
        <v>318</v>
      </c>
      <c r="D1872" s="199">
        <v>700</v>
      </c>
      <c r="E1872" s="195"/>
      <c r="F1872" s="196"/>
      <c r="G1872" s="197">
        <f t="shared" si="1079"/>
        <v>0</v>
      </c>
      <c r="H1872" s="198">
        <f t="shared" si="1083"/>
        <v>0</v>
      </c>
      <c r="I1872" s="208">
        <f t="shared" si="1080"/>
        <v>0</v>
      </c>
      <c r="J1872" s="147">
        <f t="shared" si="1081"/>
        <v>0</v>
      </c>
      <c r="K1872" s="242">
        <f>I1872-J1872</f>
        <v>0</v>
      </c>
      <c r="L1872" s="243">
        <f t="shared" si="1084"/>
        <v>0</v>
      </c>
    </row>
    <row r="1873" spans="2:12" ht="15" thickBot="1">
      <c r="B1873" s="956"/>
      <c r="C1873" s="200" t="s">
        <v>149</v>
      </c>
      <c r="D1873" s="201"/>
      <c r="E1873" s="339"/>
      <c r="F1873" s="203"/>
      <c r="G1873" s="204">
        <f t="shared" si="1079"/>
        <v>0</v>
      </c>
      <c r="H1873" s="330"/>
      <c r="I1873" s="209">
        <f t="shared" si="1080"/>
        <v>0</v>
      </c>
      <c r="J1873" s="210">
        <f t="shared" si="1081"/>
        <v>0</v>
      </c>
      <c r="K1873" s="244">
        <f>I1873-J1873</f>
        <v>0</v>
      </c>
      <c r="L1873" s="245">
        <f>SUM(L1801+H1873)</f>
        <v>0</v>
      </c>
    </row>
    <row r="1874" spans="2:12" ht="16" thickTop="1" thickBot="1">
      <c r="B1874" s="957"/>
      <c r="C1874" s="13" t="s">
        <v>150</v>
      </c>
      <c r="D1874" s="14"/>
      <c r="E1874" s="15">
        <f t="shared" ref="E1874:L1874" si="1085">SUM(E1864:E1873)</f>
        <v>0</v>
      </c>
      <c r="F1874" s="16">
        <f t="shared" si="1085"/>
        <v>0</v>
      </c>
      <c r="G1874" s="17">
        <f t="shared" si="1085"/>
        <v>0</v>
      </c>
      <c r="H1874" s="18">
        <f t="shared" si="1085"/>
        <v>0</v>
      </c>
      <c r="I1874" s="246">
        <f t="shared" si="1085"/>
        <v>0</v>
      </c>
      <c r="J1874" s="247">
        <f t="shared" si="1085"/>
        <v>0</v>
      </c>
      <c r="K1874" s="248">
        <f t="shared" si="1085"/>
        <v>0</v>
      </c>
      <c r="L1874" s="249">
        <f t="shared" si="1085"/>
        <v>0</v>
      </c>
    </row>
    <row r="1875" spans="2:12" ht="15" thickBot="1">
      <c r="B1875" s="207" t="s">
        <v>151</v>
      </c>
      <c r="C1875" s="232"/>
      <c r="D1875" s="232"/>
      <c r="E1875" s="258">
        <f t="shared" ref="E1875:L1875" si="1086">SUM(E1819+E1830+E1841+E1852+E1863+E1874)</f>
        <v>276</v>
      </c>
      <c r="F1875" s="341">
        <f t="shared" si="1086"/>
        <v>0</v>
      </c>
      <c r="G1875" s="342">
        <f t="shared" si="1086"/>
        <v>276</v>
      </c>
      <c r="H1875" s="343">
        <f t="shared" si="1086"/>
        <v>1443750</v>
      </c>
      <c r="I1875" s="255">
        <f t="shared" si="1086"/>
        <v>3340</v>
      </c>
      <c r="J1875" s="256">
        <f t="shared" si="1086"/>
        <v>0</v>
      </c>
      <c r="K1875" s="257">
        <f t="shared" si="1086"/>
        <v>3340</v>
      </c>
      <c r="L1875" s="233">
        <f t="shared" si="1086"/>
        <v>17367010</v>
      </c>
    </row>
    <row r="1877" spans="2:12">
      <c r="B1877" s="961" t="s">
        <v>138</v>
      </c>
      <c r="C1877" s="961"/>
      <c r="D1877" s="961"/>
      <c r="E1877" s="922"/>
      <c r="F1877" s="922"/>
    </row>
    <row r="1878" spans="2:12" ht="16.5" customHeight="1" thickBot="1">
      <c r="B1878" s="954">
        <f>B1806+1</f>
        <v>46168</v>
      </c>
      <c r="C1878" s="954"/>
      <c r="D1878" s="954"/>
      <c r="E1878" s="954"/>
      <c r="F1878" s="954"/>
      <c r="G1878" s="311"/>
      <c r="H1878" s="20"/>
    </row>
    <row r="1879" spans="2:12" ht="15">
      <c r="B1879" s="958" t="s">
        <v>139</v>
      </c>
      <c r="C1879" s="959"/>
      <c r="D1879" s="960"/>
      <c r="E1879" s="5"/>
      <c r="F1879" s="226" t="s">
        <v>140</v>
      </c>
      <c r="G1879" s="226"/>
      <c r="H1879" s="6"/>
      <c r="I1879" s="7"/>
      <c r="J1879" s="226" t="s">
        <v>141</v>
      </c>
      <c r="K1879" s="226"/>
      <c r="L1879" s="6"/>
    </row>
    <row r="1880" spans="2:12" ht="15" thickBot="1">
      <c r="B1880" s="227"/>
      <c r="C1880" s="228"/>
      <c r="D1880" s="229"/>
      <c r="E1880" s="8" t="s">
        <v>142</v>
      </c>
      <c r="F1880" s="9" t="s">
        <v>143</v>
      </c>
      <c r="G1880" s="10" t="s">
        <v>144</v>
      </c>
      <c r="H1880" s="11" t="s">
        <v>145</v>
      </c>
      <c r="I1880" s="12" t="s">
        <v>142</v>
      </c>
      <c r="J1880" s="9" t="s">
        <v>143</v>
      </c>
      <c r="K1880" s="10" t="s">
        <v>144</v>
      </c>
      <c r="L1880" s="11" t="s">
        <v>145</v>
      </c>
    </row>
    <row r="1881" spans="2:12" ht="13.5" customHeight="1">
      <c r="B1881" s="955" t="s">
        <v>636</v>
      </c>
      <c r="C1881" s="301" t="s">
        <v>146</v>
      </c>
      <c r="D1881" s="234">
        <v>5000</v>
      </c>
      <c r="E1881" s="302">
        <v>49</v>
      </c>
      <c r="F1881" s="303"/>
      <c r="G1881" s="304">
        <f t="shared" ref="G1881:G1890" si="1087">E1881-F1881</f>
        <v>49</v>
      </c>
      <c r="H1881" s="305">
        <f>G1881*$D1881</f>
        <v>245000</v>
      </c>
      <c r="I1881" s="306">
        <f t="shared" ref="I1881:I1890" si="1088">SUM(I1809+E1881)</f>
        <v>967</v>
      </c>
      <c r="J1881" s="307">
        <f t="shared" ref="J1881:J1890" si="1089">SUM(J1809+F1881)</f>
        <v>0</v>
      </c>
      <c r="K1881" s="308">
        <f t="shared" ref="K1881:K1890" si="1090">I1881-J1881</f>
        <v>967</v>
      </c>
      <c r="L1881" s="309">
        <f>K1881*$D1881</f>
        <v>4835000</v>
      </c>
    </row>
    <row r="1882" spans="2:12">
      <c r="B1882" s="956"/>
      <c r="C1882" s="55" t="s">
        <v>312</v>
      </c>
      <c r="D1882" s="310">
        <v>5000</v>
      </c>
      <c r="E1882" s="195"/>
      <c r="F1882" s="196"/>
      <c r="G1882" s="197">
        <f t="shared" si="1087"/>
        <v>0</v>
      </c>
      <c r="H1882" s="198">
        <f t="shared" ref="H1882:H1889" si="1091">G1882*$D1882</f>
        <v>0</v>
      </c>
      <c r="I1882" s="208">
        <f t="shared" si="1088"/>
        <v>0</v>
      </c>
      <c r="J1882" s="147">
        <f t="shared" si="1089"/>
        <v>0</v>
      </c>
      <c r="K1882" s="242">
        <f t="shared" si="1090"/>
        <v>0</v>
      </c>
      <c r="L1882" s="243">
        <f t="shared" ref="L1882:L1889" si="1092">K1882*$D1882</f>
        <v>0</v>
      </c>
    </row>
    <row r="1883" spans="2:12">
      <c r="B1883" s="956"/>
      <c r="C1883" s="55" t="s">
        <v>314</v>
      </c>
      <c r="D1883" s="194">
        <v>2500</v>
      </c>
      <c r="E1883" s="195">
        <v>2</v>
      </c>
      <c r="F1883" s="196"/>
      <c r="G1883" s="197">
        <f t="shared" si="1087"/>
        <v>2</v>
      </c>
      <c r="H1883" s="198">
        <f t="shared" si="1091"/>
        <v>5000</v>
      </c>
      <c r="I1883" s="208">
        <f t="shared" si="1088"/>
        <v>32</v>
      </c>
      <c r="J1883" s="147">
        <f t="shared" si="1089"/>
        <v>0</v>
      </c>
      <c r="K1883" s="242">
        <f t="shared" si="1090"/>
        <v>32</v>
      </c>
      <c r="L1883" s="243">
        <f t="shared" si="1092"/>
        <v>80000</v>
      </c>
    </row>
    <row r="1884" spans="2:12">
      <c r="B1884" s="956"/>
      <c r="C1884" s="55" t="s">
        <v>313</v>
      </c>
      <c r="D1884" s="194">
        <v>2500</v>
      </c>
      <c r="E1884" s="195"/>
      <c r="F1884" s="196"/>
      <c r="G1884" s="197">
        <f t="shared" si="1087"/>
        <v>0</v>
      </c>
      <c r="H1884" s="198">
        <f t="shared" si="1091"/>
        <v>0</v>
      </c>
      <c r="I1884" s="208">
        <f t="shared" si="1088"/>
        <v>0</v>
      </c>
      <c r="J1884" s="147">
        <f t="shared" si="1089"/>
        <v>0</v>
      </c>
      <c r="K1884" s="242">
        <f t="shared" si="1090"/>
        <v>0</v>
      </c>
      <c r="L1884" s="243">
        <f t="shared" si="1092"/>
        <v>0</v>
      </c>
    </row>
    <row r="1885" spans="2:12">
      <c r="B1885" s="956"/>
      <c r="C1885" s="55" t="s">
        <v>147</v>
      </c>
      <c r="D1885" s="194">
        <v>4750</v>
      </c>
      <c r="E1885" s="195">
        <v>12</v>
      </c>
      <c r="F1885" s="196"/>
      <c r="G1885" s="197">
        <f t="shared" si="1087"/>
        <v>12</v>
      </c>
      <c r="H1885" s="198">
        <f t="shared" si="1091"/>
        <v>57000</v>
      </c>
      <c r="I1885" s="208">
        <f t="shared" si="1088"/>
        <v>138</v>
      </c>
      <c r="J1885" s="147">
        <f t="shared" si="1089"/>
        <v>0</v>
      </c>
      <c r="K1885" s="242">
        <f t="shared" si="1090"/>
        <v>138</v>
      </c>
      <c r="L1885" s="243">
        <f t="shared" si="1092"/>
        <v>655500</v>
      </c>
    </row>
    <row r="1886" spans="2:12">
      <c r="B1886" s="956"/>
      <c r="C1886" s="55" t="s">
        <v>315</v>
      </c>
      <c r="D1886" s="194">
        <v>4750</v>
      </c>
      <c r="E1886" s="195"/>
      <c r="F1886" s="196"/>
      <c r="G1886" s="197">
        <f t="shared" si="1087"/>
        <v>0</v>
      </c>
      <c r="H1886" s="198">
        <f t="shared" si="1091"/>
        <v>0</v>
      </c>
      <c r="I1886" s="208">
        <f t="shared" si="1088"/>
        <v>0</v>
      </c>
      <c r="J1886" s="147">
        <f t="shared" si="1089"/>
        <v>0</v>
      </c>
      <c r="K1886" s="242">
        <f t="shared" si="1090"/>
        <v>0</v>
      </c>
      <c r="L1886" s="243">
        <f t="shared" si="1092"/>
        <v>0</v>
      </c>
    </row>
    <row r="1887" spans="2:12">
      <c r="B1887" s="956"/>
      <c r="C1887" s="55" t="s">
        <v>317</v>
      </c>
      <c r="D1887" s="194">
        <v>2380</v>
      </c>
      <c r="E1887" s="195"/>
      <c r="F1887" s="196"/>
      <c r="G1887" s="197">
        <f t="shared" si="1087"/>
        <v>0</v>
      </c>
      <c r="H1887" s="198">
        <f t="shared" si="1091"/>
        <v>0</v>
      </c>
      <c r="I1887" s="208">
        <f t="shared" si="1088"/>
        <v>7</v>
      </c>
      <c r="J1887" s="147">
        <f t="shared" si="1089"/>
        <v>0</v>
      </c>
      <c r="K1887" s="242">
        <f t="shared" si="1090"/>
        <v>7</v>
      </c>
      <c r="L1887" s="243">
        <f t="shared" si="1092"/>
        <v>16660</v>
      </c>
    </row>
    <row r="1888" spans="2:12">
      <c r="B1888" s="956"/>
      <c r="C1888" s="55" t="s">
        <v>316</v>
      </c>
      <c r="D1888" s="194">
        <v>2380</v>
      </c>
      <c r="E1888" s="195"/>
      <c r="F1888" s="196"/>
      <c r="G1888" s="197">
        <f t="shared" si="1087"/>
        <v>0</v>
      </c>
      <c r="H1888" s="198">
        <f t="shared" si="1091"/>
        <v>0</v>
      </c>
      <c r="I1888" s="208">
        <f t="shared" si="1088"/>
        <v>0</v>
      </c>
      <c r="J1888" s="147">
        <f t="shared" si="1089"/>
        <v>0</v>
      </c>
      <c r="K1888" s="242">
        <f t="shared" si="1090"/>
        <v>0</v>
      </c>
      <c r="L1888" s="243">
        <f t="shared" si="1092"/>
        <v>0</v>
      </c>
    </row>
    <row r="1889" spans="2:12">
      <c r="B1889" s="956"/>
      <c r="C1889" s="55" t="s">
        <v>318</v>
      </c>
      <c r="D1889" s="194">
        <v>3500</v>
      </c>
      <c r="E1889" s="195"/>
      <c r="F1889" s="196"/>
      <c r="G1889" s="197">
        <f t="shared" si="1087"/>
        <v>0</v>
      </c>
      <c r="H1889" s="198">
        <f t="shared" si="1091"/>
        <v>0</v>
      </c>
      <c r="I1889" s="208">
        <f t="shared" si="1088"/>
        <v>0</v>
      </c>
      <c r="J1889" s="147">
        <f t="shared" si="1089"/>
        <v>0</v>
      </c>
      <c r="K1889" s="242">
        <f t="shared" si="1090"/>
        <v>0</v>
      </c>
      <c r="L1889" s="243">
        <f t="shared" si="1092"/>
        <v>0</v>
      </c>
    </row>
    <row r="1890" spans="2:12" ht="15" thickBot="1">
      <c r="B1890" s="956"/>
      <c r="C1890" s="200" t="s">
        <v>149</v>
      </c>
      <c r="D1890" s="201"/>
      <c r="E1890" s="339">
        <v>75</v>
      </c>
      <c r="F1890" s="203"/>
      <c r="G1890" s="204">
        <f t="shared" si="1087"/>
        <v>75</v>
      </c>
      <c r="H1890" s="330">
        <v>357750</v>
      </c>
      <c r="I1890" s="209">
        <f t="shared" si="1088"/>
        <v>1582</v>
      </c>
      <c r="J1890" s="210">
        <f t="shared" si="1089"/>
        <v>0</v>
      </c>
      <c r="K1890" s="244">
        <f t="shared" si="1090"/>
        <v>1582</v>
      </c>
      <c r="L1890" s="245">
        <f>SUM(L1818+H1890)</f>
        <v>7439400</v>
      </c>
    </row>
    <row r="1891" spans="2:12" ht="16" thickTop="1" thickBot="1">
      <c r="B1891" s="957"/>
      <c r="C1891" s="13" t="s">
        <v>150</v>
      </c>
      <c r="D1891" s="14"/>
      <c r="E1891" s="15">
        <f t="shared" ref="E1891:L1891" si="1093">SUM(E1881:E1890)</f>
        <v>138</v>
      </c>
      <c r="F1891" s="16">
        <f t="shared" si="1093"/>
        <v>0</v>
      </c>
      <c r="G1891" s="17">
        <f t="shared" si="1093"/>
        <v>138</v>
      </c>
      <c r="H1891" s="18">
        <f t="shared" si="1093"/>
        <v>664750</v>
      </c>
      <c r="I1891" s="246">
        <f t="shared" si="1093"/>
        <v>2726</v>
      </c>
      <c r="J1891" s="247">
        <f t="shared" si="1093"/>
        <v>0</v>
      </c>
      <c r="K1891" s="248">
        <f t="shared" si="1093"/>
        <v>2726</v>
      </c>
      <c r="L1891" s="249">
        <f t="shared" si="1093"/>
        <v>13026560</v>
      </c>
    </row>
    <row r="1892" spans="2:12" ht="13.5" customHeight="1">
      <c r="B1892" s="955" t="s">
        <v>319</v>
      </c>
      <c r="C1892" s="301" t="s">
        <v>146</v>
      </c>
      <c r="D1892" s="234">
        <v>4000</v>
      </c>
      <c r="E1892" s="302"/>
      <c r="F1892" s="303"/>
      <c r="G1892" s="304">
        <f t="shared" ref="G1892:G1900" si="1094">E1892-F1892</f>
        <v>0</v>
      </c>
      <c r="H1892" s="305">
        <f t="shared" ref="H1892:H1900" si="1095">G1892*$D1892</f>
        <v>0</v>
      </c>
      <c r="I1892" s="306">
        <f t="shared" ref="I1892:I1901" si="1096">SUM(I1820+E1892)</f>
        <v>0</v>
      </c>
      <c r="J1892" s="307">
        <f t="shared" ref="J1892:J1901" si="1097">SUM(J1820+F1892)</f>
        <v>0</v>
      </c>
      <c r="K1892" s="308">
        <f t="shared" ref="K1892:K1901" si="1098">I1892-J1892</f>
        <v>0</v>
      </c>
      <c r="L1892" s="309">
        <f>K1892*$D1892</f>
        <v>0</v>
      </c>
    </row>
    <row r="1893" spans="2:12">
      <c r="B1893" s="956"/>
      <c r="C1893" s="55" t="s">
        <v>312</v>
      </c>
      <c r="D1893" s="310">
        <v>4000</v>
      </c>
      <c r="E1893" s="195"/>
      <c r="F1893" s="196"/>
      <c r="G1893" s="197">
        <f t="shared" si="1094"/>
        <v>0</v>
      </c>
      <c r="H1893" s="198">
        <f t="shared" si="1095"/>
        <v>0</v>
      </c>
      <c r="I1893" s="208">
        <f t="shared" si="1096"/>
        <v>0</v>
      </c>
      <c r="J1893" s="147">
        <f t="shared" si="1097"/>
        <v>0</v>
      </c>
      <c r="K1893" s="242">
        <f t="shared" si="1098"/>
        <v>0</v>
      </c>
      <c r="L1893" s="243">
        <f t="shared" ref="L1893:L1900" si="1099">K1893*$D1893</f>
        <v>0</v>
      </c>
    </row>
    <row r="1894" spans="2:12">
      <c r="B1894" s="956"/>
      <c r="C1894" s="55" t="s">
        <v>314</v>
      </c>
      <c r="D1894" s="194">
        <v>2000</v>
      </c>
      <c r="E1894" s="195"/>
      <c r="F1894" s="196"/>
      <c r="G1894" s="197">
        <f t="shared" si="1094"/>
        <v>0</v>
      </c>
      <c r="H1894" s="198">
        <f t="shared" si="1095"/>
        <v>0</v>
      </c>
      <c r="I1894" s="208">
        <f t="shared" si="1096"/>
        <v>0</v>
      </c>
      <c r="J1894" s="147">
        <f t="shared" si="1097"/>
        <v>0</v>
      </c>
      <c r="K1894" s="242">
        <f t="shared" si="1098"/>
        <v>0</v>
      </c>
      <c r="L1894" s="243">
        <f t="shared" si="1099"/>
        <v>0</v>
      </c>
    </row>
    <row r="1895" spans="2:12">
      <c r="B1895" s="956"/>
      <c r="C1895" s="55" t="s">
        <v>313</v>
      </c>
      <c r="D1895" s="194">
        <v>2000</v>
      </c>
      <c r="E1895" s="195"/>
      <c r="F1895" s="196"/>
      <c r="G1895" s="197">
        <f t="shared" si="1094"/>
        <v>0</v>
      </c>
      <c r="H1895" s="198">
        <f t="shared" si="1095"/>
        <v>0</v>
      </c>
      <c r="I1895" s="208">
        <f t="shared" si="1096"/>
        <v>0</v>
      </c>
      <c r="J1895" s="147">
        <f t="shared" si="1097"/>
        <v>0</v>
      </c>
      <c r="K1895" s="242">
        <f t="shared" si="1098"/>
        <v>0</v>
      </c>
      <c r="L1895" s="243">
        <f t="shared" si="1099"/>
        <v>0</v>
      </c>
    </row>
    <row r="1896" spans="2:12">
      <c r="B1896" s="956"/>
      <c r="C1896" s="55" t="s">
        <v>147</v>
      </c>
      <c r="D1896" s="194">
        <v>3800</v>
      </c>
      <c r="E1896" s="195"/>
      <c r="F1896" s="196"/>
      <c r="G1896" s="197">
        <f t="shared" si="1094"/>
        <v>0</v>
      </c>
      <c r="H1896" s="198">
        <f t="shared" si="1095"/>
        <v>0</v>
      </c>
      <c r="I1896" s="208">
        <f t="shared" si="1096"/>
        <v>0</v>
      </c>
      <c r="J1896" s="147">
        <f t="shared" si="1097"/>
        <v>0</v>
      </c>
      <c r="K1896" s="242">
        <f t="shared" si="1098"/>
        <v>0</v>
      </c>
      <c r="L1896" s="243">
        <f t="shared" si="1099"/>
        <v>0</v>
      </c>
    </row>
    <row r="1897" spans="2:12">
      <c r="B1897" s="956"/>
      <c r="C1897" s="55" t="s">
        <v>315</v>
      </c>
      <c r="D1897" s="194">
        <v>3800</v>
      </c>
      <c r="E1897" s="195"/>
      <c r="F1897" s="196"/>
      <c r="G1897" s="197">
        <f t="shared" si="1094"/>
        <v>0</v>
      </c>
      <c r="H1897" s="198">
        <f t="shared" si="1095"/>
        <v>0</v>
      </c>
      <c r="I1897" s="208">
        <f t="shared" si="1096"/>
        <v>0</v>
      </c>
      <c r="J1897" s="147">
        <f t="shared" si="1097"/>
        <v>0</v>
      </c>
      <c r="K1897" s="242">
        <f t="shared" si="1098"/>
        <v>0</v>
      </c>
      <c r="L1897" s="243">
        <f t="shared" si="1099"/>
        <v>0</v>
      </c>
    </row>
    <row r="1898" spans="2:12">
      <c r="B1898" s="956"/>
      <c r="C1898" s="55" t="s">
        <v>317</v>
      </c>
      <c r="D1898" s="194">
        <v>1900</v>
      </c>
      <c r="E1898" s="195"/>
      <c r="F1898" s="196"/>
      <c r="G1898" s="197">
        <f t="shared" si="1094"/>
        <v>0</v>
      </c>
      <c r="H1898" s="198">
        <f t="shared" si="1095"/>
        <v>0</v>
      </c>
      <c r="I1898" s="208">
        <f t="shared" si="1096"/>
        <v>0</v>
      </c>
      <c r="J1898" s="147">
        <f t="shared" si="1097"/>
        <v>0</v>
      </c>
      <c r="K1898" s="242">
        <f t="shared" si="1098"/>
        <v>0</v>
      </c>
      <c r="L1898" s="243">
        <f t="shared" si="1099"/>
        <v>0</v>
      </c>
    </row>
    <row r="1899" spans="2:12">
      <c r="B1899" s="956"/>
      <c r="C1899" s="55" t="s">
        <v>316</v>
      </c>
      <c r="D1899" s="194">
        <v>1900</v>
      </c>
      <c r="E1899" s="195"/>
      <c r="F1899" s="196"/>
      <c r="G1899" s="197">
        <f t="shared" si="1094"/>
        <v>0</v>
      </c>
      <c r="H1899" s="198">
        <f t="shared" si="1095"/>
        <v>0</v>
      </c>
      <c r="I1899" s="208">
        <f t="shared" si="1096"/>
        <v>0</v>
      </c>
      <c r="J1899" s="147">
        <f t="shared" si="1097"/>
        <v>0</v>
      </c>
      <c r="K1899" s="242">
        <f t="shared" si="1098"/>
        <v>0</v>
      </c>
      <c r="L1899" s="243">
        <f t="shared" si="1099"/>
        <v>0</v>
      </c>
    </row>
    <row r="1900" spans="2:12">
      <c r="B1900" s="956"/>
      <c r="C1900" s="55" t="s">
        <v>318</v>
      </c>
      <c r="D1900" s="194">
        <v>2800</v>
      </c>
      <c r="E1900" s="195"/>
      <c r="F1900" s="196"/>
      <c r="G1900" s="197">
        <f t="shared" si="1094"/>
        <v>0</v>
      </c>
      <c r="H1900" s="198">
        <f t="shared" si="1095"/>
        <v>0</v>
      </c>
      <c r="I1900" s="208">
        <f t="shared" si="1096"/>
        <v>0</v>
      </c>
      <c r="J1900" s="147">
        <f t="shared" si="1097"/>
        <v>0</v>
      </c>
      <c r="K1900" s="242">
        <f t="shared" si="1098"/>
        <v>0</v>
      </c>
      <c r="L1900" s="243">
        <f t="shared" si="1099"/>
        <v>0</v>
      </c>
    </row>
    <row r="1901" spans="2:12" ht="15" thickBot="1">
      <c r="B1901" s="956"/>
      <c r="C1901" s="200" t="s">
        <v>149</v>
      </c>
      <c r="D1901" s="201"/>
      <c r="E1901" s="339"/>
      <c r="F1901" s="203"/>
      <c r="G1901" s="204">
        <f>E1901-F1901</f>
        <v>0</v>
      </c>
      <c r="H1901" s="330"/>
      <c r="I1901" s="209">
        <f t="shared" si="1096"/>
        <v>0</v>
      </c>
      <c r="J1901" s="210">
        <f t="shared" si="1097"/>
        <v>0</v>
      </c>
      <c r="K1901" s="244">
        <f t="shared" si="1098"/>
        <v>0</v>
      </c>
      <c r="L1901" s="245">
        <f>SUM(L1829+H1901)</f>
        <v>0</v>
      </c>
    </row>
    <row r="1902" spans="2:12" ht="16" thickTop="1" thickBot="1">
      <c r="B1902" s="957"/>
      <c r="C1902" s="13" t="s">
        <v>150</v>
      </c>
      <c r="D1902" s="14"/>
      <c r="E1902" s="15">
        <f t="shared" ref="E1902:L1902" si="1100">SUM(E1892:E1901)</f>
        <v>0</v>
      </c>
      <c r="F1902" s="16">
        <f t="shared" si="1100"/>
        <v>0</v>
      </c>
      <c r="G1902" s="17">
        <f t="shared" si="1100"/>
        <v>0</v>
      </c>
      <c r="H1902" s="18">
        <f t="shared" si="1100"/>
        <v>0</v>
      </c>
      <c r="I1902" s="246">
        <f t="shared" si="1100"/>
        <v>0</v>
      </c>
      <c r="J1902" s="247">
        <f t="shared" si="1100"/>
        <v>0</v>
      </c>
      <c r="K1902" s="248">
        <f t="shared" si="1100"/>
        <v>0</v>
      </c>
      <c r="L1902" s="249">
        <f t="shared" si="1100"/>
        <v>0</v>
      </c>
    </row>
    <row r="1903" spans="2:12" ht="13.5" customHeight="1">
      <c r="B1903" s="955" t="s">
        <v>320</v>
      </c>
      <c r="C1903" s="301" t="s">
        <v>146</v>
      </c>
      <c r="D1903" s="234">
        <v>3000</v>
      </c>
      <c r="E1903" s="302"/>
      <c r="F1903" s="303"/>
      <c r="G1903" s="304">
        <f t="shared" ref="G1903:G1911" si="1101">E1903-F1903</f>
        <v>0</v>
      </c>
      <c r="H1903" s="305">
        <f t="shared" ref="H1903:H1911" si="1102">G1903*$D1903</f>
        <v>0</v>
      </c>
      <c r="I1903" s="306">
        <f t="shared" ref="I1903:I1912" si="1103">SUM(I1831+E1903)</f>
        <v>69</v>
      </c>
      <c r="J1903" s="307">
        <f t="shared" ref="J1903:J1912" si="1104">SUM(J1831+F1903)</f>
        <v>0</v>
      </c>
      <c r="K1903" s="308">
        <f t="shared" ref="K1903:K1912" si="1105">I1903-J1903</f>
        <v>69</v>
      </c>
      <c r="L1903" s="309">
        <f>K1903*$D1903</f>
        <v>207000</v>
      </c>
    </row>
    <row r="1904" spans="2:12">
      <c r="B1904" s="956"/>
      <c r="C1904" s="55" t="s">
        <v>312</v>
      </c>
      <c r="D1904" s="310">
        <v>3000</v>
      </c>
      <c r="E1904" s="195"/>
      <c r="F1904" s="196"/>
      <c r="G1904" s="197">
        <f t="shared" si="1101"/>
        <v>0</v>
      </c>
      <c r="H1904" s="198">
        <f t="shared" si="1102"/>
        <v>0</v>
      </c>
      <c r="I1904" s="208">
        <f t="shared" si="1103"/>
        <v>0</v>
      </c>
      <c r="J1904" s="147">
        <f t="shared" si="1104"/>
        <v>0</v>
      </c>
      <c r="K1904" s="242">
        <f t="shared" si="1105"/>
        <v>0</v>
      </c>
      <c r="L1904" s="243">
        <f t="shared" ref="L1904:L1911" si="1106">K1904*$D1904</f>
        <v>0</v>
      </c>
    </row>
    <row r="1905" spans="2:12">
      <c r="B1905" s="956"/>
      <c r="C1905" s="55" t="s">
        <v>314</v>
      </c>
      <c r="D1905" s="194">
        <v>1500</v>
      </c>
      <c r="E1905" s="195"/>
      <c r="F1905" s="196"/>
      <c r="G1905" s="197">
        <f t="shared" si="1101"/>
        <v>0</v>
      </c>
      <c r="H1905" s="198">
        <f t="shared" si="1102"/>
        <v>0</v>
      </c>
      <c r="I1905" s="208">
        <f t="shared" si="1103"/>
        <v>2</v>
      </c>
      <c r="J1905" s="147">
        <f t="shared" si="1104"/>
        <v>0</v>
      </c>
      <c r="K1905" s="242">
        <f t="shared" si="1105"/>
        <v>2</v>
      </c>
      <c r="L1905" s="243">
        <f t="shared" si="1106"/>
        <v>3000</v>
      </c>
    </row>
    <row r="1906" spans="2:12">
      <c r="B1906" s="956"/>
      <c r="C1906" s="55" t="s">
        <v>313</v>
      </c>
      <c r="D1906" s="194">
        <v>1500</v>
      </c>
      <c r="E1906" s="195"/>
      <c r="F1906" s="196"/>
      <c r="G1906" s="197">
        <f t="shared" si="1101"/>
        <v>0</v>
      </c>
      <c r="H1906" s="198">
        <f t="shared" si="1102"/>
        <v>0</v>
      </c>
      <c r="I1906" s="208">
        <f t="shared" si="1103"/>
        <v>0</v>
      </c>
      <c r="J1906" s="147">
        <f t="shared" si="1104"/>
        <v>0</v>
      </c>
      <c r="K1906" s="242">
        <f t="shared" si="1105"/>
        <v>0</v>
      </c>
      <c r="L1906" s="243">
        <f t="shared" si="1106"/>
        <v>0</v>
      </c>
    </row>
    <row r="1907" spans="2:12">
      <c r="B1907" s="956"/>
      <c r="C1907" s="55" t="s">
        <v>147</v>
      </c>
      <c r="D1907" s="194">
        <v>2850</v>
      </c>
      <c r="E1907" s="195"/>
      <c r="F1907" s="196"/>
      <c r="G1907" s="197">
        <f t="shared" si="1101"/>
        <v>0</v>
      </c>
      <c r="H1907" s="198">
        <f t="shared" si="1102"/>
        <v>0</v>
      </c>
      <c r="I1907" s="208">
        <f t="shared" si="1103"/>
        <v>12</v>
      </c>
      <c r="J1907" s="147">
        <f t="shared" si="1104"/>
        <v>0</v>
      </c>
      <c r="K1907" s="242">
        <f t="shared" si="1105"/>
        <v>12</v>
      </c>
      <c r="L1907" s="243">
        <f t="shared" si="1106"/>
        <v>34200</v>
      </c>
    </row>
    <row r="1908" spans="2:12">
      <c r="B1908" s="956"/>
      <c r="C1908" s="55" t="s">
        <v>315</v>
      </c>
      <c r="D1908" s="194">
        <v>2850</v>
      </c>
      <c r="E1908" s="195"/>
      <c r="F1908" s="196"/>
      <c r="G1908" s="197">
        <f t="shared" si="1101"/>
        <v>0</v>
      </c>
      <c r="H1908" s="198">
        <f t="shared" si="1102"/>
        <v>0</v>
      </c>
      <c r="I1908" s="208">
        <f t="shared" si="1103"/>
        <v>0</v>
      </c>
      <c r="J1908" s="147">
        <f t="shared" si="1104"/>
        <v>0</v>
      </c>
      <c r="K1908" s="242">
        <f t="shared" si="1105"/>
        <v>0</v>
      </c>
      <c r="L1908" s="243">
        <f t="shared" si="1106"/>
        <v>0</v>
      </c>
    </row>
    <row r="1909" spans="2:12">
      <c r="B1909" s="956"/>
      <c r="C1909" s="55" t="s">
        <v>317</v>
      </c>
      <c r="D1909" s="194">
        <v>1430</v>
      </c>
      <c r="E1909" s="195"/>
      <c r="F1909" s="196"/>
      <c r="G1909" s="197">
        <f t="shared" si="1101"/>
        <v>0</v>
      </c>
      <c r="H1909" s="198">
        <f t="shared" si="1102"/>
        <v>0</v>
      </c>
      <c r="I1909" s="208">
        <f t="shared" si="1103"/>
        <v>0</v>
      </c>
      <c r="J1909" s="147">
        <f t="shared" si="1104"/>
        <v>0</v>
      </c>
      <c r="K1909" s="242">
        <f t="shared" si="1105"/>
        <v>0</v>
      </c>
      <c r="L1909" s="243">
        <f t="shared" si="1106"/>
        <v>0</v>
      </c>
    </row>
    <row r="1910" spans="2:12">
      <c r="B1910" s="956"/>
      <c r="C1910" s="55" t="s">
        <v>316</v>
      </c>
      <c r="D1910" s="194">
        <v>1430</v>
      </c>
      <c r="E1910" s="195"/>
      <c r="F1910" s="196"/>
      <c r="G1910" s="197">
        <f t="shared" si="1101"/>
        <v>0</v>
      </c>
      <c r="H1910" s="198">
        <f t="shared" si="1102"/>
        <v>0</v>
      </c>
      <c r="I1910" s="208">
        <f t="shared" si="1103"/>
        <v>0</v>
      </c>
      <c r="J1910" s="147">
        <f t="shared" si="1104"/>
        <v>0</v>
      </c>
      <c r="K1910" s="242">
        <f t="shared" si="1105"/>
        <v>0</v>
      </c>
      <c r="L1910" s="243">
        <f t="shared" si="1106"/>
        <v>0</v>
      </c>
    </row>
    <row r="1911" spans="2:12">
      <c r="B1911" s="956"/>
      <c r="C1911" s="55" t="s">
        <v>318</v>
      </c>
      <c r="D1911" s="194">
        <v>2100</v>
      </c>
      <c r="E1911" s="195"/>
      <c r="F1911" s="196"/>
      <c r="G1911" s="197">
        <f t="shared" si="1101"/>
        <v>0</v>
      </c>
      <c r="H1911" s="198">
        <f t="shared" si="1102"/>
        <v>0</v>
      </c>
      <c r="I1911" s="208">
        <f t="shared" si="1103"/>
        <v>0</v>
      </c>
      <c r="J1911" s="147">
        <f t="shared" si="1104"/>
        <v>0</v>
      </c>
      <c r="K1911" s="242">
        <f t="shared" si="1105"/>
        <v>0</v>
      </c>
      <c r="L1911" s="243">
        <f t="shared" si="1106"/>
        <v>0</v>
      </c>
    </row>
    <row r="1912" spans="2:12" ht="15" thickBot="1">
      <c r="B1912" s="956"/>
      <c r="C1912" s="200" t="s">
        <v>149</v>
      </c>
      <c r="D1912" s="201"/>
      <c r="E1912" s="339"/>
      <c r="F1912" s="203"/>
      <c r="G1912" s="204">
        <f>E1912-F1912</f>
        <v>0</v>
      </c>
      <c r="H1912" s="330"/>
      <c r="I1912" s="209">
        <f t="shared" si="1103"/>
        <v>118</v>
      </c>
      <c r="J1912" s="210">
        <f t="shared" si="1104"/>
        <v>0</v>
      </c>
      <c r="K1912" s="244">
        <f t="shared" si="1105"/>
        <v>118</v>
      </c>
      <c r="L1912" s="245">
        <f>SUM(L1840+H1912)</f>
        <v>336300</v>
      </c>
    </row>
    <row r="1913" spans="2:12" ht="16" thickTop="1" thickBot="1">
      <c r="B1913" s="957"/>
      <c r="C1913" s="13" t="s">
        <v>150</v>
      </c>
      <c r="D1913" s="14"/>
      <c r="E1913" s="15">
        <f t="shared" ref="E1913:L1913" si="1107">SUM(E1903:E1912)</f>
        <v>0</v>
      </c>
      <c r="F1913" s="16">
        <f t="shared" si="1107"/>
        <v>0</v>
      </c>
      <c r="G1913" s="17">
        <f t="shared" si="1107"/>
        <v>0</v>
      </c>
      <c r="H1913" s="18">
        <f t="shared" si="1107"/>
        <v>0</v>
      </c>
      <c r="I1913" s="246">
        <f t="shared" si="1107"/>
        <v>201</v>
      </c>
      <c r="J1913" s="247">
        <f t="shared" si="1107"/>
        <v>0</v>
      </c>
      <c r="K1913" s="248">
        <f t="shared" si="1107"/>
        <v>201</v>
      </c>
      <c r="L1913" s="249">
        <f t="shared" si="1107"/>
        <v>580500</v>
      </c>
    </row>
    <row r="1914" spans="2:12" ht="13.5" customHeight="1">
      <c r="B1914" s="955" t="s">
        <v>321</v>
      </c>
      <c r="C1914" s="301" t="s">
        <v>146</v>
      </c>
      <c r="D1914" s="234">
        <v>10000</v>
      </c>
      <c r="E1914" s="302"/>
      <c r="F1914" s="303"/>
      <c r="G1914" s="304">
        <f t="shared" ref="G1914:G1922" si="1108">E1914-F1914</f>
        <v>0</v>
      </c>
      <c r="H1914" s="305">
        <f t="shared" ref="H1914:H1922" si="1109">G1914*$D1914</f>
        <v>0</v>
      </c>
      <c r="I1914" s="306">
        <f t="shared" ref="I1914:I1923" si="1110">SUM(I1842+E1914)</f>
        <v>60</v>
      </c>
      <c r="J1914" s="307">
        <f t="shared" ref="J1914:J1923" si="1111">SUM(J1842+F1914)</f>
        <v>0</v>
      </c>
      <c r="K1914" s="308">
        <f t="shared" ref="K1914:K1923" si="1112">I1914-J1914</f>
        <v>60</v>
      </c>
      <c r="L1914" s="309">
        <f>K1914*$D1914</f>
        <v>600000</v>
      </c>
    </row>
    <row r="1915" spans="2:12">
      <c r="B1915" s="956"/>
      <c r="C1915" s="55" t="s">
        <v>312</v>
      </c>
      <c r="D1915" s="310">
        <v>10000</v>
      </c>
      <c r="E1915" s="195"/>
      <c r="F1915" s="196"/>
      <c r="G1915" s="197">
        <f t="shared" si="1108"/>
        <v>0</v>
      </c>
      <c r="H1915" s="198">
        <f t="shared" si="1109"/>
        <v>0</v>
      </c>
      <c r="I1915" s="208">
        <f t="shared" si="1110"/>
        <v>0</v>
      </c>
      <c r="J1915" s="147">
        <f t="shared" si="1111"/>
        <v>0</v>
      </c>
      <c r="K1915" s="242">
        <f t="shared" si="1112"/>
        <v>0</v>
      </c>
      <c r="L1915" s="243">
        <f t="shared" ref="L1915:L1922" si="1113">K1915*$D1915</f>
        <v>0</v>
      </c>
    </row>
    <row r="1916" spans="2:12">
      <c r="B1916" s="956"/>
      <c r="C1916" s="55" t="s">
        <v>314</v>
      </c>
      <c r="D1916" s="194">
        <v>5000</v>
      </c>
      <c r="E1916" s="195"/>
      <c r="F1916" s="196"/>
      <c r="G1916" s="197">
        <f t="shared" si="1108"/>
        <v>0</v>
      </c>
      <c r="H1916" s="198">
        <f t="shared" si="1109"/>
        <v>0</v>
      </c>
      <c r="I1916" s="208">
        <f t="shared" si="1110"/>
        <v>2</v>
      </c>
      <c r="J1916" s="147">
        <f t="shared" si="1111"/>
        <v>0</v>
      </c>
      <c r="K1916" s="242">
        <f t="shared" si="1112"/>
        <v>2</v>
      </c>
      <c r="L1916" s="243">
        <f t="shared" si="1113"/>
        <v>10000</v>
      </c>
    </row>
    <row r="1917" spans="2:12">
      <c r="B1917" s="956"/>
      <c r="C1917" s="55" t="s">
        <v>313</v>
      </c>
      <c r="D1917" s="194">
        <v>5000</v>
      </c>
      <c r="E1917" s="195"/>
      <c r="F1917" s="196"/>
      <c r="G1917" s="197">
        <f t="shared" si="1108"/>
        <v>0</v>
      </c>
      <c r="H1917" s="198">
        <f t="shared" si="1109"/>
        <v>0</v>
      </c>
      <c r="I1917" s="208">
        <f t="shared" si="1110"/>
        <v>0</v>
      </c>
      <c r="J1917" s="147">
        <f t="shared" si="1111"/>
        <v>0</v>
      </c>
      <c r="K1917" s="242">
        <f t="shared" si="1112"/>
        <v>0</v>
      </c>
      <c r="L1917" s="243">
        <f t="shared" si="1113"/>
        <v>0</v>
      </c>
    </row>
    <row r="1918" spans="2:12">
      <c r="B1918" s="956"/>
      <c r="C1918" s="55" t="s">
        <v>147</v>
      </c>
      <c r="D1918" s="194">
        <v>9500</v>
      </c>
      <c r="E1918" s="195"/>
      <c r="F1918" s="196"/>
      <c r="G1918" s="197">
        <f t="shared" si="1108"/>
        <v>0</v>
      </c>
      <c r="H1918" s="198">
        <f t="shared" si="1109"/>
        <v>0</v>
      </c>
      <c r="I1918" s="208">
        <f t="shared" si="1110"/>
        <v>9</v>
      </c>
      <c r="J1918" s="147">
        <f t="shared" si="1111"/>
        <v>0</v>
      </c>
      <c r="K1918" s="242">
        <f t="shared" si="1112"/>
        <v>9</v>
      </c>
      <c r="L1918" s="243">
        <f t="shared" si="1113"/>
        <v>85500</v>
      </c>
    </row>
    <row r="1919" spans="2:12">
      <c r="B1919" s="956"/>
      <c r="C1919" s="55" t="s">
        <v>315</v>
      </c>
      <c r="D1919" s="194">
        <v>9500</v>
      </c>
      <c r="E1919" s="195"/>
      <c r="F1919" s="196"/>
      <c r="G1919" s="197">
        <f t="shared" si="1108"/>
        <v>0</v>
      </c>
      <c r="H1919" s="198">
        <f t="shared" si="1109"/>
        <v>0</v>
      </c>
      <c r="I1919" s="208">
        <f t="shared" si="1110"/>
        <v>0</v>
      </c>
      <c r="J1919" s="147">
        <f t="shared" si="1111"/>
        <v>0</v>
      </c>
      <c r="K1919" s="242">
        <f t="shared" si="1112"/>
        <v>0</v>
      </c>
      <c r="L1919" s="243">
        <f t="shared" si="1113"/>
        <v>0</v>
      </c>
    </row>
    <row r="1920" spans="2:12">
      <c r="B1920" s="956"/>
      <c r="C1920" s="55" t="s">
        <v>317</v>
      </c>
      <c r="D1920" s="194">
        <v>4750</v>
      </c>
      <c r="E1920" s="195"/>
      <c r="F1920" s="196"/>
      <c r="G1920" s="197">
        <f t="shared" si="1108"/>
        <v>0</v>
      </c>
      <c r="H1920" s="198">
        <f t="shared" si="1109"/>
        <v>0</v>
      </c>
      <c r="I1920" s="208">
        <f t="shared" si="1110"/>
        <v>0</v>
      </c>
      <c r="J1920" s="147">
        <f t="shared" si="1111"/>
        <v>0</v>
      </c>
      <c r="K1920" s="242">
        <f t="shared" si="1112"/>
        <v>0</v>
      </c>
      <c r="L1920" s="243">
        <f t="shared" si="1113"/>
        <v>0</v>
      </c>
    </row>
    <row r="1921" spans="2:12">
      <c r="B1921" s="956"/>
      <c r="C1921" s="55" t="s">
        <v>316</v>
      </c>
      <c r="D1921" s="194">
        <v>4750</v>
      </c>
      <c r="E1921" s="195"/>
      <c r="F1921" s="196"/>
      <c r="G1921" s="197">
        <f t="shared" si="1108"/>
        <v>0</v>
      </c>
      <c r="H1921" s="198">
        <f t="shared" si="1109"/>
        <v>0</v>
      </c>
      <c r="I1921" s="208">
        <f t="shared" si="1110"/>
        <v>0</v>
      </c>
      <c r="J1921" s="147">
        <f t="shared" si="1111"/>
        <v>0</v>
      </c>
      <c r="K1921" s="242">
        <f t="shared" si="1112"/>
        <v>0</v>
      </c>
      <c r="L1921" s="243">
        <f t="shared" si="1113"/>
        <v>0</v>
      </c>
    </row>
    <row r="1922" spans="2:12">
      <c r="B1922" s="956"/>
      <c r="C1922" s="55" t="s">
        <v>318</v>
      </c>
      <c r="D1922" s="194">
        <v>7000</v>
      </c>
      <c r="E1922" s="195"/>
      <c r="F1922" s="196"/>
      <c r="G1922" s="197">
        <f t="shared" si="1108"/>
        <v>0</v>
      </c>
      <c r="H1922" s="198">
        <f t="shared" si="1109"/>
        <v>0</v>
      </c>
      <c r="I1922" s="208">
        <f t="shared" si="1110"/>
        <v>0</v>
      </c>
      <c r="J1922" s="147">
        <f t="shared" si="1111"/>
        <v>0</v>
      </c>
      <c r="K1922" s="242">
        <f t="shared" si="1112"/>
        <v>0</v>
      </c>
      <c r="L1922" s="243">
        <f t="shared" si="1113"/>
        <v>0</v>
      </c>
    </row>
    <row r="1923" spans="2:12" ht="15" thickBot="1">
      <c r="B1923" s="956"/>
      <c r="C1923" s="200" t="s">
        <v>149</v>
      </c>
      <c r="D1923" s="201"/>
      <c r="E1923" s="339"/>
      <c r="F1923" s="203"/>
      <c r="G1923" s="204">
        <f>E1923-F1923</f>
        <v>0</v>
      </c>
      <c r="H1923" s="330"/>
      <c r="I1923" s="209">
        <f t="shared" si="1110"/>
        <v>0</v>
      </c>
      <c r="J1923" s="210">
        <f t="shared" si="1111"/>
        <v>0</v>
      </c>
      <c r="K1923" s="244">
        <f t="shared" si="1112"/>
        <v>0</v>
      </c>
      <c r="L1923" s="245">
        <f>SUM(L1851+H1923)</f>
        <v>0</v>
      </c>
    </row>
    <row r="1924" spans="2:12" ht="16" thickTop="1" thickBot="1">
      <c r="B1924" s="957"/>
      <c r="C1924" s="13" t="s">
        <v>150</v>
      </c>
      <c r="D1924" s="14"/>
      <c r="E1924" s="15">
        <f t="shared" ref="E1924:L1924" si="1114">SUM(E1914:E1923)</f>
        <v>0</v>
      </c>
      <c r="F1924" s="16">
        <f t="shared" si="1114"/>
        <v>0</v>
      </c>
      <c r="G1924" s="17">
        <f t="shared" si="1114"/>
        <v>0</v>
      </c>
      <c r="H1924" s="18">
        <f t="shared" si="1114"/>
        <v>0</v>
      </c>
      <c r="I1924" s="246">
        <f t="shared" si="1114"/>
        <v>71</v>
      </c>
      <c r="J1924" s="247">
        <f t="shared" si="1114"/>
        <v>0</v>
      </c>
      <c r="K1924" s="248">
        <f t="shared" si="1114"/>
        <v>71</v>
      </c>
      <c r="L1924" s="249">
        <f t="shared" si="1114"/>
        <v>695500</v>
      </c>
    </row>
    <row r="1925" spans="2:12" ht="13.5" customHeight="1">
      <c r="B1925" s="955" t="s">
        <v>686</v>
      </c>
      <c r="C1925" s="301" t="s">
        <v>146</v>
      </c>
      <c r="D1925" s="234">
        <v>8000</v>
      </c>
      <c r="E1925" s="302">
        <v>5</v>
      </c>
      <c r="F1925" s="303"/>
      <c r="G1925" s="304">
        <f t="shared" ref="G1925:G1933" si="1115">E1925-F1925</f>
        <v>5</v>
      </c>
      <c r="H1925" s="305">
        <f t="shared" ref="H1925:H1933" si="1116">G1925*$D1925</f>
        <v>40000</v>
      </c>
      <c r="I1925" s="306">
        <f t="shared" ref="I1925:I1934" si="1117">SUM(I1853+E1925)</f>
        <v>389</v>
      </c>
      <c r="J1925" s="307">
        <f t="shared" ref="J1925:J1934" si="1118">SUM(J1853+F1925)</f>
        <v>0</v>
      </c>
      <c r="K1925" s="308">
        <f t="shared" ref="K1925:K1934" si="1119">I1925-J1925</f>
        <v>389</v>
      </c>
      <c r="L1925" s="309">
        <f>K1925*$D1925</f>
        <v>3112000</v>
      </c>
    </row>
    <row r="1926" spans="2:12">
      <c r="B1926" s="956"/>
      <c r="C1926" s="55" t="s">
        <v>312</v>
      </c>
      <c r="D1926" s="310">
        <v>8000</v>
      </c>
      <c r="E1926" s="195"/>
      <c r="F1926" s="196"/>
      <c r="G1926" s="197">
        <f t="shared" si="1115"/>
        <v>0</v>
      </c>
      <c r="H1926" s="198">
        <f t="shared" si="1116"/>
        <v>0</v>
      </c>
      <c r="I1926" s="208">
        <f t="shared" si="1117"/>
        <v>0</v>
      </c>
      <c r="J1926" s="147">
        <f t="shared" si="1118"/>
        <v>0</v>
      </c>
      <c r="K1926" s="242">
        <f t="shared" si="1119"/>
        <v>0</v>
      </c>
      <c r="L1926" s="243">
        <f t="shared" ref="L1926:L1933" si="1120">K1926*$D1926</f>
        <v>0</v>
      </c>
    </row>
    <row r="1927" spans="2:12">
      <c r="B1927" s="956"/>
      <c r="C1927" s="55" t="s">
        <v>314</v>
      </c>
      <c r="D1927" s="194">
        <v>4000</v>
      </c>
      <c r="E1927" s="195"/>
      <c r="F1927" s="196"/>
      <c r="G1927" s="197">
        <f t="shared" si="1115"/>
        <v>0</v>
      </c>
      <c r="H1927" s="198">
        <f t="shared" si="1116"/>
        <v>0</v>
      </c>
      <c r="I1927" s="208">
        <f t="shared" si="1117"/>
        <v>18</v>
      </c>
      <c r="J1927" s="147">
        <f t="shared" si="1118"/>
        <v>0</v>
      </c>
      <c r="K1927" s="242">
        <f t="shared" si="1119"/>
        <v>18</v>
      </c>
      <c r="L1927" s="243">
        <f t="shared" si="1120"/>
        <v>72000</v>
      </c>
    </row>
    <row r="1928" spans="2:12">
      <c r="B1928" s="956"/>
      <c r="C1928" s="55" t="s">
        <v>313</v>
      </c>
      <c r="D1928" s="194">
        <v>4000</v>
      </c>
      <c r="E1928" s="195"/>
      <c r="F1928" s="196"/>
      <c r="G1928" s="197">
        <f t="shared" si="1115"/>
        <v>0</v>
      </c>
      <c r="H1928" s="198">
        <f t="shared" si="1116"/>
        <v>0</v>
      </c>
      <c r="I1928" s="208">
        <f t="shared" si="1117"/>
        <v>0</v>
      </c>
      <c r="J1928" s="147">
        <f t="shared" si="1118"/>
        <v>0</v>
      </c>
      <c r="K1928" s="242">
        <f t="shared" si="1119"/>
        <v>0</v>
      </c>
      <c r="L1928" s="243">
        <f t="shared" si="1120"/>
        <v>0</v>
      </c>
    </row>
    <row r="1929" spans="2:12">
      <c r="B1929" s="956"/>
      <c r="C1929" s="55" t="s">
        <v>147</v>
      </c>
      <c r="D1929" s="194">
        <v>7600</v>
      </c>
      <c r="E1929" s="195">
        <v>4</v>
      </c>
      <c r="F1929" s="196"/>
      <c r="G1929" s="197">
        <f t="shared" si="1115"/>
        <v>4</v>
      </c>
      <c r="H1929" s="198">
        <f t="shared" si="1116"/>
        <v>30400</v>
      </c>
      <c r="I1929" s="208">
        <f t="shared" si="1117"/>
        <v>56</v>
      </c>
      <c r="J1929" s="147">
        <f t="shared" si="1118"/>
        <v>0</v>
      </c>
      <c r="K1929" s="242">
        <f t="shared" si="1119"/>
        <v>56</v>
      </c>
      <c r="L1929" s="243">
        <f t="shared" si="1120"/>
        <v>425600</v>
      </c>
    </row>
    <row r="1930" spans="2:12">
      <c r="B1930" s="956"/>
      <c r="C1930" s="55" t="s">
        <v>315</v>
      </c>
      <c r="D1930" s="194">
        <v>7600</v>
      </c>
      <c r="E1930" s="195"/>
      <c r="F1930" s="196"/>
      <c r="G1930" s="197">
        <f t="shared" si="1115"/>
        <v>0</v>
      </c>
      <c r="H1930" s="198">
        <f t="shared" si="1116"/>
        <v>0</v>
      </c>
      <c r="I1930" s="208">
        <f t="shared" si="1117"/>
        <v>0</v>
      </c>
      <c r="J1930" s="147">
        <f t="shared" si="1118"/>
        <v>0</v>
      </c>
      <c r="K1930" s="242">
        <f t="shared" si="1119"/>
        <v>0</v>
      </c>
      <c r="L1930" s="243">
        <f t="shared" si="1120"/>
        <v>0</v>
      </c>
    </row>
    <row r="1931" spans="2:12">
      <c r="B1931" s="956"/>
      <c r="C1931" s="55" t="s">
        <v>317</v>
      </c>
      <c r="D1931" s="194">
        <v>3800</v>
      </c>
      <c r="E1931" s="195"/>
      <c r="F1931" s="196"/>
      <c r="G1931" s="197">
        <f t="shared" si="1115"/>
        <v>0</v>
      </c>
      <c r="H1931" s="198">
        <f t="shared" si="1116"/>
        <v>0</v>
      </c>
      <c r="I1931" s="208">
        <f t="shared" si="1117"/>
        <v>1</v>
      </c>
      <c r="J1931" s="147">
        <f t="shared" si="1118"/>
        <v>0</v>
      </c>
      <c r="K1931" s="242">
        <f t="shared" si="1119"/>
        <v>1</v>
      </c>
      <c r="L1931" s="243">
        <f t="shared" si="1120"/>
        <v>3800</v>
      </c>
    </row>
    <row r="1932" spans="2:12">
      <c r="B1932" s="956"/>
      <c r="C1932" s="55" t="s">
        <v>316</v>
      </c>
      <c r="D1932" s="194">
        <v>3800</v>
      </c>
      <c r="E1932" s="195"/>
      <c r="F1932" s="196"/>
      <c r="G1932" s="197">
        <f t="shared" si="1115"/>
        <v>0</v>
      </c>
      <c r="H1932" s="198">
        <f t="shared" si="1116"/>
        <v>0</v>
      </c>
      <c r="I1932" s="208">
        <f t="shared" si="1117"/>
        <v>0</v>
      </c>
      <c r="J1932" s="147">
        <f t="shared" si="1118"/>
        <v>0</v>
      </c>
      <c r="K1932" s="242">
        <f t="shared" si="1119"/>
        <v>0</v>
      </c>
      <c r="L1932" s="243">
        <f t="shared" si="1120"/>
        <v>0</v>
      </c>
    </row>
    <row r="1933" spans="2:12">
      <c r="B1933" s="956"/>
      <c r="C1933" s="55" t="s">
        <v>318</v>
      </c>
      <c r="D1933" s="194">
        <v>5600</v>
      </c>
      <c r="E1933" s="195"/>
      <c r="F1933" s="196"/>
      <c r="G1933" s="197">
        <f t="shared" si="1115"/>
        <v>0</v>
      </c>
      <c r="H1933" s="198">
        <f t="shared" si="1116"/>
        <v>0</v>
      </c>
      <c r="I1933" s="208">
        <f t="shared" si="1117"/>
        <v>0</v>
      </c>
      <c r="J1933" s="147">
        <f t="shared" si="1118"/>
        <v>0</v>
      </c>
      <c r="K1933" s="242">
        <f t="shared" si="1119"/>
        <v>0</v>
      </c>
      <c r="L1933" s="243">
        <f t="shared" si="1120"/>
        <v>0</v>
      </c>
    </row>
    <row r="1934" spans="2:12" ht="15" thickBot="1">
      <c r="B1934" s="956"/>
      <c r="C1934" s="200" t="s">
        <v>149</v>
      </c>
      <c r="D1934" s="201"/>
      <c r="E1934" s="339">
        <v>17</v>
      </c>
      <c r="F1934" s="203"/>
      <c r="G1934" s="204">
        <f>E1934-F1934</f>
        <v>17</v>
      </c>
      <c r="H1934" s="330">
        <v>129200</v>
      </c>
      <c r="I1934" s="209">
        <f t="shared" si="1117"/>
        <v>42</v>
      </c>
      <c r="J1934" s="210">
        <f t="shared" si="1118"/>
        <v>0</v>
      </c>
      <c r="K1934" s="244">
        <f t="shared" si="1119"/>
        <v>42</v>
      </c>
      <c r="L1934" s="245">
        <f>SUM(L1862+H1934)</f>
        <v>315400</v>
      </c>
    </row>
    <row r="1935" spans="2:12" ht="16" thickTop="1" thickBot="1">
      <c r="B1935" s="957"/>
      <c r="C1935" s="13" t="s">
        <v>150</v>
      </c>
      <c r="D1935" s="14"/>
      <c r="E1935" s="15">
        <f t="shared" ref="E1935:L1935" si="1121">SUM(E1925:E1934)</f>
        <v>26</v>
      </c>
      <c r="F1935" s="16">
        <f t="shared" si="1121"/>
        <v>0</v>
      </c>
      <c r="G1935" s="17">
        <f t="shared" si="1121"/>
        <v>26</v>
      </c>
      <c r="H1935" s="18">
        <f t="shared" si="1121"/>
        <v>199600</v>
      </c>
      <c r="I1935" s="246">
        <f t="shared" si="1121"/>
        <v>506</v>
      </c>
      <c r="J1935" s="247">
        <f t="shared" si="1121"/>
        <v>0</v>
      </c>
      <c r="K1935" s="248">
        <f t="shared" si="1121"/>
        <v>506</v>
      </c>
      <c r="L1935" s="249">
        <f t="shared" si="1121"/>
        <v>3928800</v>
      </c>
    </row>
    <row r="1936" spans="2:12" ht="13.5" customHeight="1">
      <c r="B1936" s="955" t="s">
        <v>337</v>
      </c>
      <c r="C1936" s="301" t="s">
        <v>146</v>
      </c>
      <c r="D1936" s="234">
        <v>1000</v>
      </c>
      <c r="E1936" s="302"/>
      <c r="F1936" s="303"/>
      <c r="G1936" s="304">
        <f t="shared" ref="G1936:G1945" si="1122">E1936-F1936</f>
        <v>0</v>
      </c>
      <c r="H1936" s="305">
        <f>+G1936*D1936</f>
        <v>0</v>
      </c>
      <c r="I1936" s="306">
        <f t="shared" ref="I1936:I1945" si="1123">SUM(I1864+E1936)</f>
        <v>0</v>
      </c>
      <c r="J1936" s="307">
        <f t="shared" ref="J1936:J1945" si="1124">SUM(J1864+F1936)</f>
        <v>0</v>
      </c>
      <c r="K1936" s="308">
        <f t="shared" ref="K1936:K1943" si="1125">I1936-J1936</f>
        <v>0</v>
      </c>
      <c r="L1936" s="309">
        <f>K1936*$D1936</f>
        <v>0</v>
      </c>
    </row>
    <row r="1937" spans="2:12">
      <c r="B1937" s="956"/>
      <c r="C1937" s="55" t="s">
        <v>312</v>
      </c>
      <c r="D1937" s="310">
        <v>1000</v>
      </c>
      <c r="E1937" s="195"/>
      <c r="F1937" s="196"/>
      <c r="G1937" s="197">
        <f t="shared" si="1122"/>
        <v>0</v>
      </c>
      <c r="H1937" s="198">
        <f t="shared" ref="H1937:H1944" si="1126">+G1937*D1937</f>
        <v>0</v>
      </c>
      <c r="I1937" s="208">
        <f t="shared" si="1123"/>
        <v>0</v>
      </c>
      <c r="J1937" s="147">
        <f t="shared" si="1124"/>
        <v>0</v>
      </c>
      <c r="K1937" s="242">
        <f t="shared" si="1125"/>
        <v>0</v>
      </c>
      <c r="L1937" s="243">
        <f t="shared" ref="L1937:L1944" si="1127">K1937*$D1937</f>
        <v>0</v>
      </c>
    </row>
    <row r="1938" spans="2:12">
      <c r="B1938" s="956"/>
      <c r="C1938" s="55" t="s">
        <v>314</v>
      </c>
      <c r="D1938" s="194">
        <v>500</v>
      </c>
      <c r="E1938" s="195"/>
      <c r="F1938" s="196"/>
      <c r="G1938" s="197">
        <f t="shared" si="1122"/>
        <v>0</v>
      </c>
      <c r="H1938" s="198">
        <f t="shared" si="1126"/>
        <v>0</v>
      </c>
      <c r="I1938" s="208">
        <f t="shared" si="1123"/>
        <v>0</v>
      </c>
      <c r="J1938" s="147">
        <f t="shared" si="1124"/>
        <v>0</v>
      </c>
      <c r="K1938" s="242">
        <f t="shared" si="1125"/>
        <v>0</v>
      </c>
      <c r="L1938" s="243">
        <f t="shared" si="1127"/>
        <v>0</v>
      </c>
    </row>
    <row r="1939" spans="2:12">
      <c r="B1939" s="956"/>
      <c r="C1939" s="55" t="s">
        <v>313</v>
      </c>
      <c r="D1939" s="194">
        <v>500</v>
      </c>
      <c r="E1939" s="195"/>
      <c r="F1939" s="196"/>
      <c r="G1939" s="197">
        <f t="shared" si="1122"/>
        <v>0</v>
      </c>
      <c r="H1939" s="198">
        <f t="shared" si="1126"/>
        <v>0</v>
      </c>
      <c r="I1939" s="208">
        <f t="shared" si="1123"/>
        <v>0</v>
      </c>
      <c r="J1939" s="147">
        <f t="shared" si="1124"/>
        <v>0</v>
      </c>
      <c r="K1939" s="242">
        <f t="shared" si="1125"/>
        <v>0</v>
      </c>
      <c r="L1939" s="243">
        <f t="shared" si="1127"/>
        <v>0</v>
      </c>
    </row>
    <row r="1940" spans="2:12">
      <c r="B1940" s="956"/>
      <c r="C1940" s="55" t="s">
        <v>147</v>
      </c>
      <c r="D1940" s="194">
        <v>900</v>
      </c>
      <c r="E1940" s="195"/>
      <c r="F1940" s="196"/>
      <c r="G1940" s="197">
        <f t="shared" si="1122"/>
        <v>0</v>
      </c>
      <c r="H1940" s="198">
        <f t="shared" si="1126"/>
        <v>0</v>
      </c>
      <c r="I1940" s="208">
        <f t="shared" si="1123"/>
        <v>0</v>
      </c>
      <c r="J1940" s="147">
        <f t="shared" si="1124"/>
        <v>0</v>
      </c>
      <c r="K1940" s="242">
        <f t="shared" si="1125"/>
        <v>0</v>
      </c>
      <c r="L1940" s="243">
        <f t="shared" si="1127"/>
        <v>0</v>
      </c>
    </row>
    <row r="1941" spans="2:12">
      <c r="B1941" s="956"/>
      <c r="C1941" s="55" t="s">
        <v>315</v>
      </c>
      <c r="D1941" s="194">
        <v>900</v>
      </c>
      <c r="E1941" s="195"/>
      <c r="F1941" s="196"/>
      <c r="G1941" s="197">
        <f t="shared" si="1122"/>
        <v>0</v>
      </c>
      <c r="H1941" s="198">
        <f t="shared" si="1126"/>
        <v>0</v>
      </c>
      <c r="I1941" s="208">
        <f t="shared" si="1123"/>
        <v>0</v>
      </c>
      <c r="J1941" s="147">
        <f t="shared" si="1124"/>
        <v>0</v>
      </c>
      <c r="K1941" s="242">
        <f t="shared" si="1125"/>
        <v>0</v>
      </c>
      <c r="L1941" s="243">
        <f t="shared" si="1127"/>
        <v>0</v>
      </c>
    </row>
    <row r="1942" spans="2:12">
      <c r="B1942" s="956"/>
      <c r="C1942" s="55" t="s">
        <v>317</v>
      </c>
      <c r="D1942" s="194">
        <v>450</v>
      </c>
      <c r="E1942" s="195"/>
      <c r="F1942" s="196"/>
      <c r="G1942" s="197">
        <f t="shared" si="1122"/>
        <v>0</v>
      </c>
      <c r="H1942" s="198">
        <f t="shared" si="1126"/>
        <v>0</v>
      </c>
      <c r="I1942" s="208">
        <f t="shared" si="1123"/>
        <v>0</v>
      </c>
      <c r="J1942" s="147">
        <f t="shared" si="1124"/>
        <v>0</v>
      </c>
      <c r="K1942" s="242">
        <f t="shared" si="1125"/>
        <v>0</v>
      </c>
      <c r="L1942" s="243">
        <f t="shared" si="1127"/>
        <v>0</v>
      </c>
    </row>
    <row r="1943" spans="2:12">
      <c r="B1943" s="956"/>
      <c r="C1943" s="55" t="s">
        <v>316</v>
      </c>
      <c r="D1943" s="194">
        <v>450</v>
      </c>
      <c r="E1943" s="195"/>
      <c r="F1943" s="196"/>
      <c r="G1943" s="197">
        <f t="shared" si="1122"/>
        <v>0</v>
      </c>
      <c r="H1943" s="198">
        <f t="shared" si="1126"/>
        <v>0</v>
      </c>
      <c r="I1943" s="208">
        <f t="shared" si="1123"/>
        <v>0</v>
      </c>
      <c r="J1943" s="147">
        <f t="shared" si="1124"/>
        <v>0</v>
      </c>
      <c r="K1943" s="242">
        <f t="shared" si="1125"/>
        <v>0</v>
      </c>
      <c r="L1943" s="243">
        <f t="shared" si="1127"/>
        <v>0</v>
      </c>
    </row>
    <row r="1944" spans="2:12">
      <c r="B1944" s="956"/>
      <c r="C1944" s="55" t="s">
        <v>318</v>
      </c>
      <c r="D1944" s="199">
        <v>700</v>
      </c>
      <c r="E1944" s="195"/>
      <c r="F1944" s="196"/>
      <c r="G1944" s="197">
        <f t="shared" si="1122"/>
        <v>0</v>
      </c>
      <c r="H1944" s="198">
        <f t="shared" si="1126"/>
        <v>0</v>
      </c>
      <c r="I1944" s="208">
        <f t="shared" si="1123"/>
        <v>0</v>
      </c>
      <c r="J1944" s="147">
        <f t="shared" si="1124"/>
        <v>0</v>
      </c>
      <c r="K1944" s="242">
        <f>I1944-J1944</f>
        <v>0</v>
      </c>
      <c r="L1944" s="243">
        <f t="shared" si="1127"/>
        <v>0</v>
      </c>
    </row>
    <row r="1945" spans="2:12" ht="15" thickBot="1">
      <c r="B1945" s="956"/>
      <c r="C1945" s="200" t="s">
        <v>149</v>
      </c>
      <c r="D1945" s="201"/>
      <c r="E1945" s="339"/>
      <c r="F1945" s="203"/>
      <c r="G1945" s="204">
        <f t="shared" si="1122"/>
        <v>0</v>
      </c>
      <c r="H1945" s="330"/>
      <c r="I1945" s="209">
        <f t="shared" si="1123"/>
        <v>0</v>
      </c>
      <c r="J1945" s="210">
        <f t="shared" si="1124"/>
        <v>0</v>
      </c>
      <c r="K1945" s="244">
        <f>I1945-J1945</f>
        <v>0</v>
      </c>
      <c r="L1945" s="245">
        <f>SUM(L1873+H1945)</f>
        <v>0</v>
      </c>
    </row>
    <row r="1946" spans="2:12" ht="16" thickTop="1" thickBot="1">
      <c r="B1946" s="957"/>
      <c r="C1946" s="13" t="s">
        <v>150</v>
      </c>
      <c r="D1946" s="14"/>
      <c r="E1946" s="15">
        <f t="shared" ref="E1946:L1946" si="1128">SUM(E1936:E1945)</f>
        <v>0</v>
      </c>
      <c r="F1946" s="16">
        <f t="shared" si="1128"/>
        <v>0</v>
      </c>
      <c r="G1946" s="17">
        <f t="shared" si="1128"/>
        <v>0</v>
      </c>
      <c r="H1946" s="18">
        <f t="shared" si="1128"/>
        <v>0</v>
      </c>
      <c r="I1946" s="246">
        <f t="shared" si="1128"/>
        <v>0</v>
      </c>
      <c r="J1946" s="247">
        <f t="shared" si="1128"/>
        <v>0</v>
      </c>
      <c r="K1946" s="248">
        <f t="shared" si="1128"/>
        <v>0</v>
      </c>
      <c r="L1946" s="249">
        <f t="shared" si="1128"/>
        <v>0</v>
      </c>
    </row>
    <row r="1947" spans="2:12" ht="15" thickBot="1">
      <c r="B1947" s="207" t="s">
        <v>151</v>
      </c>
      <c r="C1947" s="232"/>
      <c r="D1947" s="232"/>
      <c r="E1947" s="258">
        <f t="shared" ref="E1947:L1947" si="1129">SUM(E1891+E1902+E1913+E1924+E1935+E1946)</f>
        <v>164</v>
      </c>
      <c r="F1947" s="341">
        <f t="shared" si="1129"/>
        <v>0</v>
      </c>
      <c r="G1947" s="342">
        <f t="shared" si="1129"/>
        <v>164</v>
      </c>
      <c r="H1947" s="343">
        <f t="shared" si="1129"/>
        <v>864350</v>
      </c>
      <c r="I1947" s="255">
        <f t="shared" si="1129"/>
        <v>3504</v>
      </c>
      <c r="J1947" s="256">
        <f t="shared" si="1129"/>
        <v>0</v>
      </c>
      <c r="K1947" s="257">
        <f t="shared" si="1129"/>
        <v>3504</v>
      </c>
      <c r="L1947" s="233">
        <f t="shared" si="1129"/>
        <v>18231360</v>
      </c>
    </row>
    <row r="1949" spans="2:12">
      <c r="B1949" s="961" t="s">
        <v>138</v>
      </c>
      <c r="C1949" s="961"/>
      <c r="D1949" s="961"/>
      <c r="E1949" s="922"/>
      <c r="F1949" s="922"/>
    </row>
    <row r="1950" spans="2:12" ht="16.5" customHeight="1" thickBot="1">
      <c r="B1950" s="954">
        <f>B1878+1</f>
        <v>46169</v>
      </c>
      <c r="C1950" s="954"/>
      <c r="D1950" s="954"/>
      <c r="E1950" s="954"/>
      <c r="F1950" s="954"/>
      <c r="G1950" s="311"/>
      <c r="H1950" s="20"/>
    </row>
    <row r="1951" spans="2:12" ht="15">
      <c r="B1951" s="958" t="s">
        <v>139</v>
      </c>
      <c r="C1951" s="959"/>
      <c r="D1951" s="960"/>
      <c r="E1951" s="5"/>
      <c r="F1951" s="226" t="s">
        <v>140</v>
      </c>
      <c r="G1951" s="226"/>
      <c r="H1951" s="6"/>
      <c r="I1951" s="7"/>
      <c r="J1951" s="226" t="s">
        <v>141</v>
      </c>
      <c r="K1951" s="226"/>
      <c r="L1951" s="6"/>
    </row>
    <row r="1952" spans="2:12" ht="15" thickBot="1">
      <c r="B1952" s="227"/>
      <c r="C1952" s="228"/>
      <c r="D1952" s="229"/>
      <c r="E1952" s="8" t="s">
        <v>142</v>
      </c>
      <c r="F1952" s="9" t="s">
        <v>143</v>
      </c>
      <c r="G1952" s="10" t="s">
        <v>144</v>
      </c>
      <c r="H1952" s="11" t="s">
        <v>145</v>
      </c>
      <c r="I1952" s="12" t="s">
        <v>142</v>
      </c>
      <c r="J1952" s="9" t="s">
        <v>143</v>
      </c>
      <c r="K1952" s="10" t="s">
        <v>144</v>
      </c>
      <c r="L1952" s="11" t="s">
        <v>145</v>
      </c>
    </row>
    <row r="1953" spans="2:12" ht="13.5" customHeight="1">
      <c r="B1953" s="955" t="s">
        <v>636</v>
      </c>
      <c r="C1953" s="301" t="s">
        <v>146</v>
      </c>
      <c r="D1953" s="234">
        <v>5000</v>
      </c>
      <c r="E1953" s="302">
        <v>37</v>
      </c>
      <c r="F1953" s="303"/>
      <c r="G1953" s="304">
        <f t="shared" ref="G1953:G1962" si="1130">E1953-F1953</f>
        <v>37</v>
      </c>
      <c r="H1953" s="305">
        <f>G1953*$D1953</f>
        <v>185000</v>
      </c>
      <c r="I1953" s="306">
        <f t="shared" ref="I1953:I1962" si="1131">SUM(I1881+E1953)</f>
        <v>1004</v>
      </c>
      <c r="J1953" s="307">
        <f t="shared" ref="J1953:J1962" si="1132">SUM(J1881+F1953)</f>
        <v>0</v>
      </c>
      <c r="K1953" s="308">
        <f t="shared" ref="K1953:K1962" si="1133">I1953-J1953</f>
        <v>1004</v>
      </c>
      <c r="L1953" s="309">
        <f>K1953*$D1953</f>
        <v>5020000</v>
      </c>
    </row>
    <row r="1954" spans="2:12">
      <c r="B1954" s="956"/>
      <c r="C1954" s="55" t="s">
        <v>312</v>
      </c>
      <c r="D1954" s="310">
        <v>5000</v>
      </c>
      <c r="E1954" s="195"/>
      <c r="F1954" s="196"/>
      <c r="G1954" s="197">
        <f t="shared" si="1130"/>
        <v>0</v>
      </c>
      <c r="H1954" s="198">
        <f t="shared" ref="H1954:H1961" si="1134">G1954*$D1954</f>
        <v>0</v>
      </c>
      <c r="I1954" s="208">
        <f t="shared" si="1131"/>
        <v>0</v>
      </c>
      <c r="J1954" s="147">
        <f t="shared" si="1132"/>
        <v>0</v>
      </c>
      <c r="K1954" s="242">
        <f t="shared" si="1133"/>
        <v>0</v>
      </c>
      <c r="L1954" s="243">
        <f t="shared" ref="L1954:L1961" si="1135">K1954*$D1954</f>
        <v>0</v>
      </c>
    </row>
    <row r="1955" spans="2:12">
      <c r="B1955" s="956"/>
      <c r="C1955" s="55" t="s">
        <v>314</v>
      </c>
      <c r="D1955" s="194">
        <v>2500</v>
      </c>
      <c r="E1955" s="195">
        <v>1</v>
      </c>
      <c r="F1955" s="196"/>
      <c r="G1955" s="197">
        <f t="shared" si="1130"/>
        <v>1</v>
      </c>
      <c r="H1955" s="198">
        <f t="shared" si="1134"/>
        <v>2500</v>
      </c>
      <c r="I1955" s="208">
        <f t="shared" si="1131"/>
        <v>33</v>
      </c>
      <c r="J1955" s="147">
        <f t="shared" si="1132"/>
        <v>0</v>
      </c>
      <c r="K1955" s="242">
        <f t="shared" si="1133"/>
        <v>33</v>
      </c>
      <c r="L1955" s="243">
        <f t="shared" si="1135"/>
        <v>82500</v>
      </c>
    </row>
    <row r="1956" spans="2:12">
      <c r="B1956" s="956"/>
      <c r="C1956" s="55" t="s">
        <v>313</v>
      </c>
      <c r="D1956" s="194">
        <v>2500</v>
      </c>
      <c r="E1956" s="195"/>
      <c r="F1956" s="196"/>
      <c r="G1956" s="197">
        <f t="shared" si="1130"/>
        <v>0</v>
      </c>
      <c r="H1956" s="198">
        <f t="shared" si="1134"/>
        <v>0</v>
      </c>
      <c r="I1956" s="208">
        <f t="shared" si="1131"/>
        <v>0</v>
      </c>
      <c r="J1956" s="147">
        <f t="shared" si="1132"/>
        <v>0</v>
      </c>
      <c r="K1956" s="242">
        <f t="shared" si="1133"/>
        <v>0</v>
      </c>
      <c r="L1956" s="243">
        <f t="shared" si="1135"/>
        <v>0</v>
      </c>
    </row>
    <row r="1957" spans="2:12">
      <c r="B1957" s="956"/>
      <c r="C1957" s="55" t="s">
        <v>147</v>
      </c>
      <c r="D1957" s="194">
        <v>4750</v>
      </c>
      <c r="E1957" s="195">
        <v>9</v>
      </c>
      <c r="F1957" s="196"/>
      <c r="G1957" s="197">
        <f t="shared" si="1130"/>
        <v>9</v>
      </c>
      <c r="H1957" s="198">
        <f t="shared" si="1134"/>
        <v>42750</v>
      </c>
      <c r="I1957" s="208">
        <f t="shared" si="1131"/>
        <v>147</v>
      </c>
      <c r="J1957" s="147">
        <f t="shared" si="1132"/>
        <v>0</v>
      </c>
      <c r="K1957" s="242">
        <f t="shared" si="1133"/>
        <v>147</v>
      </c>
      <c r="L1957" s="243">
        <f t="shared" si="1135"/>
        <v>698250</v>
      </c>
    </row>
    <row r="1958" spans="2:12">
      <c r="B1958" s="956"/>
      <c r="C1958" s="55" t="s">
        <v>315</v>
      </c>
      <c r="D1958" s="194">
        <v>4750</v>
      </c>
      <c r="E1958" s="195"/>
      <c r="F1958" s="196"/>
      <c r="G1958" s="197">
        <f t="shared" si="1130"/>
        <v>0</v>
      </c>
      <c r="H1958" s="198">
        <f t="shared" si="1134"/>
        <v>0</v>
      </c>
      <c r="I1958" s="208">
        <f t="shared" si="1131"/>
        <v>0</v>
      </c>
      <c r="J1958" s="147">
        <f t="shared" si="1132"/>
        <v>0</v>
      </c>
      <c r="K1958" s="242">
        <f t="shared" si="1133"/>
        <v>0</v>
      </c>
      <c r="L1958" s="243">
        <f t="shared" si="1135"/>
        <v>0</v>
      </c>
    </row>
    <row r="1959" spans="2:12">
      <c r="B1959" s="956"/>
      <c r="C1959" s="55" t="s">
        <v>317</v>
      </c>
      <c r="D1959" s="194">
        <v>2380</v>
      </c>
      <c r="E1959" s="195"/>
      <c r="F1959" s="196"/>
      <c r="G1959" s="197">
        <f t="shared" si="1130"/>
        <v>0</v>
      </c>
      <c r="H1959" s="198">
        <f t="shared" si="1134"/>
        <v>0</v>
      </c>
      <c r="I1959" s="208">
        <f t="shared" si="1131"/>
        <v>7</v>
      </c>
      <c r="J1959" s="147">
        <f t="shared" si="1132"/>
        <v>0</v>
      </c>
      <c r="K1959" s="242">
        <f t="shared" si="1133"/>
        <v>7</v>
      </c>
      <c r="L1959" s="243">
        <f t="shared" si="1135"/>
        <v>16660</v>
      </c>
    </row>
    <row r="1960" spans="2:12">
      <c r="B1960" s="956"/>
      <c r="C1960" s="55" t="s">
        <v>316</v>
      </c>
      <c r="D1960" s="194">
        <v>2380</v>
      </c>
      <c r="E1960" s="195"/>
      <c r="F1960" s="196"/>
      <c r="G1960" s="197">
        <f t="shared" si="1130"/>
        <v>0</v>
      </c>
      <c r="H1960" s="198">
        <f t="shared" si="1134"/>
        <v>0</v>
      </c>
      <c r="I1960" s="208">
        <f t="shared" si="1131"/>
        <v>0</v>
      </c>
      <c r="J1960" s="147">
        <f t="shared" si="1132"/>
        <v>0</v>
      </c>
      <c r="K1960" s="242">
        <f t="shared" si="1133"/>
        <v>0</v>
      </c>
      <c r="L1960" s="243">
        <f t="shared" si="1135"/>
        <v>0</v>
      </c>
    </row>
    <row r="1961" spans="2:12">
      <c r="B1961" s="956"/>
      <c r="C1961" s="55" t="s">
        <v>318</v>
      </c>
      <c r="D1961" s="194">
        <v>3500</v>
      </c>
      <c r="E1961" s="195"/>
      <c r="F1961" s="196"/>
      <c r="G1961" s="197">
        <f t="shared" si="1130"/>
        <v>0</v>
      </c>
      <c r="H1961" s="198">
        <f t="shared" si="1134"/>
        <v>0</v>
      </c>
      <c r="I1961" s="208">
        <f t="shared" si="1131"/>
        <v>0</v>
      </c>
      <c r="J1961" s="147">
        <f t="shared" si="1132"/>
        <v>0</v>
      </c>
      <c r="K1961" s="242">
        <f t="shared" si="1133"/>
        <v>0</v>
      </c>
      <c r="L1961" s="243">
        <f t="shared" si="1135"/>
        <v>0</v>
      </c>
    </row>
    <row r="1962" spans="2:12" ht="15" thickBot="1">
      <c r="B1962" s="956"/>
      <c r="C1962" s="200" t="s">
        <v>149</v>
      </c>
      <c r="D1962" s="201"/>
      <c r="E1962" s="339">
        <v>133</v>
      </c>
      <c r="F1962" s="203"/>
      <c r="G1962" s="204">
        <f t="shared" si="1130"/>
        <v>133</v>
      </c>
      <c r="H1962" s="330">
        <v>631750</v>
      </c>
      <c r="I1962" s="209">
        <f t="shared" si="1131"/>
        <v>1715</v>
      </c>
      <c r="J1962" s="210">
        <f t="shared" si="1132"/>
        <v>0</v>
      </c>
      <c r="K1962" s="244">
        <f t="shared" si="1133"/>
        <v>1715</v>
      </c>
      <c r="L1962" s="245">
        <f>SUM(L1890+H1962)</f>
        <v>8071150</v>
      </c>
    </row>
    <row r="1963" spans="2:12" ht="16" thickTop="1" thickBot="1">
      <c r="B1963" s="957"/>
      <c r="C1963" s="13" t="s">
        <v>150</v>
      </c>
      <c r="D1963" s="14"/>
      <c r="E1963" s="15">
        <f t="shared" ref="E1963:L1963" si="1136">SUM(E1953:E1962)</f>
        <v>180</v>
      </c>
      <c r="F1963" s="16">
        <f t="shared" si="1136"/>
        <v>0</v>
      </c>
      <c r="G1963" s="17">
        <f t="shared" si="1136"/>
        <v>180</v>
      </c>
      <c r="H1963" s="18">
        <f t="shared" si="1136"/>
        <v>862000</v>
      </c>
      <c r="I1963" s="246">
        <f t="shared" si="1136"/>
        <v>2906</v>
      </c>
      <c r="J1963" s="247">
        <f t="shared" si="1136"/>
        <v>0</v>
      </c>
      <c r="K1963" s="248">
        <f t="shared" si="1136"/>
        <v>2906</v>
      </c>
      <c r="L1963" s="249">
        <f t="shared" si="1136"/>
        <v>13888560</v>
      </c>
    </row>
    <row r="1964" spans="2:12" ht="13.5" customHeight="1">
      <c r="B1964" s="955" t="s">
        <v>319</v>
      </c>
      <c r="C1964" s="301" t="s">
        <v>146</v>
      </c>
      <c r="D1964" s="234">
        <v>4000</v>
      </c>
      <c r="E1964" s="302"/>
      <c r="F1964" s="303"/>
      <c r="G1964" s="304">
        <f t="shared" ref="G1964:G1972" si="1137">E1964-F1964</f>
        <v>0</v>
      </c>
      <c r="H1964" s="305">
        <f t="shared" ref="H1964:H1972" si="1138">G1964*$D1964</f>
        <v>0</v>
      </c>
      <c r="I1964" s="306">
        <f t="shared" ref="I1964:I1973" si="1139">SUM(I1892+E1964)</f>
        <v>0</v>
      </c>
      <c r="J1964" s="307">
        <f t="shared" ref="J1964:J1973" si="1140">SUM(J1892+F1964)</f>
        <v>0</v>
      </c>
      <c r="K1964" s="308">
        <f t="shared" ref="K1964:K1973" si="1141">I1964-J1964</f>
        <v>0</v>
      </c>
      <c r="L1964" s="309">
        <f>K1964*$D1964</f>
        <v>0</v>
      </c>
    </row>
    <row r="1965" spans="2:12">
      <c r="B1965" s="956"/>
      <c r="C1965" s="55" t="s">
        <v>312</v>
      </c>
      <c r="D1965" s="310">
        <v>4000</v>
      </c>
      <c r="E1965" s="195"/>
      <c r="F1965" s="196"/>
      <c r="G1965" s="197">
        <f t="shared" si="1137"/>
        <v>0</v>
      </c>
      <c r="H1965" s="198">
        <f t="shared" si="1138"/>
        <v>0</v>
      </c>
      <c r="I1965" s="208">
        <f t="shared" si="1139"/>
        <v>0</v>
      </c>
      <c r="J1965" s="147">
        <f t="shared" si="1140"/>
        <v>0</v>
      </c>
      <c r="K1965" s="242">
        <f t="shared" si="1141"/>
        <v>0</v>
      </c>
      <c r="L1965" s="243">
        <f t="shared" ref="L1965:L1972" si="1142">K1965*$D1965</f>
        <v>0</v>
      </c>
    </row>
    <row r="1966" spans="2:12">
      <c r="B1966" s="956"/>
      <c r="C1966" s="55" t="s">
        <v>314</v>
      </c>
      <c r="D1966" s="194">
        <v>2000</v>
      </c>
      <c r="E1966" s="195"/>
      <c r="F1966" s="196"/>
      <c r="G1966" s="197">
        <f t="shared" si="1137"/>
        <v>0</v>
      </c>
      <c r="H1966" s="198">
        <f t="shared" si="1138"/>
        <v>0</v>
      </c>
      <c r="I1966" s="208">
        <f t="shared" si="1139"/>
        <v>0</v>
      </c>
      <c r="J1966" s="147">
        <f t="shared" si="1140"/>
        <v>0</v>
      </c>
      <c r="K1966" s="242">
        <f t="shared" si="1141"/>
        <v>0</v>
      </c>
      <c r="L1966" s="243">
        <f t="shared" si="1142"/>
        <v>0</v>
      </c>
    </row>
    <row r="1967" spans="2:12">
      <c r="B1967" s="956"/>
      <c r="C1967" s="55" t="s">
        <v>313</v>
      </c>
      <c r="D1967" s="194">
        <v>2000</v>
      </c>
      <c r="E1967" s="195"/>
      <c r="F1967" s="196"/>
      <c r="G1967" s="197">
        <f t="shared" si="1137"/>
        <v>0</v>
      </c>
      <c r="H1967" s="198">
        <f t="shared" si="1138"/>
        <v>0</v>
      </c>
      <c r="I1967" s="208">
        <f t="shared" si="1139"/>
        <v>0</v>
      </c>
      <c r="J1967" s="147">
        <f t="shared" si="1140"/>
        <v>0</v>
      </c>
      <c r="K1967" s="242">
        <f t="shared" si="1141"/>
        <v>0</v>
      </c>
      <c r="L1967" s="243">
        <f t="shared" si="1142"/>
        <v>0</v>
      </c>
    </row>
    <row r="1968" spans="2:12">
      <c r="B1968" s="956"/>
      <c r="C1968" s="55" t="s">
        <v>147</v>
      </c>
      <c r="D1968" s="194">
        <v>3800</v>
      </c>
      <c r="E1968" s="195"/>
      <c r="F1968" s="196"/>
      <c r="G1968" s="197">
        <f t="shared" si="1137"/>
        <v>0</v>
      </c>
      <c r="H1968" s="198">
        <f t="shared" si="1138"/>
        <v>0</v>
      </c>
      <c r="I1968" s="208">
        <f t="shared" si="1139"/>
        <v>0</v>
      </c>
      <c r="J1968" s="147">
        <f t="shared" si="1140"/>
        <v>0</v>
      </c>
      <c r="K1968" s="242">
        <f t="shared" si="1141"/>
        <v>0</v>
      </c>
      <c r="L1968" s="243">
        <f t="shared" si="1142"/>
        <v>0</v>
      </c>
    </row>
    <row r="1969" spans="2:12">
      <c r="B1969" s="956"/>
      <c r="C1969" s="55" t="s">
        <v>315</v>
      </c>
      <c r="D1969" s="194">
        <v>3800</v>
      </c>
      <c r="E1969" s="195"/>
      <c r="F1969" s="196"/>
      <c r="G1969" s="197">
        <f t="shared" si="1137"/>
        <v>0</v>
      </c>
      <c r="H1969" s="198">
        <f t="shared" si="1138"/>
        <v>0</v>
      </c>
      <c r="I1969" s="208">
        <f t="shared" si="1139"/>
        <v>0</v>
      </c>
      <c r="J1969" s="147">
        <f t="shared" si="1140"/>
        <v>0</v>
      </c>
      <c r="K1969" s="242">
        <f t="shared" si="1141"/>
        <v>0</v>
      </c>
      <c r="L1969" s="243">
        <f t="shared" si="1142"/>
        <v>0</v>
      </c>
    </row>
    <row r="1970" spans="2:12">
      <c r="B1970" s="956"/>
      <c r="C1970" s="55" t="s">
        <v>317</v>
      </c>
      <c r="D1970" s="194">
        <v>1900</v>
      </c>
      <c r="E1970" s="195"/>
      <c r="F1970" s="196"/>
      <c r="G1970" s="197">
        <f t="shared" si="1137"/>
        <v>0</v>
      </c>
      <c r="H1970" s="198">
        <f t="shared" si="1138"/>
        <v>0</v>
      </c>
      <c r="I1970" s="208">
        <f t="shared" si="1139"/>
        <v>0</v>
      </c>
      <c r="J1970" s="147">
        <f t="shared" si="1140"/>
        <v>0</v>
      </c>
      <c r="K1970" s="242">
        <f t="shared" si="1141"/>
        <v>0</v>
      </c>
      <c r="L1970" s="243">
        <f t="shared" si="1142"/>
        <v>0</v>
      </c>
    </row>
    <row r="1971" spans="2:12">
      <c r="B1971" s="956"/>
      <c r="C1971" s="55" t="s">
        <v>316</v>
      </c>
      <c r="D1971" s="194">
        <v>1900</v>
      </c>
      <c r="E1971" s="195"/>
      <c r="F1971" s="196"/>
      <c r="G1971" s="197">
        <f t="shared" si="1137"/>
        <v>0</v>
      </c>
      <c r="H1971" s="198">
        <f t="shared" si="1138"/>
        <v>0</v>
      </c>
      <c r="I1971" s="208">
        <f t="shared" si="1139"/>
        <v>0</v>
      </c>
      <c r="J1971" s="147">
        <f t="shared" si="1140"/>
        <v>0</v>
      </c>
      <c r="K1971" s="242">
        <f t="shared" si="1141"/>
        <v>0</v>
      </c>
      <c r="L1971" s="243">
        <f t="shared" si="1142"/>
        <v>0</v>
      </c>
    </row>
    <row r="1972" spans="2:12">
      <c r="B1972" s="956"/>
      <c r="C1972" s="55" t="s">
        <v>318</v>
      </c>
      <c r="D1972" s="194">
        <v>2800</v>
      </c>
      <c r="E1972" s="195"/>
      <c r="F1972" s="196"/>
      <c r="G1972" s="197">
        <f t="shared" si="1137"/>
        <v>0</v>
      </c>
      <c r="H1972" s="198">
        <f t="shared" si="1138"/>
        <v>0</v>
      </c>
      <c r="I1972" s="208">
        <f t="shared" si="1139"/>
        <v>0</v>
      </c>
      <c r="J1972" s="147">
        <f t="shared" si="1140"/>
        <v>0</v>
      </c>
      <c r="K1972" s="242">
        <f t="shared" si="1141"/>
        <v>0</v>
      </c>
      <c r="L1972" s="243">
        <f t="shared" si="1142"/>
        <v>0</v>
      </c>
    </row>
    <row r="1973" spans="2:12" ht="15" thickBot="1">
      <c r="B1973" s="956"/>
      <c r="C1973" s="200" t="s">
        <v>149</v>
      </c>
      <c r="D1973" s="201"/>
      <c r="E1973" s="339"/>
      <c r="F1973" s="203"/>
      <c r="G1973" s="204">
        <f>E1973-F1973</f>
        <v>0</v>
      </c>
      <c r="H1973" s="330"/>
      <c r="I1973" s="209">
        <f t="shared" si="1139"/>
        <v>0</v>
      </c>
      <c r="J1973" s="210">
        <f t="shared" si="1140"/>
        <v>0</v>
      </c>
      <c r="K1973" s="244">
        <f t="shared" si="1141"/>
        <v>0</v>
      </c>
      <c r="L1973" s="245">
        <f>SUM(L1901+H1973)</f>
        <v>0</v>
      </c>
    </row>
    <row r="1974" spans="2:12" ht="16" thickTop="1" thickBot="1">
      <c r="B1974" s="957"/>
      <c r="C1974" s="13" t="s">
        <v>150</v>
      </c>
      <c r="D1974" s="14"/>
      <c r="E1974" s="15">
        <f t="shared" ref="E1974:L1974" si="1143">SUM(E1964:E1973)</f>
        <v>0</v>
      </c>
      <c r="F1974" s="16">
        <f t="shared" si="1143"/>
        <v>0</v>
      </c>
      <c r="G1974" s="17">
        <f t="shared" si="1143"/>
        <v>0</v>
      </c>
      <c r="H1974" s="18">
        <f t="shared" si="1143"/>
        <v>0</v>
      </c>
      <c r="I1974" s="246">
        <f t="shared" si="1143"/>
        <v>0</v>
      </c>
      <c r="J1974" s="247">
        <f t="shared" si="1143"/>
        <v>0</v>
      </c>
      <c r="K1974" s="248">
        <f t="shared" si="1143"/>
        <v>0</v>
      </c>
      <c r="L1974" s="249">
        <f t="shared" si="1143"/>
        <v>0</v>
      </c>
    </row>
    <row r="1975" spans="2:12" ht="13.5" customHeight="1">
      <c r="B1975" s="955" t="s">
        <v>320</v>
      </c>
      <c r="C1975" s="301" t="s">
        <v>146</v>
      </c>
      <c r="D1975" s="234">
        <v>3000</v>
      </c>
      <c r="E1975" s="302"/>
      <c r="F1975" s="303"/>
      <c r="G1975" s="304">
        <f t="shared" ref="G1975:G1983" si="1144">E1975-F1975</f>
        <v>0</v>
      </c>
      <c r="H1975" s="305">
        <f t="shared" ref="H1975:H1983" si="1145">G1975*$D1975</f>
        <v>0</v>
      </c>
      <c r="I1975" s="306">
        <f t="shared" ref="I1975:I1984" si="1146">SUM(I1903+E1975)</f>
        <v>69</v>
      </c>
      <c r="J1975" s="307">
        <f t="shared" ref="J1975:J1984" si="1147">SUM(J1903+F1975)</f>
        <v>0</v>
      </c>
      <c r="K1975" s="308">
        <f t="shared" ref="K1975:K1984" si="1148">I1975-J1975</f>
        <v>69</v>
      </c>
      <c r="L1975" s="309">
        <f>K1975*$D1975</f>
        <v>207000</v>
      </c>
    </row>
    <row r="1976" spans="2:12">
      <c r="B1976" s="956"/>
      <c r="C1976" s="55" t="s">
        <v>312</v>
      </c>
      <c r="D1976" s="310">
        <v>3000</v>
      </c>
      <c r="E1976" s="195"/>
      <c r="F1976" s="196"/>
      <c r="G1976" s="197">
        <f t="shared" si="1144"/>
        <v>0</v>
      </c>
      <c r="H1976" s="198">
        <f t="shared" si="1145"/>
        <v>0</v>
      </c>
      <c r="I1976" s="208">
        <f t="shared" si="1146"/>
        <v>0</v>
      </c>
      <c r="J1976" s="147">
        <f t="shared" si="1147"/>
        <v>0</v>
      </c>
      <c r="K1976" s="242">
        <f t="shared" si="1148"/>
        <v>0</v>
      </c>
      <c r="L1976" s="243">
        <f t="shared" ref="L1976:L1983" si="1149">K1976*$D1976</f>
        <v>0</v>
      </c>
    </row>
    <row r="1977" spans="2:12">
      <c r="B1977" s="956"/>
      <c r="C1977" s="55" t="s">
        <v>314</v>
      </c>
      <c r="D1977" s="194">
        <v>1500</v>
      </c>
      <c r="E1977" s="195"/>
      <c r="F1977" s="196"/>
      <c r="G1977" s="197">
        <f t="shared" si="1144"/>
        <v>0</v>
      </c>
      <c r="H1977" s="198">
        <f t="shared" si="1145"/>
        <v>0</v>
      </c>
      <c r="I1977" s="208">
        <f t="shared" si="1146"/>
        <v>2</v>
      </c>
      <c r="J1977" s="147">
        <f t="shared" si="1147"/>
        <v>0</v>
      </c>
      <c r="K1977" s="242">
        <f t="shared" si="1148"/>
        <v>2</v>
      </c>
      <c r="L1977" s="243">
        <f t="shared" si="1149"/>
        <v>3000</v>
      </c>
    </row>
    <row r="1978" spans="2:12">
      <c r="B1978" s="956"/>
      <c r="C1978" s="55" t="s">
        <v>313</v>
      </c>
      <c r="D1978" s="194">
        <v>1500</v>
      </c>
      <c r="E1978" s="195"/>
      <c r="F1978" s="196"/>
      <c r="G1978" s="197">
        <f t="shared" si="1144"/>
        <v>0</v>
      </c>
      <c r="H1978" s="198">
        <f t="shared" si="1145"/>
        <v>0</v>
      </c>
      <c r="I1978" s="208">
        <f t="shared" si="1146"/>
        <v>0</v>
      </c>
      <c r="J1978" s="147">
        <f t="shared" si="1147"/>
        <v>0</v>
      </c>
      <c r="K1978" s="242">
        <f t="shared" si="1148"/>
        <v>0</v>
      </c>
      <c r="L1978" s="243">
        <f t="shared" si="1149"/>
        <v>0</v>
      </c>
    </row>
    <row r="1979" spans="2:12">
      <c r="B1979" s="956"/>
      <c r="C1979" s="55" t="s">
        <v>147</v>
      </c>
      <c r="D1979" s="194">
        <v>2850</v>
      </c>
      <c r="E1979" s="195"/>
      <c r="F1979" s="196"/>
      <c r="G1979" s="197">
        <f t="shared" si="1144"/>
        <v>0</v>
      </c>
      <c r="H1979" s="198">
        <f t="shared" si="1145"/>
        <v>0</v>
      </c>
      <c r="I1979" s="208">
        <f t="shared" si="1146"/>
        <v>12</v>
      </c>
      <c r="J1979" s="147">
        <f t="shared" si="1147"/>
        <v>0</v>
      </c>
      <c r="K1979" s="242">
        <f t="shared" si="1148"/>
        <v>12</v>
      </c>
      <c r="L1979" s="243">
        <f t="shared" si="1149"/>
        <v>34200</v>
      </c>
    </row>
    <row r="1980" spans="2:12">
      <c r="B1980" s="956"/>
      <c r="C1980" s="55" t="s">
        <v>315</v>
      </c>
      <c r="D1980" s="194">
        <v>2850</v>
      </c>
      <c r="E1980" s="195"/>
      <c r="F1980" s="196"/>
      <c r="G1980" s="197">
        <f t="shared" si="1144"/>
        <v>0</v>
      </c>
      <c r="H1980" s="198">
        <f t="shared" si="1145"/>
        <v>0</v>
      </c>
      <c r="I1980" s="208">
        <f t="shared" si="1146"/>
        <v>0</v>
      </c>
      <c r="J1980" s="147">
        <f t="shared" si="1147"/>
        <v>0</v>
      </c>
      <c r="K1980" s="242">
        <f t="shared" si="1148"/>
        <v>0</v>
      </c>
      <c r="L1980" s="243">
        <f t="shared" si="1149"/>
        <v>0</v>
      </c>
    </row>
    <row r="1981" spans="2:12">
      <c r="B1981" s="956"/>
      <c r="C1981" s="55" t="s">
        <v>317</v>
      </c>
      <c r="D1981" s="194">
        <v>1430</v>
      </c>
      <c r="E1981" s="195"/>
      <c r="F1981" s="196"/>
      <c r="G1981" s="197">
        <f t="shared" si="1144"/>
        <v>0</v>
      </c>
      <c r="H1981" s="198">
        <f t="shared" si="1145"/>
        <v>0</v>
      </c>
      <c r="I1981" s="208">
        <f t="shared" si="1146"/>
        <v>0</v>
      </c>
      <c r="J1981" s="147">
        <f t="shared" si="1147"/>
        <v>0</v>
      </c>
      <c r="K1981" s="242">
        <f t="shared" si="1148"/>
        <v>0</v>
      </c>
      <c r="L1981" s="243">
        <f t="shared" si="1149"/>
        <v>0</v>
      </c>
    </row>
    <row r="1982" spans="2:12">
      <c r="B1982" s="956"/>
      <c r="C1982" s="55" t="s">
        <v>316</v>
      </c>
      <c r="D1982" s="194">
        <v>1430</v>
      </c>
      <c r="E1982" s="195"/>
      <c r="F1982" s="196"/>
      <c r="G1982" s="197">
        <f t="shared" si="1144"/>
        <v>0</v>
      </c>
      <c r="H1982" s="198">
        <f t="shared" si="1145"/>
        <v>0</v>
      </c>
      <c r="I1982" s="208">
        <f t="shared" si="1146"/>
        <v>0</v>
      </c>
      <c r="J1982" s="147">
        <f t="shared" si="1147"/>
        <v>0</v>
      </c>
      <c r="K1982" s="242">
        <f t="shared" si="1148"/>
        <v>0</v>
      </c>
      <c r="L1982" s="243">
        <f t="shared" si="1149"/>
        <v>0</v>
      </c>
    </row>
    <row r="1983" spans="2:12">
      <c r="B1983" s="956"/>
      <c r="C1983" s="55" t="s">
        <v>318</v>
      </c>
      <c r="D1983" s="194">
        <v>2100</v>
      </c>
      <c r="E1983" s="195"/>
      <c r="F1983" s="196"/>
      <c r="G1983" s="197">
        <f t="shared" si="1144"/>
        <v>0</v>
      </c>
      <c r="H1983" s="198">
        <f t="shared" si="1145"/>
        <v>0</v>
      </c>
      <c r="I1983" s="208">
        <f t="shared" si="1146"/>
        <v>0</v>
      </c>
      <c r="J1983" s="147">
        <f t="shared" si="1147"/>
        <v>0</v>
      </c>
      <c r="K1983" s="242">
        <f t="shared" si="1148"/>
        <v>0</v>
      </c>
      <c r="L1983" s="243">
        <f t="shared" si="1149"/>
        <v>0</v>
      </c>
    </row>
    <row r="1984" spans="2:12" ht="15" thickBot="1">
      <c r="B1984" s="956"/>
      <c r="C1984" s="200" t="s">
        <v>149</v>
      </c>
      <c r="D1984" s="201"/>
      <c r="E1984" s="339"/>
      <c r="F1984" s="203"/>
      <c r="G1984" s="204">
        <f>E1984-F1984</f>
        <v>0</v>
      </c>
      <c r="H1984" s="330"/>
      <c r="I1984" s="209">
        <f t="shared" si="1146"/>
        <v>118</v>
      </c>
      <c r="J1984" s="210">
        <f t="shared" si="1147"/>
        <v>0</v>
      </c>
      <c r="K1984" s="244">
        <f t="shared" si="1148"/>
        <v>118</v>
      </c>
      <c r="L1984" s="245">
        <f>SUM(L1912+H1984)</f>
        <v>336300</v>
      </c>
    </row>
    <row r="1985" spans="2:12" ht="16" thickTop="1" thickBot="1">
      <c r="B1985" s="957"/>
      <c r="C1985" s="13" t="s">
        <v>150</v>
      </c>
      <c r="D1985" s="14"/>
      <c r="E1985" s="15">
        <f t="shared" ref="E1985:L1985" si="1150">SUM(E1975:E1984)</f>
        <v>0</v>
      </c>
      <c r="F1985" s="16">
        <f t="shared" si="1150"/>
        <v>0</v>
      </c>
      <c r="G1985" s="17">
        <f t="shared" si="1150"/>
        <v>0</v>
      </c>
      <c r="H1985" s="18">
        <f t="shared" si="1150"/>
        <v>0</v>
      </c>
      <c r="I1985" s="246">
        <f t="shared" si="1150"/>
        <v>201</v>
      </c>
      <c r="J1985" s="247">
        <f t="shared" si="1150"/>
        <v>0</v>
      </c>
      <c r="K1985" s="248">
        <f t="shared" si="1150"/>
        <v>201</v>
      </c>
      <c r="L1985" s="249">
        <f t="shared" si="1150"/>
        <v>580500</v>
      </c>
    </row>
    <row r="1986" spans="2:12" ht="13.5" customHeight="1">
      <c r="B1986" s="955" t="s">
        <v>321</v>
      </c>
      <c r="C1986" s="301" t="s">
        <v>146</v>
      </c>
      <c r="D1986" s="234">
        <v>10000</v>
      </c>
      <c r="E1986" s="302"/>
      <c r="F1986" s="303"/>
      <c r="G1986" s="304">
        <f t="shared" ref="G1986:G1994" si="1151">E1986-F1986</f>
        <v>0</v>
      </c>
      <c r="H1986" s="305">
        <f t="shared" ref="H1986:H1994" si="1152">G1986*$D1986</f>
        <v>0</v>
      </c>
      <c r="I1986" s="306">
        <f t="shared" ref="I1986:I1995" si="1153">SUM(I1914+E1986)</f>
        <v>60</v>
      </c>
      <c r="J1986" s="307">
        <f t="shared" ref="J1986:J1995" si="1154">SUM(J1914+F1986)</f>
        <v>0</v>
      </c>
      <c r="K1986" s="308">
        <f t="shared" ref="K1986:K1995" si="1155">I1986-J1986</f>
        <v>60</v>
      </c>
      <c r="L1986" s="309">
        <f>K1986*$D1986</f>
        <v>600000</v>
      </c>
    </row>
    <row r="1987" spans="2:12">
      <c r="B1987" s="956"/>
      <c r="C1987" s="55" t="s">
        <v>312</v>
      </c>
      <c r="D1987" s="310">
        <v>10000</v>
      </c>
      <c r="E1987" s="195"/>
      <c r="F1987" s="196"/>
      <c r="G1987" s="197">
        <f t="shared" si="1151"/>
        <v>0</v>
      </c>
      <c r="H1987" s="198">
        <f t="shared" si="1152"/>
        <v>0</v>
      </c>
      <c r="I1987" s="208">
        <f t="shared" si="1153"/>
        <v>0</v>
      </c>
      <c r="J1987" s="147">
        <f t="shared" si="1154"/>
        <v>0</v>
      </c>
      <c r="K1987" s="242">
        <f t="shared" si="1155"/>
        <v>0</v>
      </c>
      <c r="L1987" s="243">
        <f t="shared" ref="L1987:L1994" si="1156">K1987*$D1987</f>
        <v>0</v>
      </c>
    </row>
    <row r="1988" spans="2:12">
      <c r="B1988" s="956"/>
      <c r="C1988" s="55" t="s">
        <v>314</v>
      </c>
      <c r="D1988" s="194">
        <v>5000</v>
      </c>
      <c r="E1988" s="195"/>
      <c r="F1988" s="196"/>
      <c r="G1988" s="197">
        <f t="shared" si="1151"/>
        <v>0</v>
      </c>
      <c r="H1988" s="198">
        <f t="shared" si="1152"/>
        <v>0</v>
      </c>
      <c r="I1988" s="208">
        <f t="shared" si="1153"/>
        <v>2</v>
      </c>
      <c r="J1988" s="147">
        <f t="shared" si="1154"/>
        <v>0</v>
      </c>
      <c r="K1988" s="242">
        <f t="shared" si="1155"/>
        <v>2</v>
      </c>
      <c r="L1988" s="243">
        <f t="shared" si="1156"/>
        <v>10000</v>
      </c>
    </row>
    <row r="1989" spans="2:12">
      <c r="B1989" s="956"/>
      <c r="C1989" s="55" t="s">
        <v>313</v>
      </c>
      <c r="D1989" s="194">
        <v>5000</v>
      </c>
      <c r="E1989" s="195"/>
      <c r="F1989" s="196"/>
      <c r="G1989" s="197">
        <f t="shared" si="1151"/>
        <v>0</v>
      </c>
      <c r="H1989" s="198">
        <f t="shared" si="1152"/>
        <v>0</v>
      </c>
      <c r="I1989" s="208">
        <f t="shared" si="1153"/>
        <v>0</v>
      </c>
      <c r="J1989" s="147">
        <f t="shared" si="1154"/>
        <v>0</v>
      </c>
      <c r="K1989" s="242">
        <f t="shared" si="1155"/>
        <v>0</v>
      </c>
      <c r="L1989" s="243">
        <f t="shared" si="1156"/>
        <v>0</v>
      </c>
    </row>
    <row r="1990" spans="2:12">
      <c r="B1990" s="956"/>
      <c r="C1990" s="55" t="s">
        <v>147</v>
      </c>
      <c r="D1990" s="194">
        <v>9500</v>
      </c>
      <c r="E1990" s="195"/>
      <c r="F1990" s="196"/>
      <c r="G1990" s="197">
        <f t="shared" si="1151"/>
        <v>0</v>
      </c>
      <c r="H1990" s="198">
        <f t="shared" si="1152"/>
        <v>0</v>
      </c>
      <c r="I1990" s="208">
        <f t="shared" si="1153"/>
        <v>9</v>
      </c>
      <c r="J1990" s="147">
        <f t="shared" si="1154"/>
        <v>0</v>
      </c>
      <c r="K1990" s="242">
        <f t="shared" si="1155"/>
        <v>9</v>
      </c>
      <c r="L1990" s="243">
        <f t="shared" si="1156"/>
        <v>85500</v>
      </c>
    </row>
    <row r="1991" spans="2:12">
      <c r="B1991" s="956"/>
      <c r="C1991" s="55" t="s">
        <v>315</v>
      </c>
      <c r="D1991" s="194">
        <v>9500</v>
      </c>
      <c r="E1991" s="195"/>
      <c r="F1991" s="196"/>
      <c r="G1991" s="197">
        <f t="shared" si="1151"/>
        <v>0</v>
      </c>
      <c r="H1991" s="198">
        <f t="shared" si="1152"/>
        <v>0</v>
      </c>
      <c r="I1991" s="208">
        <f t="shared" si="1153"/>
        <v>0</v>
      </c>
      <c r="J1991" s="147">
        <f t="shared" si="1154"/>
        <v>0</v>
      </c>
      <c r="K1991" s="242">
        <f t="shared" si="1155"/>
        <v>0</v>
      </c>
      <c r="L1991" s="243">
        <f t="shared" si="1156"/>
        <v>0</v>
      </c>
    </row>
    <row r="1992" spans="2:12">
      <c r="B1992" s="956"/>
      <c r="C1992" s="55" t="s">
        <v>317</v>
      </c>
      <c r="D1992" s="194">
        <v>4750</v>
      </c>
      <c r="E1992" s="195"/>
      <c r="F1992" s="196"/>
      <c r="G1992" s="197">
        <f t="shared" si="1151"/>
        <v>0</v>
      </c>
      <c r="H1992" s="198">
        <f t="shared" si="1152"/>
        <v>0</v>
      </c>
      <c r="I1992" s="208">
        <f t="shared" si="1153"/>
        <v>0</v>
      </c>
      <c r="J1992" s="147">
        <f t="shared" si="1154"/>
        <v>0</v>
      </c>
      <c r="K1992" s="242">
        <f t="shared" si="1155"/>
        <v>0</v>
      </c>
      <c r="L1992" s="243">
        <f t="shared" si="1156"/>
        <v>0</v>
      </c>
    </row>
    <row r="1993" spans="2:12">
      <c r="B1993" s="956"/>
      <c r="C1993" s="55" t="s">
        <v>316</v>
      </c>
      <c r="D1993" s="194">
        <v>4750</v>
      </c>
      <c r="E1993" s="195"/>
      <c r="F1993" s="196"/>
      <c r="G1993" s="197">
        <f t="shared" si="1151"/>
        <v>0</v>
      </c>
      <c r="H1993" s="198">
        <f t="shared" si="1152"/>
        <v>0</v>
      </c>
      <c r="I1993" s="208">
        <f t="shared" si="1153"/>
        <v>0</v>
      </c>
      <c r="J1993" s="147">
        <f t="shared" si="1154"/>
        <v>0</v>
      </c>
      <c r="K1993" s="242">
        <f t="shared" si="1155"/>
        <v>0</v>
      </c>
      <c r="L1993" s="243">
        <f t="shared" si="1156"/>
        <v>0</v>
      </c>
    </row>
    <row r="1994" spans="2:12">
      <c r="B1994" s="956"/>
      <c r="C1994" s="55" t="s">
        <v>318</v>
      </c>
      <c r="D1994" s="194">
        <v>7000</v>
      </c>
      <c r="E1994" s="195"/>
      <c r="F1994" s="196"/>
      <c r="G1994" s="197">
        <f t="shared" si="1151"/>
        <v>0</v>
      </c>
      <c r="H1994" s="198">
        <f t="shared" si="1152"/>
        <v>0</v>
      </c>
      <c r="I1994" s="208">
        <f t="shared" si="1153"/>
        <v>0</v>
      </c>
      <c r="J1994" s="147">
        <f t="shared" si="1154"/>
        <v>0</v>
      </c>
      <c r="K1994" s="242">
        <f t="shared" si="1155"/>
        <v>0</v>
      </c>
      <c r="L1994" s="243">
        <f t="shared" si="1156"/>
        <v>0</v>
      </c>
    </row>
    <row r="1995" spans="2:12" ht="15" thickBot="1">
      <c r="B1995" s="956"/>
      <c r="C1995" s="200" t="s">
        <v>149</v>
      </c>
      <c r="D1995" s="201"/>
      <c r="E1995" s="339"/>
      <c r="F1995" s="203"/>
      <c r="G1995" s="204">
        <f>E1995-F1995</f>
        <v>0</v>
      </c>
      <c r="H1995" s="330"/>
      <c r="I1995" s="209">
        <f t="shared" si="1153"/>
        <v>0</v>
      </c>
      <c r="J1995" s="210">
        <f t="shared" si="1154"/>
        <v>0</v>
      </c>
      <c r="K1995" s="244">
        <f t="shared" si="1155"/>
        <v>0</v>
      </c>
      <c r="L1995" s="245">
        <f>SUM(L1923+H1995)</f>
        <v>0</v>
      </c>
    </row>
    <row r="1996" spans="2:12" ht="16" thickTop="1" thickBot="1">
      <c r="B1996" s="957"/>
      <c r="C1996" s="13" t="s">
        <v>150</v>
      </c>
      <c r="D1996" s="14"/>
      <c r="E1996" s="15">
        <f t="shared" ref="E1996:L1996" si="1157">SUM(E1986:E1995)</f>
        <v>0</v>
      </c>
      <c r="F1996" s="16">
        <f t="shared" si="1157"/>
        <v>0</v>
      </c>
      <c r="G1996" s="17">
        <f t="shared" si="1157"/>
        <v>0</v>
      </c>
      <c r="H1996" s="18">
        <f t="shared" si="1157"/>
        <v>0</v>
      </c>
      <c r="I1996" s="246">
        <f t="shared" si="1157"/>
        <v>71</v>
      </c>
      <c r="J1996" s="247">
        <f t="shared" si="1157"/>
        <v>0</v>
      </c>
      <c r="K1996" s="248">
        <f t="shared" si="1157"/>
        <v>71</v>
      </c>
      <c r="L1996" s="249">
        <f t="shared" si="1157"/>
        <v>695500</v>
      </c>
    </row>
    <row r="1997" spans="2:12" ht="13.5" customHeight="1">
      <c r="B1997" s="955" t="s">
        <v>686</v>
      </c>
      <c r="C1997" s="301" t="s">
        <v>146</v>
      </c>
      <c r="D1997" s="234">
        <v>8000</v>
      </c>
      <c r="E1997" s="302">
        <v>57</v>
      </c>
      <c r="F1997" s="303"/>
      <c r="G1997" s="304">
        <f t="shared" ref="G1997:G2005" si="1158">E1997-F1997</f>
        <v>57</v>
      </c>
      <c r="H1997" s="305">
        <f t="shared" ref="H1997:H2005" si="1159">G1997*$D1997</f>
        <v>456000</v>
      </c>
      <c r="I1997" s="306">
        <f t="shared" ref="I1997:I2006" si="1160">SUM(I1925+E1997)</f>
        <v>446</v>
      </c>
      <c r="J1997" s="307">
        <f t="shared" ref="J1997:J2006" si="1161">SUM(J1925+F1997)</f>
        <v>0</v>
      </c>
      <c r="K1997" s="308">
        <f t="shared" ref="K1997:K2006" si="1162">I1997-J1997</f>
        <v>446</v>
      </c>
      <c r="L1997" s="309">
        <f>K1997*$D1997</f>
        <v>3568000</v>
      </c>
    </row>
    <row r="1998" spans="2:12">
      <c r="B1998" s="956"/>
      <c r="C1998" s="55" t="s">
        <v>312</v>
      </c>
      <c r="D1998" s="310">
        <v>8000</v>
      </c>
      <c r="E1998" s="195"/>
      <c r="F1998" s="196"/>
      <c r="G1998" s="197">
        <f t="shared" si="1158"/>
        <v>0</v>
      </c>
      <c r="H1998" s="198">
        <f t="shared" si="1159"/>
        <v>0</v>
      </c>
      <c r="I1998" s="208">
        <f t="shared" si="1160"/>
        <v>0</v>
      </c>
      <c r="J1998" s="147">
        <f t="shared" si="1161"/>
        <v>0</v>
      </c>
      <c r="K1998" s="242">
        <f t="shared" si="1162"/>
        <v>0</v>
      </c>
      <c r="L1998" s="243">
        <f t="shared" ref="L1998:L2005" si="1163">K1998*$D1998</f>
        <v>0</v>
      </c>
    </row>
    <row r="1999" spans="2:12">
      <c r="B1999" s="956"/>
      <c r="C1999" s="55" t="s">
        <v>314</v>
      </c>
      <c r="D1999" s="194">
        <v>4000</v>
      </c>
      <c r="E1999" s="195">
        <v>4</v>
      </c>
      <c r="F1999" s="196"/>
      <c r="G1999" s="197">
        <f t="shared" si="1158"/>
        <v>4</v>
      </c>
      <c r="H1999" s="198">
        <f t="shared" si="1159"/>
        <v>16000</v>
      </c>
      <c r="I1999" s="208">
        <f t="shared" si="1160"/>
        <v>22</v>
      </c>
      <c r="J1999" s="147">
        <f t="shared" si="1161"/>
        <v>0</v>
      </c>
      <c r="K1999" s="242">
        <f t="shared" si="1162"/>
        <v>22</v>
      </c>
      <c r="L1999" s="243">
        <f t="shared" si="1163"/>
        <v>88000</v>
      </c>
    </row>
    <row r="2000" spans="2:12">
      <c r="B2000" s="956"/>
      <c r="C2000" s="55" t="s">
        <v>313</v>
      </c>
      <c r="D2000" s="194">
        <v>4000</v>
      </c>
      <c r="E2000" s="195"/>
      <c r="F2000" s="196"/>
      <c r="G2000" s="197">
        <f t="shared" si="1158"/>
        <v>0</v>
      </c>
      <c r="H2000" s="198">
        <f t="shared" si="1159"/>
        <v>0</v>
      </c>
      <c r="I2000" s="208">
        <f t="shared" si="1160"/>
        <v>0</v>
      </c>
      <c r="J2000" s="147">
        <f t="shared" si="1161"/>
        <v>0</v>
      </c>
      <c r="K2000" s="242">
        <f t="shared" si="1162"/>
        <v>0</v>
      </c>
      <c r="L2000" s="243">
        <f t="shared" si="1163"/>
        <v>0</v>
      </c>
    </row>
    <row r="2001" spans="2:12">
      <c r="B2001" s="956"/>
      <c r="C2001" s="55" t="s">
        <v>147</v>
      </c>
      <c r="D2001" s="194">
        <v>7600</v>
      </c>
      <c r="E2001" s="195">
        <v>14</v>
      </c>
      <c r="F2001" s="196"/>
      <c r="G2001" s="197">
        <f t="shared" si="1158"/>
        <v>14</v>
      </c>
      <c r="H2001" s="198">
        <f t="shared" si="1159"/>
        <v>106400</v>
      </c>
      <c r="I2001" s="208">
        <f t="shared" si="1160"/>
        <v>70</v>
      </c>
      <c r="J2001" s="147">
        <f t="shared" si="1161"/>
        <v>0</v>
      </c>
      <c r="K2001" s="242">
        <f t="shared" si="1162"/>
        <v>70</v>
      </c>
      <c r="L2001" s="243">
        <f t="shared" si="1163"/>
        <v>532000</v>
      </c>
    </row>
    <row r="2002" spans="2:12">
      <c r="B2002" s="956"/>
      <c r="C2002" s="55" t="s">
        <v>315</v>
      </c>
      <c r="D2002" s="194">
        <v>7600</v>
      </c>
      <c r="E2002" s="195"/>
      <c r="F2002" s="196"/>
      <c r="G2002" s="197">
        <f t="shared" si="1158"/>
        <v>0</v>
      </c>
      <c r="H2002" s="198">
        <f t="shared" si="1159"/>
        <v>0</v>
      </c>
      <c r="I2002" s="208">
        <f t="shared" si="1160"/>
        <v>0</v>
      </c>
      <c r="J2002" s="147">
        <f t="shared" si="1161"/>
        <v>0</v>
      </c>
      <c r="K2002" s="242">
        <f t="shared" si="1162"/>
        <v>0</v>
      </c>
      <c r="L2002" s="243">
        <f t="shared" si="1163"/>
        <v>0</v>
      </c>
    </row>
    <row r="2003" spans="2:12">
      <c r="B2003" s="956"/>
      <c r="C2003" s="55" t="s">
        <v>317</v>
      </c>
      <c r="D2003" s="194">
        <v>3800</v>
      </c>
      <c r="E2003" s="195"/>
      <c r="F2003" s="196"/>
      <c r="G2003" s="197">
        <f t="shared" si="1158"/>
        <v>0</v>
      </c>
      <c r="H2003" s="198">
        <f t="shared" si="1159"/>
        <v>0</v>
      </c>
      <c r="I2003" s="208">
        <f t="shared" si="1160"/>
        <v>1</v>
      </c>
      <c r="J2003" s="147">
        <f t="shared" si="1161"/>
        <v>0</v>
      </c>
      <c r="K2003" s="242">
        <f t="shared" si="1162"/>
        <v>1</v>
      </c>
      <c r="L2003" s="243">
        <f t="shared" si="1163"/>
        <v>3800</v>
      </c>
    </row>
    <row r="2004" spans="2:12">
      <c r="B2004" s="956"/>
      <c r="C2004" s="55" t="s">
        <v>316</v>
      </c>
      <c r="D2004" s="194">
        <v>3800</v>
      </c>
      <c r="E2004" s="195"/>
      <c r="F2004" s="196"/>
      <c r="G2004" s="197">
        <f t="shared" si="1158"/>
        <v>0</v>
      </c>
      <c r="H2004" s="198">
        <f t="shared" si="1159"/>
        <v>0</v>
      </c>
      <c r="I2004" s="208">
        <f t="shared" si="1160"/>
        <v>0</v>
      </c>
      <c r="J2004" s="147">
        <f t="shared" si="1161"/>
        <v>0</v>
      </c>
      <c r="K2004" s="242">
        <f t="shared" si="1162"/>
        <v>0</v>
      </c>
      <c r="L2004" s="243">
        <f t="shared" si="1163"/>
        <v>0</v>
      </c>
    </row>
    <row r="2005" spans="2:12">
      <c r="B2005" s="956"/>
      <c r="C2005" s="55" t="s">
        <v>318</v>
      </c>
      <c r="D2005" s="194">
        <v>5600</v>
      </c>
      <c r="E2005" s="195"/>
      <c r="F2005" s="196"/>
      <c r="G2005" s="197">
        <f t="shared" si="1158"/>
        <v>0</v>
      </c>
      <c r="H2005" s="198">
        <f t="shared" si="1159"/>
        <v>0</v>
      </c>
      <c r="I2005" s="208">
        <f t="shared" si="1160"/>
        <v>0</v>
      </c>
      <c r="J2005" s="147">
        <f t="shared" si="1161"/>
        <v>0</v>
      </c>
      <c r="K2005" s="242">
        <f t="shared" si="1162"/>
        <v>0</v>
      </c>
      <c r="L2005" s="243">
        <f t="shared" si="1163"/>
        <v>0</v>
      </c>
    </row>
    <row r="2006" spans="2:12" ht="15" thickBot="1">
      <c r="B2006" s="956"/>
      <c r="C2006" s="200" t="s">
        <v>149</v>
      </c>
      <c r="D2006" s="201"/>
      <c r="E2006" s="339"/>
      <c r="F2006" s="203"/>
      <c r="G2006" s="204">
        <f>E2006-F2006</f>
        <v>0</v>
      </c>
      <c r="H2006" s="330"/>
      <c r="I2006" s="209">
        <f t="shared" si="1160"/>
        <v>42</v>
      </c>
      <c r="J2006" s="210">
        <f t="shared" si="1161"/>
        <v>0</v>
      </c>
      <c r="K2006" s="244">
        <f t="shared" si="1162"/>
        <v>42</v>
      </c>
      <c r="L2006" s="245">
        <f>SUM(L1934+H2006)</f>
        <v>315400</v>
      </c>
    </row>
    <row r="2007" spans="2:12" ht="16" thickTop="1" thickBot="1">
      <c r="B2007" s="957"/>
      <c r="C2007" s="13" t="s">
        <v>150</v>
      </c>
      <c r="D2007" s="14"/>
      <c r="E2007" s="15">
        <f t="shared" ref="E2007:L2007" si="1164">SUM(E1997:E2006)</f>
        <v>75</v>
      </c>
      <c r="F2007" s="16">
        <f t="shared" si="1164"/>
        <v>0</v>
      </c>
      <c r="G2007" s="17">
        <f t="shared" si="1164"/>
        <v>75</v>
      </c>
      <c r="H2007" s="18">
        <f t="shared" si="1164"/>
        <v>578400</v>
      </c>
      <c r="I2007" s="246">
        <f t="shared" si="1164"/>
        <v>581</v>
      </c>
      <c r="J2007" s="247">
        <f t="shared" si="1164"/>
        <v>0</v>
      </c>
      <c r="K2007" s="248">
        <f t="shared" si="1164"/>
        <v>581</v>
      </c>
      <c r="L2007" s="249">
        <f t="shared" si="1164"/>
        <v>4507200</v>
      </c>
    </row>
    <row r="2008" spans="2:12" ht="13.5" customHeight="1">
      <c r="B2008" s="955" t="s">
        <v>337</v>
      </c>
      <c r="C2008" s="301" t="s">
        <v>146</v>
      </c>
      <c r="D2008" s="234">
        <v>1000</v>
      </c>
      <c r="E2008" s="302"/>
      <c r="F2008" s="303"/>
      <c r="G2008" s="304">
        <f t="shared" ref="G2008:G2017" si="1165">E2008-F2008</f>
        <v>0</v>
      </c>
      <c r="H2008" s="305">
        <f>+G2008*D2008</f>
        <v>0</v>
      </c>
      <c r="I2008" s="306">
        <f t="shared" ref="I2008:I2017" si="1166">SUM(I1936+E2008)</f>
        <v>0</v>
      </c>
      <c r="J2008" s="307">
        <f t="shared" ref="J2008:J2017" si="1167">SUM(J1936+F2008)</f>
        <v>0</v>
      </c>
      <c r="K2008" s="308">
        <f t="shared" ref="K2008:K2015" si="1168">I2008-J2008</f>
        <v>0</v>
      </c>
      <c r="L2008" s="309">
        <f>K2008*$D2008</f>
        <v>0</v>
      </c>
    </row>
    <row r="2009" spans="2:12">
      <c r="B2009" s="956"/>
      <c r="C2009" s="55" t="s">
        <v>312</v>
      </c>
      <c r="D2009" s="310">
        <v>1000</v>
      </c>
      <c r="E2009" s="195"/>
      <c r="F2009" s="196"/>
      <c r="G2009" s="197">
        <f t="shared" si="1165"/>
        <v>0</v>
      </c>
      <c r="H2009" s="198">
        <f t="shared" ref="H2009:H2016" si="1169">+G2009*D2009</f>
        <v>0</v>
      </c>
      <c r="I2009" s="208">
        <f t="shared" si="1166"/>
        <v>0</v>
      </c>
      <c r="J2009" s="147">
        <f t="shared" si="1167"/>
        <v>0</v>
      </c>
      <c r="K2009" s="242">
        <f t="shared" si="1168"/>
        <v>0</v>
      </c>
      <c r="L2009" s="243">
        <f t="shared" ref="L2009:L2016" si="1170">K2009*$D2009</f>
        <v>0</v>
      </c>
    </row>
    <row r="2010" spans="2:12">
      <c r="B2010" s="956"/>
      <c r="C2010" s="55" t="s">
        <v>314</v>
      </c>
      <c r="D2010" s="194">
        <v>500</v>
      </c>
      <c r="E2010" s="195"/>
      <c r="F2010" s="196"/>
      <c r="G2010" s="197">
        <f t="shared" si="1165"/>
        <v>0</v>
      </c>
      <c r="H2010" s="198">
        <f t="shared" si="1169"/>
        <v>0</v>
      </c>
      <c r="I2010" s="208">
        <f t="shared" si="1166"/>
        <v>0</v>
      </c>
      <c r="J2010" s="147">
        <f t="shared" si="1167"/>
        <v>0</v>
      </c>
      <c r="K2010" s="242">
        <f t="shared" si="1168"/>
        <v>0</v>
      </c>
      <c r="L2010" s="243">
        <f t="shared" si="1170"/>
        <v>0</v>
      </c>
    </row>
    <row r="2011" spans="2:12">
      <c r="B2011" s="956"/>
      <c r="C2011" s="55" t="s">
        <v>313</v>
      </c>
      <c r="D2011" s="194">
        <v>500</v>
      </c>
      <c r="E2011" s="195"/>
      <c r="F2011" s="196"/>
      <c r="G2011" s="197">
        <f t="shared" si="1165"/>
        <v>0</v>
      </c>
      <c r="H2011" s="198">
        <f t="shared" si="1169"/>
        <v>0</v>
      </c>
      <c r="I2011" s="208">
        <f t="shared" si="1166"/>
        <v>0</v>
      </c>
      <c r="J2011" s="147">
        <f t="shared" si="1167"/>
        <v>0</v>
      </c>
      <c r="K2011" s="242">
        <f t="shared" si="1168"/>
        <v>0</v>
      </c>
      <c r="L2011" s="243">
        <f t="shared" si="1170"/>
        <v>0</v>
      </c>
    </row>
    <row r="2012" spans="2:12">
      <c r="B2012" s="956"/>
      <c r="C2012" s="55" t="s">
        <v>147</v>
      </c>
      <c r="D2012" s="194">
        <v>900</v>
      </c>
      <c r="E2012" s="195"/>
      <c r="F2012" s="196"/>
      <c r="G2012" s="197">
        <f t="shared" si="1165"/>
        <v>0</v>
      </c>
      <c r="H2012" s="198">
        <f t="shared" si="1169"/>
        <v>0</v>
      </c>
      <c r="I2012" s="208">
        <f t="shared" si="1166"/>
        <v>0</v>
      </c>
      <c r="J2012" s="147">
        <f t="shared" si="1167"/>
        <v>0</v>
      </c>
      <c r="K2012" s="242">
        <f t="shared" si="1168"/>
        <v>0</v>
      </c>
      <c r="L2012" s="243">
        <f t="shared" si="1170"/>
        <v>0</v>
      </c>
    </row>
    <row r="2013" spans="2:12">
      <c r="B2013" s="956"/>
      <c r="C2013" s="55" t="s">
        <v>315</v>
      </c>
      <c r="D2013" s="194">
        <v>900</v>
      </c>
      <c r="E2013" s="195"/>
      <c r="F2013" s="196"/>
      <c r="G2013" s="197">
        <f t="shared" si="1165"/>
        <v>0</v>
      </c>
      <c r="H2013" s="198">
        <f t="shared" si="1169"/>
        <v>0</v>
      </c>
      <c r="I2013" s="208">
        <f t="shared" si="1166"/>
        <v>0</v>
      </c>
      <c r="J2013" s="147">
        <f t="shared" si="1167"/>
        <v>0</v>
      </c>
      <c r="K2013" s="242">
        <f t="shared" si="1168"/>
        <v>0</v>
      </c>
      <c r="L2013" s="243">
        <f t="shared" si="1170"/>
        <v>0</v>
      </c>
    </row>
    <row r="2014" spans="2:12">
      <c r="B2014" s="956"/>
      <c r="C2014" s="55" t="s">
        <v>317</v>
      </c>
      <c r="D2014" s="194">
        <v>450</v>
      </c>
      <c r="E2014" s="195"/>
      <c r="F2014" s="196"/>
      <c r="G2014" s="197">
        <f t="shared" si="1165"/>
        <v>0</v>
      </c>
      <c r="H2014" s="198">
        <f t="shared" si="1169"/>
        <v>0</v>
      </c>
      <c r="I2014" s="208">
        <f t="shared" si="1166"/>
        <v>0</v>
      </c>
      <c r="J2014" s="147">
        <f t="shared" si="1167"/>
        <v>0</v>
      </c>
      <c r="K2014" s="242">
        <f t="shared" si="1168"/>
        <v>0</v>
      </c>
      <c r="L2014" s="243">
        <f t="shared" si="1170"/>
        <v>0</v>
      </c>
    </row>
    <row r="2015" spans="2:12">
      <c r="B2015" s="956"/>
      <c r="C2015" s="55" t="s">
        <v>316</v>
      </c>
      <c r="D2015" s="194">
        <v>450</v>
      </c>
      <c r="E2015" s="195"/>
      <c r="F2015" s="196"/>
      <c r="G2015" s="197">
        <f t="shared" si="1165"/>
        <v>0</v>
      </c>
      <c r="H2015" s="198">
        <f t="shared" si="1169"/>
        <v>0</v>
      </c>
      <c r="I2015" s="208">
        <f t="shared" si="1166"/>
        <v>0</v>
      </c>
      <c r="J2015" s="147">
        <f t="shared" si="1167"/>
        <v>0</v>
      </c>
      <c r="K2015" s="242">
        <f t="shared" si="1168"/>
        <v>0</v>
      </c>
      <c r="L2015" s="243">
        <f t="shared" si="1170"/>
        <v>0</v>
      </c>
    </row>
    <row r="2016" spans="2:12">
      <c r="B2016" s="956"/>
      <c r="C2016" s="55" t="s">
        <v>318</v>
      </c>
      <c r="D2016" s="199">
        <v>700</v>
      </c>
      <c r="E2016" s="195"/>
      <c r="F2016" s="196"/>
      <c r="G2016" s="197">
        <f t="shared" si="1165"/>
        <v>0</v>
      </c>
      <c r="H2016" s="198">
        <f t="shared" si="1169"/>
        <v>0</v>
      </c>
      <c r="I2016" s="208">
        <f t="shared" si="1166"/>
        <v>0</v>
      </c>
      <c r="J2016" s="147">
        <f t="shared" si="1167"/>
        <v>0</v>
      </c>
      <c r="K2016" s="242">
        <f>I2016-J2016</f>
        <v>0</v>
      </c>
      <c r="L2016" s="243">
        <f t="shared" si="1170"/>
        <v>0</v>
      </c>
    </row>
    <row r="2017" spans="2:12" ht="15" thickBot="1">
      <c r="B2017" s="956"/>
      <c r="C2017" s="200" t="s">
        <v>149</v>
      </c>
      <c r="D2017" s="201"/>
      <c r="E2017" s="339"/>
      <c r="F2017" s="203"/>
      <c r="G2017" s="204">
        <f t="shared" si="1165"/>
        <v>0</v>
      </c>
      <c r="H2017" s="330"/>
      <c r="I2017" s="209">
        <f t="shared" si="1166"/>
        <v>0</v>
      </c>
      <c r="J2017" s="210">
        <f t="shared" si="1167"/>
        <v>0</v>
      </c>
      <c r="K2017" s="244">
        <f>I2017-J2017</f>
        <v>0</v>
      </c>
      <c r="L2017" s="245">
        <f>SUM(L1945+H2017)</f>
        <v>0</v>
      </c>
    </row>
    <row r="2018" spans="2:12" ht="16" thickTop="1" thickBot="1">
      <c r="B2018" s="957"/>
      <c r="C2018" s="13" t="s">
        <v>150</v>
      </c>
      <c r="D2018" s="14"/>
      <c r="E2018" s="15">
        <f t="shared" ref="E2018:L2018" si="1171">SUM(E2008:E2017)</f>
        <v>0</v>
      </c>
      <c r="F2018" s="16">
        <f t="shared" si="1171"/>
        <v>0</v>
      </c>
      <c r="G2018" s="17">
        <f t="shared" si="1171"/>
        <v>0</v>
      </c>
      <c r="H2018" s="18">
        <f t="shared" si="1171"/>
        <v>0</v>
      </c>
      <c r="I2018" s="246">
        <f t="shared" si="1171"/>
        <v>0</v>
      </c>
      <c r="J2018" s="247">
        <f t="shared" si="1171"/>
        <v>0</v>
      </c>
      <c r="K2018" s="248">
        <f t="shared" si="1171"/>
        <v>0</v>
      </c>
      <c r="L2018" s="249">
        <f t="shared" si="1171"/>
        <v>0</v>
      </c>
    </row>
    <row r="2019" spans="2:12" ht="15" thickBot="1">
      <c r="B2019" s="207" t="s">
        <v>151</v>
      </c>
      <c r="C2019" s="232"/>
      <c r="D2019" s="232"/>
      <c r="E2019" s="258">
        <f t="shared" ref="E2019:L2019" si="1172">SUM(E1963+E1974+E1985+E1996+E2007+E2018)</f>
        <v>255</v>
      </c>
      <c r="F2019" s="341">
        <f t="shared" si="1172"/>
        <v>0</v>
      </c>
      <c r="G2019" s="342">
        <f t="shared" si="1172"/>
        <v>255</v>
      </c>
      <c r="H2019" s="343">
        <f t="shared" si="1172"/>
        <v>1440400</v>
      </c>
      <c r="I2019" s="255">
        <f t="shared" si="1172"/>
        <v>3759</v>
      </c>
      <c r="J2019" s="256">
        <f t="shared" si="1172"/>
        <v>0</v>
      </c>
      <c r="K2019" s="257">
        <f t="shared" si="1172"/>
        <v>3759</v>
      </c>
      <c r="L2019" s="233">
        <f t="shared" si="1172"/>
        <v>19671760</v>
      </c>
    </row>
    <row r="2021" spans="2:12">
      <c r="B2021" s="961" t="s">
        <v>138</v>
      </c>
      <c r="C2021" s="961"/>
      <c r="D2021" s="961"/>
      <c r="E2021" s="922"/>
      <c r="F2021" s="922"/>
    </row>
    <row r="2022" spans="2:12" ht="16.5" customHeight="1" thickBot="1">
      <c r="B2022" s="954">
        <f>B1950+1</f>
        <v>46170</v>
      </c>
      <c r="C2022" s="954"/>
      <c r="D2022" s="954"/>
      <c r="E2022" s="954"/>
      <c r="F2022" s="954"/>
      <c r="G2022" s="311"/>
      <c r="H2022" s="20"/>
    </row>
    <row r="2023" spans="2:12" ht="15">
      <c r="B2023" s="958" t="s">
        <v>139</v>
      </c>
      <c r="C2023" s="959"/>
      <c r="D2023" s="960"/>
      <c r="E2023" s="5"/>
      <c r="F2023" s="226" t="s">
        <v>140</v>
      </c>
      <c r="G2023" s="226"/>
      <c r="H2023" s="6"/>
      <c r="I2023" s="7"/>
      <c r="J2023" s="226" t="s">
        <v>141</v>
      </c>
      <c r="K2023" s="226"/>
      <c r="L2023" s="6"/>
    </row>
    <row r="2024" spans="2:12" ht="15" thickBot="1">
      <c r="B2024" s="227"/>
      <c r="C2024" s="228"/>
      <c r="D2024" s="229"/>
      <c r="E2024" s="8" t="s">
        <v>142</v>
      </c>
      <c r="F2024" s="9" t="s">
        <v>143</v>
      </c>
      <c r="G2024" s="10" t="s">
        <v>144</v>
      </c>
      <c r="H2024" s="11" t="s">
        <v>145</v>
      </c>
      <c r="I2024" s="12" t="s">
        <v>142</v>
      </c>
      <c r="J2024" s="9" t="s">
        <v>143</v>
      </c>
      <c r="K2024" s="10" t="s">
        <v>144</v>
      </c>
      <c r="L2024" s="11" t="s">
        <v>145</v>
      </c>
    </row>
    <row r="2025" spans="2:12" ht="13.5" customHeight="1">
      <c r="B2025" s="955" t="s">
        <v>636</v>
      </c>
      <c r="C2025" s="301" t="s">
        <v>146</v>
      </c>
      <c r="D2025" s="234">
        <v>5000</v>
      </c>
      <c r="E2025" s="302">
        <v>68</v>
      </c>
      <c r="F2025" s="303"/>
      <c r="G2025" s="304">
        <f t="shared" ref="G2025:G2034" si="1173">E2025-F2025</f>
        <v>68</v>
      </c>
      <c r="H2025" s="305">
        <f>G2025*$D2025</f>
        <v>340000</v>
      </c>
      <c r="I2025" s="306">
        <f t="shared" ref="I2025:I2034" si="1174">SUM(I1953+E2025)</f>
        <v>1072</v>
      </c>
      <c r="J2025" s="307">
        <f t="shared" ref="J2025:J2034" si="1175">SUM(J1953+F2025)</f>
        <v>0</v>
      </c>
      <c r="K2025" s="308">
        <f t="shared" ref="K2025:K2034" si="1176">I2025-J2025</f>
        <v>1072</v>
      </c>
      <c r="L2025" s="309">
        <f>K2025*$D2025</f>
        <v>5360000</v>
      </c>
    </row>
    <row r="2026" spans="2:12">
      <c r="B2026" s="956"/>
      <c r="C2026" s="55" t="s">
        <v>312</v>
      </c>
      <c r="D2026" s="310">
        <v>5000</v>
      </c>
      <c r="E2026" s="195"/>
      <c r="F2026" s="196"/>
      <c r="G2026" s="197">
        <f t="shared" si="1173"/>
        <v>0</v>
      </c>
      <c r="H2026" s="198">
        <f t="shared" ref="H2026:H2033" si="1177">G2026*$D2026</f>
        <v>0</v>
      </c>
      <c r="I2026" s="208">
        <f t="shared" si="1174"/>
        <v>0</v>
      </c>
      <c r="J2026" s="147">
        <f t="shared" si="1175"/>
        <v>0</v>
      </c>
      <c r="K2026" s="242">
        <f t="shared" si="1176"/>
        <v>0</v>
      </c>
      <c r="L2026" s="243">
        <f t="shared" ref="L2026:L2033" si="1178">K2026*$D2026</f>
        <v>0</v>
      </c>
    </row>
    <row r="2027" spans="2:12">
      <c r="B2027" s="956"/>
      <c r="C2027" s="55" t="s">
        <v>314</v>
      </c>
      <c r="D2027" s="194">
        <v>2500</v>
      </c>
      <c r="E2027" s="195"/>
      <c r="F2027" s="196"/>
      <c r="G2027" s="197">
        <f t="shared" si="1173"/>
        <v>0</v>
      </c>
      <c r="H2027" s="198">
        <f t="shared" si="1177"/>
        <v>0</v>
      </c>
      <c r="I2027" s="208">
        <f t="shared" si="1174"/>
        <v>33</v>
      </c>
      <c r="J2027" s="147">
        <f t="shared" si="1175"/>
        <v>0</v>
      </c>
      <c r="K2027" s="242">
        <f t="shared" si="1176"/>
        <v>33</v>
      </c>
      <c r="L2027" s="243">
        <f t="shared" si="1178"/>
        <v>82500</v>
      </c>
    </row>
    <row r="2028" spans="2:12">
      <c r="B2028" s="956"/>
      <c r="C2028" s="55" t="s">
        <v>313</v>
      </c>
      <c r="D2028" s="194">
        <v>2500</v>
      </c>
      <c r="E2028" s="195"/>
      <c r="F2028" s="196"/>
      <c r="G2028" s="197">
        <f t="shared" si="1173"/>
        <v>0</v>
      </c>
      <c r="H2028" s="198">
        <f t="shared" si="1177"/>
        <v>0</v>
      </c>
      <c r="I2028" s="208">
        <f t="shared" si="1174"/>
        <v>0</v>
      </c>
      <c r="J2028" s="147">
        <f t="shared" si="1175"/>
        <v>0</v>
      </c>
      <c r="K2028" s="242">
        <f t="shared" si="1176"/>
        <v>0</v>
      </c>
      <c r="L2028" s="243">
        <f t="shared" si="1178"/>
        <v>0</v>
      </c>
    </row>
    <row r="2029" spans="2:12">
      <c r="B2029" s="956"/>
      <c r="C2029" s="55" t="s">
        <v>147</v>
      </c>
      <c r="D2029" s="194">
        <v>4750</v>
      </c>
      <c r="E2029" s="195">
        <v>7</v>
      </c>
      <c r="F2029" s="196"/>
      <c r="G2029" s="197">
        <f t="shared" si="1173"/>
        <v>7</v>
      </c>
      <c r="H2029" s="198">
        <f t="shared" si="1177"/>
        <v>33250</v>
      </c>
      <c r="I2029" s="208">
        <f t="shared" si="1174"/>
        <v>154</v>
      </c>
      <c r="J2029" s="147">
        <f t="shared" si="1175"/>
        <v>0</v>
      </c>
      <c r="K2029" s="242">
        <f t="shared" si="1176"/>
        <v>154</v>
      </c>
      <c r="L2029" s="243">
        <f t="shared" si="1178"/>
        <v>731500</v>
      </c>
    </row>
    <row r="2030" spans="2:12">
      <c r="B2030" s="956"/>
      <c r="C2030" s="55" t="s">
        <v>315</v>
      </c>
      <c r="D2030" s="194">
        <v>4750</v>
      </c>
      <c r="E2030" s="195"/>
      <c r="F2030" s="196"/>
      <c r="G2030" s="197">
        <f t="shared" si="1173"/>
        <v>0</v>
      </c>
      <c r="H2030" s="198">
        <f t="shared" si="1177"/>
        <v>0</v>
      </c>
      <c r="I2030" s="208">
        <f t="shared" si="1174"/>
        <v>0</v>
      </c>
      <c r="J2030" s="147">
        <f t="shared" si="1175"/>
        <v>0</v>
      </c>
      <c r="K2030" s="242">
        <f t="shared" si="1176"/>
        <v>0</v>
      </c>
      <c r="L2030" s="243">
        <f t="shared" si="1178"/>
        <v>0</v>
      </c>
    </row>
    <row r="2031" spans="2:12">
      <c r="B2031" s="956"/>
      <c r="C2031" s="55" t="s">
        <v>317</v>
      </c>
      <c r="D2031" s="194">
        <v>2380</v>
      </c>
      <c r="E2031" s="195"/>
      <c r="F2031" s="196"/>
      <c r="G2031" s="197">
        <f t="shared" si="1173"/>
        <v>0</v>
      </c>
      <c r="H2031" s="198">
        <f t="shared" si="1177"/>
        <v>0</v>
      </c>
      <c r="I2031" s="208">
        <f t="shared" si="1174"/>
        <v>7</v>
      </c>
      <c r="J2031" s="147">
        <f t="shared" si="1175"/>
        <v>0</v>
      </c>
      <c r="K2031" s="242">
        <f t="shared" si="1176"/>
        <v>7</v>
      </c>
      <c r="L2031" s="243">
        <f t="shared" si="1178"/>
        <v>16660</v>
      </c>
    </row>
    <row r="2032" spans="2:12">
      <c r="B2032" s="956"/>
      <c r="C2032" s="55" t="s">
        <v>316</v>
      </c>
      <c r="D2032" s="194">
        <v>2380</v>
      </c>
      <c r="E2032" s="195"/>
      <c r="F2032" s="196"/>
      <c r="G2032" s="197">
        <f t="shared" si="1173"/>
        <v>0</v>
      </c>
      <c r="H2032" s="198">
        <f t="shared" si="1177"/>
        <v>0</v>
      </c>
      <c r="I2032" s="208">
        <f t="shared" si="1174"/>
        <v>0</v>
      </c>
      <c r="J2032" s="147">
        <f t="shared" si="1175"/>
        <v>0</v>
      </c>
      <c r="K2032" s="242">
        <f t="shared" si="1176"/>
        <v>0</v>
      </c>
      <c r="L2032" s="243">
        <f t="shared" si="1178"/>
        <v>0</v>
      </c>
    </row>
    <row r="2033" spans="2:12">
      <c r="B2033" s="956"/>
      <c r="C2033" s="55" t="s">
        <v>318</v>
      </c>
      <c r="D2033" s="194">
        <v>3500</v>
      </c>
      <c r="E2033" s="195"/>
      <c r="F2033" s="196"/>
      <c r="G2033" s="197">
        <f t="shared" si="1173"/>
        <v>0</v>
      </c>
      <c r="H2033" s="198">
        <f t="shared" si="1177"/>
        <v>0</v>
      </c>
      <c r="I2033" s="208">
        <f t="shared" si="1174"/>
        <v>0</v>
      </c>
      <c r="J2033" s="147">
        <f t="shared" si="1175"/>
        <v>0</v>
      </c>
      <c r="K2033" s="242">
        <f t="shared" si="1176"/>
        <v>0</v>
      </c>
      <c r="L2033" s="243">
        <f t="shared" si="1178"/>
        <v>0</v>
      </c>
    </row>
    <row r="2034" spans="2:12" ht="15" thickBot="1">
      <c r="B2034" s="956"/>
      <c r="C2034" s="200" t="s">
        <v>149</v>
      </c>
      <c r="D2034" s="201"/>
      <c r="E2034" s="339">
        <v>52</v>
      </c>
      <c r="F2034" s="203"/>
      <c r="G2034" s="204">
        <f t="shared" si="1173"/>
        <v>52</v>
      </c>
      <c r="H2034" s="330">
        <v>249250</v>
      </c>
      <c r="I2034" s="209">
        <f t="shared" si="1174"/>
        <v>1767</v>
      </c>
      <c r="J2034" s="210">
        <f t="shared" si="1175"/>
        <v>0</v>
      </c>
      <c r="K2034" s="244">
        <f t="shared" si="1176"/>
        <v>1767</v>
      </c>
      <c r="L2034" s="245">
        <f>SUM(L1962+H2034)</f>
        <v>8320400</v>
      </c>
    </row>
    <row r="2035" spans="2:12" ht="16" thickTop="1" thickBot="1">
      <c r="B2035" s="957"/>
      <c r="C2035" s="13" t="s">
        <v>150</v>
      </c>
      <c r="D2035" s="14"/>
      <c r="E2035" s="15">
        <f t="shared" ref="E2035:L2035" si="1179">SUM(E2025:E2034)</f>
        <v>127</v>
      </c>
      <c r="F2035" s="16">
        <f t="shared" si="1179"/>
        <v>0</v>
      </c>
      <c r="G2035" s="17">
        <f t="shared" si="1179"/>
        <v>127</v>
      </c>
      <c r="H2035" s="18">
        <f t="shared" si="1179"/>
        <v>622500</v>
      </c>
      <c r="I2035" s="246">
        <f t="shared" si="1179"/>
        <v>3033</v>
      </c>
      <c r="J2035" s="247">
        <f t="shared" si="1179"/>
        <v>0</v>
      </c>
      <c r="K2035" s="248">
        <f t="shared" si="1179"/>
        <v>3033</v>
      </c>
      <c r="L2035" s="249">
        <f t="shared" si="1179"/>
        <v>14511060</v>
      </c>
    </row>
    <row r="2036" spans="2:12" ht="13.5" customHeight="1">
      <c r="B2036" s="955" t="s">
        <v>319</v>
      </c>
      <c r="C2036" s="301" t="s">
        <v>146</v>
      </c>
      <c r="D2036" s="234">
        <v>4000</v>
      </c>
      <c r="E2036" s="302"/>
      <c r="F2036" s="303"/>
      <c r="G2036" s="304">
        <f t="shared" ref="G2036:G2044" si="1180">E2036-F2036</f>
        <v>0</v>
      </c>
      <c r="H2036" s="305">
        <f t="shared" ref="H2036:H2044" si="1181">G2036*$D2036</f>
        <v>0</v>
      </c>
      <c r="I2036" s="306">
        <f t="shared" ref="I2036:I2045" si="1182">SUM(I1964+E2036)</f>
        <v>0</v>
      </c>
      <c r="J2036" s="307">
        <f t="shared" ref="J2036:J2045" si="1183">SUM(J1964+F2036)</f>
        <v>0</v>
      </c>
      <c r="K2036" s="308">
        <f t="shared" ref="K2036:K2045" si="1184">I2036-J2036</f>
        <v>0</v>
      </c>
      <c r="L2036" s="309">
        <f>K2036*$D2036</f>
        <v>0</v>
      </c>
    </row>
    <row r="2037" spans="2:12">
      <c r="B2037" s="956"/>
      <c r="C2037" s="55" t="s">
        <v>312</v>
      </c>
      <c r="D2037" s="310">
        <v>4000</v>
      </c>
      <c r="E2037" s="195"/>
      <c r="F2037" s="196"/>
      <c r="G2037" s="197">
        <f t="shared" si="1180"/>
        <v>0</v>
      </c>
      <c r="H2037" s="198">
        <f t="shared" si="1181"/>
        <v>0</v>
      </c>
      <c r="I2037" s="208">
        <f t="shared" si="1182"/>
        <v>0</v>
      </c>
      <c r="J2037" s="147">
        <f t="shared" si="1183"/>
        <v>0</v>
      </c>
      <c r="K2037" s="242">
        <f t="shared" si="1184"/>
        <v>0</v>
      </c>
      <c r="L2037" s="243">
        <f t="shared" ref="L2037:L2044" si="1185">K2037*$D2037</f>
        <v>0</v>
      </c>
    </row>
    <row r="2038" spans="2:12">
      <c r="B2038" s="956"/>
      <c r="C2038" s="55" t="s">
        <v>314</v>
      </c>
      <c r="D2038" s="194">
        <v>2000</v>
      </c>
      <c r="E2038" s="195"/>
      <c r="F2038" s="196"/>
      <c r="G2038" s="197">
        <f t="shared" si="1180"/>
        <v>0</v>
      </c>
      <c r="H2038" s="198">
        <f t="shared" si="1181"/>
        <v>0</v>
      </c>
      <c r="I2038" s="208">
        <f t="shared" si="1182"/>
        <v>0</v>
      </c>
      <c r="J2038" s="147">
        <f t="shared" si="1183"/>
        <v>0</v>
      </c>
      <c r="K2038" s="242">
        <f t="shared" si="1184"/>
        <v>0</v>
      </c>
      <c r="L2038" s="243">
        <f t="shared" si="1185"/>
        <v>0</v>
      </c>
    </row>
    <row r="2039" spans="2:12">
      <c r="B2039" s="956"/>
      <c r="C2039" s="55" t="s">
        <v>313</v>
      </c>
      <c r="D2039" s="194">
        <v>2000</v>
      </c>
      <c r="E2039" s="195"/>
      <c r="F2039" s="196"/>
      <c r="G2039" s="197">
        <f t="shared" si="1180"/>
        <v>0</v>
      </c>
      <c r="H2039" s="198">
        <f t="shared" si="1181"/>
        <v>0</v>
      </c>
      <c r="I2039" s="208">
        <f t="shared" si="1182"/>
        <v>0</v>
      </c>
      <c r="J2039" s="147">
        <f t="shared" si="1183"/>
        <v>0</v>
      </c>
      <c r="K2039" s="242">
        <f t="shared" si="1184"/>
        <v>0</v>
      </c>
      <c r="L2039" s="243">
        <f t="shared" si="1185"/>
        <v>0</v>
      </c>
    </row>
    <row r="2040" spans="2:12">
      <c r="B2040" s="956"/>
      <c r="C2040" s="55" t="s">
        <v>147</v>
      </c>
      <c r="D2040" s="194">
        <v>3800</v>
      </c>
      <c r="E2040" s="195"/>
      <c r="F2040" s="196"/>
      <c r="G2040" s="197">
        <f t="shared" si="1180"/>
        <v>0</v>
      </c>
      <c r="H2040" s="198">
        <f t="shared" si="1181"/>
        <v>0</v>
      </c>
      <c r="I2040" s="208">
        <f t="shared" si="1182"/>
        <v>0</v>
      </c>
      <c r="J2040" s="147">
        <f t="shared" si="1183"/>
        <v>0</v>
      </c>
      <c r="K2040" s="242">
        <f t="shared" si="1184"/>
        <v>0</v>
      </c>
      <c r="L2040" s="243">
        <f t="shared" si="1185"/>
        <v>0</v>
      </c>
    </row>
    <row r="2041" spans="2:12">
      <c r="B2041" s="956"/>
      <c r="C2041" s="55" t="s">
        <v>315</v>
      </c>
      <c r="D2041" s="194">
        <v>3800</v>
      </c>
      <c r="E2041" s="195"/>
      <c r="F2041" s="196"/>
      <c r="G2041" s="197">
        <f t="shared" si="1180"/>
        <v>0</v>
      </c>
      <c r="H2041" s="198">
        <f t="shared" si="1181"/>
        <v>0</v>
      </c>
      <c r="I2041" s="208">
        <f t="shared" si="1182"/>
        <v>0</v>
      </c>
      <c r="J2041" s="147">
        <f t="shared" si="1183"/>
        <v>0</v>
      </c>
      <c r="K2041" s="242">
        <f t="shared" si="1184"/>
        <v>0</v>
      </c>
      <c r="L2041" s="243">
        <f t="shared" si="1185"/>
        <v>0</v>
      </c>
    </row>
    <row r="2042" spans="2:12">
      <c r="B2042" s="956"/>
      <c r="C2042" s="55" t="s">
        <v>317</v>
      </c>
      <c r="D2042" s="194">
        <v>1900</v>
      </c>
      <c r="E2042" s="195"/>
      <c r="F2042" s="196"/>
      <c r="G2042" s="197">
        <f t="shared" si="1180"/>
        <v>0</v>
      </c>
      <c r="H2042" s="198">
        <f t="shared" si="1181"/>
        <v>0</v>
      </c>
      <c r="I2042" s="208">
        <f t="shared" si="1182"/>
        <v>0</v>
      </c>
      <c r="J2042" s="147">
        <f t="shared" si="1183"/>
        <v>0</v>
      </c>
      <c r="K2042" s="242">
        <f t="shared" si="1184"/>
        <v>0</v>
      </c>
      <c r="L2042" s="243">
        <f t="shared" si="1185"/>
        <v>0</v>
      </c>
    </row>
    <row r="2043" spans="2:12">
      <c r="B2043" s="956"/>
      <c r="C2043" s="55" t="s">
        <v>316</v>
      </c>
      <c r="D2043" s="194">
        <v>1900</v>
      </c>
      <c r="E2043" s="195"/>
      <c r="F2043" s="196"/>
      <c r="G2043" s="197">
        <f t="shared" si="1180"/>
        <v>0</v>
      </c>
      <c r="H2043" s="198">
        <f t="shared" si="1181"/>
        <v>0</v>
      </c>
      <c r="I2043" s="208">
        <f t="shared" si="1182"/>
        <v>0</v>
      </c>
      <c r="J2043" s="147">
        <f t="shared" si="1183"/>
        <v>0</v>
      </c>
      <c r="K2043" s="242">
        <f t="shared" si="1184"/>
        <v>0</v>
      </c>
      <c r="L2043" s="243">
        <f t="shared" si="1185"/>
        <v>0</v>
      </c>
    </row>
    <row r="2044" spans="2:12">
      <c r="B2044" s="956"/>
      <c r="C2044" s="55" t="s">
        <v>318</v>
      </c>
      <c r="D2044" s="194">
        <v>2800</v>
      </c>
      <c r="E2044" s="195"/>
      <c r="F2044" s="196"/>
      <c r="G2044" s="197">
        <f t="shared" si="1180"/>
        <v>0</v>
      </c>
      <c r="H2044" s="198">
        <f t="shared" si="1181"/>
        <v>0</v>
      </c>
      <c r="I2044" s="208">
        <f t="shared" si="1182"/>
        <v>0</v>
      </c>
      <c r="J2044" s="147">
        <f t="shared" si="1183"/>
        <v>0</v>
      </c>
      <c r="K2044" s="242">
        <f t="shared" si="1184"/>
        <v>0</v>
      </c>
      <c r="L2044" s="243">
        <f t="shared" si="1185"/>
        <v>0</v>
      </c>
    </row>
    <row r="2045" spans="2:12" ht="15" thickBot="1">
      <c r="B2045" s="956"/>
      <c r="C2045" s="200" t="s">
        <v>149</v>
      </c>
      <c r="D2045" s="201"/>
      <c r="E2045" s="339"/>
      <c r="F2045" s="203"/>
      <c r="G2045" s="204">
        <f>E2045-F2045</f>
        <v>0</v>
      </c>
      <c r="H2045" s="330"/>
      <c r="I2045" s="209">
        <f t="shared" si="1182"/>
        <v>0</v>
      </c>
      <c r="J2045" s="210">
        <f t="shared" si="1183"/>
        <v>0</v>
      </c>
      <c r="K2045" s="244">
        <f t="shared" si="1184"/>
        <v>0</v>
      </c>
      <c r="L2045" s="245">
        <f>SUM(L1973+H2045)</f>
        <v>0</v>
      </c>
    </row>
    <row r="2046" spans="2:12" ht="16" thickTop="1" thickBot="1">
      <c r="B2046" s="957"/>
      <c r="C2046" s="13" t="s">
        <v>150</v>
      </c>
      <c r="D2046" s="14"/>
      <c r="E2046" s="15">
        <f t="shared" ref="E2046:L2046" si="1186">SUM(E2036:E2045)</f>
        <v>0</v>
      </c>
      <c r="F2046" s="16">
        <f t="shared" si="1186"/>
        <v>0</v>
      </c>
      <c r="G2046" s="17">
        <f t="shared" si="1186"/>
        <v>0</v>
      </c>
      <c r="H2046" s="18">
        <f t="shared" si="1186"/>
        <v>0</v>
      </c>
      <c r="I2046" s="246">
        <f t="shared" si="1186"/>
        <v>0</v>
      </c>
      <c r="J2046" s="247">
        <f t="shared" si="1186"/>
        <v>0</v>
      </c>
      <c r="K2046" s="248">
        <f t="shared" si="1186"/>
        <v>0</v>
      </c>
      <c r="L2046" s="249">
        <f t="shared" si="1186"/>
        <v>0</v>
      </c>
    </row>
    <row r="2047" spans="2:12" ht="13.5" customHeight="1">
      <c r="B2047" s="955" t="s">
        <v>320</v>
      </c>
      <c r="C2047" s="301" t="s">
        <v>146</v>
      </c>
      <c r="D2047" s="234">
        <v>3000</v>
      </c>
      <c r="E2047" s="302"/>
      <c r="F2047" s="303"/>
      <c r="G2047" s="304">
        <f t="shared" ref="G2047:G2055" si="1187">E2047-F2047</f>
        <v>0</v>
      </c>
      <c r="H2047" s="305">
        <f t="shared" ref="H2047:H2055" si="1188">G2047*$D2047</f>
        <v>0</v>
      </c>
      <c r="I2047" s="306">
        <f t="shared" ref="I2047:I2056" si="1189">SUM(I1975+E2047)</f>
        <v>69</v>
      </c>
      <c r="J2047" s="307">
        <f t="shared" ref="J2047:J2056" si="1190">SUM(J1975+F2047)</f>
        <v>0</v>
      </c>
      <c r="K2047" s="308">
        <f t="shared" ref="K2047:K2056" si="1191">I2047-J2047</f>
        <v>69</v>
      </c>
      <c r="L2047" s="309">
        <f>K2047*$D2047</f>
        <v>207000</v>
      </c>
    </row>
    <row r="2048" spans="2:12">
      <c r="B2048" s="956"/>
      <c r="C2048" s="55" t="s">
        <v>312</v>
      </c>
      <c r="D2048" s="310">
        <v>3000</v>
      </c>
      <c r="E2048" s="195"/>
      <c r="F2048" s="196"/>
      <c r="G2048" s="197">
        <f t="shared" si="1187"/>
        <v>0</v>
      </c>
      <c r="H2048" s="198">
        <f t="shared" si="1188"/>
        <v>0</v>
      </c>
      <c r="I2048" s="208">
        <f t="shared" si="1189"/>
        <v>0</v>
      </c>
      <c r="J2048" s="147">
        <f t="shared" si="1190"/>
        <v>0</v>
      </c>
      <c r="K2048" s="242">
        <f t="shared" si="1191"/>
        <v>0</v>
      </c>
      <c r="L2048" s="243">
        <f t="shared" ref="L2048:L2055" si="1192">K2048*$D2048</f>
        <v>0</v>
      </c>
    </row>
    <row r="2049" spans="2:12">
      <c r="B2049" s="956"/>
      <c r="C2049" s="55" t="s">
        <v>314</v>
      </c>
      <c r="D2049" s="194">
        <v>1500</v>
      </c>
      <c r="E2049" s="195"/>
      <c r="F2049" s="196"/>
      <c r="G2049" s="197">
        <f t="shared" si="1187"/>
        <v>0</v>
      </c>
      <c r="H2049" s="198">
        <f t="shared" si="1188"/>
        <v>0</v>
      </c>
      <c r="I2049" s="208">
        <f t="shared" si="1189"/>
        <v>2</v>
      </c>
      <c r="J2049" s="147">
        <f t="shared" si="1190"/>
        <v>0</v>
      </c>
      <c r="K2049" s="242">
        <f t="shared" si="1191"/>
        <v>2</v>
      </c>
      <c r="L2049" s="243">
        <f t="shared" si="1192"/>
        <v>3000</v>
      </c>
    </row>
    <row r="2050" spans="2:12">
      <c r="B2050" s="956"/>
      <c r="C2050" s="55" t="s">
        <v>313</v>
      </c>
      <c r="D2050" s="194">
        <v>1500</v>
      </c>
      <c r="E2050" s="195"/>
      <c r="F2050" s="196"/>
      <c r="G2050" s="197">
        <f t="shared" si="1187"/>
        <v>0</v>
      </c>
      <c r="H2050" s="198">
        <f t="shared" si="1188"/>
        <v>0</v>
      </c>
      <c r="I2050" s="208">
        <f t="shared" si="1189"/>
        <v>0</v>
      </c>
      <c r="J2050" s="147">
        <f t="shared" si="1190"/>
        <v>0</v>
      </c>
      <c r="K2050" s="242">
        <f t="shared" si="1191"/>
        <v>0</v>
      </c>
      <c r="L2050" s="243">
        <f t="shared" si="1192"/>
        <v>0</v>
      </c>
    </row>
    <row r="2051" spans="2:12">
      <c r="B2051" s="956"/>
      <c r="C2051" s="55" t="s">
        <v>147</v>
      </c>
      <c r="D2051" s="194">
        <v>2850</v>
      </c>
      <c r="E2051" s="195"/>
      <c r="F2051" s="196"/>
      <c r="G2051" s="197">
        <f t="shared" si="1187"/>
        <v>0</v>
      </c>
      <c r="H2051" s="198">
        <f t="shared" si="1188"/>
        <v>0</v>
      </c>
      <c r="I2051" s="208">
        <f t="shared" si="1189"/>
        <v>12</v>
      </c>
      <c r="J2051" s="147">
        <f t="shared" si="1190"/>
        <v>0</v>
      </c>
      <c r="K2051" s="242">
        <f t="shared" si="1191"/>
        <v>12</v>
      </c>
      <c r="L2051" s="243">
        <f t="shared" si="1192"/>
        <v>34200</v>
      </c>
    </row>
    <row r="2052" spans="2:12">
      <c r="B2052" s="956"/>
      <c r="C2052" s="55" t="s">
        <v>315</v>
      </c>
      <c r="D2052" s="194">
        <v>2850</v>
      </c>
      <c r="E2052" s="195"/>
      <c r="F2052" s="196"/>
      <c r="G2052" s="197">
        <f t="shared" si="1187"/>
        <v>0</v>
      </c>
      <c r="H2052" s="198">
        <f t="shared" si="1188"/>
        <v>0</v>
      </c>
      <c r="I2052" s="208">
        <f t="shared" si="1189"/>
        <v>0</v>
      </c>
      <c r="J2052" s="147">
        <f t="shared" si="1190"/>
        <v>0</v>
      </c>
      <c r="K2052" s="242">
        <f t="shared" si="1191"/>
        <v>0</v>
      </c>
      <c r="L2052" s="243">
        <f t="shared" si="1192"/>
        <v>0</v>
      </c>
    </row>
    <row r="2053" spans="2:12">
      <c r="B2053" s="956"/>
      <c r="C2053" s="55" t="s">
        <v>317</v>
      </c>
      <c r="D2053" s="194">
        <v>1430</v>
      </c>
      <c r="E2053" s="195"/>
      <c r="F2053" s="196"/>
      <c r="G2053" s="197">
        <f t="shared" si="1187"/>
        <v>0</v>
      </c>
      <c r="H2053" s="198">
        <f t="shared" si="1188"/>
        <v>0</v>
      </c>
      <c r="I2053" s="208">
        <f t="shared" si="1189"/>
        <v>0</v>
      </c>
      <c r="J2053" s="147">
        <f t="shared" si="1190"/>
        <v>0</v>
      </c>
      <c r="K2053" s="242">
        <f t="shared" si="1191"/>
        <v>0</v>
      </c>
      <c r="L2053" s="243">
        <f t="shared" si="1192"/>
        <v>0</v>
      </c>
    </row>
    <row r="2054" spans="2:12">
      <c r="B2054" s="956"/>
      <c r="C2054" s="55" t="s">
        <v>316</v>
      </c>
      <c r="D2054" s="194">
        <v>1430</v>
      </c>
      <c r="E2054" s="195"/>
      <c r="F2054" s="196"/>
      <c r="G2054" s="197">
        <f t="shared" si="1187"/>
        <v>0</v>
      </c>
      <c r="H2054" s="198">
        <f t="shared" si="1188"/>
        <v>0</v>
      </c>
      <c r="I2054" s="208">
        <f t="shared" si="1189"/>
        <v>0</v>
      </c>
      <c r="J2054" s="147">
        <f t="shared" si="1190"/>
        <v>0</v>
      </c>
      <c r="K2054" s="242">
        <f t="shared" si="1191"/>
        <v>0</v>
      </c>
      <c r="L2054" s="243">
        <f t="shared" si="1192"/>
        <v>0</v>
      </c>
    </row>
    <row r="2055" spans="2:12">
      <c r="B2055" s="956"/>
      <c r="C2055" s="55" t="s">
        <v>318</v>
      </c>
      <c r="D2055" s="194">
        <v>2100</v>
      </c>
      <c r="E2055" s="195"/>
      <c r="F2055" s="196"/>
      <c r="G2055" s="197">
        <f t="shared" si="1187"/>
        <v>0</v>
      </c>
      <c r="H2055" s="198">
        <f t="shared" si="1188"/>
        <v>0</v>
      </c>
      <c r="I2055" s="208">
        <f t="shared" si="1189"/>
        <v>0</v>
      </c>
      <c r="J2055" s="147">
        <f t="shared" si="1190"/>
        <v>0</v>
      </c>
      <c r="K2055" s="242">
        <f t="shared" si="1191"/>
        <v>0</v>
      </c>
      <c r="L2055" s="243">
        <f t="shared" si="1192"/>
        <v>0</v>
      </c>
    </row>
    <row r="2056" spans="2:12" ht="15" thickBot="1">
      <c r="B2056" s="956"/>
      <c r="C2056" s="200" t="s">
        <v>149</v>
      </c>
      <c r="D2056" s="201"/>
      <c r="E2056" s="339"/>
      <c r="F2056" s="203"/>
      <c r="G2056" s="204">
        <f>E2056-F2056</f>
        <v>0</v>
      </c>
      <c r="H2056" s="330"/>
      <c r="I2056" s="209">
        <f t="shared" si="1189"/>
        <v>118</v>
      </c>
      <c r="J2056" s="210">
        <f t="shared" si="1190"/>
        <v>0</v>
      </c>
      <c r="K2056" s="244">
        <f t="shared" si="1191"/>
        <v>118</v>
      </c>
      <c r="L2056" s="245">
        <f>SUM(L1984+H2056)</f>
        <v>336300</v>
      </c>
    </row>
    <row r="2057" spans="2:12" ht="16" thickTop="1" thickBot="1">
      <c r="B2057" s="957"/>
      <c r="C2057" s="13" t="s">
        <v>150</v>
      </c>
      <c r="D2057" s="14"/>
      <c r="E2057" s="15">
        <f t="shared" ref="E2057:L2057" si="1193">SUM(E2047:E2056)</f>
        <v>0</v>
      </c>
      <c r="F2057" s="16">
        <f t="shared" si="1193"/>
        <v>0</v>
      </c>
      <c r="G2057" s="17">
        <f t="shared" si="1193"/>
        <v>0</v>
      </c>
      <c r="H2057" s="18">
        <f t="shared" si="1193"/>
        <v>0</v>
      </c>
      <c r="I2057" s="246">
        <f t="shared" si="1193"/>
        <v>201</v>
      </c>
      <c r="J2057" s="247">
        <f t="shared" si="1193"/>
        <v>0</v>
      </c>
      <c r="K2057" s="248">
        <f t="shared" si="1193"/>
        <v>201</v>
      </c>
      <c r="L2057" s="249">
        <f t="shared" si="1193"/>
        <v>580500</v>
      </c>
    </row>
    <row r="2058" spans="2:12" ht="13.5" customHeight="1">
      <c r="B2058" s="955" t="s">
        <v>321</v>
      </c>
      <c r="C2058" s="301" t="s">
        <v>146</v>
      </c>
      <c r="D2058" s="234">
        <v>10000</v>
      </c>
      <c r="E2058" s="302"/>
      <c r="F2058" s="303"/>
      <c r="G2058" s="304">
        <f t="shared" ref="G2058:G2066" si="1194">E2058-F2058</f>
        <v>0</v>
      </c>
      <c r="H2058" s="305">
        <f t="shared" ref="H2058:H2066" si="1195">G2058*$D2058</f>
        <v>0</v>
      </c>
      <c r="I2058" s="306">
        <f t="shared" ref="I2058:I2067" si="1196">SUM(I1986+E2058)</f>
        <v>60</v>
      </c>
      <c r="J2058" s="307">
        <f t="shared" ref="J2058:J2067" si="1197">SUM(J1986+F2058)</f>
        <v>0</v>
      </c>
      <c r="K2058" s="308">
        <f t="shared" ref="K2058:K2067" si="1198">I2058-J2058</f>
        <v>60</v>
      </c>
      <c r="L2058" s="309">
        <f>K2058*$D2058</f>
        <v>600000</v>
      </c>
    </row>
    <row r="2059" spans="2:12">
      <c r="B2059" s="956"/>
      <c r="C2059" s="55" t="s">
        <v>312</v>
      </c>
      <c r="D2059" s="310">
        <v>10000</v>
      </c>
      <c r="E2059" s="195"/>
      <c r="F2059" s="196"/>
      <c r="G2059" s="197">
        <f t="shared" si="1194"/>
        <v>0</v>
      </c>
      <c r="H2059" s="198">
        <f t="shared" si="1195"/>
        <v>0</v>
      </c>
      <c r="I2059" s="208">
        <f t="shared" si="1196"/>
        <v>0</v>
      </c>
      <c r="J2059" s="147">
        <f t="shared" si="1197"/>
        <v>0</v>
      </c>
      <c r="K2059" s="242">
        <f t="shared" si="1198"/>
        <v>0</v>
      </c>
      <c r="L2059" s="243">
        <f t="shared" ref="L2059:L2066" si="1199">K2059*$D2059</f>
        <v>0</v>
      </c>
    </row>
    <row r="2060" spans="2:12">
      <c r="B2060" s="956"/>
      <c r="C2060" s="55" t="s">
        <v>314</v>
      </c>
      <c r="D2060" s="194">
        <v>5000</v>
      </c>
      <c r="E2060" s="195"/>
      <c r="F2060" s="196"/>
      <c r="G2060" s="197">
        <f t="shared" si="1194"/>
        <v>0</v>
      </c>
      <c r="H2060" s="198">
        <f t="shared" si="1195"/>
        <v>0</v>
      </c>
      <c r="I2060" s="208">
        <f t="shared" si="1196"/>
        <v>2</v>
      </c>
      <c r="J2060" s="147">
        <f t="shared" si="1197"/>
        <v>0</v>
      </c>
      <c r="K2060" s="242">
        <f t="shared" si="1198"/>
        <v>2</v>
      </c>
      <c r="L2060" s="243">
        <f t="shared" si="1199"/>
        <v>10000</v>
      </c>
    </row>
    <row r="2061" spans="2:12">
      <c r="B2061" s="956"/>
      <c r="C2061" s="55" t="s">
        <v>313</v>
      </c>
      <c r="D2061" s="194">
        <v>5000</v>
      </c>
      <c r="E2061" s="195"/>
      <c r="F2061" s="196"/>
      <c r="G2061" s="197">
        <f t="shared" si="1194"/>
        <v>0</v>
      </c>
      <c r="H2061" s="198">
        <f t="shared" si="1195"/>
        <v>0</v>
      </c>
      <c r="I2061" s="208">
        <f t="shared" si="1196"/>
        <v>0</v>
      </c>
      <c r="J2061" s="147">
        <f t="shared" si="1197"/>
        <v>0</v>
      </c>
      <c r="K2061" s="242">
        <f t="shared" si="1198"/>
        <v>0</v>
      </c>
      <c r="L2061" s="243">
        <f t="shared" si="1199"/>
        <v>0</v>
      </c>
    </row>
    <row r="2062" spans="2:12">
      <c r="B2062" s="956"/>
      <c r="C2062" s="55" t="s">
        <v>147</v>
      </c>
      <c r="D2062" s="194">
        <v>9500</v>
      </c>
      <c r="E2062" s="195"/>
      <c r="F2062" s="196"/>
      <c r="G2062" s="197">
        <f t="shared" si="1194"/>
        <v>0</v>
      </c>
      <c r="H2062" s="198">
        <f t="shared" si="1195"/>
        <v>0</v>
      </c>
      <c r="I2062" s="208">
        <f t="shared" si="1196"/>
        <v>9</v>
      </c>
      <c r="J2062" s="147">
        <f t="shared" si="1197"/>
        <v>0</v>
      </c>
      <c r="K2062" s="242">
        <f t="shared" si="1198"/>
        <v>9</v>
      </c>
      <c r="L2062" s="243">
        <f t="shared" si="1199"/>
        <v>85500</v>
      </c>
    </row>
    <row r="2063" spans="2:12">
      <c r="B2063" s="956"/>
      <c r="C2063" s="55" t="s">
        <v>315</v>
      </c>
      <c r="D2063" s="194">
        <v>9500</v>
      </c>
      <c r="E2063" s="195"/>
      <c r="F2063" s="196"/>
      <c r="G2063" s="197">
        <f t="shared" si="1194"/>
        <v>0</v>
      </c>
      <c r="H2063" s="198">
        <f t="shared" si="1195"/>
        <v>0</v>
      </c>
      <c r="I2063" s="208">
        <f t="shared" si="1196"/>
        <v>0</v>
      </c>
      <c r="J2063" s="147">
        <f t="shared" si="1197"/>
        <v>0</v>
      </c>
      <c r="K2063" s="242">
        <f t="shared" si="1198"/>
        <v>0</v>
      </c>
      <c r="L2063" s="243">
        <f t="shared" si="1199"/>
        <v>0</v>
      </c>
    </row>
    <row r="2064" spans="2:12">
      <c r="B2064" s="956"/>
      <c r="C2064" s="55" t="s">
        <v>317</v>
      </c>
      <c r="D2064" s="194">
        <v>4750</v>
      </c>
      <c r="E2064" s="195"/>
      <c r="F2064" s="196"/>
      <c r="G2064" s="197">
        <f t="shared" si="1194"/>
        <v>0</v>
      </c>
      <c r="H2064" s="198">
        <f t="shared" si="1195"/>
        <v>0</v>
      </c>
      <c r="I2064" s="208">
        <f t="shared" si="1196"/>
        <v>0</v>
      </c>
      <c r="J2064" s="147">
        <f t="shared" si="1197"/>
        <v>0</v>
      </c>
      <c r="K2064" s="242">
        <f t="shared" si="1198"/>
        <v>0</v>
      </c>
      <c r="L2064" s="243">
        <f t="shared" si="1199"/>
        <v>0</v>
      </c>
    </row>
    <row r="2065" spans="2:12">
      <c r="B2065" s="956"/>
      <c r="C2065" s="55" t="s">
        <v>316</v>
      </c>
      <c r="D2065" s="194">
        <v>4750</v>
      </c>
      <c r="E2065" s="195"/>
      <c r="F2065" s="196"/>
      <c r="G2065" s="197">
        <f t="shared" si="1194"/>
        <v>0</v>
      </c>
      <c r="H2065" s="198">
        <f t="shared" si="1195"/>
        <v>0</v>
      </c>
      <c r="I2065" s="208">
        <f t="shared" si="1196"/>
        <v>0</v>
      </c>
      <c r="J2065" s="147">
        <f t="shared" si="1197"/>
        <v>0</v>
      </c>
      <c r="K2065" s="242">
        <f t="shared" si="1198"/>
        <v>0</v>
      </c>
      <c r="L2065" s="243">
        <f t="shared" si="1199"/>
        <v>0</v>
      </c>
    </row>
    <row r="2066" spans="2:12">
      <c r="B2066" s="956"/>
      <c r="C2066" s="55" t="s">
        <v>318</v>
      </c>
      <c r="D2066" s="194">
        <v>7000</v>
      </c>
      <c r="E2066" s="195"/>
      <c r="F2066" s="196"/>
      <c r="G2066" s="197">
        <f t="shared" si="1194"/>
        <v>0</v>
      </c>
      <c r="H2066" s="198">
        <f t="shared" si="1195"/>
        <v>0</v>
      </c>
      <c r="I2066" s="208">
        <f t="shared" si="1196"/>
        <v>0</v>
      </c>
      <c r="J2066" s="147">
        <f t="shared" si="1197"/>
        <v>0</v>
      </c>
      <c r="K2066" s="242">
        <f t="shared" si="1198"/>
        <v>0</v>
      </c>
      <c r="L2066" s="243">
        <f t="shared" si="1199"/>
        <v>0</v>
      </c>
    </row>
    <row r="2067" spans="2:12" ht="15" thickBot="1">
      <c r="B2067" s="956"/>
      <c r="C2067" s="200" t="s">
        <v>149</v>
      </c>
      <c r="D2067" s="201"/>
      <c r="E2067" s="339"/>
      <c r="F2067" s="203"/>
      <c r="G2067" s="204">
        <f>E2067-F2067</f>
        <v>0</v>
      </c>
      <c r="H2067" s="330"/>
      <c r="I2067" s="209">
        <f t="shared" si="1196"/>
        <v>0</v>
      </c>
      <c r="J2067" s="210">
        <f t="shared" si="1197"/>
        <v>0</v>
      </c>
      <c r="K2067" s="244">
        <f t="shared" si="1198"/>
        <v>0</v>
      </c>
      <c r="L2067" s="245">
        <f>SUM(L1995+H2067)</f>
        <v>0</v>
      </c>
    </row>
    <row r="2068" spans="2:12" ht="16" thickTop="1" thickBot="1">
      <c r="B2068" s="957"/>
      <c r="C2068" s="13" t="s">
        <v>150</v>
      </c>
      <c r="D2068" s="14"/>
      <c r="E2068" s="15">
        <f t="shared" ref="E2068:L2068" si="1200">SUM(E2058:E2067)</f>
        <v>0</v>
      </c>
      <c r="F2068" s="16">
        <f t="shared" si="1200"/>
        <v>0</v>
      </c>
      <c r="G2068" s="17">
        <f t="shared" si="1200"/>
        <v>0</v>
      </c>
      <c r="H2068" s="18">
        <f t="shared" si="1200"/>
        <v>0</v>
      </c>
      <c r="I2068" s="246">
        <f t="shared" si="1200"/>
        <v>71</v>
      </c>
      <c r="J2068" s="247">
        <f t="shared" si="1200"/>
        <v>0</v>
      </c>
      <c r="K2068" s="248">
        <f t="shared" si="1200"/>
        <v>71</v>
      </c>
      <c r="L2068" s="249">
        <f t="shared" si="1200"/>
        <v>695500</v>
      </c>
    </row>
    <row r="2069" spans="2:12" ht="13.5" customHeight="1">
      <c r="B2069" s="955" t="s">
        <v>686</v>
      </c>
      <c r="C2069" s="301" t="s">
        <v>146</v>
      </c>
      <c r="D2069" s="234">
        <v>8000</v>
      </c>
      <c r="E2069" s="302">
        <v>9</v>
      </c>
      <c r="F2069" s="303"/>
      <c r="G2069" s="304">
        <f t="shared" ref="G2069:G2077" si="1201">E2069-F2069</f>
        <v>9</v>
      </c>
      <c r="H2069" s="305">
        <f t="shared" ref="H2069:H2077" si="1202">G2069*$D2069</f>
        <v>72000</v>
      </c>
      <c r="I2069" s="306">
        <f t="shared" ref="I2069:I2078" si="1203">SUM(I1997+E2069)</f>
        <v>455</v>
      </c>
      <c r="J2069" s="307">
        <f t="shared" ref="J2069:J2078" si="1204">SUM(J1997+F2069)</f>
        <v>0</v>
      </c>
      <c r="K2069" s="308">
        <f t="shared" ref="K2069:K2078" si="1205">I2069-J2069</f>
        <v>455</v>
      </c>
      <c r="L2069" s="309">
        <f>K2069*$D2069</f>
        <v>3640000</v>
      </c>
    </row>
    <row r="2070" spans="2:12">
      <c r="B2070" s="956"/>
      <c r="C2070" s="55" t="s">
        <v>312</v>
      </c>
      <c r="D2070" s="310">
        <v>8000</v>
      </c>
      <c r="E2070" s="195"/>
      <c r="F2070" s="196"/>
      <c r="G2070" s="197">
        <f t="shared" si="1201"/>
        <v>0</v>
      </c>
      <c r="H2070" s="198">
        <f t="shared" si="1202"/>
        <v>0</v>
      </c>
      <c r="I2070" s="208">
        <f t="shared" si="1203"/>
        <v>0</v>
      </c>
      <c r="J2070" s="147">
        <f t="shared" si="1204"/>
        <v>0</v>
      </c>
      <c r="K2070" s="242">
        <f t="shared" si="1205"/>
        <v>0</v>
      </c>
      <c r="L2070" s="243">
        <f t="shared" ref="L2070:L2077" si="1206">K2070*$D2070</f>
        <v>0</v>
      </c>
    </row>
    <row r="2071" spans="2:12">
      <c r="B2071" s="956"/>
      <c r="C2071" s="55" t="s">
        <v>314</v>
      </c>
      <c r="D2071" s="194">
        <v>4000</v>
      </c>
      <c r="E2071" s="195">
        <v>3</v>
      </c>
      <c r="F2071" s="196"/>
      <c r="G2071" s="197">
        <f t="shared" si="1201"/>
        <v>3</v>
      </c>
      <c r="H2071" s="198">
        <f t="shared" si="1202"/>
        <v>12000</v>
      </c>
      <c r="I2071" s="208">
        <f t="shared" si="1203"/>
        <v>25</v>
      </c>
      <c r="J2071" s="147">
        <f t="shared" si="1204"/>
        <v>0</v>
      </c>
      <c r="K2071" s="242">
        <f t="shared" si="1205"/>
        <v>25</v>
      </c>
      <c r="L2071" s="243">
        <f t="shared" si="1206"/>
        <v>100000</v>
      </c>
    </row>
    <row r="2072" spans="2:12">
      <c r="B2072" s="956"/>
      <c r="C2072" s="55" t="s">
        <v>313</v>
      </c>
      <c r="D2072" s="194">
        <v>4000</v>
      </c>
      <c r="E2072" s="195"/>
      <c r="F2072" s="196"/>
      <c r="G2072" s="197">
        <f t="shared" si="1201"/>
        <v>0</v>
      </c>
      <c r="H2072" s="198">
        <f t="shared" si="1202"/>
        <v>0</v>
      </c>
      <c r="I2072" s="208">
        <f t="shared" si="1203"/>
        <v>0</v>
      </c>
      <c r="J2072" s="147">
        <f t="shared" si="1204"/>
        <v>0</v>
      </c>
      <c r="K2072" s="242">
        <f t="shared" si="1205"/>
        <v>0</v>
      </c>
      <c r="L2072" s="243">
        <f t="shared" si="1206"/>
        <v>0</v>
      </c>
    </row>
    <row r="2073" spans="2:12">
      <c r="B2073" s="956"/>
      <c r="C2073" s="55" t="s">
        <v>147</v>
      </c>
      <c r="D2073" s="194">
        <v>7600</v>
      </c>
      <c r="E2073" s="195"/>
      <c r="F2073" s="196"/>
      <c r="G2073" s="197">
        <f t="shared" si="1201"/>
        <v>0</v>
      </c>
      <c r="H2073" s="198">
        <f t="shared" si="1202"/>
        <v>0</v>
      </c>
      <c r="I2073" s="208">
        <f t="shared" si="1203"/>
        <v>70</v>
      </c>
      <c r="J2073" s="147">
        <f t="shared" si="1204"/>
        <v>0</v>
      </c>
      <c r="K2073" s="242">
        <f t="shared" si="1205"/>
        <v>70</v>
      </c>
      <c r="L2073" s="243">
        <f t="shared" si="1206"/>
        <v>532000</v>
      </c>
    </row>
    <row r="2074" spans="2:12">
      <c r="B2074" s="956"/>
      <c r="C2074" s="55" t="s">
        <v>315</v>
      </c>
      <c r="D2074" s="194">
        <v>7600</v>
      </c>
      <c r="E2074" s="195"/>
      <c r="F2074" s="196"/>
      <c r="G2074" s="197">
        <f t="shared" si="1201"/>
        <v>0</v>
      </c>
      <c r="H2074" s="198">
        <f t="shared" si="1202"/>
        <v>0</v>
      </c>
      <c r="I2074" s="208">
        <f t="shared" si="1203"/>
        <v>0</v>
      </c>
      <c r="J2074" s="147">
        <f t="shared" si="1204"/>
        <v>0</v>
      </c>
      <c r="K2074" s="242">
        <f t="shared" si="1205"/>
        <v>0</v>
      </c>
      <c r="L2074" s="243">
        <f t="shared" si="1206"/>
        <v>0</v>
      </c>
    </row>
    <row r="2075" spans="2:12">
      <c r="B2075" s="956"/>
      <c r="C2075" s="55" t="s">
        <v>317</v>
      </c>
      <c r="D2075" s="194">
        <v>3800</v>
      </c>
      <c r="E2075" s="195"/>
      <c r="F2075" s="196"/>
      <c r="G2075" s="197">
        <f t="shared" si="1201"/>
        <v>0</v>
      </c>
      <c r="H2075" s="198">
        <f t="shared" si="1202"/>
        <v>0</v>
      </c>
      <c r="I2075" s="208">
        <f t="shared" si="1203"/>
        <v>1</v>
      </c>
      <c r="J2075" s="147">
        <f t="shared" si="1204"/>
        <v>0</v>
      </c>
      <c r="K2075" s="242">
        <f t="shared" si="1205"/>
        <v>1</v>
      </c>
      <c r="L2075" s="243">
        <f t="shared" si="1206"/>
        <v>3800</v>
      </c>
    </row>
    <row r="2076" spans="2:12">
      <c r="B2076" s="956"/>
      <c r="C2076" s="55" t="s">
        <v>316</v>
      </c>
      <c r="D2076" s="194">
        <v>3800</v>
      </c>
      <c r="E2076" s="195"/>
      <c r="F2076" s="196"/>
      <c r="G2076" s="197">
        <f t="shared" si="1201"/>
        <v>0</v>
      </c>
      <c r="H2076" s="198">
        <f t="shared" si="1202"/>
        <v>0</v>
      </c>
      <c r="I2076" s="208">
        <f t="shared" si="1203"/>
        <v>0</v>
      </c>
      <c r="J2076" s="147">
        <f t="shared" si="1204"/>
        <v>0</v>
      </c>
      <c r="K2076" s="242">
        <f t="shared" si="1205"/>
        <v>0</v>
      </c>
      <c r="L2076" s="243">
        <f t="shared" si="1206"/>
        <v>0</v>
      </c>
    </row>
    <row r="2077" spans="2:12">
      <c r="B2077" s="956"/>
      <c r="C2077" s="55" t="s">
        <v>318</v>
      </c>
      <c r="D2077" s="194">
        <v>5600</v>
      </c>
      <c r="E2077" s="195"/>
      <c r="F2077" s="196"/>
      <c r="G2077" s="197">
        <f t="shared" si="1201"/>
        <v>0</v>
      </c>
      <c r="H2077" s="198">
        <f t="shared" si="1202"/>
        <v>0</v>
      </c>
      <c r="I2077" s="208">
        <f t="shared" si="1203"/>
        <v>0</v>
      </c>
      <c r="J2077" s="147">
        <f t="shared" si="1204"/>
        <v>0</v>
      </c>
      <c r="K2077" s="242">
        <f t="shared" si="1205"/>
        <v>0</v>
      </c>
      <c r="L2077" s="243">
        <f t="shared" si="1206"/>
        <v>0</v>
      </c>
    </row>
    <row r="2078" spans="2:12" ht="15" thickBot="1">
      <c r="B2078" s="956"/>
      <c r="C2078" s="200" t="s">
        <v>149</v>
      </c>
      <c r="D2078" s="201"/>
      <c r="E2078" s="339">
        <v>62</v>
      </c>
      <c r="F2078" s="203"/>
      <c r="G2078" s="204">
        <f>E2078-F2078</f>
        <v>62</v>
      </c>
      <c r="H2078" s="330">
        <v>270000</v>
      </c>
      <c r="I2078" s="209">
        <f t="shared" si="1203"/>
        <v>104</v>
      </c>
      <c r="J2078" s="210">
        <f t="shared" si="1204"/>
        <v>0</v>
      </c>
      <c r="K2078" s="244">
        <f t="shared" si="1205"/>
        <v>104</v>
      </c>
      <c r="L2078" s="245">
        <f>SUM(L2006+H2078)</f>
        <v>585400</v>
      </c>
    </row>
    <row r="2079" spans="2:12" ht="16" thickTop="1" thickBot="1">
      <c r="B2079" s="957"/>
      <c r="C2079" s="13" t="s">
        <v>150</v>
      </c>
      <c r="D2079" s="14"/>
      <c r="E2079" s="15">
        <f t="shared" ref="E2079:L2079" si="1207">SUM(E2069:E2078)</f>
        <v>74</v>
      </c>
      <c r="F2079" s="16">
        <f t="shared" si="1207"/>
        <v>0</v>
      </c>
      <c r="G2079" s="17">
        <f t="shared" si="1207"/>
        <v>74</v>
      </c>
      <c r="H2079" s="18">
        <f t="shared" si="1207"/>
        <v>354000</v>
      </c>
      <c r="I2079" s="246">
        <f t="shared" si="1207"/>
        <v>655</v>
      </c>
      <c r="J2079" s="247">
        <f t="shared" si="1207"/>
        <v>0</v>
      </c>
      <c r="K2079" s="248">
        <f t="shared" si="1207"/>
        <v>655</v>
      </c>
      <c r="L2079" s="249">
        <f t="shared" si="1207"/>
        <v>4861200</v>
      </c>
    </row>
    <row r="2080" spans="2:12" ht="13.5" customHeight="1">
      <c r="B2080" s="955" t="s">
        <v>337</v>
      </c>
      <c r="C2080" s="301" t="s">
        <v>146</v>
      </c>
      <c r="D2080" s="234">
        <v>1000</v>
      </c>
      <c r="E2080" s="302"/>
      <c r="F2080" s="303"/>
      <c r="G2080" s="304">
        <f t="shared" ref="G2080:G2089" si="1208">E2080-F2080</f>
        <v>0</v>
      </c>
      <c r="H2080" s="305">
        <f>+G2080*D2080</f>
        <v>0</v>
      </c>
      <c r="I2080" s="306">
        <f t="shared" ref="I2080:I2089" si="1209">SUM(I2008+E2080)</f>
        <v>0</v>
      </c>
      <c r="J2080" s="307">
        <f t="shared" ref="J2080:J2089" si="1210">SUM(J2008+F2080)</f>
        <v>0</v>
      </c>
      <c r="K2080" s="308">
        <f t="shared" ref="K2080:K2087" si="1211">I2080-J2080</f>
        <v>0</v>
      </c>
      <c r="L2080" s="309">
        <f>K2080*$D2080</f>
        <v>0</v>
      </c>
    </row>
    <row r="2081" spans="2:12">
      <c r="B2081" s="956"/>
      <c r="C2081" s="55" t="s">
        <v>312</v>
      </c>
      <c r="D2081" s="310">
        <v>1000</v>
      </c>
      <c r="E2081" s="195"/>
      <c r="F2081" s="196"/>
      <c r="G2081" s="197">
        <f t="shared" si="1208"/>
        <v>0</v>
      </c>
      <c r="H2081" s="198">
        <f t="shared" ref="H2081:H2088" si="1212">+G2081*D2081</f>
        <v>0</v>
      </c>
      <c r="I2081" s="208">
        <f t="shared" si="1209"/>
        <v>0</v>
      </c>
      <c r="J2081" s="147">
        <f t="shared" si="1210"/>
        <v>0</v>
      </c>
      <c r="K2081" s="242">
        <f t="shared" si="1211"/>
        <v>0</v>
      </c>
      <c r="L2081" s="243">
        <f t="shared" ref="L2081:L2088" si="1213">K2081*$D2081</f>
        <v>0</v>
      </c>
    </row>
    <row r="2082" spans="2:12">
      <c r="B2082" s="956"/>
      <c r="C2082" s="55" t="s">
        <v>314</v>
      </c>
      <c r="D2082" s="194">
        <v>500</v>
      </c>
      <c r="E2082" s="195"/>
      <c r="F2082" s="196"/>
      <c r="G2082" s="197">
        <f t="shared" si="1208"/>
        <v>0</v>
      </c>
      <c r="H2082" s="198">
        <f t="shared" si="1212"/>
        <v>0</v>
      </c>
      <c r="I2082" s="208">
        <f t="shared" si="1209"/>
        <v>0</v>
      </c>
      <c r="J2082" s="147">
        <f t="shared" si="1210"/>
        <v>0</v>
      </c>
      <c r="K2082" s="242">
        <f t="shared" si="1211"/>
        <v>0</v>
      </c>
      <c r="L2082" s="243">
        <f t="shared" si="1213"/>
        <v>0</v>
      </c>
    </row>
    <row r="2083" spans="2:12">
      <c r="B2083" s="956"/>
      <c r="C2083" s="55" t="s">
        <v>313</v>
      </c>
      <c r="D2083" s="194">
        <v>500</v>
      </c>
      <c r="E2083" s="195"/>
      <c r="F2083" s="196"/>
      <c r="G2083" s="197">
        <f t="shared" si="1208"/>
        <v>0</v>
      </c>
      <c r="H2083" s="198">
        <f t="shared" si="1212"/>
        <v>0</v>
      </c>
      <c r="I2083" s="208">
        <f t="shared" si="1209"/>
        <v>0</v>
      </c>
      <c r="J2083" s="147">
        <f t="shared" si="1210"/>
        <v>0</v>
      </c>
      <c r="K2083" s="242">
        <f t="shared" si="1211"/>
        <v>0</v>
      </c>
      <c r="L2083" s="243">
        <f t="shared" si="1213"/>
        <v>0</v>
      </c>
    </row>
    <row r="2084" spans="2:12">
      <c r="B2084" s="956"/>
      <c r="C2084" s="55" t="s">
        <v>147</v>
      </c>
      <c r="D2084" s="194">
        <v>900</v>
      </c>
      <c r="E2084" s="195"/>
      <c r="F2084" s="196"/>
      <c r="G2084" s="197">
        <f t="shared" si="1208"/>
        <v>0</v>
      </c>
      <c r="H2084" s="198">
        <f t="shared" si="1212"/>
        <v>0</v>
      </c>
      <c r="I2084" s="208">
        <f t="shared" si="1209"/>
        <v>0</v>
      </c>
      <c r="J2084" s="147">
        <f t="shared" si="1210"/>
        <v>0</v>
      </c>
      <c r="K2084" s="242">
        <f t="shared" si="1211"/>
        <v>0</v>
      </c>
      <c r="L2084" s="243">
        <f t="shared" si="1213"/>
        <v>0</v>
      </c>
    </row>
    <row r="2085" spans="2:12">
      <c r="B2085" s="956"/>
      <c r="C2085" s="55" t="s">
        <v>315</v>
      </c>
      <c r="D2085" s="194">
        <v>900</v>
      </c>
      <c r="E2085" s="195"/>
      <c r="F2085" s="196"/>
      <c r="G2085" s="197">
        <f t="shared" si="1208"/>
        <v>0</v>
      </c>
      <c r="H2085" s="198">
        <f t="shared" si="1212"/>
        <v>0</v>
      </c>
      <c r="I2085" s="208">
        <f t="shared" si="1209"/>
        <v>0</v>
      </c>
      <c r="J2085" s="147">
        <f t="shared" si="1210"/>
        <v>0</v>
      </c>
      <c r="K2085" s="242">
        <f t="shared" si="1211"/>
        <v>0</v>
      </c>
      <c r="L2085" s="243">
        <f t="shared" si="1213"/>
        <v>0</v>
      </c>
    </row>
    <row r="2086" spans="2:12">
      <c r="B2086" s="956"/>
      <c r="C2086" s="55" t="s">
        <v>317</v>
      </c>
      <c r="D2086" s="194">
        <v>450</v>
      </c>
      <c r="E2086" s="195"/>
      <c r="F2086" s="196"/>
      <c r="G2086" s="197">
        <f t="shared" si="1208"/>
        <v>0</v>
      </c>
      <c r="H2086" s="198">
        <f t="shared" si="1212"/>
        <v>0</v>
      </c>
      <c r="I2086" s="208">
        <f t="shared" si="1209"/>
        <v>0</v>
      </c>
      <c r="J2086" s="147">
        <f t="shared" si="1210"/>
        <v>0</v>
      </c>
      <c r="K2086" s="242">
        <f t="shared" si="1211"/>
        <v>0</v>
      </c>
      <c r="L2086" s="243">
        <f t="shared" si="1213"/>
        <v>0</v>
      </c>
    </row>
    <row r="2087" spans="2:12">
      <c r="B2087" s="956"/>
      <c r="C2087" s="55" t="s">
        <v>316</v>
      </c>
      <c r="D2087" s="194">
        <v>450</v>
      </c>
      <c r="E2087" s="195"/>
      <c r="F2087" s="196"/>
      <c r="G2087" s="197">
        <f t="shared" si="1208"/>
        <v>0</v>
      </c>
      <c r="H2087" s="198">
        <f t="shared" si="1212"/>
        <v>0</v>
      </c>
      <c r="I2087" s="208">
        <f t="shared" si="1209"/>
        <v>0</v>
      </c>
      <c r="J2087" s="147">
        <f t="shared" si="1210"/>
        <v>0</v>
      </c>
      <c r="K2087" s="242">
        <f t="shared" si="1211"/>
        <v>0</v>
      </c>
      <c r="L2087" s="243">
        <f t="shared" si="1213"/>
        <v>0</v>
      </c>
    </row>
    <row r="2088" spans="2:12">
      <c r="B2088" s="956"/>
      <c r="C2088" s="55" t="s">
        <v>318</v>
      </c>
      <c r="D2088" s="199">
        <v>700</v>
      </c>
      <c r="E2088" s="195"/>
      <c r="F2088" s="196"/>
      <c r="G2088" s="197">
        <f t="shared" si="1208"/>
        <v>0</v>
      </c>
      <c r="H2088" s="198">
        <f t="shared" si="1212"/>
        <v>0</v>
      </c>
      <c r="I2088" s="208">
        <f t="shared" si="1209"/>
        <v>0</v>
      </c>
      <c r="J2088" s="147">
        <f t="shared" si="1210"/>
        <v>0</v>
      </c>
      <c r="K2088" s="242">
        <f>I2088-J2088</f>
        <v>0</v>
      </c>
      <c r="L2088" s="243">
        <f t="shared" si="1213"/>
        <v>0</v>
      </c>
    </row>
    <row r="2089" spans="2:12" ht="15" thickBot="1">
      <c r="B2089" s="956"/>
      <c r="C2089" s="200" t="s">
        <v>149</v>
      </c>
      <c r="D2089" s="201"/>
      <c r="E2089" s="339"/>
      <c r="F2089" s="203"/>
      <c r="G2089" s="204">
        <f t="shared" si="1208"/>
        <v>0</v>
      </c>
      <c r="H2089" s="330"/>
      <c r="I2089" s="209">
        <f t="shared" si="1209"/>
        <v>0</v>
      </c>
      <c r="J2089" s="210">
        <f t="shared" si="1210"/>
        <v>0</v>
      </c>
      <c r="K2089" s="244">
        <f>I2089-J2089</f>
        <v>0</v>
      </c>
      <c r="L2089" s="245">
        <f>SUM(L2017+H2089)</f>
        <v>0</v>
      </c>
    </row>
    <row r="2090" spans="2:12" ht="16" thickTop="1" thickBot="1">
      <c r="B2090" s="957"/>
      <c r="C2090" s="13" t="s">
        <v>150</v>
      </c>
      <c r="D2090" s="14"/>
      <c r="E2090" s="15">
        <f t="shared" ref="E2090:L2090" si="1214">SUM(E2080:E2089)</f>
        <v>0</v>
      </c>
      <c r="F2090" s="16">
        <f t="shared" si="1214"/>
        <v>0</v>
      </c>
      <c r="G2090" s="17">
        <f t="shared" si="1214"/>
        <v>0</v>
      </c>
      <c r="H2090" s="18">
        <f t="shared" si="1214"/>
        <v>0</v>
      </c>
      <c r="I2090" s="246">
        <f t="shared" si="1214"/>
        <v>0</v>
      </c>
      <c r="J2090" s="247">
        <f t="shared" si="1214"/>
        <v>0</v>
      </c>
      <c r="K2090" s="248">
        <f t="shared" si="1214"/>
        <v>0</v>
      </c>
      <c r="L2090" s="249">
        <f t="shared" si="1214"/>
        <v>0</v>
      </c>
    </row>
    <row r="2091" spans="2:12" ht="15" thickBot="1">
      <c r="B2091" s="207" t="s">
        <v>151</v>
      </c>
      <c r="C2091" s="232"/>
      <c r="D2091" s="232"/>
      <c r="E2091" s="258">
        <f t="shared" ref="E2091:L2091" si="1215">SUM(E2035+E2046+E2057+E2068+E2079+E2090)</f>
        <v>201</v>
      </c>
      <c r="F2091" s="341">
        <f t="shared" si="1215"/>
        <v>0</v>
      </c>
      <c r="G2091" s="342">
        <f t="shared" si="1215"/>
        <v>201</v>
      </c>
      <c r="H2091" s="343">
        <f t="shared" si="1215"/>
        <v>976500</v>
      </c>
      <c r="I2091" s="255">
        <f t="shared" si="1215"/>
        <v>3960</v>
      </c>
      <c r="J2091" s="256">
        <f t="shared" si="1215"/>
        <v>0</v>
      </c>
      <c r="K2091" s="257">
        <f t="shared" si="1215"/>
        <v>3960</v>
      </c>
      <c r="L2091" s="233">
        <f t="shared" si="1215"/>
        <v>20648260</v>
      </c>
    </row>
    <row r="2093" spans="2:12">
      <c r="B2093" s="961" t="s">
        <v>138</v>
      </c>
      <c r="C2093" s="961"/>
      <c r="D2093" s="961"/>
      <c r="E2093" s="922"/>
      <c r="F2093" s="922"/>
    </row>
    <row r="2094" spans="2:12" ht="16.5" customHeight="1" thickBot="1">
      <c r="B2094" s="954">
        <f>B2022+1</f>
        <v>46171</v>
      </c>
      <c r="C2094" s="954"/>
      <c r="D2094" s="954"/>
      <c r="E2094" s="954"/>
      <c r="F2094" s="954"/>
      <c r="G2094" s="311"/>
      <c r="H2094" s="20"/>
    </row>
    <row r="2095" spans="2:12" ht="15">
      <c r="B2095" s="958" t="s">
        <v>139</v>
      </c>
      <c r="C2095" s="959"/>
      <c r="D2095" s="960"/>
      <c r="E2095" s="5"/>
      <c r="F2095" s="226" t="s">
        <v>140</v>
      </c>
      <c r="G2095" s="226"/>
      <c r="H2095" s="6"/>
      <c r="I2095" s="7"/>
      <c r="J2095" s="226" t="s">
        <v>141</v>
      </c>
      <c r="K2095" s="226"/>
      <c r="L2095" s="6"/>
    </row>
    <row r="2096" spans="2:12" ht="15" thickBot="1">
      <c r="B2096" s="227"/>
      <c r="C2096" s="228"/>
      <c r="D2096" s="229"/>
      <c r="E2096" s="8" t="s">
        <v>142</v>
      </c>
      <c r="F2096" s="9" t="s">
        <v>143</v>
      </c>
      <c r="G2096" s="10" t="s">
        <v>144</v>
      </c>
      <c r="H2096" s="11" t="s">
        <v>145</v>
      </c>
      <c r="I2096" s="12" t="s">
        <v>142</v>
      </c>
      <c r="J2096" s="9" t="s">
        <v>143</v>
      </c>
      <c r="K2096" s="10" t="s">
        <v>144</v>
      </c>
      <c r="L2096" s="11" t="s">
        <v>145</v>
      </c>
    </row>
    <row r="2097" spans="2:12" ht="13.5" customHeight="1">
      <c r="B2097" s="955" t="s">
        <v>636</v>
      </c>
      <c r="C2097" s="301" t="s">
        <v>146</v>
      </c>
      <c r="D2097" s="234">
        <v>5000</v>
      </c>
      <c r="E2097" s="302">
        <v>20</v>
      </c>
      <c r="F2097" s="303"/>
      <c r="G2097" s="304">
        <f t="shared" ref="G2097:G2106" si="1216">E2097-F2097</f>
        <v>20</v>
      </c>
      <c r="H2097" s="305">
        <f>G2097*$D2097</f>
        <v>100000</v>
      </c>
      <c r="I2097" s="306">
        <f t="shared" ref="I2097:I2106" si="1217">SUM(I2025+E2097)</f>
        <v>1092</v>
      </c>
      <c r="J2097" s="307">
        <f t="shared" ref="J2097:J2106" si="1218">SUM(J2025+F2097)</f>
        <v>0</v>
      </c>
      <c r="K2097" s="308">
        <f t="shared" ref="K2097:K2106" si="1219">I2097-J2097</f>
        <v>1092</v>
      </c>
      <c r="L2097" s="309">
        <f>K2097*$D2097</f>
        <v>5460000</v>
      </c>
    </row>
    <row r="2098" spans="2:12">
      <c r="B2098" s="956"/>
      <c r="C2098" s="55" t="s">
        <v>312</v>
      </c>
      <c r="D2098" s="310">
        <v>5000</v>
      </c>
      <c r="E2098" s="195"/>
      <c r="F2098" s="196"/>
      <c r="G2098" s="197">
        <f t="shared" si="1216"/>
        <v>0</v>
      </c>
      <c r="H2098" s="198">
        <f t="shared" ref="H2098:H2105" si="1220">G2098*$D2098</f>
        <v>0</v>
      </c>
      <c r="I2098" s="208">
        <f t="shared" si="1217"/>
        <v>0</v>
      </c>
      <c r="J2098" s="147">
        <f t="shared" si="1218"/>
        <v>0</v>
      </c>
      <c r="K2098" s="242">
        <f t="shared" si="1219"/>
        <v>0</v>
      </c>
      <c r="L2098" s="243">
        <f t="shared" ref="L2098:L2105" si="1221">K2098*$D2098</f>
        <v>0</v>
      </c>
    </row>
    <row r="2099" spans="2:12">
      <c r="B2099" s="956"/>
      <c r="C2099" s="55" t="s">
        <v>314</v>
      </c>
      <c r="D2099" s="194">
        <v>2500</v>
      </c>
      <c r="E2099" s="195"/>
      <c r="F2099" s="196"/>
      <c r="G2099" s="197">
        <f t="shared" si="1216"/>
        <v>0</v>
      </c>
      <c r="H2099" s="198">
        <f t="shared" si="1220"/>
        <v>0</v>
      </c>
      <c r="I2099" s="208">
        <f t="shared" si="1217"/>
        <v>33</v>
      </c>
      <c r="J2099" s="147">
        <f t="shared" si="1218"/>
        <v>0</v>
      </c>
      <c r="K2099" s="242">
        <f t="shared" si="1219"/>
        <v>33</v>
      </c>
      <c r="L2099" s="243">
        <f t="shared" si="1221"/>
        <v>82500</v>
      </c>
    </row>
    <row r="2100" spans="2:12">
      <c r="B2100" s="956"/>
      <c r="C2100" s="55" t="s">
        <v>313</v>
      </c>
      <c r="D2100" s="194">
        <v>2500</v>
      </c>
      <c r="E2100" s="195"/>
      <c r="F2100" s="196"/>
      <c r="G2100" s="197">
        <f t="shared" si="1216"/>
        <v>0</v>
      </c>
      <c r="H2100" s="198">
        <f t="shared" si="1220"/>
        <v>0</v>
      </c>
      <c r="I2100" s="208">
        <f t="shared" si="1217"/>
        <v>0</v>
      </c>
      <c r="J2100" s="147">
        <f t="shared" si="1218"/>
        <v>0</v>
      </c>
      <c r="K2100" s="242">
        <f t="shared" si="1219"/>
        <v>0</v>
      </c>
      <c r="L2100" s="243">
        <f t="shared" si="1221"/>
        <v>0</v>
      </c>
    </row>
    <row r="2101" spans="2:12">
      <c r="B2101" s="956"/>
      <c r="C2101" s="55" t="s">
        <v>147</v>
      </c>
      <c r="D2101" s="194">
        <v>4750</v>
      </c>
      <c r="E2101" s="195">
        <v>8</v>
      </c>
      <c r="F2101" s="196"/>
      <c r="G2101" s="197">
        <f t="shared" si="1216"/>
        <v>8</v>
      </c>
      <c r="H2101" s="198">
        <f t="shared" si="1220"/>
        <v>38000</v>
      </c>
      <c r="I2101" s="208">
        <f t="shared" si="1217"/>
        <v>162</v>
      </c>
      <c r="J2101" s="147">
        <f t="shared" si="1218"/>
        <v>0</v>
      </c>
      <c r="K2101" s="242">
        <f t="shared" si="1219"/>
        <v>162</v>
      </c>
      <c r="L2101" s="243">
        <f t="shared" si="1221"/>
        <v>769500</v>
      </c>
    </row>
    <row r="2102" spans="2:12">
      <c r="B2102" s="956"/>
      <c r="C2102" s="55" t="s">
        <v>315</v>
      </c>
      <c r="D2102" s="194">
        <v>4750</v>
      </c>
      <c r="E2102" s="195"/>
      <c r="F2102" s="196"/>
      <c r="G2102" s="197">
        <f t="shared" si="1216"/>
        <v>0</v>
      </c>
      <c r="H2102" s="198">
        <f t="shared" si="1220"/>
        <v>0</v>
      </c>
      <c r="I2102" s="208">
        <f t="shared" si="1217"/>
        <v>0</v>
      </c>
      <c r="J2102" s="147">
        <f t="shared" si="1218"/>
        <v>0</v>
      </c>
      <c r="K2102" s="242">
        <f t="shared" si="1219"/>
        <v>0</v>
      </c>
      <c r="L2102" s="243">
        <f t="shared" si="1221"/>
        <v>0</v>
      </c>
    </row>
    <row r="2103" spans="2:12">
      <c r="B2103" s="956"/>
      <c r="C2103" s="55" t="s">
        <v>317</v>
      </c>
      <c r="D2103" s="194">
        <v>2380</v>
      </c>
      <c r="E2103" s="195"/>
      <c r="F2103" s="196"/>
      <c r="G2103" s="197">
        <f t="shared" si="1216"/>
        <v>0</v>
      </c>
      <c r="H2103" s="198">
        <f t="shared" si="1220"/>
        <v>0</v>
      </c>
      <c r="I2103" s="208">
        <f t="shared" si="1217"/>
        <v>7</v>
      </c>
      <c r="J2103" s="147">
        <f t="shared" si="1218"/>
        <v>0</v>
      </c>
      <c r="K2103" s="242">
        <f t="shared" si="1219"/>
        <v>7</v>
      </c>
      <c r="L2103" s="243">
        <f t="shared" si="1221"/>
        <v>16660</v>
      </c>
    </row>
    <row r="2104" spans="2:12">
      <c r="B2104" s="956"/>
      <c r="C2104" s="55" t="s">
        <v>316</v>
      </c>
      <c r="D2104" s="194">
        <v>2380</v>
      </c>
      <c r="E2104" s="195"/>
      <c r="F2104" s="196"/>
      <c r="G2104" s="197">
        <f t="shared" si="1216"/>
        <v>0</v>
      </c>
      <c r="H2104" s="198">
        <f t="shared" si="1220"/>
        <v>0</v>
      </c>
      <c r="I2104" s="208">
        <f t="shared" si="1217"/>
        <v>0</v>
      </c>
      <c r="J2104" s="147">
        <f t="shared" si="1218"/>
        <v>0</v>
      </c>
      <c r="K2104" s="242">
        <f t="shared" si="1219"/>
        <v>0</v>
      </c>
      <c r="L2104" s="243">
        <f t="shared" si="1221"/>
        <v>0</v>
      </c>
    </row>
    <row r="2105" spans="2:12">
      <c r="B2105" s="956"/>
      <c r="C2105" s="55" t="s">
        <v>318</v>
      </c>
      <c r="D2105" s="194">
        <v>3500</v>
      </c>
      <c r="E2105" s="195"/>
      <c r="F2105" s="196"/>
      <c r="G2105" s="197">
        <f t="shared" si="1216"/>
        <v>0</v>
      </c>
      <c r="H2105" s="198">
        <f t="shared" si="1220"/>
        <v>0</v>
      </c>
      <c r="I2105" s="208">
        <f t="shared" si="1217"/>
        <v>0</v>
      </c>
      <c r="J2105" s="147">
        <f t="shared" si="1218"/>
        <v>0</v>
      </c>
      <c r="K2105" s="242">
        <f t="shared" si="1219"/>
        <v>0</v>
      </c>
      <c r="L2105" s="243">
        <f t="shared" si="1221"/>
        <v>0</v>
      </c>
    </row>
    <row r="2106" spans="2:12" ht="15" thickBot="1">
      <c r="B2106" s="956"/>
      <c r="C2106" s="200" t="s">
        <v>149</v>
      </c>
      <c r="D2106" s="201"/>
      <c r="E2106" s="339">
        <v>102</v>
      </c>
      <c r="F2106" s="203"/>
      <c r="G2106" s="204">
        <f t="shared" si="1216"/>
        <v>102</v>
      </c>
      <c r="H2106" s="330">
        <v>484500</v>
      </c>
      <c r="I2106" s="209">
        <f t="shared" si="1217"/>
        <v>1869</v>
      </c>
      <c r="J2106" s="210">
        <f t="shared" si="1218"/>
        <v>0</v>
      </c>
      <c r="K2106" s="244">
        <f t="shared" si="1219"/>
        <v>1869</v>
      </c>
      <c r="L2106" s="245">
        <f>SUM(L2034+H2106)</f>
        <v>8804900</v>
      </c>
    </row>
    <row r="2107" spans="2:12" ht="16" thickTop="1" thickBot="1">
      <c r="B2107" s="957"/>
      <c r="C2107" s="13" t="s">
        <v>150</v>
      </c>
      <c r="D2107" s="14"/>
      <c r="E2107" s="15">
        <f t="shared" ref="E2107:L2107" si="1222">SUM(E2097:E2106)</f>
        <v>130</v>
      </c>
      <c r="F2107" s="16">
        <f t="shared" si="1222"/>
        <v>0</v>
      </c>
      <c r="G2107" s="17">
        <f t="shared" si="1222"/>
        <v>130</v>
      </c>
      <c r="H2107" s="18">
        <f t="shared" si="1222"/>
        <v>622500</v>
      </c>
      <c r="I2107" s="246">
        <f t="shared" si="1222"/>
        <v>3163</v>
      </c>
      <c r="J2107" s="247">
        <f t="shared" si="1222"/>
        <v>0</v>
      </c>
      <c r="K2107" s="248">
        <f t="shared" si="1222"/>
        <v>3163</v>
      </c>
      <c r="L2107" s="249">
        <f t="shared" si="1222"/>
        <v>15133560</v>
      </c>
    </row>
    <row r="2108" spans="2:12" ht="13.5" customHeight="1">
      <c r="B2108" s="955" t="s">
        <v>319</v>
      </c>
      <c r="C2108" s="301" t="s">
        <v>146</v>
      </c>
      <c r="D2108" s="234">
        <v>4000</v>
      </c>
      <c r="E2108" s="302"/>
      <c r="F2108" s="303"/>
      <c r="G2108" s="304">
        <f t="shared" ref="G2108:G2116" si="1223">E2108-F2108</f>
        <v>0</v>
      </c>
      <c r="H2108" s="305">
        <f t="shared" ref="H2108:H2116" si="1224">G2108*$D2108</f>
        <v>0</v>
      </c>
      <c r="I2108" s="306">
        <f t="shared" ref="I2108:I2117" si="1225">SUM(I2036+E2108)</f>
        <v>0</v>
      </c>
      <c r="J2108" s="307">
        <f t="shared" ref="J2108:J2117" si="1226">SUM(J2036+F2108)</f>
        <v>0</v>
      </c>
      <c r="K2108" s="308">
        <f t="shared" ref="K2108:K2117" si="1227">I2108-J2108</f>
        <v>0</v>
      </c>
      <c r="L2108" s="309">
        <f>K2108*$D2108</f>
        <v>0</v>
      </c>
    </row>
    <row r="2109" spans="2:12">
      <c r="B2109" s="956"/>
      <c r="C2109" s="55" t="s">
        <v>312</v>
      </c>
      <c r="D2109" s="310">
        <v>4000</v>
      </c>
      <c r="E2109" s="195"/>
      <c r="F2109" s="196"/>
      <c r="G2109" s="197">
        <f t="shared" si="1223"/>
        <v>0</v>
      </c>
      <c r="H2109" s="198">
        <f t="shared" si="1224"/>
        <v>0</v>
      </c>
      <c r="I2109" s="208">
        <f t="shared" si="1225"/>
        <v>0</v>
      </c>
      <c r="J2109" s="147">
        <f t="shared" si="1226"/>
        <v>0</v>
      </c>
      <c r="K2109" s="242">
        <f t="shared" si="1227"/>
        <v>0</v>
      </c>
      <c r="L2109" s="243">
        <f t="shared" ref="L2109:L2116" si="1228">K2109*$D2109</f>
        <v>0</v>
      </c>
    </row>
    <row r="2110" spans="2:12">
      <c r="B2110" s="956"/>
      <c r="C2110" s="55" t="s">
        <v>314</v>
      </c>
      <c r="D2110" s="194">
        <v>2000</v>
      </c>
      <c r="E2110" s="195"/>
      <c r="F2110" s="196"/>
      <c r="G2110" s="197">
        <f t="shared" si="1223"/>
        <v>0</v>
      </c>
      <c r="H2110" s="198">
        <f t="shared" si="1224"/>
        <v>0</v>
      </c>
      <c r="I2110" s="208">
        <f t="shared" si="1225"/>
        <v>0</v>
      </c>
      <c r="J2110" s="147">
        <f t="shared" si="1226"/>
        <v>0</v>
      </c>
      <c r="K2110" s="242">
        <f t="shared" si="1227"/>
        <v>0</v>
      </c>
      <c r="L2110" s="243">
        <f t="shared" si="1228"/>
        <v>0</v>
      </c>
    </row>
    <row r="2111" spans="2:12">
      <c r="B2111" s="956"/>
      <c r="C2111" s="55" t="s">
        <v>313</v>
      </c>
      <c r="D2111" s="194">
        <v>2000</v>
      </c>
      <c r="E2111" s="195"/>
      <c r="F2111" s="196"/>
      <c r="G2111" s="197">
        <f t="shared" si="1223"/>
        <v>0</v>
      </c>
      <c r="H2111" s="198">
        <f t="shared" si="1224"/>
        <v>0</v>
      </c>
      <c r="I2111" s="208">
        <f t="shared" si="1225"/>
        <v>0</v>
      </c>
      <c r="J2111" s="147">
        <f t="shared" si="1226"/>
        <v>0</v>
      </c>
      <c r="K2111" s="242">
        <f t="shared" si="1227"/>
        <v>0</v>
      </c>
      <c r="L2111" s="243">
        <f t="shared" si="1228"/>
        <v>0</v>
      </c>
    </row>
    <row r="2112" spans="2:12">
      <c r="B2112" s="956"/>
      <c r="C2112" s="55" t="s">
        <v>147</v>
      </c>
      <c r="D2112" s="194">
        <v>3800</v>
      </c>
      <c r="E2112" s="195"/>
      <c r="F2112" s="196"/>
      <c r="G2112" s="197">
        <f t="shared" si="1223"/>
        <v>0</v>
      </c>
      <c r="H2112" s="198">
        <f t="shared" si="1224"/>
        <v>0</v>
      </c>
      <c r="I2112" s="208">
        <f t="shared" si="1225"/>
        <v>0</v>
      </c>
      <c r="J2112" s="147">
        <f t="shared" si="1226"/>
        <v>0</v>
      </c>
      <c r="K2112" s="242">
        <f t="shared" si="1227"/>
        <v>0</v>
      </c>
      <c r="L2112" s="243">
        <f t="shared" si="1228"/>
        <v>0</v>
      </c>
    </row>
    <row r="2113" spans="2:12">
      <c r="B2113" s="956"/>
      <c r="C2113" s="55" t="s">
        <v>315</v>
      </c>
      <c r="D2113" s="194">
        <v>3800</v>
      </c>
      <c r="E2113" s="195"/>
      <c r="F2113" s="196"/>
      <c r="G2113" s="197">
        <f t="shared" si="1223"/>
        <v>0</v>
      </c>
      <c r="H2113" s="198">
        <f t="shared" si="1224"/>
        <v>0</v>
      </c>
      <c r="I2113" s="208">
        <f t="shared" si="1225"/>
        <v>0</v>
      </c>
      <c r="J2113" s="147">
        <f t="shared" si="1226"/>
        <v>0</v>
      </c>
      <c r="K2113" s="242">
        <f t="shared" si="1227"/>
        <v>0</v>
      </c>
      <c r="L2113" s="243">
        <f t="shared" si="1228"/>
        <v>0</v>
      </c>
    </row>
    <row r="2114" spans="2:12">
      <c r="B2114" s="956"/>
      <c r="C2114" s="55" t="s">
        <v>317</v>
      </c>
      <c r="D2114" s="194">
        <v>1900</v>
      </c>
      <c r="E2114" s="195"/>
      <c r="F2114" s="196"/>
      <c r="G2114" s="197">
        <f t="shared" si="1223"/>
        <v>0</v>
      </c>
      <c r="H2114" s="198">
        <f t="shared" si="1224"/>
        <v>0</v>
      </c>
      <c r="I2114" s="208">
        <f t="shared" si="1225"/>
        <v>0</v>
      </c>
      <c r="J2114" s="147">
        <f t="shared" si="1226"/>
        <v>0</v>
      </c>
      <c r="K2114" s="242">
        <f t="shared" si="1227"/>
        <v>0</v>
      </c>
      <c r="L2114" s="243">
        <f t="shared" si="1228"/>
        <v>0</v>
      </c>
    </row>
    <row r="2115" spans="2:12">
      <c r="B2115" s="956"/>
      <c r="C2115" s="55" t="s">
        <v>316</v>
      </c>
      <c r="D2115" s="194">
        <v>1900</v>
      </c>
      <c r="E2115" s="195"/>
      <c r="F2115" s="196"/>
      <c r="G2115" s="197">
        <f t="shared" si="1223"/>
        <v>0</v>
      </c>
      <c r="H2115" s="198">
        <f t="shared" si="1224"/>
        <v>0</v>
      </c>
      <c r="I2115" s="208">
        <f t="shared" si="1225"/>
        <v>0</v>
      </c>
      <c r="J2115" s="147">
        <f t="shared" si="1226"/>
        <v>0</v>
      </c>
      <c r="K2115" s="242">
        <f t="shared" si="1227"/>
        <v>0</v>
      </c>
      <c r="L2115" s="243">
        <f t="shared" si="1228"/>
        <v>0</v>
      </c>
    </row>
    <row r="2116" spans="2:12">
      <c r="B2116" s="956"/>
      <c r="C2116" s="55" t="s">
        <v>318</v>
      </c>
      <c r="D2116" s="194">
        <v>2800</v>
      </c>
      <c r="E2116" s="195"/>
      <c r="F2116" s="196"/>
      <c r="G2116" s="197">
        <f t="shared" si="1223"/>
        <v>0</v>
      </c>
      <c r="H2116" s="198">
        <f t="shared" si="1224"/>
        <v>0</v>
      </c>
      <c r="I2116" s="208">
        <f t="shared" si="1225"/>
        <v>0</v>
      </c>
      <c r="J2116" s="147">
        <f t="shared" si="1226"/>
        <v>0</v>
      </c>
      <c r="K2116" s="242">
        <f t="shared" si="1227"/>
        <v>0</v>
      </c>
      <c r="L2116" s="243">
        <f t="shared" si="1228"/>
        <v>0</v>
      </c>
    </row>
    <row r="2117" spans="2:12" ht="15" thickBot="1">
      <c r="B2117" s="956"/>
      <c r="C2117" s="200" t="s">
        <v>149</v>
      </c>
      <c r="D2117" s="201"/>
      <c r="E2117" s="339"/>
      <c r="F2117" s="203"/>
      <c r="G2117" s="204">
        <f>E2117-F2117</f>
        <v>0</v>
      </c>
      <c r="H2117" s="330"/>
      <c r="I2117" s="209">
        <f t="shared" si="1225"/>
        <v>0</v>
      </c>
      <c r="J2117" s="210">
        <f t="shared" si="1226"/>
        <v>0</v>
      </c>
      <c r="K2117" s="244">
        <f t="shared" si="1227"/>
        <v>0</v>
      </c>
      <c r="L2117" s="245">
        <f>SUM(L2045+H2117)</f>
        <v>0</v>
      </c>
    </row>
    <row r="2118" spans="2:12" ht="16" thickTop="1" thickBot="1">
      <c r="B2118" s="957"/>
      <c r="C2118" s="13" t="s">
        <v>150</v>
      </c>
      <c r="D2118" s="14"/>
      <c r="E2118" s="15">
        <f t="shared" ref="E2118:L2118" si="1229">SUM(E2108:E2117)</f>
        <v>0</v>
      </c>
      <c r="F2118" s="16">
        <f t="shared" si="1229"/>
        <v>0</v>
      </c>
      <c r="G2118" s="17">
        <f t="shared" si="1229"/>
        <v>0</v>
      </c>
      <c r="H2118" s="18">
        <f t="shared" si="1229"/>
        <v>0</v>
      </c>
      <c r="I2118" s="246">
        <f t="shared" si="1229"/>
        <v>0</v>
      </c>
      <c r="J2118" s="247">
        <f t="shared" si="1229"/>
        <v>0</v>
      </c>
      <c r="K2118" s="248">
        <f t="shared" si="1229"/>
        <v>0</v>
      </c>
      <c r="L2118" s="249">
        <f t="shared" si="1229"/>
        <v>0</v>
      </c>
    </row>
    <row r="2119" spans="2:12" ht="13.5" customHeight="1">
      <c r="B2119" s="955" t="s">
        <v>320</v>
      </c>
      <c r="C2119" s="301" t="s">
        <v>146</v>
      </c>
      <c r="D2119" s="234">
        <v>3000</v>
      </c>
      <c r="E2119" s="302">
        <v>1</v>
      </c>
      <c r="F2119" s="303"/>
      <c r="G2119" s="304">
        <f t="shared" ref="G2119:G2127" si="1230">E2119-F2119</f>
        <v>1</v>
      </c>
      <c r="H2119" s="305">
        <f t="shared" ref="H2119:H2127" si="1231">G2119*$D2119</f>
        <v>3000</v>
      </c>
      <c r="I2119" s="306">
        <f t="shared" ref="I2119:I2128" si="1232">SUM(I2047+E2119)</f>
        <v>70</v>
      </c>
      <c r="J2119" s="307">
        <f t="shared" ref="J2119:J2128" si="1233">SUM(J2047+F2119)</f>
        <v>0</v>
      </c>
      <c r="K2119" s="308">
        <f t="shared" ref="K2119:K2128" si="1234">I2119-J2119</f>
        <v>70</v>
      </c>
      <c r="L2119" s="309">
        <f>K2119*$D2119</f>
        <v>210000</v>
      </c>
    </row>
    <row r="2120" spans="2:12">
      <c r="B2120" s="956"/>
      <c r="C2120" s="55" t="s">
        <v>312</v>
      </c>
      <c r="D2120" s="310">
        <v>3000</v>
      </c>
      <c r="E2120" s="195"/>
      <c r="F2120" s="196"/>
      <c r="G2120" s="197">
        <f t="shared" si="1230"/>
        <v>0</v>
      </c>
      <c r="H2120" s="198">
        <f t="shared" si="1231"/>
        <v>0</v>
      </c>
      <c r="I2120" s="208">
        <f t="shared" si="1232"/>
        <v>0</v>
      </c>
      <c r="J2120" s="147">
        <f t="shared" si="1233"/>
        <v>0</v>
      </c>
      <c r="K2120" s="242">
        <f t="shared" si="1234"/>
        <v>0</v>
      </c>
      <c r="L2120" s="243">
        <f t="shared" ref="L2120:L2127" si="1235">K2120*$D2120</f>
        <v>0</v>
      </c>
    </row>
    <row r="2121" spans="2:12">
      <c r="B2121" s="956"/>
      <c r="C2121" s="55" t="s">
        <v>314</v>
      </c>
      <c r="D2121" s="194">
        <v>1500</v>
      </c>
      <c r="E2121" s="195"/>
      <c r="F2121" s="196"/>
      <c r="G2121" s="197">
        <f t="shared" si="1230"/>
        <v>0</v>
      </c>
      <c r="H2121" s="198">
        <f t="shared" si="1231"/>
        <v>0</v>
      </c>
      <c r="I2121" s="208">
        <f t="shared" si="1232"/>
        <v>2</v>
      </c>
      <c r="J2121" s="147">
        <f t="shared" si="1233"/>
        <v>0</v>
      </c>
      <c r="K2121" s="242">
        <f t="shared" si="1234"/>
        <v>2</v>
      </c>
      <c r="L2121" s="243">
        <f t="shared" si="1235"/>
        <v>3000</v>
      </c>
    </row>
    <row r="2122" spans="2:12">
      <c r="B2122" s="956"/>
      <c r="C2122" s="55" t="s">
        <v>313</v>
      </c>
      <c r="D2122" s="194">
        <v>1500</v>
      </c>
      <c r="E2122" s="195"/>
      <c r="F2122" s="196"/>
      <c r="G2122" s="197">
        <f t="shared" si="1230"/>
        <v>0</v>
      </c>
      <c r="H2122" s="198">
        <f t="shared" si="1231"/>
        <v>0</v>
      </c>
      <c r="I2122" s="208">
        <f t="shared" si="1232"/>
        <v>0</v>
      </c>
      <c r="J2122" s="147">
        <f t="shared" si="1233"/>
        <v>0</v>
      </c>
      <c r="K2122" s="242">
        <f t="shared" si="1234"/>
        <v>0</v>
      </c>
      <c r="L2122" s="243">
        <f t="shared" si="1235"/>
        <v>0</v>
      </c>
    </row>
    <row r="2123" spans="2:12">
      <c r="B2123" s="956"/>
      <c r="C2123" s="55" t="s">
        <v>147</v>
      </c>
      <c r="D2123" s="194">
        <v>2850</v>
      </c>
      <c r="E2123" s="195"/>
      <c r="F2123" s="196"/>
      <c r="G2123" s="197">
        <f t="shared" si="1230"/>
        <v>0</v>
      </c>
      <c r="H2123" s="198">
        <f t="shared" si="1231"/>
        <v>0</v>
      </c>
      <c r="I2123" s="208">
        <f t="shared" si="1232"/>
        <v>12</v>
      </c>
      <c r="J2123" s="147">
        <f t="shared" si="1233"/>
        <v>0</v>
      </c>
      <c r="K2123" s="242">
        <f t="shared" si="1234"/>
        <v>12</v>
      </c>
      <c r="L2123" s="243">
        <f t="shared" si="1235"/>
        <v>34200</v>
      </c>
    </row>
    <row r="2124" spans="2:12">
      <c r="B2124" s="956"/>
      <c r="C2124" s="55" t="s">
        <v>315</v>
      </c>
      <c r="D2124" s="194">
        <v>2850</v>
      </c>
      <c r="E2124" s="195"/>
      <c r="F2124" s="196"/>
      <c r="G2124" s="197">
        <f t="shared" si="1230"/>
        <v>0</v>
      </c>
      <c r="H2124" s="198">
        <f t="shared" si="1231"/>
        <v>0</v>
      </c>
      <c r="I2124" s="208">
        <f t="shared" si="1232"/>
        <v>0</v>
      </c>
      <c r="J2124" s="147">
        <f t="shared" si="1233"/>
        <v>0</v>
      </c>
      <c r="K2124" s="242">
        <f t="shared" si="1234"/>
        <v>0</v>
      </c>
      <c r="L2124" s="243">
        <f t="shared" si="1235"/>
        <v>0</v>
      </c>
    </row>
    <row r="2125" spans="2:12">
      <c r="B2125" s="956"/>
      <c r="C2125" s="55" t="s">
        <v>317</v>
      </c>
      <c r="D2125" s="194">
        <v>1430</v>
      </c>
      <c r="E2125" s="195"/>
      <c r="F2125" s="196"/>
      <c r="G2125" s="197">
        <f t="shared" si="1230"/>
        <v>0</v>
      </c>
      <c r="H2125" s="198">
        <f t="shared" si="1231"/>
        <v>0</v>
      </c>
      <c r="I2125" s="208">
        <f t="shared" si="1232"/>
        <v>0</v>
      </c>
      <c r="J2125" s="147">
        <f t="shared" si="1233"/>
        <v>0</v>
      </c>
      <c r="K2125" s="242">
        <f t="shared" si="1234"/>
        <v>0</v>
      </c>
      <c r="L2125" s="243">
        <f t="shared" si="1235"/>
        <v>0</v>
      </c>
    </row>
    <row r="2126" spans="2:12">
      <c r="B2126" s="956"/>
      <c r="C2126" s="55" t="s">
        <v>316</v>
      </c>
      <c r="D2126" s="194">
        <v>1430</v>
      </c>
      <c r="E2126" s="195"/>
      <c r="F2126" s="196"/>
      <c r="G2126" s="197">
        <f t="shared" si="1230"/>
        <v>0</v>
      </c>
      <c r="H2126" s="198">
        <f t="shared" si="1231"/>
        <v>0</v>
      </c>
      <c r="I2126" s="208">
        <f t="shared" si="1232"/>
        <v>0</v>
      </c>
      <c r="J2126" s="147">
        <f t="shared" si="1233"/>
        <v>0</v>
      </c>
      <c r="K2126" s="242">
        <f t="shared" si="1234"/>
        <v>0</v>
      </c>
      <c r="L2126" s="243">
        <f t="shared" si="1235"/>
        <v>0</v>
      </c>
    </row>
    <row r="2127" spans="2:12">
      <c r="B2127" s="956"/>
      <c r="C2127" s="55" t="s">
        <v>318</v>
      </c>
      <c r="D2127" s="194">
        <v>2100</v>
      </c>
      <c r="E2127" s="195"/>
      <c r="F2127" s="196"/>
      <c r="G2127" s="197">
        <f t="shared" si="1230"/>
        <v>0</v>
      </c>
      <c r="H2127" s="198">
        <f t="shared" si="1231"/>
        <v>0</v>
      </c>
      <c r="I2127" s="208">
        <f t="shared" si="1232"/>
        <v>0</v>
      </c>
      <c r="J2127" s="147">
        <f t="shared" si="1233"/>
        <v>0</v>
      </c>
      <c r="K2127" s="242">
        <f t="shared" si="1234"/>
        <v>0</v>
      </c>
      <c r="L2127" s="243">
        <f t="shared" si="1235"/>
        <v>0</v>
      </c>
    </row>
    <row r="2128" spans="2:12" ht="15" thickBot="1">
      <c r="B2128" s="956"/>
      <c r="C2128" s="200" t="s">
        <v>149</v>
      </c>
      <c r="D2128" s="201"/>
      <c r="E2128" s="339">
        <v>87</v>
      </c>
      <c r="F2128" s="203"/>
      <c r="G2128" s="204">
        <f>E2128-F2128</f>
        <v>87</v>
      </c>
      <c r="H2128" s="330">
        <v>247950</v>
      </c>
      <c r="I2128" s="209">
        <f t="shared" si="1232"/>
        <v>205</v>
      </c>
      <c r="J2128" s="210">
        <f t="shared" si="1233"/>
        <v>0</v>
      </c>
      <c r="K2128" s="244">
        <f t="shared" si="1234"/>
        <v>205</v>
      </c>
      <c r="L2128" s="245">
        <f>SUM(L2056+H2128)</f>
        <v>584250</v>
      </c>
    </row>
    <row r="2129" spans="2:12" ht="16" thickTop="1" thickBot="1">
      <c r="B2129" s="957"/>
      <c r="C2129" s="13" t="s">
        <v>150</v>
      </c>
      <c r="D2129" s="14"/>
      <c r="E2129" s="15">
        <f t="shared" ref="E2129:L2129" si="1236">SUM(E2119:E2128)</f>
        <v>88</v>
      </c>
      <c r="F2129" s="16">
        <f t="shared" si="1236"/>
        <v>0</v>
      </c>
      <c r="G2129" s="17">
        <f t="shared" si="1236"/>
        <v>88</v>
      </c>
      <c r="H2129" s="18">
        <f t="shared" si="1236"/>
        <v>250950</v>
      </c>
      <c r="I2129" s="246">
        <f t="shared" si="1236"/>
        <v>289</v>
      </c>
      <c r="J2129" s="247">
        <f t="shared" si="1236"/>
        <v>0</v>
      </c>
      <c r="K2129" s="248">
        <f t="shared" si="1236"/>
        <v>289</v>
      </c>
      <c r="L2129" s="249">
        <f t="shared" si="1236"/>
        <v>831450</v>
      </c>
    </row>
    <row r="2130" spans="2:12" ht="13.5" customHeight="1">
      <c r="B2130" s="955" t="s">
        <v>321</v>
      </c>
      <c r="C2130" s="301" t="s">
        <v>146</v>
      </c>
      <c r="D2130" s="234">
        <v>10000</v>
      </c>
      <c r="E2130" s="302"/>
      <c r="F2130" s="303"/>
      <c r="G2130" s="304">
        <f t="shared" ref="G2130:G2138" si="1237">E2130-F2130</f>
        <v>0</v>
      </c>
      <c r="H2130" s="305">
        <f t="shared" ref="H2130:H2138" si="1238">G2130*$D2130</f>
        <v>0</v>
      </c>
      <c r="I2130" s="306">
        <f t="shared" ref="I2130:I2139" si="1239">SUM(I2058+E2130)</f>
        <v>60</v>
      </c>
      <c r="J2130" s="307">
        <f t="shared" ref="J2130:J2139" si="1240">SUM(J2058+F2130)</f>
        <v>0</v>
      </c>
      <c r="K2130" s="308">
        <f t="shared" ref="K2130:K2139" si="1241">I2130-J2130</f>
        <v>60</v>
      </c>
      <c r="L2130" s="309">
        <f>K2130*$D2130</f>
        <v>600000</v>
      </c>
    </row>
    <row r="2131" spans="2:12">
      <c r="B2131" s="956"/>
      <c r="C2131" s="55" t="s">
        <v>312</v>
      </c>
      <c r="D2131" s="310">
        <v>10000</v>
      </c>
      <c r="E2131" s="195"/>
      <c r="F2131" s="196"/>
      <c r="G2131" s="197">
        <f t="shared" si="1237"/>
        <v>0</v>
      </c>
      <c r="H2131" s="198">
        <f t="shared" si="1238"/>
        <v>0</v>
      </c>
      <c r="I2131" s="208">
        <f t="shared" si="1239"/>
        <v>0</v>
      </c>
      <c r="J2131" s="147">
        <f t="shared" si="1240"/>
        <v>0</v>
      </c>
      <c r="K2131" s="242">
        <f t="shared" si="1241"/>
        <v>0</v>
      </c>
      <c r="L2131" s="243">
        <f t="shared" ref="L2131:L2138" si="1242">K2131*$D2131</f>
        <v>0</v>
      </c>
    </row>
    <row r="2132" spans="2:12">
      <c r="B2132" s="956"/>
      <c r="C2132" s="55" t="s">
        <v>314</v>
      </c>
      <c r="D2132" s="194">
        <v>5000</v>
      </c>
      <c r="E2132" s="195"/>
      <c r="F2132" s="196"/>
      <c r="G2132" s="197">
        <f t="shared" si="1237"/>
        <v>0</v>
      </c>
      <c r="H2132" s="198">
        <f t="shared" si="1238"/>
        <v>0</v>
      </c>
      <c r="I2132" s="208">
        <f t="shared" si="1239"/>
        <v>2</v>
      </c>
      <c r="J2132" s="147">
        <f t="shared" si="1240"/>
        <v>0</v>
      </c>
      <c r="K2132" s="242">
        <f t="shared" si="1241"/>
        <v>2</v>
      </c>
      <c r="L2132" s="243">
        <f t="shared" si="1242"/>
        <v>10000</v>
      </c>
    </row>
    <row r="2133" spans="2:12">
      <c r="B2133" s="956"/>
      <c r="C2133" s="55" t="s">
        <v>313</v>
      </c>
      <c r="D2133" s="194">
        <v>5000</v>
      </c>
      <c r="E2133" s="195"/>
      <c r="F2133" s="196"/>
      <c r="G2133" s="197">
        <f t="shared" si="1237"/>
        <v>0</v>
      </c>
      <c r="H2133" s="198">
        <f t="shared" si="1238"/>
        <v>0</v>
      </c>
      <c r="I2133" s="208">
        <f t="shared" si="1239"/>
        <v>0</v>
      </c>
      <c r="J2133" s="147">
        <f t="shared" si="1240"/>
        <v>0</v>
      </c>
      <c r="K2133" s="242">
        <f t="shared" si="1241"/>
        <v>0</v>
      </c>
      <c r="L2133" s="243">
        <f t="shared" si="1242"/>
        <v>0</v>
      </c>
    </row>
    <row r="2134" spans="2:12">
      <c r="B2134" s="956"/>
      <c r="C2134" s="55" t="s">
        <v>147</v>
      </c>
      <c r="D2134" s="194">
        <v>9500</v>
      </c>
      <c r="E2134" s="195"/>
      <c r="F2134" s="196"/>
      <c r="G2134" s="197">
        <f t="shared" si="1237"/>
        <v>0</v>
      </c>
      <c r="H2134" s="198">
        <f t="shared" si="1238"/>
        <v>0</v>
      </c>
      <c r="I2134" s="208">
        <f t="shared" si="1239"/>
        <v>9</v>
      </c>
      <c r="J2134" s="147">
        <f t="shared" si="1240"/>
        <v>0</v>
      </c>
      <c r="K2134" s="242">
        <f t="shared" si="1241"/>
        <v>9</v>
      </c>
      <c r="L2134" s="243">
        <f t="shared" si="1242"/>
        <v>85500</v>
      </c>
    </row>
    <row r="2135" spans="2:12">
      <c r="B2135" s="956"/>
      <c r="C2135" s="55" t="s">
        <v>315</v>
      </c>
      <c r="D2135" s="194">
        <v>9500</v>
      </c>
      <c r="E2135" s="195"/>
      <c r="F2135" s="196"/>
      <c r="G2135" s="197">
        <f t="shared" si="1237"/>
        <v>0</v>
      </c>
      <c r="H2135" s="198">
        <f t="shared" si="1238"/>
        <v>0</v>
      </c>
      <c r="I2135" s="208">
        <f t="shared" si="1239"/>
        <v>0</v>
      </c>
      <c r="J2135" s="147">
        <f t="shared" si="1240"/>
        <v>0</v>
      </c>
      <c r="K2135" s="242">
        <f t="shared" si="1241"/>
        <v>0</v>
      </c>
      <c r="L2135" s="243">
        <f t="shared" si="1242"/>
        <v>0</v>
      </c>
    </row>
    <row r="2136" spans="2:12">
      <c r="B2136" s="956"/>
      <c r="C2136" s="55" t="s">
        <v>317</v>
      </c>
      <c r="D2136" s="194">
        <v>4750</v>
      </c>
      <c r="E2136" s="195"/>
      <c r="F2136" s="196"/>
      <c r="G2136" s="197">
        <f t="shared" si="1237"/>
        <v>0</v>
      </c>
      <c r="H2136" s="198">
        <f t="shared" si="1238"/>
        <v>0</v>
      </c>
      <c r="I2136" s="208">
        <f t="shared" si="1239"/>
        <v>0</v>
      </c>
      <c r="J2136" s="147">
        <f t="shared" si="1240"/>
        <v>0</v>
      </c>
      <c r="K2136" s="242">
        <f t="shared" si="1241"/>
        <v>0</v>
      </c>
      <c r="L2136" s="243">
        <f t="shared" si="1242"/>
        <v>0</v>
      </c>
    </row>
    <row r="2137" spans="2:12">
      <c r="B2137" s="956"/>
      <c r="C2137" s="55" t="s">
        <v>316</v>
      </c>
      <c r="D2137" s="194">
        <v>4750</v>
      </c>
      <c r="E2137" s="195"/>
      <c r="F2137" s="196"/>
      <c r="G2137" s="197">
        <f t="shared" si="1237"/>
        <v>0</v>
      </c>
      <c r="H2137" s="198">
        <f t="shared" si="1238"/>
        <v>0</v>
      </c>
      <c r="I2137" s="208">
        <f t="shared" si="1239"/>
        <v>0</v>
      </c>
      <c r="J2137" s="147">
        <f t="shared" si="1240"/>
        <v>0</v>
      </c>
      <c r="K2137" s="242">
        <f t="shared" si="1241"/>
        <v>0</v>
      </c>
      <c r="L2137" s="243">
        <f t="shared" si="1242"/>
        <v>0</v>
      </c>
    </row>
    <row r="2138" spans="2:12">
      <c r="B2138" s="956"/>
      <c r="C2138" s="55" t="s">
        <v>318</v>
      </c>
      <c r="D2138" s="194">
        <v>7000</v>
      </c>
      <c r="E2138" s="195"/>
      <c r="F2138" s="196"/>
      <c r="G2138" s="197">
        <f t="shared" si="1237"/>
        <v>0</v>
      </c>
      <c r="H2138" s="198">
        <f t="shared" si="1238"/>
        <v>0</v>
      </c>
      <c r="I2138" s="208">
        <f t="shared" si="1239"/>
        <v>0</v>
      </c>
      <c r="J2138" s="147">
        <f t="shared" si="1240"/>
        <v>0</v>
      </c>
      <c r="K2138" s="242">
        <f t="shared" si="1241"/>
        <v>0</v>
      </c>
      <c r="L2138" s="243">
        <f t="shared" si="1242"/>
        <v>0</v>
      </c>
    </row>
    <row r="2139" spans="2:12" ht="15" thickBot="1">
      <c r="B2139" s="956"/>
      <c r="C2139" s="200" t="s">
        <v>149</v>
      </c>
      <c r="D2139" s="201"/>
      <c r="E2139" s="339"/>
      <c r="F2139" s="203"/>
      <c r="G2139" s="204">
        <f>E2139-F2139</f>
        <v>0</v>
      </c>
      <c r="H2139" s="330"/>
      <c r="I2139" s="209">
        <f t="shared" si="1239"/>
        <v>0</v>
      </c>
      <c r="J2139" s="210">
        <f t="shared" si="1240"/>
        <v>0</v>
      </c>
      <c r="K2139" s="244">
        <f t="shared" si="1241"/>
        <v>0</v>
      </c>
      <c r="L2139" s="245">
        <f>SUM(L2067+H2139)</f>
        <v>0</v>
      </c>
    </row>
    <row r="2140" spans="2:12" ht="16" thickTop="1" thickBot="1">
      <c r="B2140" s="957"/>
      <c r="C2140" s="13" t="s">
        <v>150</v>
      </c>
      <c r="D2140" s="14"/>
      <c r="E2140" s="15">
        <f t="shared" ref="E2140:L2140" si="1243">SUM(E2130:E2139)</f>
        <v>0</v>
      </c>
      <c r="F2140" s="16">
        <f t="shared" si="1243"/>
        <v>0</v>
      </c>
      <c r="G2140" s="17">
        <f t="shared" si="1243"/>
        <v>0</v>
      </c>
      <c r="H2140" s="18">
        <f t="shared" si="1243"/>
        <v>0</v>
      </c>
      <c r="I2140" s="246">
        <f t="shared" si="1243"/>
        <v>71</v>
      </c>
      <c r="J2140" s="247">
        <f t="shared" si="1243"/>
        <v>0</v>
      </c>
      <c r="K2140" s="248">
        <f t="shared" si="1243"/>
        <v>71</v>
      </c>
      <c r="L2140" s="249">
        <f t="shared" si="1243"/>
        <v>695500</v>
      </c>
    </row>
    <row r="2141" spans="2:12" ht="13.5" customHeight="1">
      <c r="B2141" s="955" t="s">
        <v>686</v>
      </c>
      <c r="C2141" s="301" t="s">
        <v>146</v>
      </c>
      <c r="D2141" s="234">
        <v>8000</v>
      </c>
      <c r="E2141" s="302">
        <v>6</v>
      </c>
      <c r="F2141" s="303"/>
      <c r="G2141" s="304">
        <f t="shared" ref="G2141:G2149" si="1244">E2141-F2141</f>
        <v>6</v>
      </c>
      <c r="H2141" s="305">
        <f t="shared" ref="H2141:H2149" si="1245">G2141*$D2141</f>
        <v>48000</v>
      </c>
      <c r="I2141" s="306">
        <f t="shared" ref="I2141:I2150" si="1246">SUM(I2069+E2141)</f>
        <v>461</v>
      </c>
      <c r="J2141" s="307">
        <f t="shared" ref="J2141:J2150" si="1247">SUM(J2069+F2141)</f>
        <v>0</v>
      </c>
      <c r="K2141" s="308">
        <f t="shared" ref="K2141:K2150" si="1248">I2141-J2141</f>
        <v>461</v>
      </c>
      <c r="L2141" s="309">
        <f>K2141*$D2141</f>
        <v>3688000</v>
      </c>
    </row>
    <row r="2142" spans="2:12">
      <c r="B2142" s="956"/>
      <c r="C2142" s="55" t="s">
        <v>312</v>
      </c>
      <c r="D2142" s="310">
        <v>8000</v>
      </c>
      <c r="E2142" s="195"/>
      <c r="F2142" s="196"/>
      <c r="G2142" s="197">
        <f t="shared" si="1244"/>
        <v>0</v>
      </c>
      <c r="H2142" s="198">
        <f t="shared" si="1245"/>
        <v>0</v>
      </c>
      <c r="I2142" s="208">
        <f t="shared" si="1246"/>
        <v>0</v>
      </c>
      <c r="J2142" s="147">
        <f t="shared" si="1247"/>
        <v>0</v>
      </c>
      <c r="K2142" s="242">
        <f t="shared" si="1248"/>
        <v>0</v>
      </c>
      <c r="L2142" s="243">
        <f t="shared" ref="L2142:L2149" si="1249">K2142*$D2142</f>
        <v>0</v>
      </c>
    </row>
    <row r="2143" spans="2:12">
      <c r="B2143" s="956"/>
      <c r="C2143" s="55" t="s">
        <v>314</v>
      </c>
      <c r="D2143" s="194">
        <v>4000</v>
      </c>
      <c r="E2143" s="195"/>
      <c r="F2143" s="196"/>
      <c r="G2143" s="197">
        <f t="shared" si="1244"/>
        <v>0</v>
      </c>
      <c r="H2143" s="198">
        <f t="shared" si="1245"/>
        <v>0</v>
      </c>
      <c r="I2143" s="208">
        <f t="shared" si="1246"/>
        <v>25</v>
      </c>
      <c r="J2143" s="147">
        <f t="shared" si="1247"/>
        <v>0</v>
      </c>
      <c r="K2143" s="242">
        <f t="shared" si="1248"/>
        <v>25</v>
      </c>
      <c r="L2143" s="243">
        <f t="shared" si="1249"/>
        <v>100000</v>
      </c>
    </row>
    <row r="2144" spans="2:12">
      <c r="B2144" s="956"/>
      <c r="C2144" s="55" t="s">
        <v>313</v>
      </c>
      <c r="D2144" s="194">
        <v>4000</v>
      </c>
      <c r="E2144" s="195"/>
      <c r="F2144" s="196"/>
      <c r="G2144" s="197">
        <f t="shared" si="1244"/>
        <v>0</v>
      </c>
      <c r="H2144" s="198">
        <f t="shared" si="1245"/>
        <v>0</v>
      </c>
      <c r="I2144" s="208">
        <f t="shared" si="1246"/>
        <v>0</v>
      </c>
      <c r="J2144" s="147">
        <f t="shared" si="1247"/>
        <v>0</v>
      </c>
      <c r="K2144" s="242">
        <f t="shared" si="1248"/>
        <v>0</v>
      </c>
      <c r="L2144" s="243">
        <f t="shared" si="1249"/>
        <v>0</v>
      </c>
    </row>
    <row r="2145" spans="2:12">
      <c r="B2145" s="956"/>
      <c r="C2145" s="55" t="s">
        <v>147</v>
      </c>
      <c r="D2145" s="194">
        <v>7600</v>
      </c>
      <c r="E2145" s="195"/>
      <c r="F2145" s="196"/>
      <c r="G2145" s="197">
        <f t="shared" si="1244"/>
        <v>0</v>
      </c>
      <c r="H2145" s="198">
        <f t="shared" si="1245"/>
        <v>0</v>
      </c>
      <c r="I2145" s="208">
        <f t="shared" si="1246"/>
        <v>70</v>
      </c>
      <c r="J2145" s="147">
        <f t="shared" si="1247"/>
        <v>0</v>
      </c>
      <c r="K2145" s="242">
        <f t="shared" si="1248"/>
        <v>70</v>
      </c>
      <c r="L2145" s="243">
        <f t="shared" si="1249"/>
        <v>532000</v>
      </c>
    </row>
    <row r="2146" spans="2:12">
      <c r="B2146" s="956"/>
      <c r="C2146" s="55" t="s">
        <v>315</v>
      </c>
      <c r="D2146" s="194">
        <v>7600</v>
      </c>
      <c r="E2146" s="195"/>
      <c r="F2146" s="196"/>
      <c r="G2146" s="197">
        <f t="shared" si="1244"/>
        <v>0</v>
      </c>
      <c r="H2146" s="198">
        <f t="shared" si="1245"/>
        <v>0</v>
      </c>
      <c r="I2146" s="208">
        <f t="shared" si="1246"/>
        <v>0</v>
      </c>
      <c r="J2146" s="147">
        <f t="shared" si="1247"/>
        <v>0</v>
      </c>
      <c r="K2146" s="242">
        <f t="shared" si="1248"/>
        <v>0</v>
      </c>
      <c r="L2146" s="243">
        <f t="shared" si="1249"/>
        <v>0</v>
      </c>
    </row>
    <row r="2147" spans="2:12">
      <c r="B2147" s="956"/>
      <c r="C2147" s="55" t="s">
        <v>317</v>
      </c>
      <c r="D2147" s="194">
        <v>3800</v>
      </c>
      <c r="E2147" s="195"/>
      <c r="F2147" s="196"/>
      <c r="G2147" s="197">
        <f t="shared" si="1244"/>
        <v>0</v>
      </c>
      <c r="H2147" s="198">
        <f t="shared" si="1245"/>
        <v>0</v>
      </c>
      <c r="I2147" s="208">
        <f t="shared" si="1246"/>
        <v>1</v>
      </c>
      <c r="J2147" s="147">
        <f t="shared" si="1247"/>
        <v>0</v>
      </c>
      <c r="K2147" s="242">
        <f t="shared" si="1248"/>
        <v>1</v>
      </c>
      <c r="L2147" s="243">
        <f t="shared" si="1249"/>
        <v>3800</v>
      </c>
    </row>
    <row r="2148" spans="2:12">
      <c r="B2148" s="956"/>
      <c r="C2148" s="55" t="s">
        <v>316</v>
      </c>
      <c r="D2148" s="194">
        <v>3800</v>
      </c>
      <c r="E2148" s="195"/>
      <c r="F2148" s="196"/>
      <c r="G2148" s="197">
        <f t="shared" si="1244"/>
        <v>0</v>
      </c>
      <c r="H2148" s="198">
        <f t="shared" si="1245"/>
        <v>0</v>
      </c>
      <c r="I2148" s="208">
        <f t="shared" si="1246"/>
        <v>0</v>
      </c>
      <c r="J2148" s="147">
        <f t="shared" si="1247"/>
        <v>0</v>
      </c>
      <c r="K2148" s="242">
        <f t="shared" si="1248"/>
        <v>0</v>
      </c>
      <c r="L2148" s="243">
        <f t="shared" si="1249"/>
        <v>0</v>
      </c>
    </row>
    <row r="2149" spans="2:12">
      <c r="B2149" s="956"/>
      <c r="C2149" s="55" t="s">
        <v>318</v>
      </c>
      <c r="D2149" s="194">
        <v>5600</v>
      </c>
      <c r="E2149" s="195"/>
      <c r="F2149" s="196"/>
      <c r="G2149" s="197">
        <f t="shared" si="1244"/>
        <v>0</v>
      </c>
      <c r="H2149" s="198">
        <f t="shared" si="1245"/>
        <v>0</v>
      </c>
      <c r="I2149" s="208">
        <f t="shared" si="1246"/>
        <v>0</v>
      </c>
      <c r="J2149" s="147">
        <f t="shared" si="1247"/>
        <v>0</v>
      </c>
      <c r="K2149" s="242">
        <f t="shared" si="1248"/>
        <v>0</v>
      </c>
      <c r="L2149" s="243">
        <f t="shared" si="1249"/>
        <v>0</v>
      </c>
    </row>
    <row r="2150" spans="2:12" ht="15" thickBot="1">
      <c r="B2150" s="956"/>
      <c r="C2150" s="200" t="s">
        <v>149</v>
      </c>
      <c r="D2150" s="201"/>
      <c r="E2150" s="339"/>
      <c r="F2150" s="203"/>
      <c r="G2150" s="204">
        <f>E2150-F2150</f>
        <v>0</v>
      </c>
      <c r="H2150" s="330"/>
      <c r="I2150" s="209">
        <f t="shared" si="1246"/>
        <v>104</v>
      </c>
      <c r="J2150" s="210">
        <f t="shared" si="1247"/>
        <v>0</v>
      </c>
      <c r="K2150" s="244">
        <f t="shared" si="1248"/>
        <v>104</v>
      </c>
      <c r="L2150" s="245">
        <f>SUM(L2078+H2150)</f>
        <v>585400</v>
      </c>
    </row>
    <row r="2151" spans="2:12" ht="16" thickTop="1" thickBot="1">
      <c r="B2151" s="957"/>
      <c r="C2151" s="13" t="s">
        <v>150</v>
      </c>
      <c r="D2151" s="14"/>
      <c r="E2151" s="15">
        <f t="shared" ref="E2151:L2151" si="1250">SUM(E2141:E2150)</f>
        <v>6</v>
      </c>
      <c r="F2151" s="16">
        <f t="shared" si="1250"/>
        <v>0</v>
      </c>
      <c r="G2151" s="17">
        <f t="shared" si="1250"/>
        <v>6</v>
      </c>
      <c r="H2151" s="18">
        <f t="shared" si="1250"/>
        <v>48000</v>
      </c>
      <c r="I2151" s="246">
        <f t="shared" si="1250"/>
        <v>661</v>
      </c>
      <c r="J2151" s="247">
        <f t="shared" si="1250"/>
        <v>0</v>
      </c>
      <c r="K2151" s="248">
        <f t="shared" si="1250"/>
        <v>661</v>
      </c>
      <c r="L2151" s="249">
        <f t="shared" si="1250"/>
        <v>4909200</v>
      </c>
    </row>
    <row r="2152" spans="2:12" ht="13.5" customHeight="1">
      <c r="B2152" s="955" t="s">
        <v>337</v>
      </c>
      <c r="C2152" s="301" t="s">
        <v>146</v>
      </c>
      <c r="D2152" s="234">
        <v>1000</v>
      </c>
      <c r="E2152" s="302"/>
      <c r="F2152" s="303"/>
      <c r="G2152" s="304">
        <f t="shared" ref="G2152:G2161" si="1251">E2152-F2152</f>
        <v>0</v>
      </c>
      <c r="H2152" s="305">
        <f>+G2152*D2152</f>
        <v>0</v>
      </c>
      <c r="I2152" s="306">
        <f t="shared" ref="I2152:I2161" si="1252">SUM(I2080+E2152)</f>
        <v>0</v>
      </c>
      <c r="J2152" s="307">
        <f t="shared" ref="J2152:J2161" si="1253">SUM(J2080+F2152)</f>
        <v>0</v>
      </c>
      <c r="K2152" s="308">
        <f t="shared" ref="K2152:K2159" si="1254">I2152-J2152</f>
        <v>0</v>
      </c>
      <c r="L2152" s="309">
        <f>K2152*$D2152</f>
        <v>0</v>
      </c>
    </row>
    <row r="2153" spans="2:12">
      <c r="B2153" s="956"/>
      <c r="C2153" s="55" t="s">
        <v>312</v>
      </c>
      <c r="D2153" s="310">
        <v>1000</v>
      </c>
      <c r="E2153" s="195"/>
      <c r="F2153" s="196"/>
      <c r="G2153" s="197">
        <f t="shared" si="1251"/>
        <v>0</v>
      </c>
      <c r="H2153" s="198">
        <f t="shared" ref="H2153:H2160" si="1255">+G2153*D2153</f>
        <v>0</v>
      </c>
      <c r="I2153" s="208">
        <f t="shared" si="1252"/>
        <v>0</v>
      </c>
      <c r="J2153" s="147">
        <f t="shared" si="1253"/>
        <v>0</v>
      </c>
      <c r="K2153" s="242">
        <f t="shared" si="1254"/>
        <v>0</v>
      </c>
      <c r="L2153" s="243">
        <f t="shared" ref="L2153:L2160" si="1256">K2153*$D2153</f>
        <v>0</v>
      </c>
    </row>
    <row r="2154" spans="2:12">
      <c r="B2154" s="956"/>
      <c r="C2154" s="55" t="s">
        <v>314</v>
      </c>
      <c r="D2154" s="194">
        <v>500</v>
      </c>
      <c r="E2154" s="195"/>
      <c r="F2154" s="196"/>
      <c r="G2154" s="197">
        <f t="shared" si="1251"/>
        <v>0</v>
      </c>
      <c r="H2154" s="198">
        <f t="shared" si="1255"/>
        <v>0</v>
      </c>
      <c r="I2154" s="208">
        <f t="shared" si="1252"/>
        <v>0</v>
      </c>
      <c r="J2154" s="147">
        <f t="shared" si="1253"/>
        <v>0</v>
      </c>
      <c r="K2154" s="242">
        <f t="shared" si="1254"/>
        <v>0</v>
      </c>
      <c r="L2154" s="243">
        <f t="shared" si="1256"/>
        <v>0</v>
      </c>
    </row>
    <row r="2155" spans="2:12">
      <c r="B2155" s="956"/>
      <c r="C2155" s="55" t="s">
        <v>313</v>
      </c>
      <c r="D2155" s="194">
        <v>500</v>
      </c>
      <c r="E2155" s="195"/>
      <c r="F2155" s="196"/>
      <c r="G2155" s="197">
        <f t="shared" si="1251"/>
        <v>0</v>
      </c>
      <c r="H2155" s="198">
        <f t="shared" si="1255"/>
        <v>0</v>
      </c>
      <c r="I2155" s="208">
        <f t="shared" si="1252"/>
        <v>0</v>
      </c>
      <c r="J2155" s="147">
        <f t="shared" si="1253"/>
        <v>0</v>
      </c>
      <c r="K2155" s="242">
        <f t="shared" si="1254"/>
        <v>0</v>
      </c>
      <c r="L2155" s="243">
        <f t="shared" si="1256"/>
        <v>0</v>
      </c>
    </row>
    <row r="2156" spans="2:12">
      <c r="B2156" s="956"/>
      <c r="C2156" s="55" t="s">
        <v>147</v>
      </c>
      <c r="D2156" s="194">
        <v>900</v>
      </c>
      <c r="E2156" s="195"/>
      <c r="F2156" s="196"/>
      <c r="G2156" s="197">
        <f t="shared" si="1251"/>
        <v>0</v>
      </c>
      <c r="H2156" s="198">
        <f t="shared" si="1255"/>
        <v>0</v>
      </c>
      <c r="I2156" s="208">
        <f t="shared" si="1252"/>
        <v>0</v>
      </c>
      <c r="J2156" s="147">
        <f t="shared" si="1253"/>
        <v>0</v>
      </c>
      <c r="K2156" s="242">
        <f t="shared" si="1254"/>
        <v>0</v>
      </c>
      <c r="L2156" s="243">
        <f t="shared" si="1256"/>
        <v>0</v>
      </c>
    </row>
    <row r="2157" spans="2:12">
      <c r="B2157" s="956"/>
      <c r="C2157" s="55" t="s">
        <v>315</v>
      </c>
      <c r="D2157" s="194">
        <v>900</v>
      </c>
      <c r="E2157" s="195"/>
      <c r="F2157" s="196"/>
      <c r="G2157" s="197">
        <f t="shared" si="1251"/>
        <v>0</v>
      </c>
      <c r="H2157" s="198">
        <f t="shared" si="1255"/>
        <v>0</v>
      </c>
      <c r="I2157" s="208">
        <f t="shared" si="1252"/>
        <v>0</v>
      </c>
      <c r="J2157" s="147">
        <f t="shared" si="1253"/>
        <v>0</v>
      </c>
      <c r="K2157" s="242">
        <f t="shared" si="1254"/>
        <v>0</v>
      </c>
      <c r="L2157" s="243">
        <f t="shared" si="1256"/>
        <v>0</v>
      </c>
    </row>
    <row r="2158" spans="2:12">
      <c r="B2158" s="956"/>
      <c r="C2158" s="55" t="s">
        <v>317</v>
      </c>
      <c r="D2158" s="194">
        <v>450</v>
      </c>
      <c r="E2158" s="195"/>
      <c r="F2158" s="196"/>
      <c r="G2158" s="197">
        <f t="shared" si="1251"/>
        <v>0</v>
      </c>
      <c r="H2158" s="198">
        <f t="shared" si="1255"/>
        <v>0</v>
      </c>
      <c r="I2158" s="208">
        <f t="shared" si="1252"/>
        <v>0</v>
      </c>
      <c r="J2158" s="147">
        <f t="shared" si="1253"/>
        <v>0</v>
      </c>
      <c r="K2158" s="242">
        <f t="shared" si="1254"/>
        <v>0</v>
      </c>
      <c r="L2158" s="243">
        <f t="shared" si="1256"/>
        <v>0</v>
      </c>
    </row>
    <row r="2159" spans="2:12">
      <c r="B2159" s="956"/>
      <c r="C2159" s="55" t="s">
        <v>316</v>
      </c>
      <c r="D2159" s="194">
        <v>450</v>
      </c>
      <c r="E2159" s="195"/>
      <c r="F2159" s="196"/>
      <c r="G2159" s="197">
        <f t="shared" si="1251"/>
        <v>0</v>
      </c>
      <c r="H2159" s="198">
        <f t="shared" si="1255"/>
        <v>0</v>
      </c>
      <c r="I2159" s="208">
        <f t="shared" si="1252"/>
        <v>0</v>
      </c>
      <c r="J2159" s="147">
        <f t="shared" si="1253"/>
        <v>0</v>
      </c>
      <c r="K2159" s="242">
        <f t="shared" si="1254"/>
        <v>0</v>
      </c>
      <c r="L2159" s="243">
        <f t="shared" si="1256"/>
        <v>0</v>
      </c>
    </row>
    <row r="2160" spans="2:12">
      <c r="B2160" s="956"/>
      <c r="C2160" s="55" t="s">
        <v>318</v>
      </c>
      <c r="D2160" s="199">
        <v>700</v>
      </c>
      <c r="E2160" s="195"/>
      <c r="F2160" s="196"/>
      <c r="G2160" s="197">
        <f t="shared" si="1251"/>
        <v>0</v>
      </c>
      <c r="H2160" s="198">
        <f t="shared" si="1255"/>
        <v>0</v>
      </c>
      <c r="I2160" s="208">
        <f t="shared" si="1252"/>
        <v>0</v>
      </c>
      <c r="J2160" s="147">
        <f t="shared" si="1253"/>
        <v>0</v>
      </c>
      <c r="K2160" s="242">
        <f>I2160-J2160</f>
        <v>0</v>
      </c>
      <c r="L2160" s="243">
        <f t="shared" si="1256"/>
        <v>0</v>
      </c>
    </row>
    <row r="2161" spans="2:12" ht="15" thickBot="1">
      <c r="B2161" s="956"/>
      <c r="C2161" s="200" t="s">
        <v>149</v>
      </c>
      <c r="D2161" s="201"/>
      <c r="E2161" s="339"/>
      <c r="F2161" s="203"/>
      <c r="G2161" s="204">
        <f t="shared" si="1251"/>
        <v>0</v>
      </c>
      <c r="H2161" s="330"/>
      <c r="I2161" s="209">
        <f t="shared" si="1252"/>
        <v>0</v>
      </c>
      <c r="J2161" s="210">
        <f t="shared" si="1253"/>
        <v>0</v>
      </c>
      <c r="K2161" s="244">
        <f>I2161-J2161</f>
        <v>0</v>
      </c>
      <c r="L2161" s="245">
        <f>SUM(L2089+H2161)</f>
        <v>0</v>
      </c>
    </row>
    <row r="2162" spans="2:12" ht="16" thickTop="1" thickBot="1">
      <c r="B2162" s="957"/>
      <c r="C2162" s="13" t="s">
        <v>150</v>
      </c>
      <c r="D2162" s="14"/>
      <c r="E2162" s="15">
        <f t="shared" ref="E2162:L2162" si="1257">SUM(E2152:E2161)</f>
        <v>0</v>
      </c>
      <c r="F2162" s="16">
        <f t="shared" si="1257"/>
        <v>0</v>
      </c>
      <c r="G2162" s="17">
        <f t="shared" si="1257"/>
        <v>0</v>
      </c>
      <c r="H2162" s="18">
        <f t="shared" si="1257"/>
        <v>0</v>
      </c>
      <c r="I2162" s="246">
        <f t="shared" si="1257"/>
        <v>0</v>
      </c>
      <c r="J2162" s="247">
        <f t="shared" si="1257"/>
        <v>0</v>
      </c>
      <c r="K2162" s="248">
        <f t="shared" si="1257"/>
        <v>0</v>
      </c>
      <c r="L2162" s="249">
        <f t="shared" si="1257"/>
        <v>0</v>
      </c>
    </row>
    <row r="2163" spans="2:12" ht="15" thickBot="1">
      <c r="B2163" s="207" t="s">
        <v>151</v>
      </c>
      <c r="C2163" s="232"/>
      <c r="D2163" s="232"/>
      <c r="E2163" s="258">
        <f t="shared" ref="E2163:L2163" si="1258">SUM(E2107+E2118+E2129+E2140+E2151+E2162)</f>
        <v>224</v>
      </c>
      <c r="F2163" s="341">
        <f t="shared" si="1258"/>
        <v>0</v>
      </c>
      <c r="G2163" s="342">
        <f t="shared" si="1258"/>
        <v>224</v>
      </c>
      <c r="H2163" s="343">
        <f t="shared" si="1258"/>
        <v>921450</v>
      </c>
      <c r="I2163" s="255">
        <f t="shared" si="1258"/>
        <v>4184</v>
      </c>
      <c r="J2163" s="256">
        <f t="shared" si="1258"/>
        <v>0</v>
      </c>
      <c r="K2163" s="257">
        <f t="shared" si="1258"/>
        <v>4184</v>
      </c>
      <c r="L2163" s="233">
        <f t="shared" si="1258"/>
        <v>21569710</v>
      </c>
    </row>
    <row r="2165" spans="2:12">
      <c r="B2165" s="961" t="s">
        <v>138</v>
      </c>
      <c r="C2165" s="961"/>
      <c r="D2165" s="961"/>
      <c r="E2165" s="922"/>
      <c r="F2165" s="922"/>
    </row>
    <row r="2166" spans="2:12" ht="16.5" customHeight="1" thickBot="1">
      <c r="B2166" s="954">
        <f>B2094+1</f>
        <v>46172</v>
      </c>
      <c r="C2166" s="954"/>
      <c r="D2166" s="954"/>
      <c r="E2166" s="954"/>
      <c r="F2166" s="954"/>
      <c r="G2166" s="311"/>
      <c r="H2166" s="20"/>
    </row>
    <row r="2167" spans="2:12" ht="15">
      <c r="B2167" s="958" t="s">
        <v>139</v>
      </c>
      <c r="C2167" s="959"/>
      <c r="D2167" s="960"/>
      <c r="E2167" s="5"/>
      <c r="F2167" s="226" t="s">
        <v>140</v>
      </c>
      <c r="G2167" s="226"/>
      <c r="H2167" s="6"/>
      <c r="I2167" s="7"/>
      <c r="J2167" s="226" t="s">
        <v>141</v>
      </c>
      <c r="K2167" s="226"/>
      <c r="L2167" s="6"/>
    </row>
    <row r="2168" spans="2:12" ht="15" thickBot="1">
      <c r="B2168" s="227"/>
      <c r="C2168" s="228"/>
      <c r="D2168" s="229"/>
      <c r="E2168" s="8" t="s">
        <v>142</v>
      </c>
      <c r="F2168" s="9" t="s">
        <v>143</v>
      </c>
      <c r="G2168" s="10" t="s">
        <v>144</v>
      </c>
      <c r="H2168" s="11" t="s">
        <v>145</v>
      </c>
      <c r="I2168" s="12" t="s">
        <v>142</v>
      </c>
      <c r="J2168" s="9" t="s">
        <v>143</v>
      </c>
      <c r="K2168" s="10" t="s">
        <v>144</v>
      </c>
      <c r="L2168" s="11" t="s">
        <v>145</v>
      </c>
    </row>
    <row r="2169" spans="2:12" ht="13.5" customHeight="1">
      <c r="B2169" s="955" t="s">
        <v>636</v>
      </c>
      <c r="C2169" s="301" t="s">
        <v>146</v>
      </c>
      <c r="D2169" s="234">
        <v>5000</v>
      </c>
      <c r="E2169" s="302">
        <v>53</v>
      </c>
      <c r="F2169" s="303"/>
      <c r="G2169" s="304">
        <f t="shared" ref="G2169:G2178" si="1259">E2169-F2169</f>
        <v>53</v>
      </c>
      <c r="H2169" s="305">
        <f>G2169*$D2169</f>
        <v>265000</v>
      </c>
      <c r="I2169" s="306">
        <f t="shared" ref="I2169:I2178" si="1260">SUM(I2097+E2169)</f>
        <v>1145</v>
      </c>
      <c r="J2169" s="307">
        <f t="shared" ref="J2169:J2178" si="1261">SUM(J2097+F2169)</f>
        <v>0</v>
      </c>
      <c r="K2169" s="308">
        <f t="shared" ref="K2169:K2178" si="1262">I2169-J2169</f>
        <v>1145</v>
      </c>
      <c r="L2169" s="309">
        <f>K2169*$D2169</f>
        <v>5725000</v>
      </c>
    </row>
    <row r="2170" spans="2:12">
      <c r="B2170" s="956"/>
      <c r="C2170" s="55" t="s">
        <v>312</v>
      </c>
      <c r="D2170" s="310">
        <v>5000</v>
      </c>
      <c r="E2170" s="195"/>
      <c r="F2170" s="196"/>
      <c r="G2170" s="197">
        <f t="shared" si="1259"/>
        <v>0</v>
      </c>
      <c r="H2170" s="198">
        <f t="shared" ref="H2170:H2177" si="1263">G2170*$D2170</f>
        <v>0</v>
      </c>
      <c r="I2170" s="208">
        <f t="shared" si="1260"/>
        <v>0</v>
      </c>
      <c r="J2170" s="147">
        <f t="shared" si="1261"/>
        <v>0</v>
      </c>
      <c r="K2170" s="242">
        <f t="shared" si="1262"/>
        <v>0</v>
      </c>
      <c r="L2170" s="243">
        <f t="shared" ref="L2170:L2177" si="1264">K2170*$D2170</f>
        <v>0</v>
      </c>
    </row>
    <row r="2171" spans="2:12">
      <c r="B2171" s="956"/>
      <c r="C2171" s="55" t="s">
        <v>314</v>
      </c>
      <c r="D2171" s="194">
        <v>2500</v>
      </c>
      <c r="E2171" s="195">
        <v>6</v>
      </c>
      <c r="F2171" s="196"/>
      <c r="G2171" s="197">
        <f t="shared" si="1259"/>
        <v>6</v>
      </c>
      <c r="H2171" s="198">
        <f t="shared" si="1263"/>
        <v>15000</v>
      </c>
      <c r="I2171" s="208">
        <f t="shared" si="1260"/>
        <v>39</v>
      </c>
      <c r="J2171" s="147">
        <f t="shared" si="1261"/>
        <v>0</v>
      </c>
      <c r="K2171" s="242">
        <f t="shared" si="1262"/>
        <v>39</v>
      </c>
      <c r="L2171" s="243">
        <f t="shared" si="1264"/>
        <v>97500</v>
      </c>
    </row>
    <row r="2172" spans="2:12">
      <c r="B2172" s="956"/>
      <c r="C2172" s="55" t="s">
        <v>313</v>
      </c>
      <c r="D2172" s="194">
        <v>2500</v>
      </c>
      <c r="E2172" s="195"/>
      <c r="F2172" s="196"/>
      <c r="G2172" s="197">
        <f t="shared" si="1259"/>
        <v>0</v>
      </c>
      <c r="H2172" s="198">
        <f t="shared" si="1263"/>
        <v>0</v>
      </c>
      <c r="I2172" s="208">
        <f t="shared" si="1260"/>
        <v>0</v>
      </c>
      <c r="J2172" s="147">
        <f t="shared" si="1261"/>
        <v>0</v>
      </c>
      <c r="K2172" s="242">
        <f t="shared" si="1262"/>
        <v>0</v>
      </c>
      <c r="L2172" s="243">
        <f t="shared" si="1264"/>
        <v>0</v>
      </c>
    </row>
    <row r="2173" spans="2:12">
      <c r="B2173" s="956"/>
      <c r="C2173" s="55" t="s">
        <v>147</v>
      </c>
      <c r="D2173" s="194">
        <v>4750</v>
      </c>
      <c r="E2173" s="195">
        <v>15</v>
      </c>
      <c r="F2173" s="196"/>
      <c r="G2173" s="197">
        <f t="shared" si="1259"/>
        <v>15</v>
      </c>
      <c r="H2173" s="198">
        <f t="shared" si="1263"/>
        <v>71250</v>
      </c>
      <c r="I2173" s="208">
        <f t="shared" si="1260"/>
        <v>177</v>
      </c>
      <c r="J2173" s="147">
        <f t="shared" si="1261"/>
        <v>0</v>
      </c>
      <c r="K2173" s="242">
        <f t="shared" si="1262"/>
        <v>177</v>
      </c>
      <c r="L2173" s="243">
        <f t="shared" si="1264"/>
        <v>840750</v>
      </c>
    </row>
    <row r="2174" spans="2:12">
      <c r="B2174" s="956"/>
      <c r="C2174" s="55" t="s">
        <v>315</v>
      </c>
      <c r="D2174" s="194">
        <v>4750</v>
      </c>
      <c r="E2174" s="195"/>
      <c r="F2174" s="196"/>
      <c r="G2174" s="197">
        <f t="shared" si="1259"/>
        <v>0</v>
      </c>
      <c r="H2174" s="198">
        <f t="shared" si="1263"/>
        <v>0</v>
      </c>
      <c r="I2174" s="208">
        <f t="shared" si="1260"/>
        <v>0</v>
      </c>
      <c r="J2174" s="147">
        <f t="shared" si="1261"/>
        <v>0</v>
      </c>
      <c r="K2174" s="242">
        <f t="shared" si="1262"/>
        <v>0</v>
      </c>
      <c r="L2174" s="243">
        <f t="shared" si="1264"/>
        <v>0</v>
      </c>
    </row>
    <row r="2175" spans="2:12">
      <c r="B2175" s="956"/>
      <c r="C2175" s="55" t="s">
        <v>317</v>
      </c>
      <c r="D2175" s="194">
        <v>2380</v>
      </c>
      <c r="E2175" s="195"/>
      <c r="F2175" s="196"/>
      <c r="G2175" s="197">
        <f t="shared" si="1259"/>
        <v>0</v>
      </c>
      <c r="H2175" s="198">
        <f t="shared" si="1263"/>
        <v>0</v>
      </c>
      <c r="I2175" s="208">
        <f t="shared" si="1260"/>
        <v>7</v>
      </c>
      <c r="J2175" s="147">
        <f t="shared" si="1261"/>
        <v>0</v>
      </c>
      <c r="K2175" s="242">
        <f t="shared" si="1262"/>
        <v>7</v>
      </c>
      <c r="L2175" s="243">
        <f t="shared" si="1264"/>
        <v>16660</v>
      </c>
    </row>
    <row r="2176" spans="2:12">
      <c r="B2176" s="956"/>
      <c r="C2176" s="55" t="s">
        <v>316</v>
      </c>
      <c r="D2176" s="194">
        <v>2380</v>
      </c>
      <c r="E2176" s="195"/>
      <c r="F2176" s="196"/>
      <c r="G2176" s="197">
        <f t="shared" si="1259"/>
        <v>0</v>
      </c>
      <c r="H2176" s="198">
        <f t="shared" si="1263"/>
        <v>0</v>
      </c>
      <c r="I2176" s="208">
        <f t="shared" si="1260"/>
        <v>0</v>
      </c>
      <c r="J2176" s="147">
        <f t="shared" si="1261"/>
        <v>0</v>
      </c>
      <c r="K2176" s="242">
        <f t="shared" si="1262"/>
        <v>0</v>
      </c>
      <c r="L2176" s="243">
        <f t="shared" si="1264"/>
        <v>0</v>
      </c>
    </row>
    <row r="2177" spans="2:12">
      <c r="B2177" s="956"/>
      <c r="C2177" s="55" t="s">
        <v>318</v>
      </c>
      <c r="D2177" s="194">
        <v>3500</v>
      </c>
      <c r="E2177" s="195"/>
      <c r="F2177" s="196"/>
      <c r="G2177" s="197">
        <f t="shared" si="1259"/>
        <v>0</v>
      </c>
      <c r="H2177" s="198">
        <f t="shared" si="1263"/>
        <v>0</v>
      </c>
      <c r="I2177" s="208">
        <f t="shared" si="1260"/>
        <v>0</v>
      </c>
      <c r="J2177" s="147">
        <f t="shared" si="1261"/>
        <v>0</v>
      </c>
      <c r="K2177" s="242">
        <f t="shared" si="1262"/>
        <v>0</v>
      </c>
      <c r="L2177" s="243">
        <f t="shared" si="1264"/>
        <v>0</v>
      </c>
    </row>
    <row r="2178" spans="2:12" ht="15" thickBot="1">
      <c r="B2178" s="956"/>
      <c r="C2178" s="200" t="s">
        <v>149</v>
      </c>
      <c r="D2178" s="201"/>
      <c r="E2178" s="339">
        <v>112</v>
      </c>
      <c r="F2178" s="203"/>
      <c r="G2178" s="204">
        <f t="shared" si="1259"/>
        <v>112</v>
      </c>
      <c r="H2178" s="330">
        <v>527260</v>
      </c>
      <c r="I2178" s="209">
        <f t="shared" si="1260"/>
        <v>1981</v>
      </c>
      <c r="J2178" s="210">
        <f t="shared" si="1261"/>
        <v>0</v>
      </c>
      <c r="K2178" s="244">
        <f t="shared" si="1262"/>
        <v>1981</v>
      </c>
      <c r="L2178" s="245">
        <f>SUM(L2106+H2178)</f>
        <v>9332160</v>
      </c>
    </row>
    <row r="2179" spans="2:12" ht="16" thickTop="1" thickBot="1">
      <c r="B2179" s="957"/>
      <c r="C2179" s="13" t="s">
        <v>150</v>
      </c>
      <c r="D2179" s="14"/>
      <c r="E2179" s="15">
        <f t="shared" ref="E2179:L2179" si="1265">SUM(E2169:E2178)</f>
        <v>186</v>
      </c>
      <c r="F2179" s="16">
        <f t="shared" si="1265"/>
        <v>0</v>
      </c>
      <c r="G2179" s="17">
        <f t="shared" si="1265"/>
        <v>186</v>
      </c>
      <c r="H2179" s="18">
        <f t="shared" si="1265"/>
        <v>878510</v>
      </c>
      <c r="I2179" s="246">
        <f t="shared" si="1265"/>
        <v>3349</v>
      </c>
      <c r="J2179" s="247">
        <f t="shared" si="1265"/>
        <v>0</v>
      </c>
      <c r="K2179" s="248">
        <f t="shared" si="1265"/>
        <v>3349</v>
      </c>
      <c r="L2179" s="249">
        <f t="shared" si="1265"/>
        <v>16012070</v>
      </c>
    </row>
    <row r="2180" spans="2:12" ht="13.5" customHeight="1">
      <c r="B2180" s="955" t="s">
        <v>319</v>
      </c>
      <c r="C2180" s="301" t="s">
        <v>146</v>
      </c>
      <c r="D2180" s="234">
        <v>4000</v>
      </c>
      <c r="E2180" s="302"/>
      <c r="F2180" s="303"/>
      <c r="G2180" s="304">
        <f t="shared" ref="G2180:G2188" si="1266">E2180-F2180</f>
        <v>0</v>
      </c>
      <c r="H2180" s="305">
        <f t="shared" ref="H2180:H2188" si="1267">G2180*$D2180</f>
        <v>0</v>
      </c>
      <c r="I2180" s="306">
        <f t="shared" ref="I2180:I2189" si="1268">SUM(I2108+E2180)</f>
        <v>0</v>
      </c>
      <c r="J2180" s="307">
        <f t="shared" ref="J2180:J2189" si="1269">SUM(J2108+F2180)</f>
        <v>0</v>
      </c>
      <c r="K2180" s="308">
        <f t="shared" ref="K2180:K2189" si="1270">I2180-J2180</f>
        <v>0</v>
      </c>
      <c r="L2180" s="309">
        <f>K2180*$D2180</f>
        <v>0</v>
      </c>
    </row>
    <row r="2181" spans="2:12">
      <c r="B2181" s="956"/>
      <c r="C2181" s="55" t="s">
        <v>312</v>
      </c>
      <c r="D2181" s="310">
        <v>4000</v>
      </c>
      <c r="E2181" s="195"/>
      <c r="F2181" s="196"/>
      <c r="G2181" s="197">
        <f t="shared" si="1266"/>
        <v>0</v>
      </c>
      <c r="H2181" s="198">
        <f t="shared" si="1267"/>
        <v>0</v>
      </c>
      <c r="I2181" s="208">
        <f t="shared" si="1268"/>
        <v>0</v>
      </c>
      <c r="J2181" s="147">
        <f t="shared" si="1269"/>
        <v>0</v>
      </c>
      <c r="K2181" s="242">
        <f t="shared" si="1270"/>
        <v>0</v>
      </c>
      <c r="L2181" s="243">
        <f t="shared" ref="L2181:L2188" si="1271">K2181*$D2181</f>
        <v>0</v>
      </c>
    </row>
    <row r="2182" spans="2:12">
      <c r="B2182" s="956"/>
      <c r="C2182" s="55" t="s">
        <v>314</v>
      </c>
      <c r="D2182" s="194">
        <v>2000</v>
      </c>
      <c r="E2182" s="195"/>
      <c r="F2182" s="196"/>
      <c r="G2182" s="197">
        <f t="shared" si="1266"/>
        <v>0</v>
      </c>
      <c r="H2182" s="198">
        <f t="shared" si="1267"/>
        <v>0</v>
      </c>
      <c r="I2182" s="208">
        <f t="shared" si="1268"/>
        <v>0</v>
      </c>
      <c r="J2182" s="147">
        <f t="shared" si="1269"/>
        <v>0</v>
      </c>
      <c r="K2182" s="242">
        <f t="shared" si="1270"/>
        <v>0</v>
      </c>
      <c r="L2182" s="243">
        <f t="shared" si="1271"/>
        <v>0</v>
      </c>
    </row>
    <row r="2183" spans="2:12">
      <c r="B2183" s="956"/>
      <c r="C2183" s="55" t="s">
        <v>313</v>
      </c>
      <c r="D2183" s="194">
        <v>2000</v>
      </c>
      <c r="E2183" s="195"/>
      <c r="F2183" s="196"/>
      <c r="G2183" s="197">
        <f t="shared" si="1266"/>
        <v>0</v>
      </c>
      <c r="H2183" s="198">
        <f t="shared" si="1267"/>
        <v>0</v>
      </c>
      <c r="I2183" s="208">
        <f t="shared" si="1268"/>
        <v>0</v>
      </c>
      <c r="J2183" s="147">
        <f t="shared" si="1269"/>
        <v>0</v>
      </c>
      <c r="K2183" s="242">
        <f t="shared" si="1270"/>
        <v>0</v>
      </c>
      <c r="L2183" s="243">
        <f t="shared" si="1271"/>
        <v>0</v>
      </c>
    </row>
    <row r="2184" spans="2:12">
      <c r="B2184" s="956"/>
      <c r="C2184" s="55" t="s">
        <v>147</v>
      </c>
      <c r="D2184" s="194">
        <v>3800</v>
      </c>
      <c r="E2184" s="195"/>
      <c r="F2184" s="196"/>
      <c r="G2184" s="197">
        <f t="shared" si="1266"/>
        <v>0</v>
      </c>
      <c r="H2184" s="198">
        <f t="shared" si="1267"/>
        <v>0</v>
      </c>
      <c r="I2184" s="208">
        <f t="shared" si="1268"/>
        <v>0</v>
      </c>
      <c r="J2184" s="147">
        <f t="shared" si="1269"/>
        <v>0</v>
      </c>
      <c r="K2184" s="242">
        <f t="shared" si="1270"/>
        <v>0</v>
      </c>
      <c r="L2184" s="243">
        <f t="shared" si="1271"/>
        <v>0</v>
      </c>
    </row>
    <row r="2185" spans="2:12">
      <c r="B2185" s="956"/>
      <c r="C2185" s="55" t="s">
        <v>315</v>
      </c>
      <c r="D2185" s="194">
        <v>3800</v>
      </c>
      <c r="E2185" s="195"/>
      <c r="F2185" s="196"/>
      <c r="G2185" s="197">
        <f t="shared" si="1266"/>
        <v>0</v>
      </c>
      <c r="H2185" s="198">
        <f t="shared" si="1267"/>
        <v>0</v>
      </c>
      <c r="I2185" s="208">
        <f t="shared" si="1268"/>
        <v>0</v>
      </c>
      <c r="J2185" s="147">
        <f t="shared" si="1269"/>
        <v>0</v>
      </c>
      <c r="K2185" s="242">
        <f t="shared" si="1270"/>
        <v>0</v>
      </c>
      <c r="L2185" s="243">
        <f t="shared" si="1271"/>
        <v>0</v>
      </c>
    </row>
    <row r="2186" spans="2:12">
      <c r="B2186" s="956"/>
      <c r="C2186" s="55" t="s">
        <v>317</v>
      </c>
      <c r="D2186" s="194">
        <v>1900</v>
      </c>
      <c r="E2186" s="195"/>
      <c r="F2186" s="196"/>
      <c r="G2186" s="197">
        <f t="shared" si="1266"/>
        <v>0</v>
      </c>
      <c r="H2186" s="198">
        <f t="shared" si="1267"/>
        <v>0</v>
      </c>
      <c r="I2186" s="208">
        <f t="shared" si="1268"/>
        <v>0</v>
      </c>
      <c r="J2186" s="147">
        <f t="shared" si="1269"/>
        <v>0</v>
      </c>
      <c r="K2186" s="242">
        <f t="shared" si="1270"/>
        <v>0</v>
      </c>
      <c r="L2186" s="243">
        <f t="shared" si="1271"/>
        <v>0</v>
      </c>
    </row>
    <row r="2187" spans="2:12">
      <c r="B2187" s="956"/>
      <c r="C2187" s="55" t="s">
        <v>316</v>
      </c>
      <c r="D2187" s="194">
        <v>1900</v>
      </c>
      <c r="E2187" s="195"/>
      <c r="F2187" s="196"/>
      <c r="G2187" s="197">
        <f t="shared" si="1266"/>
        <v>0</v>
      </c>
      <c r="H2187" s="198">
        <f t="shared" si="1267"/>
        <v>0</v>
      </c>
      <c r="I2187" s="208">
        <f t="shared" si="1268"/>
        <v>0</v>
      </c>
      <c r="J2187" s="147">
        <f t="shared" si="1269"/>
        <v>0</v>
      </c>
      <c r="K2187" s="242">
        <f t="shared" si="1270"/>
        <v>0</v>
      </c>
      <c r="L2187" s="243">
        <f t="shared" si="1271"/>
        <v>0</v>
      </c>
    </row>
    <row r="2188" spans="2:12">
      <c r="B2188" s="956"/>
      <c r="C2188" s="55" t="s">
        <v>318</v>
      </c>
      <c r="D2188" s="194">
        <v>2800</v>
      </c>
      <c r="E2188" s="195"/>
      <c r="F2188" s="196"/>
      <c r="G2188" s="197">
        <f t="shared" si="1266"/>
        <v>0</v>
      </c>
      <c r="H2188" s="198">
        <f t="shared" si="1267"/>
        <v>0</v>
      </c>
      <c r="I2188" s="208">
        <f t="shared" si="1268"/>
        <v>0</v>
      </c>
      <c r="J2188" s="147">
        <f t="shared" si="1269"/>
        <v>0</v>
      </c>
      <c r="K2188" s="242">
        <f t="shared" si="1270"/>
        <v>0</v>
      </c>
      <c r="L2188" s="243">
        <f t="shared" si="1271"/>
        <v>0</v>
      </c>
    </row>
    <row r="2189" spans="2:12" ht="15" thickBot="1">
      <c r="B2189" s="956"/>
      <c r="C2189" s="200" t="s">
        <v>149</v>
      </c>
      <c r="D2189" s="201"/>
      <c r="E2189" s="339"/>
      <c r="F2189" s="203"/>
      <c r="G2189" s="204">
        <f>E2189-F2189</f>
        <v>0</v>
      </c>
      <c r="H2189" s="330"/>
      <c r="I2189" s="209">
        <f t="shared" si="1268"/>
        <v>0</v>
      </c>
      <c r="J2189" s="210">
        <f t="shared" si="1269"/>
        <v>0</v>
      </c>
      <c r="K2189" s="244">
        <f t="shared" si="1270"/>
        <v>0</v>
      </c>
      <c r="L2189" s="245">
        <f>SUM(L2117+H2189)</f>
        <v>0</v>
      </c>
    </row>
    <row r="2190" spans="2:12" ht="16" thickTop="1" thickBot="1">
      <c r="B2190" s="957"/>
      <c r="C2190" s="13" t="s">
        <v>150</v>
      </c>
      <c r="D2190" s="14"/>
      <c r="E2190" s="15">
        <f t="shared" ref="E2190:L2190" si="1272">SUM(E2180:E2189)</f>
        <v>0</v>
      </c>
      <c r="F2190" s="16">
        <f t="shared" si="1272"/>
        <v>0</v>
      </c>
      <c r="G2190" s="17">
        <f t="shared" si="1272"/>
        <v>0</v>
      </c>
      <c r="H2190" s="18">
        <f t="shared" si="1272"/>
        <v>0</v>
      </c>
      <c r="I2190" s="246">
        <f t="shared" si="1272"/>
        <v>0</v>
      </c>
      <c r="J2190" s="247">
        <f t="shared" si="1272"/>
        <v>0</v>
      </c>
      <c r="K2190" s="248">
        <f t="shared" si="1272"/>
        <v>0</v>
      </c>
      <c r="L2190" s="249">
        <f t="shared" si="1272"/>
        <v>0</v>
      </c>
    </row>
    <row r="2191" spans="2:12" ht="13.5" customHeight="1">
      <c r="B2191" s="955" t="s">
        <v>320</v>
      </c>
      <c r="C2191" s="301" t="s">
        <v>146</v>
      </c>
      <c r="D2191" s="234">
        <v>3000</v>
      </c>
      <c r="E2191" s="302"/>
      <c r="F2191" s="303"/>
      <c r="G2191" s="304">
        <f t="shared" ref="G2191:G2199" si="1273">E2191-F2191</f>
        <v>0</v>
      </c>
      <c r="H2191" s="305">
        <f t="shared" ref="H2191:H2199" si="1274">G2191*$D2191</f>
        <v>0</v>
      </c>
      <c r="I2191" s="306">
        <f t="shared" ref="I2191:I2200" si="1275">SUM(I2119+E2191)</f>
        <v>70</v>
      </c>
      <c r="J2191" s="307">
        <f t="shared" ref="J2191:J2200" si="1276">SUM(J2119+F2191)</f>
        <v>0</v>
      </c>
      <c r="K2191" s="308">
        <f t="shared" ref="K2191:K2200" si="1277">I2191-J2191</f>
        <v>70</v>
      </c>
      <c r="L2191" s="309">
        <f>K2191*$D2191</f>
        <v>210000</v>
      </c>
    </row>
    <row r="2192" spans="2:12">
      <c r="B2192" s="956"/>
      <c r="C2192" s="55" t="s">
        <v>312</v>
      </c>
      <c r="D2192" s="310">
        <v>3000</v>
      </c>
      <c r="E2192" s="195"/>
      <c r="F2192" s="196"/>
      <c r="G2192" s="197">
        <f t="shared" si="1273"/>
        <v>0</v>
      </c>
      <c r="H2192" s="198">
        <f t="shared" si="1274"/>
        <v>0</v>
      </c>
      <c r="I2192" s="208">
        <f t="shared" si="1275"/>
        <v>0</v>
      </c>
      <c r="J2192" s="147">
        <f t="shared" si="1276"/>
        <v>0</v>
      </c>
      <c r="K2192" s="242">
        <f t="shared" si="1277"/>
        <v>0</v>
      </c>
      <c r="L2192" s="243">
        <f t="shared" ref="L2192:L2199" si="1278">K2192*$D2192</f>
        <v>0</v>
      </c>
    </row>
    <row r="2193" spans="2:12">
      <c r="B2193" s="956"/>
      <c r="C2193" s="55" t="s">
        <v>314</v>
      </c>
      <c r="D2193" s="194">
        <v>1500</v>
      </c>
      <c r="E2193" s="195"/>
      <c r="F2193" s="196"/>
      <c r="G2193" s="197">
        <f t="shared" si="1273"/>
        <v>0</v>
      </c>
      <c r="H2193" s="198">
        <f t="shared" si="1274"/>
        <v>0</v>
      </c>
      <c r="I2193" s="208">
        <f t="shared" si="1275"/>
        <v>2</v>
      </c>
      <c r="J2193" s="147">
        <f t="shared" si="1276"/>
        <v>0</v>
      </c>
      <c r="K2193" s="242">
        <f t="shared" si="1277"/>
        <v>2</v>
      </c>
      <c r="L2193" s="243">
        <f t="shared" si="1278"/>
        <v>3000</v>
      </c>
    </row>
    <row r="2194" spans="2:12">
      <c r="B2194" s="956"/>
      <c r="C2194" s="55" t="s">
        <v>313</v>
      </c>
      <c r="D2194" s="194">
        <v>1500</v>
      </c>
      <c r="E2194" s="195"/>
      <c r="F2194" s="196"/>
      <c r="G2194" s="197">
        <f t="shared" si="1273"/>
        <v>0</v>
      </c>
      <c r="H2194" s="198">
        <f t="shared" si="1274"/>
        <v>0</v>
      </c>
      <c r="I2194" s="208">
        <f t="shared" si="1275"/>
        <v>0</v>
      </c>
      <c r="J2194" s="147">
        <f t="shared" si="1276"/>
        <v>0</v>
      </c>
      <c r="K2194" s="242">
        <f t="shared" si="1277"/>
        <v>0</v>
      </c>
      <c r="L2194" s="243">
        <f t="shared" si="1278"/>
        <v>0</v>
      </c>
    </row>
    <row r="2195" spans="2:12">
      <c r="B2195" s="956"/>
      <c r="C2195" s="55" t="s">
        <v>147</v>
      </c>
      <c r="D2195" s="194">
        <v>2850</v>
      </c>
      <c r="E2195" s="195"/>
      <c r="F2195" s="196"/>
      <c r="G2195" s="197">
        <f t="shared" si="1273"/>
        <v>0</v>
      </c>
      <c r="H2195" s="198">
        <f t="shared" si="1274"/>
        <v>0</v>
      </c>
      <c r="I2195" s="208">
        <f t="shared" si="1275"/>
        <v>12</v>
      </c>
      <c r="J2195" s="147">
        <f t="shared" si="1276"/>
        <v>0</v>
      </c>
      <c r="K2195" s="242">
        <f t="shared" si="1277"/>
        <v>12</v>
      </c>
      <c r="L2195" s="243">
        <f t="shared" si="1278"/>
        <v>34200</v>
      </c>
    </row>
    <row r="2196" spans="2:12">
      <c r="B2196" s="956"/>
      <c r="C2196" s="55" t="s">
        <v>315</v>
      </c>
      <c r="D2196" s="194">
        <v>2850</v>
      </c>
      <c r="E2196" s="195"/>
      <c r="F2196" s="196"/>
      <c r="G2196" s="197">
        <f t="shared" si="1273"/>
        <v>0</v>
      </c>
      <c r="H2196" s="198">
        <f t="shared" si="1274"/>
        <v>0</v>
      </c>
      <c r="I2196" s="208">
        <f t="shared" si="1275"/>
        <v>0</v>
      </c>
      <c r="J2196" s="147">
        <f t="shared" si="1276"/>
        <v>0</v>
      </c>
      <c r="K2196" s="242">
        <f t="shared" si="1277"/>
        <v>0</v>
      </c>
      <c r="L2196" s="243">
        <f t="shared" si="1278"/>
        <v>0</v>
      </c>
    </row>
    <row r="2197" spans="2:12">
      <c r="B2197" s="956"/>
      <c r="C2197" s="55" t="s">
        <v>317</v>
      </c>
      <c r="D2197" s="194">
        <v>1430</v>
      </c>
      <c r="E2197" s="195"/>
      <c r="F2197" s="196"/>
      <c r="G2197" s="197">
        <f t="shared" si="1273"/>
        <v>0</v>
      </c>
      <c r="H2197" s="198">
        <f t="shared" si="1274"/>
        <v>0</v>
      </c>
      <c r="I2197" s="208">
        <f t="shared" si="1275"/>
        <v>0</v>
      </c>
      <c r="J2197" s="147">
        <f t="shared" si="1276"/>
        <v>0</v>
      </c>
      <c r="K2197" s="242">
        <f t="shared" si="1277"/>
        <v>0</v>
      </c>
      <c r="L2197" s="243">
        <f t="shared" si="1278"/>
        <v>0</v>
      </c>
    </row>
    <row r="2198" spans="2:12">
      <c r="B2198" s="956"/>
      <c r="C2198" s="55" t="s">
        <v>316</v>
      </c>
      <c r="D2198" s="194">
        <v>1430</v>
      </c>
      <c r="E2198" s="195"/>
      <c r="F2198" s="196"/>
      <c r="G2198" s="197">
        <f t="shared" si="1273"/>
        <v>0</v>
      </c>
      <c r="H2198" s="198">
        <f t="shared" si="1274"/>
        <v>0</v>
      </c>
      <c r="I2198" s="208">
        <f t="shared" si="1275"/>
        <v>0</v>
      </c>
      <c r="J2198" s="147">
        <f t="shared" si="1276"/>
        <v>0</v>
      </c>
      <c r="K2198" s="242">
        <f t="shared" si="1277"/>
        <v>0</v>
      </c>
      <c r="L2198" s="243">
        <f t="shared" si="1278"/>
        <v>0</v>
      </c>
    </row>
    <row r="2199" spans="2:12">
      <c r="B2199" s="956"/>
      <c r="C2199" s="55" t="s">
        <v>318</v>
      </c>
      <c r="D2199" s="194">
        <v>2100</v>
      </c>
      <c r="E2199" s="195"/>
      <c r="F2199" s="196"/>
      <c r="G2199" s="197">
        <f t="shared" si="1273"/>
        <v>0</v>
      </c>
      <c r="H2199" s="198">
        <f t="shared" si="1274"/>
        <v>0</v>
      </c>
      <c r="I2199" s="208">
        <f t="shared" si="1275"/>
        <v>0</v>
      </c>
      <c r="J2199" s="147">
        <f t="shared" si="1276"/>
        <v>0</v>
      </c>
      <c r="K2199" s="242">
        <f t="shared" si="1277"/>
        <v>0</v>
      </c>
      <c r="L2199" s="243">
        <f t="shared" si="1278"/>
        <v>0</v>
      </c>
    </row>
    <row r="2200" spans="2:12" ht="15" thickBot="1">
      <c r="B2200" s="956"/>
      <c r="C2200" s="200" t="s">
        <v>149</v>
      </c>
      <c r="D2200" s="201"/>
      <c r="E2200" s="339"/>
      <c r="F2200" s="203"/>
      <c r="G2200" s="204">
        <f>E2200-F2200</f>
        <v>0</v>
      </c>
      <c r="H2200" s="330"/>
      <c r="I2200" s="209">
        <f t="shared" si="1275"/>
        <v>205</v>
      </c>
      <c r="J2200" s="210">
        <f t="shared" si="1276"/>
        <v>0</v>
      </c>
      <c r="K2200" s="244">
        <f t="shared" si="1277"/>
        <v>205</v>
      </c>
      <c r="L2200" s="245">
        <f>SUM(L2128+H2200)</f>
        <v>584250</v>
      </c>
    </row>
    <row r="2201" spans="2:12" ht="16" thickTop="1" thickBot="1">
      <c r="B2201" s="957"/>
      <c r="C2201" s="13" t="s">
        <v>150</v>
      </c>
      <c r="D2201" s="14"/>
      <c r="E2201" s="15">
        <f t="shared" ref="E2201:L2201" si="1279">SUM(E2191:E2200)</f>
        <v>0</v>
      </c>
      <c r="F2201" s="16">
        <f t="shared" si="1279"/>
        <v>0</v>
      </c>
      <c r="G2201" s="17">
        <f t="shared" si="1279"/>
        <v>0</v>
      </c>
      <c r="H2201" s="18">
        <f t="shared" si="1279"/>
        <v>0</v>
      </c>
      <c r="I2201" s="246">
        <f t="shared" si="1279"/>
        <v>289</v>
      </c>
      <c r="J2201" s="247">
        <f t="shared" si="1279"/>
        <v>0</v>
      </c>
      <c r="K2201" s="248">
        <f t="shared" si="1279"/>
        <v>289</v>
      </c>
      <c r="L2201" s="249">
        <f t="shared" si="1279"/>
        <v>831450</v>
      </c>
    </row>
    <row r="2202" spans="2:12" ht="13.5" customHeight="1">
      <c r="B2202" s="955" t="s">
        <v>321</v>
      </c>
      <c r="C2202" s="301" t="s">
        <v>146</v>
      </c>
      <c r="D2202" s="234">
        <v>10000</v>
      </c>
      <c r="E2202" s="302"/>
      <c r="F2202" s="303"/>
      <c r="G2202" s="304">
        <f t="shared" ref="G2202:G2210" si="1280">E2202-F2202</f>
        <v>0</v>
      </c>
      <c r="H2202" s="305">
        <f t="shared" ref="H2202:H2210" si="1281">G2202*$D2202</f>
        <v>0</v>
      </c>
      <c r="I2202" s="306">
        <f t="shared" ref="I2202:I2211" si="1282">SUM(I2130+E2202)</f>
        <v>60</v>
      </c>
      <c r="J2202" s="307">
        <f t="shared" ref="J2202:J2211" si="1283">SUM(J2130+F2202)</f>
        <v>0</v>
      </c>
      <c r="K2202" s="308">
        <f t="shared" ref="K2202:K2211" si="1284">I2202-J2202</f>
        <v>60</v>
      </c>
      <c r="L2202" s="309">
        <f>K2202*$D2202</f>
        <v>600000</v>
      </c>
    </row>
    <row r="2203" spans="2:12">
      <c r="B2203" s="956"/>
      <c r="C2203" s="55" t="s">
        <v>312</v>
      </c>
      <c r="D2203" s="310">
        <v>10000</v>
      </c>
      <c r="E2203" s="195"/>
      <c r="F2203" s="196"/>
      <c r="G2203" s="197">
        <f t="shared" si="1280"/>
        <v>0</v>
      </c>
      <c r="H2203" s="198">
        <f t="shared" si="1281"/>
        <v>0</v>
      </c>
      <c r="I2203" s="208">
        <f t="shared" si="1282"/>
        <v>0</v>
      </c>
      <c r="J2203" s="147">
        <f t="shared" si="1283"/>
        <v>0</v>
      </c>
      <c r="K2203" s="242">
        <f t="shared" si="1284"/>
        <v>0</v>
      </c>
      <c r="L2203" s="243">
        <f t="shared" ref="L2203:L2210" si="1285">K2203*$D2203</f>
        <v>0</v>
      </c>
    </row>
    <row r="2204" spans="2:12">
      <c r="B2204" s="956"/>
      <c r="C2204" s="55" t="s">
        <v>314</v>
      </c>
      <c r="D2204" s="194">
        <v>5000</v>
      </c>
      <c r="E2204" s="195"/>
      <c r="F2204" s="196"/>
      <c r="G2204" s="197">
        <f t="shared" si="1280"/>
        <v>0</v>
      </c>
      <c r="H2204" s="198">
        <f t="shared" si="1281"/>
        <v>0</v>
      </c>
      <c r="I2204" s="208">
        <f t="shared" si="1282"/>
        <v>2</v>
      </c>
      <c r="J2204" s="147">
        <f t="shared" si="1283"/>
        <v>0</v>
      </c>
      <c r="K2204" s="242">
        <f t="shared" si="1284"/>
        <v>2</v>
      </c>
      <c r="L2204" s="243">
        <f t="shared" si="1285"/>
        <v>10000</v>
      </c>
    </row>
    <row r="2205" spans="2:12">
      <c r="B2205" s="956"/>
      <c r="C2205" s="55" t="s">
        <v>313</v>
      </c>
      <c r="D2205" s="194">
        <v>5000</v>
      </c>
      <c r="E2205" s="195"/>
      <c r="F2205" s="196"/>
      <c r="G2205" s="197">
        <f t="shared" si="1280"/>
        <v>0</v>
      </c>
      <c r="H2205" s="198">
        <f t="shared" si="1281"/>
        <v>0</v>
      </c>
      <c r="I2205" s="208">
        <f t="shared" si="1282"/>
        <v>0</v>
      </c>
      <c r="J2205" s="147">
        <f t="shared" si="1283"/>
        <v>0</v>
      </c>
      <c r="K2205" s="242">
        <f t="shared" si="1284"/>
        <v>0</v>
      </c>
      <c r="L2205" s="243">
        <f t="shared" si="1285"/>
        <v>0</v>
      </c>
    </row>
    <row r="2206" spans="2:12">
      <c r="B2206" s="956"/>
      <c r="C2206" s="55" t="s">
        <v>147</v>
      </c>
      <c r="D2206" s="194">
        <v>9500</v>
      </c>
      <c r="E2206" s="195"/>
      <c r="F2206" s="196"/>
      <c r="G2206" s="197">
        <f t="shared" si="1280"/>
        <v>0</v>
      </c>
      <c r="H2206" s="198">
        <f t="shared" si="1281"/>
        <v>0</v>
      </c>
      <c r="I2206" s="208">
        <f t="shared" si="1282"/>
        <v>9</v>
      </c>
      <c r="J2206" s="147">
        <f t="shared" si="1283"/>
        <v>0</v>
      </c>
      <c r="K2206" s="242">
        <f t="shared" si="1284"/>
        <v>9</v>
      </c>
      <c r="L2206" s="243">
        <f t="shared" si="1285"/>
        <v>85500</v>
      </c>
    </row>
    <row r="2207" spans="2:12">
      <c r="B2207" s="956"/>
      <c r="C2207" s="55" t="s">
        <v>315</v>
      </c>
      <c r="D2207" s="194">
        <v>9500</v>
      </c>
      <c r="E2207" s="195"/>
      <c r="F2207" s="196"/>
      <c r="G2207" s="197">
        <f t="shared" si="1280"/>
        <v>0</v>
      </c>
      <c r="H2207" s="198">
        <f t="shared" si="1281"/>
        <v>0</v>
      </c>
      <c r="I2207" s="208">
        <f t="shared" si="1282"/>
        <v>0</v>
      </c>
      <c r="J2207" s="147">
        <f t="shared" si="1283"/>
        <v>0</v>
      </c>
      <c r="K2207" s="242">
        <f t="shared" si="1284"/>
        <v>0</v>
      </c>
      <c r="L2207" s="243">
        <f t="shared" si="1285"/>
        <v>0</v>
      </c>
    </row>
    <row r="2208" spans="2:12">
      <c r="B2208" s="956"/>
      <c r="C2208" s="55" t="s">
        <v>317</v>
      </c>
      <c r="D2208" s="194">
        <v>4750</v>
      </c>
      <c r="E2208" s="195"/>
      <c r="F2208" s="196"/>
      <c r="G2208" s="197">
        <f t="shared" si="1280"/>
        <v>0</v>
      </c>
      <c r="H2208" s="198">
        <f t="shared" si="1281"/>
        <v>0</v>
      </c>
      <c r="I2208" s="208">
        <f t="shared" si="1282"/>
        <v>0</v>
      </c>
      <c r="J2208" s="147">
        <f t="shared" si="1283"/>
        <v>0</v>
      </c>
      <c r="K2208" s="242">
        <f t="shared" si="1284"/>
        <v>0</v>
      </c>
      <c r="L2208" s="243">
        <f t="shared" si="1285"/>
        <v>0</v>
      </c>
    </row>
    <row r="2209" spans="2:12">
      <c r="B2209" s="956"/>
      <c r="C2209" s="55" t="s">
        <v>316</v>
      </c>
      <c r="D2209" s="194">
        <v>4750</v>
      </c>
      <c r="E2209" s="195"/>
      <c r="F2209" s="196"/>
      <c r="G2209" s="197">
        <f t="shared" si="1280"/>
        <v>0</v>
      </c>
      <c r="H2209" s="198">
        <f t="shared" si="1281"/>
        <v>0</v>
      </c>
      <c r="I2209" s="208">
        <f t="shared" si="1282"/>
        <v>0</v>
      </c>
      <c r="J2209" s="147">
        <f t="shared" si="1283"/>
        <v>0</v>
      </c>
      <c r="K2209" s="242">
        <f t="shared" si="1284"/>
        <v>0</v>
      </c>
      <c r="L2209" s="243">
        <f t="shared" si="1285"/>
        <v>0</v>
      </c>
    </row>
    <row r="2210" spans="2:12">
      <c r="B2210" s="956"/>
      <c r="C2210" s="55" t="s">
        <v>318</v>
      </c>
      <c r="D2210" s="194">
        <v>7000</v>
      </c>
      <c r="E2210" s="195"/>
      <c r="F2210" s="196"/>
      <c r="G2210" s="197">
        <f t="shared" si="1280"/>
        <v>0</v>
      </c>
      <c r="H2210" s="198">
        <f t="shared" si="1281"/>
        <v>0</v>
      </c>
      <c r="I2210" s="208">
        <f t="shared" si="1282"/>
        <v>0</v>
      </c>
      <c r="J2210" s="147">
        <f t="shared" si="1283"/>
        <v>0</v>
      </c>
      <c r="K2210" s="242">
        <f t="shared" si="1284"/>
        <v>0</v>
      </c>
      <c r="L2210" s="243">
        <f t="shared" si="1285"/>
        <v>0</v>
      </c>
    </row>
    <row r="2211" spans="2:12" ht="15" thickBot="1">
      <c r="B2211" s="956"/>
      <c r="C2211" s="200" t="s">
        <v>149</v>
      </c>
      <c r="D2211" s="201"/>
      <c r="E2211" s="339"/>
      <c r="F2211" s="203"/>
      <c r="G2211" s="204">
        <f>E2211-F2211</f>
        <v>0</v>
      </c>
      <c r="H2211" s="330"/>
      <c r="I2211" s="209">
        <f t="shared" si="1282"/>
        <v>0</v>
      </c>
      <c r="J2211" s="210">
        <f t="shared" si="1283"/>
        <v>0</v>
      </c>
      <c r="K2211" s="244">
        <f t="shared" si="1284"/>
        <v>0</v>
      </c>
      <c r="L2211" s="245">
        <f>SUM(L2139+H2211)</f>
        <v>0</v>
      </c>
    </row>
    <row r="2212" spans="2:12" ht="16" thickTop="1" thickBot="1">
      <c r="B2212" s="957"/>
      <c r="C2212" s="13" t="s">
        <v>150</v>
      </c>
      <c r="D2212" s="14"/>
      <c r="E2212" s="15">
        <f t="shared" ref="E2212:L2212" si="1286">SUM(E2202:E2211)</f>
        <v>0</v>
      </c>
      <c r="F2212" s="16">
        <f t="shared" si="1286"/>
        <v>0</v>
      </c>
      <c r="G2212" s="17">
        <f t="shared" si="1286"/>
        <v>0</v>
      </c>
      <c r="H2212" s="18">
        <f t="shared" si="1286"/>
        <v>0</v>
      </c>
      <c r="I2212" s="246">
        <f t="shared" si="1286"/>
        <v>71</v>
      </c>
      <c r="J2212" s="247">
        <f t="shared" si="1286"/>
        <v>0</v>
      </c>
      <c r="K2212" s="248">
        <f t="shared" si="1286"/>
        <v>71</v>
      </c>
      <c r="L2212" s="249">
        <f t="shared" si="1286"/>
        <v>695500</v>
      </c>
    </row>
    <row r="2213" spans="2:12" ht="13.5" customHeight="1">
      <c r="B2213" s="955" t="s">
        <v>686</v>
      </c>
      <c r="C2213" s="301" t="s">
        <v>146</v>
      </c>
      <c r="D2213" s="234">
        <v>8000</v>
      </c>
      <c r="E2213" s="302"/>
      <c r="F2213" s="303"/>
      <c r="G2213" s="304">
        <f t="shared" ref="G2213:G2221" si="1287">E2213-F2213</f>
        <v>0</v>
      </c>
      <c r="H2213" s="305">
        <f t="shared" ref="H2213:H2221" si="1288">G2213*$D2213</f>
        <v>0</v>
      </c>
      <c r="I2213" s="306">
        <f t="shared" ref="I2213:I2222" si="1289">SUM(I2141+E2213)</f>
        <v>461</v>
      </c>
      <c r="J2213" s="307">
        <f t="shared" ref="J2213:J2222" si="1290">SUM(J2141+F2213)</f>
        <v>0</v>
      </c>
      <c r="K2213" s="308">
        <f t="shared" ref="K2213:K2222" si="1291">I2213-J2213</f>
        <v>461</v>
      </c>
      <c r="L2213" s="309">
        <f>K2213*$D2213</f>
        <v>3688000</v>
      </c>
    </row>
    <row r="2214" spans="2:12">
      <c r="B2214" s="956"/>
      <c r="C2214" s="55" t="s">
        <v>312</v>
      </c>
      <c r="D2214" s="310">
        <v>8000</v>
      </c>
      <c r="E2214" s="195"/>
      <c r="F2214" s="196"/>
      <c r="G2214" s="197">
        <f t="shared" si="1287"/>
        <v>0</v>
      </c>
      <c r="H2214" s="198">
        <f t="shared" si="1288"/>
        <v>0</v>
      </c>
      <c r="I2214" s="208">
        <f t="shared" si="1289"/>
        <v>0</v>
      </c>
      <c r="J2214" s="147">
        <f t="shared" si="1290"/>
        <v>0</v>
      </c>
      <c r="K2214" s="242">
        <f t="shared" si="1291"/>
        <v>0</v>
      </c>
      <c r="L2214" s="243">
        <f t="shared" ref="L2214:L2221" si="1292">K2214*$D2214</f>
        <v>0</v>
      </c>
    </row>
    <row r="2215" spans="2:12">
      <c r="B2215" s="956"/>
      <c r="C2215" s="55" t="s">
        <v>314</v>
      </c>
      <c r="D2215" s="194">
        <v>4000</v>
      </c>
      <c r="E2215" s="195"/>
      <c r="F2215" s="196"/>
      <c r="G2215" s="197">
        <f t="shared" si="1287"/>
        <v>0</v>
      </c>
      <c r="H2215" s="198">
        <f t="shared" si="1288"/>
        <v>0</v>
      </c>
      <c r="I2215" s="208">
        <f t="shared" si="1289"/>
        <v>25</v>
      </c>
      <c r="J2215" s="147">
        <f t="shared" si="1290"/>
        <v>0</v>
      </c>
      <c r="K2215" s="242">
        <f t="shared" si="1291"/>
        <v>25</v>
      </c>
      <c r="L2215" s="243">
        <f t="shared" si="1292"/>
        <v>100000</v>
      </c>
    </row>
    <row r="2216" spans="2:12">
      <c r="B2216" s="956"/>
      <c r="C2216" s="55" t="s">
        <v>313</v>
      </c>
      <c r="D2216" s="194">
        <v>4000</v>
      </c>
      <c r="E2216" s="195"/>
      <c r="F2216" s="196"/>
      <c r="G2216" s="197">
        <f t="shared" si="1287"/>
        <v>0</v>
      </c>
      <c r="H2216" s="198">
        <f t="shared" si="1288"/>
        <v>0</v>
      </c>
      <c r="I2216" s="208">
        <f t="shared" si="1289"/>
        <v>0</v>
      </c>
      <c r="J2216" s="147">
        <f t="shared" si="1290"/>
        <v>0</v>
      </c>
      <c r="K2216" s="242">
        <f t="shared" si="1291"/>
        <v>0</v>
      </c>
      <c r="L2216" s="243">
        <f t="shared" si="1292"/>
        <v>0</v>
      </c>
    </row>
    <row r="2217" spans="2:12">
      <c r="B2217" s="956"/>
      <c r="C2217" s="55" t="s">
        <v>147</v>
      </c>
      <c r="D2217" s="194">
        <v>7600</v>
      </c>
      <c r="E2217" s="195"/>
      <c r="F2217" s="196"/>
      <c r="G2217" s="197">
        <f t="shared" si="1287"/>
        <v>0</v>
      </c>
      <c r="H2217" s="198">
        <f t="shared" si="1288"/>
        <v>0</v>
      </c>
      <c r="I2217" s="208">
        <f t="shared" si="1289"/>
        <v>70</v>
      </c>
      <c r="J2217" s="147">
        <f t="shared" si="1290"/>
        <v>0</v>
      </c>
      <c r="K2217" s="242">
        <f t="shared" si="1291"/>
        <v>70</v>
      </c>
      <c r="L2217" s="243">
        <f t="shared" si="1292"/>
        <v>532000</v>
      </c>
    </row>
    <row r="2218" spans="2:12">
      <c r="B2218" s="956"/>
      <c r="C2218" s="55" t="s">
        <v>315</v>
      </c>
      <c r="D2218" s="194">
        <v>7600</v>
      </c>
      <c r="E2218" s="195"/>
      <c r="F2218" s="196"/>
      <c r="G2218" s="197">
        <f t="shared" si="1287"/>
        <v>0</v>
      </c>
      <c r="H2218" s="198">
        <f t="shared" si="1288"/>
        <v>0</v>
      </c>
      <c r="I2218" s="208">
        <f t="shared" si="1289"/>
        <v>0</v>
      </c>
      <c r="J2218" s="147">
        <f t="shared" si="1290"/>
        <v>0</v>
      </c>
      <c r="K2218" s="242">
        <f t="shared" si="1291"/>
        <v>0</v>
      </c>
      <c r="L2218" s="243">
        <f t="shared" si="1292"/>
        <v>0</v>
      </c>
    </row>
    <row r="2219" spans="2:12">
      <c r="B2219" s="956"/>
      <c r="C2219" s="55" t="s">
        <v>317</v>
      </c>
      <c r="D2219" s="194">
        <v>3800</v>
      </c>
      <c r="E2219" s="195"/>
      <c r="F2219" s="196"/>
      <c r="G2219" s="197">
        <f t="shared" si="1287"/>
        <v>0</v>
      </c>
      <c r="H2219" s="198">
        <f t="shared" si="1288"/>
        <v>0</v>
      </c>
      <c r="I2219" s="208">
        <f t="shared" si="1289"/>
        <v>1</v>
      </c>
      <c r="J2219" s="147">
        <f t="shared" si="1290"/>
        <v>0</v>
      </c>
      <c r="K2219" s="242">
        <f t="shared" si="1291"/>
        <v>1</v>
      </c>
      <c r="L2219" s="243">
        <f t="shared" si="1292"/>
        <v>3800</v>
      </c>
    </row>
    <row r="2220" spans="2:12">
      <c r="B2220" s="956"/>
      <c r="C2220" s="55" t="s">
        <v>316</v>
      </c>
      <c r="D2220" s="194">
        <v>3800</v>
      </c>
      <c r="E2220" s="195"/>
      <c r="F2220" s="196"/>
      <c r="G2220" s="197">
        <f t="shared" si="1287"/>
        <v>0</v>
      </c>
      <c r="H2220" s="198">
        <f t="shared" si="1288"/>
        <v>0</v>
      </c>
      <c r="I2220" s="208">
        <f t="shared" si="1289"/>
        <v>0</v>
      </c>
      <c r="J2220" s="147">
        <f t="shared" si="1290"/>
        <v>0</v>
      </c>
      <c r="K2220" s="242">
        <f t="shared" si="1291"/>
        <v>0</v>
      </c>
      <c r="L2220" s="243">
        <f t="shared" si="1292"/>
        <v>0</v>
      </c>
    </row>
    <row r="2221" spans="2:12">
      <c r="B2221" s="956"/>
      <c r="C2221" s="55" t="s">
        <v>318</v>
      </c>
      <c r="D2221" s="194">
        <v>5600</v>
      </c>
      <c r="E2221" s="195"/>
      <c r="F2221" s="196"/>
      <c r="G2221" s="197">
        <f t="shared" si="1287"/>
        <v>0</v>
      </c>
      <c r="H2221" s="198">
        <f t="shared" si="1288"/>
        <v>0</v>
      </c>
      <c r="I2221" s="208">
        <f t="shared" si="1289"/>
        <v>0</v>
      </c>
      <c r="J2221" s="147">
        <f t="shared" si="1290"/>
        <v>0</v>
      </c>
      <c r="K2221" s="242">
        <f t="shared" si="1291"/>
        <v>0</v>
      </c>
      <c r="L2221" s="243">
        <f t="shared" si="1292"/>
        <v>0</v>
      </c>
    </row>
    <row r="2222" spans="2:12" ht="15" thickBot="1">
      <c r="B2222" s="956"/>
      <c r="C2222" s="200" t="s">
        <v>149</v>
      </c>
      <c r="D2222" s="201"/>
      <c r="E2222" s="339"/>
      <c r="F2222" s="203"/>
      <c r="G2222" s="204">
        <f>E2222-F2222</f>
        <v>0</v>
      </c>
      <c r="H2222" s="330"/>
      <c r="I2222" s="209">
        <f t="shared" si="1289"/>
        <v>104</v>
      </c>
      <c r="J2222" s="210">
        <f t="shared" si="1290"/>
        <v>0</v>
      </c>
      <c r="K2222" s="244">
        <f t="shared" si="1291"/>
        <v>104</v>
      </c>
      <c r="L2222" s="245">
        <f>SUM(L2150+H2222)</f>
        <v>585400</v>
      </c>
    </row>
    <row r="2223" spans="2:12" ht="16" thickTop="1" thickBot="1">
      <c r="B2223" s="957"/>
      <c r="C2223" s="13" t="s">
        <v>150</v>
      </c>
      <c r="D2223" s="14"/>
      <c r="E2223" s="15">
        <f t="shared" ref="E2223:L2223" si="1293">SUM(E2213:E2222)</f>
        <v>0</v>
      </c>
      <c r="F2223" s="16">
        <f t="shared" si="1293"/>
        <v>0</v>
      </c>
      <c r="G2223" s="17">
        <f t="shared" si="1293"/>
        <v>0</v>
      </c>
      <c r="H2223" s="18">
        <f t="shared" si="1293"/>
        <v>0</v>
      </c>
      <c r="I2223" s="246">
        <f t="shared" si="1293"/>
        <v>661</v>
      </c>
      <c r="J2223" s="247">
        <f t="shared" si="1293"/>
        <v>0</v>
      </c>
      <c r="K2223" s="248">
        <f t="shared" si="1293"/>
        <v>661</v>
      </c>
      <c r="L2223" s="249">
        <f t="shared" si="1293"/>
        <v>4909200</v>
      </c>
    </row>
    <row r="2224" spans="2:12" ht="13.5" customHeight="1">
      <c r="B2224" s="955" t="s">
        <v>337</v>
      </c>
      <c r="C2224" s="301" t="s">
        <v>146</v>
      </c>
      <c r="D2224" s="234">
        <v>1000</v>
      </c>
      <c r="E2224" s="302"/>
      <c r="F2224" s="303"/>
      <c r="G2224" s="304">
        <f t="shared" ref="G2224:G2233" si="1294">E2224-F2224</f>
        <v>0</v>
      </c>
      <c r="H2224" s="305">
        <f>+G2224*D2224</f>
        <v>0</v>
      </c>
      <c r="I2224" s="306">
        <f t="shared" ref="I2224:I2233" si="1295">SUM(I2152+E2224)</f>
        <v>0</v>
      </c>
      <c r="J2224" s="307">
        <f t="shared" ref="J2224:J2233" si="1296">SUM(J2152+F2224)</f>
        <v>0</v>
      </c>
      <c r="K2224" s="308">
        <f t="shared" ref="K2224:K2231" si="1297">I2224-J2224</f>
        <v>0</v>
      </c>
      <c r="L2224" s="309">
        <f>K2224*$D2224</f>
        <v>0</v>
      </c>
    </row>
    <row r="2225" spans="2:12">
      <c r="B2225" s="956"/>
      <c r="C2225" s="55" t="s">
        <v>312</v>
      </c>
      <c r="D2225" s="310">
        <v>1000</v>
      </c>
      <c r="E2225" s="195"/>
      <c r="F2225" s="196"/>
      <c r="G2225" s="197">
        <f t="shared" si="1294"/>
        <v>0</v>
      </c>
      <c r="H2225" s="198">
        <f t="shared" ref="H2225:H2232" si="1298">+G2225*D2225</f>
        <v>0</v>
      </c>
      <c r="I2225" s="208">
        <f t="shared" si="1295"/>
        <v>0</v>
      </c>
      <c r="J2225" s="147">
        <f t="shared" si="1296"/>
        <v>0</v>
      </c>
      <c r="K2225" s="242">
        <f t="shared" si="1297"/>
        <v>0</v>
      </c>
      <c r="L2225" s="243">
        <f t="shared" ref="L2225:L2232" si="1299">K2225*$D2225</f>
        <v>0</v>
      </c>
    </row>
    <row r="2226" spans="2:12">
      <c r="B2226" s="956"/>
      <c r="C2226" s="55" t="s">
        <v>314</v>
      </c>
      <c r="D2226" s="194">
        <v>500</v>
      </c>
      <c r="E2226" s="195"/>
      <c r="F2226" s="196"/>
      <c r="G2226" s="197">
        <f t="shared" si="1294"/>
        <v>0</v>
      </c>
      <c r="H2226" s="198">
        <f t="shared" si="1298"/>
        <v>0</v>
      </c>
      <c r="I2226" s="208">
        <f t="shared" si="1295"/>
        <v>0</v>
      </c>
      <c r="J2226" s="147">
        <f t="shared" si="1296"/>
        <v>0</v>
      </c>
      <c r="K2226" s="242">
        <f t="shared" si="1297"/>
        <v>0</v>
      </c>
      <c r="L2226" s="243">
        <f t="shared" si="1299"/>
        <v>0</v>
      </c>
    </row>
    <row r="2227" spans="2:12">
      <c r="B2227" s="956"/>
      <c r="C2227" s="55" t="s">
        <v>313</v>
      </c>
      <c r="D2227" s="194">
        <v>500</v>
      </c>
      <c r="E2227" s="195"/>
      <c r="F2227" s="196"/>
      <c r="G2227" s="197">
        <f t="shared" si="1294"/>
        <v>0</v>
      </c>
      <c r="H2227" s="198">
        <f t="shared" si="1298"/>
        <v>0</v>
      </c>
      <c r="I2227" s="208">
        <f t="shared" si="1295"/>
        <v>0</v>
      </c>
      <c r="J2227" s="147">
        <f t="shared" si="1296"/>
        <v>0</v>
      </c>
      <c r="K2227" s="242">
        <f t="shared" si="1297"/>
        <v>0</v>
      </c>
      <c r="L2227" s="243">
        <f t="shared" si="1299"/>
        <v>0</v>
      </c>
    </row>
    <row r="2228" spans="2:12">
      <c r="B2228" s="956"/>
      <c r="C2228" s="55" t="s">
        <v>147</v>
      </c>
      <c r="D2228" s="194">
        <v>900</v>
      </c>
      <c r="E2228" s="195"/>
      <c r="F2228" s="196"/>
      <c r="G2228" s="197">
        <f t="shared" si="1294"/>
        <v>0</v>
      </c>
      <c r="H2228" s="198">
        <f t="shared" si="1298"/>
        <v>0</v>
      </c>
      <c r="I2228" s="208">
        <f t="shared" si="1295"/>
        <v>0</v>
      </c>
      <c r="J2228" s="147">
        <f t="shared" si="1296"/>
        <v>0</v>
      </c>
      <c r="K2228" s="242">
        <f t="shared" si="1297"/>
        <v>0</v>
      </c>
      <c r="L2228" s="243">
        <f t="shared" si="1299"/>
        <v>0</v>
      </c>
    </row>
    <row r="2229" spans="2:12">
      <c r="B2229" s="956"/>
      <c r="C2229" s="55" t="s">
        <v>315</v>
      </c>
      <c r="D2229" s="194">
        <v>900</v>
      </c>
      <c r="E2229" s="195"/>
      <c r="F2229" s="196"/>
      <c r="G2229" s="197">
        <f t="shared" si="1294"/>
        <v>0</v>
      </c>
      <c r="H2229" s="198">
        <f t="shared" si="1298"/>
        <v>0</v>
      </c>
      <c r="I2229" s="208">
        <f t="shared" si="1295"/>
        <v>0</v>
      </c>
      <c r="J2229" s="147">
        <f t="shared" si="1296"/>
        <v>0</v>
      </c>
      <c r="K2229" s="242">
        <f t="shared" si="1297"/>
        <v>0</v>
      </c>
      <c r="L2229" s="243">
        <f t="shared" si="1299"/>
        <v>0</v>
      </c>
    </row>
    <row r="2230" spans="2:12">
      <c r="B2230" s="956"/>
      <c r="C2230" s="55" t="s">
        <v>317</v>
      </c>
      <c r="D2230" s="194">
        <v>450</v>
      </c>
      <c r="E2230" s="195"/>
      <c r="F2230" s="196"/>
      <c r="G2230" s="197">
        <f t="shared" si="1294"/>
        <v>0</v>
      </c>
      <c r="H2230" s="198">
        <f t="shared" si="1298"/>
        <v>0</v>
      </c>
      <c r="I2230" s="208">
        <f t="shared" si="1295"/>
        <v>0</v>
      </c>
      <c r="J2230" s="147">
        <f t="shared" si="1296"/>
        <v>0</v>
      </c>
      <c r="K2230" s="242">
        <f t="shared" si="1297"/>
        <v>0</v>
      </c>
      <c r="L2230" s="243">
        <f t="shared" si="1299"/>
        <v>0</v>
      </c>
    </row>
    <row r="2231" spans="2:12">
      <c r="B2231" s="956"/>
      <c r="C2231" s="55" t="s">
        <v>316</v>
      </c>
      <c r="D2231" s="194">
        <v>450</v>
      </c>
      <c r="E2231" s="195"/>
      <c r="F2231" s="196"/>
      <c r="G2231" s="197">
        <f t="shared" si="1294"/>
        <v>0</v>
      </c>
      <c r="H2231" s="198">
        <f t="shared" si="1298"/>
        <v>0</v>
      </c>
      <c r="I2231" s="208">
        <f t="shared" si="1295"/>
        <v>0</v>
      </c>
      <c r="J2231" s="147">
        <f t="shared" si="1296"/>
        <v>0</v>
      </c>
      <c r="K2231" s="242">
        <f t="shared" si="1297"/>
        <v>0</v>
      </c>
      <c r="L2231" s="243">
        <f t="shared" si="1299"/>
        <v>0</v>
      </c>
    </row>
    <row r="2232" spans="2:12">
      <c r="B2232" s="956"/>
      <c r="C2232" s="55" t="s">
        <v>318</v>
      </c>
      <c r="D2232" s="199">
        <v>700</v>
      </c>
      <c r="E2232" s="195"/>
      <c r="F2232" s="196"/>
      <c r="G2232" s="197">
        <f t="shared" si="1294"/>
        <v>0</v>
      </c>
      <c r="H2232" s="198">
        <f t="shared" si="1298"/>
        <v>0</v>
      </c>
      <c r="I2232" s="208">
        <f t="shared" si="1295"/>
        <v>0</v>
      </c>
      <c r="J2232" s="147">
        <f t="shared" si="1296"/>
        <v>0</v>
      </c>
      <c r="K2232" s="242">
        <f>I2232-J2232</f>
        <v>0</v>
      </c>
      <c r="L2232" s="243">
        <f t="shared" si="1299"/>
        <v>0</v>
      </c>
    </row>
    <row r="2233" spans="2:12" ht="15" thickBot="1">
      <c r="B2233" s="956"/>
      <c r="C2233" s="200" t="s">
        <v>149</v>
      </c>
      <c r="D2233" s="201"/>
      <c r="E2233" s="339"/>
      <c r="F2233" s="203"/>
      <c r="G2233" s="204">
        <f t="shared" si="1294"/>
        <v>0</v>
      </c>
      <c r="H2233" s="330"/>
      <c r="I2233" s="209">
        <f t="shared" si="1295"/>
        <v>0</v>
      </c>
      <c r="J2233" s="210">
        <f t="shared" si="1296"/>
        <v>0</v>
      </c>
      <c r="K2233" s="244">
        <f>I2233-J2233</f>
        <v>0</v>
      </c>
      <c r="L2233" s="245">
        <f>SUM(L2161+H2233)</f>
        <v>0</v>
      </c>
    </row>
    <row r="2234" spans="2:12" ht="16" thickTop="1" thickBot="1">
      <c r="B2234" s="957"/>
      <c r="C2234" s="13" t="s">
        <v>150</v>
      </c>
      <c r="D2234" s="14"/>
      <c r="E2234" s="15">
        <f t="shared" ref="E2234:L2234" si="1300">SUM(E2224:E2233)</f>
        <v>0</v>
      </c>
      <c r="F2234" s="16">
        <f t="shared" si="1300"/>
        <v>0</v>
      </c>
      <c r="G2234" s="17">
        <f t="shared" si="1300"/>
        <v>0</v>
      </c>
      <c r="H2234" s="18">
        <f t="shared" si="1300"/>
        <v>0</v>
      </c>
      <c r="I2234" s="246">
        <f t="shared" si="1300"/>
        <v>0</v>
      </c>
      <c r="J2234" s="247">
        <f t="shared" si="1300"/>
        <v>0</v>
      </c>
      <c r="K2234" s="248">
        <f t="shared" si="1300"/>
        <v>0</v>
      </c>
      <c r="L2234" s="249">
        <f t="shared" si="1300"/>
        <v>0</v>
      </c>
    </row>
    <row r="2235" spans="2:12" ht="15" thickBot="1">
      <c r="B2235" s="207" t="s">
        <v>151</v>
      </c>
      <c r="C2235" s="232"/>
      <c r="D2235" s="232"/>
      <c r="E2235" s="258">
        <f t="shared" ref="E2235:L2235" si="1301">SUM(E2179+E2190+E2201+E2212+E2223+E2234)</f>
        <v>186</v>
      </c>
      <c r="F2235" s="341">
        <f t="shared" si="1301"/>
        <v>0</v>
      </c>
      <c r="G2235" s="342">
        <f t="shared" si="1301"/>
        <v>186</v>
      </c>
      <c r="H2235" s="343">
        <f t="shared" si="1301"/>
        <v>878510</v>
      </c>
      <c r="I2235" s="255">
        <f t="shared" si="1301"/>
        <v>4370</v>
      </c>
      <c r="J2235" s="256">
        <f t="shared" si="1301"/>
        <v>0</v>
      </c>
      <c r="K2235" s="257">
        <f t="shared" si="1301"/>
        <v>4370</v>
      </c>
      <c r="L2235" s="233">
        <f t="shared" si="1301"/>
        <v>22448220</v>
      </c>
    </row>
    <row r="2236" spans="2:12" ht="13.5" customHeight="1"/>
    <row r="2237" spans="2:12" ht="13.5" customHeight="1">
      <c r="B2237" s="961" t="s">
        <v>138</v>
      </c>
      <c r="C2237" s="961"/>
      <c r="D2237" s="961"/>
      <c r="E2237" s="922"/>
      <c r="F2237" s="922"/>
    </row>
    <row r="2238" spans="2:12" ht="13.5" customHeight="1" thickBot="1">
      <c r="B2238" s="954">
        <f>B2166+1</f>
        <v>46173</v>
      </c>
      <c r="C2238" s="954"/>
      <c r="D2238" s="954"/>
      <c r="E2238" s="954"/>
      <c r="F2238" s="954"/>
      <c r="G2238" s="311"/>
      <c r="H2238" s="20"/>
    </row>
    <row r="2239" spans="2:12" ht="15">
      <c r="B2239" s="958" t="s">
        <v>139</v>
      </c>
      <c r="C2239" s="959"/>
      <c r="D2239" s="960"/>
      <c r="E2239" s="5"/>
      <c r="F2239" s="226" t="s">
        <v>140</v>
      </c>
      <c r="G2239" s="226"/>
      <c r="H2239" s="6"/>
      <c r="I2239" s="7"/>
      <c r="J2239" s="226" t="s">
        <v>141</v>
      </c>
      <c r="K2239" s="226"/>
      <c r="L2239" s="6"/>
    </row>
    <row r="2240" spans="2:12" ht="15" thickBot="1">
      <c r="B2240" s="227"/>
      <c r="C2240" s="228"/>
      <c r="D2240" s="229"/>
      <c r="E2240" s="8" t="s">
        <v>142</v>
      </c>
      <c r="F2240" s="9" t="s">
        <v>143</v>
      </c>
      <c r="G2240" s="10" t="s">
        <v>144</v>
      </c>
      <c r="H2240" s="11" t="s">
        <v>145</v>
      </c>
      <c r="I2240" s="12" t="s">
        <v>142</v>
      </c>
      <c r="J2240" s="9" t="s">
        <v>143</v>
      </c>
      <c r="K2240" s="10" t="s">
        <v>144</v>
      </c>
      <c r="L2240" s="11" t="s">
        <v>145</v>
      </c>
    </row>
    <row r="2241" spans="2:12" ht="13.5" customHeight="1">
      <c r="B2241" s="955" t="s">
        <v>636</v>
      </c>
      <c r="C2241" s="301" t="s">
        <v>146</v>
      </c>
      <c r="D2241" s="234">
        <v>5000</v>
      </c>
      <c r="E2241" s="302">
        <v>76</v>
      </c>
      <c r="F2241" s="303"/>
      <c r="G2241" s="304">
        <f t="shared" ref="G2241:G2250" si="1302">E2241-F2241</f>
        <v>76</v>
      </c>
      <c r="H2241" s="305">
        <f>G2241*$D2241</f>
        <v>380000</v>
      </c>
      <c r="I2241" s="306">
        <f t="shared" ref="I2241:I2250" si="1303">SUM(I2169+E2241)</f>
        <v>1221</v>
      </c>
      <c r="J2241" s="307">
        <f t="shared" ref="J2241:J2250" si="1304">SUM(J2169+F2241)</f>
        <v>0</v>
      </c>
      <c r="K2241" s="308">
        <f t="shared" ref="K2241:K2250" si="1305">I2241-J2241</f>
        <v>1221</v>
      </c>
      <c r="L2241" s="309">
        <f>K2241*$D2241</f>
        <v>6105000</v>
      </c>
    </row>
    <row r="2242" spans="2:12">
      <c r="B2242" s="956"/>
      <c r="C2242" s="55" t="s">
        <v>312</v>
      </c>
      <c r="D2242" s="310">
        <v>5000</v>
      </c>
      <c r="E2242" s="195"/>
      <c r="F2242" s="196"/>
      <c r="G2242" s="197">
        <f t="shared" si="1302"/>
        <v>0</v>
      </c>
      <c r="H2242" s="198">
        <f t="shared" ref="H2242:H2249" si="1306">G2242*$D2242</f>
        <v>0</v>
      </c>
      <c r="I2242" s="208">
        <f t="shared" si="1303"/>
        <v>0</v>
      </c>
      <c r="J2242" s="147">
        <f t="shared" si="1304"/>
        <v>0</v>
      </c>
      <c r="K2242" s="242">
        <f t="shared" si="1305"/>
        <v>0</v>
      </c>
      <c r="L2242" s="243">
        <f t="shared" ref="L2242:L2249" si="1307">K2242*$D2242</f>
        <v>0</v>
      </c>
    </row>
    <row r="2243" spans="2:12">
      <c r="B2243" s="956"/>
      <c r="C2243" s="55" t="s">
        <v>314</v>
      </c>
      <c r="D2243" s="194">
        <v>2500</v>
      </c>
      <c r="E2243" s="195"/>
      <c r="F2243" s="196"/>
      <c r="G2243" s="197">
        <f t="shared" si="1302"/>
        <v>0</v>
      </c>
      <c r="H2243" s="198">
        <f t="shared" si="1306"/>
        <v>0</v>
      </c>
      <c r="I2243" s="208">
        <f t="shared" si="1303"/>
        <v>39</v>
      </c>
      <c r="J2243" s="147">
        <f t="shared" si="1304"/>
        <v>0</v>
      </c>
      <c r="K2243" s="242">
        <f t="shared" si="1305"/>
        <v>39</v>
      </c>
      <c r="L2243" s="243">
        <f t="shared" si="1307"/>
        <v>97500</v>
      </c>
    </row>
    <row r="2244" spans="2:12">
      <c r="B2244" s="956"/>
      <c r="C2244" s="55" t="s">
        <v>313</v>
      </c>
      <c r="D2244" s="194">
        <v>2500</v>
      </c>
      <c r="E2244" s="195"/>
      <c r="F2244" s="196"/>
      <c r="G2244" s="197">
        <f t="shared" si="1302"/>
        <v>0</v>
      </c>
      <c r="H2244" s="198">
        <f t="shared" si="1306"/>
        <v>0</v>
      </c>
      <c r="I2244" s="208">
        <f t="shared" si="1303"/>
        <v>0</v>
      </c>
      <c r="J2244" s="147">
        <f t="shared" si="1304"/>
        <v>0</v>
      </c>
      <c r="K2244" s="242">
        <f t="shared" si="1305"/>
        <v>0</v>
      </c>
      <c r="L2244" s="243">
        <f t="shared" si="1307"/>
        <v>0</v>
      </c>
    </row>
    <row r="2245" spans="2:12">
      <c r="B2245" s="956"/>
      <c r="C2245" s="55" t="s">
        <v>147</v>
      </c>
      <c r="D2245" s="194">
        <v>4750</v>
      </c>
      <c r="E2245" s="195">
        <v>18</v>
      </c>
      <c r="F2245" s="196"/>
      <c r="G2245" s="197">
        <f t="shared" si="1302"/>
        <v>18</v>
      </c>
      <c r="H2245" s="198">
        <f t="shared" si="1306"/>
        <v>85500</v>
      </c>
      <c r="I2245" s="208">
        <f t="shared" si="1303"/>
        <v>195</v>
      </c>
      <c r="J2245" s="147">
        <f t="shared" si="1304"/>
        <v>0</v>
      </c>
      <c r="K2245" s="242">
        <f t="shared" si="1305"/>
        <v>195</v>
      </c>
      <c r="L2245" s="243">
        <f t="shared" si="1307"/>
        <v>926250</v>
      </c>
    </row>
    <row r="2246" spans="2:12">
      <c r="B2246" s="956"/>
      <c r="C2246" s="55" t="s">
        <v>315</v>
      </c>
      <c r="D2246" s="194">
        <v>4750</v>
      </c>
      <c r="E2246" s="195"/>
      <c r="F2246" s="196"/>
      <c r="G2246" s="197">
        <f t="shared" si="1302"/>
        <v>0</v>
      </c>
      <c r="H2246" s="198">
        <f t="shared" si="1306"/>
        <v>0</v>
      </c>
      <c r="I2246" s="208">
        <f t="shared" si="1303"/>
        <v>0</v>
      </c>
      <c r="J2246" s="147">
        <f t="shared" si="1304"/>
        <v>0</v>
      </c>
      <c r="K2246" s="242">
        <f t="shared" si="1305"/>
        <v>0</v>
      </c>
      <c r="L2246" s="243">
        <f t="shared" si="1307"/>
        <v>0</v>
      </c>
    </row>
    <row r="2247" spans="2:12">
      <c r="B2247" s="956"/>
      <c r="C2247" s="55" t="s">
        <v>317</v>
      </c>
      <c r="D2247" s="194">
        <v>2380</v>
      </c>
      <c r="E2247" s="195"/>
      <c r="F2247" s="196"/>
      <c r="G2247" s="197">
        <f t="shared" si="1302"/>
        <v>0</v>
      </c>
      <c r="H2247" s="198">
        <f t="shared" si="1306"/>
        <v>0</v>
      </c>
      <c r="I2247" s="208">
        <f t="shared" si="1303"/>
        <v>7</v>
      </c>
      <c r="J2247" s="147">
        <f t="shared" si="1304"/>
        <v>0</v>
      </c>
      <c r="K2247" s="242">
        <f t="shared" si="1305"/>
        <v>7</v>
      </c>
      <c r="L2247" s="243">
        <f t="shared" si="1307"/>
        <v>16660</v>
      </c>
    </row>
    <row r="2248" spans="2:12">
      <c r="B2248" s="956"/>
      <c r="C2248" s="55" t="s">
        <v>316</v>
      </c>
      <c r="D2248" s="194">
        <v>2380</v>
      </c>
      <c r="E2248" s="195"/>
      <c r="F2248" s="196"/>
      <c r="G2248" s="197">
        <f t="shared" si="1302"/>
        <v>0</v>
      </c>
      <c r="H2248" s="198">
        <f t="shared" si="1306"/>
        <v>0</v>
      </c>
      <c r="I2248" s="208">
        <f t="shared" si="1303"/>
        <v>0</v>
      </c>
      <c r="J2248" s="147">
        <f t="shared" si="1304"/>
        <v>0</v>
      </c>
      <c r="K2248" s="242">
        <f t="shared" si="1305"/>
        <v>0</v>
      </c>
      <c r="L2248" s="243">
        <f t="shared" si="1307"/>
        <v>0</v>
      </c>
    </row>
    <row r="2249" spans="2:12">
      <c r="B2249" s="956"/>
      <c r="C2249" s="55" t="s">
        <v>318</v>
      </c>
      <c r="D2249" s="194">
        <v>3500</v>
      </c>
      <c r="E2249" s="195"/>
      <c r="F2249" s="196"/>
      <c r="G2249" s="197">
        <f t="shared" si="1302"/>
        <v>0</v>
      </c>
      <c r="H2249" s="198">
        <f t="shared" si="1306"/>
        <v>0</v>
      </c>
      <c r="I2249" s="208">
        <f t="shared" si="1303"/>
        <v>0</v>
      </c>
      <c r="J2249" s="147">
        <f t="shared" si="1304"/>
        <v>0</v>
      </c>
      <c r="K2249" s="242">
        <f t="shared" si="1305"/>
        <v>0</v>
      </c>
      <c r="L2249" s="243">
        <f t="shared" si="1307"/>
        <v>0</v>
      </c>
    </row>
    <row r="2250" spans="2:12" ht="15" thickBot="1">
      <c r="B2250" s="956"/>
      <c r="C2250" s="200" t="s">
        <v>149</v>
      </c>
      <c r="D2250" s="201"/>
      <c r="E2250" s="339">
        <v>61</v>
      </c>
      <c r="F2250" s="203"/>
      <c r="G2250" s="204">
        <f t="shared" si="1302"/>
        <v>61</v>
      </c>
      <c r="H2250" s="330">
        <v>289750</v>
      </c>
      <c r="I2250" s="209">
        <f t="shared" si="1303"/>
        <v>2042</v>
      </c>
      <c r="J2250" s="210">
        <f t="shared" si="1304"/>
        <v>0</v>
      </c>
      <c r="K2250" s="244">
        <f t="shared" si="1305"/>
        <v>2042</v>
      </c>
      <c r="L2250" s="245">
        <f>SUM(L2178+H2250)</f>
        <v>9621910</v>
      </c>
    </row>
    <row r="2251" spans="2:12" ht="16" thickTop="1" thickBot="1">
      <c r="B2251" s="957"/>
      <c r="C2251" s="13" t="s">
        <v>150</v>
      </c>
      <c r="D2251" s="14"/>
      <c r="E2251" s="15">
        <f t="shared" ref="E2251:L2251" si="1308">SUM(E2241:E2250)</f>
        <v>155</v>
      </c>
      <c r="F2251" s="16">
        <f t="shared" si="1308"/>
        <v>0</v>
      </c>
      <c r="G2251" s="17">
        <f t="shared" si="1308"/>
        <v>155</v>
      </c>
      <c r="H2251" s="18">
        <f t="shared" si="1308"/>
        <v>755250</v>
      </c>
      <c r="I2251" s="246">
        <f t="shared" si="1308"/>
        <v>3504</v>
      </c>
      <c r="J2251" s="247">
        <f t="shared" si="1308"/>
        <v>0</v>
      </c>
      <c r="K2251" s="248">
        <f t="shared" si="1308"/>
        <v>3504</v>
      </c>
      <c r="L2251" s="249">
        <f t="shared" si="1308"/>
        <v>16767320</v>
      </c>
    </row>
    <row r="2252" spans="2:12" ht="13.5" customHeight="1">
      <c r="B2252" s="955" t="s">
        <v>319</v>
      </c>
      <c r="C2252" s="301" t="s">
        <v>146</v>
      </c>
      <c r="D2252" s="234">
        <v>4000</v>
      </c>
      <c r="E2252" s="302"/>
      <c r="F2252" s="303"/>
      <c r="G2252" s="304">
        <f t="shared" ref="G2252:G2260" si="1309">E2252-F2252</f>
        <v>0</v>
      </c>
      <c r="H2252" s="305">
        <f t="shared" ref="H2252:H2260" si="1310">G2252*$D2252</f>
        <v>0</v>
      </c>
      <c r="I2252" s="306">
        <f t="shared" ref="I2252:I2261" si="1311">SUM(I2180+E2252)</f>
        <v>0</v>
      </c>
      <c r="J2252" s="307">
        <f t="shared" ref="J2252:J2261" si="1312">SUM(J2180+F2252)</f>
        <v>0</v>
      </c>
      <c r="K2252" s="308">
        <f t="shared" ref="K2252:K2261" si="1313">I2252-J2252</f>
        <v>0</v>
      </c>
      <c r="L2252" s="309">
        <f>K2252*$D2252</f>
        <v>0</v>
      </c>
    </row>
    <row r="2253" spans="2:12">
      <c r="B2253" s="956"/>
      <c r="C2253" s="55" t="s">
        <v>312</v>
      </c>
      <c r="D2253" s="310">
        <v>4000</v>
      </c>
      <c r="E2253" s="195"/>
      <c r="F2253" s="196"/>
      <c r="G2253" s="197">
        <f t="shared" si="1309"/>
        <v>0</v>
      </c>
      <c r="H2253" s="198">
        <f t="shared" si="1310"/>
        <v>0</v>
      </c>
      <c r="I2253" s="208">
        <f t="shared" si="1311"/>
        <v>0</v>
      </c>
      <c r="J2253" s="147">
        <f t="shared" si="1312"/>
        <v>0</v>
      </c>
      <c r="K2253" s="242">
        <f t="shared" si="1313"/>
        <v>0</v>
      </c>
      <c r="L2253" s="243">
        <f t="shared" ref="L2253:L2260" si="1314">K2253*$D2253</f>
        <v>0</v>
      </c>
    </row>
    <row r="2254" spans="2:12">
      <c r="B2254" s="956"/>
      <c r="C2254" s="55" t="s">
        <v>314</v>
      </c>
      <c r="D2254" s="194">
        <v>2000</v>
      </c>
      <c r="E2254" s="195"/>
      <c r="F2254" s="196"/>
      <c r="G2254" s="197">
        <f t="shared" si="1309"/>
        <v>0</v>
      </c>
      <c r="H2254" s="198">
        <f t="shared" si="1310"/>
        <v>0</v>
      </c>
      <c r="I2254" s="208">
        <f t="shared" si="1311"/>
        <v>0</v>
      </c>
      <c r="J2254" s="147">
        <f t="shared" si="1312"/>
        <v>0</v>
      </c>
      <c r="K2254" s="242">
        <f t="shared" si="1313"/>
        <v>0</v>
      </c>
      <c r="L2254" s="243">
        <f t="shared" si="1314"/>
        <v>0</v>
      </c>
    </row>
    <row r="2255" spans="2:12">
      <c r="B2255" s="956"/>
      <c r="C2255" s="55" t="s">
        <v>313</v>
      </c>
      <c r="D2255" s="194">
        <v>2000</v>
      </c>
      <c r="E2255" s="195"/>
      <c r="F2255" s="196"/>
      <c r="G2255" s="197">
        <f t="shared" si="1309"/>
        <v>0</v>
      </c>
      <c r="H2255" s="198">
        <f t="shared" si="1310"/>
        <v>0</v>
      </c>
      <c r="I2255" s="208">
        <f t="shared" si="1311"/>
        <v>0</v>
      </c>
      <c r="J2255" s="147">
        <f t="shared" si="1312"/>
        <v>0</v>
      </c>
      <c r="K2255" s="242">
        <f t="shared" si="1313"/>
        <v>0</v>
      </c>
      <c r="L2255" s="243">
        <f t="shared" si="1314"/>
        <v>0</v>
      </c>
    </row>
    <row r="2256" spans="2:12">
      <c r="B2256" s="956"/>
      <c r="C2256" s="55" t="s">
        <v>147</v>
      </c>
      <c r="D2256" s="194">
        <v>3800</v>
      </c>
      <c r="E2256" s="195"/>
      <c r="F2256" s="196"/>
      <c r="G2256" s="197">
        <f t="shared" si="1309"/>
        <v>0</v>
      </c>
      <c r="H2256" s="198">
        <f t="shared" si="1310"/>
        <v>0</v>
      </c>
      <c r="I2256" s="208">
        <f t="shared" si="1311"/>
        <v>0</v>
      </c>
      <c r="J2256" s="147">
        <f t="shared" si="1312"/>
        <v>0</v>
      </c>
      <c r="K2256" s="242">
        <f t="shared" si="1313"/>
        <v>0</v>
      </c>
      <c r="L2256" s="243">
        <f t="shared" si="1314"/>
        <v>0</v>
      </c>
    </row>
    <row r="2257" spans="2:12">
      <c r="B2257" s="956"/>
      <c r="C2257" s="55" t="s">
        <v>315</v>
      </c>
      <c r="D2257" s="194">
        <v>3800</v>
      </c>
      <c r="E2257" s="195"/>
      <c r="F2257" s="196"/>
      <c r="G2257" s="197">
        <f t="shared" si="1309"/>
        <v>0</v>
      </c>
      <c r="H2257" s="198">
        <f t="shared" si="1310"/>
        <v>0</v>
      </c>
      <c r="I2257" s="208">
        <f t="shared" si="1311"/>
        <v>0</v>
      </c>
      <c r="J2257" s="147">
        <f t="shared" si="1312"/>
        <v>0</v>
      </c>
      <c r="K2257" s="242">
        <f t="shared" si="1313"/>
        <v>0</v>
      </c>
      <c r="L2257" s="243">
        <f t="shared" si="1314"/>
        <v>0</v>
      </c>
    </row>
    <row r="2258" spans="2:12">
      <c r="B2258" s="956"/>
      <c r="C2258" s="55" t="s">
        <v>317</v>
      </c>
      <c r="D2258" s="194">
        <v>1900</v>
      </c>
      <c r="E2258" s="195"/>
      <c r="F2258" s="196"/>
      <c r="G2258" s="197">
        <f t="shared" si="1309"/>
        <v>0</v>
      </c>
      <c r="H2258" s="198">
        <f t="shared" si="1310"/>
        <v>0</v>
      </c>
      <c r="I2258" s="208">
        <f t="shared" si="1311"/>
        <v>0</v>
      </c>
      <c r="J2258" s="147">
        <f t="shared" si="1312"/>
        <v>0</v>
      </c>
      <c r="K2258" s="242">
        <f t="shared" si="1313"/>
        <v>0</v>
      </c>
      <c r="L2258" s="243">
        <f t="shared" si="1314"/>
        <v>0</v>
      </c>
    </row>
    <row r="2259" spans="2:12">
      <c r="B2259" s="956"/>
      <c r="C2259" s="55" t="s">
        <v>316</v>
      </c>
      <c r="D2259" s="194">
        <v>1900</v>
      </c>
      <c r="E2259" s="195"/>
      <c r="F2259" s="196"/>
      <c r="G2259" s="197">
        <f t="shared" si="1309"/>
        <v>0</v>
      </c>
      <c r="H2259" s="198">
        <f t="shared" si="1310"/>
        <v>0</v>
      </c>
      <c r="I2259" s="208">
        <f t="shared" si="1311"/>
        <v>0</v>
      </c>
      <c r="J2259" s="147">
        <f t="shared" si="1312"/>
        <v>0</v>
      </c>
      <c r="K2259" s="242">
        <f t="shared" si="1313"/>
        <v>0</v>
      </c>
      <c r="L2259" s="243">
        <f t="shared" si="1314"/>
        <v>0</v>
      </c>
    </row>
    <row r="2260" spans="2:12">
      <c r="B2260" s="956"/>
      <c r="C2260" s="55" t="s">
        <v>318</v>
      </c>
      <c r="D2260" s="194">
        <v>2800</v>
      </c>
      <c r="E2260" s="195"/>
      <c r="F2260" s="196"/>
      <c r="G2260" s="197">
        <f t="shared" si="1309"/>
        <v>0</v>
      </c>
      <c r="H2260" s="198">
        <f t="shared" si="1310"/>
        <v>0</v>
      </c>
      <c r="I2260" s="208">
        <f t="shared" si="1311"/>
        <v>0</v>
      </c>
      <c r="J2260" s="147">
        <f t="shared" si="1312"/>
        <v>0</v>
      </c>
      <c r="K2260" s="242">
        <f t="shared" si="1313"/>
        <v>0</v>
      </c>
      <c r="L2260" s="243">
        <f t="shared" si="1314"/>
        <v>0</v>
      </c>
    </row>
    <row r="2261" spans="2:12" ht="15" thickBot="1">
      <c r="B2261" s="956"/>
      <c r="C2261" s="200" t="s">
        <v>149</v>
      </c>
      <c r="D2261" s="201"/>
      <c r="E2261" s="339"/>
      <c r="F2261" s="203"/>
      <c r="G2261" s="204">
        <f>E2261-F2261</f>
        <v>0</v>
      </c>
      <c r="H2261" s="330"/>
      <c r="I2261" s="209">
        <f t="shared" si="1311"/>
        <v>0</v>
      </c>
      <c r="J2261" s="210">
        <f t="shared" si="1312"/>
        <v>0</v>
      </c>
      <c r="K2261" s="244">
        <f t="shared" si="1313"/>
        <v>0</v>
      </c>
      <c r="L2261" s="245">
        <f>SUM(L2189+H2261)</f>
        <v>0</v>
      </c>
    </row>
    <row r="2262" spans="2:12" ht="16" thickTop="1" thickBot="1">
      <c r="B2262" s="957"/>
      <c r="C2262" s="13" t="s">
        <v>150</v>
      </c>
      <c r="D2262" s="14"/>
      <c r="E2262" s="15">
        <f t="shared" ref="E2262:L2262" si="1315">SUM(E2252:E2261)</f>
        <v>0</v>
      </c>
      <c r="F2262" s="16">
        <f t="shared" si="1315"/>
        <v>0</v>
      </c>
      <c r="G2262" s="17">
        <f t="shared" si="1315"/>
        <v>0</v>
      </c>
      <c r="H2262" s="18">
        <f t="shared" si="1315"/>
        <v>0</v>
      </c>
      <c r="I2262" s="246">
        <f t="shared" si="1315"/>
        <v>0</v>
      </c>
      <c r="J2262" s="247">
        <f t="shared" si="1315"/>
        <v>0</v>
      </c>
      <c r="K2262" s="248">
        <f t="shared" si="1315"/>
        <v>0</v>
      </c>
      <c r="L2262" s="249">
        <f t="shared" si="1315"/>
        <v>0</v>
      </c>
    </row>
    <row r="2263" spans="2:12" ht="13.5" customHeight="1">
      <c r="B2263" s="955" t="s">
        <v>320</v>
      </c>
      <c r="C2263" s="301" t="s">
        <v>146</v>
      </c>
      <c r="D2263" s="234">
        <v>3000</v>
      </c>
      <c r="E2263" s="302"/>
      <c r="F2263" s="303"/>
      <c r="G2263" s="304">
        <f t="shared" ref="G2263:G2271" si="1316">E2263-F2263</f>
        <v>0</v>
      </c>
      <c r="H2263" s="305">
        <f t="shared" ref="H2263:H2271" si="1317">G2263*$D2263</f>
        <v>0</v>
      </c>
      <c r="I2263" s="306">
        <f t="shared" ref="I2263:I2272" si="1318">SUM(I2191+E2263)</f>
        <v>70</v>
      </c>
      <c r="J2263" s="307">
        <f t="shared" ref="J2263:J2272" si="1319">SUM(J2191+F2263)</f>
        <v>0</v>
      </c>
      <c r="K2263" s="308">
        <f t="shared" ref="K2263:K2272" si="1320">I2263-J2263</f>
        <v>70</v>
      </c>
      <c r="L2263" s="309">
        <f>K2263*$D2263</f>
        <v>210000</v>
      </c>
    </row>
    <row r="2264" spans="2:12">
      <c r="B2264" s="956"/>
      <c r="C2264" s="55" t="s">
        <v>312</v>
      </c>
      <c r="D2264" s="310">
        <v>3000</v>
      </c>
      <c r="E2264" s="195"/>
      <c r="F2264" s="196"/>
      <c r="G2264" s="197">
        <f t="shared" si="1316"/>
        <v>0</v>
      </c>
      <c r="H2264" s="198">
        <f t="shared" si="1317"/>
        <v>0</v>
      </c>
      <c r="I2264" s="208">
        <f t="shared" si="1318"/>
        <v>0</v>
      </c>
      <c r="J2264" s="147">
        <f t="shared" si="1319"/>
        <v>0</v>
      </c>
      <c r="K2264" s="242">
        <f t="shared" si="1320"/>
        <v>0</v>
      </c>
      <c r="L2264" s="243">
        <f t="shared" ref="L2264:L2271" si="1321">K2264*$D2264</f>
        <v>0</v>
      </c>
    </row>
    <row r="2265" spans="2:12">
      <c r="B2265" s="956"/>
      <c r="C2265" s="55" t="s">
        <v>314</v>
      </c>
      <c r="D2265" s="194">
        <v>1500</v>
      </c>
      <c r="E2265" s="195"/>
      <c r="F2265" s="196"/>
      <c r="G2265" s="197">
        <f t="shared" si="1316"/>
        <v>0</v>
      </c>
      <c r="H2265" s="198">
        <f t="shared" si="1317"/>
        <v>0</v>
      </c>
      <c r="I2265" s="208">
        <f t="shared" si="1318"/>
        <v>2</v>
      </c>
      <c r="J2265" s="147">
        <f t="shared" si="1319"/>
        <v>0</v>
      </c>
      <c r="K2265" s="242">
        <f t="shared" si="1320"/>
        <v>2</v>
      </c>
      <c r="L2265" s="243">
        <f t="shared" si="1321"/>
        <v>3000</v>
      </c>
    </row>
    <row r="2266" spans="2:12">
      <c r="B2266" s="956"/>
      <c r="C2266" s="55" t="s">
        <v>313</v>
      </c>
      <c r="D2266" s="194">
        <v>1500</v>
      </c>
      <c r="E2266" s="195"/>
      <c r="F2266" s="196"/>
      <c r="G2266" s="197">
        <f t="shared" si="1316"/>
        <v>0</v>
      </c>
      <c r="H2266" s="198">
        <f t="shared" si="1317"/>
        <v>0</v>
      </c>
      <c r="I2266" s="208">
        <f t="shared" si="1318"/>
        <v>0</v>
      </c>
      <c r="J2266" s="147">
        <f t="shared" si="1319"/>
        <v>0</v>
      </c>
      <c r="K2266" s="242">
        <f t="shared" si="1320"/>
        <v>0</v>
      </c>
      <c r="L2266" s="243">
        <f t="shared" si="1321"/>
        <v>0</v>
      </c>
    </row>
    <row r="2267" spans="2:12">
      <c r="B2267" s="956"/>
      <c r="C2267" s="55" t="s">
        <v>147</v>
      </c>
      <c r="D2267" s="194">
        <v>2850</v>
      </c>
      <c r="E2267" s="195"/>
      <c r="F2267" s="196"/>
      <c r="G2267" s="197">
        <f t="shared" si="1316"/>
        <v>0</v>
      </c>
      <c r="H2267" s="198">
        <f t="shared" si="1317"/>
        <v>0</v>
      </c>
      <c r="I2267" s="208">
        <f t="shared" si="1318"/>
        <v>12</v>
      </c>
      <c r="J2267" s="147">
        <f t="shared" si="1319"/>
        <v>0</v>
      </c>
      <c r="K2267" s="242">
        <f t="shared" si="1320"/>
        <v>12</v>
      </c>
      <c r="L2267" s="243">
        <f t="shared" si="1321"/>
        <v>34200</v>
      </c>
    </row>
    <row r="2268" spans="2:12">
      <c r="B2268" s="956"/>
      <c r="C2268" s="55" t="s">
        <v>315</v>
      </c>
      <c r="D2268" s="194">
        <v>2850</v>
      </c>
      <c r="E2268" s="195"/>
      <c r="F2268" s="196"/>
      <c r="G2268" s="197">
        <f t="shared" si="1316"/>
        <v>0</v>
      </c>
      <c r="H2268" s="198">
        <f t="shared" si="1317"/>
        <v>0</v>
      </c>
      <c r="I2268" s="208">
        <f t="shared" si="1318"/>
        <v>0</v>
      </c>
      <c r="J2268" s="147">
        <f t="shared" si="1319"/>
        <v>0</v>
      </c>
      <c r="K2268" s="242">
        <f t="shared" si="1320"/>
        <v>0</v>
      </c>
      <c r="L2268" s="243">
        <f t="shared" si="1321"/>
        <v>0</v>
      </c>
    </row>
    <row r="2269" spans="2:12">
      <c r="B2269" s="956"/>
      <c r="C2269" s="55" t="s">
        <v>317</v>
      </c>
      <c r="D2269" s="194">
        <v>1430</v>
      </c>
      <c r="E2269" s="195"/>
      <c r="F2269" s="196"/>
      <c r="G2269" s="197">
        <f t="shared" si="1316"/>
        <v>0</v>
      </c>
      <c r="H2269" s="198">
        <f t="shared" si="1317"/>
        <v>0</v>
      </c>
      <c r="I2269" s="208">
        <f t="shared" si="1318"/>
        <v>0</v>
      </c>
      <c r="J2269" s="147">
        <f t="shared" si="1319"/>
        <v>0</v>
      </c>
      <c r="K2269" s="242">
        <f t="shared" si="1320"/>
        <v>0</v>
      </c>
      <c r="L2269" s="243">
        <f t="shared" si="1321"/>
        <v>0</v>
      </c>
    </row>
    <row r="2270" spans="2:12">
      <c r="B2270" s="956"/>
      <c r="C2270" s="55" t="s">
        <v>316</v>
      </c>
      <c r="D2270" s="194">
        <v>1430</v>
      </c>
      <c r="E2270" s="195"/>
      <c r="F2270" s="196"/>
      <c r="G2270" s="197">
        <f t="shared" si="1316"/>
        <v>0</v>
      </c>
      <c r="H2270" s="198">
        <f t="shared" si="1317"/>
        <v>0</v>
      </c>
      <c r="I2270" s="208">
        <f t="shared" si="1318"/>
        <v>0</v>
      </c>
      <c r="J2270" s="147">
        <f t="shared" si="1319"/>
        <v>0</v>
      </c>
      <c r="K2270" s="242">
        <f t="shared" si="1320"/>
        <v>0</v>
      </c>
      <c r="L2270" s="243">
        <f t="shared" si="1321"/>
        <v>0</v>
      </c>
    </row>
    <row r="2271" spans="2:12">
      <c r="B2271" s="956"/>
      <c r="C2271" s="55" t="s">
        <v>318</v>
      </c>
      <c r="D2271" s="194">
        <v>2100</v>
      </c>
      <c r="E2271" s="195"/>
      <c r="F2271" s="196"/>
      <c r="G2271" s="197">
        <f t="shared" si="1316"/>
        <v>0</v>
      </c>
      <c r="H2271" s="198">
        <f t="shared" si="1317"/>
        <v>0</v>
      </c>
      <c r="I2271" s="208">
        <f t="shared" si="1318"/>
        <v>0</v>
      </c>
      <c r="J2271" s="147">
        <f t="shared" si="1319"/>
        <v>0</v>
      </c>
      <c r="K2271" s="242">
        <f t="shared" si="1320"/>
        <v>0</v>
      </c>
      <c r="L2271" s="243">
        <f t="shared" si="1321"/>
        <v>0</v>
      </c>
    </row>
    <row r="2272" spans="2:12" ht="15" thickBot="1">
      <c r="B2272" s="956"/>
      <c r="C2272" s="200" t="s">
        <v>149</v>
      </c>
      <c r="D2272" s="201"/>
      <c r="E2272" s="339"/>
      <c r="F2272" s="203"/>
      <c r="G2272" s="204">
        <f>E2272-F2272</f>
        <v>0</v>
      </c>
      <c r="H2272" s="330"/>
      <c r="I2272" s="209">
        <f t="shared" si="1318"/>
        <v>205</v>
      </c>
      <c r="J2272" s="210">
        <f t="shared" si="1319"/>
        <v>0</v>
      </c>
      <c r="K2272" s="244">
        <f t="shared" si="1320"/>
        <v>205</v>
      </c>
      <c r="L2272" s="245">
        <f>SUM(L2200+H2272)</f>
        <v>584250</v>
      </c>
    </row>
    <row r="2273" spans="2:12" ht="16" thickTop="1" thickBot="1">
      <c r="B2273" s="957"/>
      <c r="C2273" s="13" t="s">
        <v>150</v>
      </c>
      <c r="D2273" s="14"/>
      <c r="E2273" s="15">
        <f t="shared" ref="E2273:L2273" si="1322">SUM(E2263:E2272)</f>
        <v>0</v>
      </c>
      <c r="F2273" s="16">
        <f t="shared" si="1322"/>
        <v>0</v>
      </c>
      <c r="G2273" s="17">
        <f t="shared" si="1322"/>
        <v>0</v>
      </c>
      <c r="H2273" s="18">
        <f t="shared" si="1322"/>
        <v>0</v>
      </c>
      <c r="I2273" s="246">
        <f t="shared" si="1322"/>
        <v>289</v>
      </c>
      <c r="J2273" s="247">
        <f t="shared" si="1322"/>
        <v>0</v>
      </c>
      <c r="K2273" s="248">
        <f t="shared" si="1322"/>
        <v>289</v>
      </c>
      <c r="L2273" s="249">
        <f t="shared" si="1322"/>
        <v>831450</v>
      </c>
    </row>
    <row r="2274" spans="2:12" ht="13.5" customHeight="1">
      <c r="B2274" s="955" t="s">
        <v>321</v>
      </c>
      <c r="C2274" s="301" t="s">
        <v>146</v>
      </c>
      <c r="D2274" s="234">
        <v>10000</v>
      </c>
      <c r="E2274" s="302"/>
      <c r="F2274" s="303"/>
      <c r="G2274" s="304">
        <f t="shared" ref="G2274:G2282" si="1323">E2274-F2274</f>
        <v>0</v>
      </c>
      <c r="H2274" s="305">
        <f t="shared" ref="H2274:H2282" si="1324">G2274*$D2274</f>
        <v>0</v>
      </c>
      <c r="I2274" s="306">
        <f t="shared" ref="I2274:I2283" si="1325">SUM(I2202+E2274)</f>
        <v>60</v>
      </c>
      <c r="J2274" s="307">
        <f t="shared" ref="J2274:J2283" si="1326">SUM(J2202+F2274)</f>
        <v>0</v>
      </c>
      <c r="K2274" s="308">
        <f t="shared" ref="K2274:K2283" si="1327">I2274-J2274</f>
        <v>60</v>
      </c>
      <c r="L2274" s="309">
        <f>K2274*$D2274</f>
        <v>600000</v>
      </c>
    </row>
    <row r="2275" spans="2:12">
      <c r="B2275" s="956"/>
      <c r="C2275" s="55" t="s">
        <v>312</v>
      </c>
      <c r="D2275" s="310">
        <v>10000</v>
      </c>
      <c r="E2275" s="195"/>
      <c r="F2275" s="196"/>
      <c r="G2275" s="197">
        <f t="shared" si="1323"/>
        <v>0</v>
      </c>
      <c r="H2275" s="198">
        <f t="shared" si="1324"/>
        <v>0</v>
      </c>
      <c r="I2275" s="208">
        <f t="shared" si="1325"/>
        <v>0</v>
      </c>
      <c r="J2275" s="147">
        <f t="shared" si="1326"/>
        <v>0</v>
      </c>
      <c r="K2275" s="242">
        <f t="shared" si="1327"/>
        <v>0</v>
      </c>
      <c r="L2275" s="243">
        <f t="shared" ref="L2275:L2282" si="1328">K2275*$D2275</f>
        <v>0</v>
      </c>
    </row>
    <row r="2276" spans="2:12">
      <c r="B2276" s="956"/>
      <c r="C2276" s="55" t="s">
        <v>314</v>
      </c>
      <c r="D2276" s="194">
        <v>5000</v>
      </c>
      <c r="E2276" s="195"/>
      <c r="F2276" s="196"/>
      <c r="G2276" s="197">
        <f t="shared" si="1323"/>
        <v>0</v>
      </c>
      <c r="H2276" s="198">
        <f t="shared" si="1324"/>
        <v>0</v>
      </c>
      <c r="I2276" s="208">
        <f t="shared" si="1325"/>
        <v>2</v>
      </c>
      <c r="J2276" s="147">
        <f t="shared" si="1326"/>
        <v>0</v>
      </c>
      <c r="K2276" s="242">
        <f t="shared" si="1327"/>
        <v>2</v>
      </c>
      <c r="L2276" s="243">
        <f t="shared" si="1328"/>
        <v>10000</v>
      </c>
    </row>
    <row r="2277" spans="2:12">
      <c r="B2277" s="956"/>
      <c r="C2277" s="55" t="s">
        <v>313</v>
      </c>
      <c r="D2277" s="194">
        <v>5000</v>
      </c>
      <c r="E2277" s="195"/>
      <c r="F2277" s="196"/>
      <c r="G2277" s="197">
        <f t="shared" si="1323"/>
        <v>0</v>
      </c>
      <c r="H2277" s="198">
        <f t="shared" si="1324"/>
        <v>0</v>
      </c>
      <c r="I2277" s="208">
        <f t="shared" si="1325"/>
        <v>0</v>
      </c>
      <c r="J2277" s="147">
        <f t="shared" si="1326"/>
        <v>0</v>
      </c>
      <c r="K2277" s="242">
        <f t="shared" si="1327"/>
        <v>0</v>
      </c>
      <c r="L2277" s="243">
        <f t="shared" si="1328"/>
        <v>0</v>
      </c>
    </row>
    <row r="2278" spans="2:12">
      <c r="B2278" s="956"/>
      <c r="C2278" s="55" t="s">
        <v>147</v>
      </c>
      <c r="D2278" s="194">
        <v>9500</v>
      </c>
      <c r="E2278" s="195"/>
      <c r="F2278" s="196"/>
      <c r="G2278" s="197">
        <f t="shared" si="1323"/>
        <v>0</v>
      </c>
      <c r="H2278" s="198">
        <f t="shared" si="1324"/>
        <v>0</v>
      </c>
      <c r="I2278" s="208">
        <f t="shared" si="1325"/>
        <v>9</v>
      </c>
      <c r="J2278" s="147">
        <f t="shared" si="1326"/>
        <v>0</v>
      </c>
      <c r="K2278" s="242">
        <f t="shared" si="1327"/>
        <v>9</v>
      </c>
      <c r="L2278" s="243">
        <f t="shared" si="1328"/>
        <v>85500</v>
      </c>
    </row>
    <row r="2279" spans="2:12">
      <c r="B2279" s="956"/>
      <c r="C2279" s="55" t="s">
        <v>315</v>
      </c>
      <c r="D2279" s="194">
        <v>9500</v>
      </c>
      <c r="E2279" s="195"/>
      <c r="F2279" s="196"/>
      <c r="G2279" s="197">
        <f t="shared" si="1323"/>
        <v>0</v>
      </c>
      <c r="H2279" s="198">
        <f t="shared" si="1324"/>
        <v>0</v>
      </c>
      <c r="I2279" s="208">
        <f t="shared" si="1325"/>
        <v>0</v>
      </c>
      <c r="J2279" s="147">
        <f t="shared" si="1326"/>
        <v>0</v>
      </c>
      <c r="K2279" s="242">
        <f t="shared" si="1327"/>
        <v>0</v>
      </c>
      <c r="L2279" s="243">
        <f t="shared" si="1328"/>
        <v>0</v>
      </c>
    </row>
    <row r="2280" spans="2:12">
      <c r="B2280" s="956"/>
      <c r="C2280" s="55" t="s">
        <v>317</v>
      </c>
      <c r="D2280" s="194">
        <v>4750</v>
      </c>
      <c r="E2280" s="195"/>
      <c r="F2280" s="196"/>
      <c r="G2280" s="197">
        <f t="shared" si="1323"/>
        <v>0</v>
      </c>
      <c r="H2280" s="198">
        <f t="shared" si="1324"/>
        <v>0</v>
      </c>
      <c r="I2280" s="208">
        <f t="shared" si="1325"/>
        <v>0</v>
      </c>
      <c r="J2280" s="147">
        <f t="shared" si="1326"/>
        <v>0</v>
      </c>
      <c r="K2280" s="242">
        <f t="shared" si="1327"/>
        <v>0</v>
      </c>
      <c r="L2280" s="243">
        <f t="shared" si="1328"/>
        <v>0</v>
      </c>
    </row>
    <row r="2281" spans="2:12">
      <c r="B2281" s="956"/>
      <c r="C2281" s="55" t="s">
        <v>316</v>
      </c>
      <c r="D2281" s="194">
        <v>4750</v>
      </c>
      <c r="E2281" s="195"/>
      <c r="F2281" s="196"/>
      <c r="G2281" s="197">
        <f t="shared" si="1323"/>
        <v>0</v>
      </c>
      <c r="H2281" s="198">
        <f t="shared" si="1324"/>
        <v>0</v>
      </c>
      <c r="I2281" s="208">
        <f t="shared" si="1325"/>
        <v>0</v>
      </c>
      <c r="J2281" s="147">
        <f t="shared" si="1326"/>
        <v>0</v>
      </c>
      <c r="K2281" s="242">
        <f t="shared" si="1327"/>
        <v>0</v>
      </c>
      <c r="L2281" s="243">
        <f t="shared" si="1328"/>
        <v>0</v>
      </c>
    </row>
    <row r="2282" spans="2:12">
      <c r="B2282" s="956"/>
      <c r="C2282" s="55" t="s">
        <v>318</v>
      </c>
      <c r="D2282" s="194">
        <v>7000</v>
      </c>
      <c r="E2282" s="195"/>
      <c r="F2282" s="196"/>
      <c r="G2282" s="197">
        <f t="shared" si="1323"/>
        <v>0</v>
      </c>
      <c r="H2282" s="198">
        <f t="shared" si="1324"/>
        <v>0</v>
      </c>
      <c r="I2282" s="208">
        <f t="shared" si="1325"/>
        <v>0</v>
      </c>
      <c r="J2282" s="147">
        <f t="shared" si="1326"/>
        <v>0</v>
      </c>
      <c r="K2282" s="242">
        <f t="shared" si="1327"/>
        <v>0</v>
      </c>
      <c r="L2282" s="243">
        <f t="shared" si="1328"/>
        <v>0</v>
      </c>
    </row>
    <row r="2283" spans="2:12" ht="15" thickBot="1">
      <c r="B2283" s="956"/>
      <c r="C2283" s="200" t="s">
        <v>149</v>
      </c>
      <c r="D2283" s="201"/>
      <c r="E2283" s="339"/>
      <c r="F2283" s="203"/>
      <c r="G2283" s="204">
        <f>E2283-F2283</f>
        <v>0</v>
      </c>
      <c r="H2283" s="330"/>
      <c r="I2283" s="209">
        <f t="shared" si="1325"/>
        <v>0</v>
      </c>
      <c r="J2283" s="210">
        <f t="shared" si="1326"/>
        <v>0</v>
      </c>
      <c r="K2283" s="244">
        <f t="shared" si="1327"/>
        <v>0</v>
      </c>
      <c r="L2283" s="245">
        <f>SUM(L2211+H2283)</f>
        <v>0</v>
      </c>
    </row>
    <row r="2284" spans="2:12" ht="16" thickTop="1" thickBot="1">
      <c r="B2284" s="957"/>
      <c r="C2284" s="13" t="s">
        <v>150</v>
      </c>
      <c r="D2284" s="14"/>
      <c r="E2284" s="15">
        <f t="shared" ref="E2284:L2284" si="1329">SUM(E2274:E2283)</f>
        <v>0</v>
      </c>
      <c r="F2284" s="16">
        <f t="shared" si="1329"/>
        <v>0</v>
      </c>
      <c r="G2284" s="17">
        <f t="shared" si="1329"/>
        <v>0</v>
      </c>
      <c r="H2284" s="18">
        <f t="shared" si="1329"/>
        <v>0</v>
      </c>
      <c r="I2284" s="246">
        <f t="shared" si="1329"/>
        <v>71</v>
      </c>
      <c r="J2284" s="247">
        <f t="shared" si="1329"/>
        <v>0</v>
      </c>
      <c r="K2284" s="248">
        <f t="shared" si="1329"/>
        <v>71</v>
      </c>
      <c r="L2284" s="249">
        <f t="shared" si="1329"/>
        <v>695500</v>
      </c>
    </row>
    <row r="2285" spans="2:12" ht="13.5" customHeight="1">
      <c r="B2285" s="955" t="s">
        <v>686</v>
      </c>
      <c r="C2285" s="301" t="s">
        <v>146</v>
      </c>
      <c r="D2285" s="234">
        <v>8000</v>
      </c>
      <c r="E2285" s="302">
        <v>17</v>
      </c>
      <c r="F2285" s="303"/>
      <c r="G2285" s="304">
        <f t="shared" ref="G2285:G2293" si="1330">E2285-F2285</f>
        <v>17</v>
      </c>
      <c r="H2285" s="305">
        <f t="shared" ref="H2285:H2293" si="1331">G2285*$D2285</f>
        <v>136000</v>
      </c>
      <c r="I2285" s="306">
        <f t="shared" ref="I2285:I2294" si="1332">SUM(I2213+E2285)</f>
        <v>478</v>
      </c>
      <c r="J2285" s="307">
        <f t="shared" ref="J2285:J2294" si="1333">SUM(J2213+F2285)</f>
        <v>0</v>
      </c>
      <c r="K2285" s="308">
        <f t="shared" ref="K2285:K2294" si="1334">I2285-J2285</f>
        <v>478</v>
      </c>
      <c r="L2285" s="309">
        <f>K2285*$D2285</f>
        <v>3824000</v>
      </c>
    </row>
    <row r="2286" spans="2:12">
      <c r="B2286" s="956"/>
      <c r="C2286" s="55" t="s">
        <v>312</v>
      </c>
      <c r="D2286" s="310">
        <v>8000</v>
      </c>
      <c r="E2286" s="195"/>
      <c r="F2286" s="196"/>
      <c r="G2286" s="197">
        <f t="shared" si="1330"/>
        <v>0</v>
      </c>
      <c r="H2286" s="198">
        <f t="shared" si="1331"/>
        <v>0</v>
      </c>
      <c r="I2286" s="208">
        <f t="shared" si="1332"/>
        <v>0</v>
      </c>
      <c r="J2286" s="147">
        <f t="shared" si="1333"/>
        <v>0</v>
      </c>
      <c r="K2286" s="242">
        <f t="shared" si="1334"/>
        <v>0</v>
      </c>
      <c r="L2286" s="243">
        <f t="shared" ref="L2286:L2293" si="1335">K2286*$D2286</f>
        <v>0</v>
      </c>
    </row>
    <row r="2287" spans="2:12">
      <c r="B2287" s="956"/>
      <c r="C2287" s="55" t="s">
        <v>314</v>
      </c>
      <c r="D2287" s="194">
        <v>4000</v>
      </c>
      <c r="E2287" s="195">
        <v>3</v>
      </c>
      <c r="F2287" s="196"/>
      <c r="G2287" s="197">
        <f t="shared" si="1330"/>
        <v>3</v>
      </c>
      <c r="H2287" s="198">
        <f t="shared" si="1331"/>
        <v>12000</v>
      </c>
      <c r="I2287" s="208">
        <f t="shared" si="1332"/>
        <v>28</v>
      </c>
      <c r="J2287" s="147">
        <f t="shared" si="1333"/>
        <v>0</v>
      </c>
      <c r="K2287" s="242">
        <f t="shared" si="1334"/>
        <v>28</v>
      </c>
      <c r="L2287" s="243">
        <f t="shared" si="1335"/>
        <v>112000</v>
      </c>
    </row>
    <row r="2288" spans="2:12">
      <c r="B2288" s="956"/>
      <c r="C2288" s="55" t="s">
        <v>313</v>
      </c>
      <c r="D2288" s="194">
        <v>4000</v>
      </c>
      <c r="E2288" s="195"/>
      <c r="F2288" s="196"/>
      <c r="G2288" s="197">
        <f t="shared" si="1330"/>
        <v>0</v>
      </c>
      <c r="H2288" s="198">
        <f t="shared" si="1331"/>
        <v>0</v>
      </c>
      <c r="I2288" s="208">
        <f t="shared" si="1332"/>
        <v>0</v>
      </c>
      <c r="J2288" s="147">
        <f t="shared" si="1333"/>
        <v>0</v>
      </c>
      <c r="K2288" s="242">
        <f t="shared" si="1334"/>
        <v>0</v>
      </c>
      <c r="L2288" s="243">
        <f t="shared" si="1335"/>
        <v>0</v>
      </c>
    </row>
    <row r="2289" spans="2:12">
      <c r="B2289" s="956"/>
      <c r="C2289" s="55" t="s">
        <v>147</v>
      </c>
      <c r="D2289" s="194">
        <v>7600</v>
      </c>
      <c r="E2289" s="195">
        <v>2</v>
      </c>
      <c r="F2289" s="196"/>
      <c r="G2289" s="197">
        <f t="shared" si="1330"/>
        <v>2</v>
      </c>
      <c r="H2289" s="198">
        <f t="shared" si="1331"/>
        <v>15200</v>
      </c>
      <c r="I2289" s="208">
        <f t="shared" si="1332"/>
        <v>72</v>
      </c>
      <c r="J2289" s="147">
        <f t="shared" si="1333"/>
        <v>0</v>
      </c>
      <c r="K2289" s="242">
        <f t="shared" si="1334"/>
        <v>72</v>
      </c>
      <c r="L2289" s="243">
        <f t="shared" si="1335"/>
        <v>547200</v>
      </c>
    </row>
    <row r="2290" spans="2:12">
      <c r="B2290" s="956"/>
      <c r="C2290" s="55" t="s">
        <v>315</v>
      </c>
      <c r="D2290" s="194">
        <v>7600</v>
      </c>
      <c r="E2290" s="195"/>
      <c r="F2290" s="196"/>
      <c r="G2290" s="197">
        <f t="shared" si="1330"/>
        <v>0</v>
      </c>
      <c r="H2290" s="198">
        <f t="shared" si="1331"/>
        <v>0</v>
      </c>
      <c r="I2290" s="208">
        <f t="shared" si="1332"/>
        <v>0</v>
      </c>
      <c r="J2290" s="147">
        <f t="shared" si="1333"/>
        <v>0</v>
      </c>
      <c r="K2290" s="242">
        <f t="shared" si="1334"/>
        <v>0</v>
      </c>
      <c r="L2290" s="243">
        <f t="shared" si="1335"/>
        <v>0</v>
      </c>
    </row>
    <row r="2291" spans="2:12">
      <c r="B2291" s="956"/>
      <c r="C2291" s="55" t="s">
        <v>317</v>
      </c>
      <c r="D2291" s="194">
        <v>3800</v>
      </c>
      <c r="E2291" s="195"/>
      <c r="F2291" s="196"/>
      <c r="G2291" s="197">
        <f t="shared" si="1330"/>
        <v>0</v>
      </c>
      <c r="H2291" s="198">
        <f t="shared" si="1331"/>
        <v>0</v>
      </c>
      <c r="I2291" s="208">
        <f t="shared" si="1332"/>
        <v>1</v>
      </c>
      <c r="J2291" s="147">
        <f t="shared" si="1333"/>
        <v>0</v>
      </c>
      <c r="K2291" s="242">
        <f t="shared" si="1334"/>
        <v>1</v>
      </c>
      <c r="L2291" s="243">
        <f t="shared" si="1335"/>
        <v>3800</v>
      </c>
    </row>
    <row r="2292" spans="2:12">
      <c r="B2292" s="956"/>
      <c r="C2292" s="55" t="s">
        <v>316</v>
      </c>
      <c r="D2292" s="194">
        <v>3800</v>
      </c>
      <c r="E2292" s="195"/>
      <c r="F2292" s="196"/>
      <c r="G2292" s="197">
        <f t="shared" si="1330"/>
        <v>0</v>
      </c>
      <c r="H2292" s="198">
        <f t="shared" si="1331"/>
        <v>0</v>
      </c>
      <c r="I2292" s="208">
        <f t="shared" si="1332"/>
        <v>0</v>
      </c>
      <c r="J2292" s="147">
        <f t="shared" si="1333"/>
        <v>0</v>
      </c>
      <c r="K2292" s="242">
        <f t="shared" si="1334"/>
        <v>0</v>
      </c>
      <c r="L2292" s="243">
        <f t="shared" si="1335"/>
        <v>0</v>
      </c>
    </row>
    <row r="2293" spans="2:12">
      <c r="B2293" s="956"/>
      <c r="C2293" s="55" t="s">
        <v>318</v>
      </c>
      <c r="D2293" s="194">
        <v>5600</v>
      </c>
      <c r="E2293" s="195"/>
      <c r="F2293" s="196"/>
      <c r="G2293" s="197">
        <f t="shared" si="1330"/>
        <v>0</v>
      </c>
      <c r="H2293" s="198">
        <f t="shared" si="1331"/>
        <v>0</v>
      </c>
      <c r="I2293" s="208">
        <f t="shared" si="1332"/>
        <v>0</v>
      </c>
      <c r="J2293" s="147">
        <f t="shared" si="1333"/>
        <v>0</v>
      </c>
      <c r="K2293" s="242">
        <f t="shared" si="1334"/>
        <v>0</v>
      </c>
      <c r="L2293" s="243">
        <f t="shared" si="1335"/>
        <v>0</v>
      </c>
    </row>
    <row r="2294" spans="2:12" ht="15" thickBot="1">
      <c r="B2294" s="956"/>
      <c r="C2294" s="200" t="s">
        <v>149</v>
      </c>
      <c r="D2294" s="201"/>
      <c r="E2294" s="339"/>
      <c r="F2294" s="203"/>
      <c r="G2294" s="204">
        <f>E2294-F2294</f>
        <v>0</v>
      </c>
      <c r="H2294" s="330"/>
      <c r="I2294" s="209">
        <f t="shared" si="1332"/>
        <v>104</v>
      </c>
      <c r="J2294" s="210">
        <f t="shared" si="1333"/>
        <v>0</v>
      </c>
      <c r="K2294" s="244">
        <f t="shared" si="1334"/>
        <v>104</v>
      </c>
      <c r="L2294" s="245">
        <f>SUM(L2222+H2294)</f>
        <v>585400</v>
      </c>
    </row>
    <row r="2295" spans="2:12" ht="16" thickTop="1" thickBot="1">
      <c r="B2295" s="957"/>
      <c r="C2295" s="13" t="s">
        <v>150</v>
      </c>
      <c r="D2295" s="14"/>
      <c r="E2295" s="15">
        <f t="shared" ref="E2295:L2295" si="1336">SUM(E2285:E2294)</f>
        <v>22</v>
      </c>
      <c r="F2295" s="16">
        <f t="shared" si="1336"/>
        <v>0</v>
      </c>
      <c r="G2295" s="17">
        <f t="shared" si="1336"/>
        <v>22</v>
      </c>
      <c r="H2295" s="18">
        <f t="shared" si="1336"/>
        <v>163200</v>
      </c>
      <c r="I2295" s="246">
        <f t="shared" si="1336"/>
        <v>683</v>
      </c>
      <c r="J2295" s="247">
        <f t="shared" si="1336"/>
        <v>0</v>
      </c>
      <c r="K2295" s="248">
        <f t="shared" si="1336"/>
        <v>683</v>
      </c>
      <c r="L2295" s="249">
        <f t="shared" si="1336"/>
        <v>5072400</v>
      </c>
    </row>
    <row r="2296" spans="2:12" ht="13.5" customHeight="1">
      <c r="B2296" s="955" t="s">
        <v>337</v>
      </c>
      <c r="C2296" s="301" t="s">
        <v>146</v>
      </c>
      <c r="D2296" s="234">
        <v>1000</v>
      </c>
      <c r="E2296" s="302"/>
      <c r="F2296" s="303"/>
      <c r="G2296" s="304">
        <f t="shared" ref="G2296:G2305" si="1337">E2296-F2296</f>
        <v>0</v>
      </c>
      <c r="H2296" s="305">
        <f>+G2296*D2296</f>
        <v>0</v>
      </c>
      <c r="I2296" s="306">
        <f t="shared" ref="I2296:I2305" si="1338">SUM(I2224+E2296)</f>
        <v>0</v>
      </c>
      <c r="J2296" s="307">
        <f t="shared" ref="J2296:J2305" si="1339">SUM(J2224+F2296)</f>
        <v>0</v>
      </c>
      <c r="K2296" s="308">
        <f t="shared" ref="K2296:K2303" si="1340">I2296-J2296</f>
        <v>0</v>
      </c>
      <c r="L2296" s="309">
        <f>K2296*$D2296</f>
        <v>0</v>
      </c>
    </row>
    <row r="2297" spans="2:12">
      <c r="B2297" s="956"/>
      <c r="C2297" s="55" t="s">
        <v>312</v>
      </c>
      <c r="D2297" s="310">
        <v>1000</v>
      </c>
      <c r="E2297" s="195"/>
      <c r="F2297" s="196"/>
      <c r="G2297" s="197">
        <f t="shared" si="1337"/>
        <v>0</v>
      </c>
      <c r="H2297" s="198">
        <f t="shared" ref="H2297:H2304" si="1341">+G2297*D2297</f>
        <v>0</v>
      </c>
      <c r="I2297" s="208">
        <f t="shared" si="1338"/>
        <v>0</v>
      </c>
      <c r="J2297" s="147">
        <f t="shared" si="1339"/>
        <v>0</v>
      </c>
      <c r="K2297" s="242">
        <f t="shared" si="1340"/>
        <v>0</v>
      </c>
      <c r="L2297" s="243">
        <f t="shared" ref="L2297:L2304" si="1342">K2297*$D2297</f>
        <v>0</v>
      </c>
    </row>
    <row r="2298" spans="2:12">
      <c r="B2298" s="956"/>
      <c r="C2298" s="55" t="s">
        <v>314</v>
      </c>
      <c r="D2298" s="194">
        <v>500</v>
      </c>
      <c r="E2298" s="195"/>
      <c r="F2298" s="196"/>
      <c r="G2298" s="197">
        <f t="shared" si="1337"/>
        <v>0</v>
      </c>
      <c r="H2298" s="198">
        <f t="shared" si="1341"/>
        <v>0</v>
      </c>
      <c r="I2298" s="208">
        <f t="shared" si="1338"/>
        <v>0</v>
      </c>
      <c r="J2298" s="147">
        <f t="shared" si="1339"/>
        <v>0</v>
      </c>
      <c r="K2298" s="242">
        <f t="shared" si="1340"/>
        <v>0</v>
      </c>
      <c r="L2298" s="243">
        <f t="shared" si="1342"/>
        <v>0</v>
      </c>
    </row>
    <row r="2299" spans="2:12">
      <c r="B2299" s="956"/>
      <c r="C2299" s="55" t="s">
        <v>313</v>
      </c>
      <c r="D2299" s="194">
        <v>500</v>
      </c>
      <c r="E2299" s="195"/>
      <c r="F2299" s="196"/>
      <c r="G2299" s="197">
        <f t="shared" si="1337"/>
        <v>0</v>
      </c>
      <c r="H2299" s="198">
        <f t="shared" si="1341"/>
        <v>0</v>
      </c>
      <c r="I2299" s="208">
        <f t="shared" si="1338"/>
        <v>0</v>
      </c>
      <c r="J2299" s="147">
        <f t="shared" si="1339"/>
        <v>0</v>
      </c>
      <c r="K2299" s="242">
        <f t="shared" si="1340"/>
        <v>0</v>
      </c>
      <c r="L2299" s="243">
        <f t="shared" si="1342"/>
        <v>0</v>
      </c>
    </row>
    <row r="2300" spans="2:12">
      <c r="B2300" s="956"/>
      <c r="C2300" s="55" t="s">
        <v>147</v>
      </c>
      <c r="D2300" s="194">
        <v>900</v>
      </c>
      <c r="E2300" s="195"/>
      <c r="F2300" s="196"/>
      <c r="G2300" s="197">
        <f t="shared" si="1337"/>
        <v>0</v>
      </c>
      <c r="H2300" s="198">
        <f t="shared" si="1341"/>
        <v>0</v>
      </c>
      <c r="I2300" s="208">
        <f t="shared" si="1338"/>
        <v>0</v>
      </c>
      <c r="J2300" s="147">
        <f t="shared" si="1339"/>
        <v>0</v>
      </c>
      <c r="K2300" s="242">
        <f t="shared" si="1340"/>
        <v>0</v>
      </c>
      <c r="L2300" s="243">
        <f t="shared" si="1342"/>
        <v>0</v>
      </c>
    </row>
    <row r="2301" spans="2:12">
      <c r="B2301" s="956"/>
      <c r="C2301" s="55" t="s">
        <v>315</v>
      </c>
      <c r="D2301" s="194">
        <v>900</v>
      </c>
      <c r="E2301" s="195"/>
      <c r="F2301" s="196"/>
      <c r="G2301" s="197">
        <f t="shared" si="1337"/>
        <v>0</v>
      </c>
      <c r="H2301" s="198">
        <f t="shared" si="1341"/>
        <v>0</v>
      </c>
      <c r="I2301" s="208">
        <f t="shared" si="1338"/>
        <v>0</v>
      </c>
      <c r="J2301" s="147">
        <f t="shared" si="1339"/>
        <v>0</v>
      </c>
      <c r="K2301" s="242">
        <f t="shared" si="1340"/>
        <v>0</v>
      </c>
      <c r="L2301" s="243">
        <f t="shared" si="1342"/>
        <v>0</v>
      </c>
    </row>
    <row r="2302" spans="2:12">
      <c r="B2302" s="956"/>
      <c r="C2302" s="55" t="s">
        <v>317</v>
      </c>
      <c r="D2302" s="194">
        <v>450</v>
      </c>
      <c r="E2302" s="195"/>
      <c r="F2302" s="196"/>
      <c r="G2302" s="197">
        <f t="shared" si="1337"/>
        <v>0</v>
      </c>
      <c r="H2302" s="198">
        <f t="shared" si="1341"/>
        <v>0</v>
      </c>
      <c r="I2302" s="208">
        <f t="shared" si="1338"/>
        <v>0</v>
      </c>
      <c r="J2302" s="147">
        <f t="shared" si="1339"/>
        <v>0</v>
      </c>
      <c r="K2302" s="242">
        <f t="shared" si="1340"/>
        <v>0</v>
      </c>
      <c r="L2302" s="243">
        <f t="shared" si="1342"/>
        <v>0</v>
      </c>
    </row>
    <row r="2303" spans="2:12">
      <c r="B2303" s="956"/>
      <c r="C2303" s="55" t="s">
        <v>316</v>
      </c>
      <c r="D2303" s="194">
        <v>450</v>
      </c>
      <c r="E2303" s="195"/>
      <c r="F2303" s="196"/>
      <c r="G2303" s="197">
        <f t="shared" si="1337"/>
        <v>0</v>
      </c>
      <c r="H2303" s="198">
        <f t="shared" si="1341"/>
        <v>0</v>
      </c>
      <c r="I2303" s="208">
        <f t="shared" si="1338"/>
        <v>0</v>
      </c>
      <c r="J2303" s="147">
        <f t="shared" si="1339"/>
        <v>0</v>
      </c>
      <c r="K2303" s="242">
        <f t="shared" si="1340"/>
        <v>0</v>
      </c>
      <c r="L2303" s="243">
        <f t="shared" si="1342"/>
        <v>0</v>
      </c>
    </row>
    <row r="2304" spans="2:12">
      <c r="B2304" s="956"/>
      <c r="C2304" s="55" t="s">
        <v>318</v>
      </c>
      <c r="D2304" s="199">
        <v>700</v>
      </c>
      <c r="E2304" s="195"/>
      <c r="F2304" s="196"/>
      <c r="G2304" s="197">
        <f t="shared" si="1337"/>
        <v>0</v>
      </c>
      <c r="H2304" s="198">
        <f t="shared" si="1341"/>
        <v>0</v>
      </c>
      <c r="I2304" s="208">
        <f t="shared" si="1338"/>
        <v>0</v>
      </c>
      <c r="J2304" s="147">
        <f t="shared" si="1339"/>
        <v>0</v>
      </c>
      <c r="K2304" s="242">
        <f>I2304-J2304</f>
        <v>0</v>
      </c>
      <c r="L2304" s="243">
        <f t="shared" si="1342"/>
        <v>0</v>
      </c>
    </row>
    <row r="2305" spans="2:12" ht="15" thickBot="1">
      <c r="B2305" s="956"/>
      <c r="C2305" s="200" t="s">
        <v>149</v>
      </c>
      <c r="D2305" s="201"/>
      <c r="E2305" s="339"/>
      <c r="F2305" s="203"/>
      <c r="G2305" s="204">
        <f t="shared" si="1337"/>
        <v>0</v>
      </c>
      <c r="H2305" s="330"/>
      <c r="I2305" s="209">
        <f t="shared" si="1338"/>
        <v>0</v>
      </c>
      <c r="J2305" s="210">
        <f t="shared" si="1339"/>
        <v>0</v>
      </c>
      <c r="K2305" s="244">
        <f>I2305-J2305</f>
        <v>0</v>
      </c>
      <c r="L2305" s="245">
        <f>SUM(L2233+H2305)</f>
        <v>0</v>
      </c>
    </row>
    <row r="2306" spans="2:12" ht="16" thickTop="1" thickBot="1">
      <c r="B2306" s="957"/>
      <c r="C2306" s="13" t="s">
        <v>150</v>
      </c>
      <c r="D2306" s="14"/>
      <c r="E2306" s="15">
        <f t="shared" ref="E2306:L2306" si="1343">SUM(E2296:E2305)</f>
        <v>0</v>
      </c>
      <c r="F2306" s="16">
        <f t="shared" si="1343"/>
        <v>0</v>
      </c>
      <c r="G2306" s="17">
        <f t="shared" si="1343"/>
        <v>0</v>
      </c>
      <c r="H2306" s="18">
        <f t="shared" si="1343"/>
        <v>0</v>
      </c>
      <c r="I2306" s="246">
        <f t="shared" si="1343"/>
        <v>0</v>
      </c>
      <c r="J2306" s="247">
        <f t="shared" si="1343"/>
        <v>0</v>
      </c>
      <c r="K2306" s="248">
        <f t="shared" si="1343"/>
        <v>0</v>
      </c>
      <c r="L2306" s="249">
        <f t="shared" si="1343"/>
        <v>0</v>
      </c>
    </row>
    <row r="2307" spans="2:12" ht="15" thickBot="1">
      <c r="B2307" s="207" t="s">
        <v>151</v>
      </c>
      <c r="C2307" s="232"/>
      <c r="D2307" s="232"/>
      <c r="E2307" s="258">
        <f t="shared" ref="E2307:L2307" si="1344">SUM(E2251+E2262+E2273+E2284+E2295+E2306)</f>
        <v>177</v>
      </c>
      <c r="F2307" s="341">
        <f t="shared" si="1344"/>
        <v>0</v>
      </c>
      <c r="G2307" s="342">
        <f t="shared" si="1344"/>
        <v>177</v>
      </c>
      <c r="H2307" s="343">
        <f t="shared" si="1344"/>
        <v>918450</v>
      </c>
      <c r="I2307" s="255">
        <f t="shared" si="1344"/>
        <v>4547</v>
      </c>
      <c r="J2307" s="256">
        <f t="shared" si="1344"/>
        <v>0</v>
      </c>
      <c r="K2307" s="257">
        <f t="shared" si="1344"/>
        <v>4547</v>
      </c>
      <c r="L2307" s="233">
        <f t="shared" si="1344"/>
        <v>23366670</v>
      </c>
    </row>
    <row r="2308" spans="2:12" ht="13.5" customHeight="1"/>
  </sheetData>
  <mergeCells count="321">
    <mergeCell ref="B5:F5"/>
    <mergeCell ref="B2167:D2167"/>
    <mergeCell ref="B2296:B2306"/>
    <mergeCell ref="B136:B146"/>
    <mergeCell ref="B2202:B2212"/>
    <mergeCell ref="B2213:B2223"/>
    <mergeCell ref="B2237:D2237"/>
    <mergeCell ref="B2097:B2107"/>
    <mergeCell ref="B2108:B2118"/>
    <mergeCell ref="B2119:B2129"/>
    <mergeCell ref="B2130:B2140"/>
    <mergeCell ref="B2285:B2295"/>
    <mergeCell ref="B2238:F2238"/>
    <mergeCell ref="B2239:D2239"/>
    <mergeCell ref="B2241:B2251"/>
    <mergeCell ref="B2252:B2262"/>
    <mergeCell ref="B2263:B2273"/>
    <mergeCell ref="B2274:B2284"/>
    <mergeCell ref="B2169:B2179"/>
    <mergeCell ref="B2180:B2190"/>
    <mergeCell ref="B2191:B2201"/>
    <mergeCell ref="E2237:F2237"/>
    <mergeCell ref="B2224:B2234"/>
    <mergeCell ref="B2141:B2151"/>
    <mergeCell ref="B2165:D2165"/>
    <mergeCell ref="E2165:F2165"/>
    <mergeCell ref="B2152:B2162"/>
    <mergeCell ref="B2166:F2166"/>
    <mergeCell ref="B2058:B2068"/>
    <mergeCell ref="B2069:B2079"/>
    <mergeCell ref="B2093:D2093"/>
    <mergeCell ref="E2093:F2093"/>
    <mergeCell ref="B2094:F2094"/>
    <mergeCell ref="B2095:D2095"/>
    <mergeCell ref="B2080:B2090"/>
    <mergeCell ref="E2021:F2021"/>
    <mergeCell ref="B2022:F2022"/>
    <mergeCell ref="B2023:D2023"/>
    <mergeCell ref="B2025:B2035"/>
    <mergeCell ref="B2036:B2046"/>
    <mergeCell ref="B2047:B2057"/>
    <mergeCell ref="B1951:D1951"/>
    <mergeCell ref="B1953:B1963"/>
    <mergeCell ref="B1964:B1974"/>
    <mergeCell ref="B1975:B1985"/>
    <mergeCell ref="B1997:B2007"/>
    <mergeCell ref="B2021:D2021"/>
    <mergeCell ref="B1986:B1996"/>
    <mergeCell ref="B2008:B2018"/>
    <mergeCell ref="B1879:D1879"/>
    <mergeCell ref="B1881:B1891"/>
    <mergeCell ref="B1892:B1902"/>
    <mergeCell ref="B1903:B1913"/>
    <mergeCell ref="E1949:F1949"/>
    <mergeCell ref="B1950:F1950"/>
    <mergeCell ref="B1949:D1949"/>
    <mergeCell ref="B1914:B1924"/>
    <mergeCell ref="B1925:B1935"/>
    <mergeCell ref="B1936:B1946"/>
    <mergeCell ref="B1807:D1807"/>
    <mergeCell ref="B1809:B1819"/>
    <mergeCell ref="B1820:B1830"/>
    <mergeCell ref="B1831:B1841"/>
    <mergeCell ref="E1877:F1877"/>
    <mergeCell ref="B1878:F1878"/>
    <mergeCell ref="B1864:B1874"/>
    <mergeCell ref="B1842:B1852"/>
    <mergeCell ref="B1853:B1863"/>
    <mergeCell ref="B1877:D1877"/>
    <mergeCell ref="B1734:F1734"/>
    <mergeCell ref="B1735:D1735"/>
    <mergeCell ref="B1737:B1747"/>
    <mergeCell ref="B1748:B1758"/>
    <mergeCell ref="E1805:F1805"/>
    <mergeCell ref="B1806:F1806"/>
    <mergeCell ref="B1770:B1780"/>
    <mergeCell ref="B1781:B1791"/>
    <mergeCell ref="B1805:D1805"/>
    <mergeCell ref="B1759:B1769"/>
    <mergeCell ref="B1792:B1802"/>
    <mergeCell ref="B1662:F1662"/>
    <mergeCell ref="B1663:D1663"/>
    <mergeCell ref="B1665:B1675"/>
    <mergeCell ref="B1733:D1733"/>
    <mergeCell ref="E1733:F1733"/>
    <mergeCell ref="B1676:B1686"/>
    <mergeCell ref="B1687:B1697"/>
    <mergeCell ref="B1698:B1708"/>
    <mergeCell ref="B1709:B1719"/>
    <mergeCell ref="B1720:B1730"/>
    <mergeCell ref="B1604:B1614"/>
    <mergeCell ref="B1615:B1625"/>
    <mergeCell ref="B1637:B1647"/>
    <mergeCell ref="B1661:D1661"/>
    <mergeCell ref="B1626:B1636"/>
    <mergeCell ref="E1661:F1661"/>
    <mergeCell ref="B1590:F1590"/>
    <mergeCell ref="B1554:B1564"/>
    <mergeCell ref="B1565:B1575"/>
    <mergeCell ref="B1589:D1589"/>
    <mergeCell ref="B1591:D1591"/>
    <mergeCell ref="B1593:B1603"/>
    <mergeCell ref="B1648:B1658"/>
    <mergeCell ref="B1518:F1518"/>
    <mergeCell ref="B1519:D1519"/>
    <mergeCell ref="B1521:B1531"/>
    <mergeCell ref="B1532:B1542"/>
    <mergeCell ref="B1543:B1553"/>
    <mergeCell ref="E1589:F1589"/>
    <mergeCell ref="B1446:F1446"/>
    <mergeCell ref="B1447:D1447"/>
    <mergeCell ref="B1449:B1459"/>
    <mergeCell ref="B1460:B1470"/>
    <mergeCell ref="B1471:B1481"/>
    <mergeCell ref="E1517:F1517"/>
    <mergeCell ref="B1504:B1514"/>
    <mergeCell ref="B1576:B1586"/>
    <mergeCell ref="B1482:B1492"/>
    <mergeCell ref="B1493:B1503"/>
    <mergeCell ref="B1517:D1517"/>
    <mergeCell ref="B1374:F1374"/>
    <mergeCell ref="B1360:B1370"/>
    <mergeCell ref="E1445:F1445"/>
    <mergeCell ref="B1375:D1375"/>
    <mergeCell ref="B1377:B1387"/>
    <mergeCell ref="B1410:B1420"/>
    <mergeCell ref="B1421:B1431"/>
    <mergeCell ref="B1266:B1276"/>
    <mergeCell ref="B1277:B1287"/>
    <mergeCell ref="B1301:D1301"/>
    <mergeCell ref="E1301:F1301"/>
    <mergeCell ref="B1349:B1359"/>
    <mergeCell ref="B1373:D1373"/>
    <mergeCell ref="E1373:F1373"/>
    <mergeCell ref="B1388:B1398"/>
    <mergeCell ref="B1399:B1409"/>
    <mergeCell ref="B1302:F1302"/>
    <mergeCell ref="B1303:D1303"/>
    <mergeCell ref="B1305:B1315"/>
    <mergeCell ref="B1316:B1326"/>
    <mergeCell ref="B1432:B1442"/>
    <mergeCell ref="B1445:D1445"/>
    <mergeCell ref="B1327:B1337"/>
    <mergeCell ref="B1338:B1348"/>
    <mergeCell ref="B1229:D1229"/>
    <mergeCell ref="E1229:F1229"/>
    <mergeCell ref="B1122:B1132"/>
    <mergeCell ref="B1233:B1243"/>
    <mergeCell ref="B1133:B1143"/>
    <mergeCell ref="B1157:D1157"/>
    <mergeCell ref="E1157:F1157"/>
    <mergeCell ref="B1158:F1158"/>
    <mergeCell ref="B1159:D1159"/>
    <mergeCell ref="B1161:B1171"/>
    <mergeCell ref="B1194:B1204"/>
    <mergeCell ref="B1205:B1215"/>
    <mergeCell ref="B1144:B1154"/>
    <mergeCell ref="B1172:B1182"/>
    <mergeCell ref="B1183:B1193"/>
    <mergeCell ref="B1050:B1060"/>
    <mergeCell ref="B1061:B1071"/>
    <mergeCell ref="B1085:D1085"/>
    <mergeCell ref="E1085:F1085"/>
    <mergeCell ref="B1086:F1086"/>
    <mergeCell ref="B1087:D1087"/>
    <mergeCell ref="B1089:B1099"/>
    <mergeCell ref="B1100:B1110"/>
    <mergeCell ref="B1111:B1121"/>
    <mergeCell ref="B845:B855"/>
    <mergeCell ref="B869:D869"/>
    <mergeCell ref="E869:F869"/>
    <mergeCell ref="B870:F870"/>
    <mergeCell ref="B871:D871"/>
    <mergeCell ref="B873:B883"/>
    <mergeCell ref="B856:B866"/>
    <mergeCell ref="E797:F797"/>
    <mergeCell ref="B798:F798"/>
    <mergeCell ref="B799:D799"/>
    <mergeCell ref="B801:B811"/>
    <mergeCell ref="B812:B822"/>
    <mergeCell ref="B823:B833"/>
    <mergeCell ref="B727:D727"/>
    <mergeCell ref="B729:B739"/>
    <mergeCell ref="B740:B750"/>
    <mergeCell ref="B751:B761"/>
    <mergeCell ref="E653:F653"/>
    <mergeCell ref="B654:F654"/>
    <mergeCell ref="B655:D655"/>
    <mergeCell ref="B657:B667"/>
    <mergeCell ref="B668:B678"/>
    <mergeCell ref="B679:B689"/>
    <mergeCell ref="B653:D653"/>
    <mergeCell ref="E581:F581"/>
    <mergeCell ref="B582:F582"/>
    <mergeCell ref="B583:D583"/>
    <mergeCell ref="B524:B534"/>
    <mergeCell ref="B535:B545"/>
    <mergeCell ref="B546:B556"/>
    <mergeCell ref="B557:B567"/>
    <mergeCell ref="B568:B578"/>
    <mergeCell ref="E725:F725"/>
    <mergeCell ref="E509:F509"/>
    <mergeCell ref="B510:F510"/>
    <mergeCell ref="B511:D511"/>
    <mergeCell ref="B474:B484"/>
    <mergeCell ref="B496:B506"/>
    <mergeCell ref="E437:F437"/>
    <mergeCell ref="B438:F438"/>
    <mergeCell ref="B439:D439"/>
    <mergeCell ref="B441:B451"/>
    <mergeCell ref="I6:L6"/>
    <mergeCell ref="G6:H6"/>
    <mergeCell ref="B77:D77"/>
    <mergeCell ref="E77:F77"/>
    <mergeCell ref="B78:F78"/>
    <mergeCell ref="B81:B91"/>
    <mergeCell ref="B53:B63"/>
    <mergeCell ref="B79:D79"/>
    <mergeCell ref="B64:B74"/>
    <mergeCell ref="B42:B52"/>
    <mergeCell ref="B6:F6"/>
    <mergeCell ref="B9:B19"/>
    <mergeCell ref="B20:B30"/>
    <mergeCell ref="B31:B41"/>
    <mergeCell ref="B7:D7"/>
    <mergeCell ref="B884:B894"/>
    <mergeCell ref="B895:B905"/>
    <mergeCell ref="B906:B916"/>
    <mergeCell ref="B917:B927"/>
    <mergeCell ref="B941:D941"/>
    <mergeCell ref="B1000:B1010"/>
    <mergeCell ref="B1216:B1226"/>
    <mergeCell ref="B1288:B1298"/>
    <mergeCell ref="B1014:F1014"/>
    <mergeCell ref="B1015:D1015"/>
    <mergeCell ref="B1017:B1027"/>
    <mergeCell ref="B1028:B1038"/>
    <mergeCell ref="B1230:F1230"/>
    <mergeCell ref="B1231:D1231"/>
    <mergeCell ref="B1072:B1082"/>
    <mergeCell ref="B943:D943"/>
    <mergeCell ref="B945:B955"/>
    <mergeCell ref="B956:B966"/>
    <mergeCell ref="E1013:F1013"/>
    <mergeCell ref="B967:B977"/>
    <mergeCell ref="B978:B988"/>
    <mergeCell ref="B989:B999"/>
    <mergeCell ref="B1013:D1013"/>
    <mergeCell ref="B1039:B1049"/>
    <mergeCell ref="B236:B246"/>
    <mergeCell ref="B293:D293"/>
    <mergeCell ref="B585:B595"/>
    <mergeCell ref="B596:B606"/>
    <mergeCell ref="B762:B772"/>
    <mergeCell ref="B269:B279"/>
    <mergeCell ref="B352:B362"/>
    <mergeCell ref="B1244:B1254"/>
    <mergeCell ref="B1255:B1265"/>
    <mergeCell ref="B773:B783"/>
    <mergeCell ref="B797:D797"/>
    <mergeCell ref="B834:B844"/>
    <mergeCell ref="B784:B794"/>
    <mergeCell ref="B690:B700"/>
    <mergeCell ref="B701:B711"/>
    <mergeCell ref="B725:D725"/>
    <mergeCell ref="B629:B639"/>
    <mergeCell ref="B640:B650"/>
    <mergeCell ref="B712:B722"/>
    <mergeCell ref="B485:B495"/>
    <mergeCell ref="B509:D509"/>
    <mergeCell ref="B513:B523"/>
    <mergeCell ref="B581:D581"/>
    <mergeCell ref="B726:F726"/>
    <mergeCell ref="B380:B390"/>
    <mergeCell ref="B391:B401"/>
    <mergeCell ref="E941:F941"/>
    <mergeCell ref="B942:F942"/>
    <mergeCell ref="E365:F365"/>
    <mergeCell ref="E221:F221"/>
    <mergeCell ref="B125:B135"/>
    <mergeCell ref="B149:D149"/>
    <mergeCell ref="B186:B196"/>
    <mergeCell ref="B208:B218"/>
    <mergeCell ref="B197:B207"/>
    <mergeCell ref="B221:D221"/>
    <mergeCell ref="E149:F149"/>
    <mergeCell ref="B150:F150"/>
    <mergeCell ref="B280:B290"/>
    <mergeCell ref="B151:D151"/>
    <mergeCell ref="B153:B163"/>
    <mergeCell ref="B164:B174"/>
    <mergeCell ref="B175:B185"/>
    <mergeCell ref="E293:F293"/>
    <mergeCell ref="B294:F294"/>
    <mergeCell ref="B222:F222"/>
    <mergeCell ref="B223:D223"/>
    <mergeCell ref="B225:B235"/>
    <mergeCell ref="B366:F366"/>
    <mergeCell ref="B463:B473"/>
    <mergeCell ref="B319:B329"/>
    <mergeCell ref="B330:B340"/>
    <mergeCell ref="B92:B102"/>
    <mergeCell ref="B103:B113"/>
    <mergeCell ref="B114:B124"/>
    <mergeCell ref="B247:B257"/>
    <mergeCell ref="B928:B938"/>
    <mergeCell ref="B452:B462"/>
    <mergeCell ref="B367:D367"/>
    <mergeCell ref="B369:B379"/>
    <mergeCell ref="B258:B268"/>
    <mergeCell ref="B607:B617"/>
    <mergeCell ref="B618:B628"/>
    <mergeCell ref="B295:D295"/>
    <mergeCell ref="B297:B307"/>
    <mergeCell ref="B308:B318"/>
    <mergeCell ref="B402:B412"/>
    <mergeCell ref="B413:B423"/>
    <mergeCell ref="B437:D437"/>
    <mergeCell ref="B424:B434"/>
    <mergeCell ref="B341:B351"/>
    <mergeCell ref="B365:D365"/>
  </mergeCells>
  <phoneticPr fontId="3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7"/>
  <sheetViews>
    <sheetView zoomScale="75" workbookViewId="0"/>
  </sheetViews>
  <sheetFormatPr baseColWidth="10" defaultColWidth="9" defaultRowHeight="17"/>
  <cols>
    <col min="1" max="4" width="9" style="19"/>
    <col min="5" max="5" width="1.1640625" style="19" customWidth="1"/>
    <col min="6" max="16384" width="9" style="19"/>
  </cols>
  <sheetData>
    <row r="1" spans="1:17">
      <c r="A1" s="19" t="s">
        <v>674</v>
      </c>
    </row>
    <row r="2" spans="1:17" ht="18" thickBot="1">
      <c r="B2" s="1" t="s">
        <v>121</v>
      </c>
      <c r="C2" s="922" t="s">
        <v>120</v>
      </c>
      <c r="D2" s="92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B3" s="965" t="s">
        <v>637</v>
      </c>
      <c r="C3" s="291" t="s">
        <v>104</v>
      </c>
      <c r="D3" s="277" t="s">
        <v>4</v>
      </c>
      <c r="E3" s="278"/>
      <c r="F3" s="279" t="s">
        <v>15</v>
      </c>
      <c r="G3" s="279" t="s">
        <v>16</v>
      </c>
      <c r="H3" s="277" t="s">
        <v>17</v>
      </c>
      <c r="I3" s="279" t="s">
        <v>18</v>
      </c>
      <c r="J3" s="279" t="s">
        <v>19</v>
      </c>
      <c r="K3" s="279"/>
      <c r="L3" s="278" t="s">
        <v>117</v>
      </c>
      <c r="M3" s="278" t="s">
        <v>118</v>
      </c>
      <c r="N3" s="278" t="s">
        <v>123</v>
      </c>
      <c r="O3" s="278" t="s">
        <v>124</v>
      </c>
      <c r="P3" s="280" t="s">
        <v>122</v>
      </c>
      <c r="Q3" s="965" t="s">
        <v>100</v>
      </c>
    </row>
    <row r="4" spans="1:17">
      <c r="B4" s="966"/>
      <c r="C4" s="38" t="s">
        <v>83</v>
      </c>
      <c r="D4" s="281">
        <v>1</v>
      </c>
      <c r="E4" s="225"/>
      <c r="F4" s="225">
        <f>日報!AN62+日報!AN116+日報!AN170+日報!AN224+日報!AN278+日報!AN332+日報!AN386+日報!AN440+日報!AN494+日報!AN548+日報!AN602+日報!AN656+日報!AN710+日報!AN764+日報!AN818+日報!AN872+日報!AN926+日報!AN980+日報!AN1034+日報!AN1088+日報!AN1142+日報!AN1196+日報!AN1250+日報!AN1304+日報!AN1358+日報!AN1412+日報!AN1466+日報!AN1520+日報!AN1574+日報!AN1628+日報!AN1682</f>
        <v>1061</v>
      </c>
      <c r="G4" s="225">
        <f>日報!AO62+日報!AO116+日報!AO170+日報!AO224+日報!AO278+日報!AO332+日報!AO386+日報!AO440+日報!AO494+日報!AO548+日報!AO602+日報!AO656+日報!AO710+日報!AO764+日報!AO818+日報!AO872+日報!AO926+日報!AO980+日報!AO1034+日報!AO1088+日報!AO1142+日報!AO1196+日報!AO1250+日報!AO1304+日報!AO1358+日報!AO1412+日報!AO1466+日報!AO1520+日報!AO1574+日報!AO1628+日報!AO1682</f>
        <v>2088</v>
      </c>
      <c r="H4" s="225">
        <f>日報!AP62+日報!AP116+日報!AP170+日報!AP224+日報!AP278+日報!AP332+日報!AP386+日報!AP440+日報!AP494+日報!AP548+日報!AP602+日報!AP656+日報!AP710+日報!AP764+日報!AP818+日報!AP872+日報!AP926+日報!AP980+日報!AP1034+日報!AP1088+日報!AP1142+日報!AP1196+日報!AP1250+日報!AP1304+日報!AP1358+日報!AP1412+日報!AP1466+日報!AP1520+日報!AP1574+日報!AP1628+日報!AP1682</f>
        <v>58</v>
      </c>
      <c r="I4" s="225">
        <f>日報!AQ62+日報!AQ116+日報!AQ170+日報!AQ224+日報!AQ278+日報!AQ332+日報!AQ386+日報!AQ440+日報!AQ494+日報!AQ548+日報!AQ602+日報!AQ656+日報!AQ710+日報!AQ764+日報!AQ818+日報!AQ872+日報!AQ926+日報!AQ980+日報!AQ1034+日報!AQ1088+日報!AQ1142+日報!AQ1196+日報!AQ1250+日報!AQ1304+日報!AQ1358+日報!AQ1412+日報!AQ1466+日報!AQ1520+日報!AQ1574+日報!AQ1628+日報!AQ1682</f>
        <v>38</v>
      </c>
      <c r="J4" s="225">
        <f>日報!AR62+日報!AR116+日報!AR170+日報!AR224+日報!AR278+日報!AR332+日報!AR386+日報!AR440+日報!AR494+日報!AR548+日報!AR602+日報!AR656+日報!AR710+日報!AR764+日報!AR818+日報!AR872+日報!AR926+日報!AR980+日報!AR1034+日報!AR1088+日報!AR1142+日報!AR1196+日報!AR1250+日報!AR1304+日報!AR1358+日報!AR1412+日報!AR1466+日報!AR1520+日報!AR1574+日報!AR1628+日報!AR1682</f>
        <v>9</v>
      </c>
      <c r="K4" s="225"/>
      <c r="L4" s="225">
        <f>F4+G4+H4</f>
        <v>3207</v>
      </c>
      <c r="M4" s="225">
        <f>I4+J4</f>
        <v>47</v>
      </c>
      <c r="N4" s="225">
        <f>L4+M4</f>
        <v>3254</v>
      </c>
      <c r="O4" s="287">
        <f>(L4*1)+(M4*0.5)</f>
        <v>3230.5</v>
      </c>
      <c r="P4" s="284">
        <f>日報!AX62+日報!AX116+日報!AX170+日報!AX224+日報!AX278+日報!AX332+日報!AX386+日報!AX440+日報!AX494+日報!AX548+日報!AX602+日報!AX656+日報!AX710+日報!AX764+日報!AX818+日報!AX872+日報!AX926+日報!AX980+日報!AX1034+日報!AX1088+日報!AX1142+日報!AX1196+日報!AX1250+日報!AX1304+日報!AX1358+日報!AX1412+日報!AX1466+日報!AX1520+日報!AX1574+日報!AX1628+日報!AX1682</f>
        <v>58</v>
      </c>
      <c r="Q4" s="966"/>
    </row>
    <row r="5" spans="1:17">
      <c r="B5" s="966"/>
      <c r="C5" s="38" t="s">
        <v>104</v>
      </c>
      <c r="D5" s="281" t="s">
        <v>4</v>
      </c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82"/>
      <c r="Q5" s="966"/>
    </row>
    <row r="6" spans="1:17" ht="18" thickBot="1">
      <c r="B6" s="967"/>
      <c r="C6" s="8" t="s">
        <v>130</v>
      </c>
      <c r="D6" s="9">
        <v>3</v>
      </c>
      <c r="E6" s="283"/>
      <c r="F6" s="283">
        <f>日報!AN64+日報!AN118+日報!AN172+日報!AN226+日報!AN280+日報!AN334+日報!AN388+日報!AN442+日報!AN496+日報!AN550+日報!AN604+日報!AN658+日報!AN712+日報!AN766+日報!AN820+日報!AN874+日報!AN928+日報!AN982+日報!AN1036+日報!AN1090+日報!AN1144+日報!AN1198+日報!AN1252+日報!AN1306+日報!AN1360+日報!AN1414+日報!AN1468+日報!AN1522+日報!AN1576+日報!AN1630+日報!AN1684</f>
        <v>97</v>
      </c>
      <c r="G6" s="283">
        <f>日報!AO64+日報!AO118+日報!AO172+日報!AO226+日報!AO280+日報!AO334+日報!AO388+日報!AO442+日報!AO496+日報!AO550+日報!AO604+日報!AO658+日報!AO712+日報!AO766+日報!AO820+日報!AO874+日報!AO928+日報!AO982+日報!AO1036+日報!AO1090+日報!AO1144+日報!AO1198+日報!AO1252+日報!AO1306+日報!AO1360+日報!AO1414+日報!AO1468+日報!AO1522+日報!AO1576+日報!AO1630+日報!AO1684</f>
        <v>12</v>
      </c>
      <c r="H6" s="283">
        <f>日報!AP64+日報!AP118+日報!AP172+日報!AP226+日報!AP280+日報!AP334+日報!AP388+日報!AP442+日報!AP496+日報!AP550+日報!AP604+日報!AP658+日報!AP712+日報!AP766+日報!AP820+日報!AP874+日報!AP928+日報!AP982+日報!AP1036+日報!AP1090+日報!AP1144+日報!AP1198+日報!AP1252+日報!AP1306+日報!AP1360+日報!AP1414+日報!AP1468+日報!AP1522+日報!AP1576+日報!AP1630+日報!AP1684</f>
        <v>0</v>
      </c>
      <c r="I6" s="283">
        <f>日報!AQ64+日報!AQ118+日報!AQ172+日報!AQ226+日報!AQ280+日報!AQ334+日報!AQ388+日報!AQ442+日報!AQ496+日報!AQ550+日報!AQ604+日報!AQ658+日報!AQ712+日報!AQ766+日報!AQ820+日報!AQ874+日報!AQ928+日報!AQ982+日報!AQ1036+日報!AQ1090+日報!AQ1144+日報!AQ1198+日報!AQ1252+日報!AQ1306+日報!AQ1360+日報!AQ1414+日報!AQ1468+日報!AQ1522+日報!AQ1576+日報!AQ1630+日報!AQ1684</f>
        <v>0</v>
      </c>
      <c r="J6" s="283">
        <f>日報!AR64+日報!AR118+日報!AR172+日報!AR226+日報!AR280+日報!AR334+日報!AR388+日報!AR442+日報!AR496+日報!AR550+日報!AR604+日報!AR658+日報!AR712+日報!AR766+日報!AR820+日報!AR874+日報!AR928+日報!AR982+日報!AR1036+日報!AR1090+日報!AR1144+日報!AR1198+日報!AR1252+日報!AR1306+日報!AR1360+日報!AR1414+日報!AR1468+日報!AR1522+日報!AR1576+日報!AR1630+日報!AR1684</f>
        <v>3</v>
      </c>
      <c r="K6" s="283"/>
      <c r="L6" s="283">
        <f>F6+G6+H6</f>
        <v>109</v>
      </c>
      <c r="M6" s="283">
        <f>I6+J6</f>
        <v>3</v>
      </c>
      <c r="N6" s="283">
        <f>L6+M6</f>
        <v>112</v>
      </c>
      <c r="O6" s="286">
        <f>(L6*1)+(M6*0.5)</f>
        <v>110.5</v>
      </c>
      <c r="P6" s="285">
        <f>日報!AX64+日報!AX118+日報!AX172+日報!AX226+日報!AX280+日報!AX334+日報!AX388+日報!AX442+日報!AX496+日報!AX550+日報!AX604+日報!AX658+日報!AX712+日報!AX766+日報!AX820+日報!AX874+日報!AX928+日報!AX982+日報!AX1036+日報!AX1090+日報!AX1144+日報!AX1198+日報!AX1252+日報!AX1306+日報!AX1360+日報!AX1414+日報!AX1468+日報!AX1522+日報!AX1576+日報!AX1630+日報!AX1684</f>
        <v>6</v>
      </c>
      <c r="Q6" s="967"/>
    </row>
    <row r="7" spans="1:17" ht="18" thickBo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B8" s="965" t="s">
        <v>107</v>
      </c>
      <c r="C8" s="291" t="s">
        <v>104</v>
      </c>
      <c r="D8" s="277" t="s">
        <v>4</v>
      </c>
      <c r="E8" s="278"/>
      <c r="F8" s="279" t="s">
        <v>15</v>
      </c>
      <c r="G8" s="279" t="s">
        <v>16</v>
      </c>
      <c r="H8" s="277" t="s">
        <v>17</v>
      </c>
      <c r="I8" s="279" t="s">
        <v>18</v>
      </c>
      <c r="J8" s="279" t="s">
        <v>19</v>
      </c>
      <c r="K8" s="277"/>
      <c r="L8" s="277" t="s">
        <v>117</v>
      </c>
      <c r="M8" s="277" t="s">
        <v>118</v>
      </c>
      <c r="N8" s="277" t="s">
        <v>123</v>
      </c>
      <c r="O8" s="277" t="s">
        <v>124</v>
      </c>
      <c r="P8" s="288" t="s">
        <v>122</v>
      </c>
      <c r="Q8" s="965" t="s">
        <v>107</v>
      </c>
    </row>
    <row r="9" spans="1:17">
      <c r="B9" s="966"/>
      <c r="C9" s="38" t="s">
        <v>131</v>
      </c>
      <c r="D9" s="281">
        <v>1</v>
      </c>
      <c r="E9" s="225"/>
      <c r="F9" s="225">
        <f>日報!AN67+日報!AN121+日報!AN175+日報!AN229+日報!AN283+日報!AN337+日報!AN391+日報!AN445+日報!AN499+日報!AN553+日報!AN607+日報!AN661+日報!AN715+日報!AN769+日報!AN823+日報!AN877+日報!AN931+日報!AN985+日報!AN1039+日報!AN1093+日報!AN1147+日報!AN1201+日報!AN1255+日報!AN1309+日報!AN1363+日報!AN1417+日報!AN1471+日報!AN1525+日報!AN1579+日報!AN1633+日報!AN1687</f>
        <v>0</v>
      </c>
      <c r="G9" s="225">
        <f>日報!AO67+日報!AO121+日報!AO175+日報!AO229+日報!AO283+日報!AO337+日報!AO391+日報!AO445+日報!AO499+日報!AO553+日報!AO607+日報!AO661+日報!AO715+日報!AO769+日報!AO823+日報!AO877+日報!AO931+日報!AO985+日報!AO1039+日報!AO1093+日報!AO1147+日報!AO1201+日報!AO1255+日報!AO1309+日報!AO1363+日報!AO1417+日報!AO1471+日報!AO1525+日報!AO1579+日報!AO1633+日報!AO1687</f>
        <v>0</v>
      </c>
      <c r="H9" s="225">
        <f>日報!AP67+日報!AP121+日報!AP175+日報!AP229+日報!AP283+日報!AP337+日報!AP391+日報!AP445+日報!AP499+日報!AP553+日報!AP607+日報!AP661+日報!AP715+日報!AP769+日報!AP823+日報!AP877+日報!AP931+日報!AP985+日報!AP1039+日報!AP1093+日報!AP1147+日報!AP1201+日報!AP1255+日報!AP1309+日報!AP1363+日報!AP1417+日報!AP1471+日報!AP1525+日報!AP1579+日報!AP1633+日報!AP1687</f>
        <v>0</v>
      </c>
      <c r="I9" s="225">
        <f>日報!AQ67+日報!AQ121+日報!AQ175+日報!AQ229+日報!AQ283+日報!AQ337+日報!AQ391+日報!AQ445+日報!AQ499+日報!AQ553+日報!AQ607+日報!AQ661+日報!AQ715+日報!AQ769+日報!AQ823+日報!AQ877+日報!AQ931+日報!AQ985+日報!AQ1039+日報!AQ1093+日報!AQ1147+日報!AQ1201+日報!AQ1255+日報!AQ1309+日報!AQ1363+日報!AQ1417+日報!AQ1471+日報!AQ1525+日報!AQ1579+日報!AQ1633+日報!AQ1687</f>
        <v>0</v>
      </c>
      <c r="J9" s="225">
        <f>日報!AR67+日報!AR121+日報!AR175+日報!AR229+日報!AR283+日報!AR337+日報!AR391+日報!AR445+日報!AR499+日報!AR553+日報!AR607+日報!AR661+日報!AR715+日報!AR769+日報!AR823+日報!AR877+日報!AR931+日報!AR985+日報!AR1039+日報!AR1093+日報!AR1147+日報!AR1201+日報!AR1255+日報!AR1309+日報!AR1363+日報!AR1417+日報!AR1471+日報!AR1525+日報!AR1579+日報!AR1633+日報!AR1687</f>
        <v>0</v>
      </c>
      <c r="K9" s="225"/>
      <c r="L9" s="225">
        <f>F9+G9+H9</f>
        <v>0</v>
      </c>
      <c r="M9" s="225">
        <f>I9+J9</f>
        <v>0</v>
      </c>
      <c r="N9" s="225">
        <f>L9+M9</f>
        <v>0</v>
      </c>
      <c r="O9" s="287">
        <f>(L9*1)+(M9*0.5)</f>
        <v>0</v>
      </c>
      <c r="P9" s="284">
        <f>日報!AX67+日報!AX121+日報!AX175+日報!AX229+日報!AX283+日報!AX337+日報!AX391+日報!AX445+日報!AX499+日報!AX553+日報!AX607+日報!AX661+日報!AX715+日報!AX769+日報!AX823+日報!AX877+日報!AX931+日報!AX985+日報!AX1039+日報!AX1093+日報!AX1147+日報!AX1201+日報!AX1255+日報!AX1309+日報!AX1363+日報!AX1417+日報!AX1471+日報!AX1525+日報!AX1579+日報!AX1633+日報!AX1687</f>
        <v>0</v>
      </c>
      <c r="Q9" s="966"/>
    </row>
    <row r="10" spans="1:17">
      <c r="B10" s="966"/>
      <c r="C10" s="38" t="s">
        <v>104</v>
      </c>
      <c r="D10" s="281" t="s">
        <v>4</v>
      </c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82"/>
      <c r="Q10" s="966"/>
    </row>
    <row r="11" spans="1:17" ht="18" thickBot="1">
      <c r="B11" s="967"/>
      <c r="C11" s="8" t="s">
        <v>132</v>
      </c>
      <c r="D11" s="9">
        <v>3</v>
      </c>
      <c r="E11" s="283"/>
      <c r="F11" s="283">
        <f>日報!AN69+日報!AN123+日報!AN177+日報!AN231+日報!AN285+日報!AN339+日報!AN393+日報!AN447+日報!AN501+日報!AN555+日報!AN609+日報!AN663+日報!AN717+日報!AN771+日報!AN825+日報!AN879+日報!AN933+日報!AN987+日報!AN1041+日報!AN1095+日報!AN1149+日報!AN1203+日報!AN1257+日報!AN1311+日報!AN1365+日報!AN1419+日報!AN1473+日報!AN1527+日報!AN1581+日報!AN1635+日報!AN1689</f>
        <v>0</v>
      </c>
      <c r="G11" s="283">
        <f>日報!AO69+日報!AO123+日報!AO177+日報!AO231+日報!AO285+日報!AO339+日報!AO393+日報!AO447+日報!AO501+日報!AO555+日報!AO609+日報!AO663+日報!AO717+日報!AO771+日報!AO825+日報!AO879+日報!AO933+日報!AO987+日報!AO1041+日報!AO1095+日報!AO1149+日報!AO1203+日報!AO1257+日報!AO1311+日報!AO1365+日報!AO1419+日報!AO1473+日報!AO1527+日報!AO1581+日報!AO1635+日報!AO1689</f>
        <v>0</v>
      </c>
      <c r="H11" s="283">
        <f>日報!AP69+日報!AP123+日報!AP177+日報!AP231+日報!AP285+日報!AP339+日報!AP393+日報!AP447+日報!AP501+日報!AP555+日報!AP609+日報!AP663+日報!AP717+日報!AP771+日報!AP825+日報!AP879+日報!AP933+日報!AP987+日報!AP1041+日報!AP1095+日報!AP1149+日報!AP1203+日報!AP1257+日報!AP1311+日報!AP1365+日報!AP1419+日報!AP1473+日報!AP1527+日報!AP1581+日報!AP1635+日報!AP1689</f>
        <v>0</v>
      </c>
      <c r="I11" s="283">
        <f>日報!AQ69+日報!AQ123+日報!AQ177+日報!AQ231+日報!AQ285+日報!AQ339+日報!AQ393+日報!AQ447+日報!AQ501+日報!AQ555+日報!AQ609+日報!AQ663+日報!AQ717+日報!AQ771+日報!AQ825+日報!AQ879+日報!AQ933+日報!AQ987+日報!AQ1041+日報!AQ1095+日報!AQ1149+日報!AQ1203+日報!AQ1257+日報!AQ1311+日報!AQ1365+日報!AQ1419+日報!AQ1473+日報!AQ1527+日報!AQ1581+日報!AQ1635+日報!AQ1689</f>
        <v>0</v>
      </c>
      <c r="J11" s="283">
        <f>日報!AR69+日報!AR123+日報!AR177+日報!AR231+日報!AR285+日報!AR339+日報!AR393+日報!AR447+日報!AR501+日報!AR555+日報!AR609+日報!AR663+日報!AR717+日報!AR771+日報!AR825+日報!AR879+日報!AR933+日報!AR987+日報!AR1041+日報!AR1095+日報!AR1149+日報!AR1203+日報!AR1257+日報!AR1311+日報!AR1365+日報!AR1419+日報!AR1473+日報!AR1527+日報!AR1581+日報!AR1635+日報!AR1689</f>
        <v>0</v>
      </c>
      <c r="K11" s="283"/>
      <c r="L11" s="283">
        <f>F11+G11+H11</f>
        <v>0</v>
      </c>
      <c r="M11" s="283">
        <f>I11+J11</f>
        <v>0</v>
      </c>
      <c r="N11" s="283">
        <f>L11+M11</f>
        <v>0</v>
      </c>
      <c r="O11" s="286">
        <f>(L11*1)+(M11*0.5)</f>
        <v>0</v>
      </c>
      <c r="P11" s="285">
        <f>日報!AX69+日報!AX123+日報!AX177+日報!AX231+日報!AX285+日報!AX339+日報!AX393+日報!AX447+日報!AX501+日報!AX555+日報!AX609+日報!AX663+日報!AX717+日報!AX771+日報!AX825+日報!AX879+日報!AX933+日報!AX987+日報!AX1041+日報!AX1095+日報!AX1149+日報!AX1203+日報!AX1257+日報!AX1311+日報!AX1365+日報!AX1419+日報!AX1473+日報!AX1527+日報!AX1581+日報!AX1635+日報!AX1689</f>
        <v>0</v>
      </c>
      <c r="Q11" s="967"/>
    </row>
    <row r="12" spans="1:17" ht="18" thickBot="1"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/>
    </row>
    <row r="13" spans="1:17">
      <c r="B13" s="965" t="s">
        <v>102</v>
      </c>
      <c r="C13" s="291" t="s">
        <v>104</v>
      </c>
      <c r="D13" s="277" t="s">
        <v>4</v>
      </c>
      <c r="E13" s="278"/>
      <c r="F13" s="279" t="s">
        <v>15</v>
      </c>
      <c r="G13" s="279" t="s">
        <v>16</v>
      </c>
      <c r="H13" s="277" t="s">
        <v>17</v>
      </c>
      <c r="I13" s="279" t="s">
        <v>18</v>
      </c>
      <c r="J13" s="279" t="s">
        <v>19</v>
      </c>
      <c r="K13" s="277"/>
      <c r="L13" s="277" t="s">
        <v>117</v>
      </c>
      <c r="M13" s="277" t="s">
        <v>118</v>
      </c>
      <c r="N13" s="277" t="s">
        <v>123</v>
      </c>
      <c r="O13" s="277" t="s">
        <v>124</v>
      </c>
      <c r="P13" s="288" t="s">
        <v>122</v>
      </c>
      <c r="Q13" s="965" t="s">
        <v>102</v>
      </c>
    </row>
    <row r="14" spans="1:17">
      <c r="B14" s="966"/>
      <c r="C14" s="38" t="s">
        <v>88</v>
      </c>
      <c r="D14" s="281">
        <v>1</v>
      </c>
      <c r="E14" s="225"/>
      <c r="F14" s="225">
        <f>日報!AN72+日報!AN126+日報!AN180+日報!AN234+日報!AN288+日報!AN342+日報!AN396+日報!AN450+日報!AN504+日報!AN558+日報!AN612+日報!AN666+日報!AN720+日報!AN774+日報!AN828+日報!AN882+日報!AN936+日報!AN990+日報!AN1044+日報!AN1098+日報!AN1152+日報!AN1206+日報!AN1260+日報!AN1314+日報!AN1368+日報!AN1422+日報!AN1476+日報!AN1530+日報!AN1584+日報!AN1638+日報!AN1692</f>
        <v>70</v>
      </c>
      <c r="G14" s="225">
        <f>日報!AO72+日報!AO126+日報!AO180+日報!AO234+日報!AO288+日報!AO342+日報!AO396+日報!AO450+日報!AO504+日報!AO558+日報!AO612+日報!AO666+日報!AO720+日報!AO774+日報!AO828+日報!AO882+日報!AO936+日報!AO990+日報!AO1044+日報!AO1098+日報!AO1152+日報!AO1206+日報!AO1260+日報!AO1314+日報!AO1368+日報!AO1422+日報!AO1476+日報!AO1530+日報!AO1584+日報!AO1638+日報!AO1692</f>
        <v>217</v>
      </c>
      <c r="H14" s="225">
        <f>日報!AP72+日報!AP126+日報!AP180+日報!AP234+日報!AP288+日報!AP342+日報!AP396+日報!AP450+日報!AP504+日報!AP558+日報!AP612+日報!AP666+日報!AP720+日報!AP774+日報!AP828+日報!AP882+日報!AP936+日報!AP990+日報!AP1044+日報!AP1098+日報!AP1152+日報!AP1206+日報!AP1260+日報!AP1314+日報!AP1368+日報!AP1422+日報!AP1476+日報!AP1530+日報!AP1584+日報!AP1638+日報!AP1692</f>
        <v>0</v>
      </c>
      <c r="I14" s="225">
        <f>日報!AQ72+日報!AQ126+日報!AQ180+日報!AQ234+日報!AQ288+日報!AQ342+日報!AQ396+日報!AQ450+日報!AQ504+日報!AQ558+日報!AQ612+日報!AQ666+日報!AQ720+日報!AQ774+日報!AQ828+日報!AQ882+日報!AQ936+日報!AQ990+日報!AQ1044+日報!AQ1098+日報!AQ1152+日報!AQ1206+日報!AQ1260+日報!AQ1314+日報!AQ1368+日報!AQ1422+日報!AQ1476+日報!AQ1530+日報!AQ1584+日報!AQ1638+日報!AQ1692</f>
        <v>2</v>
      </c>
      <c r="J14" s="225">
        <f>日報!AR72+日報!AR126+日報!AR180+日報!AR234+日報!AR288+日報!AR342+日報!AR396+日報!AR450+日報!AR504+日報!AR558+日報!AR612+日報!AR666+日報!AR720+日報!AR774+日報!AR828+日報!AR882+日報!AR936+日報!AR990+日報!AR1044+日報!AR1098+日報!AR1152+日報!AR1206+日報!AR1260+日報!AR1314+日報!AR1368+日報!AR1422+日報!AR1476+日報!AR1530+日報!AR1584+日報!AR1638+日報!AR1692</f>
        <v>0</v>
      </c>
      <c r="K14" s="225"/>
      <c r="L14" s="225">
        <f>F14+G14+H14</f>
        <v>287</v>
      </c>
      <c r="M14" s="225">
        <f>I14+J14</f>
        <v>2</v>
      </c>
      <c r="N14" s="225">
        <f>L14+M14</f>
        <v>289</v>
      </c>
      <c r="O14" s="287">
        <f>(L14*1)+(M14*0.5)</f>
        <v>288</v>
      </c>
      <c r="P14" s="284">
        <f>日報!AX72+日報!AX126+日報!AX180+日報!AX234+日報!AX288+日報!AX342+日報!AX396+日報!AX450+日報!AX504+日報!AX558+日報!AX612+日報!AX666+日報!AX720+日報!AX774+日報!AX828+日報!AX882+日報!AX936+日報!AX990+日報!AX1044+日報!AX1098+日報!AX1152+日報!AX1206+日報!AX1260+日報!AX1314+日報!AX1368+日報!AX1422+日報!AX1476+日報!AX1530+日報!AX1584+日報!AX1638+日報!AX1692</f>
        <v>5</v>
      </c>
      <c r="Q14" s="966"/>
    </row>
    <row r="15" spans="1:17">
      <c r="B15" s="966"/>
      <c r="C15" s="38" t="s">
        <v>104</v>
      </c>
      <c r="D15" s="281" t="s">
        <v>4</v>
      </c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82"/>
      <c r="Q15" s="966"/>
    </row>
    <row r="16" spans="1:17" ht="18" thickBot="1">
      <c r="B16" s="967"/>
      <c r="C16" s="8" t="s">
        <v>133</v>
      </c>
      <c r="D16" s="9">
        <v>3</v>
      </c>
      <c r="E16" s="283"/>
      <c r="F16" s="283">
        <f>日報!AN74+日報!AN128+日報!AN182+日報!AN236+日報!AN290+日報!AN344+日報!AN398+日報!AN452+日報!AN506+日報!AN560+日報!AN614+日報!AN668+日報!AN722+日報!AN776+日報!AN830+日報!AN884+日報!AN938+日報!AN992+日報!AN1046+日報!AN1100+日報!AN1154+日報!AN1208+日報!AN1262+日報!AN1316+日報!AN1370+日報!AN1424+日報!AN1478+日報!AN1532+日報!AN1586+日報!AN1640+日報!AN1694</f>
        <v>0</v>
      </c>
      <c r="G16" s="283">
        <f>日報!AO74+日報!AO128+日報!AO182+日報!AO236+日報!AO290+日報!AO344+日報!AO398+日報!AO452+日報!AO506+日報!AO560+日報!AO614+日報!AO668+日報!AO722+日報!AO776+日報!AO830+日報!AO884+日報!AO938+日報!AO992+日報!AO1046+日報!AO1100+日報!AO1154+日報!AO1208+日報!AO1262+日報!AO1316+日報!AO1370+日報!AO1424+日報!AO1478+日報!AO1532+日報!AO1586+日報!AO1640+日報!AO1694</f>
        <v>0</v>
      </c>
      <c r="H16" s="283">
        <f>日報!AP74+日報!AP128+日報!AP182+日報!AP236+日報!AP290+日報!AP344+日報!AP398+日報!AP452+日報!AP506+日報!AP560+日報!AP614+日報!AP668+日報!AP722+日報!AP776+日報!AP830+日報!AP884+日報!AP938+日報!AP992+日報!AP1046+日報!AP1100+日報!AP1154+日報!AP1208+日報!AP1262+日報!AP1316+日報!AP1370+日報!AP1424+日報!AP1478+日報!AP1532+日報!AP1586+日報!AP1640+日報!AP1694</f>
        <v>0</v>
      </c>
      <c r="I16" s="283">
        <f>日報!AQ74+日報!AQ128+日報!AQ182+日報!AQ236+日報!AQ290+日報!AQ344+日報!AQ398+日報!AQ452+日報!AQ506+日報!AQ560+日報!AQ614+日報!AQ668+日報!AQ722+日報!AQ776+日報!AQ830+日報!AQ884+日報!AQ938+日報!AQ992+日報!AQ1046+日報!AQ1100+日報!AQ1154+日報!AQ1208+日報!AQ1262+日報!AQ1316+日報!AQ1370+日報!AQ1424+日報!AQ1478+日報!AQ1532+日報!AQ1586+日報!AQ1640+日報!AQ1694</f>
        <v>0</v>
      </c>
      <c r="J16" s="283">
        <f>日報!AR74+日報!AR128+日報!AR182+日報!AR236+日報!AR290+日報!AR344+日報!AR398+日報!AR452+日報!AR506+日報!AR560+日報!AR614+日報!AR668+日報!AR722+日報!AR776+日報!AR830+日報!AR884+日報!AR938+日報!AR992+日報!AR1046+日報!AR1100+日報!AR1154+日報!AR1208+日報!AR1262+日報!AR1316+日報!AR1370+日報!AR1424+日報!AR1478+日報!AR1532+日報!AR1586+日報!AR1640+日報!AR1694</f>
        <v>0</v>
      </c>
      <c r="K16" s="283"/>
      <c r="L16" s="283">
        <f>F16+G16+H16</f>
        <v>0</v>
      </c>
      <c r="M16" s="283">
        <f>I16+J16</f>
        <v>0</v>
      </c>
      <c r="N16" s="283">
        <f>L16+M16</f>
        <v>0</v>
      </c>
      <c r="O16" s="286">
        <f>(L16*1)+(M16*0.5)</f>
        <v>0</v>
      </c>
      <c r="P16" s="285">
        <f>日報!AX74+日報!AX128+日報!AX182+日報!AX236+日報!AX290+日報!AX344+日報!AX398+日報!AX452+日報!AX506+日報!AX560+日報!AX614+日報!AX668+日報!AX722+日報!AX776+日報!AX830+日報!AX884+日報!AX938+日報!AX992+日報!AX1046+日報!AX1100+日報!AX1154+日報!AX1208+日報!AX1262+日報!AX1316+日報!AX1370+日報!AX1424+日報!AX1478+日報!AX1532+日報!AX1586+日報!AX1640+日報!AX1694</f>
        <v>0</v>
      </c>
      <c r="Q16" s="967"/>
    </row>
    <row r="17" spans="2:17" ht="18" thickBot="1">
      <c r="B17" s="28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89"/>
    </row>
    <row r="18" spans="2:17">
      <c r="B18" s="965" t="s">
        <v>103</v>
      </c>
      <c r="C18" s="291" t="s">
        <v>104</v>
      </c>
      <c r="D18" s="277" t="s">
        <v>4</v>
      </c>
      <c r="E18" s="278"/>
      <c r="F18" s="279" t="s">
        <v>15</v>
      </c>
      <c r="G18" s="279" t="s">
        <v>16</v>
      </c>
      <c r="H18" s="277" t="s">
        <v>17</v>
      </c>
      <c r="I18" s="279" t="s">
        <v>18</v>
      </c>
      <c r="J18" s="279" t="s">
        <v>19</v>
      </c>
      <c r="K18" s="277"/>
      <c r="L18" s="277" t="s">
        <v>117</v>
      </c>
      <c r="M18" s="277" t="s">
        <v>118</v>
      </c>
      <c r="N18" s="277" t="s">
        <v>123</v>
      </c>
      <c r="O18" s="277" t="s">
        <v>124</v>
      </c>
      <c r="P18" s="288" t="s">
        <v>122</v>
      </c>
      <c r="Q18" s="965" t="s">
        <v>103</v>
      </c>
    </row>
    <row r="19" spans="2:17">
      <c r="B19" s="966"/>
      <c r="C19" s="38" t="s">
        <v>134</v>
      </c>
      <c r="D19" s="281">
        <v>1</v>
      </c>
      <c r="E19" s="225"/>
      <c r="F19" s="225">
        <f>日報!AN77+日報!AN131+日報!AN185+日報!AN239+日報!AN293+日報!AN347+日報!AN401+日報!AN455+日報!AN509+日報!AN563+日報!AN617+日報!AN671+日報!AN725+日報!AN779+日報!AN833+日報!AN887+日報!AN941+日報!AN995+日報!AN1049+日報!AN1103+日報!AN1157+日報!AN1211+日報!AN1265+日報!AN1319+日報!AN1373+日報!AN1427+日報!AN1481+日報!AN1535+日報!AN1589+日報!AN1643+日報!AN1697</f>
        <v>60</v>
      </c>
      <c r="G19" s="225">
        <f>日報!AO77+日報!AO131+日報!AO185+日報!AO239+日報!AO293+日報!AO347+日報!AO401+日報!AO455+日報!AO509+日報!AO563+日報!AO617+日報!AO671+日報!AO725+日報!AO779+日報!AO833+日報!AO887+日報!AO941+日報!AO995+日報!AO1049+日報!AO1103+日報!AO1157+日報!AO1211+日報!AO1265+日報!AO1319+日報!AO1373+日報!AO1427+日報!AO1481+日報!AO1535+日報!AO1589+日報!AO1643+日報!AO1697</f>
        <v>9</v>
      </c>
      <c r="H19" s="225">
        <f>日報!AP77+日報!AP131+日報!AP185+日報!AP239+日報!AP293+日報!AP347+日報!AP401+日報!AP455+日報!AP509+日報!AP563+日報!AP617+日報!AP671+日報!AP725+日報!AP779+日報!AP833+日報!AP887+日報!AP941+日報!AP995+日報!AP1049+日報!AP1103+日報!AP1157+日報!AP1211+日報!AP1265+日報!AP1319+日報!AP1373+日報!AP1427+日報!AP1481+日報!AP1535+日報!AP1589+日報!AP1643+日報!AP1697</f>
        <v>0</v>
      </c>
      <c r="I19" s="225">
        <f>日報!AQ77+日報!AQ131+日報!AQ185+日報!AQ239+日報!AQ293+日報!AQ347+日報!AQ401+日報!AQ455+日報!AQ509+日報!AQ563+日報!AQ617+日報!AQ671+日報!AQ725+日報!AQ779+日報!AQ833+日報!AQ887+日報!AQ941+日報!AQ995+日報!AQ1049+日報!AQ1103+日報!AQ1157+日報!AQ1211+日報!AQ1265+日報!AQ1319+日報!AQ1373+日報!AQ1427+日報!AQ1481+日報!AQ1535+日報!AQ1589+日報!AQ1643+日報!AQ1697</f>
        <v>2</v>
      </c>
      <c r="J19" s="225">
        <f>日報!AR77+日報!AR131+日報!AR185+日報!AR239+日報!AR293+日報!AR347+日報!AR401+日報!AR455+日報!AR509+日報!AR563+日報!AR617+日報!AR671+日報!AR725+日報!AR779+日報!AR833+日報!AR887+日報!AR941+日報!AR995+日報!AR1049+日報!AR1103+日報!AR1157+日報!AR1211+日報!AR1265+日報!AR1319+日報!AR1373+日報!AR1427+日報!AR1481+日報!AR1535+日報!AR1589+日報!AR1643+日報!AR1697</f>
        <v>0</v>
      </c>
      <c r="K19" s="225"/>
      <c r="L19" s="225">
        <f>F19+G19+H19</f>
        <v>69</v>
      </c>
      <c r="M19" s="225">
        <f>I19+J19</f>
        <v>2</v>
      </c>
      <c r="N19" s="225">
        <f>L19+M19</f>
        <v>71</v>
      </c>
      <c r="O19" s="287">
        <f>(L19*1)+(M19*0.5)</f>
        <v>70</v>
      </c>
      <c r="P19" s="284">
        <f>日報!AX77+日報!AX131+日報!AX185+日報!AX239+日報!AX293+日報!AX347+日報!AX401+日報!AX455+日報!AX509+日報!AX563+日報!AX617+日報!AX671+日報!AX725+日報!AX779+日報!AX833+日報!AX887+日報!AX941+日報!AX995+日報!AX1049+日報!AX1103+日報!AX1157+日報!AX1211+日報!AX1265+日報!AX1319+日報!AX1373+日報!AX1427+日報!AX1481+日報!AX1535+日報!AX1589+日報!AX1643+日報!AX1697</f>
        <v>1</v>
      </c>
      <c r="Q19" s="966"/>
    </row>
    <row r="20" spans="2:17">
      <c r="B20" s="966"/>
      <c r="C20" s="38" t="s">
        <v>104</v>
      </c>
      <c r="D20" s="281" t="s">
        <v>4</v>
      </c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82"/>
      <c r="Q20" s="966"/>
    </row>
    <row r="21" spans="2:17" ht="18" thickBot="1">
      <c r="B21" s="967"/>
      <c r="C21" s="8" t="s">
        <v>135</v>
      </c>
      <c r="D21" s="9">
        <v>3</v>
      </c>
      <c r="E21" s="283"/>
      <c r="F21" s="283">
        <f>日報!AN79+日報!AN133+日報!AN187+日報!AN241+日報!AN295+日報!AN349+日報!AN403+日報!AN457+日報!AN511+日報!AN565+日報!AN619+日報!AN673+日報!AN727+日報!AN781+日報!AN835+日報!AN889+日報!AN943+日報!AN997+日報!AN1051+日報!AN1105+日報!AN1159+日報!AN1213+日報!AN1267+日報!AN1321+日報!AN1375+日報!AN1429+日報!AN1483+日報!AN1537+日報!AN1591+日報!AN1645+日報!AN1699</f>
        <v>0</v>
      </c>
      <c r="G21" s="283">
        <f>日報!AO79+日報!AO133+日報!AO187+日報!AO241+日報!AO295+日報!AO349+日報!AO403+日報!AO457+日報!AO511+日報!AO565+日報!AO619+日報!AO673+日報!AO727+日報!AO781+日報!AO835+日報!AO889+日報!AO943+日報!AO997+日報!AO1051+日報!AO1105+日報!AO1159+日報!AO1213+日報!AO1267+日報!AO1321+日報!AO1375+日報!AO1429+日報!AO1483+日報!AO1537+日報!AO1591+日報!AO1645+日報!AO1699</f>
        <v>0</v>
      </c>
      <c r="H21" s="283">
        <f>日報!AP79+日報!AP133+日報!AP187+日報!AP241+日報!AP295+日報!AP349+日報!AP403+日報!AP457+日報!AP511+日報!AP565+日報!AP619+日報!AP673+日報!AP727+日報!AP781+日報!AP835+日報!AP889+日報!AP943+日報!AP997+日報!AP1051+日報!AP1105+日報!AP1159+日報!AP1213+日報!AP1267+日報!AP1321+日報!AP1375+日報!AP1429+日報!AP1483+日報!AP1537+日報!AP1591+日報!AP1645+日報!AP1699</f>
        <v>0</v>
      </c>
      <c r="I21" s="283">
        <f>日報!AQ79+日報!AQ133+日報!AQ187+日報!AQ241+日報!AQ295+日報!AQ349+日報!AQ403+日報!AQ457+日報!AQ511+日報!AQ565+日報!AQ619+日報!AQ673+日報!AQ727+日報!AQ781+日報!AQ835+日報!AQ889+日報!AQ943+日報!AQ997+日報!AQ1051+日報!AQ1105+日報!AQ1159+日報!AQ1213+日報!AQ1267+日報!AQ1321+日報!AQ1375+日報!AQ1429+日報!AQ1483+日報!AQ1537+日報!AQ1591+日報!AQ1645+日報!AQ1699</f>
        <v>0</v>
      </c>
      <c r="J21" s="283">
        <f>日報!AR79+日報!AR133+日報!AR187+日報!AR241+日報!AR295+日報!AR349+日報!AR403+日報!AR457+日報!AR511+日報!AR565+日報!AR619+日報!AR673+日報!AR727+日報!AR781+日報!AR835+日報!AR889+日報!AR943+日報!AR997+日報!AR1051+日報!AR1105+日報!AR1159+日報!AR1213+日報!AR1267+日報!AR1321+日報!AR1375+日報!AR1429+日報!AR1483+日報!AR1537+日報!AR1591+日報!AR1645+日報!AR1699</f>
        <v>0</v>
      </c>
      <c r="K21" s="283"/>
      <c r="L21" s="283">
        <f>F21+G21+H21</f>
        <v>0</v>
      </c>
      <c r="M21" s="283">
        <f>I21+J21</f>
        <v>0</v>
      </c>
      <c r="N21" s="283">
        <f>L21+M21</f>
        <v>0</v>
      </c>
      <c r="O21" s="286">
        <f>(L21*1)+(M21*0.5)</f>
        <v>0</v>
      </c>
      <c r="P21" s="285">
        <f>日報!AX79+日報!AX133+日報!AX187+日報!AX241+日報!AX295+日報!AX349+日報!AX403+日報!AX457+日報!AX511+日報!AX565+日報!AX619+日報!AX673+日報!AX727+日報!AX781+日報!AX835+日報!AX889+日報!AX943+日報!AX997+日報!AX1051+日報!AX1105+日報!AX1159+日報!AX1213+日報!AX1267+日報!AX1321+日報!AX1375+日報!AX1429+日報!AX1483+日報!AX1537+日報!AX1591+日報!AX1645+日報!AX1699</f>
        <v>0</v>
      </c>
      <c r="Q21" s="967"/>
    </row>
    <row r="22" spans="2:17" ht="18" thickBot="1">
      <c r="B22" s="28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89"/>
    </row>
    <row r="23" spans="2:17">
      <c r="B23" s="965" t="s">
        <v>136</v>
      </c>
      <c r="C23" s="291" t="s">
        <v>104</v>
      </c>
      <c r="D23" s="277" t="s">
        <v>4</v>
      </c>
      <c r="E23" s="278"/>
      <c r="F23" s="279" t="s">
        <v>15</v>
      </c>
      <c r="G23" s="279" t="s">
        <v>16</v>
      </c>
      <c r="H23" s="277" t="s">
        <v>17</v>
      </c>
      <c r="I23" s="279" t="s">
        <v>18</v>
      </c>
      <c r="J23" s="279" t="s">
        <v>19</v>
      </c>
      <c r="K23" s="277"/>
      <c r="L23" s="277" t="s">
        <v>117</v>
      </c>
      <c r="M23" s="277" t="s">
        <v>118</v>
      </c>
      <c r="N23" s="277" t="s">
        <v>123</v>
      </c>
      <c r="O23" s="277" t="s">
        <v>124</v>
      </c>
      <c r="P23" s="288" t="s">
        <v>122</v>
      </c>
      <c r="Q23" s="965" t="s">
        <v>127</v>
      </c>
    </row>
    <row r="24" spans="2:17">
      <c r="B24" s="966"/>
      <c r="C24" s="38" t="s">
        <v>126</v>
      </c>
      <c r="D24" s="281">
        <v>1</v>
      </c>
      <c r="E24" s="225"/>
      <c r="F24" s="225">
        <f>日報!AN82+日報!AN136+日報!AN190+日報!AN244+日報!AN298+日報!AN352+日報!AN406+日報!AN460+日報!AN514+日報!AN568+日報!AN622+日報!AN676+日報!AN730+日報!AN784+日報!AN838+日報!AN892+日報!AN946+日報!AN1000+日報!AN1054+日報!AN1108+日報!AN1162+日報!AN1216+日報!AN1270+日報!AN1324+日報!AN1378+日報!AN1432+日報!AN1486+日報!AN1540+日報!AN1594+日報!AN1648+日報!AN1702</f>
        <v>0</v>
      </c>
      <c r="G24" s="225">
        <f>日報!AO82+日報!AO136+日報!AO190+日報!AO244+日報!AO298+日報!AO352+日報!AO406+日報!AO460+日報!AO514+日報!AO568+日報!AO622+日報!AO676+日報!AO730+日報!AO784+日報!AO838+日報!AO892+日報!AO946+日報!AO1000+日報!AO1054+日報!AO1108+日報!AO1162+日報!AO1216+日報!AO1270+日報!AO1324+日報!AO1378+日報!AO1432+日報!AO1486+日報!AO1540+日報!AO1594+日報!AO1648+日報!AO1702</f>
        <v>0</v>
      </c>
      <c r="H24" s="225">
        <f>日報!AP82+日報!AP136+日報!AP190+日報!AP244+日報!AP298+日報!AP352+日報!AP406+日報!AP460+日報!AP514+日報!AP568+日報!AP622+日報!AP676+日報!AP730+日報!AP784+日報!AP838+日報!AP892+日報!AP946+日報!AP1000+日報!AP1054+日報!AP1108+日報!AP1162+日報!AP1216+日報!AP1270+日報!AP1324+日報!AP1378+日報!AP1432+日報!AP1486+日報!AP1540+日報!AP1594+日報!AP1648+日報!AP1702</f>
        <v>0</v>
      </c>
      <c r="I24" s="225">
        <f>日報!AQ82+日報!AQ136+日報!AQ190+日報!AQ244+日報!AQ298+日報!AQ352+日報!AQ406+日報!AQ460+日報!AQ514+日報!AQ568+日報!AQ622+日報!AQ676+日報!AQ730+日報!AQ784+日報!AQ838+日報!AQ892+日報!AQ946+日報!AQ1000+日報!AQ1054+日報!AQ1108+日報!AQ1162+日報!AQ1216+日報!AQ1270+日報!AQ1324+日報!AQ1378+日報!AQ1432+日報!AQ1486+日報!AQ1540+日報!AQ1594+日報!AQ1648+日報!AQ1702</f>
        <v>0</v>
      </c>
      <c r="J24" s="225">
        <f>日報!AR82+日報!AR136+日報!AR190+日報!AR244+日報!AR298+日報!AR352+日報!AR406+日報!AR460+日報!AR514+日報!AR568+日報!AR622+日報!AR676+日報!AR730+日報!AR784+日報!AR838+日報!AR892+日報!AR946+日報!AR1000+日報!AR1054+日報!AR1108+日報!AR1162+日報!AR1216+日報!AR1270+日報!AR1324+日報!AR1378+日報!AR1432+日報!AR1486+日報!AR1540+日報!AR1594+日報!AR1648+日報!AR1702</f>
        <v>0</v>
      </c>
      <c r="K24" s="225"/>
      <c r="L24" s="225">
        <f>F24+G24+H24</f>
        <v>0</v>
      </c>
      <c r="M24" s="225">
        <f>I24+J24</f>
        <v>0</v>
      </c>
      <c r="N24" s="225">
        <f>L24+M24</f>
        <v>0</v>
      </c>
      <c r="O24" s="287">
        <f>(L24*1)+(M24*0.5)</f>
        <v>0</v>
      </c>
      <c r="P24" s="284">
        <f>日報!AX82+日報!AX136+日報!AX190+日報!AX244+日報!AX298+日報!AX352+日報!AX406+日報!AX460+日報!AX514+日報!AX568+日報!AX622+日報!AX676+日報!AX730+日報!AX784+日報!AX838+日報!AX892+日報!AX946+日報!AX1000+日報!AX1054+日報!AX1108+日報!AX1162+日報!AX1216+日報!AX1270+日報!AX1324+日報!AX1378+日報!AX1432+日報!AX1486+日報!AX1540+日報!AX1594+日報!AX1648+日報!AX1702</f>
        <v>0</v>
      </c>
      <c r="Q24" s="966"/>
    </row>
    <row r="25" spans="2:17">
      <c r="B25" s="966"/>
      <c r="C25" s="38" t="s">
        <v>104</v>
      </c>
      <c r="D25" s="281" t="s">
        <v>4</v>
      </c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82"/>
      <c r="Q25" s="966"/>
    </row>
    <row r="26" spans="2:17" ht="18" thickBot="1">
      <c r="B26" s="967"/>
      <c r="C26" s="8" t="s">
        <v>137</v>
      </c>
      <c r="D26" s="9">
        <v>3</v>
      </c>
      <c r="E26" s="283"/>
      <c r="F26" s="283">
        <f>日報!AN84+日報!AN138+日報!AN192+日報!AN246+日報!AN300+日報!AN354+日報!AN408+日報!AN462+日報!AN516+日報!AN570+日報!AN624+日報!AN678+日報!AN732+日報!AN786+日報!AN840+日報!AN894+日報!AN948+日報!AN1002+日報!AN1056+日報!AN1110+日報!AN1164+日報!AN1218+日報!AN1272+日報!AN1326+日報!AN1380+日報!AN1434+日報!AN1488+日報!AN1542+日報!AN1596+日報!AN1650+日報!AN1704</f>
        <v>478</v>
      </c>
      <c r="G26" s="283">
        <f>日報!AO84+日報!AO138+日報!AO192+日報!AO246+日報!AO300+日報!AO354+日報!AO408+日報!AO462+日報!AO516+日報!AO570+日報!AO624+日報!AO678+日報!AO732+日報!AO786+日報!AO840+日報!AO894+日報!AO948+日報!AO1002+日報!AO1056+日報!AO1110+日報!AO1164+日報!AO1218+日報!AO1272+日報!AO1326+日報!AO1380+日報!AO1434+日報!AO1488+日報!AO1542+日報!AO1596+日報!AO1650+日報!AO1704</f>
        <v>122</v>
      </c>
      <c r="H26" s="283">
        <f>日報!AP84+日報!AP138+日報!AP192+日報!AP246+日報!AP300+日報!AP354+日報!AP408+日報!AP462+日報!AP516+日報!AP570+日報!AP624+日報!AP678+日報!AP732+日報!AP786+日報!AP840+日報!AP894+日報!AP948+日報!AP1002+日報!AP1056+日報!AP1110+日報!AP1164+日報!AP1218+日報!AP1272+日報!AP1326+日報!AP1380+日報!AP1434+日報!AP1488+日報!AP1542+日報!AP1596+日報!AP1650+日報!AP1704</f>
        <v>0</v>
      </c>
      <c r="I26" s="283">
        <f>日報!AQ84+日報!AQ138+日報!AQ192+日報!AQ246+日報!AQ300+日報!AQ354+日報!AQ408+日報!AQ462+日報!AQ516+日報!AQ570+日報!AQ624+日報!AQ678+日報!AQ732+日報!AQ786+日報!AQ840+日報!AQ894+日報!AQ948+日報!AQ1002+日報!AQ1056+日報!AQ1110+日報!AQ1164+日報!AQ1218+日報!AQ1272+日報!AQ1326+日報!AQ1380+日報!AQ1434+日報!AQ1488+日報!AQ1542+日報!AQ1596+日報!AQ1650+日報!AQ1704</f>
        <v>29</v>
      </c>
      <c r="J26" s="283">
        <f>日報!AR84+日報!AR138+日報!AR192+日報!AR246+日報!AR300+日報!AR354+日報!AR408+日報!AR462+日報!AR516+日報!AR570+日報!AR624+日報!AR678+日報!AR732+日報!AR786+日報!AR840+日報!AR894+日報!AR948+日報!AR1002+日報!AR1056+日報!AR1110+日報!AR1164+日報!AR1218+日報!AR1272+日報!AR1326+日報!AR1380+日報!AR1434+日報!AR1488+日報!AR1542+日報!AR1596+日報!AR1650+日報!AR1704</f>
        <v>54</v>
      </c>
      <c r="K26" s="283"/>
      <c r="L26" s="283">
        <f>F26+G26+H26</f>
        <v>600</v>
      </c>
      <c r="M26" s="283">
        <f>I26+J26</f>
        <v>83</v>
      </c>
      <c r="N26" s="283">
        <f>L26+M26</f>
        <v>683</v>
      </c>
      <c r="O26" s="286">
        <f>(L26*1)+(M26*0.5)</f>
        <v>641.5</v>
      </c>
      <c r="P26" s="285">
        <f>日報!AX84+日報!AX138+日報!AX192+日報!AX246+日報!AX300+日報!AX354+日報!AX408+日報!AX462+日報!AX516+日報!AX570+日報!AX624+日報!AX678+日報!AX732+日報!AX786+日報!AX840+日報!AX894+日報!AX948+日報!AX1002+日報!AX1056+日報!AX1110+日報!AX1164+日報!AX1218+日報!AX1272+日報!AX1326+日報!AX1380+日報!AX1434+日報!AX1488+日報!AX1542+日報!AX1596+日報!AX1650+日報!AX1704</f>
        <v>27</v>
      </c>
      <c r="Q26" s="967"/>
    </row>
    <row r="27" spans="2:17" ht="18" thickBot="1">
      <c r="B27" s="28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289"/>
    </row>
    <row r="28" spans="2:17">
      <c r="B28" s="965" t="s">
        <v>336</v>
      </c>
      <c r="C28" s="291" t="s">
        <v>104</v>
      </c>
      <c r="D28" s="277" t="s">
        <v>4</v>
      </c>
      <c r="E28" s="278"/>
      <c r="F28" s="279" t="s">
        <v>15</v>
      </c>
      <c r="G28" s="279" t="s">
        <v>16</v>
      </c>
      <c r="H28" s="277" t="s">
        <v>17</v>
      </c>
      <c r="I28" s="279" t="s">
        <v>18</v>
      </c>
      <c r="J28" s="279" t="s">
        <v>19</v>
      </c>
      <c r="K28" s="277"/>
      <c r="L28" s="277" t="s">
        <v>117</v>
      </c>
      <c r="M28" s="277" t="s">
        <v>118</v>
      </c>
      <c r="N28" s="277" t="s">
        <v>123</v>
      </c>
      <c r="O28" s="277" t="s">
        <v>124</v>
      </c>
      <c r="P28" s="288" t="s">
        <v>122</v>
      </c>
      <c r="Q28" s="965" t="s">
        <v>336</v>
      </c>
    </row>
    <row r="29" spans="2:17">
      <c r="B29" s="966"/>
      <c r="C29" s="38" t="s">
        <v>335</v>
      </c>
      <c r="D29" s="281">
        <v>1</v>
      </c>
      <c r="E29" s="225"/>
      <c r="F29" s="225">
        <f>日報!AN87+日報!AN141+日報!AN195+日報!AN249+日報!AN303+日報!AN357+日報!AN411+日報!AN465+日報!AN519+日報!AN573+日報!AN627+日報!AN681+日報!AN735+日報!AN789+日報!AN843+日報!AN897+日報!AN951+日報!AN1005+日報!AN1059+日報!AN1113+日報!AN1167+日報!AN1221+日報!AN1275+日報!AN1329+日報!AN1383+日報!AN1437+日報!AN1491+日報!AN1545+日報!AN1599+日報!AN1653+日報!AN1707</f>
        <v>0</v>
      </c>
      <c r="G29" s="225">
        <f>日報!AO87+日報!AO141+日報!AO195+日報!AO249+日報!AO303+日報!AO357+日報!AO411+日報!AO465+日報!AO519+日報!AO573+日報!AO627+日報!AO681+日報!AO735+日報!AO789+日報!AO843+日報!AO897+日報!AO951+日報!AO1005+日報!AO1059+日報!AO1113+日報!AO1167+日報!AO1221+日報!AO1275+日報!AO1329+日報!AO1383+日報!AO1437+日報!AO1491+日報!AO1545+日報!AO1599+日報!AO1653+日報!AO1707</f>
        <v>0</v>
      </c>
      <c r="H29" s="225">
        <f>日報!AP87+日報!AP141+日報!AP195+日報!AP249+日報!AP303+日報!AP357+日報!AP411+日報!AP465+日報!AP519+日報!AP573+日報!AP627+日報!AP681+日報!AP735+日報!AP789+日報!AP843+日報!AP897+日報!AP951+日報!AP1005+日報!AP1059+日報!AP1113+日報!AP1167+日報!AP1221+日報!AP1275+日報!AP1329+日報!AP1383+日報!AP1437+日報!AP1491+日報!AP1545+日報!AP1599+日報!AP1653+日報!AP1707</f>
        <v>0</v>
      </c>
      <c r="I29" s="225">
        <f>日報!AQ87+日報!AQ141+日報!AQ195+日報!AQ249+日報!AQ303+日報!AQ357+日報!AQ411+日報!AQ465+日報!AQ519+日報!AQ573+日報!AQ627+日報!AQ681+日報!AQ735+日報!AQ789+日報!AQ843+日報!AQ897+日報!AQ951+日報!AQ1005+日報!AQ1059+日報!AQ1113+日報!AQ1167+日報!AQ1221+日報!AQ1275+日報!AQ1329+日報!AQ1383+日報!AQ1437+日報!AQ1491+日報!AQ1545+日報!AQ1599+日報!AQ1653+日報!AQ1707</f>
        <v>0</v>
      </c>
      <c r="J29" s="225">
        <f>日報!AR87+日報!AR141+日報!AR195+日報!AR249+日報!AR303+日報!AR357+日報!AR411+日報!AR465+日報!AR519+日報!AR573+日報!AR627+日報!AR681+日報!AR735+日報!AR789+日報!AR843+日報!AR897+日報!AR951+日報!AR1005+日報!AR1059+日報!AR1113+日報!AR1167+日報!AR1221+日報!AR1275+日報!AR1329+日報!AR1383+日報!AR1437+日報!AR1491+日報!AR1545+日報!AR1599+日報!AR1653+日報!AR1707</f>
        <v>0</v>
      </c>
      <c r="K29" s="225"/>
      <c r="L29" s="225">
        <f>F29+G29+H29</f>
        <v>0</v>
      </c>
      <c r="M29" s="225">
        <f>I29+J29</f>
        <v>0</v>
      </c>
      <c r="N29" s="225">
        <f>L29+M29</f>
        <v>0</v>
      </c>
      <c r="O29" s="287">
        <f>(L29*1)+(M29*0.5)</f>
        <v>0</v>
      </c>
      <c r="P29" s="284">
        <f>日報!AX87+日報!AX141+日報!AX195+日報!AX249+日報!AX303+日報!AX357+日報!AX411+日報!AX465+日報!AX519+日報!AX573+日報!AX627+日報!AX681+日報!AX735+日報!AX789+日報!AX843+日報!AX897+日報!AX951+日報!AX1005+日報!AX1059+日報!AX1113+日報!AX1167+日報!AX1221+日報!AX1275+日報!AX1329+日報!AX1383+日報!AX1437+日報!AX1491+日報!AX1545+日報!AX1599+日報!AX1653+日報!AX1707</f>
        <v>0</v>
      </c>
      <c r="Q29" s="966"/>
    </row>
    <row r="30" spans="2:17">
      <c r="B30" s="966"/>
      <c r="C30" s="38" t="s">
        <v>104</v>
      </c>
      <c r="D30" s="281" t="s">
        <v>4</v>
      </c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82"/>
      <c r="Q30" s="966"/>
    </row>
    <row r="31" spans="2:17" ht="18" thickBot="1">
      <c r="B31" s="967"/>
      <c r="C31" s="8" t="s">
        <v>335</v>
      </c>
      <c r="D31" s="9">
        <v>3</v>
      </c>
      <c r="E31" s="283"/>
      <c r="F31" s="283">
        <f>日報!AN89+日報!AN143+日報!AN197+日報!AN251+日報!AN305+日報!AN359+日報!AN413+日報!AN467+日報!AN521+日報!AN575+日報!AN629+日報!AN683+日報!AN737+日報!AN791+日報!AN845+日報!AN899+日報!AN953+日報!AN1007+日報!AN1061+日報!AN1115+日報!AN1169+日報!AN1223+日報!AN1277+日報!AN1331+日報!AN1385+日報!AN1439+日報!AN1493+日報!AN1547+日報!AN1601+日報!AN1655+日報!AN1709</f>
        <v>0</v>
      </c>
      <c r="G31" s="283">
        <f>日報!AO89+日報!AO143+日報!AO197+日報!AO251+日報!AO305+日報!AO359+日報!AO413+日報!AO467+日報!AO521+日報!AO575+日報!AO629+日報!AO683+日報!AO737+日報!AO791+日報!AO845+日報!AO899+日報!AO953+日報!AO1007+日報!AO1061+日報!AO1115+日報!AO1169+日報!AO1223+日報!AO1277+日報!AO1331+日報!AO1385+日報!AO1439+日報!AO1493+日報!AO1547+日報!AO1601+日報!AO1655+日報!AO1709</f>
        <v>0</v>
      </c>
      <c r="H31" s="283">
        <f>日報!AP89+日報!AP143+日報!AP197+日報!AP251+日報!AP305+日報!AP359+日報!AP413+日報!AP467+日報!AP521+日報!AP575+日報!AP629+日報!AP683+日報!AP737+日報!AP791+日報!AP845+日報!AP899+日報!AP953+日報!AP1007+日報!AP1061+日報!AP1115+日報!AP1169+日報!AP1223+日報!AP1277+日報!AP1331+日報!AP1385+日報!AP1439+日報!AP1493+日報!AP1547+日報!AP1601+日報!AP1655+日報!AP1709</f>
        <v>0</v>
      </c>
      <c r="I31" s="283">
        <f>日報!AQ89+日報!AQ143+日報!AQ197+日報!AQ251+日報!AQ305+日報!AQ359+日報!AQ413+日報!AQ467+日報!AQ521+日報!AQ575+日報!AQ629+日報!AQ683+日報!AQ737+日報!AQ791+日報!AQ845+日報!AQ899+日報!AQ953+日報!AQ1007+日報!AQ1061+日報!AQ1115+日報!AQ1169+日報!AQ1223+日報!AQ1277+日報!AQ1331+日報!AQ1385+日報!AQ1439+日報!AQ1493+日報!AQ1547+日報!AQ1601+日報!AQ1655+日報!AQ1709</f>
        <v>0</v>
      </c>
      <c r="J31" s="283">
        <f>日報!AR89+日報!AR143+日報!AR197+日報!AR251+日報!AR305+日報!AR359+日報!AR413+日報!AR467+日報!AR521+日報!AR575+日報!AR629+日報!AR683+日報!AR737+日報!AR791+日報!AR845+日報!AR899+日報!AR953+日報!AR1007+日報!AR1061+日報!AR1115+日報!AR1169+日報!AR1223+日報!AR1277+日報!AR1331+日報!AR1385+日報!AR1439+日報!AR1493+日報!AR1547+日報!AR1601+日報!AR1655+日報!AR1709</f>
        <v>0</v>
      </c>
      <c r="K31" s="283"/>
      <c r="L31" s="283">
        <f>F31+G31+H31</f>
        <v>0</v>
      </c>
      <c r="M31" s="283">
        <f>I31+J31</f>
        <v>0</v>
      </c>
      <c r="N31" s="283">
        <f>L31+M31</f>
        <v>0</v>
      </c>
      <c r="O31" s="286">
        <f>(L31*1)+(M31*0.5)</f>
        <v>0</v>
      </c>
      <c r="P31" s="285">
        <f>日報!AX89+日報!AX143+日報!AX197+日報!AX251+日報!AX305+日報!AX359+日報!AX413+日報!AX467+日報!AX521+日報!AX575+日報!AX629+日報!AX683+日報!AX737+日報!AX791+日報!AX845+日報!AX899+日報!AX953+日報!AX1007+日報!AX1061+日報!AX1115+日報!AX1169+日報!AX1223+日報!AX1277+日報!AX1331+日報!AX1385+日報!AX1439+日報!AX1493+日報!AX1547+日報!AX1601+日報!AX1655+日報!AX1709</f>
        <v>0</v>
      </c>
      <c r="Q31" s="967"/>
    </row>
    <row r="32" spans="2:17" ht="18" thickBo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ht="18" thickBot="1">
      <c r="B33" s="294" t="s">
        <v>157</v>
      </c>
      <c r="C33" s="255"/>
      <c r="D33" s="256"/>
      <c r="E33" s="256"/>
      <c r="F33" s="256"/>
      <c r="G33" s="256"/>
      <c r="H33" s="256"/>
      <c r="I33" s="256"/>
      <c r="J33" s="256"/>
      <c r="K33" s="256"/>
      <c r="L33" s="256">
        <f>L4+L9+L14+L19+L24+L29</f>
        <v>3563</v>
      </c>
      <c r="M33" s="256">
        <f>M4+M9+M14+M19+M24+M29</f>
        <v>51</v>
      </c>
      <c r="N33" s="256">
        <f>N4+N9+N14+N19+N24+N29</f>
        <v>3614</v>
      </c>
      <c r="O33" s="256">
        <f>O4+O9+O14+O19+O24+O29</f>
        <v>3588.5</v>
      </c>
      <c r="P33" s="295">
        <f>P4+P9+P14+P19+P24+P29</f>
        <v>64</v>
      </c>
      <c r="Q33" s="292" t="s">
        <v>157</v>
      </c>
    </row>
    <row r="34" spans="2:17" ht="18" thickBot="1"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4"/>
    </row>
    <row r="35" spans="2:17" ht="18" thickBot="1">
      <c r="B35" s="294" t="s">
        <v>680</v>
      </c>
      <c r="C35" s="255"/>
      <c r="D35" s="256"/>
      <c r="E35" s="256"/>
      <c r="F35" s="256"/>
      <c r="G35" s="256"/>
      <c r="H35" s="256"/>
      <c r="I35" s="256"/>
      <c r="J35" s="256"/>
      <c r="K35" s="256"/>
      <c r="L35" s="256">
        <f>L6+L11+L16+L21+L26+L31</f>
        <v>709</v>
      </c>
      <c r="M35" s="256">
        <f>M6+M11+M16+M21+M26+M31</f>
        <v>86</v>
      </c>
      <c r="N35" s="256">
        <f>N6+N11+N16+N21+N26+N31</f>
        <v>795</v>
      </c>
      <c r="O35" s="256">
        <f>O6+O11+O16+O21+O26+O31</f>
        <v>752</v>
      </c>
      <c r="P35" s="295">
        <f>P6+P11+P16+P21+P26+P31</f>
        <v>33</v>
      </c>
      <c r="Q35" s="292" t="s">
        <v>158</v>
      </c>
    </row>
    <row r="36" spans="2:17" ht="18" thickBo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ht="18" thickBot="1">
      <c r="B37" s="292" t="s">
        <v>129</v>
      </c>
      <c r="C37" s="293"/>
      <c r="D37" s="256"/>
      <c r="E37" s="256"/>
      <c r="F37" s="256">
        <f>F4+F6+F9+F11+F14+F16+F19+F21+F24+F26</f>
        <v>1766</v>
      </c>
      <c r="G37" s="256">
        <f>G4+G6+G9+G11+G14+G16+G19+G21+G24+G26</f>
        <v>2448</v>
      </c>
      <c r="H37" s="256">
        <f>H4+H6+H9+H11+H14+H16+H19+H21+H24+H26</f>
        <v>58</v>
      </c>
      <c r="I37" s="256">
        <f>I4+I6+I9+I11+I14+I16+I19+I21+I24+I26</f>
        <v>71</v>
      </c>
      <c r="J37" s="256">
        <f>J4+J6+J9+J11+J14+J16+J19+J21+J24+J26</f>
        <v>66</v>
      </c>
      <c r="K37" s="256"/>
      <c r="L37" s="256">
        <f>L4+L6+L9+L11+L14+L16+L19+L21+L24+L26+L29+L31</f>
        <v>4272</v>
      </c>
      <c r="M37" s="256">
        <f>M4+M6+M9+M11+M14+M16+M19+M21+M24+M26+M29+M31</f>
        <v>137</v>
      </c>
      <c r="N37" s="256">
        <f>N4+N6+N9+N11+N14+N16+N19+N21+N24+N26+N29+N31</f>
        <v>4409</v>
      </c>
      <c r="O37" s="256">
        <f>O4+O6+O9+O11+O14+O16+O19+O21+O24+O26+O29+O31</f>
        <v>4340.5</v>
      </c>
      <c r="P37" s="256">
        <f>P4+P6+P9+P11+P14+P16+P19+P21+P24+P26+P29+P31</f>
        <v>97</v>
      </c>
      <c r="Q37" s="292" t="s">
        <v>129</v>
      </c>
    </row>
  </sheetData>
  <mergeCells count="13">
    <mergeCell ref="Q13:Q16"/>
    <mergeCell ref="B28:B31"/>
    <mergeCell ref="Q28:Q31"/>
    <mergeCell ref="C2:D2"/>
    <mergeCell ref="B3:B6"/>
    <mergeCell ref="B18:B21"/>
    <mergeCell ref="Q18:Q21"/>
    <mergeCell ref="B23:B26"/>
    <mergeCell ref="Q23:Q26"/>
    <mergeCell ref="Q3:Q6"/>
    <mergeCell ref="B8:B11"/>
    <mergeCell ref="Q8:Q11"/>
    <mergeCell ref="B13:B16"/>
  </mergeCells>
  <phoneticPr fontId="3"/>
  <pageMargins left="0.39370078740157483" right="0.24" top="0.19685039370078741" bottom="0.19685039370078741" header="0.51181102362204722" footer="0.51181102362204722"/>
  <pageSetup paperSize="13" scale="80" orientation="landscape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99"/>
  </sheetPr>
  <dimension ref="A1:V41"/>
  <sheetViews>
    <sheetView workbookViewId="0">
      <selection activeCell="B7" sqref="B7"/>
    </sheetView>
  </sheetViews>
  <sheetFormatPr baseColWidth="10" defaultColWidth="8.6640625" defaultRowHeight="14"/>
  <cols>
    <col min="1" max="1" width="14.1640625" bestFit="1" customWidth="1"/>
    <col min="8" max="8" width="8.6640625" customWidth="1"/>
    <col min="9" max="9" width="17.1640625" hidden="1" customWidth="1"/>
    <col min="10" max="10" width="17.5" hidden="1" customWidth="1"/>
    <col min="11" max="21" width="8.6640625" hidden="1" customWidth="1"/>
    <col min="22" max="22" width="8.6640625" customWidth="1"/>
  </cols>
  <sheetData>
    <row r="1" spans="1:22" ht="26">
      <c r="A1" s="968" t="s">
        <v>660</v>
      </c>
      <c r="B1" s="968"/>
      <c r="C1" s="968"/>
      <c r="D1" s="968"/>
      <c r="E1" s="968"/>
      <c r="F1" s="968"/>
      <c r="G1" s="968"/>
      <c r="H1" s="968"/>
      <c r="I1" s="795">
        <v>1</v>
      </c>
      <c r="J1" s="795">
        <v>4</v>
      </c>
      <c r="K1" t="s">
        <v>659</v>
      </c>
    </row>
    <row r="2" spans="1:22" ht="13.5" customHeight="1" thickBot="1">
      <c r="A2" s="813"/>
      <c r="B2" s="814">
        <f t="shared" ref="B2:H2" ca="1" si="0">IFERROR(B5/COUNT(B7:B37),"0")</f>
        <v>66.387096774193552</v>
      </c>
      <c r="C2" s="814">
        <f t="shared" ca="1" si="0"/>
        <v>30.774193548387096</v>
      </c>
      <c r="D2" s="814">
        <f t="shared" ca="1" si="0"/>
        <v>2.6451612903225805</v>
      </c>
      <c r="E2" s="814">
        <f t="shared" ca="1" si="0"/>
        <v>40.12903225806452</v>
      </c>
      <c r="F2" s="814">
        <f t="shared" ca="1" si="0"/>
        <v>0</v>
      </c>
      <c r="G2" s="814">
        <f t="shared" ca="1" si="0"/>
        <v>2.2903225806451615</v>
      </c>
      <c r="H2" s="814">
        <f t="shared" ca="1" si="0"/>
        <v>0</v>
      </c>
      <c r="I2" s="795">
        <v>2</v>
      </c>
      <c r="J2" s="795">
        <v>5</v>
      </c>
      <c r="K2" t="s">
        <v>88</v>
      </c>
    </row>
    <row r="3" spans="1:22" ht="18.75" customHeight="1" thickBot="1">
      <c r="A3" s="969">
        <f>日報!S57</f>
        <v>46143</v>
      </c>
      <c r="B3" s="972" t="s">
        <v>658</v>
      </c>
      <c r="C3" s="973"/>
      <c r="D3" s="973"/>
      <c r="E3" s="973"/>
      <c r="F3" s="974"/>
      <c r="G3" s="975" t="s">
        <v>646</v>
      </c>
      <c r="H3" s="974"/>
      <c r="I3">
        <v>3</v>
      </c>
      <c r="J3" t="s">
        <v>644</v>
      </c>
      <c r="K3" t="s">
        <v>657</v>
      </c>
      <c r="O3" t="s">
        <v>656</v>
      </c>
      <c r="P3" t="s">
        <v>655</v>
      </c>
    </row>
    <row r="4" spans="1:22" ht="18.75" customHeight="1" thickTop="1" thickBot="1">
      <c r="A4" s="970"/>
      <c r="B4" s="794" t="s">
        <v>654</v>
      </c>
      <c r="C4" s="793" t="s">
        <v>653</v>
      </c>
      <c r="D4" s="793" t="s">
        <v>652</v>
      </c>
      <c r="E4" s="793" t="s">
        <v>651</v>
      </c>
      <c r="F4" s="791" t="s">
        <v>650</v>
      </c>
      <c r="G4" s="792" t="s">
        <v>649</v>
      </c>
      <c r="H4" s="791" t="s">
        <v>648</v>
      </c>
      <c r="I4" s="971" t="s">
        <v>647</v>
      </c>
      <c r="J4" s="971"/>
      <c r="K4" s="971" t="s">
        <v>646</v>
      </c>
      <c r="L4" s="971"/>
      <c r="O4" s="971" t="s">
        <v>645</v>
      </c>
      <c r="P4" s="971"/>
      <c r="R4" s="971" t="s">
        <v>644</v>
      </c>
      <c r="S4" s="971"/>
      <c r="T4" s="971"/>
      <c r="U4" s="971"/>
    </row>
    <row r="5" spans="1:22" ht="18.75" customHeight="1" thickBot="1">
      <c r="A5" s="790" t="s">
        <v>643</v>
      </c>
      <c r="B5" s="804">
        <f t="shared" ref="B5:H5" ca="1" si="1">SUM(B7:B37)</f>
        <v>2058</v>
      </c>
      <c r="C5" s="805">
        <f t="shared" ca="1" si="1"/>
        <v>954</v>
      </c>
      <c r="D5" s="805">
        <f t="shared" ca="1" si="1"/>
        <v>82</v>
      </c>
      <c r="E5" s="805">
        <f t="shared" ca="1" si="1"/>
        <v>1244</v>
      </c>
      <c r="F5" s="806">
        <f t="shared" ca="1" si="1"/>
        <v>0</v>
      </c>
      <c r="G5" s="807">
        <f t="shared" ca="1" si="1"/>
        <v>71</v>
      </c>
      <c r="H5" s="806">
        <f t="shared" ca="1" si="1"/>
        <v>0</v>
      </c>
      <c r="V5" s="812">
        <f t="shared" ref="V5:V38" ca="1" si="2">SUM(B5:H5)</f>
        <v>4409</v>
      </c>
    </row>
    <row r="6" spans="1:22" ht="18.75" customHeight="1" thickTop="1" thickBot="1">
      <c r="A6" s="789" t="s">
        <v>642</v>
      </c>
      <c r="B6" s="808">
        <f ca="1">IFERROR(B5/COUNTIF(B7:B37,"&gt;1"),"0")</f>
        <v>82.32</v>
      </c>
      <c r="C6" s="809">
        <f t="shared" ref="C6:H6" ca="1" si="3">IFERROR(C5/COUNTIF(C7:C37,"&gt;1"),"0")</f>
        <v>43.363636363636367</v>
      </c>
      <c r="D6" s="809">
        <f t="shared" ca="1" si="3"/>
        <v>16.399999999999999</v>
      </c>
      <c r="E6" s="809">
        <f t="shared" ca="1" si="3"/>
        <v>69.111111111111114</v>
      </c>
      <c r="F6" s="810" t="str">
        <f t="shared" ca="1" si="3"/>
        <v>0</v>
      </c>
      <c r="G6" s="811">
        <f t="shared" ca="1" si="3"/>
        <v>71</v>
      </c>
      <c r="H6" s="810" t="str">
        <f t="shared" ca="1" si="3"/>
        <v>0</v>
      </c>
      <c r="V6" s="812">
        <f t="shared" ca="1" si="2"/>
        <v>282.19474747474749</v>
      </c>
    </row>
    <row r="7" spans="1:22" ht="18.75" customHeight="1" thickBot="1">
      <c r="A7" s="788" t="s">
        <v>378</v>
      </c>
      <c r="B7" s="796">
        <f t="shared" ref="B7:B37" ca="1" si="4">SUMIF(INDIRECT($I7),$I$1,INDIRECT($J7))</f>
        <v>64</v>
      </c>
      <c r="C7" s="797">
        <f t="shared" ref="C7:C37" ca="1" si="5">SUMIF(INDIRECT($I7),$I$2,INDIRECT($J7))</f>
        <v>0</v>
      </c>
      <c r="D7" s="797">
        <f t="shared" ref="D7:D37" ca="1" si="6">SUMIF(INDIRECT($I7),$I$3,INDIRECT($J7))</f>
        <v>0</v>
      </c>
      <c r="E7" s="797">
        <f t="shared" ref="E7:E37" ca="1" si="7">SUMIF(INDIRECT($I7),$J$1,INDIRECT($J7))</f>
        <v>0</v>
      </c>
      <c r="F7" s="798">
        <f t="shared" ref="F7:F37" ca="1" si="8">SUMIF(INDIRECT($I7),$J$2,INDIRECT($J7))</f>
        <v>0</v>
      </c>
      <c r="G7" s="799">
        <f t="shared" ref="G7:G37" ca="1" si="9">SUMIF(INDIRECT($K7),$J$3,INDIRECT($L7))+SUMIF(INDIRECT($K7),$K$1,INDIRECT($L7))</f>
        <v>71</v>
      </c>
      <c r="H7" s="798">
        <f t="shared" ref="H7:H37" ca="1" si="10">SUMIF(INDIRECT($M7),$J$3,INDIRECT($N7))+SUMIF(INDIRECT($M7),$K$1,INDIRECT($N7))</f>
        <v>0</v>
      </c>
      <c r="I7" t="str">
        <f t="shared" ref="I7:I37" si="11">CONCATENATE($O$3,$K$2,$O7,$P$3,$K$2,$P7)</f>
        <v>日報!C62:C75</v>
      </c>
      <c r="J7" t="str">
        <f t="shared" ref="J7:J37" si="12">CONCATENATE($O$3,$K$3,$O7,$P$3,$K$3,$P7)</f>
        <v>日報!O62:O75</v>
      </c>
      <c r="K7" t="str">
        <f t="shared" ref="K7:K37" si="13">CONCATENATE($O$3,$K$2,$R7,$P$3,$K$2,$S7)</f>
        <v>日報!C62:C64</v>
      </c>
      <c r="L7" t="str">
        <f t="shared" ref="L7:L37" si="14">CONCATENATE($O$3,$K$3,$R7,$P$3,$K$3,$S7)</f>
        <v>日報!O62:O64</v>
      </c>
      <c r="M7" t="str">
        <f t="shared" ref="M7:M37" si="15">CONCATENATE($O$3,$K$2,$T7,$P$3,$K$2,$U7)</f>
        <v>日報!C65:C75</v>
      </c>
      <c r="N7" t="str">
        <f t="shared" ref="N7:N37" si="16">CONCATENATE($O$3,$K$3,$T7,$P$3,$K$3,$U7)</f>
        <v>日報!O65:O75</v>
      </c>
      <c r="O7">
        <v>62</v>
      </c>
      <c r="P7">
        <v>75</v>
      </c>
      <c r="R7">
        <v>62</v>
      </c>
      <c r="S7">
        <v>64</v>
      </c>
      <c r="T7">
        <v>65</v>
      </c>
      <c r="U7">
        <v>75</v>
      </c>
      <c r="V7" s="812">
        <f t="shared" ca="1" si="2"/>
        <v>135</v>
      </c>
    </row>
    <row r="8" spans="1:22" ht="18.75" customHeight="1" thickTop="1" thickBot="1">
      <c r="A8" s="787" t="s">
        <v>377</v>
      </c>
      <c r="B8" s="800">
        <f t="shared" ca="1" si="4"/>
        <v>0</v>
      </c>
      <c r="C8" s="801">
        <f t="shared" ca="1" si="5"/>
        <v>0</v>
      </c>
      <c r="D8" s="801">
        <f t="shared" ca="1" si="6"/>
        <v>0</v>
      </c>
      <c r="E8" s="801">
        <f t="shared" ca="1" si="7"/>
        <v>0</v>
      </c>
      <c r="F8" s="802">
        <f t="shared" ca="1" si="8"/>
        <v>0</v>
      </c>
      <c r="G8" s="803">
        <f t="shared" ca="1" si="9"/>
        <v>0</v>
      </c>
      <c r="H8" s="802">
        <f t="shared" ca="1" si="10"/>
        <v>0</v>
      </c>
      <c r="I8" t="str">
        <f t="shared" si="11"/>
        <v>日報!C116:C129</v>
      </c>
      <c r="J8" t="str">
        <f t="shared" si="12"/>
        <v>日報!O116:O129</v>
      </c>
      <c r="K8" t="str">
        <f t="shared" si="13"/>
        <v>日報!C116:C118</v>
      </c>
      <c r="L8" t="str">
        <f t="shared" si="14"/>
        <v>日報!O116:O118</v>
      </c>
      <c r="M8" t="str">
        <f t="shared" si="15"/>
        <v>日報!C119:C129</v>
      </c>
      <c r="N8" t="str">
        <f t="shared" si="16"/>
        <v>日報!O119:O129</v>
      </c>
      <c r="O8">
        <f t="shared" ref="O8:O37" si="17">SUM(O7+Q8)</f>
        <v>116</v>
      </c>
      <c r="P8">
        <f t="shared" ref="P8:P37" si="18">SUM(P7+Q8)</f>
        <v>129</v>
      </c>
      <c r="Q8">
        <v>54</v>
      </c>
      <c r="R8">
        <f t="shared" ref="R8:R37" si="19">SUM(R7+$Q8)</f>
        <v>116</v>
      </c>
      <c r="S8">
        <f t="shared" ref="S8:S37" si="20">SUM(S7+$Q8)</f>
        <v>118</v>
      </c>
      <c r="T8">
        <f t="shared" ref="T8:T37" si="21">SUM(T7+$Q8)</f>
        <v>119</v>
      </c>
      <c r="U8">
        <f t="shared" ref="U8:U37" si="22">SUM(U7+$Q8)</f>
        <v>129</v>
      </c>
      <c r="V8" s="812">
        <f t="shared" ca="1" si="2"/>
        <v>0</v>
      </c>
    </row>
    <row r="9" spans="1:22" ht="18.75" customHeight="1" thickTop="1" thickBot="1">
      <c r="A9" s="787" t="s">
        <v>376</v>
      </c>
      <c r="B9" s="800">
        <f t="shared" ca="1" si="4"/>
        <v>0</v>
      </c>
      <c r="C9" s="801">
        <f t="shared" ca="1" si="5"/>
        <v>0</v>
      </c>
      <c r="D9" s="801">
        <f t="shared" ca="1" si="6"/>
        <v>0</v>
      </c>
      <c r="E9" s="801">
        <f t="shared" ca="1" si="7"/>
        <v>0</v>
      </c>
      <c r="F9" s="802">
        <f t="shared" ca="1" si="8"/>
        <v>0</v>
      </c>
      <c r="G9" s="803">
        <f t="shared" ca="1" si="9"/>
        <v>0</v>
      </c>
      <c r="H9" s="802">
        <f t="shared" ca="1" si="10"/>
        <v>0</v>
      </c>
      <c r="I9" t="str">
        <f t="shared" si="11"/>
        <v>日報!C170:C183</v>
      </c>
      <c r="J9" t="str">
        <f t="shared" si="12"/>
        <v>日報!O170:O183</v>
      </c>
      <c r="K9" t="str">
        <f t="shared" si="13"/>
        <v>日報!C170:C172</v>
      </c>
      <c r="L9" t="str">
        <f t="shared" si="14"/>
        <v>日報!O170:O172</v>
      </c>
      <c r="M9" t="str">
        <f t="shared" si="15"/>
        <v>日報!C173:C183</v>
      </c>
      <c r="N9" t="str">
        <f t="shared" si="16"/>
        <v>日報!O173:O183</v>
      </c>
      <c r="O9">
        <f t="shared" si="17"/>
        <v>170</v>
      </c>
      <c r="P9">
        <f t="shared" si="18"/>
        <v>183</v>
      </c>
      <c r="Q9">
        <v>54</v>
      </c>
      <c r="R9">
        <f t="shared" si="19"/>
        <v>170</v>
      </c>
      <c r="S9">
        <f t="shared" si="20"/>
        <v>172</v>
      </c>
      <c r="T9">
        <f t="shared" si="21"/>
        <v>173</v>
      </c>
      <c r="U9">
        <f t="shared" si="22"/>
        <v>183</v>
      </c>
      <c r="V9" s="812">
        <f t="shared" ca="1" si="2"/>
        <v>0</v>
      </c>
    </row>
    <row r="10" spans="1:22" ht="18.75" customHeight="1" thickTop="1" thickBot="1">
      <c r="A10" s="787" t="s">
        <v>375</v>
      </c>
      <c r="B10" s="800">
        <f t="shared" ca="1" si="4"/>
        <v>0</v>
      </c>
      <c r="C10" s="801">
        <f t="shared" ca="1" si="5"/>
        <v>0</v>
      </c>
      <c r="D10" s="801">
        <f t="shared" ca="1" si="6"/>
        <v>0</v>
      </c>
      <c r="E10" s="801">
        <f t="shared" ca="1" si="7"/>
        <v>0</v>
      </c>
      <c r="F10" s="802">
        <f t="shared" ca="1" si="8"/>
        <v>0</v>
      </c>
      <c r="G10" s="803">
        <f t="shared" ca="1" si="9"/>
        <v>0</v>
      </c>
      <c r="H10" s="802">
        <f t="shared" ca="1" si="10"/>
        <v>0</v>
      </c>
      <c r="I10" t="str">
        <f t="shared" si="11"/>
        <v>日報!C224:C237</v>
      </c>
      <c r="J10" t="str">
        <f t="shared" si="12"/>
        <v>日報!O224:O237</v>
      </c>
      <c r="K10" t="str">
        <f t="shared" si="13"/>
        <v>日報!C224:C226</v>
      </c>
      <c r="L10" t="str">
        <f t="shared" si="14"/>
        <v>日報!O224:O226</v>
      </c>
      <c r="M10" t="str">
        <f t="shared" si="15"/>
        <v>日報!C227:C237</v>
      </c>
      <c r="N10" t="str">
        <f t="shared" si="16"/>
        <v>日報!O227:O237</v>
      </c>
      <c r="O10">
        <f t="shared" si="17"/>
        <v>224</v>
      </c>
      <c r="P10">
        <f t="shared" si="18"/>
        <v>237</v>
      </c>
      <c r="Q10">
        <v>54</v>
      </c>
      <c r="R10">
        <f t="shared" si="19"/>
        <v>224</v>
      </c>
      <c r="S10">
        <f t="shared" si="20"/>
        <v>226</v>
      </c>
      <c r="T10">
        <f t="shared" si="21"/>
        <v>227</v>
      </c>
      <c r="U10">
        <f t="shared" si="22"/>
        <v>237</v>
      </c>
      <c r="V10" s="812">
        <f t="shared" ca="1" si="2"/>
        <v>0</v>
      </c>
    </row>
    <row r="11" spans="1:22" ht="18.75" customHeight="1" thickTop="1" thickBot="1">
      <c r="A11" s="787" t="s">
        <v>374</v>
      </c>
      <c r="B11" s="800">
        <f t="shared" ca="1" si="4"/>
        <v>0</v>
      </c>
      <c r="C11" s="801">
        <f t="shared" ca="1" si="5"/>
        <v>0</v>
      </c>
      <c r="D11" s="801">
        <f t="shared" ca="1" si="6"/>
        <v>0</v>
      </c>
      <c r="E11" s="801">
        <f t="shared" ca="1" si="7"/>
        <v>0</v>
      </c>
      <c r="F11" s="802">
        <f t="shared" ca="1" si="8"/>
        <v>0</v>
      </c>
      <c r="G11" s="803">
        <f t="shared" ca="1" si="9"/>
        <v>0</v>
      </c>
      <c r="H11" s="802">
        <f t="shared" ca="1" si="10"/>
        <v>0</v>
      </c>
      <c r="I11" t="str">
        <f t="shared" si="11"/>
        <v>日報!C278:C291</v>
      </c>
      <c r="J11" t="str">
        <f t="shared" si="12"/>
        <v>日報!O278:O291</v>
      </c>
      <c r="K11" t="str">
        <f t="shared" si="13"/>
        <v>日報!C278:C280</v>
      </c>
      <c r="L11" t="str">
        <f t="shared" si="14"/>
        <v>日報!O278:O280</v>
      </c>
      <c r="M11" t="str">
        <f t="shared" si="15"/>
        <v>日報!C281:C291</v>
      </c>
      <c r="N11" t="str">
        <f t="shared" si="16"/>
        <v>日報!O281:O291</v>
      </c>
      <c r="O11">
        <f t="shared" si="17"/>
        <v>278</v>
      </c>
      <c r="P11">
        <f t="shared" si="18"/>
        <v>291</v>
      </c>
      <c r="Q11">
        <v>54</v>
      </c>
      <c r="R11">
        <f t="shared" si="19"/>
        <v>278</v>
      </c>
      <c r="S11">
        <f t="shared" si="20"/>
        <v>280</v>
      </c>
      <c r="T11">
        <f t="shared" si="21"/>
        <v>281</v>
      </c>
      <c r="U11">
        <f t="shared" si="22"/>
        <v>291</v>
      </c>
      <c r="V11" s="812">
        <f t="shared" ca="1" si="2"/>
        <v>0</v>
      </c>
    </row>
    <row r="12" spans="1:22" ht="18.75" customHeight="1" thickTop="1" thickBot="1">
      <c r="A12" s="787" t="s">
        <v>373</v>
      </c>
      <c r="B12" s="800">
        <f t="shared" ca="1" si="4"/>
        <v>33</v>
      </c>
      <c r="C12" s="801">
        <f t="shared" ca="1" si="5"/>
        <v>0</v>
      </c>
      <c r="D12" s="801">
        <f t="shared" ca="1" si="6"/>
        <v>0</v>
      </c>
      <c r="E12" s="801">
        <f t="shared" ca="1" si="7"/>
        <v>0</v>
      </c>
      <c r="F12" s="802">
        <f t="shared" ca="1" si="8"/>
        <v>0</v>
      </c>
      <c r="G12" s="803">
        <f t="shared" ca="1" si="9"/>
        <v>0</v>
      </c>
      <c r="H12" s="802">
        <f t="shared" ca="1" si="10"/>
        <v>0</v>
      </c>
      <c r="I12" t="str">
        <f t="shared" si="11"/>
        <v>日報!C332:C345</v>
      </c>
      <c r="J12" t="str">
        <f t="shared" si="12"/>
        <v>日報!O332:O345</v>
      </c>
      <c r="K12" t="str">
        <f t="shared" si="13"/>
        <v>日報!C332:C334</v>
      </c>
      <c r="L12" t="str">
        <f t="shared" si="14"/>
        <v>日報!O332:O334</v>
      </c>
      <c r="M12" t="str">
        <f t="shared" si="15"/>
        <v>日報!C335:C345</v>
      </c>
      <c r="N12" t="str">
        <f t="shared" si="16"/>
        <v>日報!O335:O345</v>
      </c>
      <c r="O12">
        <f t="shared" si="17"/>
        <v>332</v>
      </c>
      <c r="P12">
        <f t="shared" si="18"/>
        <v>345</v>
      </c>
      <c r="Q12">
        <v>54</v>
      </c>
      <c r="R12">
        <f t="shared" si="19"/>
        <v>332</v>
      </c>
      <c r="S12">
        <f t="shared" si="20"/>
        <v>334</v>
      </c>
      <c r="T12">
        <f t="shared" si="21"/>
        <v>335</v>
      </c>
      <c r="U12">
        <f t="shared" si="22"/>
        <v>345</v>
      </c>
      <c r="V12" s="812">
        <f t="shared" ca="1" si="2"/>
        <v>33</v>
      </c>
    </row>
    <row r="13" spans="1:22" ht="18.75" customHeight="1" thickTop="1" thickBot="1">
      <c r="A13" s="787" t="s">
        <v>372</v>
      </c>
      <c r="B13" s="800">
        <f t="shared" ca="1" si="4"/>
        <v>41</v>
      </c>
      <c r="C13" s="801">
        <f t="shared" ca="1" si="5"/>
        <v>29</v>
      </c>
      <c r="D13" s="801">
        <f t="shared" ca="1" si="6"/>
        <v>0</v>
      </c>
      <c r="E13" s="801">
        <f t="shared" ca="1" si="7"/>
        <v>0</v>
      </c>
      <c r="F13" s="802">
        <f t="shared" ca="1" si="8"/>
        <v>0</v>
      </c>
      <c r="G13" s="803">
        <f t="shared" ca="1" si="9"/>
        <v>0</v>
      </c>
      <c r="H13" s="802">
        <f t="shared" ca="1" si="10"/>
        <v>0</v>
      </c>
      <c r="I13" t="str">
        <f t="shared" si="11"/>
        <v>日報!C386:C399</v>
      </c>
      <c r="J13" t="str">
        <f t="shared" si="12"/>
        <v>日報!O386:O399</v>
      </c>
      <c r="K13" t="str">
        <f t="shared" si="13"/>
        <v>日報!C386:C388</v>
      </c>
      <c r="L13" t="str">
        <f t="shared" si="14"/>
        <v>日報!O386:O388</v>
      </c>
      <c r="M13" t="str">
        <f t="shared" si="15"/>
        <v>日報!C389:C399</v>
      </c>
      <c r="N13" t="str">
        <f t="shared" si="16"/>
        <v>日報!O389:O399</v>
      </c>
      <c r="O13">
        <f t="shared" si="17"/>
        <v>386</v>
      </c>
      <c r="P13">
        <f t="shared" si="18"/>
        <v>399</v>
      </c>
      <c r="Q13">
        <v>54</v>
      </c>
      <c r="R13">
        <f t="shared" si="19"/>
        <v>386</v>
      </c>
      <c r="S13">
        <f t="shared" si="20"/>
        <v>388</v>
      </c>
      <c r="T13">
        <f t="shared" si="21"/>
        <v>389</v>
      </c>
      <c r="U13">
        <f t="shared" si="22"/>
        <v>399</v>
      </c>
      <c r="V13" s="812">
        <f t="shared" ca="1" si="2"/>
        <v>70</v>
      </c>
    </row>
    <row r="14" spans="1:22" ht="18.75" customHeight="1" thickTop="1" thickBot="1">
      <c r="A14" s="787" t="s">
        <v>371</v>
      </c>
      <c r="B14" s="800">
        <f t="shared" ca="1" si="4"/>
        <v>30</v>
      </c>
      <c r="C14" s="801">
        <f t="shared" ca="1" si="5"/>
        <v>0</v>
      </c>
      <c r="D14" s="801">
        <f t="shared" ca="1" si="6"/>
        <v>0</v>
      </c>
      <c r="E14" s="801">
        <f t="shared" ca="1" si="7"/>
        <v>0</v>
      </c>
      <c r="F14" s="802">
        <f t="shared" ca="1" si="8"/>
        <v>0</v>
      </c>
      <c r="G14" s="803">
        <f t="shared" ca="1" si="9"/>
        <v>0</v>
      </c>
      <c r="H14" s="802">
        <f t="shared" ca="1" si="10"/>
        <v>0</v>
      </c>
      <c r="I14" t="str">
        <f t="shared" si="11"/>
        <v>日報!C440:C453</v>
      </c>
      <c r="J14" t="str">
        <f t="shared" si="12"/>
        <v>日報!O440:O453</v>
      </c>
      <c r="K14" t="str">
        <f t="shared" si="13"/>
        <v>日報!C440:C442</v>
      </c>
      <c r="L14" t="str">
        <f t="shared" si="14"/>
        <v>日報!O440:O442</v>
      </c>
      <c r="M14" t="str">
        <f t="shared" si="15"/>
        <v>日報!C443:C453</v>
      </c>
      <c r="N14" t="str">
        <f t="shared" si="16"/>
        <v>日報!O443:O453</v>
      </c>
      <c r="O14">
        <f t="shared" si="17"/>
        <v>440</v>
      </c>
      <c r="P14">
        <f t="shared" si="18"/>
        <v>453</v>
      </c>
      <c r="Q14">
        <v>54</v>
      </c>
      <c r="R14">
        <f t="shared" si="19"/>
        <v>440</v>
      </c>
      <c r="S14">
        <f t="shared" si="20"/>
        <v>442</v>
      </c>
      <c r="T14">
        <f t="shared" si="21"/>
        <v>443</v>
      </c>
      <c r="U14">
        <f t="shared" si="22"/>
        <v>453</v>
      </c>
      <c r="V14" s="812">
        <f t="shared" ca="1" si="2"/>
        <v>30</v>
      </c>
    </row>
    <row r="15" spans="1:22" ht="18.75" customHeight="1" thickTop="1" thickBot="1">
      <c r="A15" s="787" t="s">
        <v>370</v>
      </c>
      <c r="B15" s="800">
        <f t="shared" ca="1" si="4"/>
        <v>21</v>
      </c>
      <c r="C15" s="801">
        <f t="shared" ca="1" si="5"/>
        <v>8</v>
      </c>
      <c r="D15" s="801">
        <f t="shared" ca="1" si="6"/>
        <v>0</v>
      </c>
      <c r="E15" s="801">
        <f t="shared" ca="1" si="7"/>
        <v>0</v>
      </c>
      <c r="F15" s="802">
        <f t="shared" ca="1" si="8"/>
        <v>0</v>
      </c>
      <c r="G15" s="803">
        <f t="shared" ca="1" si="9"/>
        <v>0</v>
      </c>
      <c r="H15" s="802">
        <f t="shared" ca="1" si="10"/>
        <v>0</v>
      </c>
      <c r="I15" t="str">
        <f t="shared" si="11"/>
        <v>日報!C494:C507</v>
      </c>
      <c r="J15" t="str">
        <f t="shared" si="12"/>
        <v>日報!O494:O507</v>
      </c>
      <c r="K15" t="str">
        <f t="shared" si="13"/>
        <v>日報!C494:C496</v>
      </c>
      <c r="L15" t="str">
        <f t="shared" si="14"/>
        <v>日報!O494:O496</v>
      </c>
      <c r="M15" t="str">
        <f t="shared" si="15"/>
        <v>日報!C497:C507</v>
      </c>
      <c r="N15" t="str">
        <f t="shared" si="16"/>
        <v>日報!O497:O507</v>
      </c>
      <c r="O15">
        <f t="shared" si="17"/>
        <v>494</v>
      </c>
      <c r="P15">
        <f t="shared" si="18"/>
        <v>507</v>
      </c>
      <c r="Q15">
        <v>54</v>
      </c>
      <c r="R15">
        <f t="shared" si="19"/>
        <v>494</v>
      </c>
      <c r="S15">
        <f t="shared" si="20"/>
        <v>496</v>
      </c>
      <c r="T15">
        <f t="shared" si="21"/>
        <v>497</v>
      </c>
      <c r="U15">
        <f t="shared" si="22"/>
        <v>507</v>
      </c>
      <c r="V15" s="812">
        <f t="shared" ca="1" si="2"/>
        <v>29</v>
      </c>
    </row>
    <row r="16" spans="1:22" ht="18.75" customHeight="1" thickTop="1" thickBot="1">
      <c r="A16" s="787" t="s">
        <v>369</v>
      </c>
      <c r="B16" s="800">
        <f t="shared" ca="1" si="4"/>
        <v>17</v>
      </c>
      <c r="C16" s="801">
        <f t="shared" ca="1" si="5"/>
        <v>17</v>
      </c>
      <c r="D16" s="801">
        <f t="shared" ca="1" si="6"/>
        <v>0</v>
      </c>
      <c r="E16" s="801">
        <f t="shared" ca="1" si="7"/>
        <v>0</v>
      </c>
      <c r="F16" s="802">
        <f t="shared" ca="1" si="8"/>
        <v>0</v>
      </c>
      <c r="G16" s="803">
        <f t="shared" ca="1" si="9"/>
        <v>0</v>
      </c>
      <c r="H16" s="802">
        <f t="shared" ca="1" si="10"/>
        <v>0</v>
      </c>
      <c r="I16" t="str">
        <f t="shared" si="11"/>
        <v>日報!C548:C561</v>
      </c>
      <c r="J16" t="str">
        <f t="shared" si="12"/>
        <v>日報!O548:O561</v>
      </c>
      <c r="K16" t="str">
        <f t="shared" si="13"/>
        <v>日報!C548:C550</v>
      </c>
      <c r="L16" t="str">
        <f t="shared" si="14"/>
        <v>日報!O548:O550</v>
      </c>
      <c r="M16" t="str">
        <f t="shared" si="15"/>
        <v>日報!C551:C561</v>
      </c>
      <c r="N16" t="str">
        <f t="shared" si="16"/>
        <v>日報!O551:O561</v>
      </c>
      <c r="O16">
        <f t="shared" si="17"/>
        <v>548</v>
      </c>
      <c r="P16">
        <f t="shared" si="18"/>
        <v>561</v>
      </c>
      <c r="Q16">
        <v>54</v>
      </c>
      <c r="R16">
        <f t="shared" si="19"/>
        <v>548</v>
      </c>
      <c r="S16">
        <f t="shared" si="20"/>
        <v>550</v>
      </c>
      <c r="T16">
        <f t="shared" si="21"/>
        <v>551</v>
      </c>
      <c r="U16">
        <f t="shared" si="22"/>
        <v>561</v>
      </c>
      <c r="V16" s="812">
        <f t="shared" ca="1" si="2"/>
        <v>34</v>
      </c>
    </row>
    <row r="17" spans="1:22" ht="18.75" customHeight="1" thickTop="1" thickBot="1">
      <c r="A17" s="787" t="s">
        <v>368</v>
      </c>
      <c r="B17" s="800">
        <f t="shared" ca="1" si="4"/>
        <v>0</v>
      </c>
      <c r="C17" s="801">
        <f t="shared" ca="1" si="5"/>
        <v>34</v>
      </c>
      <c r="D17" s="801">
        <f t="shared" ca="1" si="6"/>
        <v>0</v>
      </c>
      <c r="E17" s="801">
        <f t="shared" ca="1" si="7"/>
        <v>0</v>
      </c>
      <c r="F17" s="802">
        <f t="shared" ca="1" si="8"/>
        <v>0</v>
      </c>
      <c r="G17" s="803">
        <f t="shared" ca="1" si="9"/>
        <v>0</v>
      </c>
      <c r="H17" s="802">
        <f t="shared" ca="1" si="10"/>
        <v>0</v>
      </c>
      <c r="I17" t="str">
        <f t="shared" si="11"/>
        <v>日報!C602:C615</v>
      </c>
      <c r="J17" t="str">
        <f t="shared" si="12"/>
        <v>日報!O602:O615</v>
      </c>
      <c r="K17" t="str">
        <f t="shared" si="13"/>
        <v>日報!C602:C604</v>
      </c>
      <c r="L17" t="str">
        <f t="shared" si="14"/>
        <v>日報!O602:O604</v>
      </c>
      <c r="M17" t="str">
        <f t="shared" si="15"/>
        <v>日報!C605:C615</v>
      </c>
      <c r="N17" t="str">
        <f t="shared" si="16"/>
        <v>日報!O605:O615</v>
      </c>
      <c r="O17">
        <f t="shared" si="17"/>
        <v>602</v>
      </c>
      <c r="P17">
        <f t="shared" si="18"/>
        <v>615</v>
      </c>
      <c r="Q17">
        <v>54</v>
      </c>
      <c r="R17">
        <f t="shared" si="19"/>
        <v>602</v>
      </c>
      <c r="S17">
        <f t="shared" si="20"/>
        <v>604</v>
      </c>
      <c r="T17">
        <f t="shared" si="21"/>
        <v>605</v>
      </c>
      <c r="U17">
        <f t="shared" si="22"/>
        <v>615</v>
      </c>
      <c r="V17" s="812">
        <f t="shared" ca="1" si="2"/>
        <v>34</v>
      </c>
    </row>
    <row r="18" spans="1:22" ht="18.75" customHeight="1" thickTop="1" thickBot="1">
      <c r="A18" s="787" t="s">
        <v>367</v>
      </c>
      <c r="B18" s="800">
        <f t="shared" ca="1" si="4"/>
        <v>103</v>
      </c>
      <c r="C18" s="801">
        <f t="shared" ca="1" si="5"/>
        <v>46</v>
      </c>
      <c r="D18" s="801">
        <f t="shared" ca="1" si="6"/>
        <v>0</v>
      </c>
      <c r="E18" s="801">
        <f t="shared" ca="1" si="7"/>
        <v>55</v>
      </c>
      <c r="F18" s="802">
        <f t="shared" ca="1" si="8"/>
        <v>0</v>
      </c>
      <c r="G18" s="803">
        <f t="shared" ca="1" si="9"/>
        <v>0</v>
      </c>
      <c r="H18" s="802">
        <f t="shared" ca="1" si="10"/>
        <v>0</v>
      </c>
      <c r="I18" t="str">
        <f t="shared" si="11"/>
        <v>日報!C656:C669</v>
      </c>
      <c r="J18" t="str">
        <f t="shared" si="12"/>
        <v>日報!O656:O669</v>
      </c>
      <c r="K18" t="str">
        <f t="shared" si="13"/>
        <v>日報!C656:C658</v>
      </c>
      <c r="L18" t="str">
        <f t="shared" si="14"/>
        <v>日報!O656:O658</v>
      </c>
      <c r="M18" t="str">
        <f t="shared" si="15"/>
        <v>日報!C659:C669</v>
      </c>
      <c r="N18" t="str">
        <f t="shared" si="16"/>
        <v>日報!O659:O669</v>
      </c>
      <c r="O18">
        <f t="shared" si="17"/>
        <v>656</v>
      </c>
      <c r="P18">
        <f t="shared" si="18"/>
        <v>669</v>
      </c>
      <c r="Q18">
        <v>54</v>
      </c>
      <c r="R18">
        <f t="shared" si="19"/>
        <v>656</v>
      </c>
      <c r="S18">
        <f t="shared" si="20"/>
        <v>658</v>
      </c>
      <c r="T18">
        <f t="shared" si="21"/>
        <v>659</v>
      </c>
      <c r="U18">
        <f t="shared" si="22"/>
        <v>669</v>
      </c>
      <c r="V18" s="812">
        <f t="shared" ca="1" si="2"/>
        <v>204</v>
      </c>
    </row>
    <row r="19" spans="1:22" ht="18.75" customHeight="1" thickTop="1" thickBot="1">
      <c r="A19" s="787" t="s">
        <v>366</v>
      </c>
      <c r="B19" s="800">
        <f t="shared" ca="1" si="4"/>
        <v>110</v>
      </c>
      <c r="C19" s="801">
        <f t="shared" ca="1" si="5"/>
        <v>0</v>
      </c>
      <c r="D19" s="801">
        <f t="shared" ca="1" si="6"/>
        <v>0</v>
      </c>
      <c r="E19" s="801">
        <f t="shared" ca="1" si="7"/>
        <v>0</v>
      </c>
      <c r="F19" s="802">
        <f t="shared" ca="1" si="8"/>
        <v>0</v>
      </c>
      <c r="G19" s="803">
        <f t="shared" ca="1" si="9"/>
        <v>0</v>
      </c>
      <c r="H19" s="802">
        <f t="shared" ca="1" si="10"/>
        <v>0</v>
      </c>
      <c r="I19" t="str">
        <f t="shared" si="11"/>
        <v>日報!C710:C723</v>
      </c>
      <c r="J19" t="str">
        <f t="shared" si="12"/>
        <v>日報!O710:O723</v>
      </c>
      <c r="K19" t="str">
        <f t="shared" si="13"/>
        <v>日報!C710:C712</v>
      </c>
      <c r="L19" t="str">
        <f t="shared" si="14"/>
        <v>日報!O710:O712</v>
      </c>
      <c r="M19" t="str">
        <f t="shared" si="15"/>
        <v>日報!C713:C723</v>
      </c>
      <c r="N19" t="str">
        <f t="shared" si="16"/>
        <v>日報!O713:O723</v>
      </c>
      <c r="O19">
        <f t="shared" si="17"/>
        <v>710</v>
      </c>
      <c r="P19">
        <f t="shared" si="18"/>
        <v>723</v>
      </c>
      <c r="Q19">
        <v>54</v>
      </c>
      <c r="R19">
        <f t="shared" si="19"/>
        <v>710</v>
      </c>
      <c r="S19">
        <f t="shared" si="20"/>
        <v>712</v>
      </c>
      <c r="T19">
        <f t="shared" si="21"/>
        <v>713</v>
      </c>
      <c r="U19">
        <f t="shared" si="22"/>
        <v>723</v>
      </c>
      <c r="V19" s="812">
        <f t="shared" ca="1" si="2"/>
        <v>110</v>
      </c>
    </row>
    <row r="20" spans="1:22" ht="18.75" customHeight="1" thickTop="1" thickBot="1">
      <c r="A20" s="787" t="s">
        <v>365</v>
      </c>
      <c r="B20" s="800">
        <f t="shared" ca="1" si="4"/>
        <v>0</v>
      </c>
      <c r="C20" s="801">
        <f t="shared" ca="1" si="5"/>
        <v>85</v>
      </c>
      <c r="D20" s="801">
        <f t="shared" ca="1" si="6"/>
        <v>0</v>
      </c>
      <c r="E20" s="801">
        <f t="shared" ca="1" si="7"/>
        <v>82</v>
      </c>
      <c r="F20" s="802">
        <f t="shared" ca="1" si="8"/>
        <v>0</v>
      </c>
      <c r="G20" s="803">
        <f t="shared" ca="1" si="9"/>
        <v>0</v>
      </c>
      <c r="H20" s="802">
        <f t="shared" ca="1" si="10"/>
        <v>0</v>
      </c>
      <c r="I20" t="str">
        <f t="shared" si="11"/>
        <v>日報!C764:C777</v>
      </c>
      <c r="J20" t="str">
        <f t="shared" si="12"/>
        <v>日報!O764:O777</v>
      </c>
      <c r="K20" t="str">
        <f t="shared" si="13"/>
        <v>日報!C764:C766</v>
      </c>
      <c r="L20" t="str">
        <f t="shared" si="14"/>
        <v>日報!O764:O766</v>
      </c>
      <c r="M20" t="str">
        <f t="shared" si="15"/>
        <v>日報!C767:C777</v>
      </c>
      <c r="N20" t="str">
        <f t="shared" si="16"/>
        <v>日報!O767:O777</v>
      </c>
      <c r="O20">
        <f t="shared" si="17"/>
        <v>764</v>
      </c>
      <c r="P20">
        <f t="shared" si="18"/>
        <v>777</v>
      </c>
      <c r="Q20">
        <v>54</v>
      </c>
      <c r="R20">
        <f t="shared" si="19"/>
        <v>764</v>
      </c>
      <c r="S20">
        <f t="shared" si="20"/>
        <v>766</v>
      </c>
      <c r="T20">
        <f t="shared" si="21"/>
        <v>767</v>
      </c>
      <c r="U20">
        <f t="shared" si="22"/>
        <v>777</v>
      </c>
      <c r="V20" s="812">
        <f t="shared" ca="1" si="2"/>
        <v>167</v>
      </c>
    </row>
    <row r="21" spans="1:22" ht="18.75" customHeight="1" thickTop="1" thickBot="1">
      <c r="A21" s="787" t="s">
        <v>364</v>
      </c>
      <c r="B21" s="800">
        <f t="shared" ca="1" si="4"/>
        <v>103</v>
      </c>
      <c r="C21" s="801">
        <f t="shared" ca="1" si="5"/>
        <v>29</v>
      </c>
      <c r="D21" s="801">
        <f t="shared" ca="1" si="6"/>
        <v>12</v>
      </c>
      <c r="E21" s="801">
        <f t="shared" ca="1" si="7"/>
        <v>56</v>
      </c>
      <c r="F21" s="802">
        <f t="shared" ca="1" si="8"/>
        <v>0</v>
      </c>
      <c r="G21" s="803">
        <f t="shared" ca="1" si="9"/>
        <v>0</v>
      </c>
      <c r="H21" s="802">
        <f t="shared" ca="1" si="10"/>
        <v>0</v>
      </c>
      <c r="I21" t="str">
        <f t="shared" si="11"/>
        <v>日報!C818:C831</v>
      </c>
      <c r="J21" t="str">
        <f t="shared" si="12"/>
        <v>日報!O818:O831</v>
      </c>
      <c r="K21" t="str">
        <f t="shared" si="13"/>
        <v>日報!C818:C820</v>
      </c>
      <c r="L21" t="str">
        <f t="shared" si="14"/>
        <v>日報!O818:O820</v>
      </c>
      <c r="M21" t="str">
        <f t="shared" si="15"/>
        <v>日報!C821:C831</v>
      </c>
      <c r="N21" t="str">
        <f t="shared" si="16"/>
        <v>日報!O821:O831</v>
      </c>
      <c r="O21">
        <f t="shared" si="17"/>
        <v>818</v>
      </c>
      <c r="P21">
        <f t="shared" si="18"/>
        <v>831</v>
      </c>
      <c r="Q21">
        <v>54</v>
      </c>
      <c r="R21">
        <f t="shared" si="19"/>
        <v>818</v>
      </c>
      <c r="S21">
        <f t="shared" si="20"/>
        <v>820</v>
      </c>
      <c r="T21">
        <f t="shared" si="21"/>
        <v>821</v>
      </c>
      <c r="U21">
        <f t="shared" si="22"/>
        <v>831</v>
      </c>
      <c r="V21" s="812">
        <f t="shared" ca="1" si="2"/>
        <v>200</v>
      </c>
    </row>
    <row r="22" spans="1:22" ht="18.75" customHeight="1" thickTop="1" thickBot="1">
      <c r="A22" s="787" t="s">
        <v>363</v>
      </c>
      <c r="B22" s="800">
        <f t="shared" ca="1" si="4"/>
        <v>101</v>
      </c>
      <c r="C22" s="801">
        <f t="shared" ca="1" si="5"/>
        <v>39</v>
      </c>
      <c r="D22" s="801">
        <f t="shared" ca="1" si="6"/>
        <v>16</v>
      </c>
      <c r="E22" s="801">
        <f t="shared" ca="1" si="7"/>
        <v>92</v>
      </c>
      <c r="F22" s="802">
        <f t="shared" ca="1" si="8"/>
        <v>0</v>
      </c>
      <c r="G22" s="803">
        <f t="shared" ca="1" si="9"/>
        <v>0</v>
      </c>
      <c r="H22" s="802">
        <f t="shared" ca="1" si="10"/>
        <v>0</v>
      </c>
      <c r="I22" t="str">
        <f t="shared" si="11"/>
        <v>日報!C872:C885</v>
      </c>
      <c r="J22" t="str">
        <f t="shared" si="12"/>
        <v>日報!O872:O885</v>
      </c>
      <c r="K22" t="str">
        <f t="shared" si="13"/>
        <v>日報!C872:C874</v>
      </c>
      <c r="L22" t="str">
        <f t="shared" si="14"/>
        <v>日報!O872:O874</v>
      </c>
      <c r="M22" t="str">
        <f t="shared" si="15"/>
        <v>日報!C875:C885</v>
      </c>
      <c r="N22" t="str">
        <f t="shared" si="16"/>
        <v>日報!O875:O885</v>
      </c>
      <c r="O22">
        <f t="shared" si="17"/>
        <v>872</v>
      </c>
      <c r="P22">
        <f t="shared" si="18"/>
        <v>885</v>
      </c>
      <c r="Q22">
        <v>54</v>
      </c>
      <c r="R22">
        <f t="shared" si="19"/>
        <v>872</v>
      </c>
      <c r="S22">
        <f t="shared" si="20"/>
        <v>874</v>
      </c>
      <c r="T22">
        <f t="shared" si="21"/>
        <v>875</v>
      </c>
      <c r="U22">
        <f t="shared" si="22"/>
        <v>885</v>
      </c>
      <c r="V22" s="812">
        <f t="shared" ca="1" si="2"/>
        <v>248</v>
      </c>
    </row>
    <row r="23" spans="1:22" ht="18.75" customHeight="1" thickTop="1" thickBot="1">
      <c r="A23" s="787" t="s">
        <v>362</v>
      </c>
      <c r="B23" s="800">
        <f t="shared" ca="1" si="4"/>
        <v>93</v>
      </c>
      <c r="C23" s="801">
        <f t="shared" ca="1" si="5"/>
        <v>65</v>
      </c>
      <c r="D23" s="801">
        <f t="shared" ca="1" si="6"/>
        <v>20</v>
      </c>
      <c r="E23" s="801">
        <f t="shared" ca="1" si="7"/>
        <v>90</v>
      </c>
      <c r="F23" s="802">
        <f t="shared" ca="1" si="8"/>
        <v>0</v>
      </c>
      <c r="G23" s="803">
        <f t="shared" ca="1" si="9"/>
        <v>0</v>
      </c>
      <c r="H23" s="802">
        <f t="shared" ca="1" si="10"/>
        <v>0</v>
      </c>
      <c r="I23" t="str">
        <f t="shared" si="11"/>
        <v>日報!C926:C939</v>
      </c>
      <c r="J23" t="str">
        <f t="shared" si="12"/>
        <v>日報!O926:O939</v>
      </c>
      <c r="K23" t="str">
        <f t="shared" si="13"/>
        <v>日報!C926:C928</v>
      </c>
      <c r="L23" t="str">
        <f t="shared" si="14"/>
        <v>日報!O926:O928</v>
      </c>
      <c r="M23" t="str">
        <f t="shared" si="15"/>
        <v>日報!C929:C939</v>
      </c>
      <c r="N23" t="str">
        <f t="shared" si="16"/>
        <v>日報!O929:O939</v>
      </c>
      <c r="O23">
        <f t="shared" si="17"/>
        <v>926</v>
      </c>
      <c r="P23">
        <f t="shared" si="18"/>
        <v>939</v>
      </c>
      <c r="Q23">
        <v>54</v>
      </c>
      <c r="R23">
        <f t="shared" si="19"/>
        <v>926</v>
      </c>
      <c r="S23">
        <f t="shared" si="20"/>
        <v>928</v>
      </c>
      <c r="T23">
        <f t="shared" si="21"/>
        <v>929</v>
      </c>
      <c r="U23">
        <f t="shared" si="22"/>
        <v>939</v>
      </c>
      <c r="V23" s="812">
        <f t="shared" ca="1" si="2"/>
        <v>268</v>
      </c>
    </row>
    <row r="24" spans="1:22" ht="18.75" customHeight="1" thickTop="1" thickBot="1">
      <c r="A24" s="787" t="s">
        <v>361</v>
      </c>
      <c r="B24" s="800">
        <f t="shared" ca="1" si="4"/>
        <v>107</v>
      </c>
      <c r="C24" s="801">
        <f t="shared" ca="1" si="5"/>
        <v>52</v>
      </c>
      <c r="D24" s="801">
        <f t="shared" ca="1" si="6"/>
        <v>0</v>
      </c>
      <c r="E24" s="801">
        <f t="shared" ca="1" si="7"/>
        <v>91</v>
      </c>
      <c r="F24" s="802">
        <f t="shared" ca="1" si="8"/>
        <v>0</v>
      </c>
      <c r="G24" s="803">
        <f t="shared" ca="1" si="9"/>
        <v>0</v>
      </c>
      <c r="H24" s="802">
        <f t="shared" ca="1" si="10"/>
        <v>0</v>
      </c>
      <c r="I24" t="str">
        <f t="shared" si="11"/>
        <v>日報!C980:C993</v>
      </c>
      <c r="J24" t="str">
        <f t="shared" si="12"/>
        <v>日報!O980:O993</v>
      </c>
      <c r="K24" t="str">
        <f t="shared" si="13"/>
        <v>日報!C980:C982</v>
      </c>
      <c r="L24" t="str">
        <f t="shared" si="14"/>
        <v>日報!O980:O982</v>
      </c>
      <c r="M24" t="str">
        <f t="shared" si="15"/>
        <v>日報!C983:C993</v>
      </c>
      <c r="N24" t="str">
        <f t="shared" si="16"/>
        <v>日報!O983:O993</v>
      </c>
      <c r="O24">
        <f t="shared" si="17"/>
        <v>980</v>
      </c>
      <c r="P24">
        <f t="shared" si="18"/>
        <v>993</v>
      </c>
      <c r="Q24">
        <v>54</v>
      </c>
      <c r="R24">
        <f t="shared" si="19"/>
        <v>980</v>
      </c>
      <c r="S24">
        <f t="shared" si="20"/>
        <v>982</v>
      </c>
      <c r="T24">
        <f t="shared" si="21"/>
        <v>983</v>
      </c>
      <c r="U24">
        <f t="shared" si="22"/>
        <v>993</v>
      </c>
      <c r="V24" s="812">
        <f t="shared" ca="1" si="2"/>
        <v>250</v>
      </c>
    </row>
    <row r="25" spans="1:22" ht="18.75" customHeight="1" thickTop="1" thickBot="1">
      <c r="A25" s="787" t="s">
        <v>360</v>
      </c>
      <c r="B25" s="800">
        <f t="shared" ca="1" si="4"/>
        <v>76</v>
      </c>
      <c r="C25" s="801">
        <f t="shared" ca="1" si="5"/>
        <v>0</v>
      </c>
      <c r="D25" s="801">
        <f t="shared" ca="1" si="6"/>
        <v>0</v>
      </c>
      <c r="E25" s="801">
        <f t="shared" ca="1" si="7"/>
        <v>54</v>
      </c>
      <c r="F25" s="802">
        <f t="shared" ca="1" si="8"/>
        <v>0</v>
      </c>
      <c r="G25" s="803">
        <f t="shared" ca="1" si="9"/>
        <v>0</v>
      </c>
      <c r="H25" s="802">
        <f t="shared" ca="1" si="10"/>
        <v>0</v>
      </c>
      <c r="I25" t="str">
        <f t="shared" si="11"/>
        <v>日報!C1034:C1047</v>
      </c>
      <c r="J25" t="str">
        <f t="shared" si="12"/>
        <v>日報!O1034:O1047</v>
      </c>
      <c r="K25" t="str">
        <f t="shared" si="13"/>
        <v>日報!C1034:C1036</v>
      </c>
      <c r="L25" t="str">
        <f t="shared" si="14"/>
        <v>日報!O1034:O1036</v>
      </c>
      <c r="M25" t="str">
        <f t="shared" si="15"/>
        <v>日報!C1037:C1047</v>
      </c>
      <c r="N25" t="str">
        <f t="shared" si="16"/>
        <v>日報!O1037:O1047</v>
      </c>
      <c r="O25">
        <f t="shared" si="17"/>
        <v>1034</v>
      </c>
      <c r="P25">
        <f t="shared" si="18"/>
        <v>1047</v>
      </c>
      <c r="Q25">
        <v>54</v>
      </c>
      <c r="R25">
        <f t="shared" si="19"/>
        <v>1034</v>
      </c>
      <c r="S25">
        <f t="shared" si="20"/>
        <v>1036</v>
      </c>
      <c r="T25">
        <f t="shared" si="21"/>
        <v>1037</v>
      </c>
      <c r="U25">
        <f t="shared" si="22"/>
        <v>1047</v>
      </c>
      <c r="V25" s="812">
        <f t="shared" ca="1" si="2"/>
        <v>130</v>
      </c>
    </row>
    <row r="26" spans="1:22" ht="18.75" customHeight="1" thickTop="1" thickBot="1">
      <c r="A26" s="787" t="s">
        <v>359</v>
      </c>
      <c r="B26" s="800">
        <f t="shared" ca="1" si="4"/>
        <v>97</v>
      </c>
      <c r="C26" s="801">
        <f t="shared" ca="1" si="5"/>
        <v>29</v>
      </c>
      <c r="D26" s="801">
        <f t="shared" ca="1" si="6"/>
        <v>0</v>
      </c>
      <c r="E26" s="801">
        <f t="shared" ca="1" si="7"/>
        <v>30</v>
      </c>
      <c r="F26" s="802">
        <f t="shared" ca="1" si="8"/>
        <v>0</v>
      </c>
      <c r="G26" s="803">
        <f t="shared" ca="1" si="9"/>
        <v>0</v>
      </c>
      <c r="H26" s="802">
        <f t="shared" ca="1" si="10"/>
        <v>0</v>
      </c>
      <c r="I26" t="str">
        <f t="shared" si="11"/>
        <v>日報!C1088:C1101</v>
      </c>
      <c r="J26" t="str">
        <f t="shared" si="12"/>
        <v>日報!O1088:O1101</v>
      </c>
      <c r="K26" t="str">
        <f t="shared" si="13"/>
        <v>日報!C1088:C1090</v>
      </c>
      <c r="L26" t="str">
        <f t="shared" si="14"/>
        <v>日報!O1088:O1090</v>
      </c>
      <c r="M26" t="str">
        <f t="shared" si="15"/>
        <v>日報!C1091:C1101</v>
      </c>
      <c r="N26" t="str">
        <f t="shared" si="16"/>
        <v>日報!O1091:O1101</v>
      </c>
      <c r="O26">
        <f t="shared" si="17"/>
        <v>1088</v>
      </c>
      <c r="P26">
        <f t="shared" si="18"/>
        <v>1101</v>
      </c>
      <c r="Q26">
        <v>54</v>
      </c>
      <c r="R26">
        <f t="shared" si="19"/>
        <v>1088</v>
      </c>
      <c r="S26">
        <f t="shared" si="20"/>
        <v>1090</v>
      </c>
      <c r="T26">
        <f t="shared" si="21"/>
        <v>1091</v>
      </c>
      <c r="U26">
        <f t="shared" si="22"/>
        <v>1101</v>
      </c>
      <c r="V26" s="812">
        <f t="shared" ca="1" si="2"/>
        <v>156</v>
      </c>
    </row>
    <row r="27" spans="1:22" ht="18.75" customHeight="1" thickTop="1" thickBot="1">
      <c r="A27" s="787" t="s">
        <v>358</v>
      </c>
      <c r="B27" s="800">
        <f t="shared" ca="1" si="4"/>
        <v>43</v>
      </c>
      <c r="C27" s="801">
        <f t="shared" ca="1" si="5"/>
        <v>8</v>
      </c>
      <c r="D27" s="801">
        <f t="shared" ca="1" si="6"/>
        <v>0</v>
      </c>
      <c r="E27" s="801">
        <f t="shared" ca="1" si="7"/>
        <v>67</v>
      </c>
      <c r="F27" s="802">
        <f t="shared" ca="1" si="8"/>
        <v>0</v>
      </c>
      <c r="G27" s="803">
        <f t="shared" ca="1" si="9"/>
        <v>0</v>
      </c>
      <c r="H27" s="802">
        <f t="shared" ca="1" si="10"/>
        <v>0</v>
      </c>
      <c r="I27" t="str">
        <f t="shared" si="11"/>
        <v>日報!C1142:C1155</v>
      </c>
      <c r="J27" t="str">
        <f t="shared" si="12"/>
        <v>日報!O1142:O1155</v>
      </c>
      <c r="K27" t="str">
        <f t="shared" si="13"/>
        <v>日報!C1142:C1144</v>
      </c>
      <c r="L27" t="str">
        <f t="shared" si="14"/>
        <v>日報!O1142:O1144</v>
      </c>
      <c r="M27" t="str">
        <f t="shared" si="15"/>
        <v>日報!C1145:C1155</v>
      </c>
      <c r="N27" t="str">
        <f t="shared" si="16"/>
        <v>日報!O1145:O1155</v>
      </c>
      <c r="O27">
        <f t="shared" si="17"/>
        <v>1142</v>
      </c>
      <c r="P27">
        <f t="shared" si="18"/>
        <v>1155</v>
      </c>
      <c r="Q27">
        <v>54</v>
      </c>
      <c r="R27">
        <f t="shared" si="19"/>
        <v>1142</v>
      </c>
      <c r="S27">
        <f t="shared" si="20"/>
        <v>1144</v>
      </c>
      <c r="T27">
        <f t="shared" si="21"/>
        <v>1145</v>
      </c>
      <c r="U27">
        <f t="shared" si="22"/>
        <v>1155</v>
      </c>
      <c r="V27" s="812">
        <f t="shared" ca="1" si="2"/>
        <v>118</v>
      </c>
    </row>
    <row r="28" spans="1:22" ht="18.75" customHeight="1" thickTop="1" thickBot="1">
      <c r="A28" s="787" t="s">
        <v>357</v>
      </c>
      <c r="B28" s="800">
        <f t="shared" ca="1" si="4"/>
        <v>111</v>
      </c>
      <c r="C28" s="801">
        <f t="shared" ca="1" si="5"/>
        <v>44</v>
      </c>
      <c r="D28" s="801">
        <f t="shared" ca="1" si="6"/>
        <v>0</v>
      </c>
      <c r="E28" s="801">
        <f t="shared" ca="1" si="7"/>
        <v>70</v>
      </c>
      <c r="F28" s="802">
        <f t="shared" ca="1" si="8"/>
        <v>0</v>
      </c>
      <c r="G28" s="803">
        <f t="shared" ca="1" si="9"/>
        <v>0</v>
      </c>
      <c r="H28" s="802">
        <f t="shared" ca="1" si="10"/>
        <v>0</v>
      </c>
      <c r="I28" t="str">
        <f t="shared" si="11"/>
        <v>日報!C1196:C1209</v>
      </c>
      <c r="J28" t="str">
        <f t="shared" si="12"/>
        <v>日報!O1196:O1209</v>
      </c>
      <c r="K28" t="str">
        <f t="shared" si="13"/>
        <v>日報!C1196:C1198</v>
      </c>
      <c r="L28" t="str">
        <f t="shared" si="14"/>
        <v>日報!O1196:O1198</v>
      </c>
      <c r="M28" t="str">
        <f t="shared" si="15"/>
        <v>日報!C1199:C1209</v>
      </c>
      <c r="N28" t="str">
        <f t="shared" si="16"/>
        <v>日報!O1199:O1209</v>
      </c>
      <c r="O28">
        <f t="shared" si="17"/>
        <v>1196</v>
      </c>
      <c r="P28">
        <f t="shared" si="18"/>
        <v>1209</v>
      </c>
      <c r="Q28">
        <v>54</v>
      </c>
      <c r="R28">
        <f t="shared" si="19"/>
        <v>1196</v>
      </c>
      <c r="S28">
        <f t="shared" si="20"/>
        <v>1198</v>
      </c>
      <c r="T28">
        <f t="shared" si="21"/>
        <v>1199</v>
      </c>
      <c r="U28">
        <f t="shared" si="22"/>
        <v>1209</v>
      </c>
      <c r="V28" s="812">
        <f t="shared" ca="1" si="2"/>
        <v>225</v>
      </c>
    </row>
    <row r="29" spans="1:22" ht="18.75" customHeight="1" thickTop="1" thickBot="1">
      <c r="A29" s="787" t="s">
        <v>356</v>
      </c>
      <c r="B29" s="800">
        <f t="shared" ca="1" si="4"/>
        <v>149</v>
      </c>
      <c r="C29" s="801">
        <f t="shared" ca="1" si="5"/>
        <v>62</v>
      </c>
      <c r="D29" s="801">
        <f t="shared" ca="1" si="6"/>
        <v>18</v>
      </c>
      <c r="E29" s="801">
        <f t="shared" ca="1" si="7"/>
        <v>117</v>
      </c>
      <c r="F29" s="802">
        <f t="shared" ca="1" si="8"/>
        <v>0</v>
      </c>
      <c r="G29" s="803">
        <f t="shared" ca="1" si="9"/>
        <v>0</v>
      </c>
      <c r="H29" s="802">
        <f t="shared" ca="1" si="10"/>
        <v>0</v>
      </c>
      <c r="I29" t="str">
        <f t="shared" si="11"/>
        <v>日報!C1250:C1263</v>
      </c>
      <c r="J29" t="str">
        <f t="shared" si="12"/>
        <v>日報!O1250:O1263</v>
      </c>
      <c r="K29" t="str">
        <f t="shared" si="13"/>
        <v>日報!C1250:C1252</v>
      </c>
      <c r="L29" t="str">
        <f t="shared" si="14"/>
        <v>日報!O1250:O1252</v>
      </c>
      <c r="M29" t="str">
        <f t="shared" si="15"/>
        <v>日報!C1253:C1263</v>
      </c>
      <c r="N29" t="str">
        <f t="shared" si="16"/>
        <v>日報!O1253:O1263</v>
      </c>
      <c r="O29">
        <f t="shared" si="17"/>
        <v>1250</v>
      </c>
      <c r="P29">
        <f t="shared" si="18"/>
        <v>1263</v>
      </c>
      <c r="Q29">
        <v>54</v>
      </c>
      <c r="R29">
        <f t="shared" si="19"/>
        <v>1250</v>
      </c>
      <c r="S29">
        <f t="shared" si="20"/>
        <v>1252</v>
      </c>
      <c r="T29">
        <f t="shared" si="21"/>
        <v>1253</v>
      </c>
      <c r="U29">
        <f t="shared" si="22"/>
        <v>1263</v>
      </c>
      <c r="V29" s="812">
        <f t="shared" ca="1" si="2"/>
        <v>346</v>
      </c>
    </row>
    <row r="30" spans="1:22" ht="18.75" customHeight="1" thickTop="1" thickBot="1">
      <c r="A30" s="787" t="s">
        <v>355</v>
      </c>
      <c r="B30" s="800">
        <f t="shared" ca="1" si="4"/>
        <v>92</v>
      </c>
      <c r="C30" s="801">
        <f t="shared" ca="1" si="5"/>
        <v>47</v>
      </c>
      <c r="D30" s="801">
        <f t="shared" ca="1" si="6"/>
        <v>0</v>
      </c>
      <c r="E30" s="801">
        <f t="shared" ca="1" si="7"/>
        <v>0</v>
      </c>
      <c r="F30" s="802">
        <f t="shared" ca="1" si="8"/>
        <v>0</v>
      </c>
      <c r="G30" s="803">
        <f t="shared" ca="1" si="9"/>
        <v>0</v>
      </c>
      <c r="H30" s="802">
        <f t="shared" ca="1" si="10"/>
        <v>0</v>
      </c>
      <c r="I30" t="str">
        <f t="shared" si="11"/>
        <v>日報!C1304:C1317</v>
      </c>
      <c r="J30" t="str">
        <f t="shared" si="12"/>
        <v>日報!O1304:O1317</v>
      </c>
      <c r="K30" t="str">
        <f t="shared" si="13"/>
        <v>日報!C1304:C1306</v>
      </c>
      <c r="L30" t="str">
        <f t="shared" si="14"/>
        <v>日報!O1304:O1306</v>
      </c>
      <c r="M30" t="str">
        <f t="shared" si="15"/>
        <v>日報!C1307:C1317</v>
      </c>
      <c r="N30" t="str">
        <f t="shared" si="16"/>
        <v>日報!O1307:O1317</v>
      </c>
      <c r="O30">
        <f t="shared" si="17"/>
        <v>1304</v>
      </c>
      <c r="P30">
        <f t="shared" si="18"/>
        <v>1317</v>
      </c>
      <c r="Q30">
        <v>54</v>
      </c>
      <c r="R30">
        <f t="shared" si="19"/>
        <v>1304</v>
      </c>
      <c r="S30">
        <f t="shared" si="20"/>
        <v>1306</v>
      </c>
      <c r="T30">
        <f t="shared" si="21"/>
        <v>1307</v>
      </c>
      <c r="U30">
        <f t="shared" si="22"/>
        <v>1317</v>
      </c>
      <c r="V30" s="812">
        <f t="shared" ca="1" si="2"/>
        <v>139</v>
      </c>
    </row>
    <row r="31" spans="1:22" ht="18.75" customHeight="1" thickTop="1" thickBot="1">
      <c r="A31" s="787" t="s">
        <v>354</v>
      </c>
      <c r="B31" s="800">
        <f t="shared" ca="1" si="4"/>
        <v>123</v>
      </c>
      <c r="C31" s="801">
        <f t="shared" ca="1" si="5"/>
        <v>99</v>
      </c>
      <c r="D31" s="801">
        <f t="shared" ca="1" si="6"/>
        <v>0</v>
      </c>
      <c r="E31" s="801">
        <f t="shared" ca="1" si="7"/>
        <v>54</v>
      </c>
      <c r="F31" s="802">
        <f t="shared" ca="1" si="8"/>
        <v>0</v>
      </c>
      <c r="G31" s="803">
        <f t="shared" ca="1" si="9"/>
        <v>0</v>
      </c>
      <c r="H31" s="802">
        <f t="shared" ca="1" si="10"/>
        <v>0</v>
      </c>
      <c r="I31" t="str">
        <f t="shared" si="11"/>
        <v>日報!C1358:C1371</v>
      </c>
      <c r="J31" t="str">
        <f t="shared" si="12"/>
        <v>日報!O1358:O1371</v>
      </c>
      <c r="K31" t="str">
        <f t="shared" si="13"/>
        <v>日報!C1358:C1360</v>
      </c>
      <c r="L31" t="str">
        <f t="shared" si="14"/>
        <v>日報!O1358:O1360</v>
      </c>
      <c r="M31" t="str">
        <f t="shared" si="15"/>
        <v>日報!C1361:C1371</v>
      </c>
      <c r="N31" t="str">
        <f t="shared" si="16"/>
        <v>日報!O1361:O1371</v>
      </c>
      <c r="O31">
        <f t="shared" si="17"/>
        <v>1358</v>
      </c>
      <c r="P31">
        <f t="shared" si="18"/>
        <v>1371</v>
      </c>
      <c r="Q31">
        <v>54</v>
      </c>
      <c r="R31">
        <f t="shared" si="19"/>
        <v>1358</v>
      </c>
      <c r="S31">
        <f t="shared" si="20"/>
        <v>1360</v>
      </c>
      <c r="T31">
        <f t="shared" si="21"/>
        <v>1361</v>
      </c>
      <c r="U31">
        <f t="shared" si="22"/>
        <v>1371</v>
      </c>
      <c r="V31" s="812">
        <f t="shared" ca="1" si="2"/>
        <v>276</v>
      </c>
    </row>
    <row r="32" spans="1:22" ht="18.75" customHeight="1" thickTop="1" thickBot="1">
      <c r="A32" s="787" t="s">
        <v>353</v>
      </c>
      <c r="B32" s="800">
        <f t="shared" ca="1" si="4"/>
        <v>80</v>
      </c>
      <c r="C32" s="801">
        <f t="shared" ca="1" si="5"/>
        <v>18</v>
      </c>
      <c r="D32" s="801">
        <f t="shared" ca="1" si="6"/>
        <v>0</v>
      </c>
      <c r="E32" s="801">
        <f t="shared" ca="1" si="7"/>
        <v>66</v>
      </c>
      <c r="F32" s="802">
        <f t="shared" ca="1" si="8"/>
        <v>0</v>
      </c>
      <c r="G32" s="803">
        <f t="shared" ca="1" si="9"/>
        <v>0</v>
      </c>
      <c r="H32" s="802">
        <f t="shared" ca="1" si="10"/>
        <v>0</v>
      </c>
      <c r="I32" t="str">
        <f t="shared" si="11"/>
        <v>日報!C1412:C1425</v>
      </c>
      <c r="J32" t="str">
        <f t="shared" si="12"/>
        <v>日報!O1412:O1425</v>
      </c>
      <c r="K32" t="str">
        <f t="shared" si="13"/>
        <v>日報!C1412:C1414</v>
      </c>
      <c r="L32" t="str">
        <f t="shared" si="14"/>
        <v>日報!O1412:O1414</v>
      </c>
      <c r="M32" t="str">
        <f t="shared" si="15"/>
        <v>日報!C1415:C1425</v>
      </c>
      <c r="N32" t="str">
        <f t="shared" si="16"/>
        <v>日報!O1415:O1425</v>
      </c>
      <c r="O32">
        <f t="shared" si="17"/>
        <v>1412</v>
      </c>
      <c r="P32">
        <f t="shared" si="18"/>
        <v>1425</v>
      </c>
      <c r="Q32">
        <v>54</v>
      </c>
      <c r="R32">
        <f t="shared" si="19"/>
        <v>1412</v>
      </c>
      <c r="S32">
        <f t="shared" si="20"/>
        <v>1414</v>
      </c>
      <c r="T32">
        <f t="shared" si="21"/>
        <v>1415</v>
      </c>
      <c r="U32">
        <f t="shared" si="22"/>
        <v>1425</v>
      </c>
      <c r="V32" s="812">
        <f t="shared" ca="1" si="2"/>
        <v>164</v>
      </c>
    </row>
    <row r="33" spans="1:22" ht="18.75" customHeight="1" thickTop="1" thickBot="1">
      <c r="A33" s="787" t="s">
        <v>352</v>
      </c>
      <c r="B33" s="800">
        <f t="shared" ca="1" si="4"/>
        <v>124</v>
      </c>
      <c r="C33" s="801">
        <f t="shared" ca="1" si="5"/>
        <v>56</v>
      </c>
      <c r="D33" s="801">
        <f t="shared" ca="1" si="6"/>
        <v>16</v>
      </c>
      <c r="E33" s="801">
        <f t="shared" ca="1" si="7"/>
        <v>59</v>
      </c>
      <c r="F33" s="802">
        <f t="shared" ca="1" si="8"/>
        <v>0</v>
      </c>
      <c r="G33" s="803">
        <f t="shared" ca="1" si="9"/>
        <v>0</v>
      </c>
      <c r="H33" s="802">
        <f t="shared" ca="1" si="10"/>
        <v>0</v>
      </c>
      <c r="I33" t="str">
        <f t="shared" si="11"/>
        <v>日報!C1466:C1479</v>
      </c>
      <c r="J33" t="str">
        <f t="shared" si="12"/>
        <v>日報!O1466:O1479</v>
      </c>
      <c r="K33" t="str">
        <f t="shared" si="13"/>
        <v>日報!C1466:C1468</v>
      </c>
      <c r="L33" t="str">
        <f t="shared" si="14"/>
        <v>日報!O1466:O1468</v>
      </c>
      <c r="M33" t="str">
        <f t="shared" si="15"/>
        <v>日報!C1469:C1479</v>
      </c>
      <c r="N33" t="str">
        <f t="shared" si="16"/>
        <v>日報!O1469:O1479</v>
      </c>
      <c r="O33">
        <f t="shared" si="17"/>
        <v>1466</v>
      </c>
      <c r="P33">
        <f t="shared" si="18"/>
        <v>1479</v>
      </c>
      <c r="Q33">
        <v>54</v>
      </c>
      <c r="R33">
        <f t="shared" si="19"/>
        <v>1466</v>
      </c>
      <c r="S33">
        <f t="shared" si="20"/>
        <v>1468</v>
      </c>
      <c r="T33">
        <f t="shared" si="21"/>
        <v>1469</v>
      </c>
      <c r="U33">
        <f t="shared" si="22"/>
        <v>1479</v>
      </c>
      <c r="V33" s="812">
        <f t="shared" ca="1" si="2"/>
        <v>255</v>
      </c>
    </row>
    <row r="34" spans="1:22" ht="18.75" customHeight="1" thickTop="1" thickBot="1">
      <c r="A34" s="787" t="s">
        <v>351</v>
      </c>
      <c r="B34" s="800">
        <f t="shared" ca="1" si="4"/>
        <v>97</v>
      </c>
      <c r="C34" s="801">
        <f t="shared" ca="1" si="5"/>
        <v>61</v>
      </c>
      <c r="D34" s="801">
        <f t="shared" ca="1" si="6"/>
        <v>0</v>
      </c>
      <c r="E34" s="801">
        <f t="shared" ca="1" si="7"/>
        <v>43</v>
      </c>
      <c r="F34" s="802">
        <f t="shared" ca="1" si="8"/>
        <v>0</v>
      </c>
      <c r="G34" s="803">
        <f t="shared" ca="1" si="9"/>
        <v>0</v>
      </c>
      <c r="H34" s="802">
        <f t="shared" ca="1" si="10"/>
        <v>0</v>
      </c>
      <c r="I34" t="str">
        <f t="shared" si="11"/>
        <v>日報!C1520:C1533</v>
      </c>
      <c r="J34" t="str">
        <f t="shared" si="12"/>
        <v>日報!O1520:O1533</v>
      </c>
      <c r="K34" t="str">
        <f t="shared" si="13"/>
        <v>日報!C1520:C1522</v>
      </c>
      <c r="L34" t="str">
        <f t="shared" si="14"/>
        <v>日報!O1520:O1522</v>
      </c>
      <c r="M34" t="str">
        <f t="shared" si="15"/>
        <v>日報!C1523:C1533</v>
      </c>
      <c r="N34" t="str">
        <f t="shared" si="16"/>
        <v>日報!O1523:O1533</v>
      </c>
      <c r="O34">
        <f t="shared" si="17"/>
        <v>1520</v>
      </c>
      <c r="P34">
        <f t="shared" si="18"/>
        <v>1533</v>
      </c>
      <c r="Q34">
        <v>54</v>
      </c>
      <c r="R34">
        <f t="shared" si="19"/>
        <v>1520</v>
      </c>
      <c r="S34">
        <f t="shared" si="20"/>
        <v>1522</v>
      </c>
      <c r="T34">
        <f t="shared" si="21"/>
        <v>1523</v>
      </c>
      <c r="U34">
        <f t="shared" si="22"/>
        <v>1533</v>
      </c>
      <c r="V34" s="812">
        <f t="shared" ca="1" si="2"/>
        <v>201</v>
      </c>
    </row>
    <row r="35" spans="1:22" ht="18.75" customHeight="1" thickTop="1" thickBot="1">
      <c r="A35" s="787" t="s">
        <v>350</v>
      </c>
      <c r="B35" s="800">
        <f t="shared" ca="1" si="4"/>
        <v>116</v>
      </c>
      <c r="C35" s="801">
        <f t="shared" ca="1" si="5"/>
        <v>20</v>
      </c>
      <c r="D35" s="801">
        <f t="shared" ca="1" si="6"/>
        <v>0</v>
      </c>
      <c r="E35" s="801">
        <f t="shared" ca="1" si="7"/>
        <v>88</v>
      </c>
      <c r="F35" s="802">
        <f t="shared" ca="1" si="8"/>
        <v>0</v>
      </c>
      <c r="G35" s="803">
        <f t="shared" ca="1" si="9"/>
        <v>0</v>
      </c>
      <c r="H35" s="802">
        <f t="shared" ca="1" si="10"/>
        <v>0</v>
      </c>
      <c r="I35" t="str">
        <f t="shared" si="11"/>
        <v>日報!C1574:C1587</v>
      </c>
      <c r="J35" t="str">
        <f t="shared" si="12"/>
        <v>日報!O1574:O1587</v>
      </c>
      <c r="K35" t="str">
        <f t="shared" si="13"/>
        <v>日報!C1574:C1576</v>
      </c>
      <c r="L35" t="str">
        <f t="shared" si="14"/>
        <v>日報!O1574:O1576</v>
      </c>
      <c r="M35" t="str">
        <f t="shared" si="15"/>
        <v>日報!C1577:C1587</v>
      </c>
      <c r="N35" t="str">
        <f t="shared" si="16"/>
        <v>日報!O1577:O1587</v>
      </c>
      <c r="O35">
        <f t="shared" si="17"/>
        <v>1574</v>
      </c>
      <c r="P35">
        <f t="shared" si="18"/>
        <v>1587</v>
      </c>
      <c r="Q35">
        <v>54</v>
      </c>
      <c r="R35">
        <f t="shared" si="19"/>
        <v>1574</v>
      </c>
      <c r="S35">
        <f t="shared" si="20"/>
        <v>1576</v>
      </c>
      <c r="T35">
        <f t="shared" si="21"/>
        <v>1577</v>
      </c>
      <c r="U35">
        <f t="shared" si="22"/>
        <v>1587</v>
      </c>
      <c r="V35" s="812">
        <f t="shared" ca="1" si="2"/>
        <v>224</v>
      </c>
    </row>
    <row r="36" spans="1:22" ht="18.75" customHeight="1" thickTop="1" thickBot="1">
      <c r="A36" s="787" t="s">
        <v>349</v>
      </c>
      <c r="B36" s="800">
        <f t="shared" ca="1" si="4"/>
        <v>77</v>
      </c>
      <c r="C36" s="801">
        <f t="shared" ca="1" si="5"/>
        <v>26</v>
      </c>
      <c r="D36" s="801">
        <f t="shared" ca="1" si="6"/>
        <v>0</v>
      </c>
      <c r="E36" s="801">
        <f t="shared" ca="1" si="7"/>
        <v>83</v>
      </c>
      <c r="F36" s="802">
        <f t="shared" ca="1" si="8"/>
        <v>0</v>
      </c>
      <c r="G36" s="803">
        <f t="shared" ca="1" si="9"/>
        <v>0</v>
      </c>
      <c r="H36" s="802">
        <f t="shared" ca="1" si="10"/>
        <v>0</v>
      </c>
      <c r="I36" t="str">
        <f t="shared" si="11"/>
        <v>日報!C1628:C1641</v>
      </c>
      <c r="J36" t="str">
        <f t="shared" si="12"/>
        <v>日報!O1628:O1641</v>
      </c>
      <c r="K36" t="str">
        <f t="shared" si="13"/>
        <v>日報!C1628:C1630</v>
      </c>
      <c r="L36" t="str">
        <f t="shared" si="14"/>
        <v>日報!O1628:O1630</v>
      </c>
      <c r="M36" t="str">
        <f t="shared" si="15"/>
        <v>日報!C1631:C1641</v>
      </c>
      <c r="N36" t="str">
        <f t="shared" si="16"/>
        <v>日報!O1631:O1641</v>
      </c>
      <c r="O36">
        <f t="shared" si="17"/>
        <v>1628</v>
      </c>
      <c r="P36">
        <f t="shared" si="18"/>
        <v>1641</v>
      </c>
      <c r="Q36">
        <v>54</v>
      </c>
      <c r="R36">
        <f t="shared" si="19"/>
        <v>1628</v>
      </c>
      <c r="S36">
        <f t="shared" si="20"/>
        <v>1630</v>
      </c>
      <c r="T36">
        <f t="shared" si="21"/>
        <v>1631</v>
      </c>
      <c r="U36">
        <f t="shared" si="22"/>
        <v>1641</v>
      </c>
      <c r="V36" s="812">
        <f t="shared" ca="1" si="2"/>
        <v>186</v>
      </c>
    </row>
    <row r="37" spans="1:22" ht="18.75" customHeight="1" thickTop="1" thickBot="1">
      <c r="A37" s="787" t="s">
        <v>348</v>
      </c>
      <c r="B37" s="800">
        <f t="shared" ca="1" si="4"/>
        <v>50</v>
      </c>
      <c r="C37" s="801">
        <f t="shared" ca="1" si="5"/>
        <v>80</v>
      </c>
      <c r="D37" s="801">
        <f t="shared" ca="1" si="6"/>
        <v>0</v>
      </c>
      <c r="E37" s="801">
        <f t="shared" ca="1" si="7"/>
        <v>47</v>
      </c>
      <c r="F37" s="802">
        <f t="shared" ca="1" si="8"/>
        <v>0</v>
      </c>
      <c r="G37" s="803">
        <f t="shared" ca="1" si="9"/>
        <v>0</v>
      </c>
      <c r="H37" s="802">
        <f t="shared" ca="1" si="10"/>
        <v>0</v>
      </c>
      <c r="I37" t="str">
        <f t="shared" si="11"/>
        <v>日報!C1682:C1695</v>
      </c>
      <c r="J37" t="str">
        <f t="shared" si="12"/>
        <v>日報!O1682:O1695</v>
      </c>
      <c r="K37" t="str">
        <f t="shared" si="13"/>
        <v>日報!C1682:C1684</v>
      </c>
      <c r="L37" t="str">
        <f t="shared" si="14"/>
        <v>日報!O1682:O1684</v>
      </c>
      <c r="M37" t="str">
        <f t="shared" si="15"/>
        <v>日報!C1685:C1695</v>
      </c>
      <c r="N37" t="str">
        <f t="shared" si="16"/>
        <v>日報!O1685:O1695</v>
      </c>
      <c r="O37">
        <f t="shared" si="17"/>
        <v>1682</v>
      </c>
      <c r="P37">
        <f t="shared" si="18"/>
        <v>1695</v>
      </c>
      <c r="Q37">
        <v>54</v>
      </c>
      <c r="R37">
        <f t="shared" si="19"/>
        <v>1682</v>
      </c>
      <c r="S37">
        <f t="shared" si="20"/>
        <v>1684</v>
      </c>
      <c r="T37">
        <f t="shared" si="21"/>
        <v>1685</v>
      </c>
      <c r="U37">
        <f t="shared" si="22"/>
        <v>1695</v>
      </c>
      <c r="V37" s="812">
        <f t="shared" ca="1" si="2"/>
        <v>177</v>
      </c>
    </row>
    <row r="38" spans="1:22" ht="18.75" hidden="1" customHeight="1" thickTop="1" thickBot="1">
      <c r="A38" s="786"/>
      <c r="B38" s="785"/>
      <c r="C38" s="784"/>
      <c r="D38" s="784"/>
      <c r="E38" s="784"/>
      <c r="F38" s="782"/>
      <c r="G38" s="783"/>
      <c r="H38" s="782"/>
      <c r="V38" s="812">
        <f t="shared" si="2"/>
        <v>0</v>
      </c>
    </row>
    <row r="39" spans="1:22" ht="15" thickTop="1">
      <c r="V39" s="812"/>
    </row>
    <row r="40" spans="1:22">
      <c r="V40" s="812"/>
    </row>
    <row r="41" spans="1:22">
      <c r="V41" s="812"/>
    </row>
  </sheetData>
  <mergeCells count="8">
    <mergeCell ref="A1:H1"/>
    <mergeCell ref="A3:A4"/>
    <mergeCell ref="R4:U4"/>
    <mergeCell ref="O4:P4"/>
    <mergeCell ref="I4:J4"/>
    <mergeCell ref="K4:L4"/>
    <mergeCell ref="B3:F3"/>
    <mergeCell ref="G3:H3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3"/>
  <sheetViews>
    <sheetView zoomScale="75" workbookViewId="0">
      <selection activeCell="E90" sqref="E90"/>
    </sheetView>
  </sheetViews>
  <sheetFormatPr baseColWidth="10" defaultColWidth="9" defaultRowHeight="14"/>
  <cols>
    <col min="1" max="1" width="5" style="1" bestFit="1" customWidth="1"/>
    <col min="2" max="2" width="10.6640625" style="1" customWidth="1"/>
    <col min="3" max="3" width="5.6640625" style="1" customWidth="1"/>
    <col min="4" max="4" width="5" style="1" bestFit="1" customWidth="1"/>
    <col min="5" max="5" width="23.1640625" style="1" bestFit="1" customWidth="1"/>
    <col min="6" max="6" width="5.6640625" style="1" hidden="1" customWidth="1"/>
    <col min="7" max="7" width="13.6640625" style="1" hidden="1" customWidth="1"/>
    <col min="8" max="8" width="5.6640625" style="1" hidden="1" customWidth="1"/>
    <col min="9" max="9" width="13.6640625" style="1" hidden="1" customWidth="1"/>
    <col min="10" max="10" width="5.6640625" style="1" hidden="1" customWidth="1"/>
    <col min="11" max="11" width="13.6640625" style="1" hidden="1" customWidth="1"/>
    <col min="12" max="12" width="5.6640625" style="1" customWidth="1"/>
    <col min="13" max="13" width="2.6640625" style="1" customWidth="1"/>
    <col min="14" max="14" width="6.6640625" style="1" customWidth="1"/>
    <col min="15" max="15" width="5.6640625" style="1" hidden="1" customWidth="1"/>
    <col min="16" max="16" width="10.6640625" style="1" hidden="1" customWidth="1"/>
    <col min="17" max="17" width="6.6640625" style="1" hidden="1" customWidth="1"/>
    <col min="18" max="18" width="4.1640625" style="1" hidden="1" customWidth="1"/>
    <col min="19" max="19" width="9" style="1"/>
    <col min="20" max="20" width="10.6640625" style="1" customWidth="1"/>
    <col min="21" max="27" width="9" style="1"/>
    <col min="28" max="28" width="2.6640625" style="1" customWidth="1"/>
    <col min="29" max="16384" width="9" style="1"/>
  </cols>
  <sheetData>
    <row r="1" spans="1:31">
      <c r="A1" s="1">
        <v>401</v>
      </c>
      <c r="B1" s="1" t="s">
        <v>96</v>
      </c>
      <c r="C1"/>
      <c r="D1" s="1">
        <v>201</v>
      </c>
      <c r="E1" s="1" t="s">
        <v>501</v>
      </c>
      <c r="G1" s="1" t="s">
        <v>179</v>
      </c>
      <c r="I1" s="1" t="s">
        <v>180</v>
      </c>
      <c r="K1" s="1" t="s">
        <v>181</v>
      </c>
      <c r="M1" s="1">
        <v>1</v>
      </c>
      <c r="N1" s="189" t="s">
        <v>56</v>
      </c>
      <c r="P1" s="1" t="s">
        <v>59</v>
      </c>
      <c r="Q1" s="1" t="s">
        <v>58</v>
      </c>
      <c r="T1" s="231" t="s">
        <v>638</v>
      </c>
      <c r="U1" s="1" t="s">
        <v>182</v>
      </c>
      <c r="V1" s="1">
        <v>5000</v>
      </c>
      <c r="W1" s="1">
        <v>4750</v>
      </c>
      <c r="X1" s="1">
        <v>3500</v>
      </c>
      <c r="Y1" s="1">
        <v>2500</v>
      </c>
      <c r="Z1" s="1">
        <v>2380</v>
      </c>
      <c r="AB1" s="1">
        <v>1</v>
      </c>
      <c r="AC1" s="1" t="s">
        <v>87</v>
      </c>
      <c r="AD1" s="1">
        <v>1</v>
      </c>
      <c r="AE1" s="1" t="s">
        <v>109</v>
      </c>
    </row>
    <row r="2" spans="1:31">
      <c r="A2" s="1">
        <v>411</v>
      </c>
      <c r="B2" s="1" t="s">
        <v>577</v>
      </c>
      <c r="C2"/>
      <c r="D2" s="1">
        <v>202</v>
      </c>
      <c r="E2" s="1" t="s">
        <v>502</v>
      </c>
      <c r="G2" s="1" t="s">
        <v>183</v>
      </c>
      <c r="I2" s="1" t="s">
        <v>184</v>
      </c>
      <c r="K2" s="1" t="s">
        <v>185</v>
      </c>
      <c r="M2" s="1">
        <v>2</v>
      </c>
      <c r="N2" s="4" t="s">
        <v>186</v>
      </c>
      <c r="P2" s="1" t="s">
        <v>62</v>
      </c>
      <c r="Q2" s="1" t="s">
        <v>58</v>
      </c>
      <c r="T2" s="1" t="s">
        <v>101</v>
      </c>
      <c r="U2" s="1" t="s">
        <v>187</v>
      </c>
      <c r="V2" s="1">
        <v>4000</v>
      </c>
      <c r="W2" s="1">
        <v>3800</v>
      </c>
      <c r="X2" s="1">
        <v>2800</v>
      </c>
      <c r="Y2" s="1">
        <v>2000</v>
      </c>
      <c r="Z2" s="1">
        <v>1900</v>
      </c>
      <c r="AB2" s="1">
        <v>2</v>
      </c>
      <c r="AC2" s="1" t="s">
        <v>672</v>
      </c>
      <c r="AD2" s="1">
        <v>2</v>
      </c>
      <c r="AE2" s="1" t="s">
        <v>110</v>
      </c>
    </row>
    <row r="3" spans="1:31">
      <c r="A3" s="1">
        <v>414</v>
      </c>
      <c r="B3" s="1" t="s">
        <v>578</v>
      </c>
      <c r="C3"/>
      <c r="D3" s="1">
        <v>203</v>
      </c>
      <c r="E3" s="1" t="s">
        <v>503</v>
      </c>
      <c r="G3" s="1" t="s">
        <v>188</v>
      </c>
      <c r="I3" s="2" t="s">
        <v>189</v>
      </c>
      <c r="J3" s="2"/>
      <c r="K3" s="1" t="s">
        <v>190</v>
      </c>
      <c r="M3" s="1">
        <v>3</v>
      </c>
      <c r="N3" s="4" t="s">
        <v>86</v>
      </c>
      <c r="P3" s="1" t="s">
        <v>63</v>
      </c>
      <c r="Q3" s="1" t="s">
        <v>58</v>
      </c>
      <c r="T3" s="1" t="s">
        <v>102</v>
      </c>
      <c r="U3" s="1" t="s">
        <v>191</v>
      </c>
      <c r="V3" s="1">
        <v>3000</v>
      </c>
      <c r="W3" s="1">
        <v>2850</v>
      </c>
      <c r="X3" s="1">
        <v>2100</v>
      </c>
      <c r="Y3" s="1">
        <v>1500</v>
      </c>
      <c r="Z3" s="1">
        <v>1430</v>
      </c>
      <c r="AB3" s="1">
        <v>3</v>
      </c>
      <c r="AC3" s="1" t="s">
        <v>673</v>
      </c>
      <c r="AD3" s="1">
        <v>3</v>
      </c>
      <c r="AE3" s="1" t="s">
        <v>111</v>
      </c>
    </row>
    <row r="4" spans="1:31">
      <c r="A4" s="1">
        <v>415</v>
      </c>
      <c r="B4" s="1" t="s">
        <v>579</v>
      </c>
      <c r="C4"/>
      <c r="D4" s="1">
        <v>204</v>
      </c>
      <c r="E4" s="1" t="s">
        <v>504</v>
      </c>
      <c r="G4" s="1" t="s">
        <v>192</v>
      </c>
      <c r="I4" s="1" t="s">
        <v>193</v>
      </c>
      <c r="K4" s="1" t="s">
        <v>194</v>
      </c>
      <c r="M4" s="1">
        <v>4</v>
      </c>
      <c r="N4" s="4" t="s">
        <v>85</v>
      </c>
      <c r="P4" s="1" t="s">
        <v>64</v>
      </c>
      <c r="Q4" s="1" t="s">
        <v>58</v>
      </c>
      <c r="T4" s="1" t="s">
        <v>103</v>
      </c>
      <c r="U4" s="1" t="s">
        <v>195</v>
      </c>
      <c r="V4" s="1">
        <v>10000</v>
      </c>
      <c r="W4" s="1">
        <v>9500</v>
      </c>
      <c r="X4" s="1">
        <v>7000</v>
      </c>
      <c r="Y4" s="1">
        <v>5000</v>
      </c>
      <c r="Z4" s="1">
        <v>4750</v>
      </c>
      <c r="AB4" s="1">
        <v>4</v>
      </c>
      <c r="AC4" s="1" t="s">
        <v>687</v>
      </c>
      <c r="AD4" s="1">
        <v>4</v>
      </c>
      <c r="AE4" s="1" t="s">
        <v>112</v>
      </c>
    </row>
    <row r="5" spans="1:31">
      <c r="A5" s="1">
        <v>419</v>
      </c>
      <c r="B5" s="1" t="s">
        <v>580</v>
      </c>
      <c r="C5"/>
      <c r="D5" s="1">
        <v>205</v>
      </c>
      <c r="E5" s="1" t="s">
        <v>505</v>
      </c>
      <c r="G5" s="1" t="s">
        <v>196</v>
      </c>
      <c r="I5" s="1" t="s">
        <v>197</v>
      </c>
      <c r="K5" s="1" t="s">
        <v>198</v>
      </c>
      <c r="M5" s="1">
        <v>5</v>
      </c>
      <c r="N5" s="4" t="s">
        <v>94</v>
      </c>
      <c r="P5" s="1" t="s">
        <v>199</v>
      </c>
      <c r="Q5" s="1" t="s">
        <v>58</v>
      </c>
      <c r="T5" s="1" t="s">
        <v>200</v>
      </c>
      <c r="U5" s="1" t="s">
        <v>201</v>
      </c>
      <c r="V5" s="1">
        <v>8000</v>
      </c>
      <c r="W5" s="1">
        <v>7600</v>
      </c>
      <c r="X5" s="1">
        <v>5600</v>
      </c>
      <c r="Y5" s="1">
        <v>4000</v>
      </c>
      <c r="Z5" s="1">
        <v>3800</v>
      </c>
      <c r="AB5" s="1">
        <v>5</v>
      </c>
      <c r="AC5" s="1" t="s">
        <v>688</v>
      </c>
      <c r="AD5" s="1">
        <v>5</v>
      </c>
      <c r="AE5" s="1" t="s">
        <v>113</v>
      </c>
    </row>
    <row r="6" spans="1:31">
      <c r="A6" s="1">
        <v>426</v>
      </c>
      <c r="B6" s="2" t="s">
        <v>581</v>
      </c>
      <c r="C6"/>
      <c r="D6" s="1">
        <v>206</v>
      </c>
      <c r="E6" s="1" t="s">
        <v>506</v>
      </c>
      <c r="G6" s="1" t="s">
        <v>202</v>
      </c>
      <c r="I6" s="1" t="s">
        <v>203</v>
      </c>
      <c r="K6" s="1" t="s">
        <v>204</v>
      </c>
      <c r="M6" s="1">
        <v>6</v>
      </c>
      <c r="N6" s="4" t="s">
        <v>95</v>
      </c>
      <c r="P6" s="1" t="s">
        <v>65</v>
      </c>
      <c r="Q6" s="1" t="s">
        <v>58</v>
      </c>
      <c r="T6" s="1" t="s">
        <v>333</v>
      </c>
      <c r="U6" s="1" t="s">
        <v>332</v>
      </c>
      <c r="V6" s="1">
        <v>1000</v>
      </c>
      <c r="W6" s="1">
        <v>900</v>
      </c>
      <c r="X6" s="1">
        <v>700</v>
      </c>
      <c r="Y6" s="1">
        <v>500</v>
      </c>
      <c r="Z6" s="1">
        <v>450</v>
      </c>
      <c r="AB6" s="1">
        <v>6</v>
      </c>
      <c r="AD6" s="1">
        <v>6</v>
      </c>
      <c r="AE6" s="1" t="s">
        <v>114</v>
      </c>
    </row>
    <row r="7" spans="1:31">
      <c r="A7" s="1">
        <v>439</v>
      </c>
      <c r="B7" s="1" t="s">
        <v>582</v>
      </c>
      <c r="C7"/>
      <c r="D7" s="1">
        <v>207</v>
      </c>
      <c r="E7" s="1" t="s">
        <v>507</v>
      </c>
      <c r="G7" s="1" t="s">
        <v>205</v>
      </c>
      <c r="I7" s="1" t="s">
        <v>206</v>
      </c>
      <c r="K7" s="1" t="s">
        <v>207</v>
      </c>
      <c r="P7" s="1" t="s">
        <v>66</v>
      </c>
      <c r="Q7" s="1" t="s">
        <v>60</v>
      </c>
      <c r="R7" s="3">
        <v>0.17</v>
      </c>
      <c r="T7" s="1" t="s">
        <v>169</v>
      </c>
      <c r="U7" s="1" t="s">
        <v>170</v>
      </c>
      <c r="V7" s="1">
        <v>4000</v>
      </c>
      <c r="W7" s="1">
        <v>0</v>
      </c>
      <c r="X7" s="1">
        <v>0</v>
      </c>
      <c r="Y7" s="1">
        <v>2000</v>
      </c>
      <c r="Z7" s="1">
        <v>0</v>
      </c>
      <c r="AB7" s="1">
        <v>7</v>
      </c>
      <c r="AD7" s="1">
        <v>7</v>
      </c>
      <c r="AE7" s="1" t="s">
        <v>115</v>
      </c>
    </row>
    <row r="8" spans="1:31">
      <c r="A8" s="1">
        <v>441</v>
      </c>
      <c r="B8" s="1" t="s">
        <v>583</v>
      </c>
      <c r="C8"/>
      <c r="D8" s="1">
        <v>209</v>
      </c>
      <c r="E8" s="1" t="s">
        <v>508</v>
      </c>
      <c r="G8" s="1" t="s">
        <v>209</v>
      </c>
      <c r="I8" s="1" t="s">
        <v>210</v>
      </c>
      <c r="K8" s="1" t="s">
        <v>211</v>
      </c>
      <c r="N8" s="2"/>
      <c r="P8" s="2" t="s">
        <v>61</v>
      </c>
      <c r="Q8" s="1" t="s">
        <v>60</v>
      </c>
      <c r="R8" s="3">
        <v>0.15</v>
      </c>
      <c r="T8" s="1" t="s">
        <v>171</v>
      </c>
      <c r="U8" s="1" t="s">
        <v>208</v>
      </c>
      <c r="V8" s="1">
        <v>3200</v>
      </c>
      <c r="W8" s="1">
        <v>0</v>
      </c>
      <c r="X8" s="1">
        <v>0</v>
      </c>
      <c r="Y8" s="1">
        <v>1600</v>
      </c>
      <c r="Z8" s="1">
        <v>0</v>
      </c>
      <c r="AB8" s="1">
        <v>8</v>
      </c>
    </row>
    <row r="9" spans="1:31">
      <c r="A9" s="1">
        <v>443</v>
      </c>
      <c r="B9" s="1" t="s">
        <v>584</v>
      </c>
      <c r="C9"/>
      <c r="D9" s="1">
        <v>210</v>
      </c>
      <c r="E9" s="1" t="s">
        <v>509</v>
      </c>
      <c r="G9" s="1" t="s">
        <v>213</v>
      </c>
      <c r="I9" s="1" t="s">
        <v>214</v>
      </c>
      <c r="K9" s="1" t="s">
        <v>215</v>
      </c>
      <c r="N9" s="2"/>
      <c r="P9" s="1" t="s">
        <v>67</v>
      </c>
      <c r="Q9" s="2" t="s">
        <v>57</v>
      </c>
      <c r="T9" s="1" t="s">
        <v>172</v>
      </c>
      <c r="U9" s="1" t="s">
        <v>212</v>
      </c>
      <c r="V9" s="1">
        <v>2400</v>
      </c>
      <c r="W9" s="1">
        <v>0</v>
      </c>
      <c r="X9" s="1">
        <v>0</v>
      </c>
      <c r="Y9" s="1">
        <v>1200</v>
      </c>
      <c r="Z9" s="1">
        <v>0</v>
      </c>
    </row>
    <row r="10" spans="1:31">
      <c r="A10" s="1">
        <v>445</v>
      </c>
      <c r="B10" s="2" t="s">
        <v>585</v>
      </c>
      <c r="C10"/>
      <c r="D10" s="1">
        <v>300</v>
      </c>
      <c r="E10" s="1" t="s">
        <v>510</v>
      </c>
      <c r="G10" s="1" t="s">
        <v>216</v>
      </c>
      <c r="I10" s="1" t="s">
        <v>217</v>
      </c>
      <c r="K10" s="1" t="s">
        <v>218</v>
      </c>
      <c r="N10" s="2"/>
      <c r="O10" s="2"/>
      <c r="P10" s="1" t="s">
        <v>219</v>
      </c>
      <c r="Q10" s="2" t="s">
        <v>57</v>
      </c>
    </row>
    <row r="11" spans="1:31">
      <c r="A11" s="1">
        <v>447</v>
      </c>
      <c r="B11" s="1" t="s">
        <v>586</v>
      </c>
      <c r="C11"/>
      <c r="D11" s="1">
        <v>301</v>
      </c>
      <c r="E11" s="2" t="s">
        <v>511</v>
      </c>
      <c r="F11" s="2"/>
      <c r="G11" s="1" t="s">
        <v>220</v>
      </c>
      <c r="I11" s="1" t="s">
        <v>221</v>
      </c>
      <c r="K11" s="1" t="s">
        <v>222</v>
      </c>
      <c r="L11" s="2"/>
      <c r="N11" s="2"/>
      <c r="P11" s="1" t="s">
        <v>223</v>
      </c>
      <c r="Q11" s="2" t="s">
        <v>57</v>
      </c>
    </row>
    <row r="12" spans="1:31" ht="17">
      <c r="A12" s="1">
        <v>449</v>
      </c>
      <c r="B12" s="1" t="s">
        <v>587</v>
      </c>
      <c r="C12"/>
      <c r="D12" s="1">
        <v>427</v>
      </c>
      <c r="E12" s="1" t="s">
        <v>512</v>
      </c>
      <c r="G12" s="1" t="s">
        <v>224</v>
      </c>
      <c r="I12" s="1" t="s">
        <v>225</v>
      </c>
      <c r="K12" s="1" t="s">
        <v>226</v>
      </c>
      <c r="N12" s="2"/>
      <c r="P12" s="1" t="s">
        <v>68</v>
      </c>
      <c r="W12" s="766" t="s">
        <v>634</v>
      </c>
    </row>
    <row r="13" spans="1:31" ht="24">
      <c r="A13" s="1">
        <v>452</v>
      </c>
      <c r="B13" s="2" t="s">
        <v>588</v>
      </c>
      <c r="C13"/>
      <c r="D13" s="1">
        <v>429</v>
      </c>
      <c r="E13" s="1" t="s">
        <v>513</v>
      </c>
      <c r="G13" s="1" t="s">
        <v>227</v>
      </c>
      <c r="I13" s="1" t="s">
        <v>228</v>
      </c>
      <c r="K13" s="1" t="s">
        <v>229</v>
      </c>
      <c r="N13" s="2"/>
      <c r="O13" s="2"/>
      <c r="P13" s="1" t="s">
        <v>69</v>
      </c>
      <c r="Q13" s="1" t="s">
        <v>58</v>
      </c>
      <c r="T13" s="976" t="s">
        <v>669</v>
      </c>
      <c r="U13" s="976"/>
      <c r="V13" s="768">
        <f>1+(1*W13)</f>
        <v>1.08</v>
      </c>
      <c r="W13" s="769">
        <v>0.08</v>
      </c>
      <c r="X13" s="767" t="s">
        <v>670</v>
      </c>
      <c r="Y13" s="768"/>
    </row>
    <row r="14" spans="1:31" ht="24">
      <c r="A14" s="1">
        <v>453</v>
      </c>
      <c r="B14" s="1" t="s">
        <v>589</v>
      </c>
      <c r="C14"/>
      <c r="D14" s="1">
        <v>430</v>
      </c>
      <c r="E14" s="1" t="s">
        <v>514</v>
      </c>
      <c r="G14" s="1" t="s">
        <v>230</v>
      </c>
      <c r="I14" s="1" t="s">
        <v>231</v>
      </c>
      <c r="K14" s="1" t="s">
        <v>232</v>
      </c>
      <c r="N14" s="2"/>
      <c r="O14" s="2"/>
      <c r="P14" s="1" t="s">
        <v>70</v>
      </c>
      <c r="Q14" s="1" t="s">
        <v>58</v>
      </c>
      <c r="T14" s="976"/>
      <c r="U14" s="976"/>
      <c r="V14" s="768">
        <f>1+(1*W14)</f>
        <v>1.1000000000000001</v>
      </c>
      <c r="W14" s="769">
        <v>0.1</v>
      </c>
      <c r="X14" s="767" t="s">
        <v>671</v>
      </c>
    </row>
    <row r="15" spans="1:31">
      <c r="A15" s="1">
        <v>454</v>
      </c>
      <c r="B15" s="2" t="s">
        <v>590</v>
      </c>
      <c r="C15"/>
      <c r="D15" s="1">
        <v>440</v>
      </c>
      <c r="E15" s="1" t="s">
        <v>515</v>
      </c>
      <c r="G15" s="2" t="s">
        <v>233</v>
      </c>
      <c r="H15" s="2"/>
      <c r="I15" s="1" t="s">
        <v>234</v>
      </c>
      <c r="K15" s="1" t="s">
        <v>235</v>
      </c>
      <c r="N15" s="2"/>
      <c r="O15" s="2"/>
      <c r="P15" s="1" t="s">
        <v>71</v>
      </c>
    </row>
    <row r="16" spans="1:31">
      <c r="A16" s="1">
        <v>455</v>
      </c>
      <c r="B16" s="1" t="s">
        <v>591</v>
      </c>
      <c r="C16"/>
      <c r="D16" s="1">
        <v>450</v>
      </c>
      <c r="E16" s="1" t="s">
        <v>516</v>
      </c>
      <c r="G16" s="1" t="s">
        <v>98</v>
      </c>
      <c r="I16" s="1" t="s">
        <v>236</v>
      </c>
      <c r="K16" s="1" t="s">
        <v>237</v>
      </c>
      <c r="P16" s="1" t="s">
        <v>72</v>
      </c>
    </row>
    <row r="17" spans="1:20">
      <c r="A17" s="1">
        <v>456</v>
      </c>
      <c r="B17" s="2" t="s">
        <v>592</v>
      </c>
      <c r="C17"/>
      <c r="D17" s="1">
        <v>461</v>
      </c>
      <c r="E17" s="1" t="s">
        <v>338</v>
      </c>
      <c r="G17" s="1" t="s">
        <v>238</v>
      </c>
      <c r="I17" s="1" t="s">
        <v>239</v>
      </c>
      <c r="K17" s="1" t="s">
        <v>240</v>
      </c>
      <c r="P17" s="1" t="s">
        <v>241</v>
      </c>
    </row>
    <row r="18" spans="1:20">
      <c r="A18" s="1">
        <v>457</v>
      </c>
      <c r="B18" s="2" t="s">
        <v>593</v>
      </c>
      <c r="C18"/>
      <c r="D18" s="1">
        <v>462</v>
      </c>
      <c r="E18" s="1" t="s">
        <v>517</v>
      </c>
      <c r="G18" s="1" t="s">
        <v>242</v>
      </c>
      <c r="I18" s="1" t="s">
        <v>243</v>
      </c>
      <c r="K18" s="1" t="s">
        <v>244</v>
      </c>
      <c r="P18" s="1" t="s">
        <v>73</v>
      </c>
    </row>
    <row r="19" spans="1:20">
      <c r="A19" s="1">
        <v>460</v>
      </c>
      <c r="B19" s="1" t="s">
        <v>594</v>
      </c>
      <c r="C19"/>
      <c r="D19" s="1">
        <v>464</v>
      </c>
      <c r="E19" s="1" t="s">
        <v>518</v>
      </c>
      <c r="G19" s="1" t="s">
        <v>245</v>
      </c>
      <c r="I19" s="1" t="s">
        <v>246</v>
      </c>
      <c r="K19" s="1" t="s">
        <v>247</v>
      </c>
      <c r="P19" s="1" t="s">
        <v>74</v>
      </c>
    </row>
    <row r="20" spans="1:20">
      <c r="A20" s="1">
        <v>474</v>
      </c>
      <c r="B20" s="1" t="s">
        <v>595</v>
      </c>
      <c r="C20"/>
      <c r="D20" s="1">
        <v>476</v>
      </c>
      <c r="E20" s="1" t="s">
        <v>519</v>
      </c>
      <c r="G20" s="1" t="s">
        <v>248</v>
      </c>
      <c r="I20" s="1" t="s">
        <v>249</v>
      </c>
      <c r="K20" s="2" t="s">
        <v>250</v>
      </c>
      <c r="P20" s="1" t="s">
        <v>75</v>
      </c>
    </row>
    <row r="21" spans="1:20">
      <c r="A21" s="1">
        <v>483</v>
      </c>
      <c r="B21" s="1" t="s">
        <v>596</v>
      </c>
      <c r="C21"/>
      <c r="D21" s="1">
        <v>477</v>
      </c>
      <c r="E21" s="1" t="s">
        <v>520</v>
      </c>
      <c r="G21" s="1" t="s">
        <v>251</v>
      </c>
      <c r="I21" s="2" t="s">
        <v>252</v>
      </c>
      <c r="J21" s="2"/>
      <c r="K21" s="1" t="s">
        <v>253</v>
      </c>
      <c r="Q21" s="2"/>
    </row>
    <row r="22" spans="1:20">
      <c r="A22" s="1">
        <v>501</v>
      </c>
      <c r="B22" s="1" t="s">
        <v>597</v>
      </c>
      <c r="C22"/>
      <c r="D22" s="1">
        <v>478</v>
      </c>
      <c r="E22" s="1" t="s">
        <v>521</v>
      </c>
      <c r="G22" s="1" t="s">
        <v>254</v>
      </c>
      <c r="I22" s="1" t="s">
        <v>255</v>
      </c>
      <c r="K22" s="1" t="s">
        <v>256</v>
      </c>
      <c r="P22" s="1" t="s">
        <v>55</v>
      </c>
      <c r="Q22" s="2"/>
    </row>
    <row r="23" spans="1:20">
      <c r="A23" s="1">
        <v>532</v>
      </c>
      <c r="B23" s="1" t="s">
        <v>598</v>
      </c>
      <c r="C23"/>
      <c r="D23" s="1">
        <v>479</v>
      </c>
      <c r="E23" s="1" t="s">
        <v>522</v>
      </c>
      <c r="G23" s="1" t="s">
        <v>257</v>
      </c>
      <c r="I23" s="1" t="s">
        <v>258</v>
      </c>
      <c r="K23" s="2" t="s">
        <v>259</v>
      </c>
      <c r="N23" s="2"/>
      <c r="Q23" s="2"/>
    </row>
    <row r="24" spans="1:20">
      <c r="A24" s="1">
        <v>547</v>
      </c>
      <c r="B24" s="1" t="s">
        <v>599</v>
      </c>
      <c r="C24"/>
      <c r="D24" s="1">
        <v>488</v>
      </c>
      <c r="E24" s="1" t="s">
        <v>523</v>
      </c>
      <c r="G24" s="1" t="s">
        <v>260</v>
      </c>
      <c r="I24" s="1" t="s">
        <v>261</v>
      </c>
      <c r="K24" s="2" t="s">
        <v>262</v>
      </c>
      <c r="O24" s="2"/>
    </row>
    <row r="25" spans="1:20">
      <c r="A25" s="1" t="s">
        <v>600</v>
      </c>
      <c r="B25" s="1" t="s">
        <v>600</v>
      </c>
      <c r="C25"/>
      <c r="D25" s="1">
        <v>490</v>
      </c>
      <c r="E25" s="1" t="s">
        <v>77</v>
      </c>
      <c r="G25" s="1" t="s">
        <v>263</v>
      </c>
      <c r="I25" s="1" t="s">
        <v>264</v>
      </c>
      <c r="K25" s="1" t="s">
        <v>265</v>
      </c>
      <c r="N25" s="2"/>
      <c r="O25" s="176"/>
      <c r="P25" s="176"/>
      <c r="Q25" s="176"/>
      <c r="R25" s="176"/>
      <c r="S25"/>
    </row>
    <row r="26" spans="1:20">
      <c r="C26"/>
      <c r="D26" s="1">
        <v>496</v>
      </c>
      <c r="E26" s="1" t="s">
        <v>524</v>
      </c>
      <c r="G26" s="1" t="s">
        <v>266</v>
      </c>
      <c r="I26" s="1" t="s">
        <v>267</v>
      </c>
      <c r="K26" s="1" t="s">
        <v>268</v>
      </c>
      <c r="T26" s="176"/>
    </row>
    <row r="27" spans="1:20">
      <c r="C27"/>
      <c r="D27" s="1">
        <v>499</v>
      </c>
      <c r="E27" s="1" t="s">
        <v>525</v>
      </c>
      <c r="G27" s="2" t="s">
        <v>270</v>
      </c>
      <c r="H27" s="2"/>
      <c r="I27" s="1" t="s">
        <v>271</v>
      </c>
      <c r="K27" s="1" t="s">
        <v>272</v>
      </c>
    </row>
    <row r="28" spans="1:20">
      <c r="C28"/>
      <c r="D28" s="1">
        <v>500</v>
      </c>
      <c r="E28" s="1" t="s">
        <v>341</v>
      </c>
      <c r="G28" s="1" t="s">
        <v>269</v>
      </c>
      <c r="I28" s="1" t="s">
        <v>273</v>
      </c>
      <c r="K28" s="1" t="s">
        <v>274</v>
      </c>
    </row>
    <row r="29" spans="1:20">
      <c r="C29"/>
      <c r="D29" s="1">
        <v>502</v>
      </c>
      <c r="E29" s="2" t="s">
        <v>526</v>
      </c>
      <c r="F29" s="2"/>
      <c r="G29" s="1" t="s">
        <v>275</v>
      </c>
      <c r="I29" s="1" t="s">
        <v>276</v>
      </c>
      <c r="K29" s="2" t="s">
        <v>277</v>
      </c>
      <c r="L29" s="2"/>
    </row>
    <row r="30" spans="1:20">
      <c r="C30"/>
      <c r="D30" s="1">
        <v>503</v>
      </c>
      <c r="E30" s="1" t="s">
        <v>527</v>
      </c>
      <c r="G30" s="1" t="s">
        <v>278</v>
      </c>
      <c r="I30" s="1" t="s">
        <v>279</v>
      </c>
      <c r="K30" s="1" t="s">
        <v>280</v>
      </c>
    </row>
    <row r="31" spans="1:20">
      <c r="C31"/>
      <c r="D31" s="1">
        <v>504</v>
      </c>
      <c r="E31" s="1" t="s">
        <v>528</v>
      </c>
      <c r="G31" s="2" t="s">
        <v>281</v>
      </c>
      <c r="H31" s="2"/>
      <c r="I31" s="1" t="s">
        <v>282</v>
      </c>
      <c r="K31" s="1" t="s">
        <v>283</v>
      </c>
    </row>
    <row r="32" spans="1:20">
      <c r="D32" s="1">
        <v>518</v>
      </c>
      <c r="E32" s="2" t="s">
        <v>97</v>
      </c>
      <c r="F32" s="2"/>
      <c r="G32" s="1" t="s">
        <v>284</v>
      </c>
      <c r="I32" s="1" t="s">
        <v>285</v>
      </c>
      <c r="K32" s="1" t="s">
        <v>286</v>
      </c>
      <c r="L32" s="2"/>
    </row>
    <row r="33" spans="4:20">
      <c r="D33" s="1">
        <v>519</v>
      </c>
      <c r="E33" s="1" t="s">
        <v>340</v>
      </c>
      <c r="G33" s="1" t="s">
        <v>287</v>
      </c>
      <c r="I33" s="1" t="s">
        <v>288</v>
      </c>
      <c r="K33" s="1" t="s">
        <v>289</v>
      </c>
    </row>
    <row r="34" spans="4:20">
      <c r="D34" s="1">
        <v>520</v>
      </c>
      <c r="E34" s="1" t="s">
        <v>529</v>
      </c>
      <c r="G34" s="1" t="s">
        <v>290</v>
      </c>
      <c r="I34" s="1" t="s">
        <v>291</v>
      </c>
      <c r="K34" s="1" t="s">
        <v>292</v>
      </c>
    </row>
    <row r="35" spans="4:20">
      <c r="D35" s="1">
        <v>525</v>
      </c>
      <c r="E35" s="1" t="s">
        <v>530</v>
      </c>
      <c r="G35" s="1" t="s">
        <v>293</v>
      </c>
      <c r="I35" s="1" t="s">
        <v>294</v>
      </c>
      <c r="K35" s="1" t="s">
        <v>295</v>
      </c>
      <c r="T35" s="2"/>
    </row>
    <row r="36" spans="4:20">
      <c r="D36" s="1">
        <v>526</v>
      </c>
      <c r="E36" s="1" t="s">
        <v>531</v>
      </c>
      <c r="G36" s="1" t="s">
        <v>296</v>
      </c>
      <c r="I36" s="1" t="s">
        <v>297</v>
      </c>
      <c r="K36" s="1" t="s">
        <v>298</v>
      </c>
    </row>
    <row r="37" spans="4:20">
      <c r="D37" s="1">
        <v>527</v>
      </c>
      <c r="E37" s="1" t="s">
        <v>532</v>
      </c>
      <c r="G37" s="1" t="s">
        <v>299</v>
      </c>
      <c r="I37" s="1" t="s">
        <v>300</v>
      </c>
      <c r="K37" s="1" t="s">
        <v>301</v>
      </c>
    </row>
    <row r="38" spans="4:20">
      <c r="D38" s="1">
        <v>533</v>
      </c>
      <c r="E38" s="1" t="s">
        <v>533</v>
      </c>
      <c r="G38" s="1" t="s">
        <v>302</v>
      </c>
      <c r="I38" s="2" t="s">
        <v>303</v>
      </c>
      <c r="J38" s="2"/>
      <c r="K38" s="1" t="s">
        <v>304</v>
      </c>
    </row>
    <row r="39" spans="4:20">
      <c r="D39" s="1">
        <v>534</v>
      </c>
      <c r="E39" s="1" t="s">
        <v>534</v>
      </c>
      <c r="G39" s="1" t="s">
        <v>305</v>
      </c>
      <c r="I39" s="1" t="s">
        <v>306</v>
      </c>
      <c r="K39" s="1" t="s">
        <v>307</v>
      </c>
    </row>
    <row r="40" spans="4:20">
      <c r="D40" s="1">
        <v>540</v>
      </c>
      <c r="E40" s="2" t="s">
        <v>535</v>
      </c>
      <c r="F40" s="2"/>
      <c r="G40" s="1" t="s">
        <v>308</v>
      </c>
      <c r="I40" s="1" t="s">
        <v>309</v>
      </c>
      <c r="K40" s="1" t="s">
        <v>310</v>
      </c>
      <c r="L40" s="2"/>
    </row>
    <row r="41" spans="4:20">
      <c r="D41" s="1">
        <v>556</v>
      </c>
      <c r="E41" s="1" t="s">
        <v>536</v>
      </c>
      <c r="I41" s="21"/>
      <c r="J41" s="21"/>
    </row>
    <row r="42" spans="4:20">
      <c r="D42" s="1">
        <v>557</v>
      </c>
      <c r="E42" s="1" t="s">
        <v>537</v>
      </c>
      <c r="I42" s="21"/>
      <c r="J42" s="21"/>
    </row>
    <row r="43" spans="4:20">
      <c r="D43" s="1">
        <v>558</v>
      </c>
      <c r="E43" s="1" t="s">
        <v>538</v>
      </c>
      <c r="T43" s="2"/>
    </row>
    <row r="44" spans="4:20">
      <c r="D44" s="1">
        <v>559</v>
      </c>
      <c r="E44" s="1" t="s">
        <v>539</v>
      </c>
      <c r="I44" s="21"/>
      <c r="J44" s="21"/>
    </row>
    <row r="45" spans="4:20">
      <c r="D45" s="1">
        <v>560</v>
      </c>
      <c r="E45" s="1" t="s">
        <v>540</v>
      </c>
    </row>
    <row r="46" spans="4:20">
      <c r="D46" s="1">
        <v>561</v>
      </c>
      <c r="E46" s="1" t="s">
        <v>541</v>
      </c>
      <c r="T46" s="2"/>
    </row>
    <row r="47" spans="4:20">
      <c r="D47" s="1">
        <v>690</v>
      </c>
      <c r="E47" s="1" t="s">
        <v>542</v>
      </c>
    </row>
    <row r="48" spans="4:20">
      <c r="D48" s="1">
        <v>691</v>
      </c>
      <c r="E48" s="1" t="s">
        <v>543</v>
      </c>
    </row>
    <row r="49" spans="4:20">
      <c r="D49" s="1">
        <v>692</v>
      </c>
      <c r="E49" s="1" t="s">
        <v>544</v>
      </c>
    </row>
    <row r="50" spans="4:20">
      <c r="D50" s="1">
        <v>693</v>
      </c>
      <c r="E50" s="1" t="s">
        <v>545</v>
      </c>
    </row>
    <row r="51" spans="4:20">
      <c r="D51" s="1">
        <v>694</v>
      </c>
      <c r="E51" s="2" t="s">
        <v>546</v>
      </c>
      <c r="F51" s="2"/>
      <c r="G51" s="2"/>
      <c r="H51" s="2"/>
      <c r="I51" s="2"/>
      <c r="J51" s="2"/>
      <c r="L51" s="2"/>
      <c r="T51" s="2"/>
    </row>
    <row r="52" spans="4:20">
      <c r="D52" s="1">
        <v>695</v>
      </c>
      <c r="E52" s="1" t="s">
        <v>547</v>
      </c>
    </row>
    <row r="53" spans="4:20">
      <c r="D53" s="1">
        <v>696</v>
      </c>
      <c r="E53" s="1" t="s">
        <v>548</v>
      </c>
    </row>
    <row r="54" spans="4:20">
      <c r="D54" s="1">
        <v>701</v>
      </c>
      <c r="E54" s="1" t="s">
        <v>339</v>
      </c>
    </row>
    <row r="55" spans="4:20">
      <c r="D55" s="1">
        <v>702</v>
      </c>
      <c r="E55" s="1" t="s">
        <v>549</v>
      </c>
    </row>
    <row r="56" spans="4:20">
      <c r="D56" s="1">
        <v>703</v>
      </c>
      <c r="E56" s="1" t="s">
        <v>550</v>
      </c>
    </row>
    <row r="57" spans="4:20">
      <c r="D57" s="1">
        <v>704</v>
      </c>
      <c r="E57" s="1" t="s">
        <v>551</v>
      </c>
    </row>
    <row r="58" spans="4:20">
      <c r="D58" s="1">
        <v>705</v>
      </c>
      <c r="E58" s="1" t="s">
        <v>552</v>
      </c>
    </row>
    <row r="59" spans="4:20">
      <c r="D59" s="1">
        <v>706</v>
      </c>
      <c r="E59" s="1" t="s">
        <v>553</v>
      </c>
    </row>
    <row r="60" spans="4:20">
      <c r="D60" s="1">
        <v>707</v>
      </c>
      <c r="E60" s="1" t="s">
        <v>554</v>
      </c>
    </row>
    <row r="61" spans="4:20">
      <c r="D61" s="1">
        <v>708</v>
      </c>
      <c r="E61" s="1" t="s">
        <v>555</v>
      </c>
      <c r="T61" s="2"/>
    </row>
    <row r="62" spans="4:20">
      <c r="D62" s="1">
        <v>709</v>
      </c>
      <c r="E62" s="1" t="s">
        <v>556</v>
      </c>
    </row>
    <row r="63" spans="4:20">
      <c r="D63" s="1">
        <v>710</v>
      </c>
      <c r="E63" s="1" t="s">
        <v>557</v>
      </c>
    </row>
    <row r="64" spans="4:20">
      <c r="D64" s="1">
        <v>711</v>
      </c>
      <c r="E64" s="1" t="s">
        <v>558</v>
      </c>
    </row>
    <row r="65" spans="4:5">
      <c r="D65" s="1">
        <v>712</v>
      </c>
      <c r="E65" s="1" t="s">
        <v>559</v>
      </c>
    </row>
    <row r="66" spans="4:5">
      <c r="D66" s="1">
        <v>713</v>
      </c>
      <c r="E66" s="1" t="s">
        <v>560</v>
      </c>
    </row>
    <row r="67" spans="4:5">
      <c r="D67" s="1">
        <v>714</v>
      </c>
      <c r="E67" s="1" t="s">
        <v>561</v>
      </c>
    </row>
    <row r="68" spans="4:5">
      <c r="D68" s="1">
        <v>715</v>
      </c>
      <c r="E68" s="1" t="s">
        <v>562</v>
      </c>
    </row>
    <row r="69" spans="4:5">
      <c r="D69" s="1">
        <v>716</v>
      </c>
      <c r="E69" s="1" t="s">
        <v>563</v>
      </c>
    </row>
    <row r="70" spans="4:5">
      <c r="D70" s="1">
        <v>717</v>
      </c>
      <c r="E70" s="1" t="s">
        <v>564</v>
      </c>
    </row>
    <row r="71" spans="4:5">
      <c r="D71" s="1">
        <v>718</v>
      </c>
      <c r="E71" s="1" t="s">
        <v>565</v>
      </c>
    </row>
    <row r="72" spans="4:5">
      <c r="D72" s="1">
        <v>719</v>
      </c>
      <c r="E72" s="1" t="s">
        <v>566</v>
      </c>
    </row>
    <row r="73" spans="4:5">
      <c r="D73" s="1">
        <v>726</v>
      </c>
      <c r="E73" s="1" t="s">
        <v>677</v>
      </c>
    </row>
    <row r="74" spans="4:5">
      <c r="D74" s="1">
        <v>800</v>
      </c>
      <c r="E74" s="1" t="s">
        <v>690</v>
      </c>
    </row>
    <row r="75" spans="4:5">
      <c r="D75" s="1">
        <v>801</v>
      </c>
      <c r="E75" s="1" t="s">
        <v>567</v>
      </c>
    </row>
    <row r="76" spans="4:5">
      <c r="D76" s="1">
        <v>802</v>
      </c>
      <c r="E76" s="1" t="s">
        <v>568</v>
      </c>
    </row>
    <row r="77" spans="4:5">
      <c r="D77" s="1">
        <v>803</v>
      </c>
      <c r="E77" s="1" t="s">
        <v>569</v>
      </c>
    </row>
    <row r="78" spans="4:5">
      <c r="D78" s="1">
        <v>804</v>
      </c>
      <c r="E78" s="1" t="s">
        <v>570</v>
      </c>
    </row>
    <row r="79" spans="4:5">
      <c r="D79" s="1">
        <v>805</v>
      </c>
      <c r="E79" s="1" t="s">
        <v>571</v>
      </c>
    </row>
    <row r="80" spans="4:5">
      <c r="D80" s="1">
        <v>900</v>
      </c>
      <c r="E80" s="1" t="s">
        <v>572</v>
      </c>
    </row>
    <row r="81" spans="4:12">
      <c r="D81" s="1">
        <v>901</v>
      </c>
      <c r="E81" s="1" t="s">
        <v>573</v>
      </c>
    </row>
    <row r="82" spans="4:12">
      <c r="D82" s="1">
        <v>932</v>
      </c>
      <c r="E82" s="1" t="s">
        <v>574</v>
      </c>
    </row>
    <row r="83" spans="4:12">
      <c r="D83" s="1">
        <v>950</v>
      </c>
      <c r="E83" s="1" t="s">
        <v>675</v>
      </c>
    </row>
    <row r="84" spans="4:12">
      <c r="D84" s="1">
        <v>990</v>
      </c>
      <c r="E84" s="1" t="s">
        <v>575</v>
      </c>
      <c r="F84" s="2"/>
      <c r="G84" s="2"/>
      <c r="H84" s="2"/>
      <c r="I84" s="2"/>
      <c r="J84" s="2"/>
      <c r="L84" s="2"/>
    </row>
    <row r="85" spans="4:12">
      <c r="D85" s="1">
        <v>996</v>
      </c>
      <c r="E85" s="1" t="s">
        <v>576</v>
      </c>
    </row>
    <row r="86" spans="4:12">
      <c r="D86" s="1">
        <v>997</v>
      </c>
      <c r="E86" s="2" t="s">
        <v>676</v>
      </c>
    </row>
    <row r="87" spans="4:12">
      <c r="D87" s="1">
        <v>950</v>
      </c>
      <c r="E87" s="1" t="s">
        <v>675</v>
      </c>
    </row>
    <row r="88" spans="4:12">
      <c r="D88" s="1">
        <v>732</v>
      </c>
      <c r="E88" s="1" t="s">
        <v>689</v>
      </c>
    </row>
    <row r="89" spans="4:12">
      <c r="D89" s="1">
        <v>723</v>
      </c>
      <c r="E89" s="1" t="s">
        <v>839</v>
      </c>
    </row>
    <row r="93" spans="4:12">
      <c r="E93" s="2"/>
      <c r="F93" s="2"/>
      <c r="G93" s="2"/>
      <c r="H93" s="2"/>
      <c r="I93" s="2"/>
      <c r="J93" s="2"/>
      <c r="L93" s="2"/>
    </row>
  </sheetData>
  <mergeCells count="1">
    <mergeCell ref="T13:U14"/>
  </mergeCells>
  <phoneticPr fontId="3"/>
  <pageMargins left="0.39370078740157483" right="0.39370078740157483" top="0.39370078740157483" bottom="0.39370078740157483" header="0.51181102362204722" footer="0.51181102362204722"/>
  <pageSetup paperSize="9" scale="90" orientation="landscape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6"/>
  <sheetViews>
    <sheetView topLeftCell="B1" workbookViewId="0">
      <selection activeCell="D4" sqref="D4:D5"/>
    </sheetView>
  </sheetViews>
  <sheetFormatPr baseColWidth="10" defaultColWidth="8.6640625" defaultRowHeight="14"/>
  <cols>
    <col min="1" max="1" width="9" hidden="1" customWidth="1"/>
    <col min="3" max="4" width="12.33203125" customWidth="1"/>
    <col min="5" max="5" width="9.1640625" customWidth="1"/>
    <col min="6" max="9" width="9.1640625" hidden="1" customWidth="1"/>
    <col min="10" max="10" width="9.1640625" customWidth="1"/>
    <col min="11" max="12" width="12.33203125" customWidth="1"/>
    <col min="13" max="13" width="9.1640625" customWidth="1"/>
    <col min="14" max="17" width="9.1640625" hidden="1" customWidth="1"/>
    <col min="18" max="18" width="9.1640625" customWidth="1"/>
    <col min="19" max="20" width="12.33203125" customWidth="1"/>
    <col min="21" max="21" width="9.1640625" customWidth="1"/>
    <col min="22" max="25" width="9.1640625" hidden="1" customWidth="1"/>
    <col min="26" max="26" width="9.1640625" customWidth="1"/>
  </cols>
  <sheetData>
    <row r="1" spans="2:25" ht="15" thickBot="1"/>
    <row r="2" spans="2:25" ht="14.25" customHeight="1">
      <c r="B2" s="977" t="s">
        <v>387</v>
      </c>
      <c r="C2" s="978"/>
      <c r="D2" s="978"/>
      <c r="E2" s="979"/>
      <c r="J2" s="977" t="s">
        <v>386</v>
      </c>
      <c r="K2" s="978"/>
      <c r="L2" s="978"/>
      <c r="M2" s="979"/>
      <c r="R2" s="977" t="s">
        <v>385</v>
      </c>
      <c r="S2" s="978"/>
      <c r="T2" s="978"/>
      <c r="U2" s="979"/>
    </row>
    <row r="3" spans="2:25" ht="15" thickBot="1">
      <c r="B3" s="980"/>
      <c r="C3" s="981"/>
      <c r="D3" s="981"/>
      <c r="E3" s="982"/>
      <c r="J3" s="980"/>
      <c r="K3" s="981"/>
      <c r="L3" s="981"/>
      <c r="M3" s="982"/>
      <c r="R3" s="980"/>
      <c r="S3" s="981"/>
      <c r="T3" s="981"/>
      <c r="U3" s="982"/>
    </row>
    <row r="4" spans="2:25" ht="15" thickBot="1">
      <c r="B4" s="458" t="s">
        <v>384</v>
      </c>
      <c r="C4" s="457" t="s">
        <v>383</v>
      </c>
      <c r="D4" s="456" t="s">
        <v>382</v>
      </c>
      <c r="E4" s="455" t="s">
        <v>381</v>
      </c>
      <c r="G4" s="176" t="s">
        <v>380</v>
      </c>
      <c r="I4" t="s">
        <v>493</v>
      </c>
      <c r="J4" s="458" t="s">
        <v>384</v>
      </c>
      <c r="K4" s="457" t="s">
        <v>383</v>
      </c>
      <c r="L4" s="456" t="s">
        <v>382</v>
      </c>
      <c r="M4" s="455" t="s">
        <v>381</v>
      </c>
      <c r="O4" s="176" t="s">
        <v>380</v>
      </c>
      <c r="Q4" t="s">
        <v>493</v>
      </c>
      <c r="R4" s="458" t="s">
        <v>384</v>
      </c>
      <c r="S4" s="457" t="s">
        <v>383</v>
      </c>
      <c r="T4" s="456" t="s">
        <v>382</v>
      </c>
      <c r="U4" s="455" t="s">
        <v>381</v>
      </c>
      <c r="W4" s="176" t="s">
        <v>380</v>
      </c>
      <c r="Y4" t="s">
        <v>494</v>
      </c>
    </row>
    <row r="5" spans="2:25" ht="15">
      <c r="B5" s="454" t="s">
        <v>378</v>
      </c>
      <c r="C5" s="453">
        <f t="shared" ref="C5:C35" ca="1" si="0">SUM(INDIRECT("'"&amp;(G$4)&amp;"'!"&amp;(F5)&amp;""))</f>
        <v>0</v>
      </c>
      <c r="D5" s="452">
        <f t="shared" ref="D5:D35" ca="1" si="1">SUM(INDIRECT("'"&amp;(G$4)&amp;"'!"&amp;(G5)&amp;""))</f>
        <v>135</v>
      </c>
      <c r="E5" s="451" t="str">
        <f t="shared" ref="E5:E35" ca="1" si="2">IFERROR(D5/C5,"-")</f>
        <v>-</v>
      </c>
      <c r="F5" t="str">
        <f t="shared" ref="F5:F35" si="3">CONCATENATE(I$4,H5)</f>
        <v>T89</v>
      </c>
      <c r="G5" t="str">
        <f t="shared" ref="G5:G35" si="4">CONCATENATE(I$4,I5)</f>
        <v>T90</v>
      </c>
      <c r="H5">
        <v>89</v>
      </c>
      <c r="I5">
        <v>90</v>
      </c>
      <c r="J5" s="454" t="s">
        <v>378</v>
      </c>
      <c r="K5" s="453">
        <f t="shared" ref="K5:K35" ca="1" si="5">SUM(INDIRECT("'"&amp;(O$4)&amp;"'!"&amp;(N5)&amp;""))</f>
        <v>0</v>
      </c>
      <c r="L5" s="452">
        <f t="shared" ref="L5:L35" ca="1" si="6">SUM(INDIRECT("'"&amp;(O$4)&amp;"'!"&amp;(O5)&amp;""))</f>
        <v>1105600</v>
      </c>
      <c r="M5" s="451" t="str">
        <f t="shared" ref="M5:M35" ca="1" si="7">IFERROR(L5/K5,"-")</f>
        <v>-</v>
      </c>
      <c r="N5" t="str">
        <f t="shared" ref="N5:N35" si="8">CONCATENATE(Q$4,P5)</f>
        <v>T91</v>
      </c>
      <c r="O5" t="str">
        <f t="shared" ref="O5:O35" si="9">CONCATENATE(Q$4,Q5)</f>
        <v>T92</v>
      </c>
      <c r="P5">
        <v>91</v>
      </c>
      <c r="Q5">
        <v>92</v>
      </c>
      <c r="R5" s="454" t="s">
        <v>378</v>
      </c>
      <c r="S5" s="453">
        <f t="shared" ref="S5:S35" ca="1" si="10">SUM(INDIRECT("'"&amp;(W$4)&amp;"'!"&amp;(V5)&amp;""))</f>
        <v>0</v>
      </c>
      <c r="T5" s="452">
        <f t="shared" ref="T5:T35" ca="1" si="11">SUM(INDIRECT("'"&amp;(W$4)&amp;"'!"&amp;(W5)&amp;""))</f>
        <v>1152760</v>
      </c>
      <c r="U5" s="451" t="str">
        <f t="shared" ref="U5:U35" ca="1" si="12">IFERROR(T5/S5,"-")</f>
        <v>-</v>
      </c>
      <c r="V5" t="str">
        <f t="shared" ref="V5:V35" si="13">CONCATENATE(Y$4,X5)</f>
        <v>T103</v>
      </c>
      <c r="W5" t="str">
        <f t="shared" ref="W5:W35" si="14">CONCATENATE(Y$4,Y5)</f>
        <v>T104</v>
      </c>
      <c r="X5">
        <v>103</v>
      </c>
      <c r="Y5">
        <v>104</v>
      </c>
    </row>
    <row r="6" spans="2:25" ht="15">
      <c r="B6" s="450" t="s">
        <v>377</v>
      </c>
      <c r="C6" s="449">
        <f t="shared" ca="1" si="0"/>
        <v>0</v>
      </c>
      <c r="D6" s="448">
        <f t="shared" ca="1" si="1"/>
        <v>91</v>
      </c>
      <c r="E6" s="447" t="str">
        <f t="shared" ca="1" si="2"/>
        <v>-</v>
      </c>
      <c r="F6" t="str">
        <f t="shared" si="3"/>
        <v>T142</v>
      </c>
      <c r="G6" t="str">
        <f t="shared" si="4"/>
        <v>T143</v>
      </c>
      <c r="H6">
        <v>142</v>
      </c>
      <c r="I6">
        <v>143</v>
      </c>
      <c r="J6" s="450" t="s">
        <v>377</v>
      </c>
      <c r="K6" s="449">
        <f t="shared" ca="1" si="5"/>
        <v>0</v>
      </c>
      <c r="L6" s="448">
        <f t="shared" ca="1" si="6"/>
        <v>347710</v>
      </c>
      <c r="M6" s="447" t="str">
        <f t="shared" ca="1" si="7"/>
        <v>-</v>
      </c>
      <c r="N6" t="str">
        <f t="shared" si="8"/>
        <v>T144</v>
      </c>
      <c r="O6" t="str">
        <f t="shared" si="9"/>
        <v>T145</v>
      </c>
      <c r="P6">
        <v>144</v>
      </c>
      <c r="Q6">
        <v>145</v>
      </c>
      <c r="R6" s="450" t="s">
        <v>377</v>
      </c>
      <c r="S6" s="449">
        <f t="shared" ca="1" si="10"/>
        <v>0</v>
      </c>
      <c r="T6" s="448">
        <f t="shared" ca="1" si="11"/>
        <v>356740</v>
      </c>
      <c r="U6" s="447" t="str">
        <f t="shared" ca="1" si="12"/>
        <v>-</v>
      </c>
      <c r="V6" t="str">
        <f t="shared" si="13"/>
        <v>T156</v>
      </c>
      <c r="W6" t="str">
        <f t="shared" si="14"/>
        <v>T157</v>
      </c>
      <c r="X6">
        <v>156</v>
      </c>
      <c r="Y6">
        <v>157</v>
      </c>
    </row>
    <row r="7" spans="2:25" ht="15">
      <c r="B7" s="450" t="s">
        <v>376</v>
      </c>
      <c r="C7" s="449">
        <f t="shared" ca="1" si="0"/>
        <v>0</v>
      </c>
      <c r="D7" s="448">
        <f t="shared" ca="1" si="1"/>
        <v>0</v>
      </c>
      <c r="E7" s="447" t="str">
        <f t="shared" ca="1" si="2"/>
        <v>-</v>
      </c>
      <c r="F7" t="str">
        <f t="shared" si="3"/>
        <v>T195</v>
      </c>
      <c r="G7" t="str">
        <f t="shared" si="4"/>
        <v>T196</v>
      </c>
      <c r="H7">
        <v>195</v>
      </c>
      <c r="I7">
        <v>196</v>
      </c>
      <c r="J7" s="450" t="s">
        <v>376</v>
      </c>
      <c r="K7" s="449">
        <f t="shared" ca="1" si="5"/>
        <v>0</v>
      </c>
      <c r="L7" s="448">
        <f t="shared" ca="1" si="6"/>
        <v>0</v>
      </c>
      <c r="M7" s="447" t="str">
        <f t="shared" ca="1" si="7"/>
        <v>-</v>
      </c>
      <c r="N7" t="str">
        <f t="shared" si="8"/>
        <v>T197</v>
      </c>
      <c r="O7" t="str">
        <f t="shared" si="9"/>
        <v>T198</v>
      </c>
      <c r="P7">
        <v>197</v>
      </c>
      <c r="Q7">
        <v>198</v>
      </c>
      <c r="R7" s="450" t="s">
        <v>376</v>
      </c>
      <c r="S7" s="449">
        <f t="shared" ca="1" si="10"/>
        <v>0</v>
      </c>
      <c r="T7" s="448">
        <f t="shared" ca="1" si="11"/>
        <v>0</v>
      </c>
      <c r="U7" s="447" t="str">
        <f t="shared" ca="1" si="12"/>
        <v>-</v>
      </c>
      <c r="V7" t="str">
        <f t="shared" si="13"/>
        <v>T209</v>
      </c>
      <c r="W7" t="str">
        <f t="shared" si="14"/>
        <v>T210</v>
      </c>
      <c r="X7">
        <v>209</v>
      </c>
      <c r="Y7">
        <v>210</v>
      </c>
    </row>
    <row r="8" spans="2:25" ht="15">
      <c r="B8" s="450" t="s">
        <v>375</v>
      </c>
      <c r="C8" s="449">
        <f t="shared" ca="1" si="0"/>
        <v>0</v>
      </c>
      <c r="D8" s="448">
        <f t="shared" ca="1" si="1"/>
        <v>0</v>
      </c>
      <c r="E8" s="447" t="str">
        <f t="shared" ca="1" si="2"/>
        <v>-</v>
      </c>
      <c r="F8" t="str">
        <f t="shared" si="3"/>
        <v>T248</v>
      </c>
      <c r="G8" t="str">
        <f t="shared" si="4"/>
        <v>T249</v>
      </c>
      <c r="H8">
        <v>248</v>
      </c>
      <c r="I8">
        <v>249</v>
      </c>
      <c r="J8" s="450" t="s">
        <v>375</v>
      </c>
      <c r="K8" s="449">
        <f t="shared" ca="1" si="5"/>
        <v>0</v>
      </c>
      <c r="L8" s="448">
        <f t="shared" ca="1" si="6"/>
        <v>474</v>
      </c>
      <c r="M8" s="447" t="str">
        <f t="shared" ca="1" si="7"/>
        <v>-</v>
      </c>
      <c r="N8" t="str">
        <f t="shared" si="8"/>
        <v>T250</v>
      </c>
      <c r="O8" t="str">
        <f t="shared" si="9"/>
        <v>T251</v>
      </c>
      <c r="P8">
        <v>250</v>
      </c>
      <c r="Q8">
        <v>251</v>
      </c>
      <c r="R8" s="450" t="s">
        <v>375</v>
      </c>
      <c r="S8" s="449">
        <f t="shared" ca="1" si="10"/>
        <v>0</v>
      </c>
      <c r="T8" s="448">
        <f t="shared" ca="1" si="11"/>
        <v>30000</v>
      </c>
      <c r="U8" s="447" t="str">
        <f t="shared" ca="1" si="12"/>
        <v>-</v>
      </c>
      <c r="V8" t="str">
        <f t="shared" si="13"/>
        <v>T262</v>
      </c>
      <c r="W8" t="str">
        <f t="shared" si="14"/>
        <v>T263</v>
      </c>
      <c r="X8">
        <v>262</v>
      </c>
      <c r="Y8">
        <v>263</v>
      </c>
    </row>
    <row r="9" spans="2:25" ht="15">
      <c r="B9" s="450" t="s">
        <v>374</v>
      </c>
      <c r="C9" s="449">
        <f t="shared" ca="1" si="0"/>
        <v>0</v>
      </c>
      <c r="D9" s="448">
        <f t="shared" ca="1" si="1"/>
        <v>0</v>
      </c>
      <c r="E9" s="447" t="str">
        <f t="shared" ca="1" si="2"/>
        <v>-</v>
      </c>
      <c r="F9" t="str">
        <f t="shared" si="3"/>
        <v>T301</v>
      </c>
      <c r="G9" t="str">
        <f t="shared" si="4"/>
        <v>T302</v>
      </c>
      <c r="H9">
        <v>301</v>
      </c>
      <c r="I9">
        <v>302</v>
      </c>
      <c r="J9" s="450" t="s">
        <v>374</v>
      </c>
      <c r="K9" s="449">
        <f t="shared" ca="1" si="5"/>
        <v>0</v>
      </c>
      <c r="L9" s="448">
        <f t="shared" ca="1" si="6"/>
        <v>0</v>
      </c>
      <c r="M9" s="447" t="str">
        <f t="shared" ca="1" si="7"/>
        <v>-</v>
      </c>
      <c r="N9" t="str">
        <f t="shared" si="8"/>
        <v>T303</v>
      </c>
      <c r="O9" t="str">
        <f t="shared" si="9"/>
        <v>T304</v>
      </c>
      <c r="P9">
        <v>303</v>
      </c>
      <c r="Q9">
        <v>304</v>
      </c>
      <c r="R9" s="450" t="s">
        <v>374</v>
      </c>
      <c r="S9" s="449">
        <f t="shared" ca="1" si="10"/>
        <v>0</v>
      </c>
      <c r="T9" s="448">
        <f t="shared" ca="1" si="11"/>
        <v>0</v>
      </c>
      <c r="U9" s="447" t="str">
        <f t="shared" ca="1" si="12"/>
        <v>-</v>
      </c>
      <c r="V9" t="str">
        <f t="shared" si="13"/>
        <v>T315</v>
      </c>
      <c r="W9" t="str">
        <f t="shared" si="14"/>
        <v>T316</v>
      </c>
      <c r="X9">
        <v>315</v>
      </c>
      <c r="Y9">
        <v>316</v>
      </c>
    </row>
    <row r="10" spans="2:25" ht="15">
      <c r="B10" s="450" t="s">
        <v>373</v>
      </c>
      <c r="C10" s="449">
        <f t="shared" ca="1" si="0"/>
        <v>504</v>
      </c>
      <c r="D10" s="448">
        <f t="shared" ca="1" si="1"/>
        <v>173254</v>
      </c>
      <c r="E10" s="447">
        <f t="shared" ca="1" si="2"/>
        <v>343.75793650793651</v>
      </c>
      <c r="F10" t="str">
        <f t="shared" si="3"/>
        <v>T354</v>
      </c>
      <c r="G10" t="str">
        <f t="shared" si="4"/>
        <v>T355</v>
      </c>
      <c r="H10">
        <v>354</v>
      </c>
      <c r="I10">
        <v>355</v>
      </c>
      <c r="J10" s="450" t="s">
        <v>373</v>
      </c>
      <c r="K10" s="449">
        <f t="shared" ca="1" si="5"/>
        <v>0</v>
      </c>
      <c r="L10" s="448">
        <f t="shared" ca="1" si="6"/>
        <v>0</v>
      </c>
      <c r="M10" s="447" t="str">
        <f t="shared" ca="1" si="7"/>
        <v>-</v>
      </c>
      <c r="N10" t="str">
        <f t="shared" si="8"/>
        <v>T356</v>
      </c>
      <c r="O10" t="str">
        <f t="shared" si="9"/>
        <v>T357</v>
      </c>
      <c r="P10">
        <v>356</v>
      </c>
      <c r="Q10">
        <v>357</v>
      </c>
      <c r="R10" s="450" t="s">
        <v>373</v>
      </c>
      <c r="S10" s="449">
        <f t="shared" ca="1" si="10"/>
        <v>3000</v>
      </c>
      <c r="T10" s="448">
        <f t="shared" ca="1" si="11"/>
        <v>0</v>
      </c>
      <c r="U10" s="447">
        <f t="shared" ca="1" si="12"/>
        <v>0</v>
      </c>
      <c r="V10" t="str">
        <f t="shared" si="13"/>
        <v>T368</v>
      </c>
      <c r="W10" t="str">
        <f t="shared" si="14"/>
        <v>T369</v>
      </c>
      <c r="X10">
        <v>368</v>
      </c>
      <c r="Y10">
        <v>369</v>
      </c>
    </row>
    <row r="11" spans="2:25" ht="15">
      <c r="B11" s="450" t="s">
        <v>372</v>
      </c>
      <c r="C11" s="449">
        <f t="shared" ca="1" si="0"/>
        <v>0</v>
      </c>
      <c r="D11" s="448">
        <f t="shared" ca="1" si="1"/>
        <v>0</v>
      </c>
      <c r="E11" s="447" t="str">
        <f t="shared" ca="1" si="2"/>
        <v>-</v>
      </c>
      <c r="F11" t="str">
        <f t="shared" si="3"/>
        <v>T407</v>
      </c>
      <c r="G11" t="str">
        <f t="shared" si="4"/>
        <v>T408</v>
      </c>
      <c r="H11">
        <v>407</v>
      </c>
      <c r="I11">
        <v>408</v>
      </c>
      <c r="J11" s="450" t="s">
        <v>372</v>
      </c>
      <c r="K11" s="449">
        <f t="shared" ca="1" si="5"/>
        <v>354850</v>
      </c>
      <c r="L11" s="448">
        <f t="shared" ca="1" si="6"/>
        <v>0</v>
      </c>
      <c r="M11" s="447">
        <f t="shared" ca="1" si="7"/>
        <v>0</v>
      </c>
      <c r="N11" t="str">
        <f t="shared" si="8"/>
        <v>T409</v>
      </c>
      <c r="O11" t="str">
        <f t="shared" si="9"/>
        <v>T410</v>
      </c>
      <c r="P11">
        <v>409</v>
      </c>
      <c r="Q11">
        <v>410</v>
      </c>
      <c r="R11" s="450" t="s">
        <v>372</v>
      </c>
      <c r="S11" s="449">
        <f t="shared" ca="1" si="10"/>
        <v>2000</v>
      </c>
      <c r="T11" s="448">
        <f t="shared" ca="1" si="11"/>
        <v>2000</v>
      </c>
      <c r="U11" s="447">
        <f t="shared" ca="1" si="12"/>
        <v>1</v>
      </c>
      <c r="V11" t="str">
        <f t="shared" si="13"/>
        <v>T421</v>
      </c>
      <c r="W11" t="str">
        <f t="shared" si="14"/>
        <v>T422</v>
      </c>
      <c r="X11">
        <v>421</v>
      </c>
      <c r="Y11">
        <v>422</v>
      </c>
    </row>
    <row r="12" spans="2:25" ht="15">
      <c r="B12" s="450" t="s">
        <v>371</v>
      </c>
      <c r="C12" s="449">
        <f t="shared" ca="1" si="0"/>
        <v>0</v>
      </c>
      <c r="D12" s="448">
        <f t="shared" ca="1" si="1"/>
        <v>0</v>
      </c>
      <c r="E12" s="447" t="str">
        <f t="shared" ca="1" si="2"/>
        <v>-</v>
      </c>
      <c r="F12" t="str">
        <f t="shared" si="3"/>
        <v>T460</v>
      </c>
      <c r="G12" t="str">
        <f t="shared" si="4"/>
        <v>T461</v>
      </c>
      <c r="H12">
        <v>460</v>
      </c>
      <c r="I12">
        <v>461</v>
      </c>
      <c r="J12" s="450" t="s">
        <v>371</v>
      </c>
      <c r="K12" s="449">
        <f t="shared" ca="1" si="5"/>
        <v>0</v>
      </c>
      <c r="L12" s="448">
        <f t="shared" ca="1" si="6"/>
        <v>150400</v>
      </c>
      <c r="M12" s="447" t="str">
        <f t="shared" ca="1" si="7"/>
        <v>-</v>
      </c>
      <c r="N12" t="str">
        <f t="shared" si="8"/>
        <v>T462</v>
      </c>
      <c r="O12" t="str">
        <f t="shared" si="9"/>
        <v>T463</v>
      </c>
      <c r="P12">
        <v>462</v>
      </c>
      <c r="Q12">
        <v>463</v>
      </c>
      <c r="R12" s="450" t="s">
        <v>371</v>
      </c>
      <c r="S12" s="449">
        <f t="shared" ca="1" si="10"/>
        <v>0</v>
      </c>
      <c r="T12" s="448">
        <f t="shared" ca="1" si="11"/>
        <v>1000</v>
      </c>
      <c r="U12" s="447" t="str">
        <f t="shared" ca="1" si="12"/>
        <v>-</v>
      </c>
      <c r="V12" t="str">
        <f t="shared" si="13"/>
        <v>T474</v>
      </c>
      <c r="W12" t="str">
        <f t="shared" si="14"/>
        <v>T475</v>
      </c>
      <c r="X12">
        <v>474</v>
      </c>
      <c r="Y12">
        <v>475</v>
      </c>
    </row>
    <row r="13" spans="2:25" ht="15">
      <c r="B13" s="450" t="s">
        <v>370</v>
      </c>
      <c r="C13" s="449">
        <f t="shared" ca="1" si="0"/>
        <v>0</v>
      </c>
      <c r="D13" s="448">
        <f t="shared" ca="1" si="1"/>
        <v>0</v>
      </c>
      <c r="E13" s="447" t="str">
        <f t="shared" ca="1" si="2"/>
        <v>-</v>
      </c>
      <c r="F13" t="str">
        <f t="shared" si="3"/>
        <v>T513</v>
      </c>
      <c r="G13" t="str">
        <f t="shared" si="4"/>
        <v>T514</v>
      </c>
      <c r="H13">
        <v>513</v>
      </c>
      <c r="I13">
        <v>514</v>
      </c>
      <c r="J13" s="450" t="s">
        <v>370</v>
      </c>
      <c r="K13" s="449">
        <f t="shared" ca="1" si="5"/>
        <v>0</v>
      </c>
      <c r="L13" s="448">
        <f t="shared" ca="1" si="6"/>
        <v>0</v>
      </c>
      <c r="M13" s="447" t="str">
        <f t="shared" ca="1" si="7"/>
        <v>-</v>
      </c>
      <c r="N13" t="str">
        <f t="shared" si="8"/>
        <v>T515</v>
      </c>
      <c r="O13" t="str">
        <f t="shared" si="9"/>
        <v>T516</v>
      </c>
      <c r="P13">
        <v>515</v>
      </c>
      <c r="Q13">
        <v>516</v>
      </c>
      <c r="R13" s="450" t="s">
        <v>370</v>
      </c>
      <c r="S13" s="449">
        <f t="shared" ca="1" si="10"/>
        <v>10260</v>
      </c>
      <c r="T13" s="448">
        <f t="shared" ca="1" si="11"/>
        <v>2280</v>
      </c>
      <c r="U13" s="447">
        <f t="shared" ca="1" si="12"/>
        <v>0.22222222222222221</v>
      </c>
      <c r="V13" t="str">
        <f t="shared" si="13"/>
        <v>T527</v>
      </c>
      <c r="W13" t="str">
        <f t="shared" si="14"/>
        <v>T528</v>
      </c>
      <c r="X13">
        <v>527</v>
      </c>
      <c r="Y13">
        <v>528</v>
      </c>
    </row>
    <row r="14" spans="2:25" ht="15">
      <c r="B14" s="450" t="s">
        <v>369</v>
      </c>
      <c r="C14" s="449">
        <f t="shared" ca="1" si="0"/>
        <v>0</v>
      </c>
      <c r="D14" s="448">
        <f t="shared" ca="1" si="1"/>
        <v>9500</v>
      </c>
      <c r="E14" s="447" t="str">
        <f t="shared" ca="1" si="2"/>
        <v>-</v>
      </c>
      <c r="F14" t="str">
        <f t="shared" si="3"/>
        <v>T566</v>
      </c>
      <c r="G14" t="str">
        <f t="shared" si="4"/>
        <v>T567</v>
      </c>
      <c r="H14">
        <v>566</v>
      </c>
      <c r="I14">
        <v>567</v>
      </c>
      <c r="J14" s="450" t="s">
        <v>369</v>
      </c>
      <c r="K14" s="449">
        <f t="shared" ca="1" si="5"/>
        <v>0</v>
      </c>
      <c r="L14" s="448">
        <f t="shared" ca="1" si="6"/>
        <v>0</v>
      </c>
      <c r="M14" s="447" t="str">
        <f t="shared" ca="1" si="7"/>
        <v>-</v>
      </c>
      <c r="N14" t="str">
        <f t="shared" si="8"/>
        <v>T568</v>
      </c>
      <c r="O14" t="str">
        <f t="shared" si="9"/>
        <v>T569</v>
      </c>
      <c r="P14">
        <v>568</v>
      </c>
      <c r="Q14">
        <v>569</v>
      </c>
      <c r="R14" s="450" t="s">
        <v>369</v>
      </c>
      <c r="S14" s="449">
        <f t="shared" ca="1" si="10"/>
        <v>0</v>
      </c>
      <c r="T14" s="448">
        <f t="shared" ca="1" si="11"/>
        <v>0</v>
      </c>
      <c r="U14" s="447" t="str">
        <f t="shared" ca="1" si="12"/>
        <v>-</v>
      </c>
      <c r="V14" t="str">
        <f t="shared" si="13"/>
        <v>T580</v>
      </c>
      <c r="W14" t="str">
        <f t="shared" si="14"/>
        <v>T581</v>
      </c>
      <c r="X14">
        <v>580</v>
      </c>
      <c r="Y14">
        <v>581</v>
      </c>
    </row>
    <row r="15" spans="2:25" ht="15">
      <c r="B15" s="450" t="s">
        <v>368</v>
      </c>
      <c r="C15" s="449">
        <f t="shared" ca="1" si="0"/>
        <v>0</v>
      </c>
      <c r="D15" s="448">
        <f t="shared" ca="1" si="1"/>
        <v>0</v>
      </c>
      <c r="E15" s="447" t="str">
        <f t="shared" ca="1" si="2"/>
        <v>-</v>
      </c>
      <c r="F15" t="str">
        <f t="shared" si="3"/>
        <v>T619</v>
      </c>
      <c r="G15" t="str">
        <f t="shared" si="4"/>
        <v>T620</v>
      </c>
      <c r="H15">
        <v>619</v>
      </c>
      <c r="I15">
        <v>620</v>
      </c>
      <c r="J15" s="450" t="s">
        <v>368</v>
      </c>
      <c r="K15" s="449">
        <f t="shared" ca="1" si="5"/>
        <v>0</v>
      </c>
      <c r="L15" s="448">
        <f t="shared" ca="1" si="6"/>
        <v>0</v>
      </c>
      <c r="M15" s="447" t="str">
        <f t="shared" ca="1" si="7"/>
        <v>-</v>
      </c>
      <c r="N15" t="str">
        <f t="shared" si="8"/>
        <v>T621</v>
      </c>
      <c r="O15" t="str">
        <f t="shared" si="9"/>
        <v>T622</v>
      </c>
      <c r="P15">
        <v>621</v>
      </c>
      <c r="Q15">
        <v>622</v>
      </c>
      <c r="R15" s="450" t="s">
        <v>368</v>
      </c>
      <c r="S15" s="449">
        <f t="shared" ca="1" si="10"/>
        <v>0</v>
      </c>
      <c r="T15" s="448">
        <f t="shared" ca="1" si="11"/>
        <v>0</v>
      </c>
      <c r="U15" s="447" t="str">
        <f t="shared" ca="1" si="12"/>
        <v>-</v>
      </c>
      <c r="V15" t="str">
        <f t="shared" si="13"/>
        <v>T633</v>
      </c>
      <c r="W15" t="str">
        <f t="shared" si="14"/>
        <v>T634</v>
      </c>
      <c r="X15">
        <v>633</v>
      </c>
      <c r="Y15">
        <v>634</v>
      </c>
    </row>
    <row r="16" spans="2:25" ht="15">
      <c r="B16" s="450" t="s">
        <v>367</v>
      </c>
      <c r="C16" s="449">
        <f t="shared" ca="1" si="0"/>
        <v>381000</v>
      </c>
      <c r="D16" s="448">
        <f t="shared" ca="1" si="1"/>
        <v>0</v>
      </c>
      <c r="E16" s="447">
        <f t="shared" ca="1" si="2"/>
        <v>0</v>
      </c>
      <c r="F16" t="str">
        <f t="shared" si="3"/>
        <v>T672</v>
      </c>
      <c r="G16" t="str">
        <f t="shared" si="4"/>
        <v>T673</v>
      </c>
      <c r="H16">
        <v>672</v>
      </c>
      <c r="I16">
        <v>673</v>
      </c>
      <c r="J16" s="450" t="s">
        <v>367</v>
      </c>
      <c r="K16" s="449">
        <f t="shared" ca="1" si="5"/>
        <v>1600</v>
      </c>
      <c r="L16" s="448">
        <f t="shared" ca="1" si="6"/>
        <v>382600</v>
      </c>
      <c r="M16" s="447">
        <f t="shared" ca="1" si="7"/>
        <v>239.125</v>
      </c>
      <c r="N16" t="str">
        <f t="shared" si="8"/>
        <v>T674</v>
      </c>
      <c r="O16" t="str">
        <f t="shared" si="9"/>
        <v>T675</v>
      </c>
      <c r="P16">
        <v>674</v>
      </c>
      <c r="Q16">
        <v>675</v>
      </c>
      <c r="R16" s="450" t="s">
        <v>367</v>
      </c>
      <c r="S16" s="449">
        <f t="shared" ca="1" si="10"/>
        <v>1136900</v>
      </c>
      <c r="T16" s="448">
        <f t="shared" ca="1" si="11"/>
        <v>0</v>
      </c>
      <c r="U16" s="447">
        <f t="shared" ca="1" si="12"/>
        <v>0</v>
      </c>
      <c r="V16" t="str">
        <f t="shared" si="13"/>
        <v>T686</v>
      </c>
      <c r="W16" t="str">
        <f t="shared" si="14"/>
        <v>T687</v>
      </c>
      <c r="X16">
        <v>686</v>
      </c>
      <c r="Y16">
        <v>687</v>
      </c>
    </row>
    <row r="17" spans="2:25" ht="15">
      <c r="B17" s="450" t="s">
        <v>366</v>
      </c>
      <c r="C17" s="449">
        <f t="shared" ca="1" si="0"/>
        <v>0</v>
      </c>
      <c r="D17" s="448">
        <f t="shared" ca="1" si="1"/>
        <v>9500</v>
      </c>
      <c r="E17" s="447" t="str">
        <f t="shared" ca="1" si="2"/>
        <v>-</v>
      </c>
      <c r="F17" t="str">
        <f t="shared" si="3"/>
        <v>T725</v>
      </c>
      <c r="G17" t="str">
        <f t="shared" si="4"/>
        <v>T726</v>
      </c>
      <c r="H17">
        <v>725</v>
      </c>
      <c r="I17">
        <v>726</v>
      </c>
      <c r="J17" s="450" t="s">
        <v>366</v>
      </c>
      <c r="K17" s="449">
        <f t="shared" ca="1" si="5"/>
        <v>0</v>
      </c>
      <c r="L17" s="448">
        <f t="shared" ca="1" si="6"/>
        <v>0</v>
      </c>
      <c r="M17" s="447" t="str">
        <f t="shared" ca="1" si="7"/>
        <v>-</v>
      </c>
      <c r="N17" t="str">
        <f t="shared" si="8"/>
        <v>T727</v>
      </c>
      <c r="O17" t="str">
        <f t="shared" si="9"/>
        <v>T728</v>
      </c>
      <c r="P17">
        <v>727</v>
      </c>
      <c r="Q17">
        <v>728</v>
      </c>
      <c r="R17" s="450" t="s">
        <v>366</v>
      </c>
      <c r="S17" s="449">
        <f t="shared" ca="1" si="10"/>
        <v>681300</v>
      </c>
      <c r="T17" s="448">
        <f t="shared" ca="1" si="11"/>
        <v>512750</v>
      </c>
      <c r="U17" s="447">
        <f t="shared" ca="1" si="12"/>
        <v>0.75260531337149572</v>
      </c>
      <c r="V17" t="str">
        <f t="shared" si="13"/>
        <v>T739</v>
      </c>
      <c r="W17" t="str">
        <f t="shared" si="14"/>
        <v>T740</v>
      </c>
      <c r="X17">
        <v>739</v>
      </c>
      <c r="Y17">
        <v>740</v>
      </c>
    </row>
    <row r="18" spans="2:25" ht="15">
      <c r="B18" s="450" t="s">
        <v>365</v>
      </c>
      <c r="C18" s="449">
        <f t="shared" ca="1" si="0"/>
        <v>0</v>
      </c>
      <c r="D18" s="448">
        <f t="shared" ca="1" si="1"/>
        <v>0</v>
      </c>
      <c r="E18" s="447" t="str">
        <f t="shared" ca="1" si="2"/>
        <v>-</v>
      </c>
      <c r="F18" t="str">
        <f t="shared" si="3"/>
        <v>T778</v>
      </c>
      <c r="G18" t="str">
        <f t="shared" si="4"/>
        <v>T779</v>
      </c>
      <c r="H18">
        <v>778</v>
      </c>
      <c r="I18">
        <v>779</v>
      </c>
      <c r="J18" s="450" t="s">
        <v>365</v>
      </c>
      <c r="K18" s="449">
        <f t="shared" ca="1" si="5"/>
        <v>188100</v>
      </c>
      <c r="L18" s="448">
        <f t="shared" ca="1" si="6"/>
        <v>0</v>
      </c>
      <c r="M18" s="447">
        <f t="shared" ca="1" si="7"/>
        <v>0</v>
      </c>
      <c r="N18" t="str">
        <f t="shared" si="8"/>
        <v>T780</v>
      </c>
      <c r="O18" t="str">
        <f t="shared" si="9"/>
        <v>T781</v>
      </c>
      <c r="P18">
        <v>780</v>
      </c>
      <c r="Q18">
        <v>781</v>
      </c>
      <c r="R18" s="450" t="s">
        <v>365</v>
      </c>
      <c r="S18" s="449">
        <f t="shared" ca="1" si="10"/>
        <v>167</v>
      </c>
      <c r="T18" s="448">
        <f t="shared" ca="1" si="11"/>
        <v>674100</v>
      </c>
      <c r="U18" s="447">
        <f t="shared" ca="1" si="12"/>
        <v>4036.5269461077846</v>
      </c>
      <c r="V18" t="str">
        <f t="shared" si="13"/>
        <v>T792</v>
      </c>
      <c r="W18" t="str">
        <f t="shared" si="14"/>
        <v>T793</v>
      </c>
      <c r="X18">
        <v>792</v>
      </c>
      <c r="Y18">
        <v>793</v>
      </c>
    </row>
    <row r="19" spans="2:25" ht="15">
      <c r="B19" s="450" t="s">
        <v>364</v>
      </c>
      <c r="C19" s="449">
        <f t="shared" ca="1" si="0"/>
        <v>0</v>
      </c>
      <c r="D19" s="448">
        <f t="shared" ca="1" si="1"/>
        <v>0</v>
      </c>
      <c r="E19" s="447" t="str">
        <f t="shared" ca="1" si="2"/>
        <v>-</v>
      </c>
      <c r="F19" t="str">
        <f t="shared" si="3"/>
        <v>T831</v>
      </c>
      <c r="G19" t="str">
        <f t="shared" si="4"/>
        <v>T832</v>
      </c>
      <c r="H19">
        <v>831</v>
      </c>
      <c r="I19">
        <v>832</v>
      </c>
      <c r="J19" s="450" t="s">
        <v>364</v>
      </c>
      <c r="K19" s="449">
        <f t="shared" ca="1" si="5"/>
        <v>0</v>
      </c>
      <c r="L19" s="448">
        <f t="shared" ca="1" si="6"/>
        <v>389500</v>
      </c>
      <c r="M19" s="447" t="str">
        <f t="shared" ca="1" si="7"/>
        <v>-</v>
      </c>
      <c r="N19" t="str">
        <f t="shared" si="8"/>
        <v>T833</v>
      </c>
      <c r="O19" t="str">
        <f t="shared" si="9"/>
        <v>T834</v>
      </c>
      <c r="P19">
        <v>833</v>
      </c>
      <c r="Q19">
        <v>834</v>
      </c>
      <c r="R19" s="450" t="s">
        <v>364</v>
      </c>
      <c r="S19" s="449">
        <f t="shared" ca="1" si="10"/>
        <v>152</v>
      </c>
      <c r="T19" s="448">
        <f t="shared" ca="1" si="11"/>
        <v>200</v>
      </c>
      <c r="U19" s="447">
        <f t="shared" ca="1" si="12"/>
        <v>1.3157894736842106</v>
      </c>
      <c r="V19" t="str">
        <f t="shared" si="13"/>
        <v>T845</v>
      </c>
      <c r="W19" t="str">
        <f t="shared" si="14"/>
        <v>T846</v>
      </c>
      <c r="X19">
        <v>845</v>
      </c>
      <c r="Y19">
        <v>846</v>
      </c>
    </row>
    <row r="20" spans="2:25" ht="15">
      <c r="B20" s="450" t="s">
        <v>363</v>
      </c>
      <c r="C20" s="449">
        <f t="shared" ca="1" si="0"/>
        <v>0</v>
      </c>
      <c r="D20" s="448">
        <f t="shared" ca="1" si="1"/>
        <v>0</v>
      </c>
      <c r="E20" s="447" t="str">
        <f t="shared" ca="1" si="2"/>
        <v>-</v>
      </c>
      <c r="F20" t="str">
        <f t="shared" si="3"/>
        <v>T884</v>
      </c>
      <c r="G20" t="str">
        <f t="shared" si="4"/>
        <v>T885</v>
      </c>
      <c r="H20">
        <v>884</v>
      </c>
      <c r="I20">
        <v>885</v>
      </c>
      <c r="J20" s="450" t="s">
        <v>363</v>
      </c>
      <c r="K20" s="449">
        <f t="shared" ca="1" si="5"/>
        <v>0</v>
      </c>
      <c r="L20" s="448">
        <f t="shared" ca="1" si="6"/>
        <v>0</v>
      </c>
      <c r="M20" s="447" t="str">
        <f t="shared" ca="1" si="7"/>
        <v>-</v>
      </c>
      <c r="N20" t="str">
        <f t="shared" si="8"/>
        <v>T886</v>
      </c>
      <c r="O20" t="str">
        <f t="shared" si="9"/>
        <v>T887</v>
      </c>
      <c r="P20">
        <v>886</v>
      </c>
      <c r="Q20">
        <v>887</v>
      </c>
      <c r="R20" s="450" t="s">
        <v>363</v>
      </c>
      <c r="S20" s="449">
        <f t="shared" ca="1" si="10"/>
        <v>0</v>
      </c>
      <c r="T20" s="448">
        <f t="shared" ca="1" si="11"/>
        <v>188</v>
      </c>
      <c r="U20" s="447" t="str">
        <f t="shared" ca="1" si="12"/>
        <v>-</v>
      </c>
      <c r="V20" t="str">
        <f t="shared" si="13"/>
        <v>T898</v>
      </c>
      <c r="W20" t="str">
        <f t="shared" si="14"/>
        <v>T899</v>
      </c>
      <c r="X20">
        <v>898</v>
      </c>
      <c r="Y20">
        <v>899</v>
      </c>
    </row>
    <row r="21" spans="2:25" ht="15">
      <c r="B21" s="450" t="s">
        <v>362</v>
      </c>
      <c r="C21" s="449">
        <f t="shared" ca="1" si="0"/>
        <v>0</v>
      </c>
      <c r="D21" s="448">
        <f t="shared" ca="1" si="1"/>
        <v>0</v>
      </c>
      <c r="E21" s="447" t="str">
        <f t="shared" ca="1" si="2"/>
        <v>-</v>
      </c>
      <c r="F21" t="str">
        <f t="shared" si="3"/>
        <v>T937</v>
      </c>
      <c r="G21" t="str">
        <f t="shared" si="4"/>
        <v>T938</v>
      </c>
      <c r="H21">
        <v>937</v>
      </c>
      <c r="I21">
        <v>938</v>
      </c>
      <c r="J21" s="450" t="s">
        <v>362</v>
      </c>
      <c r="K21" s="449">
        <f t="shared" ca="1" si="5"/>
        <v>0</v>
      </c>
      <c r="L21" s="448">
        <f t="shared" ca="1" si="6"/>
        <v>0</v>
      </c>
      <c r="M21" s="447" t="str">
        <f t="shared" ca="1" si="7"/>
        <v>-</v>
      </c>
      <c r="N21" t="str">
        <f t="shared" si="8"/>
        <v>T939</v>
      </c>
      <c r="O21" t="str">
        <f t="shared" si="9"/>
        <v>T940</v>
      </c>
      <c r="P21">
        <v>939</v>
      </c>
      <c r="Q21">
        <v>940</v>
      </c>
      <c r="R21" s="450" t="s">
        <v>362</v>
      </c>
      <c r="S21" s="449">
        <f t="shared" ca="1" si="10"/>
        <v>0</v>
      </c>
      <c r="T21" s="448">
        <f t="shared" ca="1" si="11"/>
        <v>0</v>
      </c>
      <c r="U21" s="447" t="str">
        <f t="shared" ca="1" si="12"/>
        <v>-</v>
      </c>
      <c r="V21" t="str">
        <f t="shared" si="13"/>
        <v>T951</v>
      </c>
      <c r="W21" t="str">
        <f t="shared" si="14"/>
        <v>T952</v>
      </c>
      <c r="X21">
        <v>951</v>
      </c>
      <c r="Y21">
        <v>952</v>
      </c>
    </row>
    <row r="22" spans="2:25" ht="15">
      <c r="B22" s="450" t="s">
        <v>361</v>
      </c>
      <c r="C22" s="449">
        <f t="shared" ca="1" si="0"/>
        <v>0</v>
      </c>
      <c r="D22" s="448">
        <f t="shared" ca="1" si="1"/>
        <v>0</v>
      </c>
      <c r="E22" s="447" t="str">
        <f t="shared" ca="1" si="2"/>
        <v>-</v>
      </c>
      <c r="F22" t="str">
        <f t="shared" si="3"/>
        <v>T990</v>
      </c>
      <c r="G22" t="str">
        <f t="shared" si="4"/>
        <v>T991</v>
      </c>
      <c r="H22">
        <v>990</v>
      </c>
      <c r="I22">
        <v>991</v>
      </c>
      <c r="J22" s="450" t="s">
        <v>361</v>
      </c>
      <c r="K22" s="449">
        <f t="shared" ca="1" si="5"/>
        <v>0</v>
      </c>
      <c r="L22" s="448">
        <f t="shared" ca="1" si="6"/>
        <v>0</v>
      </c>
      <c r="M22" s="447" t="str">
        <f t="shared" ca="1" si="7"/>
        <v>-</v>
      </c>
      <c r="N22" t="str">
        <f t="shared" si="8"/>
        <v>T992</v>
      </c>
      <c r="O22" t="str">
        <f t="shared" si="9"/>
        <v>T993</v>
      </c>
      <c r="P22">
        <v>992</v>
      </c>
      <c r="Q22">
        <v>993</v>
      </c>
      <c r="R22" s="450" t="s">
        <v>361</v>
      </c>
      <c r="S22" s="449">
        <f t="shared" ca="1" si="10"/>
        <v>0</v>
      </c>
      <c r="T22" s="448">
        <f t="shared" ca="1" si="11"/>
        <v>0</v>
      </c>
      <c r="U22" s="447" t="str">
        <f t="shared" ca="1" si="12"/>
        <v>-</v>
      </c>
      <c r="V22" t="str">
        <f t="shared" si="13"/>
        <v>T1004</v>
      </c>
      <c r="W22" t="str">
        <f t="shared" si="14"/>
        <v>T1005</v>
      </c>
      <c r="X22">
        <v>1004</v>
      </c>
      <c r="Y22">
        <v>1005</v>
      </c>
    </row>
    <row r="23" spans="2:25" ht="15">
      <c r="B23" s="450" t="s">
        <v>360</v>
      </c>
      <c r="C23" s="449">
        <f t="shared" ca="1" si="0"/>
        <v>0</v>
      </c>
      <c r="D23" s="448">
        <f t="shared" ca="1" si="1"/>
        <v>0</v>
      </c>
      <c r="E23" s="447" t="str">
        <f t="shared" ca="1" si="2"/>
        <v>-</v>
      </c>
      <c r="F23" t="str">
        <f t="shared" si="3"/>
        <v>T1043</v>
      </c>
      <c r="G23" t="str">
        <f t="shared" si="4"/>
        <v>T1044</v>
      </c>
      <c r="H23">
        <v>1043</v>
      </c>
      <c r="I23">
        <v>1044</v>
      </c>
      <c r="J23" s="450" t="s">
        <v>360</v>
      </c>
      <c r="K23" s="449">
        <f t="shared" ca="1" si="5"/>
        <v>0</v>
      </c>
      <c r="L23" s="448">
        <f t="shared" ca="1" si="6"/>
        <v>0</v>
      </c>
      <c r="M23" s="447" t="str">
        <f t="shared" ca="1" si="7"/>
        <v>-</v>
      </c>
      <c r="N23" t="str">
        <f t="shared" si="8"/>
        <v>T1045</v>
      </c>
      <c r="O23" t="str">
        <f t="shared" si="9"/>
        <v>T1046</v>
      </c>
      <c r="P23">
        <v>1045</v>
      </c>
      <c r="Q23">
        <v>1046</v>
      </c>
      <c r="R23" s="450" t="s">
        <v>360</v>
      </c>
      <c r="S23" s="449">
        <f t="shared" ca="1" si="10"/>
        <v>85200</v>
      </c>
      <c r="T23" s="448">
        <f t="shared" ca="1" si="11"/>
        <v>0</v>
      </c>
      <c r="U23" s="447">
        <f t="shared" ca="1" si="12"/>
        <v>0</v>
      </c>
      <c r="V23" t="str">
        <f t="shared" si="13"/>
        <v>T1057</v>
      </c>
      <c r="W23" t="str">
        <f t="shared" si="14"/>
        <v>T1058</v>
      </c>
      <c r="X23">
        <v>1057</v>
      </c>
      <c r="Y23">
        <v>1058</v>
      </c>
    </row>
    <row r="24" spans="2:25" ht="15">
      <c r="B24" s="450" t="s">
        <v>359</v>
      </c>
      <c r="C24" s="449">
        <f t="shared" ca="1" si="0"/>
        <v>0</v>
      </c>
      <c r="D24" s="448">
        <f t="shared" ca="1" si="1"/>
        <v>0</v>
      </c>
      <c r="E24" s="447" t="str">
        <f t="shared" ca="1" si="2"/>
        <v>-</v>
      </c>
      <c r="F24" t="str">
        <f t="shared" si="3"/>
        <v>T1096</v>
      </c>
      <c r="G24" t="str">
        <f t="shared" si="4"/>
        <v>T1097</v>
      </c>
      <c r="H24">
        <v>1096</v>
      </c>
      <c r="I24">
        <v>1097</v>
      </c>
      <c r="J24" s="450" t="s">
        <v>359</v>
      </c>
      <c r="K24" s="449">
        <f t="shared" ca="1" si="5"/>
        <v>0</v>
      </c>
      <c r="L24" s="448">
        <f t="shared" ca="1" si="6"/>
        <v>0</v>
      </c>
      <c r="M24" s="447" t="str">
        <f t="shared" ca="1" si="7"/>
        <v>-</v>
      </c>
      <c r="N24" t="str">
        <f t="shared" si="8"/>
        <v>T1098</v>
      </c>
      <c r="O24" t="str">
        <f t="shared" si="9"/>
        <v>T1099</v>
      </c>
      <c r="P24">
        <v>1098</v>
      </c>
      <c r="Q24">
        <v>1099</v>
      </c>
      <c r="R24" s="450" t="s">
        <v>359</v>
      </c>
      <c r="S24" s="449">
        <f t="shared" ca="1" si="10"/>
        <v>0</v>
      </c>
      <c r="T24" s="448">
        <f t="shared" ca="1" si="11"/>
        <v>288100</v>
      </c>
      <c r="U24" s="447" t="str">
        <f t="shared" ca="1" si="12"/>
        <v>-</v>
      </c>
      <c r="V24" t="str">
        <f t="shared" si="13"/>
        <v>T1110</v>
      </c>
      <c r="W24" t="str">
        <f t="shared" si="14"/>
        <v>T1111</v>
      </c>
      <c r="X24">
        <v>1110</v>
      </c>
      <c r="Y24">
        <v>1111</v>
      </c>
    </row>
    <row r="25" spans="2:25" ht="15">
      <c r="B25" s="450" t="s">
        <v>358</v>
      </c>
      <c r="C25" s="449">
        <f t="shared" ca="1" si="0"/>
        <v>0</v>
      </c>
      <c r="D25" s="448">
        <f t="shared" ca="1" si="1"/>
        <v>0</v>
      </c>
      <c r="E25" s="447" t="str">
        <f t="shared" ca="1" si="2"/>
        <v>-</v>
      </c>
      <c r="F25" t="str">
        <f t="shared" si="3"/>
        <v>T1149</v>
      </c>
      <c r="G25" t="str">
        <f t="shared" si="4"/>
        <v>T1150</v>
      </c>
      <c r="H25">
        <v>1149</v>
      </c>
      <c r="I25">
        <v>1150</v>
      </c>
      <c r="J25" s="450" t="s">
        <v>358</v>
      </c>
      <c r="K25" s="449">
        <f t="shared" ca="1" si="5"/>
        <v>0</v>
      </c>
      <c r="L25" s="448">
        <f t="shared" ca="1" si="6"/>
        <v>0</v>
      </c>
      <c r="M25" s="447" t="str">
        <f t="shared" ca="1" si="7"/>
        <v>-</v>
      </c>
      <c r="N25" t="str">
        <f t="shared" si="8"/>
        <v>T1151</v>
      </c>
      <c r="O25" t="str">
        <f t="shared" si="9"/>
        <v>T1152</v>
      </c>
      <c r="P25">
        <v>1151</v>
      </c>
      <c r="Q25">
        <v>1152</v>
      </c>
      <c r="R25" s="450" t="s">
        <v>358</v>
      </c>
      <c r="S25" s="449">
        <f t="shared" ca="1" si="10"/>
        <v>0</v>
      </c>
      <c r="T25" s="448">
        <f t="shared" ca="1" si="11"/>
        <v>0</v>
      </c>
      <c r="U25" s="447" t="str">
        <f t="shared" ca="1" si="12"/>
        <v>-</v>
      </c>
      <c r="V25" t="str">
        <f t="shared" si="13"/>
        <v>T1163</v>
      </c>
      <c r="W25" t="str">
        <f t="shared" si="14"/>
        <v>T1164</v>
      </c>
      <c r="X25">
        <v>1163</v>
      </c>
      <c r="Y25">
        <v>1164</v>
      </c>
    </row>
    <row r="26" spans="2:25" ht="15">
      <c r="B26" s="450" t="s">
        <v>357</v>
      </c>
      <c r="C26" s="449">
        <f t="shared" ca="1" si="0"/>
        <v>0</v>
      </c>
      <c r="D26" s="448">
        <f t="shared" ca="1" si="1"/>
        <v>0</v>
      </c>
      <c r="E26" s="447" t="str">
        <f t="shared" ca="1" si="2"/>
        <v>-</v>
      </c>
      <c r="F26" t="str">
        <f t="shared" si="3"/>
        <v>T1202</v>
      </c>
      <c r="G26" t="str">
        <f t="shared" si="4"/>
        <v>T1203</v>
      </c>
      <c r="H26">
        <v>1202</v>
      </c>
      <c r="I26">
        <v>1203</v>
      </c>
      <c r="J26" s="450" t="s">
        <v>357</v>
      </c>
      <c r="K26" s="449">
        <f t="shared" ca="1" si="5"/>
        <v>0</v>
      </c>
      <c r="L26" s="448">
        <f t="shared" ca="1" si="6"/>
        <v>0</v>
      </c>
      <c r="M26" s="447" t="str">
        <f t="shared" ca="1" si="7"/>
        <v>-</v>
      </c>
      <c r="N26" t="str">
        <f t="shared" si="8"/>
        <v>T1204</v>
      </c>
      <c r="O26" t="str">
        <f t="shared" si="9"/>
        <v>T1205</v>
      </c>
      <c r="P26">
        <v>1204</v>
      </c>
      <c r="Q26">
        <v>1205</v>
      </c>
      <c r="R26" s="450" t="s">
        <v>357</v>
      </c>
      <c r="S26" s="449">
        <f t="shared" ca="1" si="10"/>
        <v>0</v>
      </c>
      <c r="T26" s="448">
        <f t="shared" ca="1" si="11"/>
        <v>0</v>
      </c>
      <c r="U26" s="447" t="str">
        <f t="shared" ca="1" si="12"/>
        <v>-</v>
      </c>
      <c r="V26" t="str">
        <f t="shared" si="13"/>
        <v>T1216</v>
      </c>
      <c r="W26" t="str">
        <f t="shared" si="14"/>
        <v>T1217</v>
      </c>
      <c r="X26">
        <v>1216</v>
      </c>
      <c r="Y26">
        <v>1217</v>
      </c>
    </row>
    <row r="27" spans="2:25" ht="15">
      <c r="B27" s="450" t="s">
        <v>356</v>
      </c>
      <c r="C27" s="449">
        <f t="shared" ca="1" si="0"/>
        <v>0</v>
      </c>
      <c r="D27" s="448">
        <f t="shared" ca="1" si="1"/>
        <v>0</v>
      </c>
      <c r="E27" s="447" t="str">
        <f t="shared" ca="1" si="2"/>
        <v>-</v>
      </c>
      <c r="F27" t="str">
        <f t="shared" si="3"/>
        <v>T1255</v>
      </c>
      <c r="G27" t="str">
        <f t="shared" si="4"/>
        <v>T1256</v>
      </c>
      <c r="H27">
        <v>1255</v>
      </c>
      <c r="I27">
        <v>1256</v>
      </c>
      <c r="J27" s="450" t="s">
        <v>356</v>
      </c>
      <c r="K27" s="449">
        <f t="shared" ca="1" si="5"/>
        <v>0</v>
      </c>
      <c r="L27" s="448">
        <f t="shared" ca="1" si="6"/>
        <v>0</v>
      </c>
      <c r="M27" s="447" t="str">
        <f t="shared" ca="1" si="7"/>
        <v>-</v>
      </c>
      <c r="N27" t="str">
        <f t="shared" si="8"/>
        <v>T1257</v>
      </c>
      <c r="O27" t="str">
        <f t="shared" si="9"/>
        <v>T1258</v>
      </c>
      <c r="P27">
        <v>1257</v>
      </c>
      <c r="Q27">
        <v>1258</v>
      </c>
      <c r="R27" s="450" t="s">
        <v>356</v>
      </c>
      <c r="S27" s="449">
        <f t="shared" ca="1" si="10"/>
        <v>780380</v>
      </c>
      <c r="T27" s="448">
        <f t="shared" ca="1" si="11"/>
        <v>0</v>
      </c>
      <c r="U27" s="447">
        <f t="shared" ca="1" si="12"/>
        <v>0</v>
      </c>
      <c r="V27" t="str">
        <f t="shared" si="13"/>
        <v>T1269</v>
      </c>
      <c r="W27" t="str">
        <f t="shared" si="14"/>
        <v>T1270</v>
      </c>
      <c r="X27">
        <v>1269</v>
      </c>
      <c r="Y27">
        <v>1270</v>
      </c>
    </row>
    <row r="28" spans="2:25" ht="15">
      <c r="B28" s="450" t="s">
        <v>355</v>
      </c>
      <c r="C28" s="449">
        <f t="shared" ca="1" si="0"/>
        <v>0</v>
      </c>
      <c r="D28" s="448">
        <f t="shared" ca="1" si="1"/>
        <v>0</v>
      </c>
      <c r="E28" s="447" t="str">
        <f t="shared" ca="1" si="2"/>
        <v>-</v>
      </c>
      <c r="F28" t="str">
        <f t="shared" si="3"/>
        <v>T1308</v>
      </c>
      <c r="G28" t="str">
        <f t="shared" si="4"/>
        <v>T1309</v>
      </c>
      <c r="H28">
        <v>1308</v>
      </c>
      <c r="I28">
        <v>1309</v>
      </c>
      <c r="J28" s="450" t="s">
        <v>355</v>
      </c>
      <c r="K28" s="449">
        <f t="shared" ca="1" si="5"/>
        <v>0</v>
      </c>
      <c r="L28" s="448">
        <f t="shared" ca="1" si="6"/>
        <v>0</v>
      </c>
      <c r="M28" s="447" t="str">
        <f t="shared" ca="1" si="7"/>
        <v>-</v>
      </c>
      <c r="N28" t="str">
        <f t="shared" si="8"/>
        <v>T1310</v>
      </c>
      <c r="O28" t="str">
        <f t="shared" si="9"/>
        <v>T1311</v>
      </c>
      <c r="P28">
        <v>1310</v>
      </c>
      <c r="Q28">
        <v>1311</v>
      </c>
      <c r="R28" s="450" t="s">
        <v>355</v>
      </c>
      <c r="S28" s="449">
        <f t="shared" ca="1" si="10"/>
        <v>0</v>
      </c>
      <c r="T28" s="448">
        <f t="shared" ca="1" si="11"/>
        <v>114950</v>
      </c>
      <c r="U28" s="447" t="str">
        <f t="shared" ca="1" si="12"/>
        <v>-</v>
      </c>
      <c r="V28" t="str">
        <f t="shared" si="13"/>
        <v>T1322</v>
      </c>
      <c r="W28" t="str">
        <f t="shared" si="14"/>
        <v>T1323</v>
      </c>
      <c r="X28">
        <v>1322</v>
      </c>
      <c r="Y28">
        <v>1323</v>
      </c>
    </row>
    <row r="29" spans="2:25" ht="15">
      <c r="B29" s="450" t="s">
        <v>354</v>
      </c>
      <c r="C29" s="449">
        <f t="shared" ca="1" si="0"/>
        <v>0</v>
      </c>
      <c r="D29" s="448">
        <f t="shared" ca="1" si="1"/>
        <v>0</v>
      </c>
      <c r="E29" s="447" t="str">
        <f t="shared" ca="1" si="2"/>
        <v>-</v>
      </c>
      <c r="F29" t="str">
        <f t="shared" si="3"/>
        <v>T1361</v>
      </c>
      <c r="G29" t="str">
        <f t="shared" si="4"/>
        <v>T1362</v>
      </c>
      <c r="H29">
        <v>1361</v>
      </c>
      <c r="I29">
        <v>1362</v>
      </c>
      <c r="J29" s="450" t="s">
        <v>354</v>
      </c>
      <c r="K29" s="449">
        <f t="shared" ca="1" si="5"/>
        <v>0</v>
      </c>
      <c r="L29" s="448">
        <f t="shared" ca="1" si="6"/>
        <v>0</v>
      </c>
      <c r="M29" s="447" t="str">
        <f t="shared" ca="1" si="7"/>
        <v>-</v>
      </c>
      <c r="N29" t="str">
        <f t="shared" si="8"/>
        <v>T1363</v>
      </c>
      <c r="O29" t="str">
        <f t="shared" si="9"/>
        <v>T1364</v>
      </c>
      <c r="P29">
        <v>1363</v>
      </c>
      <c r="Q29">
        <v>1364</v>
      </c>
      <c r="R29" s="450" t="s">
        <v>354</v>
      </c>
      <c r="S29" s="449">
        <f t="shared" ca="1" si="10"/>
        <v>0</v>
      </c>
      <c r="T29" s="448">
        <f t="shared" ca="1" si="11"/>
        <v>1600</v>
      </c>
      <c r="U29" s="447" t="str">
        <f t="shared" ca="1" si="12"/>
        <v>-</v>
      </c>
      <c r="V29" t="str">
        <f t="shared" si="13"/>
        <v>T1375</v>
      </c>
      <c r="W29" t="str">
        <f t="shared" si="14"/>
        <v>T1376</v>
      </c>
      <c r="X29">
        <v>1375</v>
      </c>
      <c r="Y29">
        <v>1376</v>
      </c>
    </row>
    <row r="30" spans="2:25" ht="15">
      <c r="B30" s="450" t="s">
        <v>353</v>
      </c>
      <c r="C30" s="449">
        <f t="shared" ca="1" si="0"/>
        <v>0</v>
      </c>
      <c r="D30" s="448">
        <f t="shared" ca="1" si="1"/>
        <v>0</v>
      </c>
      <c r="E30" s="447" t="str">
        <f t="shared" ca="1" si="2"/>
        <v>-</v>
      </c>
      <c r="F30" t="str">
        <f t="shared" si="3"/>
        <v>T1414</v>
      </c>
      <c r="G30" t="str">
        <f t="shared" si="4"/>
        <v>T1415</v>
      </c>
      <c r="H30">
        <v>1414</v>
      </c>
      <c r="I30">
        <v>1415</v>
      </c>
      <c r="J30" s="450" t="s">
        <v>353</v>
      </c>
      <c r="K30" s="449">
        <f t="shared" ca="1" si="5"/>
        <v>0</v>
      </c>
      <c r="L30" s="448">
        <f t="shared" ca="1" si="6"/>
        <v>0</v>
      </c>
      <c r="M30" s="447" t="str">
        <f t="shared" ca="1" si="7"/>
        <v>-</v>
      </c>
      <c r="N30" t="str">
        <f t="shared" si="8"/>
        <v>T1416</v>
      </c>
      <c r="O30" t="str">
        <f t="shared" si="9"/>
        <v>T1417</v>
      </c>
      <c r="P30">
        <v>1416</v>
      </c>
      <c r="Q30">
        <v>1417</v>
      </c>
      <c r="R30" s="450" t="s">
        <v>353</v>
      </c>
      <c r="S30" s="449">
        <f t="shared" ca="1" si="10"/>
        <v>516450</v>
      </c>
      <c r="T30" s="448">
        <f t="shared" ca="1" si="11"/>
        <v>0</v>
      </c>
      <c r="U30" s="447">
        <f t="shared" ca="1" si="12"/>
        <v>0</v>
      </c>
      <c r="V30" t="str">
        <f t="shared" si="13"/>
        <v>T1428</v>
      </c>
      <c r="W30" t="str">
        <f t="shared" si="14"/>
        <v>T1429</v>
      </c>
      <c r="X30">
        <v>1428</v>
      </c>
      <c r="Y30">
        <v>1429</v>
      </c>
    </row>
    <row r="31" spans="2:25" ht="15">
      <c r="B31" s="450" t="s">
        <v>352</v>
      </c>
      <c r="C31" s="449">
        <f t="shared" ca="1" si="0"/>
        <v>318250</v>
      </c>
      <c r="D31" s="448">
        <f t="shared" ca="1" si="1"/>
        <v>0</v>
      </c>
      <c r="E31" s="447">
        <f t="shared" ca="1" si="2"/>
        <v>0</v>
      </c>
      <c r="F31" t="str">
        <f t="shared" si="3"/>
        <v>T1467</v>
      </c>
      <c r="G31" t="str">
        <f t="shared" si="4"/>
        <v>T1468</v>
      </c>
      <c r="H31">
        <v>1467</v>
      </c>
      <c r="I31">
        <v>1468</v>
      </c>
      <c r="J31" s="450" t="s">
        <v>352</v>
      </c>
      <c r="K31" s="449">
        <f t="shared" ca="1" si="5"/>
        <v>0</v>
      </c>
      <c r="L31" s="448">
        <f t="shared" ca="1" si="6"/>
        <v>0</v>
      </c>
      <c r="M31" s="447" t="str">
        <f t="shared" ca="1" si="7"/>
        <v>-</v>
      </c>
      <c r="N31" t="str">
        <f t="shared" si="8"/>
        <v>T1469</v>
      </c>
      <c r="O31" t="str">
        <f t="shared" si="9"/>
        <v>T1470</v>
      </c>
      <c r="P31">
        <v>1469</v>
      </c>
      <c r="Q31">
        <v>1470</v>
      </c>
      <c r="R31" s="450" t="s">
        <v>352</v>
      </c>
      <c r="S31" s="449">
        <f t="shared" ca="1" si="10"/>
        <v>0</v>
      </c>
      <c r="T31" s="448">
        <f t="shared" ca="1" si="11"/>
        <v>555750</v>
      </c>
      <c r="U31" s="447" t="str">
        <f t="shared" ca="1" si="12"/>
        <v>-</v>
      </c>
      <c r="V31" t="str">
        <f t="shared" si="13"/>
        <v>T1481</v>
      </c>
      <c r="W31" t="str">
        <f t="shared" si="14"/>
        <v>T1482</v>
      </c>
      <c r="X31">
        <v>1481</v>
      </c>
      <c r="Y31">
        <v>1482</v>
      </c>
    </row>
    <row r="32" spans="2:25" ht="15">
      <c r="B32" s="450" t="s">
        <v>351</v>
      </c>
      <c r="C32" s="449">
        <f t="shared" ca="1" si="0"/>
        <v>213750</v>
      </c>
      <c r="D32" s="448">
        <f t="shared" ca="1" si="1"/>
        <v>0</v>
      </c>
      <c r="E32" s="447">
        <f t="shared" ca="1" si="2"/>
        <v>0</v>
      </c>
      <c r="F32" t="str">
        <f t="shared" si="3"/>
        <v>T1520</v>
      </c>
      <c r="G32" t="str">
        <f t="shared" si="4"/>
        <v>T1521</v>
      </c>
      <c r="H32">
        <v>1520</v>
      </c>
      <c r="I32">
        <v>1521</v>
      </c>
      <c r="J32" s="450" t="s">
        <v>351</v>
      </c>
      <c r="K32" s="449">
        <f t="shared" ca="1" si="5"/>
        <v>0</v>
      </c>
      <c r="L32" s="448">
        <f t="shared" ca="1" si="6"/>
        <v>0</v>
      </c>
      <c r="M32" s="447" t="str">
        <f t="shared" ca="1" si="7"/>
        <v>-</v>
      </c>
      <c r="N32" t="str">
        <f t="shared" si="8"/>
        <v>T1522</v>
      </c>
      <c r="O32" t="str">
        <f t="shared" si="9"/>
        <v>T1523</v>
      </c>
      <c r="P32">
        <v>1522</v>
      </c>
      <c r="Q32">
        <v>1523</v>
      </c>
      <c r="R32" s="450" t="s">
        <v>351</v>
      </c>
      <c r="S32" s="449">
        <f t="shared" ca="1" si="10"/>
        <v>0</v>
      </c>
      <c r="T32" s="448">
        <f t="shared" ca="1" si="11"/>
        <v>0</v>
      </c>
      <c r="U32" s="447" t="str">
        <f t="shared" ca="1" si="12"/>
        <v>-</v>
      </c>
      <c r="V32" t="str">
        <f t="shared" si="13"/>
        <v>T1534</v>
      </c>
      <c r="W32" t="str">
        <f t="shared" si="14"/>
        <v>T1535</v>
      </c>
      <c r="X32">
        <v>1534</v>
      </c>
      <c r="Y32">
        <v>1535</v>
      </c>
    </row>
    <row r="33" spans="2:25" ht="15">
      <c r="B33" s="450" t="s">
        <v>350</v>
      </c>
      <c r="C33" s="449">
        <f t="shared" ca="1" si="0"/>
        <v>137750</v>
      </c>
      <c r="D33" s="448">
        <f t="shared" ca="1" si="1"/>
        <v>340100</v>
      </c>
      <c r="E33" s="447">
        <f t="shared" ca="1" si="2"/>
        <v>2.4689655172413794</v>
      </c>
      <c r="F33" t="str">
        <f t="shared" si="3"/>
        <v>T1573</v>
      </c>
      <c r="G33" t="str">
        <f t="shared" si="4"/>
        <v>T1574</v>
      </c>
      <c r="H33">
        <v>1573</v>
      </c>
      <c r="I33">
        <v>1574</v>
      </c>
      <c r="J33" s="450" t="s">
        <v>350</v>
      </c>
      <c r="K33" s="449">
        <f t="shared" ca="1" si="5"/>
        <v>264100</v>
      </c>
      <c r="L33" s="448">
        <f t="shared" ca="1" si="6"/>
        <v>0</v>
      </c>
      <c r="M33" s="447">
        <f t="shared" ca="1" si="7"/>
        <v>0</v>
      </c>
      <c r="N33" t="str">
        <f t="shared" si="8"/>
        <v>T1575</v>
      </c>
      <c r="O33" t="str">
        <f t="shared" si="9"/>
        <v>T1576</v>
      </c>
      <c r="P33">
        <v>1575</v>
      </c>
      <c r="Q33">
        <v>1576</v>
      </c>
      <c r="R33" s="450" t="s">
        <v>350</v>
      </c>
      <c r="S33" s="449">
        <f t="shared" ca="1" si="10"/>
        <v>0</v>
      </c>
      <c r="T33" s="448">
        <f t="shared" ca="1" si="11"/>
        <v>0</v>
      </c>
      <c r="U33" s="447" t="str">
        <f t="shared" ca="1" si="12"/>
        <v>-</v>
      </c>
      <c r="V33" t="str">
        <f t="shared" si="13"/>
        <v>T1587</v>
      </c>
      <c r="W33" t="str">
        <f t="shared" si="14"/>
        <v>T1588</v>
      </c>
      <c r="X33">
        <v>1587</v>
      </c>
      <c r="Y33">
        <v>1588</v>
      </c>
    </row>
    <row r="34" spans="2:25" ht="15">
      <c r="B34" s="450" t="s">
        <v>349</v>
      </c>
      <c r="C34" s="449">
        <f t="shared" ca="1" si="0"/>
        <v>0</v>
      </c>
      <c r="D34" s="448">
        <f t="shared" ca="1" si="1"/>
        <v>152000</v>
      </c>
      <c r="E34" s="447" t="str">
        <f t="shared" ca="1" si="2"/>
        <v>-</v>
      </c>
      <c r="F34" t="str">
        <f t="shared" si="3"/>
        <v>T1626</v>
      </c>
      <c r="G34" t="str">
        <f t="shared" si="4"/>
        <v>T1627</v>
      </c>
      <c r="H34">
        <v>1626</v>
      </c>
      <c r="I34">
        <v>1627</v>
      </c>
      <c r="J34" s="450" t="s">
        <v>349</v>
      </c>
      <c r="K34" s="449">
        <f t="shared" ca="1" si="5"/>
        <v>280250</v>
      </c>
      <c r="L34" s="448">
        <f t="shared" ca="1" si="6"/>
        <v>0</v>
      </c>
      <c r="M34" s="447">
        <f t="shared" ca="1" si="7"/>
        <v>0</v>
      </c>
      <c r="N34" t="str">
        <f t="shared" si="8"/>
        <v>T1628</v>
      </c>
      <c r="O34" t="str">
        <f t="shared" si="9"/>
        <v>T1629</v>
      </c>
      <c r="P34">
        <v>1628</v>
      </c>
      <c r="Q34">
        <v>1629</v>
      </c>
      <c r="R34" s="450" t="s">
        <v>349</v>
      </c>
      <c r="S34" s="449">
        <f t="shared" ca="1" si="10"/>
        <v>0</v>
      </c>
      <c r="T34" s="448">
        <f t="shared" ca="1" si="11"/>
        <v>0</v>
      </c>
      <c r="U34" s="447" t="str">
        <f t="shared" ca="1" si="12"/>
        <v>-</v>
      </c>
      <c r="V34" t="str">
        <f t="shared" si="13"/>
        <v>T1640</v>
      </c>
      <c r="W34" t="str">
        <f t="shared" si="14"/>
        <v>T1641</v>
      </c>
      <c r="X34">
        <v>1640</v>
      </c>
      <c r="Y34">
        <v>1641</v>
      </c>
    </row>
    <row r="35" spans="2:25" ht="16" thickBot="1">
      <c r="B35" s="450" t="s">
        <v>348</v>
      </c>
      <c r="C35" s="449">
        <f t="shared" ca="1" si="0"/>
        <v>0</v>
      </c>
      <c r="D35" s="448">
        <f t="shared" ca="1" si="1"/>
        <v>0</v>
      </c>
      <c r="E35" s="447" t="str">
        <f t="shared" ca="1" si="2"/>
        <v>-</v>
      </c>
      <c r="F35" t="str">
        <f t="shared" si="3"/>
        <v>T1679</v>
      </c>
      <c r="G35" t="str">
        <f t="shared" si="4"/>
        <v>T1680</v>
      </c>
      <c r="H35">
        <v>1679</v>
      </c>
      <c r="I35">
        <v>1680</v>
      </c>
      <c r="J35" s="450" t="s">
        <v>348</v>
      </c>
      <c r="K35" s="449">
        <f t="shared" ca="1" si="5"/>
        <v>123500</v>
      </c>
      <c r="L35" s="448">
        <f t="shared" ca="1" si="6"/>
        <v>0</v>
      </c>
      <c r="M35" s="447">
        <f t="shared" ca="1" si="7"/>
        <v>0</v>
      </c>
      <c r="N35" t="str">
        <f t="shared" si="8"/>
        <v>T1681</v>
      </c>
      <c r="O35" t="str">
        <f t="shared" si="9"/>
        <v>T1682</v>
      </c>
      <c r="P35">
        <v>1681</v>
      </c>
      <c r="Q35">
        <v>1682</v>
      </c>
      <c r="R35" s="450" t="s">
        <v>348</v>
      </c>
      <c r="S35" s="449">
        <f t="shared" ca="1" si="10"/>
        <v>0</v>
      </c>
      <c r="T35" s="448">
        <f t="shared" ca="1" si="11"/>
        <v>0</v>
      </c>
      <c r="U35" s="447" t="str">
        <f t="shared" ca="1" si="12"/>
        <v>-</v>
      </c>
      <c r="V35" t="str">
        <f t="shared" si="13"/>
        <v>T1693</v>
      </c>
      <c r="W35" t="str">
        <f t="shared" si="14"/>
        <v>T1694</v>
      </c>
      <c r="X35">
        <v>1693</v>
      </c>
      <c r="Y35">
        <v>1694</v>
      </c>
    </row>
    <row r="36" spans="2:25" ht="15" thickBot="1">
      <c r="B36" s="446" t="s">
        <v>347</v>
      </c>
      <c r="C36" s="445">
        <f ca="1">SUM(C5:C35)</f>
        <v>1051254</v>
      </c>
      <c r="D36" s="444">
        <f ca="1">SUM(D5:D35)</f>
        <v>684580</v>
      </c>
      <c r="E36" s="443">
        <f ca="1">IF(D36=0,"-",D36/C36)</f>
        <v>0.65120322966666477</v>
      </c>
      <c r="J36" s="446" t="s">
        <v>347</v>
      </c>
      <c r="K36" s="445">
        <f ca="1">SUM(K5:K35)</f>
        <v>1212400</v>
      </c>
      <c r="L36" s="444">
        <f ca="1">SUM(L5:L35)</f>
        <v>2376284</v>
      </c>
      <c r="M36" s="443">
        <f ca="1">IF(L36=0,"-",L36/K36)</f>
        <v>1.9599835037941273</v>
      </c>
      <c r="R36" s="446" t="s">
        <v>347</v>
      </c>
      <c r="S36" s="445">
        <f ca="1">SUM(S5:S35)</f>
        <v>3215809</v>
      </c>
      <c r="T36" s="444">
        <f ca="1">SUM(T5:T35)</f>
        <v>3692418</v>
      </c>
      <c r="U36" s="443">
        <f ca="1">IF(T36=0,"-",T36/S36)</f>
        <v>1.1482081180816397</v>
      </c>
    </row>
  </sheetData>
  <mergeCells count="3">
    <mergeCell ref="B2:E3"/>
    <mergeCell ref="J2:M3"/>
    <mergeCell ref="R2:U3"/>
  </mergeCells>
  <phoneticPr fontId="3"/>
  <conditionalFormatting sqref="E5:E35">
    <cfRule type="cellIs" dxfId="18" priority="5" stopIfTrue="1" operator="lessThan">
      <formula>1</formula>
    </cfRule>
  </conditionalFormatting>
  <conditionalFormatting sqref="M5:M35">
    <cfRule type="cellIs" dxfId="17" priority="3" stopIfTrue="1" operator="lessThan">
      <formula>1</formula>
    </cfRule>
  </conditionalFormatting>
  <conditionalFormatting sqref="U5:U35">
    <cfRule type="cellIs" dxfId="16" priority="1" stopIfTrue="1" operator="lessThan">
      <formula>1</formula>
    </cfRule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6"/>
  <sheetViews>
    <sheetView workbookViewId="0">
      <selection activeCell="D4" sqref="D4:D5"/>
    </sheetView>
  </sheetViews>
  <sheetFormatPr baseColWidth="10" defaultColWidth="8.6640625" defaultRowHeight="14"/>
  <cols>
    <col min="1" max="1" width="9" customWidth="1"/>
    <col min="2" max="3" width="12.33203125" customWidth="1"/>
    <col min="4" max="4" width="9.33203125" customWidth="1"/>
    <col min="5" max="8" width="9.33203125" hidden="1" customWidth="1"/>
    <col min="9" max="9" width="9.33203125" customWidth="1"/>
    <col min="10" max="11" width="12.33203125" customWidth="1"/>
    <col min="12" max="12" width="9.33203125" customWidth="1"/>
    <col min="13" max="16" width="9.33203125" hidden="1" customWidth="1"/>
    <col min="17" max="17" width="9.33203125" customWidth="1"/>
    <col min="18" max="19" width="12.33203125" customWidth="1"/>
    <col min="20" max="21" width="9.33203125" customWidth="1"/>
  </cols>
  <sheetData>
    <row r="1" spans="1:20" ht="15" thickBot="1"/>
    <row r="2" spans="1:20" ht="13.5" customHeight="1">
      <c r="A2" s="977" t="s">
        <v>391</v>
      </c>
      <c r="B2" s="978"/>
      <c r="C2" s="978"/>
      <c r="D2" s="979"/>
      <c r="I2" s="977" t="s">
        <v>390</v>
      </c>
      <c r="J2" s="978"/>
      <c r="K2" s="978"/>
      <c r="L2" s="979"/>
      <c r="Q2" s="977" t="s">
        <v>389</v>
      </c>
      <c r="R2" s="978"/>
      <c r="S2" s="978"/>
      <c r="T2" s="979"/>
    </row>
    <row r="3" spans="1:20" ht="14.25" customHeight="1" thickBot="1">
      <c r="A3" s="980"/>
      <c r="B3" s="981"/>
      <c r="C3" s="981"/>
      <c r="D3" s="982"/>
      <c r="I3" s="980"/>
      <c r="J3" s="981"/>
      <c r="K3" s="981"/>
      <c r="L3" s="982"/>
      <c r="Q3" s="980"/>
      <c r="R3" s="981"/>
      <c r="S3" s="981"/>
      <c r="T3" s="982"/>
    </row>
    <row r="4" spans="1:20" ht="15" thickBot="1">
      <c r="A4" s="458" t="s">
        <v>384</v>
      </c>
      <c r="B4" s="457" t="s">
        <v>383</v>
      </c>
      <c r="C4" s="456" t="s">
        <v>382</v>
      </c>
      <c r="D4" s="455" t="s">
        <v>381</v>
      </c>
      <c r="E4" s="176" t="s">
        <v>388</v>
      </c>
      <c r="F4" s="176" t="s">
        <v>380</v>
      </c>
      <c r="G4" s="176" t="s">
        <v>495</v>
      </c>
      <c r="H4" t="s">
        <v>379</v>
      </c>
      <c r="I4" s="458" t="s">
        <v>384</v>
      </c>
      <c r="J4" s="457" t="s">
        <v>383</v>
      </c>
      <c r="K4" s="456" t="s">
        <v>382</v>
      </c>
      <c r="L4" s="455" t="s">
        <v>381</v>
      </c>
      <c r="M4" s="176" t="s">
        <v>388</v>
      </c>
      <c r="N4" s="176" t="s">
        <v>380</v>
      </c>
      <c r="O4" s="176" t="s">
        <v>495</v>
      </c>
      <c r="P4" t="s">
        <v>379</v>
      </c>
      <c r="Q4" s="458" t="s">
        <v>384</v>
      </c>
      <c r="R4" s="457" t="s">
        <v>383</v>
      </c>
      <c r="S4" s="456" t="s">
        <v>382</v>
      </c>
      <c r="T4" s="455" t="s">
        <v>381</v>
      </c>
    </row>
    <row r="5" spans="1:20" ht="15">
      <c r="A5" s="454" t="s">
        <v>378</v>
      </c>
      <c r="B5" s="453">
        <f t="shared" ref="B5:B35" ca="1" si="0">SUM(INDIRECT("'"&amp;(E$4)&amp;"'!"&amp;(E5)&amp;""))</f>
        <v>0</v>
      </c>
      <c r="C5" s="452">
        <f t="shared" ref="C5:C35" ca="1" si="1">SUM(INDIRECT("'"&amp;(F$4)&amp;"'!"&amp;(F5)&amp;""))</f>
        <v>17960</v>
      </c>
      <c r="D5" s="451" t="str">
        <f t="shared" ref="D5:D35" ca="1" si="2">IFERROR(C5/B5,"-")</f>
        <v>-</v>
      </c>
      <c r="E5" t="str">
        <f t="shared" ref="E5:E35" si="3">CONCATENATE(G$4,G5)</f>
        <v>S95</v>
      </c>
      <c r="F5" t="str">
        <f t="shared" ref="F5:F35" si="4">CONCATENATE(G$4,H5)</f>
        <v>S95</v>
      </c>
      <c r="G5">
        <v>95</v>
      </c>
      <c r="H5">
        <v>95</v>
      </c>
      <c r="I5" s="454" t="s">
        <v>378</v>
      </c>
      <c r="J5" s="453">
        <f t="shared" ref="J5:J35" ca="1" si="5">SUM(INDIRECT("'"&amp;(M$4)&amp;"'!"&amp;(M5)&amp;""))</f>
        <v>0</v>
      </c>
      <c r="K5" s="452">
        <f t="shared" ref="K5:K35" ca="1" si="6">SUM(INDIRECT("'"&amp;(N$4)&amp;"'!"&amp;(N5)&amp;""))</f>
        <v>0</v>
      </c>
      <c r="L5" s="451" t="str">
        <f t="shared" ref="L5:L35" ca="1" si="7">IFERROR(K5/J5,"-")</f>
        <v>-</v>
      </c>
      <c r="M5" t="str">
        <f t="shared" ref="M5:M35" si="8">CONCATENATE(O$4,O5)</f>
        <v>S96</v>
      </c>
      <c r="N5" t="str">
        <f t="shared" ref="N5:N35" si="9">CONCATENATE(O$4,P5)</f>
        <v>S96</v>
      </c>
      <c r="O5">
        <v>96</v>
      </c>
      <c r="P5">
        <v>96</v>
      </c>
      <c r="Q5" s="454" t="s">
        <v>378</v>
      </c>
      <c r="R5" s="453">
        <f t="shared" ref="R5:R35" ca="1" si="10">SUM(B5+J5)</f>
        <v>0</v>
      </c>
      <c r="S5" s="452">
        <f t="shared" ref="S5:S35" ca="1" si="11">SUM(C5+K5)</f>
        <v>17960</v>
      </c>
      <c r="T5" s="451" t="str">
        <f t="shared" ref="T5:T35" ca="1" si="12">IFERROR(S5/R5,"-")</f>
        <v>-</v>
      </c>
    </row>
    <row r="6" spans="1:20" ht="15">
      <c r="A6" s="450" t="s">
        <v>377</v>
      </c>
      <c r="B6" s="453">
        <f t="shared" ca="1" si="0"/>
        <v>0</v>
      </c>
      <c r="C6" s="448">
        <f t="shared" ca="1" si="1"/>
        <v>0</v>
      </c>
      <c r="D6" s="447" t="str">
        <f t="shared" ca="1" si="2"/>
        <v>-</v>
      </c>
      <c r="E6" t="str">
        <f t="shared" si="3"/>
        <v>S148</v>
      </c>
      <c r="F6" t="str">
        <f t="shared" si="4"/>
        <v>S148</v>
      </c>
      <c r="G6">
        <v>148</v>
      </c>
      <c r="H6">
        <v>148</v>
      </c>
      <c r="I6" s="450" t="s">
        <v>377</v>
      </c>
      <c r="J6" s="453">
        <f t="shared" ca="1" si="5"/>
        <v>4530</v>
      </c>
      <c r="K6" s="448">
        <f t="shared" ca="1" si="6"/>
        <v>0</v>
      </c>
      <c r="L6" s="447">
        <f t="shared" ca="1" si="7"/>
        <v>0</v>
      </c>
      <c r="M6" t="str">
        <f t="shared" si="8"/>
        <v>S149</v>
      </c>
      <c r="N6" t="str">
        <f t="shared" si="9"/>
        <v>S149</v>
      </c>
      <c r="O6">
        <v>149</v>
      </c>
      <c r="P6">
        <v>149</v>
      </c>
      <c r="Q6" s="450" t="s">
        <v>377</v>
      </c>
      <c r="R6" s="453">
        <f t="shared" ca="1" si="10"/>
        <v>4530</v>
      </c>
      <c r="S6" s="448">
        <f t="shared" ca="1" si="11"/>
        <v>0</v>
      </c>
      <c r="T6" s="447">
        <f t="shared" ca="1" si="12"/>
        <v>0</v>
      </c>
    </row>
    <row r="7" spans="1:20" ht="15">
      <c r="A7" s="450" t="s">
        <v>376</v>
      </c>
      <c r="B7" s="453">
        <f t="shared" ca="1" si="0"/>
        <v>0</v>
      </c>
      <c r="C7" s="448">
        <f t="shared" ca="1" si="1"/>
        <v>0</v>
      </c>
      <c r="D7" s="447" t="str">
        <f t="shared" ca="1" si="2"/>
        <v>-</v>
      </c>
      <c r="E7" t="str">
        <f t="shared" si="3"/>
        <v>S201</v>
      </c>
      <c r="F7" t="str">
        <f t="shared" si="4"/>
        <v>S201</v>
      </c>
      <c r="G7">
        <v>201</v>
      </c>
      <c r="H7">
        <v>201</v>
      </c>
      <c r="I7" s="450" t="s">
        <v>376</v>
      </c>
      <c r="J7" s="453">
        <f t="shared" ca="1" si="5"/>
        <v>0</v>
      </c>
      <c r="K7" s="448">
        <f t="shared" ca="1" si="6"/>
        <v>0</v>
      </c>
      <c r="L7" s="447" t="str">
        <f t="shared" ca="1" si="7"/>
        <v>-</v>
      </c>
      <c r="M7" t="str">
        <f t="shared" si="8"/>
        <v>S202</v>
      </c>
      <c r="N7" t="str">
        <f t="shared" si="9"/>
        <v>S202</v>
      </c>
      <c r="O7">
        <v>202</v>
      </c>
      <c r="P7">
        <v>202</v>
      </c>
      <c r="Q7" s="450" t="s">
        <v>376</v>
      </c>
      <c r="R7" s="453">
        <f t="shared" ca="1" si="10"/>
        <v>0</v>
      </c>
      <c r="S7" s="448">
        <f t="shared" ca="1" si="11"/>
        <v>0</v>
      </c>
      <c r="T7" s="447" t="str">
        <f t="shared" ca="1" si="12"/>
        <v>-</v>
      </c>
    </row>
    <row r="8" spans="1:20" ht="15">
      <c r="A8" s="450" t="s">
        <v>375</v>
      </c>
      <c r="B8" s="453">
        <f t="shared" ca="1" si="0"/>
        <v>0</v>
      </c>
      <c r="C8" s="448">
        <f t="shared" ca="1" si="1"/>
        <v>0</v>
      </c>
      <c r="D8" s="447" t="str">
        <f t="shared" ca="1" si="2"/>
        <v>-</v>
      </c>
      <c r="E8" t="str">
        <f t="shared" si="3"/>
        <v>S254</v>
      </c>
      <c r="F8" t="str">
        <f t="shared" si="4"/>
        <v>S254</v>
      </c>
      <c r="G8">
        <v>254</v>
      </c>
      <c r="H8">
        <v>254</v>
      </c>
      <c r="I8" s="450" t="s">
        <v>375</v>
      </c>
      <c r="J8" s="453">
        <f t="shared" ca="1" si="5"/>
        <v>0</v>
      </c>
      <c r="K8" s="448">
        <f t="shared" ca="1" si="6"/>
        <v>0</v>
      </c>
      <c r="L8" s="447" t="str">
        <f t="shared" ca="1" si="7"/>
        <v>-</v>
      </c>
      <c r="M8" t="str">
        <f t="shared" si="8"/>
        <v>S255</v>
      </c>
      <c r="N8" t="str">
        <f t="shared" si="9"/>
        <v>S255</v>
      </c>
      <c r="O8">
        <v>255</v>
      </c>
      <c r="P8">
        <v>255</v>
      </c>
      <c r="Q8" s="450" t="s">
        <v>375</v>
      </c>
      <c r="R8" s="453">
        <f t="shared" ca="1" si="10"/>
        <v>0</v>
      </c>
      <c r="S8" s="448">
        <f t="shared" ca="1" si="11"/>
        <v>0</v>
      </c>
      <c r="T8" s="447" t="str">
        <f t="shared" ca="1" si="12"/>
        <v>-</v>
      </c>
    </row>
    <row r="9" spans="1:20" ht="15">
      <c r="A9" s="450" t="s">
        <v>374</v>
      </c>
      <c r="B9" s="453">
        <f t="shared" ca="1" si="0"/>
        <v>0</v>
      </c>
      <c r="C9" s="448">
        <f t="shared" ca="1" si="1"/>
        <v>0</v>
      </c>
      <c r="D9" s="447" t="str">
        <f t="shared" ca="1" si="2"/>
        <v>-</v>
      </c>
      <c r="E9" t="str">
        <f t="shared" si="3"/>
        <v>S307</v>
      </c>
      <c r="F9" t="str">
        <f t="shared" si="4"/>
        <v>S307</v>
      </c>
      <c r="G9">
        <v>307</v>
      </c>
      <c r="H9">
        <v>307</v>
      </c>
      <c r="I9" s="450" t="s">
        <v>374</v>
      </c>
      <c r="J9" s="453">
        <f t="shared" ca="1" si="5"/>
        <v>0</v>
      </c>
      <c r="K9" s="448">
        <f t="shared" ca="1" si="6"/>
        <v>0</v>
      </c>
      <c r="L9" s="447" t="str">
        <f t="shared" ca="1" si="7"/>
        <v>-</v>
      </c>
      <c r="M9" t="str">
        <f t="shared" si="8"/>
        <v>S308</v>
      </c>
      <c r="N9" t="str">
        <f t="shared" si="9"/>
        <v>S308</v>
      </c>
      <c r="O9">
        <v>308</v>
      </c>
      <c r="P9">
        <v>308</v>
      </c>
      <c r="Q9" s="450" t="s">
        <v>374</v>
      </c>
      <c r="R9" s="453">
        <f t="shared" ca="1" si="10"/>
        <v>0</v>
      </c>
      <c r="S9" s="448">
        <f t="shared" ca="1" si="11"/>
        <v>0</v>
      </c>
      <c r="T9" s="447" t="str">
        <f t="shared" ca="1" si="12"/>
        <v>-</v>
      </c>
    </row>
    <row r="10" spans="1:20" ht="15">
      <c r="A10" s="450" t="s">
        <v>373</v>
      </c>
      <c r="B10" s="453">
        <f t="shared" ca="1" si="0"/>
        <v>0</v>
      </c>
      <c r="C10" s="448">
        <f t="shared" ca="1" si="1"/>
        <v>0</v>
      </c>
      <c r="D10" s="447" t="str">
        <f t="shared" ca="1" si="2"/>
        <v>-</v>
      </c>
      <c r="E10" t="str">
        <f t="shared" si="3"/>
        <v>S360</v>
      </c>
      <c r="F10" t="str">
        <f t="shared" si="4"/>
        <v>S360</v>
      </c>
      <c r="G10">
        <v>360</v>
      </c>
      <c r="H10">
        <v>360</v>
      </c>
      <c r="I10" s="450" t="s">
        <v>373</v>
      </c>
      <c r="J10" s="453">
        <f t="shared" ca="1" si="5"/>
        <v>0</v>
      </c>
      <c r="K10" s="448">
        <f t="shared" ca="1" si="6"/>
        <v>0</v>
      </c>
      <c r="L10" s="447" t="str">
        <f t="shared" ca="1" si="7"/>
        <v>-</v>
      </c>
      <c r="M10" t="str">
        <f t="shared" si="8"/>
        <v>S361</v>
      </c>
      <c r="N10" t="str">
        <f t="shared" si="9"/>
        <v>S361</v>
      </c>
      <c r="O10">
        <v>361</v>
      </c>
      <c r="P10">
        <v>361</v>
      </c>
      <c r="Q10" s="450" t="s">
        <v>373</v>
      </c>
      <c r="R10" s="453">
        <f t="shared" ca="1" si="10"/>
        <v>0</v>
      </c>
      <c r="S10" s="448">
        <f t="shared" ca="1" si="11"/>
        <v>0</v>
      </c>
      <c r="T10" s="447" t="str">
        <f t="shared" ca="1" si="12"/>
        <v>-</v>
      </c>
    </row>
    <row r="11" spans="1:20" ht="15">
      <c r="A11" s="450" t="s">
        <v>372</v>
      </c>
      <c r="B11" s="453">
        <f t="shared" ca="1" si="0"/>
        <v>0</v>
      </c>
      <c r="C11" s="448">
        <f t="shared" ca="1" si="1"/>
        <v>0</v>
      </c>
      <c r="D11" s="447" t="str">
        <f t="shared" ca="1" si="2"/>
        <v>-</v>
      </c>
      <c r="E11" t="str">
        <f t="shared" si="3"/>
        <v>S413</v>
      </c>
      <c r="F11" t="str">
        <f t="shared" si="4"/>
        <v>S413</v>
      </c>
      <c r="G11">
        <v>413</v>
      </c>
      <c r="H11">
        <v>413</v>
      </c>
      <c r="I11" s="450" t="s">
        <v>372</v>
      </c>
      <c r="J11" s="453">
        <f t="shared" ca="1" si="5"/>
        <v>0</v>
      </c>
      <c r="K11" s="448">
        <f t="shared" ca="1" si="6"/>
        <v>0</v>
      </c>
      <c r="L11" s="447" t="str">
        <f t="shared" ca="1" si="7"/>
        <v>-</v>
      </c>
      <c r="M11" t="str">
        <f t="shared" si="8"/>
        <v>S414</v>
      </c>
      <c r="N11" t="str">
        <f t="shared" si="9"/>
        <v>S414</v>
      </c>
      <c r="O11">
        <v>414</v>
      </c>
      <c r="P11">
        <v>414</v>
      </c>
      <c r="Q11" s="450" t="s">
        <v>372</v>
      </c>
      <c r="R11" s="453">
        <f t="shared" ca="1" si="10"/>
        <v>0</v>
      </c>
      <c r="S11" s="448">
        <f t="shared" ca="1" si="11"/>
        <v>0</v>
      </c>
      <c r="T11" s="447" t="str">
        <f t="shared" ca="1" si="12"/>
        <v>-</v>
      </c>
    </row>
    <row r="12" spans="1:20" ht="15">
      <c r="A12" s="450" t="s">
        <v>371</v>
      </c>
      <c r="B12" s="453">
        <f t="shared" ca="1" si="0"/>
        <v>0</v>
      </c>
      <c r="C12" s="448">
        <f t="shared" ca="1" si="1"/>
        <v>0</v>
      </c>
      <c r="D12" s="447" t="str">
        <f t="shared" ca="1" si="2"/>
        <v>-</v>
      </c>
      <c r="E12" t="str">
        <f t="shared" si="3"/>
        <v>S466</v>
      </c>
      <c r="F12" t="str">
        <f t="shared" si="4"/>
        <v>S466</v>
      </c>
      <c r="G12">
        <v>466</v>
      </c>
      <c r="H12">
        <v>466</v>
      </c>
      <c r="I12" s="450" t="s">
        <v>371</v>
      </c>
      <c r="J12" s="453">
        <f t="shared" ca="1" si="5"/>
        <v>0</v>
      </c>
      <c r="K12" s="448">
        <f t="shared" ca="1" si="6"/>
        <v>0</v>
      </c>
      <c r="L12" s="447" t="str">
        <f t="shared" ca="1" si="7"/>
        <v>-</v>
      </c>
      <c r="M12" t="str">
        <f t="shared" si="8"/>
        <v>S467</v>
      </c>
      <c r="N12" t="str">
        <f t="shared" si="9"/>
        <v>S467</v>
      </c>
      <c r="O12">
        <v>467</v>
      </c>
      <c r="P12">
        <v>467</v>
      </c>
      <c r="Q12" s="450" t="s">
        <v>371</v>
      </c>
      <c r="R12" s="453">
        <f t="shared" ca="1" si="10"/>
        <v>0</v>
      </c>
      <c r="S12" s="448">
        <f t="shared" ca="1" si="11"/>
        <v>0</v>
      </c>
      <c r="T12" s="447" t="str">
        <f t="shared" ca="1" si="12"/>
        <v>-</v>
      </c>
    </row>
    <row r="13" spans="1:20" ht="15">
      <c r="A13" s="450" t="s">
        <v>370</v>
      </c>
      <c r="B13" s="453">
        <f t="shared" ca="1" si="0"/>
        <v>0</v>
      </c>
      <c r="C13" s="448">
        <f t="shared" ca="1" si="1"/>
        <v>0</v>
      </c>
      <c r="D13" s="447" t="str">
        <f t="shared" ca="1" si="2"/>
        <v>-</v>
      </c>
      <c r="E13" t="str">
        <f t="shared" si="3"/>
        <v>S519</v>
      </c>
      <c r="F13" t="str">
        <f t="shared" si="4"/>
        <v>S519</v>
      </c>
      <c r="G13">
        <v>519</v>
      </c>
      <c r="H13">
        <v>519</v>
      </c>
      <c r="I13" s="450" t="s">
        <v>370</v>
      </c>
      <c r="J13" s="453">
        <f t="shared" ca="1" si="5"/>
        <v>0</v>
      </c>
      <c r="K13" s="448">
        <f t="shared" ca="1" si="6"/>
        <v>0</v>
      </c>
      <c r="L13" s="447" t="str">
        <f t="shared" ca="1" si="7"/>
        <v>-</v>
      </c>
      <c r="M13" t="str">
        <f t="shared" si="8"/>
        <v>S520</v>
      </c>
      <c r="N13" t="str">
        <f t="shared" si="9"/>
        <v>S520</v>
      </c>
      <c r="O13">
        <v>520</v>
      </c>
      <c r="P13">
        <v>520</v>
      </c>
      <c r="Q13" s="450" t="s">
        <v>370</v>
      </c>
      <c r="R13" s="453">
        <f t="shared" ca="1" si="10"/>
        <v>0</v>
      </c>
      <c r="S13" s="448">
        <f t="shared" ca="1" si="11"/>
        <v>0</v>
      </c>
      <c r="T13" s="447" t="str">
        <f t="shared" ca="1" si="12"/>
        <v>-</v>
      </c>
    </row>
    <row r="14" spans="1:20" ht="15">
      <c r="A14" s="450" t="s">
        <v>369</v>
      </c>
      <c r="B14" s="453">
        <f t="shared" ca="1" si="0"/>
        <v>0</v>
      </c>
      <c r="C14" s="448">
        <f t="shared" ca="1" si="1"/>
        <v>0</v>
      </c>
      <c r="D14" s="447" t="str">
        <f t="shared" ca="1" si="2"/>
        <v>-</v>
      </c>
      <c r="E14" t="str">
        <f t="shared" si="3"/>
        <v>S572</v>
      </c>
      <c r="F14" t="str">
        <f t="shared" si="4"/>
        <v>S572</v>
      </c>
      <c r="G14">
        <v>572</v>
      </c>
      <c r="H14">
        <v>572</v>
      </c>
      <c r="I14" s="450" t="s">
        <v>369</v>
      </c>
      <c r="J14" s="453">
        <f t="shared" ca="1" si="5"/>
        <v>0</v>
      </c>
      <c r="K14" s="448">
        <f t="shared" ca="1" si="6"/>
        <v>0</v>
      </c>
      <c r="L14" s="447" t="str">
        <f t="shared" ca="1" si="7"/>
        <v>-</v>
      </c>
      <c r="M14" t="str">
        <f t="shared" si="8"/>
        <v>S573</v>
      </c>
      <c r="N14" t="str">
        <f t="shared" si="9"/>
        <v>S573</v>
      </c>
      <c r="O14">
        <v>573</v>
      </c>
      <c r="P14">
        <v>573</v>
      </c>
      <c r="Q14" s="450" t="s">
        <v>369</v>
      </c>
      <c r="R14" s="453">
        <f t="shared" ca="1" si="10"/>
        <v>0</v>
      </c>
      <c r="S14" s="448">
        <f t="shared" ca="1" si="11"/>
        <v>0</v>
      </c>
      <c r="T14" s="447" t="str">
        <f t="shared" ca="1" si="12"/>
        <v>-</v>
      </c>
    </row>
    <row r="15" spans="1:20" ht="15">
      <c r="A15" s="450" t="s">
        <v>368</v>
      </c>
      <c r="B15" s="453">
        <f t="shared" ca="1" si="0"/>
        <v>0</v>
      </c>
      <c r="C15" s="448">
        <f t="shared" ca="1" si="1"/>
        <v>0</v>
      </c>
      <c r="D15" s="447" t="str">
        <f t="shared" ca="1" si="2"/>
        <v>-</v>
      </c>
      <c r="E15" t="str">
        <f t="shared" si="3"/>
        <v>S625</v>
      </c>
      <c r="F15" t="str">
        <f t="shared" si="4"/>
        <v>S625</v>
      </c>
      <c r="G15">
        <v>625</v>
      </c>
      <c r="H15">
        <v>625</v>
      </c>
      <c r="I15" s="450" t="s">
        <v>368</v>
      </c>
      <c r="J15" s="453">
        <f t="shared" ca="1" si="5"/>
        <v>0</v>
      </c>
      <c r="K15" s="448">
        <f t="shared" ca="1" si="6"/>
        <v>0</v>
      </c>
      <c r="L15" s="447" t="str">
        <f t="shared" ca="1" si="7"/>
        <v>-</v>
      </c>
      <c r="M15" t="str">
        <f t="shared" si="8"/>
        <v>S626</v>
      </c>
      <c r="N15" t="str">
        <f t="shared" si="9"/>
        <v>S626</v>
      </c>
      <c r="O15">
        <v>626</v>
      </c>
      <c r="P15">
        <v>626</v>
      </c>
      <c r="Q15" s="450" t="s">
        <v>368</v>
      </c>
      <c r="R15" s="453">
        <f t="shared" ca="1" si="10"/>
        <v>0</v>
      </c>
      <c r="S15" s="448">
        <f t="shared" ca="1" si="11"/>
        <v>0</v>
      </c>
      <c r="T15" s="447" t="str">
        <f t="shared" ca="1" si="12"/>
        <v>-</v>
      </c>
    </row>
    <row r="16" spans="1:20" ht="15">
      <c r="A16" s="450" t="s">
        <v>367</v>
      </c>
      <c r="B16" s="453">
        <f t="shared" ca="1" si="0"/>
        <v>0</v>
      </c>
      <c r="C16" s="448">
        <f t="shared" ca="1" si="1"/>
        <v>0</v>
      </c>
      <c r="D16" s="447" t="str">
        <f t="shared" ca="1" si="2"/>
        <v>-</v>
      </c>
      <c r="E16" t="str">
        <f t="shared" si="3"/>
        <v>S678</v>
      </c>
      <c r="F16" t="str">
        <f t="shared" si="4"/>
        <v>S678</v>
      </c>
      <c r="G16">
        <v>678</v>
      </c>
      <c r="H16">
        <v>678</v>
      </c>
      <c r="I16" s="450" t="s">
        <v>367</v>
      </c>
      <c r="J16" s="453">
        <f t="shared" ca="1" si="5"/>
        <v>0</v>
      </c>
      <c r="K16" s="448">
        <f t="shared" ca="1" si="6"/>
        <v>0</v>
      </c>
      <c r="L16" s="447" t="str">
        <f t="shared" ca="1" si="7"/>
        <v>-</v>
      </c>
      <c r="M16" t="str">
        <f t="shared" si="8"/>
        <v>S679</v>
      </c>
      <c r="N16" t="str">
        <f t="shared" si="9"/>
        <v>S679</v>
      </c>
      <c r="O16">
        <v>679</v>
      </c>
      <c r="P16">
        <v>679</v>
      </c>
      <c r="Q16" s="450" t="s">
        <v>367</v>
      </c>
      <c r="R16" s="453">
        <f t="shared" ca="1" si="10"/>
        <v>0</v>
      </c>
      <c r="S16" s="448">
        <f t="shared" ca="1" si="11"/>
        <v>0</v>
      </c>
      <c r="T16" s="447" t="str">
        <f t="shared" ca="1" si="12"/>
        <v>-</v>
      </c>
    </row>
    <row r="17" spans="1:20" ht="15">
      <c r="A17" s="450" t="s">
        <v>366</v>
      </c>
      <c r="B17" s="453">
        <f t="shared" ca="1" si="0"/>
        <v>0</v>
      </c>
      <c r="C17" s="448">
        <f t="shared" ca="1" si="1"/>
        <v>0</v>
      </c>
      <c r="D17" s="447" t="str">
        <f t="shared" ca="1" si="2"/>
        <v>-</v>
      </c>
      <c r="E17" t="str">
        <f t="shared" si="3"/>
        <v>S731</v>
      </c>
      <c r="F17" t="str">
        <f t="shared" si="4"/>
        <v>S731</v>
      </c>
      <c r="G17">
        <v>731</v>
      </c>
      <c r="H17">
        <v>731</v>
      </c>
      <c r="I17" s="450" t="s">
        <v>366</v>
      </c>
      <c r="J17" s="453">
        <f t="shared" ca="1" si="5"/>
        <v>0</v>
      </c>
      <c r="K17" s="448">
        <f t="shared" ca="1" si="6"/>
        <v>0</v>
      </c>
      <c r="L17" s="447" t="str">
        <f t="shared" ca="1" si="7"/>
        <v>-</v>
      </c>
      <c r="M17" t="str">
        <f t="shared" si="8"/>
        <v>S732</v>
      </c>
      <c r="N17" t="str">
        <f t="shared" si="9"/>
        <v>S732</v>
      </c>
      <c r="O17">
        <v>732</v>
      </c>
      <c r="P17">
        <v>732</v>
      </c>
      <c r="Q17" s="450" t="s">
        <v>366</v>
      </c>
      <c r="R17" s="453">
        <f t="shared" ca="1" si="10"/>
        <v>0</v>
      </c>
      <c r="S17" s="448">
        <f t="shared" ca="1" si="11"/>
        <v>0</v>
      </c>
      <c r="T17" s="447" t="str">
        <f t="shared" ca="1" si="12"/>
        <v>-</v>
      </c>
    </row>
    <row r="18" spans="1:20" ht="15">
      <c r="A18" s="450" t="s">
        <v>365</v>
      </c>
      <c r="B18" s="453">
        <f t="shared" ca="1" si="0"/>
        <v>0</v>
      </c>
      <c r="C18" s="448">
        <f t="shared" ca="1" si="1"/>
        <v>0</v>
      </c>
      <c r="D18" s="447" t="str">
        <f t="shared" ca="1" si="2"/>
        <v>-</v>
      </c>
      <c r="E18" t="str">
        <f t="shared" si="3"/>
        <v>S784</v>
      </c>
      <c r="F18" t="str">
        <f t="shared" si="4"/>
        <v>S784</v>
      </c>
      <c r="G18">
        <v>784</v>
      </c>
      <c r="H18">
        <v>784</v>
      </c>
      <c r="I18" s="450" t="s">
        <v>365</v>
      </c>
      <c r="J18" s="453">
        <f t="shared" ca="1" si="5"/>
        <v>0</v>
      </c>
      <c r="K18" s="448">
        <f t="shared" ca="1" si="6"/>
        <v>0</v>
      </c>
      <c r="L18" s="447" t="str">
        <f t="shared" ca="1" si="7"/>
        <v>-</v>
      </c>
      <c r="M18" t="str">
        <f t="shared" si="8"/>
        <v>S785</v>
      </c>
      <c r="N18" t="str">
        <f t="shared" si="9"/>
        <v>S785</v>
      </c>
      <c r="O18">
        <v>785</v>
      </c>
      <c r="P18">
        <v>785</v>
      </c>
      <c r="Q18" s="450" t="s">
        <v>365</v>
      </c>
      <c r="R18" s="453">
        <f t="shared" ca="1" si="10"/>
        <v>0</v>
      </c>
      <c r="S18" s="448">
        <f t="shared" ca="1" si="11"/>
        <v>0</v>
      </c>
      <c r="T18" s="447" t="str">
        <f t="shared" ca="1" si="12"/>
        <v>-</v>
      </c>
    </row>
    <row r="19" spans="1:20" ht="15">
      <c r="A19" s="450" t="s">
        <v>364</v>
      </c>
      <c r="B19" s="453">
        <f t="shared" ca="1" si="0"/>
        <v>0</v>
      </c>
      <c r="C19" s="448">
        <f t="shared" ca="1" si="1"/>
        <v>0</v>
      </c>
      <c r="D19" s="447" t="str">
        <f t="shared" ca="1" si="2"/>
        <v>-</v>
      </c>
      <c r="E19" t="str">
        <f t="shared" si="3"/>
        <v>S837</v>
      </c>
      <c r="F19" t="str">
        <f t="shared" si="4"/>
        <v>S837</v>
      </c>
      <c r="G19">
        <v>837</v>
      </c>
      <c r="H19">
        <v>837</v>
      </c>
      <c r="I19" s="450" t="s">
        <v>364</v>
      </c>
      <c r="J19" s="453">
        <f t="shared" ca="1" si="5"/>
        <v>0</v>
      </c>
      <c r="K19" s="448">
        <f t="shared" ca="1" si="6"/>
        <v>0</v>
      </c>
      <c r="L19" s="447" t="str">
        <f t="shared" ca="1" si="7"/>
        <v>-</v>
      </c>
      <c r="M19" t="str">
        <f t="shared" si="8"/>
        <v>S838</v>
      </c>
      <c r="N19" t="str">
        <f t="shared" si="9"/>
        <v>S838</v>
      </c>
      <c r="O19">
        <v>838</v>
      </c>
      <c r="P19">
        <v>838</v>
      </c>
      <c r="Q19" s="450" t="s">
        <v>364</v>
      </c>
      <c r="R19" s="453">
        <f t="shared" ca="1" si="10"/>
        <v>0</v>
      </c>
      <c r="S19" s="448">
        <f t="shared" ca="1" si="11"/>
        <v>0</v>
      </c>
      <c r="T19" s="447" t="str">
        <f t="shared" ca="1" si="12"/>
        <v>-</v>
      </c>
    </row>
    <row r="20" spans="1:20" ht="15">
      <c r="A20" s="450" t="s">
        <v>363</v>
      </c>
      <c r="B20" s="453">
        <f t="shared" ca="1" si="0"/>
        <v>0</v>
      </c>
      <c r="C20" s="448">
        <f t="shared" ca="1" si="1"/>
        <v>0</v>
      </c>
      <c r="D20" s="447" t="str">
        <f t="shared" ca="1" si="2"/>
        <v>-</v>
      </c>
      <c r="E20" t="str">
        <f t="shared" si="3"/>
        <v>S890</v>
      </c>
      <c r="F20" t="str">
        <f t="shared" si="4"/>
        <v>S890</v>
      </c>
      <c r="G20">
        <v>890</v>
      </c>
      <c r="H20">
        <v>890</v>
      </c>
      <c r="I20" s="450" t="s">
        <v>363</v>
      </c>
      <c r="J20" s="453">
        <f t="shared" ca="1" si="5"/>
        <v>0</v>
      </c>
      <c r="K20" s="448">
        <f t="shared" ca="1" si="6"/>
        <v>0</v>
      </c>
      <c r="L20" s="447" t="str">
        <f t="shared" ca="1" si="7"/>
        <v>-</v>
      </c>
      <c r="M20" t="str">
        <f t="shared" si="8"/>
        <v>S891</v>
      </c>
      <c r="N20" t="str">
        <f t="shared" si="9"/>
        <v>S891</v>
      </c>
      <c r="O20">
        <v>891</v>
      </c>
      <c r="P20">
        <v>891</v>
      </c>
      <c r="Q20" s="450" t="s">
        <v>363</v>
      </c>
      <c r="R20" s="453">
        <f t="shared" ca="1" si="10"/>
        <v>0</v>
      </c>
      <c r="S20" s="448">
        <f t="shared" ca="1" si="11"/>
        <v>0</v>
      </c>
      <c r="T20" s="447" t="str">
        <f t="shared" ca="1" si="12"/>
        <v>-</v>
      </c>
    </row>
    <row r="21" spans="1:20" ht="15">
      <c r="A21" s="450" t="s">
        <v>362</v>
      </c>
      <c r="B21" s="453">
        <f t="shared" ca="1" si="0"/>
        <v>0</v>
      </c>
      <c r="C21" s="448">
        <f t="shared" ca="1" si="1"/>
        <v>0</v>
      </c>
      <c r="D21" s="447" t="str">
        <f t="shared" ca="1" si="2"/>
        <v>-</v>
      </c>
      <c r="E21" t="str">
        <f t="shared" si="3"/>
        <v>S943</v>
      </c>
      <c r="F21" t="str">
        <f t="shared" si="4"/>
        <v>S943</v>
      </c>
      <c r="G21">
        <v>943</v>
      </c>
      <c r="H21">
        <v>943</v>
      </c>
      <c r="I21" s="450" t="s">
        <v>362</v>
      </c>
      <c r="J21" s="453">
        <f t="shared" ca="1" si="5"/>
        <v>0</v>
      </c>
      <c r="K21" s="448">
        <f t="shared" ca="1" si="6"/>
        <v>0</v>
      </c>
      <c r="L21" s="447" t="str">
        <f t="shared" ca="1" si="7"/>
        <v>-</v>
      </c>
      <c r="M21" t="str">
        <f t="shared" si="8"/>
        <v>S944</v>
      </c>
      <c r="N21" t="str">
        <f t="shared" si="9"/>
        <v>S944</v>
      </c>
      <c r="O21">
        <v>944</v>
      </c>
      <c r="P21">
        <v>944</v>
      </c>
      <c r="Q21" s="450" t="s">
        <v>362</v>
      </c>
      <c r="R21" s="453">
        <f t="shared" ca="1" si="10"/>
        <v>0</v>
      </c>
      <c r="S21" s="448">
        <f t="shared" ca="1" si="11"/>
        <v>0</v>
      </c>
      <c r="T21" s="447" t="str">
        <f t="shared" ca="1" si="12"/>
        <v>-</v>
      </c>
    </row>
    <row r="22" spans="1:20" ht="15">
      <c r="A22" s="450" t="s">
        <v>361</v>
      </c>
      <c r="B22" s="453">
        <f t="shared" ca="1" si="0"/>
        <v>0</v>
      </c>
      <c r="C22" s="448">
        <f t="shared" ca="1" si="1"/>
        <v>0</v>
      </c>
      <c r="D22" s="447" t="str">
        <f t="shared" ca="1" si="2"/>
        <v>-</v>
      </c>
      <c r="E22" t="str">
        <f t="shared" si="3"/>
        <v>S996</v>
      </c>
      <c r="F22" t="str">
        <f t="shared" si="4"/>
        <v>S996</v>
      </c>
      <c r="G22">
        <v>996</v>
      </c>
      <c r="H22">
        <v>996</v>
      </c>
      <c r="I22" s="450" t="s">
        <v>361</v>
      </c>
      <c r="J22" s="453">
        <f t="shared" ca="1" si="5"/>
        <v>0</v>
      </c>
      <c r="K22" s="448">
        <f t="shared" ca="1" si="6"/>
        <v>0</v>
      </c>
      <c r="L22" s="447" t="str">
        <f t="shared" ca="1" si="7"/>
        <v>-</v>
      </c>
      <c r="M22" t="str">
        <f t="shared" si="8"/>
        <v>S997</v>
      </c>
      <c r="N22" t="str">
        <f t="shared" si="9"/>
        <v>S997</v>
      </c>
      <c r="O22">
        <v>997</v>
      </c>
      <c r="P22">
        <v>997</v>
      </c>
      <c r="Q22" s="450" t="s">
        <v>361</v>
      </c>
      <c r="R22" s="453">
        <f t="shared" ca="1" si="10"/>
        <v>0</v>
      </c>
      <c r="S22" s="448">
        <f t="shared" ca="1" si="11"/>
        <v>0</v>
      </c>
      <c r="T22" s="447" t="str">
        <f t="shared" ca="1" si="12"/>
        <v>-</v>
      </c>
    </row>
    <row r="23" spans="1:20" ht="15">
      <c r="A23" s="450" t="s">
        <v>360</v>
      </c>
      <c r="B23" s="453">
        <f t="shared" ca="1" si="0"/>
        <v>0</v>
      </c>
      <c r="C23" s="448">
        <f t="shared" ca="1" si="1"/>
        <v>0</v>
      </c>
      <c r="D23" s="447" t="str">
        <f t="shared" ca="1" si="2"/>
        <v>-</v>
      </c>
      <c r="E23" t="str">
        <f t="shared" si="3"/>
        <v>S1049</v>
      </c>
      <c r="F23" t="str">
        <f t="shared" si="4"/>
        <v>S1049</v>
      </c>
      <c r="G23">
        <v>1049</v>
      </c>
      <c r="H23">
        <v>1049</v>
      </c>
      <c r="I23" s="450" t="s">
        <v>360</v>
      </c>
      <c r="J23" s="453">
        <f t="shared" ca="1" si="5"/>
        <v>0</v>
      </c>
      <c r="K23" s="448">
        <f t="shared" ca="1" si="6"/>
        <v>0</v>
      </c>
      <c r="L23" s="447" t="str">
        <f t="shared" ca="1" si="7"/>
        <v>-</v>
      </c>
      <c r="M23" t="str">
        <f t="shared" si="8"/>
        <v>S1050</v>
      </c>
      <c r="N23" t="str">
        <f t="shared" si="9"/>
        <v>S1050</v>
      </c>
      <c r="O23">
        <v>1050</v>
      </c>
      <c r="P23">
        <v>1050</v>
      </c>
      <c r="Q23" s="450" t="s">
        <v>360</v>
      </c>
      <c r="R23" s="453">
        <f t="shared" ca="1" si="10"/>
        <v>0</v>
      </c>
      <c r="S23" s="448">
        <f t="shared" ca="1" si="11"/>
        <v>0</v>
      </c>
      <c r="T23" s="447" t="str">
        <f t="shared" ca="1" si="12"/>
        <v>-</v>
      </c>
    </row>
    <row r="24" spans="1:20" ht="15">
      <c r="A24" s="450" t="s">
        <v>359</v>
      </c>
      <c r="B24" s="453">
        <f t="shared" ca="1" si="0"/>
        <v>0</v>
      </c>
      <c r="C24" s="448">
        <f t="shared" ca="1" si="1"/>
        <v>0</v>
      </c>
      <c r="D24" s="447" t="str">
        <f t="shared" ca="1" si="2"/>
        <v>-</v>
      </c>
      <c r="E24" t="str">
        <f t="shared" si="3"/>
        <v>S1102</v>
      </c>
      <c r="F24" t="str">
        <f t="shared" si="4"/>
        <v>S1102</v>
      </c>
      <c r="G24">
        <v>1102</v>
      </c>
      <c r="H24">
        <v>1102</v>
      </c>
      <c r="I24" s="450" t="s">
        <v>359</v>
      </c>
      <c r="J24" s="453">
        <f t="shared" ca="1" si="5"/>
        <v>0</v>
      </c>
      <c r="K24" s="448">
        <f t="shared" ca="1" si="6"/>
        <v>0</v>
      </c>
      <c r="L24" s="447" t="str">
        <f t="shared" ca="1" si="7"/>
        <v>-</v>
      </c>
      <c r="M24" t="str">
        <f t="shared" si="8"/>
        <v>S1103</v>
      </c>
      <c r="N24" t="str">
        <f t="shared" si="9"/>
        <v>S1103</v>
      </c>
      <c r="O24">
        <v>1103</v>
      </c>
      <c r="P24">
        <v>1103</v>
      </c>
      <c r="Q24" s="450" t="s">
        <v>359</v>
      </c>
      <c r="R24" s="453">
        <f t="shared" ca="1" si="10"/>
        <v>0</v>
      </c>
      <c r="S24" s="448">
        <f t="shared" ca="1" si="11"/>
        <v>0</v>
      </c>
      <c r="T24" s="447" t="str">
        <f t="shared" ca="1" si="12"/>
        <v>-</v>
      </c>
    </row>
    <row r="25" spans="1:20" ht="15">
      <c r="A25" s="450" t="s">
        <v>358</v>
      </c>
      <c r="B25" s="453">
        <f t="shared" ca="1" si="0"/>
        <v>0</v>
      </c>
      <c r="C25" s="448">
        <f t="shared" ca="1" si="1"/>
        <v>0</v>
      </c>
      <c r="D25" s="447" t="str">
        <f t="shared" ca="1" si="2"/>
        <v>-</v>
      </c>
      <c r="E25" t="str">
        <f t="shared" si="3"/>
        <v>S1155</v>
      </c>
      <c r="F25" t="str">
        <f t="shared" si="4"/>
        <v>S1155</v>
      </c>
      <c r="G25">
        <v>1155</v>
      </c>
      <c r="H25">
        <v>1155</v>
      </c>
      <c r="I25" s="450" t="s">
        <v>358</v>
      </c>
      <c r="J25" s="453">
        <f t="shared" ca="1" si="5"/>
        <v>0</v>
      </c>
      <c r="K25" s="448">
        <f t="shared" ca="1" si="6"/>
        <v>0</v>
      </c>
      <c r="L25" s="447" t="str">
        <f t="shared" ca="1" si="7"/>
        <v>-</v>
      </c>
      <c r="M25" t="str">
        <f t="shared" si="8"/>
        <v>S1156</v>
      </c>
      <c r="N25" t="str">
        <f t="shared" si="9"/>
        <v>S1156</v>
      </c>
      <c r="O25">
        <v>1156</v>
      </c>
      <c r="P25">
        <v>1156</v>
      </c>
      <c r="Q25" s="450" t="s">
        <v>358</v>
      </c>
      <c r="R25" s="453">
        <f t="shared" ca="1" si="10"/>
        <v>0</v>
      </c>
      <c r="S25" s="448">
        <f t="shared" ca="1" si="11"/>
        <v>0</v>
      </c>
      <c r="T25" s="447" t="str">
        <f t="shared" ca="1" si="12"/>
        <v>-</v>
      </c>
    </row>
    <row r="26" spans="1:20" ht="15">
      <c r="A26" s="450" t="s">
        <v>357</v>
      </c>
      <c r="B26" s="453">
        <f t="shared" ca="1" si="0"/>
        <v>0</v>
      </c>
      <c r="C26" s="448">
        <f t="shared" ca="1" si="1"/>
        <v>0</v>
      </c>
      <c r="D26" s="447" t="str">
        <f t="shared" ca="1" si="2"/>
        <v>-</v>
      </c>
      <c r="E26" t="str">
        <f t="shared" si="3"/>
        <v>S1208</v>
      </c>
      <c r="F26" t="str">
        <f t="shared" si="4"/>
        <v>S1208</v>
      </c>
      <c r="G26">
        <v>1208</v>
      </c>
      <c r="H26">
        <v>1208</v>
      </c>
      <c r="I26" s="450" t="s">
        <v>357</v>
      </c>
      <c r="J26" s="453">
        <f t="shared" ca="1" si="5"/>
        <v>0</v>
      </c>
      <c r="K26" s="448">
        <f t="shared" ca="1" si="6"/>
        <v>0</v>
      </c>
      <c r="L26" s="447" t="str">
        <f t="shared" ca="1" si="7"/>
        <v>-</v>
      </c>
      <c r="M26" t="str">
        <f t="shared" si="8"/>
        <v>S1209</v>
      </c>
      <c r="N26" t="str">
        <f t="shared" si="9"/>
        <v>S1209</v>
      </c>
      <c r="O26">
        <v>1209</v>
      </c>
      <c r="P26">
        <v>1209</v>
      </c>
      <c r="Q26" s="450" t="s">
        <v>357</v>
      </c>
      <c r="R26" s="453">
        <f t="shared" ca="1" si="10"/>
        <v>0</v>
      </c>
      <c r="S26" s="448">
        <f t="shared" ca="1" si="11"/>
        <v>0</v>
      </c>
      <c r="T26" s="447" t="str">
        <f t="shared" ca="1" si="12"/>
        <v>-</v>
      </c>
    </row>
    <row r="27" spans="1:20" ht="15">
      <c r="A27" s="450" t="s">
        <v>356</v>
      </c>
      <c r="B27" s="453">
        <f t="shared" ca="1" si="0"/>
        <v>0</v>
      </c>
      <c r="C27" s="448">
        <f t="shared" ca="1" si="1"/>
        <v>0</v>
      </c>
      <c r="D27" s="447" t="str">
        <f t="shared" ca="1" si="2"/>
        <v>-</v>
      </c>
      <c r="E27" t="str">
        <f t="shared" si="3"/>
        <v>S1261</v>
      </c>
      <c r="F27" t="str">
        <f t="shared" si="4"/>
        <v>S1261</v>
      </c>
      <c r="G27">
        <v>1261</v>
      </c>
      <c r="H27">
        <v>1261</v>
      </c>
      <c r="I27" s="450" t="s">
        <v>356</v>
      </c>
      <c r="J27" s="453">
        <f t="shared" ca="1" si="5"/>
        <v>0</v>
      </c>
      <c r="K27" s="448">
        <f t="shared" ca="1" si="6"/>
        <v>0</v>
      </c>
      <c r="L27" s="447" t="str">
        <f t="shared" ca="1" si="7"/>
        <v>-</v>
      </c>
      <c r="M27" t="str">
        <f t="shared" si="8"/>
        <v>S1262</v>
      </c>
      <c r="N27" t="str">
        <f t="shared" si="9"/>
        <v>S1262</v>
      </c>
      <c r="O27">
        <v>1262</v>
      </c>
      <c r="P27">
        <v>1262</v>
      </c>
      <c r="Q27" s="450" t="s">
        <v>356</v>
      </c>
      <c r="R27" s="453">
        <f t="shared" ca="1" si="10"/>
        <v>0</v>
      </c>
      <c r="S27" s="448">
        <f t="shared" ca="1" si="11"/>
        <v>0</v>
      </c>
      <c r="T27" s="447" t="str">
        <f t="shared" ca="1" si="12"/>
        <v>-</v>
      </c>
    </row>
    <row r="28" spans="1:20" ht="15">
      <c r="A28" s="450" t="s">
        <v>355</v>
      </c>
      <c r="B28" s="453">
        <f t="shared" ca="1" si="0"/>
        <v>0</v>
      </c>
      <c r="C28" s="448">
        <f t="shared" ca="1" si="1"/>
        <v>0</v>
      </c>
      <c r="D28" s="447" t="str">
        <f t="shared" ca="1" si="2"/>
        <v>-</v>
      </c>
      <c r="E28" t="str">
        <f t="shared" si="3"/>
        <v>S1314</v>
      </c>
      <c r="F28" t="str">
        <f t="shared" si="4"/>
        <v>S1314</v>
      </c>
      <c r="G28">
        <v>1314</v>
      </c>
      <c r="H28">
        <v>1314</v>
      </c>
      <c r="I28" s="450" t="s">
        <v>355</v>
      </c>
      <c r="J28" s="453">
        <f t="shared" ca="1" si="5"/>
        <v>0</v>
      </c>
      <c r="K28" s="448">
        <f t="shared" ca="1" si="6"/>
        <v>0</v>
      </c>
      <c r="L28" s="447" t="str">
        <f t="shared" ca="1" si="7"/>
        <v>-</v>
      </c>
      <c r="M28" t="str">
        <f t="shared" si="8"/>
        <v>S1315</v>
      </c>
      <c r="N28" t="str">
        <f t="shared" si="9"/>
        <v>S1315</v>
      </c>
      <c r="O28">
        <v>1315</v>
      </c>
      <c r="P28">
        <v>1315</v>
      </c>
      <c r="Q28" s="450" t="s">
        <v>355</v>
      </c>
      <c r="R28" s="453">
        <f t="shared" ca="1" si="10"/>
        <v>0</v>
      </c>
      <c r="S28" s="448">
        <f t="shared" ca="1" si="11"/>
        <v>0</v>
      </c>
      <c r="T28" s="447" t="str">
        <f t="shared" ca="1" si="12"/>
        <v>-</v>
      </c>
    </row>
    <row r="29" spans="1:20" ht="15">
      <c r="A29" s="450" t="s">
        <v>354</v>
      </c>
      <c r="B29" s="453">
        <f t="shared" ca="1" si="0"/>
        <v>0</v>
      </c>
      <c r="C29" s="448">
        <f t="shared" ca="1" si="1"/>
        <v>0</v>
      </c>
      <c r="D29" s="447" t="str">
        <f t="shared" ca="1" si="2"/>
        <v>-</v>
      </c>
      <c r="E29" t="str">
        <f t="shared" si="3"/>
        <v>S1367</v>
      </c>
      <c r="F29" t="str">
        <f t="shared" si="4"/>
        <v>S1367</v>
      </c>
      <c r="G29">
        <v>1367</v>
      </c>
      <c r="H29">
        <v>1367</v>
      </c>
      <c r="I29" s="450" t="s">
        <v>354</v>
      </c>
      <c r="J29" s="453">
        <f t="shared" ca="1" si="5"/>
        <v>0</v>
      </c>
      <c r="K29" s="448">
        <f t="shared" ca="1" si="6"/>
        <v>0</v>
      </c>
      <c r="L29" s="447" t="str">
        <f t="shared" ca="1" si="7"/>
        <v>-</v>
      </c>
      <c r="M29" t="str">
        <f t="shared" si="8"/>
        <v>S1368</v>
      </c>
      <c r="N29" t="str">
        <f t="shared" si="9"/>
        <v>S1368</v>
      </c>
      <c r="O29">
        <v>1368</v>
      </c>
      <c r="P29">
        <v>1368</v>
      </c>
      <c r="Q29" s="450" t="s">
        <v>354</v>
      </c>
      <c r="R29" s="453">
        <f t="shared" ca="1" si="10"/>
        <v>0</v>
      </c>
      <c r="S29" s="448">
        <f t="shared" ca="1" si="11"/>
        <v>0</v>
      </c>
      <c r="T29" s="447" t="str">
        <f t="shared" ca="1" si="12"/>
        <v>-</v>
      </c>
    </row>
    <row r="30" spans="1:20" ht="15">
      <c r="A30" s="450" t="s">
        <v>353</v>
      </c>
      <c r="B30" s="453">
        <f t="shared" ca="1" si="0"/>
        <v>0</v>
      </c>
      <c r="C30" s="448">
        <f t="shared" ca="1" si="1"/>
        <v>0</v>
      </c>
      <c r="D30" s="447" t="str">
        <f t="shared" ca="1" si="2"/>
        <v>-</v>
      </c>
      <c r="E30" t="str">
        <f t="shared" si="3"/>
        <v>S1420</v>
      </c>
      <c r="F30" t="str">
        <f t="shared" si="4"/>
        <v>S1420</v>
      </c>
      <c r="G30">
        <v>1420</v>
      </c>
      <c r="H30">
        <v>1420</v>
      </c>
      <c r="I30" s="450" t="s">
        <v>353</v>
      </c>
      <c r="J30" s="453">
        <f t="shared" ca="1" si="5"/>
        <v>0</v>
      </c>
      <c r="K30" s="448">
        <f t="shared" ca="1" si="6"/>
        <v>0</v>
      </c>
      <c r="L30" s="447" t="str">
        <f t="shared" ca="1" si="7"/>
        <v>-</v>
      </c>
      <c r="M30" t="str">
        <f t="shared" si="8"/>
        <v>S1421</v>
      </c>
      <c r="N30" t="str">
        <f t="shared" si="9"/>
        <v>S1421</v>
      </c>
      <c r="O30">
        <v>1421</v>
      </c>
      <c r="P30">
        <v>1421</v>
      </c>
      <c r="Q30" s="450" t="s">
        <v>353</v>
      </c>
      <c r="R30" s="453">
        <f t="shared" ca="1" si="10"/>
        <v>0</v>
      </c>
      <c r="S30" s="448">
        <f t="shared" ca="1" si="11"/>
        <v>0</v>
      </c>
      <c r="T30" s="447" t="str">
        <f t="shared" ca="1" si="12"/>
        <v>-</v>
      </c>
    </row>
    <row r="31" spans="1:20" ht="15">
      <c r="A31" s="450" t="s">
        <v>352</v>
      </c>
      <c r="B31" s="453">
        <f t="shared" ca="1" si="0"/>
        <v>0</v>
      </c>
      <c r="C31" s="448">
        <f t="shared" ca="1" si="1"/>
        <v>0</v>
      </c>
      <c r="D31" s="447" t="str">
        <f t="shared" ca="1" si="2"/>
        <v>-</v>
      </c>
      <c r="E31" t="str">
        <f t="shared" si="3"/>
        <v>S1473</v>
      </c>
      <c r="F31" t="str">
        <f t="shared" si="4"/>
        <v>S1473</v>
      </c>
      <c r="G31">
        <v>1473</v>
      </c>
      <c r="H31">
        <v>1473</v>
      </c>
      <c r="I31" s="450" t="s">
        <v>352</v>
      </c>
      <c r="J31" s="453">
        <f t="shared" ca="1" si="5"/>
        <v>0</v>
      </c>
      <c r="K31" s="448">
        <f t="shared" ca="1" si="6"/>
        <v>0</v>
      </c>
      <c r="L31" s="447" t="str">
        <f t="shared" ca="1" si="7"/>
        <v>-</v>
      </c>
      <c r="M31" t="str">
        <f t="shared" si="8"/>
        <v>S1474</v>
      </c>
      <c r="N31" t="str">
        <f t="shared" si="9"/>
        <v>S1474</v>
      </c>
      <c r="O31">
        <v>1474</v>
      </c>
      <c r="P31">
        <v>1474</v>
      </c>
      <c r="Q31" s="450" t="s">
        <v>352</v>
      </c>
      <c r="R31" s="453">
        <f t="shared" ca="1" si="10"/>
        <v>0</v>
      </c>
      <c r="S31" s="448">
        <f t="shared" ca="1" si="11"/>
        <v>0</v>
      </c>
      <c r="T31" s="447" t="str">
        <f t="shared" ca="1" si="12"/>
        <v>-</v>
      </c>
    </row>
    <row r="32" spans="1:20" ht="15">
      <c r="A32" s="450" t="s">
        <v>351</v>
      </c>
      <c r="B32" s="453">
        <f t="shared" ca="1" si="0"/>
        <v>0</v>
      </c>
      <c r="C32" s="448">
        <f t="shared" ca="1" si="1"/>
        <v>0</v>
      </c>
      <c r="D32" s="447" t="str">
        <f t="shared" ca="1" si="2"/>
        <v>-</v>
      </c>
      <c r="E32" t="str">
        <f t="shared" si="3"/>
        <v>S1526</v>
      </c>
      <c r="F32" t="str">
        <f t="shared" si="4"/>
        <v>S1526</v>
      </c>
      <c r="G32">
        <v>1526</v>
      </c>
      <c r="H32">
        <v>1526</v>
      </c>
      <c r="I32" s="450" t="s">
        <v>351</v>
      </c>
      <c r="J32" s="453">
        <f t="shared" ca="1" si="5"/>
        <v>0</v>
      </c>
      <c r="K32" s="448">
        <f t="shared" ca="1" si="6"/>
        <v>0</v>
      </c>
      <c r="L32" s="447" t="str">
        <f t="shared" ca="1" si="7"/>
        <v>-</v>
      </c>
      <c r="M32" t="str">
        <f t="shared" si="8"/>
        <v>S1527</v>
      </c>
      <c r="N32" t="str">
        <f t="shared" si="9"/>
        <v>S1527</v>
      </c>
      <c r="O32">
        <v>1527</v>
      </c>
      <c r="P32">
        <v>1527</v>
      </c>
      <c r="Q32" s="450" t="s">
        <v>351</v>
      </c>
      <c r="R32" s="453">
        <f t="shared" ca="1" si="10"/>
        <v>0</v>
      </c>
      <c r="S32" s="448">
        <f t="shared" ca="1" si="11"/>
        <v>0</v>
      </c>
      <c r="T32" s="447" t="str">
        <f t="shared" ca="1" si="12"/>
        <v>-</v>
      </c>
    </row>
    <row r="33" spans="1:20" ht="15">
      <c r="A33" s="450" t="s">
        <v>350</v>
      </c>
      <c r="B33" s="453">
        <f t="shared" ca="1" si="0"/>
        <v>0</v>
      </c>
      <c r="C33" s="448">
        <f t="shared" ca="1" si="1"/>
        <v>0</v>
      </c>
      <c r="D33" s="447" t="str">
        <f t="shared" ca="1" si="2"/>
        <v>-</v>
      </c>
      <c r="E33" t="str">
        <f t="shared" si="3"/>
        <v>S1579</v>
      </c>
      <c r="F33" t="str">
        <f t="shared" si="4"/>
        <v>S1579</v>
      </c>
      <c r="G33">
        <v>1579</v>
      </c>
      <c r="H33">
        <v>1579</v>
      </c>
      <c r="I33" s="450" t="s">
        <v>350</v>
      </c>
      <c r="J33" s="453">
        <f t="shared" ca="1" si="5"/>
        <v>0</v>
      </c>
      <c r="K33" s="448">
        <f t="shared" ca="1" si="6"/>
        <v>0</v>
      </c>
      <c r="L33" s="447" t="str">
        <f t="shared" ca="1" si="7"/>
        <v>-</v>
      </c>
      <c r="M33" t="str">
        <f t="shared" si="8"/>
        <v>S1580</v>
      </c>
      <c r="N33" t="str">
        <f t="shared" si="9"/>
        <v>S1580</v>
      </c>
      <c r="O33">
        <v>1580</v>
      </c>
      <c r="P33">
        <v>1580</v>
      </c>
      <c r="Q33" s="450" t="s">
        <v>350</v>
      </c>
      <c r="R33" s="453">
        <f t="shared" ca="1" si="10"/>
        <v>0</v>
      </c>
      <c r="S33" s="448">
        <f t="shared" ca="1" si="11"/>
        <v>0</v>
      </c>
      <c r="T33" s="447" t="str">
        <f t="shared" ca="1" si="12"/>
        <v>-</v>
      </c>
    </row>
    <row r="34" spans="1:20" ht="15">
      <c r="A34" s="450" t="s">
        <v>349</v>
      </c>
      <c r="B34" s="453">
        <f t="shared" ca="1" si="0"/>
        <v>0</v>
      </c>
      <c r="C34" s="448">
        <f t="shared" ca="1" si="1"/>
        <v>0</v>
      </c>
      <c r="D34" s="447" t="str">
        <f t="shared" ca="1" si="2"/>
        <v>-</v>
      </c>
      <c r="E34" t="str">
        <f t="shared" si="3"/>
        <v>S1632</v>
      </c>
      <c r="F34" t="str">
        <f t="shared" si="4"/>
        <v>S1632</v>
      </c>
      <c r="G34">
        <v>1632</v>
      </c>
      <c r="H34">
        <v>1632</v>
      </c>
      <c r="I34" s="450" t="s">
        <v>349</v>
      </c>
      <c r="J34" s="453">
        <f t="shared" ca="1" si="5"/>
        <v>0</v>
      </c>
      <c r="K34" s="448">
        <f t="shared" ca="1" si="6"/>
        <v>0</v>
      </c>
      <c r="L34" s="447" t="str">
        <f t="shared" ca="1" si="7"/>
        <v>-</v>
      </c>
      <c r="M34" t="str">
        <f t="shared" si="8"/>
        <v>S1633</v>
      </c>
      <c r="N34" t="str">
        <f t="shared" si="9"/>
        <v>S1633</v>
      </c>
      <c r="O34">
        <v>1633</v>
      </c>
      <c r="P34">
        <v>1633</v>
      </c>
      <c r="Q34" s="450" t="s">
        <v>349</v>
      </c>
      <c r="R34" s="453">
        <f t="shared" ca="1" si="10"/>
        <v>0</v>
      </c>
      <c r="S34" s="448">
        <f t="shared" ca="1" si="11"/>
        <v>0</v>
      </c>
      <c r="T34" s="447" t="str">
        <f t="shared" ca="1" si="12"/>
        <v>-</v>
      </c>
    </row>
    <row r="35" spans="1:20" ht="16" thickBot="1">
      <c r="A35" s="450" t="s">
        <v>348</v>
      </c>
      <c r="B35" s="453">
        <f t="shared" ca="1" si="0"/>
        <v>0</v>
      </c>
      <c r="C35" s="448">
        <f t="shared" ca="1" si="1"/>
        <v>0</v>
      </c>
      <c r="D35" s="447" t="str">
        <f t="shared" ca="1" si="2"/>
        <v>-</v>
      </c>
      <c r="E35" t="str">
        <f t="shared" si="3"/>
        <v>S1685</v>
      </c>
      <c r="F35" t="str">
        <f t="shared" si="4"/>
        <v>S1685</v>
      </c>
      <c r="G35">
        <v>1685</v>
      </c>
      <c r="H35">
        <v>1685</v>
      </c>
      <c r="I35" s="450" t="s">
        <v>348</v>
      </c>
      <c r="J35" s="453">
        <f t="shared" ca="1" si="5"/>
        <v>0</v>
      </c>
      <c r="K35" s="448">
        <f t="shared" ca="1" si="6"/>
        <v>0</v>
      </c>
      <c r="L35" s="447" t="str">
        <f t="shared" ca="1" si="7"/>
        <v>-</v>
      </c>
      <c r="M35" t="str">
        <f t="shared" si="8"/>
        <v>S1686</v>
      </c>
      <c r="N35" t="str">
        <f t="shared" si="9"/>
        <v>S1686</v>
      </c>
      <c r="O35">
        <v>1686</v>
      </c>
      <c r="P35">
        <v>1686</v>
      </c>
      <c r="Q35" s="450" t="s">
        <v>348</v>
      </c>
      <c r="R35" s="453">
        <f t="shared" ca="1" si="10"/>
        <v>0</v>
      </c>
      <c r="S35" s="448">
        <f t="shared" ca="1" si="11"/>
        <v>0</v>
      </c>
      <c r="T35" s="447" t="str">
        <f t="shared" ca="1" si="12"/>
        <v>-</v>
      </c>
    </row>
    <row r="36" spans="1:20" ht="15" thickBot="1">
      <c r="A36" s="446" t="s">
        <v>347</v>
      </c>
      <c r="B36" s="445">
        <f ca="1">SUM(B5:B35)</f>
        <v>0</v>
      </c>
      <c r="C36" s="444">
        <f ca="1">SUM(C5:C35)</f>
        <v>17960</v>
      </c>
      <c r="D36" s="443" t="e">
        <f ca="1">IF(C36=0,"-",C36/B36)</f>
        <v>#DIV/0!</v>
      </c>
      <c r="I36" s="446" t="s">
        <v>347</v>
      </c>
      <c r="J36" s="445">
        <f ca="1">SUM(J5:J35)</f>
        <v>4530</v>
      </c>
      <c r="K36" s="444">
        <f ca="1">SUM(K5:K35)</f>
        <v>0</v>
      </c>
      <c r="L36" s="443" t="str">
        <f ca="1">IF(K36=0,"-",K36/J36)</f>
        <v>-</v>
      </c>
      <c r="Q36" s="446" t="s">
        <v>347</v>
      </c>
      <c r="R36" s="445">
        <f ca="1">SUM(R5:R35)</f>
        <v>4530</v>
      </c>
      <c r="S36" s="444">
        <f ca="1">SUM(S5:S35)</f>
        <v>17960</v>
      </c>
      <c r="T36" s="443">
        <f ca="1">IF(S36=0,"-",S36/R36)</f>
        <v>3.9646799116997791</v>
      </c>
    </row>
  </sheetData>
  <mergeCells count="3">
    <mergeCell ref="A2:D3"/>
    <mergeCell ref="I2:L3"/>
    <mergeCell ref="Q2:T3"/>
  </mergeCells>
  <phoneticPr fontId="3"/>
  <conditionalFormatting sqref="D5:D35">
    <cfRule type="cellIs" dxfId="15" priority="5" stopIfTrue="1" operator="lessThan">
      <formula>1</formula>
    </cfRule>
  </conditionalFormatting>
  <conditionalFormatting sqref="L5:L35">
    <cfRule type="cellIs" dxfId="14" priority="3" stopIfTrue="1" operator="lessThan">
      <formula>1</formula>
    </cfRule>
  </conditionalFormatting>
  <conditionalFormatting sqref="T5:T35">
    <cfRule type="cellIs" dxfId="13" priority="1" stopIfTrue="1" operator="lessThan">
      <formula>1</formula>
    </cfRule>
  </conditionalFormatting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6"/>
  <sheetViews>
    <sheetView workbookViewId="0">
      <selection activeCell="D4" sqref="D4:D5"/>
    </sheetView>
  </sheetViews>
  <sheetFormatPr baseColWidth="10" defaultColWidth="8.6640625" defaultRowHeight="14"/>
  <cols>
    <col min="1" max="1" width="9" customWidth="1"/>
    <col min="2" max="3" width="12.33203125" customWidth="1"/>
    <col min="4" max="4" width="9.33203125" customWidth="1"/>
    <col min="5" max="8" width="9.33203125" hidden="1" customWidth="1"/>
    <col min="9" max="9" width="9.33203125" customWidth="1"/>
    <col min="10" max="11" width="12.33203125" customWidth="1"/>
    <col min="12" max="12" width="9.33203125" customWidth="1"/>
    <col min="13" max="16" width="9.33203125" hidden="1" customWidth="1"/>
    <col min="17" max="17" width="9.33203125" customWidth="1"/>
    <col min="18" max="19" width="12.33203125" customWidth="1"/>
    <col min="20" max="20" width="9.6640625" customWidth="1"/>
  </cols>
  <sheetData>
    <row r="1" spans="1:20" ht="15" thickBot="1"/>
    <row r="2" spans="1:20" ht="13.5" customHeight="1">
      <c r="A2" s="977" t="s">
        <v>394</v>
      </c>
      <c r="B2" s="978"/>
      <c r="C2" s="978"/>
      <c r="D2" s="979"/>
      <c r="I2" s="977" t="s">
        <v>393</v>
      </c>
      <c r="J2" s="978"/>
      <c r="K2" s="978"/>
      <c r="L2" s="979"/>
      <c r="Q2" s="977" t="s">
        <v>392</v>
      </c>
      <c r="R2" s="978"/>
      <c r="S2" s="978"/>
      <c r="T2" s="979"/>
    </row>
    <row r="3" spans="1:20" ht="14.25" customHeight="1" thickBot="1">
      <c r="A3" s="980"/>
      <c r="B3" s="981"/>
      <c r="C3" s="981"/>
      <c r="D3" s="982"/>
      <c r="I3" s="980"/>
      <c r="J3" s="981"/>
      <c r="K3" s="981"/>
      <c r="L3" s="982"/>
      <c r="Q3" s="980"/>
      <c r="R3" s="981"/>
      <c r="S3" s="981"/>
      <c r="T3" s="982"/>
    </row>
    <row r="4" spans="1:20" ht="15" thickBot="1">
      <c r="A4" s="458" t="s">
        <v>384</v>
      </c>
      <c r="B4" s="457" t="s">
        <v>383</v>
      </c>
      <c r="C4" s="456" t="s">
        <v>382</v>
      </c>
      <c r="D4" s="455" t="s">
        <v>381</v>
      </c>
      <c r="E4" s="176" t="s">
        <v>388</v>
      </c>
      <c r="F4" s="176" t="s">
        <v>380</v>
      </c>
      <c r="G4" s="176" t="s">
        <v>495</v>
      </c>
      <c r="H4" t="s">
        <v>379</v>
      </c>
      <c r="I4" s="458" t="s">
        <v>384</v>
      </c>
      <c r="J4" s="457" t="s">
        <v>383</v>
      </c>
      <c r="K4" s="456" t="s">
        <v>382</v>
      </c>
      <c r="L4" s="455" t="s">
        <v>381</v>
      </c>
      <c r="M4" s="176" t="s">
        <v>388</v>
      </c>
      <c r="N4" s="176" t="s">
        <v>380</v>
      </c>
      <c r="O4" s="176" t="s">
        <v>495</v>
      </c>
      <c r="P4" t="s">
        <v>379</v>
      </c>
      <c r="Q4" s="458" t="s">
        <v>384</v>
      </c>
      <c r="R4" s="457" t="s">
        <v>383</v>
      </c>
      <c r="S4" s="456" t="s">
        <v>382</v>
      </c>
      <c r="T4" s="455" t="s">
        <v>381</v>
      </c>
    </row>
    <row r="5" spans="1:20" ht="15">
      <c r="A5" s="454" t="s">
        <v>378</v>
      </c>
      <c r="B5" s="453">
        <f t="shared" ref="B5:B35" ca="1" si="0">SUM(INDIRECT("'"&amp;(E$4)&amp;"'!"&amp;(E5)&amp;""))</f>
        <v>0</v>
      </c>
      <c r="C5" s="452">
        <f t="shared" ref="C5:C35" ca="1" si="1">SUM(INDIRECT("'"&amp;(F$4)&amp;"'!"&amp;(F5)&amp;""))</f>
        <v>21200</v>
      </c>
      <c r="D5" s="451" t="str">
        <f t="shared" ref="D5:D35" ca="1" si="2">IFERROR(C5/B5,"-")</f>
        <v>-</v>
      </c>
      <c r="E5" t="str">
        <f t="shared" ref="E5:E35" si="3">CONCATENATE(G$4,G5)</f>
        <v>S97</v>
      </c>
      <c r="F5" t="str">
        <f t="shared" ref="F5:F35" si="4">CONCATENATE(G$4,H5)</f>
        <v>S97</v>
      </c>
      <c r="G5">
        <v>97</v>
      </c>
      <c r="H5">
        <v>97</v>
      </c>
      <c r="I5" s="454" t="s">
        <v>378</v>
      </c>
      <c r="J5" s="453">
        <f t="shared" ref="J5:J35" ca="1" si="5">SUM(INDIRECT("'"&amp;(M$4)&amp;"'!"&amp;(M5)&amp;""))</f>
        <v>0</v>
      </c>
      <c r="K5" s="452">
        <f t="shared" ref="K5:K35" ca="1" si="6">SUM(INDIRECT("'"&amp;(N$4)&amp;"'!"&amp;(N5)&amp;""))</f>
        <v>0</v>
      </c>
      <c r="L5" s="451" t="str">
        <f t="shared" ref="L5:L35" ca="1" si="7">IFERROR(K5/J5,"-")</f>
        <v>-</v>
      </c>
      <c r="M5" t="str">
        <f t="shared" ref="M5:M35" si="8">CONCATENATE(O$4,O5)</f>
        <v>S98</v>
      </c>
      <c r="N5" t="str">
        <f t="shared" ref="N5:N35" si="9">CONCATENATE(O$4,P5)</f>
        <v>S98</v>
      </c>
      <c r="O5">
        <v>98</v>
      </c>
      <c r="P5">
        <v>98</v>
      </c>
      <c r="Q5" s="454" t="s">
        <v>378</v>
      </c>
      <c r="R5" s="453">
        <f t="shared" ref="R5:R35" ca="1" si="10">SUM(B5+J5)</f>
        <v>0</v>
      </c>
      <c r="S5" s="452">
        <f t="shared" ref="S5:S35" ca="1" si="11">SUM(C5+K5)</f>
        <v>21200</v>
      </c>
      <c r="T5" s="451" t="str">
        <f t="shared" ref="T5:T35" ca="1" si="12">IFERROR(S5/R5,"-")</f>
        <v>-</v>
      </c>
    </row>
    <row r="6" spans="1:20" ht="15">
      <c r="A6" s="450" t="s">
        <v>377</v>
      </c>
      <c r="B6" s="453">
        <f t="shared" ca="1" si="0"/>
        <v>0</v>
      </c>
      <c r="C6" s="448">
        <f t="shared" ca="1" si="1"/>
        <v>0</v>
      </c>
      <c r="D6" s="447" t="str">
        <f t="shared" ca="1" si="2"/>
        <v>-</v>
      </c>
      <c r="E6" t="str">
        <f t="shared" si="3"/>
        <v>S150</v>
      </c>
      <c r="F6" t="str">
        <f t="shared" si="4"/>
        <v>S150</v>
      </c>
      <c r="G6">
        <v>150</v>
      </c>
      <c r="H6">
        <v>150</v>
      </c>
      <c r="I6" s="450" t="s">
        <v>377</v>
      </c>
      <c r="J6" s="453">
        <f t="shared" ca="1" si="5"/>
        <v>3000</v>
      </c>
      <c r="K6" s="448">
        <f t="shared" ca="1" si="6"/>
        <v>0</v>
      </c>
      <c r="L6" s="447">
        <f t="shared" ca="1" si="7"/>
        <v>0</v>
      </c>
      <c r="M6" t="str">
        <f t="shared" si="8"/>
        <v>S151</v>
      </c>
      <c r="N6" t="str">
        <f t="shared" si="9"/>
        <v>S151</v>
      </c>
      <c r="O6">
        <v>151</v>
      </c>
      <c r="P6">
        <v>151</v>
      </c>
      <c r="Q6" s="450" t="s">
        <v>377</v>
      </c>
      <c r="R6" s="453">
        <f t="shared" ca="1" si="10"/>
        <v>3000</v>
      </c>
      <c r="S6" s="448">
        <f t="shared" ca="1" si="11"/>
        <v>0</v>
      </c>
      <c r="T6" s="447">
        <f t="shared" ca="1" si="12"/>
        <v>0</v>
      </c>
    </row>
    <row r="7" spans="1:20" ht="15">
      <c r="A7" s="450" t="s">
        <v>376</v>
      </c>
      <c r="B7" s="453">
        <f t="shared" ca="1" si="0"/>
        <v>0</v>
      </c>
      <c r="C7" s="448">
        <f t="shared" ca="1" si="1"/>
        <v>0</v>
      </c>
      <c r="D7" s="447" t="str">
        <f t="shared" ca="1" si="2"/>
        <v>-</v>
      </c>
      <c r="E7" t="str">
        <f t="shared" si="3"/>
        <v>S203</v>
      </c>
      <c r="F7" t="str">
        <f t="shared" si="4"/>
        <v>S203</v>
      </c>
      <c r="G7">
        <v>203</v>
      </c>
      <c r="H7">
        <v>203</v>
      </c>
      <c r="I7" s="450" t="s">
        <v>376</v>
      </c>
      <c r="J7" s="453">
        <f t="shared" ca="1" si="5"/>
        <v>0</v>
      </c>
      <c r="K7" s="448">
        <f t="shared" ca="1" si="6"/>
        <v>0</v>
      </c>
      <c r="L7" s="447" t="str">
        <f t="shared" ca="1" si="7"/>
        <v>-</v>
      </c>
      <c r="M7" t="str">
        <f t="shared" si="8"/>
        <v>S204</v>
      </c>
      <c r="N7" t="str">
        <f t="shared" si="9"/>
        <v>S204</v>
      </c>
      <c r="O7">
        <v>204</v>
      </c>
      <c r="P7">
        <v>204</v>
      </c>
      <c r="Q7" s="450" t="s">
        <v>376</v>
      </c>
      <c r="R7" s="453">
        <f t="shared" ca="1" si="10"/>
        <v>0</v>
      </c>
      <c r="S7" s="448">
        <f t="shared" ca="1" si="11"/>
        <v>0</v>
      </c>
      <c r="T7" s="447" t="str">
        <f t="shared" ca="1" si="12"/>
        <v>-</v>
      </c>
    </row>
    <row r="8" spans="1:20" ht="15">
      <c r="A8" s="450" t="s">
        <v>375</v>
      </c>
      <c r="B8" s="453">
        <f t="shared" ca="1" si="0"/>
        <v>0</v>
      </c>
      <c r="C8" s="448">
        <f t="shared" ca="1" si="1"/>
        <v>0</v>
      </c>
      <c r="D8" s="447" t="str">
        <f t="shared" ca="1" si="2"/>
        <v>-</v>
      </c>
      <c r="E8" t="str">
        <f t="shared" si="3"/>
        <v>S256</v>
      </c>
      <c r="F8" t="str">
        <f t="shared" si="4"/>
        <v>S256</v>
      </c>
      <c r="G8">
        <v>256</v>
      </c>
      <c r="H8">
        <v>256</v>
      </c>
      <c r="I8" s="450" t="s">
        <v>375</v>
      </c>
      <c r="J8" s="453">
        <f t="shared" ca="1" si="5"/>
        <v>52630</v>
      </c>
      <c r="K8" s="448">
        <f t="shared" ca="1" si="6"/>
        <v>0</v>
      </c>
      <c r="L8" s="447">
        <f t="shared" ca="1" si="7"/>
        <v>0</v>
      </c>
      <c r="M8" t="str">
        <f t="shared" si="8"/>
        <v>S257</v>
      </c>
      <c r="N8" t="str">
        <f t="shared" si="9"/>
        <v>S257</v>
      </c>
      <c r="O8">
        <v>257</v>
      </c>
      <c r="P8">
        <v>257</v>
      </c>
      <c r="Q8" s="450" t="s">
        <v>375</v>
      </c>
      <c r="R8" s="453">
        <f t="shared" ca="1" si="10"/>
        <v>52630</v>
      </c>
      <c r="S8" s="448">
        <f t="shared" ca="1" si="11"/>
        <v>0</v>
      </c>
      <c r="T8" s="447">
        <f t="shared" ca="1" si="12"/>
        <v>0</v>
      </c>
    </row>
    <row r="9" spans="1:20" ht="15">
      <c r="A9" s="450" t="s">
        <v>374</v>
      </c>
      <c r="B9" s="453">
        <f t="shared" ca="1" si="0"/>
        <v>0</v>
      </c>
      <c r="C9" s="448">
        <f t="shared" ca="1" si="1"/>
        <v>0</v>
      </c>
      <c r="D9" s="447" t="str">
        <f t="shared" ca="1" si="2"/>
        <v>-</v>
      </c>
      <c r="E9" t="str">
        <f t="shared" si="3"/>
        <v>S309</v>
      </c>
      <c r="F9" t="str">
        <f t="shared" si="4"/>
        <v>S309</v>
      </c>
      <c r="G9">
        <v>309</v>
      </c>
      <c r="H9">
        <v>309</v>
      </c>
      <c r="I9" s="450" t="s">
        <v>374</v>
      </c>
      <c r="J9" s="453">
        <f t="shared" ca="1" si="5"/>
        <v>0</v>
      </c>
      <c r="K9" s="448">
        <f t="shared" ca="1" si="6"/>
        <v>0</v>
      </c>
      <c r="L9" s="447" t="str">
        <f t="shared" ca="1" si="7"/>
        <v>-</v>
      </c>
      <c r="M9" t="str">
        <f t="shared" si="8"/>
        <v>S310</v>
      </c>
      <c r="N9" t="str">
        <f t="shared" si="9"/>
        <v>S310</v>
      </c>
      <c r="O9">
        <v>310</v>
      </c>
      <c r="P9">
        <v>310</v>
      </c>
      <c r="Q9" s="450" t="s">
        <v>374</v>
      </c>
      <c r="R9" s="453">
        <f t="shared" ca="1" si="10"/>
        <v>0</v>
      </c>
      <c r="S9" s="448">
        <f t="shared" ca="1" si="11"/>
        <v>0</v>
      </c>
      <c r="T9" s="447" t="str">
        <f t="shared" ca="1" si="12"/>
        <v>-</v>
      </c>
    </row>
    <row r="10" spans="1:20" ht="15">
      <c r="A10" s="450" t="s">
        <v>373</v>
      </c>
      <c r="B10" s="453">
        <f t="shared" ca="1" si="0"/>
        <v>0</v>
      </c>
      <c r="C10" s="448">
        <f t="shared" ca="1" si="1"/>
        <v>0</v>
      </c>
      <c r="D10" s="447" t="str">
        <f t="shared" ca="1" si="2"/>
        <v>-</v>
      </c>
      <c r="E10" t="str">
        <f t="shared" si="3"/>
        <v>S362</v>
      </c>
      <c r="F10" t="str">
        <f t="shared" si="4"/>
        <v>S362</v>
      </c>
      <c r="G10">
        <v>362</v>
      </c>
      <c r="H10">
        <v>362</v>
      </c>
      <c r="I10" s="450" t="s">
        <v>373</v>
      </c>
      <c r="J10" s="453">
        <f t="shared" ca="1" si="5"/>
        <v>0</v>
      </c>
      <c r="K10" s="448">
        <f t="shared" ca="1" si="6"/>
        <v>0</v>
      </c>
      <c r="L10" s="447" t="str">
        <f t="shared" ca="1" si="7"/>
        <v>-</v>
      </c>
      <c r="M10" t="str">
        <f t="shared" si="8"/>
        <v>S363</v>
      </c>
      <c r="N10" t="str">
        <f t="shared" si="9"/>
        <v>S363</v>
      </c>
      <c r="O10">
        <v>363</v>
      </c>
      <c r="P10">
        <v>363</v>
      </c>
      <c r="Q10" s="450" t="s">
        <v>373</v>
      </c>
      <c r="R10" s="453">
        <f t="shared" ca="1" si="10"/>
        <v>0</v>
      </c>
      <c r="S10" s="448">
        <f t="shared" ca="1" si="11"/>
        <v>0</v>
      </c>
      <c r="T10" s="447" t="str">
        <f t="shared" ca="1" si="12"/>
        <v>-</v>
      </c>
    </row>
    <row r="11" spans="1:20" ht="15">
      <c r="A11" s="450" t="s">
        <v>372</v>
      </c>
      <c r="B11" s="453">
        <f t="shared" ca="1" si="0"/>
        <v>0</v>
      </c>
      <c r="C11" s="448">
        <f t="shared" ca="1" si="1"/>
        <v>0</v>
      </c>
      <c r="D11" s="447" t="str">
        <f t="shared" ca="1" si="2"/>
        <v>-</v>
      </c>
      <c r="E11" t="str">
        <f t="shared" si="3"/>
        <v>S415</v>
      </c>
      <c r="F11" t="str">
        <f t="shared" si="4"/>
        <v>S415</v>
      </c>
      <c r="G11">
        <v>415</v>
      </c>
      <c r="H11">
        <v>415</v>
      </c>
      <c r="I11" s="450" t="s">
        <v>372</v>
      </c>
      <c r="J11" s="453">
        <f t="shared" ca="1" si="5"/>
        <v>0</v>
      </c>
      <c r="K11" s="448">
        <f t="shared" ca="1" si="6"/>
        <v>0</v>
      </c>
      <c r="L11" s="447" t="str">
        <f t="shared" ca="1" si="7"/>
        <v>-</v>
      </c>
      <c r="M11" t="str">
        <f t="shared" si="8"/>
        <v>S416</v>
      </c>
      <c r="N11" t="str">
        <f t="shared" si="9"/>
        <v>S416</v>
      </c>
      <c r="O11">
        <v>416</v>
      </c>
      <c r="P11">
        <v>416</v>
      </c>
      <c r="Q11" s="450" t="s">
        <v>372</v>
      </c>
      <c r="R11" s="453">
        <f t="shared" ca="1" si="10"/>
        <v>0</v>
      </c>
      <c r="S11" s="448">
        <f t="shared" ca="1" si="11"/>
        <v>0</v>
      </c>
      <c r="T11" s="447" t="str">
        <f t="shared" ca="1" si="12"/>
        <v>-</v>
      </c>
    </row>
    <row r="12" spans="1:20" ht="15">
      <c r="A12" s="450" t="s">
        <v>371</v>
      </c>
      <c r="B12" s="453">
        <f t="shared" ca="1" si="0"/>
        <v>0</v>
      </c>
      <c r="C12" s="448">
        <f t="shared" ca="1" si="1"/>
        <v>0</v>
      </c>
      <c r="D12" s="447" t="str">
        <f t="shared" ca="1" si="2"/>
        <v>-</v>
      </c>
      <c r="E12" t="str">
        <f t="shared" si="3"/>
        <v>S468</v>
      </c>
      <c r="F12" t="str">
        <f t="shared" si="4"/>
        <v>S468</v>
      </c>
      <c r="G12">
        <v>468</v>
      </c>
      <c r="H12">
        <v>468</v>
      </c>
      <c r="I12" s="450" t="s">
        <v>371</v>
      </c>
      <c r="J12" s="453">
        <f t="shared" ca="1" si="5"/>
        <v>0</v>
      </c>
      <c r="K12" s="448">
        <f t="shared" ca="1" si="6"/>
        <v>0</v>
      </c>
      <c r="L12" s="447" t="str">
        <f t="shared" ca="1" si="7"/>
        <v>-</v>
      </c>
      <c r="M12" t="str">
        <f t="shared" si="8"/>
        <v>S469</v>
      </c>
      <c r="N12" t="str">
        <f t="shared" si="9"/>
        <v>S469</v>
      </c>
      <c r="O12">
        <v>469</v>
      </c>
      <c r="P12">
        <v>469</v>
      </c>
      <c r="Q12" s="450" t="s">
        <v>371</v>
      </c>
      <c r="R12" s="453">
        <f t="shared" ca="1" si="10"/>
        <v>0</v>
      </c>
      <c r="S12" s="448">
        <f t="shared" ca="1" si="11"/>
        <v>0</v>
      </c>
      <c r="T12" s="447" t="str">
        <f t="shared" ca="1" si="12"/>
        <v>-</v>
      </c>
    </row>
    <row r="13" spans="1:20" ht="15">
      <c r="A13" s="450" t="s">
        <v>370</v>
      </c>
      <c r="B13" s="453">
        <f t="shared" ca="1" si="0"/>
        <v>0</v>
      </c>
      <c r="C13" s="448">
        <f t="shared" ca="1" si="1"/>
        <v>0</v>
      </c>
      <c r="D13" s="447" t="str">
        <f t="shared" ca="1" si="2"/>
        <v>-</v>
      </c>
      <c r="E13" t="str">
        <f t="shared" si="3"/>
        <v>S521</v>
      </c>
      <c r="F13" t="str">
        <f t="shared" si="4"/>
        <v>S521</v>
      </c>
      <c r="G13">
        <v>521</v>
      </c>
      <c r="H13">
        <v>521</v>
      </c>
      <c r="I13" s="450" t="s">
        <v>370</v>
      </c>
      <c r="J13" s="453">
        <f t="shared" ca="1" si="5"/>
        <v>0</v>
      </c>
      <c r="K13" s="448">
        <f t="shared" ca="1" si="6"/>
        <v>0</v>
      </c>
      <c r="L13" s="447" t="str">
        <f t="shared" ca="1" si="7"/>
        <v>-</v>
      </c>
      <c r="M13" t="str">
        <f t="shared" si="8"/>
        <v>S522</v>
      </c>
      <c r="N13" t="str">
        <f t="shared" si="9"/>
        <v>S522</v>
      </c>
      <c r="O13">
        <v>522</v>
      </c>
      <c r="P13">
        <v>522</v>
      </c>
      <c r="Q13" s="450" t="s">
        <v>370</v>
      </c>
      <c r="R13" s="453">
        <f t="shared" ca="1" si="10"/>
        <v>0</v>
      </c>
      <c r="S13" s="448">
        <f t="shared" ca="1" si="11"/>
        <v>0</v>
      </c>
      <c r="T13" s="447" t="str">
        <f t="shared" ca="1" si="12"/>
        <v>-</v>
      </c>
    </row>
    <row r="14" spans="1:20" ht="15">
      <c r="A14" s="450" t="s">
        <v>369</v>
      </c>
      <c r="B14" s="453">
        <f t="shared" ca="1" si="0"/>
        <v>0</v>
      </c>
      <c r="C14" s="448">
        <f t="shared" ca="1" si="1"/>
        <v>0</v>
      </c>
      <c r="D14" s="447" t="str">
        <f t="shared" ca="1" si="2"/>
        <v>-</v>
      </c>
      <c r="E14" t="str">
        <f t="shared" si="3"/>
        <v>S574</v>
      </c>
      <c r="F14" t="str">
        <f t="shared" si="4"/>
        <v>S574</v>
      </c>
      <c r="G14">
        <v>574</v>
      </c>
      <c r="H14">
        <v>574</v>
      </c>
      <c r="I14" s="450" t="s">
        <v>369</v>
      </c>
      <c r="J14" s="453">
        <f t="shared" ca="1" si="5"/>
        <v>0</v>
      </c>
      <c r="K14" s="448">
        <f t="shared" ca="1" si="6"/>
        <v>0</v>
      </c>
      <c r="L14" s="447" t="str">
        <f t="shared" ca="1" si="7"/>
        <v>-</v>
      </c>
      <c r="M14" t="str">
        <f t="shared" si="8"/>
        <v>S575</v>
      </c>
      <c r="N14" t="str">
        <f t="shared" si="9"/>
        <v>S575</v>
      </c>
      <c r="O14">
        <v>575</v>
      </c>
      <c r="P14">
        <v>575</v>
      </c>
      <c r="Q14" s="450" t="s">
        <v>369</v>
      </c>
      <c r="R14" s="453">
        <f t="shared" ca="1" si="10"/>
        <v>0</v>
      </c>
      <c r="S14" s="448">
        <f t="shared" ca="1" si="11"/>
        <v>0</v>
      </c>
      <c r="T14" s="447" t="str">
        <f t="shared" ca="1" si="12"/>
        <v>-</v>
      </c>
    </row>
    <row r="15" spans="1:20" ht="15">
      <c r="A15" s="450" t="s">
        <v>368</v>
      </c>
      <c r="B15" s="453">
        <f t="shared" ca="1" si="0"/>
        <v>0</v>
      </c>
      <c r="C15" s="448">
        <f t="shared" ca="1" si="1"/>
        <v>0</v>
      </c>
      <c r="D15" s="447" t="str">
        <f t="shared" ca="1" si="2"/>
        <v>-</v>
      </c>
      <c r="E15" t="str">
        <f t="shared" si="3"/>
        <v>S627</v>
      </c>
      <c r="F15" t="str">
        <f t="shared" si="4"/>
        <v>S627</v>
      </c>
      <c r="G15">
        <v>627</v>
      </c>
      <c r="H15">
        <v>627</v>
      </c>
      <c r="I15" s="450" t="s">
        <v>368</v>
      </c>
      <c r="J15" s="453">
        <f t="shared" ca="1" si="5"/>
        <v>0</v>
      </c>
      <c r="K15" s="448">
        <f t="shared" ca="1" si="6"/>
        <v>0</v>
      </c>
      <c r="L15" s="447" t="str">
        <f t="shared" ca="1" si="7"/>
        <v>-</v>
      </c>
      <c r="M15" t="str">
        <f t="shared" si="8"/>
        <v>S628</v>
      </c>
      <c r="N15" t="str">
        <f t="shared" si="9"/>
        <v>S628</v>
      </c>
      <c r="O15">
        <v>628</v>
      </c>
      <c r="P15">
        <v>628</v>
      </c>
      <c r="Q15" s="450" t="s">
        <v>368</v>
      </c>
      <c r="R15" s="453">
        <f t="shared" ca="1" si="10"/>
        <v>0</v>
      </c>
      <c r="S15" s="448">
        <f t="shared" ca="1" si="11"/>
        <v>0</v>
      </c>
      <c r="T15" s="447" t="str">
        <f t="shared" ca="1" si="12"/>
        <v>-</v>
      </c>
    </row>
    <row r="16" spans="1:20" ht="15">
      <c r="A16" s="450" t="s">
        <v>367</v>
      </c>
      <c r="B16" s="453">
        <f t="shared" ca="1" si="0"/>
        <v>0</v>
      </c>
      <c r="C16" s="448">
        <f t="shared" ca="1" si="1"/>
        <v>0</v>
      </c>
      <c r="D16" s="447" t="str">
        <f t="shared" ca="1" si="2"/>
        <v>-</v>
      </c>
      <c r="E16" t="str">
        <f t="shared" si="3"/>
        <v>S680</v>
      </c>
      <c r="F16" t="str">
        <f t="shared" si="4"/>
        <v>S680</v>
      </c>
      <c r="G16">
        <v>680</v>
      </c>
      <c r="H16">
        <v>680</v>
      </c>
      <c r="I16" s="450" t="s">
        <v>367</v>
      </c>
      <c r="J16" s="453">
        <f t="shared" ca="1" si="5"/>
        <v>0</v>
      </c>
      <c r="K16" s="448">
        <f t="shared" ca="1" si="6"/>
        <v>0</v>
      </c>
      <c r="L16" s="447" t="str">
        <f t="shared" ca="1" si="7"/>
        <v>-</v>
      </c>
      <c r="M16" t="str">
        <f t="shared" si="8"/>
        <v>S681</v>
      </c>
      <c r="N16" t="str">
        <f t="shared" si="9"/>
        <v>S681</v>
      </c>
      <c r="O16">
        <v>681</v>
      </c>
      <c r="P16">
        <v>681</v>
      </c>
      <c r="Q16" s="450" t="s">
        <v>367</v>
      </c>
      <c r="R16" s="453">
        <f t="shared" ca="1" si="10"/>
        <v>0</v>
      </c>
      <c r="S16" s="448">
        <f t="shared" ca="1" si="11"/>
        <v>0</v>
      </c>
      <c r="T16" s="447" t="str">
        <f t="shared" ca="1" si="12"/>
        <v>-</v>
      </c>
    </row>
    <row r="17" spans="1:20" ht="15">
      <c r="A17" s="450" t="s">
        <v>366</v>
      </c>
      <c r="B17" s="453">
        <f t="shared" ca="1" si="0"/>
        <v>0</v>
      </c>
      <c r="C17" s="448">
        <f t="shared" ca="1" si="1"/>
        <v>0</v>
      </c>
      <c r="D17" s="447" t="str">
        <f t="shared" ca="1" si="2"/>
        <v>-</v>
      </c>
      <c r="E17" t="str">
        <f t="shared" si="3"/>
        <v>S733</v>
      </c>
      <c r="F17" t="str">
        <f t="shared" si="4"/>
        <v>S733</v>
      </c>
      <c r="G17">
        <v>733</v>
      </c>
      <c r="H17">
        <v>733</v>
      </c>
      <c r="I17" s="450" t="s">
        <v>366</v>
      </c>
      <c r="J17" s="453">
        <f t="shared" ca="1" si="5"/>
        <v>0</v>
      </c>
      <c r="K17" s="448">
        <f t="shared" ca="1" si="6"/>
        <v>0</v>
      </c>
      <c r="L17" s="447" t="str">
        <f t="shared" ca="1" si="7"/>
        <v>-</v>
      </c>
      <c r="M17" t="str">
        <f t="shared" si="8"/>
        <v>S734</v>
      </c>
      <c r="N17" t="str">
        <f t="shared" si="9"/>
        <v>S734</v>
      </c>
      <c r="O17">
        <v>734</v>
      </c>
      <c r="P17">
        <v>734</v>
      </c>
      <c r="Q17" s="450" t="s">
        <v>366</v>
      </c>
      <c r="R17" s="453">
        <f t="shared" ca="1" si="10"/>
        <v>0</v>
      </c>
      <c r="S17" s="448">
        <f t="shared" ca="1" si="11"/>
        <v>0</v>
      </c>
      <c r="T17" s="447" t="str">
        <f t="shared" ca="1" si="12"/>
        <v>-</v>
      </c>
    </row>
    <row r="18" spans="1:20" ht="15">
      <c r="A18" s="450" t="s">
        <v>365</v>
      </c>
      <c r="B18" s="453">
        <f t="shared" ca="1" si="0"/>
        <v>0</v>
      </c>
      <c r="C18" s="448">
        <f t="shared" ca="1" si="1"/>
        <v>0</v>
      </c>
      <c r="D18" s="447" t="str">
        <f t="shared" ca="1" si="2"/>
        <v>-</v>
      </c>
      <c r="E18" t="str">
        <f t="shared" si="3"/>
        <v>S786</v>
      </c>
      <c r="F18" t="str">
        <f t="shared" si="4"/>
        <v>S786</v>
      </c>
      <c r="G18">
        <v>786</v>
      </c>
      <c r="H18">
        <v>786</v>
      </c>
      <c r="I18" s="450" t="s">
        <v>365</v>
      </c>
      <c r="J18" s="453">
        <f t="shared" ca="1" si="5"/>
        <v>0</v>
      </c>
      <c r="K18" s="448">
        <f t="shared" ca="1" si="6"/>
        <v>0</v>
      </c>
      <c r="L18" s="447" t="str">
        <f t="shared" ca="1" si="7"/>
        <v>-</v>
      </c>
      <c r="M18" t="str">
        <f t="shared" si="8"/>
        <v>S787</v>
      </c>
      <c r="N18" t="str">
        <f t="shared" si="9"/>
        <v>S787</v>
      </c>
      <c r="O18">
        <v>787</v>
      </c>
      <c r="P18">
        <v>787</v>
      </c>
      <c r="Q18" s="450" t="s">
        <v>365</v>
      </c>
      <c r="R18" s="453">
        <f t="shared" ca="1" si="10"/>
        <v>0</v>
      </c>
      <c r="S18" s="448">
        <f t="shared" ca="1" si="11"/>
        <v>0</v>
      </c>
      <c r="T18" s="447" t="str">
        <f t="shared" ca="1" si="12"/>
        <v>-</v>
      </c>
    </row>
    <row r="19" spans="1:20" ht="15">
      <c r="A19" s="450" t="s">
        <v>364</v>
      </c>
      <c r="B19" s="453">
        <f t="shared" ca="1" si="0"/>
        <v>0</v>
      </c>
      <c r="C19" s="448">
        <f t="shared" ca="1" si="1"/>
        <v>0</v>
      </c>
      <c r="D19" s="447" t="str">
        <f t="shared" ca="1" si="2"/>
        <v>-</v>
      </c>
      <c r="E19" t="str">
        <f t="shared" si="3"/>
        <v>S839</v>
      </c>
      <c r="F19" t="str">
        <f t="shared" si="4"/>
        <v>S839</v>
      </c>
      <c r="G19">
        <v>839</v>
      </c>
      <c r="H19">
        <v>839</v>
      </c>
      <c r="I19" s="450" t="s">
        <v>364</v>
      </c>
      <c r="J19" s="453">
        <f t="shared" ca="1" si="5"/>
        <v>0</v>
      </c>
      <c r="K19" s="448">
        <f t="shared" ca="1" si="6"/>
        <v>0</v>
      </c>
      <c r="L19" s="447" t="str">
        <f t="shared" ca="1" si="7"/>
        <v>-</v>
      </c>
      <c r="M19" t="str">
        <f t="shared" si="8"/>
        <v>S840</v>
      </c>
      <c r="N19" t="str">
        <f t="shared" si="9"/>
        <v>S840</v>
      </c>
      <c r="O19">
        <v>840</v>
      </c>
      <c r="P19">
        <v>840</v>
      </c>
      <c r="Q19" s="450" t="s">
        <v>364</v>
      </c>
      <c r="R19" s="453">
        <f t="shared" ca="1" si="10"/>
        <v>0</v>
      </c>
      <c r="S19" s="448">
        <f t="shared" ca="1" si="11"/>
        <v>0</v>
      </c>
      <c r="T19" s="447" t="str">
        <f t="shared" ca="1" si="12"/>
        <v>-</v>
      </c>
    </row>
    <row r="20" spans="1:20" ht="15">
      <c r="A20" s="450" t="s">
        <v>363</v>
      </c>
      <c r="B20" s="453">
        <f t="shared" ca="1" si="0"/>
        <v>0</v>
      </c>
      <c r="C20" s="448">
        <f t="shared" ca="1" si="1"/>
        <v>0</v>
      </c>
      <c r="D20" s="447" t="str">
        <f t="shared" ca="1" si="2"/>
        <v>-</v>
      </c>
      <c r="E20" t="str">
        <f t="shared" si="3"/>
        <v>S892</v>
      </c>
      <c r="F20" t="str">
        <f t="shared" si="4"/>
        <v>S892</v>
      </c>
      <c r="G20">
        <v>892</v>
      </c>
      <c r="H20">
        <v>892</v>
      </c>
      <c r="I20" s="450" t="s">
        <v>363</v>
      </c>
      <c r="J20" s="453">
        <f t="shared" ca="1" si="5"/>
        <v>0</v>
      </c>
      <c r="K20" s="448">
        <f t="shared" ca="1" si="6"/>
        <v>0</v>
      </c>
      <c r="L20" s="447" t="str">
        <f t="shared" ca="1" si="7"/>
        <v>-</v>
      </c>
      <c r="M20" t="str">
        <f t="shared" si="8"/>
        <v>S893</v>
      </c>
      <c r="N20" t="str">
        <f t="shared" si="9"/>
        <v>S893</v>
      </c>
      <c r="O20">
        <v>893</v>
      </c>
      <c r="P20">
        <v>893</v>
      </c>
      <c r="Q20" s="450" t="s">
        <v>363</v>
      </c>
      <c r="R20" s="453">
        <f t="shared" ca="1" si="10"/>
        <v>0</v>
      </c>
      <c r="S20" s="448">
        <f t="shared" ca="1" si="11"/>
        <v>0</v>
      </c>
      <c r="T20" s="447" t="str">
        <f t="shared" ca="1" si="12"/>
        <v>-</v>
      </c>
    </row>
    <row r="21" spans="1:20" ht="15">
      <c r="A21" s="450" t="s">
        <v>362</v>
      </c>
      <c r="B21" s="453">
        <f t="shared" ca="1" si="0"/>
        <v>0</v>
      </c>
      <c r="C21" s="448">
        <f t="shared" ca="1" si="1"/>
        <v>0</v>
      </c>
      <c r="D21" s="447" t="str">
        <f t="shared" ca="1" si="2"/>
        <v>-</v>
      </c>
      <c r="E21" t="str">
        <f t="shared" si="3"/>
        <v>S945</v>
      </c>
      <c r="F21" t="str">
        <f t="shared" si="4"/>
        <v>S945</v>
      </c>
      <c r="G21">
        <v>945</v>
      </c>
      <c r="H21">
        <v>945</v>
      </c>
      <c r="I21" s="450" t="s">
        <v>362</v>
      </c>
      <c r="J21" s="453">
        <f t="shared" ca="1" si="5"/>
        <v>0</v>
      </c>
      <c r="K21" s="448">
        <f t="shared" ca="1" si="6"/>
        <v>0</v>
      </c>
      <c r="L21" s="447" t="str">
        <f t="shared" ca="1" si="7"/>
        <v>-</v>
      </c>
      <c r="M21" t="str">
        <f t="shared" si="8"/>
        <v>S946</v>
      </c>
      <c r="N21" t="str">
        <f t="shared" si="9"/>
        <v>S946</v>
      </c>
      <c r="O21">
        <v>946</v>
      </c>
      <c r="P21">
        <v>946</v>
      </c>
      <c r="Q21" s="450" t="s">
        <v>362</v>
      </c>
      <c r="R21" s="453">
        <f t="shared" ca="1" si="10"/>
        <v>0</v>
      </c>
      <c r="S21" s="448">
        <f t="shared" ca="1" si="11"/>
        <v>0</v>
      </c>
      <c r="T21" s="447" t="str">
        <f t="shared" ca="1" si="12"/>
        <v>-</v>
      </c>
    </row>
    <row r="22" spans="1:20" ht="15">
      <c r="A22" s="450" t="s">
        <v>361</v>
      </c>
      <c r="B22" s="453">
        <f t="shared" ca="1" si="0"/>
        <v>0</v>
      </c>
      <c r="C22" s="448">
        <f t="shared" ca="1" si="1"/>
        <v>0</v>
      </c>
      <c r="D22" s="447" t="str">
        <f t="shared" ca="1" si="2"/>
        <v>-</v>
      </c>
      <c r="E22" t="str">
        <f t="shared" si="3"/>
        <v>S998</v>
      </c>
      <c r="F22" t="str">
        <f t="shared" si="4"/>
        <v>S998</v>
      </c>
      <c r="G22">
        <v>998</v>
      </c>
      <c r="H22">
        <v>998</v>
      </c>
      <c r="I22" s="450" t="s">
        <v>361</v>
      </c>
      <c r="J22" s="453">
        <f t="shared" ca="1" si="5"/>
        <v>0</v>
      </c>
      <c r="K22" s="448">
        <f t="shared" ca="1" si="6"/>
        <v>0</v>
      </c>
      <c r="L22" s="447" t="str">
        <f t="shared" ca="1" si="7"/>
        <v>-</v>
      </c>
      <c r="M22" t="str">
        <f t="shared" si="8"/>
        <v>S999</v>
      </c>
      <c r="N22" t="str">
        <f t="shared" si="9"/>
        <v>S999</v>
      </c>
      <c r="O22">
        <v>999</v>
      </c>
      <c r="P22">
        <v>999</v>
      </c>
      <c r="Q22" s="450" t="s">
        <v>361</v>
      </c>
      <c r="R22" s="453">
        <f t="shared" ca="1" si="10"/>
        <v>0</v>
      </c>
      <c r="S22" s="448">
        <f t="shared" ca="1" si="11"/>
        <v>0</v>
      </c>
      <c r="T22" s="447" t="str">
        <f t="shared" ca="1" si="12"/>
        <v>-</v>
      </c>
    </row>
    <row r="23" spans="1:20" ht="15">
      <c r="A23" s="450" t="s">
        <v>360</v>
      </c>
      <c r="B23" s="453">
        <f t="shared" ca="1" si="0"/>
        <v>0</v>
      </c>
      <c r="C23" s="448">
        <f t="shared" ca="1" si="1"/>
        <v>0</v>
      </c>
      <c r="D23" s="447" t="str">
        <f t="shared" ca="1" si="2"/>
        <v>-</v>
      </c>
      <c r="E23" t="str">
        <f t="shared" si="3"/>
        <v>S1051</v>
      </c>
      <c r="F23" t="str">
        <f t="shared" si="4"/>
        <v>S1051</v>
      </c>
      <c r="G23">
        <v>1051</v>
      </c>
      <c r="H23">
        <v>1051</v>
      </c>
      <c r="I23" s="450" t="s">
        <v>360</v>
      </c>
      <c r="J23" s="453">
        <f t="shared" ca="1" si="5"/>
        <v>0</v>
      </c>
      <c r="K23" s="448">
        <f t="shared" ca="1" si="6"/>
        <v>0</v>
      </c>
      <c r="L23" s="447" t="str">
        <f t="shared" ca="1" si="7"/>
        <v>-</v>
      </c>
      <c r="M23" t="str">
        <f t="shared" si="8"/>
        <v>S1052</v>
      </c>
      <c r="N23" t="str">
        <f t="shared" si="9"/>
        <v>S1052</v>
      </c>
      <c r="O23">
        <v>1052</v>
      </c>
      <c r="P23">
        <v>1052</v>
      </c>
      <c r="Q23" s="450" t="s">
        <v>360</v>
      </c>
      <c r="R23" s="453">
        <f t="shared" ca="1" si="10"/>
        <v>0</v>
      </c>
      <c r="S23" s="448">
        <f t="shared" ca="1" si="11"/>
        <v>0</v>
      </c>
      <c r="T23" s="447" t="str">
        <f t="shared" ca="1" si="12"/>
        <v>-</v>
      </c>
    </row>
    <row r="24" spans="1:20" ht="15">
      <c r="A24" s="450" t="s">
        <v>359</v>
      </c>
      <c r="B24" s="453">
        <f t="shared" ca="1" si="0"/>
        <v>0</v>
      </c>
      <c r="C24" s="448">
        <f t="shared" ca="1" si="1"/>
        <v>0</v>
      </c>
      <c r="D24" s="447" t="str">
        <f t="shared" ca="1" si="2"/>
        <v>-</v>
      </c>
      <c r="E24" t="str">
        <f t="shared" si="3"/>
        <v>S1104</v>
      </c>
      <c r="F24" t="str">
        <f t="shared" si="4"/>
        <v>S1104</v>
      </c>
      <c r="G24">
        <v>1104</v>
      </c>
      <c r="H24">
        <v>1104</v>
      </c>
      <c r="I24" s="450" t="s">
        <v>359</v>
      </c>
      <c r="J24" s="453">
        <f t="shared" ca="1" si="5"/>
        <v>0</v>
      </c>
      <c r="K24" s="448">
        <f t="shared" ca="1" si="6"/>
        <v>0</v>
      </c>
      <c r="L24" s="447" t="str">
        <f t="shared" ca="1" si="7"/>
        <v>-</v>
      </c>
      <c r="M24" t="str">
        <f t="shared" si="8"/>
        <v>S1105</v>
      </c>
      <c r="N24" t="str">
        <f t="shared" si="9"/>
        <v>S1105</v>
      </c>
      <c r="O24">
        <v>1105</v>
      </c>
      <c r="P24">
        <v>1105</v>
      </c>
      <c r="Q24" s="450" t="s">
        <v>359</v>
      </c>
      <c r="R24" s="453">
        <f t="shared" ca="1" si="10"/>
        <v>0</v>
      </c>
      <c r="S24" s="448">
        <f t="shared" ca="1" si="11"/>
        <v>0</v>
      </c>
      <c r="T24" s="447" t="str">
        <f t="shared" ca="1" si="12"/>
        <v>-</v>
      </c>
    </row>
    <row r="25" spans="1:20" ht="15">
      <c r="A25" s="450" t="s">
        <v>358</v>
      </c>
      <c r="B25" s="453">
        <f t="shared" ca="1" si="0"/>
        <v>0</v>
      </c>
      <c r="C25" s="448">
        <f t="shared" ca="1" si="1"/>
        <v>0</v>
      </c>
      <c r="D25" s="447" t="str">
        <f t="shared" ca="1" si="2"/>
        <v>-</v>
      </c>
      <c r="E25" t="str">
        <f t="shared" si="3"/>
        <v>S1157</v>
      </c>
      <c r="F25" t="str">
        <f t="shared" si="4"/>
        <v>S1157</v>
      </c>
      <c r="G25">
        <v>1157</v>
      </c>
      <c r="H25">
        <v>1157</v>
      </c>
      <c r="I25" s="450" t="s">
        <v>358</v>
      </c>
      <c r="J25" s="453">
        <f t="shared" ca="1" si="5"/>
        <v>0</v>
      </c>
      <c r="K25" s="448">
        <f t="shared" ca="1" si="6"/>
        <v>0</v>
      </c>
      <c r="L25" s="447" t="str">
        <f t="shared" ca="1" si="7"/>
        <v>-</v>
      </c>
      <c r="M25" t="str">
        <f t="shared" si="8"/>
        <v>S1158</v>
      </c>
      <c r="N25" t="str">
        <f t="shared" si="9"/>
        <v>S1158</v>
      </c>
      <c r="O25">
        <v>1158</v>
      </c>
      <c r="P25">
        <v>1158</v>
      </c>
      <c r="Q25" s="450" t="s">
        <v>358</v>
      </c>
      <c r="R25" s="453">
        <f t="shared" ca="1" si="10"/>
        <v>0</v>
      </c>
      <c r="S25" s="448">
        <f t="shared" ca="1" si="11"/>
        <v>0</v>
      </c>
      <c r="T25" s="447" t="str">
        <f t="shared" ca="1" si="12"/>
        <v>-</v>
      </c>
    </row>
    <row r="26" spans="1:20" ht="15">
      <c r="A26" s="450" t="s">
        <v>357</v>
      </c>
      <c r="B26" s="453">
        <f t="shared" ca="1" si="0"/>
        <v>0</v>
      </c>
      <c r="C26" s="448">
        <f t="shared" ca="1" si="1"/>
        <v>0</v>
      </c>
      <c r="D26" s="447" t="str">
        <f t="shared" ca="1" si="2"/>
        <v>-</v>
      </c>
      <c r="E26" t="str">
        <f t="shared" si="3"/>
        <v>S1210</v>
      </c>
      <c r="F26" t="str">
        <f t="shared" si="4"/>
        <v>S1210</v>
      </c>
      <c r="G26">
        <v>1210</v>
      </c>
      <c r="H26">
        <v>1210</v>
      </c>
      <c r="I26" s="450" t="s">
        <v>357</v>
      </c>
      <c r="J26" s="453">
        <f t="shared" ca="1" si="5"/>
        <v>0</v>
      </c>
      <c r="K26" s="448">
        <f t="shared" ca="1" si="6"/>
        <v>0</v>
      </c>
      <c r="L26" s="447" t="str">
        <f t="shared" ca="1" si="7"/>
        <v>-</v>
      </c>
      <c r="M26" t="str">
        <f t="shared" si="8"/>
        <v>S1211</v>
      </c>
      <c r="N26" t="str">
        <f t="shared" si="9"/>
        <v>S1211</v>
      </c>
      <c r="O26">
        <v>1211</v>
      </c>
      <c r="P26">
        <v>1211</v>
      </c>
      <c r="Q26" s="450" t="s">
        <v>357</v>
      </c>
      <c r="R26" s="453">
        <f t="shared" ca="1" si="10"/>
        <v>0</v>
      </c>
      <c r="S26" s="448">
        <f t="shared" ca="1" si="11"/>
        <v>0</v>
      </c>
      <c r="T26" s="447" t="str">
        <f t="shared" ca="1" si="12"/>
        <v>-</v>
      </c>
    </row>
    <row r="27" spans="1:20" ht="15">
      <c r="A27" s="450" t="s">
        <v>356</v>
      </c>
      <c r="B27" s="453">
        <f t="shared" ca="1" si="0"/>
        <v>0</v>
      </c>
      <c r="C27" s="448">
        <f t="shared" ca="1" si="1"/>
        <v>0</v>
      </c>
      <c r="D27" s="447" t="str">
        <f t="shared" ca="1" si="2"/>
        <v>-</v>
      </c>
      <c r="E27" t="str">
        <f t="shared" si="3"/>
        <v>S1263</v>
      </c>
      <c r="F27" t="str">
        <f t="shared" si="4"/>
        <v>S1263</v>
      </c>
      <c r="G27">
        <v>1263</v>
      </c>
      <c r="H27">
        <v>1263</v>
      </c>
      <c r="I27" s="450" t="s">
        <v>356</v>
      </c>
      <c r="J27" s="453">
        <f t="shared" ca="1" si="5"/>
        <v>0</v>
      </c>
      <c r="K27" s="448">
        <f t="shared" ca="1" si="6"/>
        <v>0</v>
      </c>
      <c r="L27" s="447" t="str">
        <f t="shared" ca="1" si="7"/>
        <v>-</v>
      </c>
      <c r="M27" t="str">
        <f t="shared" si="8"/>
        <v>S1264</v>
      </c>
      <c r="N27" t="str">
        <f t="shared" si="9"/>
        <v>S1264</v>
      </c>
      <c r="O27">
        <v>1264</v>
      </c>
      <c r="P27">
        <v>1264</v>
      </c>
      <c r="Q27" s="450" t="s">
        <v>356</v>
      </c>
      <c r="R27" s="453">
        <f t="shared" ca="1" si="10"/>
        <v>0</v>
      </c>
      <c r="S27" s="448">
        <f t="shared" ca="1" si="11"/>
        <v>0</v>
      </c>
      <c r="T27" s="447" t="str">
        <f t="shared" ca="1" si="12"/>
        <v>-</v>
      </c>
    </row>
    <row r="28" spans="1:20" ht="15">
      <c r="A28" s="450" t="s">
        <v>355</v>
      </c>
      <c r="B28" s="453">
        <f t="shared" ca="1" si="0"/>
        <v>0</v>
      </c>
      <c r="C28" s="448">
        <f t="shared" ca="1" si="1"/>
        <v>0</v>
      </c>
      <c r="D28" s="447" t="str">
        <f t="shared" ca="1" si="2"/>
        <v>-</v>
      </c>
      <c r="E28" t="str">
        <f t="shared" si="3"/>
        <v>S1316</v>
      </c>
      <c r="F28" t="str">
        <f t="shared" si="4"/>
        <v>S1316</v>
      </c>
      <c r="G28">
        <v>1316</v>
      </c>
      <c r="H28">
        <v>1316</v>
      </c>
      <c r="I28" s="450" t="s">
        <v>355</v>
      </c>
      <c r="J28" s="453">
        <f t="shared" ca="1" si="5"/>
        <v>0</v>
      </c>
      <c r="K28" s="448">
        <f t="shared" ca="1" si="6"/>
        <v>0</v>
      </c>
      <c r="L28" s="447" t="str">
        <f t="shared" ca="1" si="7"/>
        <v>-</v>
      </c>
      <c r="M28" t="str">
        <f t="shared" si="8"/>
        <v>S1317</v>
      </c>
      <c r="N28" t="str">
        <f t="shared" si="9"/>
        <v>S1317</v>
      </c>
      <c r="O28">
        <v>1317</v>
      </c>
      <c r="P28">
        <v>1317</v>
      </c>
      <c r="Q28" s="450" t="s">
        <v>355</v>
      </c>
      <c r="R28" s="453">
        <f t="shared" ca="1" si="10"/>
        <v>0</v>
      </c>
      <c r="S28" s="448">
        <f t="shared" ca="1" si="11"/>
        <v>0</v>
      </c>
      <c r="T28" s="447" t="str">
        <f t="shared" ca="1" si="12"/>
        <v>-</v>
      </c>
    </row>
    <row r="29" spans="1:20" ht="15">
      <c r="A29" s="450" t="s">
        <v>354</v>
      </c>
      <c r="B29" s="453">
        <f t="shared" ca="1" si="0"/>
        <v>0</v>
      </c>
      <c r="C29" s="448">
        <f t="shared" ca="1" si="1"/>
        <v>0</v>
      </c>
      <c r="D29" s="447" t="str">
        <f t="shared" ca="1" si="2"/>
        <v>-</v>
      </c>
      <c r="E29" t="str">
        <f t="shared" si="3"/>
        <v>S1369</v>
      </c>
      <c r="F29" t="str">
        <f t="shared" si="4"/>
        <v>S1369</v>
      </c>
      <c r="G29">
        <v>1369</v>
      </c>
      <c r="H29">
        <v>1369</v>
      </c>
      <c r="I29" s="450" t="s">
        <v>354</v>
      </c>
      <c r="J29" s="453">
        <f t="shared" ca="1" si="5"/>
        <v>0</v>
      </c>
      <c r="K29" s="448">
        <f t="shared" ca="1" si="6"/>
        <v>0</v>
      </c>
      <c r="L29" s="447" t="str">
        <f t="shared" ca="1" si="7"/>
        <v>-</v>
      </c>
      <c r="M29" t="str">
        <f t="shared" si="8"/>
        <v>S1370</v>
      </c>
      <c r="N29" t="str">
        <f t="shared" si="9"/>
        <v>S1370</v>
      </c>
      <c r="O29">
        <v>1370</v>
      </c>
      <c r="P29">
        <v>1370</v>
      </c>
      <c r="Q29" s="450" t="s">
        <v>354</v>
      </c>
      <c r="R29" s="453">
        <f t="shared" ca="1" si="10"/>
        <v>0</v>
      </c>
      <c r="S29" s="448">
        <f t="shared" ca="1" si="11"/>
        <v>0</v>
      </c>
      <c r="T29" s="447" t="str">
        <f t="shared" ca="1" si="12"/>
        <v>-</v>
      </c>
    </row>
    <row r="30" spans="1:20" ht="15">
      <c r="A30" s="450" t="s">
        <v>353</v>
      </c>
      <c r="B30" s="453">
        <f t="shared" ca="1" si="0"/>
        <v>0</v>
      </c>
      <c r="C30" s="448">
        <f t="shared" ca="1" si="1"/>
        <v>0</v>
      </c>
      <c r="D30" s="447" t="str">
        <f t="shared" ca="1" si="2"/>
        <v>-</v>
      </c>
      <c r="E30" t="str">
        <f t="shared" si="3"/>
        <v>S1422</v>
      </c>
      <c r="F30" t="str">
        <f t="shared" si="4"/>
        <v>S1422</v>
      </c>
      <c r="G30">
        <v>1422</v>
      </c>
      <c r="H30">
        <v>1422</v>
      </c>
      <c r="I30" s="450" t="s">
        <v>353</v>
      </c>
      <c r="J30" s="453">
        <f t="shared" ca="1" si="5"/>
        <v>0</v>
      </c>
      <c r="K30" s="448">
        <f t="shared" ca="1" si="6"/>
        <v>0</v>
      </c>
      <c r="L30" s="447" t="str">
        <f t="shared" ca="1" si="7"/>
        <v>-</v>
      </c>
      <c r="M30" t="str">
        <f t="shared" si="8"/>
        <v>S1423</v>
      </c>
      <c r="N30" t="str">
        <f t="shared" si="9"/>
        <v>S1423</v>
      </c>
      <c r="O30">
        <v>1423</v>
      </c>
      <c r="P30">
        <v>1423</v>
      </c>
      <c r="Q30" s="450" t="s">
        <v>353</v>
      </c>
      <c r="R30" s="453">
        <f t="shared" ca="1" si="10"/>
        <v>0</v>
      </c>
      <c r="S30" s="448">
        <f t="shared" ca="1" si="11"/>
        <v>0</v>
      </c>
      <c r="T30" s="447" t="str">
        <f t="shared" ca="1" si="12"/>
        <v>-</v>
      </c>
    </row>
    <row r="31" spans="1:20" ht="15">
      <c r="A31" s="450" t="s">
        <v>352</v>
      </c>
      <c r="B31" s="453">
        <f t="shared" ca="1" si="0"/>
        <v>0</v>
      </c>
      <c r="C31" s="448">
        <f t="shared" ca="1" si="1"/>
        <v>0</v>
      </c>
      <c r="D31" s="447" t="str">
        <f t="shared" ca="1" si="2"/>
        <v>-</v>
      </c>
      <c r="E31" t="str">
        <f t="shared" si="3"/>
        <v>S1475</v>
      </c>
      <c r="F31" t="str">
        <f t="shared" si="4"/>
        <v>S1475</v>
      </c>
      <c r="G31">
        <v>1475</v>
      </c>
      <c r="H31">
        <v>1475</v>
      </c>
      <c r="I31" s="450" t="s">
        <v>352</v>
      </c>
      <c r="J31" s="453">
        <f t="shared" ca="1" si="5"/>
        <v>0</v>
      </c>
      <c r="K31" s="448">
        <f t="shared" ca="1" si="6"/>
        <v>0</v>
      </c>
      <c r="L31" s="447" t="str">
        <f t="shared" ca="1" si="7"/>
        <v>-</v>
      </c>
      <c r="M31" t="str">
        <f t="shared" si="8"/>
        <v>S1476</v>
      </c>
      <c r="N31" t="str">
        <f t="shared" si="9"/>
        <v>S1476</v>
      </c>
      <c r="O31">
        <v>1476</v>
      </c>
      <c r="P31">
        <v>1476</v>
      </c>
      <c r="Q31" s="450" t="s">
        <v>352</v>
      </c>
      <c r="R31" s="453">
        <f t="shared" ca="1" si="10"/>
        <v>0</v>
      </c>
      <c r="S31" s="448">
        <f t="shared" ca="1" si="11"/>
        <v>0</v>
      </c>
      <c r="T31" s="447" t="str">
        <f t="shared" ca="1" si="12"/>
        <v>-</v>
      </c>
    </row>
    <row r="32" spans="1:20" ht="15">
      <c r="A32" s="450" t="s">
        <v>351</v>
      </c>
      <c r="B32" s="453">
        <f t="shared" ca="1" si="0"/>
        <v>0</v>
      </c>
      <c r="C32" s="448">
        <f t="shared" ca="1" si="1"/>
        <v>0</v>
      </c>
      <c r="D32" s="447" t="str">
        <f t="shared" ca="1" si="2"/>
        <v>-</v>
      </c>
      <c r="E32" t="str">
        <f t="shared" si="3"/>
        <v>S1528</v>
      </c>
      <c r="F32" t="str">
        <f t="shared" si="4"/>
        <v>S1528</v>
      </c>
      <c r="G32">
        <v>1528</v>
      </c>
      <c r="H32">
        <v>1528</v>
      </c>
      <c r="I32" s="450" t="s">
        <v>351</v>
      </c>
      <c r="J32" s="453">
        <f t="shared" ca="1" si="5"/>
        <v>0</v>
      </c>
      <c r="K32" s="448">
        <f t="shared" ca="1" si="6"/>
        <v>0</v>
      </c>
      <c r="L32" s="447" t="str">
        <f t="shared" ca="1" si="7"/>
        <v>-</v>
      </c>
      <c r="M32" t="str">
        <f t="shared" si="8"/>
        <v>S1529</v>
      </c>
      <c r="N32" t="str">
        <f t="shared" si="9"/>
        <v>S1529</v>
      </c>
      <c r="O32">
        <v>1529</v>
      </c>
      <c r="P32">
        <v>1529</v>
      </c>
      <c r="Q32" s="450" t="s">
        <v>351</v>
      </c>
      <c r="R32" s="453">
        <f t="shared" ca="1" si="10"/>
        <v>0</v>
      </c>
      <c r="S32" s="448">
        <f t="shared" ca="1" si="11"/>
        <v>0</v>
      </c>
      <c r="T32" s="447" t="str">
        <f t="shared" ca="1" si="12"/>
        <v>-</v>
      </c>
    </row>
    <row r="33" spans="1:20" ht="15">
      <c r="A33" s="450" t="s">
        <v>350</v>
      </c>
      <c r="B33" s="453">
        <f t="shared" ca="1" si="0"/>
        <v>0</v>
      </c>
      <c r="C33" s="448">
        <f t="shared" ca="1" si="1"/>
        <v>0</v>
      </c>
      <c r="D33" s="447" t="str">
        <f t="shared" ca="1" si="2"/>
        <v>-</v>
      </c>
      <c r="E33" t="str">
        <f t="shared" si="3"/>
        <v>S1581</v>
      </c>
      <c r="F33" t="str">
        <f t="shared" si="4"/>
        <v>S1581</v>
      </c>
      <c r="G33">
        <v>1581</v>
      </c>
      <c r="H33">
        <v>1581</v>
      </c>
      <c r="I33" s="450" t="s">
        <v>350</v>
      </c>
      <c r="J33" s="453">
        <f t="shared" ca="1" si="5"/>
        <v>0</v>
      </c>
      <c r="K33" s="448">
        <f t="shared" ca="1" si="6"/>
        <v>0</v>
      </c>
      <c r="L33" s="447" t="str">
        <f t="shared" ca="1" si="7"/>
        <v>-</v>
      </c>
      <c r="M33" t="str">
        <f t="shared" si="8"/>
        <v>S1582</v>
      </c>
      <c r="N33" t="str">
        <f t="shared" si="9"/>
        <v>S1582</v>
      </c>
      <c r="O33">
        <v>1582</v>
      </c>
      <c r="P33">
        <v>1582</v>
      </c>
      <c r="Q33" s="450" t="s">
        <v>350</v>
      </c>
      <c r="R33" s="453">
        <f t="shared" ca="1" si="10"/>
        <v>0</v>
      </c>
      <c r="S33" s="448">
        <f t="shared" ca="1" si="11"/>
        <v>0</v>
      </c>
      <c r="T33" s="447" t="str">
        <f t="shared" ca="1" si="12"/>
        <v>-</v>
      </c>
    </row>
    <row r="34" spans="1:20" ht="15">
      <c r="A34" s="450" t="s">
        <v>349</v>
      </c>
      <c r="B34" s="453">
        <f t="shared" ca="1" si="0"/>
        <v>0</v>
      </c>
      <c r="C34" s="448">
        <f t="shared" ca="1" si="1"/>
        <v>0</v>
      </c>
      <c r="D34" s="447" t="str">
        <f t="shared" ca="1" si="2"/>
        <v>-</v>
      </c>
      <c r="E34" t="str">
        <f t="shared" si="3"/>
        <v>S1634</v>
      </c>
      <c r="F34" t="str">
        <f t="shared" si="4"/>
        <v>S1634</v>
      </c>
      <c r="G34">
        <v>1634</v>
      </c>
      <c r="H34">
        <v>1634</v>
      </c>
      <c r="I34" s="450" t="s">
        <v>349</v>
      </c>
      <c r="J34" s="453">
        <f t="shared" ca="1" si="5"/>
        <v>0</v>
      </c>
      <c r="K34" s="448">
        <f t="shared" ca="1" si="6"/>
        <v>0</v>
      </c>
      <c r="L34" s="447" t="str">
        <f t="shared" ca="1" si="7"/>
        <v>-</v>
      </c>
      <c r="M34" t="str">
        <f t="shared" si="8"/>
        <v>S1635</v>
      </c>
      <c r="N34" t="str">
        <f t="shared" si="9"/>
        <v>S1635</v>
      </c>
      <c r="O34">
        <v>1635</v>
      </c>
      <c r="P34">
        <v>1635</v>
      </c>
      <c r="Q34" s="450" t="s">
        <v>349</v>
      </c>
      <c r="R34" s="453">
        <f t="shared" ca="1" si="10"/>
        <v>0</v>
      </c>
      <c r="S34" s="448">
        <f t="shared" ca="1" si="11"/>
        <v>0</v>
      </c>
      <c r="T34" s="447" t="str">
        <f t="shared" ca="1" si="12"/>
        <v>-</v>
      </c>
    </row>
    <row r="35" spans="1:20" ht="16" thickBot="1">
      <c r="A35" s="450" t="s">
        <v>348</v>
      </c>
      <c r="B35" s="453">
        <f t="shared" ca="1" si="0"/>
        <v>0</v>
      </c>
      <c r="C35" s="448">
        <f t="shared" ca="1" si="1"/>
        <v>0</v>
      </c>
      <c r="D35" s="447" t="str">
        <f t="shared" ca="1" si="2"/>
        <v>-</v>
      </c>
      <c r="E35" t="str">
        <f t="shared" si="3"/>
        <v>S1687</v>
      </c>
      <c r="F35" t="str">
        <f t="shared" si="4"/>
        <v>S1687</v>
      </c>
      <c r="G35">
        <v>1687</v>
      </c>
      <c r="H35">
        <v>1687</v>
      </c>
      <c r="I35" s="450" t="s">
        <v>348</v>
      </c>
      <c r="J35" s="453">
        <f t="shared" ca="1" si="5"/>
        <v>0</v>
      </c>
      <c r="K35" s="448">
        <f t="shared" ca="1" si="6"/>
        <v>0</v>
      </c>
      <c r="L35" s="447" t="str">
        <f t="shared" ca="1" si="7"/>
        <v>-</v>
      </c>
      <c r="M35" t="str">
        <f t="shared" si="8"/>
        <v>S1688</v>
      </c>
      <c r="N35" t="str">
        <f t="shared" si="9"/>
        <v>S1688</v>
      </c>
      <c r="O35">
        <v>1688</v>
      </c>
      <c r="P35">
        <v>1688</v>
      </c>
      <c r="Q35" s="450" t="s">
        <v>348</v>
      </c>
      <c r="R35" s="453">
        <f t="shared" ca="1" si="10"/>
        <v>0</v>
      </c>
      <c r="S35" s="448">
        <f t="shared" ca="1" si="11"/>
        <v>0</v>
      </c>
      <c r="T35" s="447" t="str">
        <f t="shared" ca="1" si="12"/>
        <v>-</v>
      </c>
    </row>
    <row r="36" spans="1:20" ht="15" thickBot="1">
      <c r="A36" s="446" t="s">
        <v>347</v>
      </c>
      <c r="B36" s="445">
        <f ca="1">SUM(B5:B35)</f>
        <v>0</v>
      </c>
      <c r="C36" s="444">
        <f ca="1">SUM(C5:C35)</f>
        <v>21200</v>
      </c>
      <c r="D36" s="443" t="e">
        <f ca="1">IF(C36=0,"-",C36/B36)</f>
        <v>#DIV/0!</v>
      </c>
      <c r="I36" s="446" t="s">
        <v>347</v>
      </c>
      <c r="J36" s="445">
        <f ca="1">SUM(J5:J35)</f>
        <v>55630</v>
      </c>
      <c r="K36" s="444">
        <f ca="1">SUM(K5:K35)</f>
        <v>0</v>
      </c>
      <c r="L36" s="443" t="str">
        <f ca="1">IF(K36=0,"-",K36/J36)</f>
        <v>-</v>
      </c>
      <c r="Q36" s="446" t="s">
        <v>347</v>
      </c>
      <c r="R36" s="445">
        <f ca="1">SUM(R5:R35)</f>
        <v>55630</v>
      </c>
      <c r="S36" s="444">
        <f ca="1">SUM(S5:S35)</f>
        <v>21200</v>
      </c>
      <c r="T36" s="443">
        <f ca="1">IF(S36=0,"-",S36/R36)</f>
        <v>0.38108934028401942</v>
      </c>
    </row>
  </sheetData>
  <mergeCells count="3">
    <mergeCell ref="A2:D3"/>
    <mergeCell ref="I2:L3"/>
    <mergeCell ref="Q2:T3"/>
  </mergeCells>
  <phoneticPr fontId="3"/>
  <conditionalFormatting sqref="D5:D35">
    <cfRule type="cellIs" dxfId="12" priority="5" stopIfTrue="1" operator="lessThan">
      <formula>1</formula>
    </cfRule>
  </conditionalFormatting>
  <conditionalFormatting sqref="L5:L35">
    <cfRule type="cellIs" dxfId="11" priority="3" stopIfTrue="1" operator="lessThan">
      <formula>1</formula>
    </cfRule>
  </conditionalFormatting>
  <conditionalFormatting sqref="T5:T35">
    <cfRule type="cellIs" dxfId="10" priority="1" stopIfTrue="1" operator="lessThan">
      <formula>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6"/>
  <sheetViews>
    <sheetView workbookViewId="0">
      <selection activeCell="D4" sqref="D4:D5"/>
    </sheetView>
  </sheetViews>
  <sheetFormatPr baseColWidth="10" defaultColWidth="8.6640625" defaultRowHeight="14"/>
  <cols>
    <col min="1" max="1" width="8.6640625" customWidth="1"/>
    <col min="2" max="3" width="12.33203125" customWidth="1"/>
    <col min="4" max="4" width="9.33203125" customWidth="1"/>
    <col min="5" max="8" width="9.33203125" hidden="1" customWidth="1"/>
    <col min="9" max="9" width="9.33203125" customWidth="1"/>
    <col min="10" max="11" width="12.33203125" customWidth="1"/>
    <col min="12" max="12" width="9.33203125" customWidth="1"/>
    <col min="13" max="16" width="9.33203125" hidden="1" customWidth="1"/>
    <col min="17" max="17" width="9.33203125" customWidth="1"/>
    <col min="18" max="19" width="12.33203125" customWidth="1"/>
    <col min="20" max="21" width="9.33203125" customWidth="1"/>
  </cols>
  <sheetData>
    <row r="1" spans="1:20" ht="15" thickBot="1"/>
    <row r="2" spans="1:20" ht="13.5" customHeight="1">
      <c r="A2" s="977" t="s">
        <v>397</v>
      </c>
      <c r="B2" s="978"/>
      <c r="C2" s="978"/>
      <c r="D2" s="979"/>
      <c r="I2" s="977" t="s">
        <v>396</v>
      </c>
      <c r="J2" s="978"/>
      <c r="K2" s="978"/>
      <c r="L2" s="979"/>
      <c r="Q2" s="977" t="s">
        <v>395</v>
      </c>
      <c r="R2" s="978"/>
      <c r="S2" s="978"/>
      <c r="T2" s="979"/>
    </row>
    <row r="3" spans="1:20" ht="14.25" customHeight="1" thickBot="1">
      <c r="A3" s="980"/>
      <c r="B3" s="981"/>
      <c r="C3" s="981"/>
      <c r="D3" s="982"/>
      <c r="I3" s="980"/>
      <c r="J3" s="981"/>
      <c r="K3" s="981"/>
      <c r="L3" s="982"/>
      <c r="Q3" s="980"/>
      <c r="R3" s="981"/>
      <c r="S3" s="981"/>
      <c r="T3" s="982"/>
    </row>
    <row r="4" spans="1:20" ht="15" thickBot="1">
      <c r="A4" s="458" t="s">
        <v>384</v>
      </c>
      <c r="B4" s="457" t="s">
        <v>383</v>
      </c>
      <c r="C4" s="456" t="s">
        <v>382</v>
      </c>
      <c r="D4" s="455" t="s">
        <v>381</v>
      </c>
      <c r="E4" s="176" t="s">
        <v>388</v>
      </c>
      <c r="F4" s="176" t="s">
        <v>380</v>
      </c>
      <c r="G4" s="176" t="s">
        <v>495</v>
      </c>
      <c r="H4" t="s">
        <v>379</v>
      </c>
      <c r="I4" s="458" t="s">
        <v>384</v>
      </c>
      <c r="J4" s="457" t="s">
        <v>383</v>
      </c>
      <c r="K4" s="456" t="s">
        <v>382</v>
      </c>
      <c r="L4" s="455" t="s">
        <v>381</v>
      </c>
      <c r="M4" s="176" t="s">
        <v>388</v>
      </c>
      <c r="N4" s="176" t="s">
        <v>380</v>
      </c>
      <c r="O4" s="176" t="s">
        <v>495</v>
      </c>
      <c r="P4" t="s">
        <v>379</v>
      </c>
      <c r="Q4" s="458" t="s">
        <v>384</v>
      </c>
      <c r="R4" s="457" t="s">
        <v>383</v>
      </c>
      <c r="S4" s="456" t="s">
        <v>382</v>
      </c>
      <c r="T4" s="455" t="s">
        <v>381</v>
      </c>
    </row>
    <row r="5" spans="1:20" ht="15">
      <c r="A5" s="454" t="s">
        <v>378</v>
      </c>
      <c r="B5" s="453">
        <f t="shared" ref="B5:B35" ca="1" si="0">SUM(INDIRECT("'"&amp;(E$4)&amp;"'!"&amp;(E5)&amp;""))</f>
        <v>0</v>
      </c>
      <c r="C5" s="452">
        <f t="shared" ref="C5:C35" ca="1" si="1">SUM(INDIRECT("'"&amp;(F$4)&amp;"'!"&amp;(F5)&amp;""))</f>
        <v>8000</v>
      </c>
      <c r="D5" s="451" t="str">
        <f t="shared" ref="D5:D35" ca="1" si="2">IFERROR(C5/B5,"-")</f>
        <v>-</v>
      </c>
      <c r="E5" t="str">
        <f t="shared" ref="E5:E35" si="3">CONCATENATE(G$4,G5)</f>
        <v>S101</v>
      </c>
      <c r="F5" t="str">
        <f t="shared" ref="F5:F35" si="4">CONCATENATE(G$4,H5)</f>
        <v>S101</v>
      </c>
      <c r="G5">
        <v>101</v>
      </c>
      <c r="H5">
        <v>101</v>
      </c>
      <c r="I5" s="454" t="s">
        <v>378</v>
      </c>
      <c r="J5" s="453">
        <f t="shared" ref="J5:J35" ca="1" si="5">SUM(INDIRECT("'"&amp;(M$4)&amp;"'!"&amp;(M5)&amp;""))</f>
        <v>0</v>
      </c>
      <c r="K5" s="452">
        <f t="shared" ref="K5:K35" ca="1" si="6">SUM(INDIRECT("'"&amp;(N$4)&amp;"'!"&amp;(N5)&amp;""))</f>
        <v>0</v>
      </c>
      <c r="L5" s="451" t="str">
        <f t="shared" ref="L5:L35" ca="1" si="7">IFERROR(K5/J5,"-")</f>
        <v>-</v>
      </c>
      <c r="M5" t="str">
        <f t="shared" ref="M5:M35" si="8">CONCATENATE(O$4,O5)</f>
        <v>S102</v>
      </c>
      <c r="N5" t="str">
        <f t="shared" ref="N5:N35" si="9">CONCATENATE(O$4,P5)</f>
        <v>S102</v>
      </c>
      <c r="O5">
        <v>102</v>
      </c>
      <c r="P5">
        <v>102</v>
      </c>
      <c r="Q5" s="454" t="s">
        <v>378</v>
      </c>
      <c r="R5" s="453">
        <f t="shared" ref="R5:R35" ca="1" si="10">SUM(B5+J5)</f>
        <v>0</v>
      </c>
      <c r="S5" s="452">
        <f t="shared" ref="S5:S35" ca="1" si="11">SUM(C5+K5)</f>
        <v>8000</v>
      </c>
      <c r="T5" s="451" t="str">
        <f t="shared" ref="T5:T35" ca="1" si="12">IFERROR(S5/R5,"-")</f>
        <v>-</v>
      </c>
    </row>
    <row r="6" spans="1:20" ht="15">
      <c r="A6" s="450" t="s">
        <v>377</v>
      </c>
      <c r="B6" s="453">
        <f t="shared" ca="1" si="0"/>
        <v>0</v>
      </c>
      <c r="C6" s="448">
        <f t="shared" ca="1" si="1"/>
        <v>0</v>
      </c>
      <c r="D6" s="447" t="str">
        <f t="shared" ca="1" si="2"/>
        <v>-</v>
      </c>
      <c r="E6" t="str">
        <f t="shared" si="3"/>
        <v>S154</v>
      </c>
      <c r="F6" t="str">
        <f t="shared" si="4"/>
        <v>S154</v>
      </c>
      <c r="G6">
        <v>154</v>
      </c>
      <c r="H6">
        <v>154</v>
      </c>
      <c r="I6" s="450" t="s">
        <v>377</v>
      </c>
      <c r="J6" s="453">
        <f t="shared" ca="1" si="5"/>
        <v>1500</v>
      </c>
      <c r="K6" s="448">
        <f t="shared" ca="1" si="6"/>
        <v>0</v>
      </c>
      <c r="L6" s="447">
        <f t="shared" ca="1" si="7"/>
        <v>0</v>
      </c>
      <c r="M6" t="str">
        <f t="shared" si="8"/>
        <v>S155</v>
      </c>
      <c r="N6" t="str">
        <f t="shared" si="9"/>
        <v>S155</v>
      </c>
      <c r="O6">
        <v>155</v>
      </c>
      <c r="P6">
        <v>155</v>
      </c>
      <c r="Q6" s="450" t="s">
        <v>377</v>
      </c>
      <c r="R6" s="453">
        <f t="shared" ca="1" si="10"/>
        <v>1500</v>
      </c>
      <c r="S6" s="448">
        <f t="shared" ca="1" si="11"/>
        <v>0</v>
      </c>
      <c r="T6" s="447">
        <f t="shared" ca="1" si="12"/>
        <v>0</v>
      </c>
    </row>
    <row r="7" spans="1:20" ht="15">
      <c r="A7" s="450" t="s">
        <v>376</v>
      </c>
      <c r="B7" s="453">
        <f t="shared" ca="1" si="0"/>
        <v>0</v>
      </c>
      <c r="C7" s="448">
        <f t="shared" ca="1" si="1"/>
        <v>0</v>
      </c>
      <c r="D7" s="447" t="str">
        <f t="shared" ca="1" si="2"/>
        <v>-</v>
      </c>
      <c r="E7" t="str">
        <f t="shared" si="3"/>
        <v>S207</v>
      </c>
      <c r="F7" t="str">
        <f t="shared" si="4"/>
        <v>S207</v>
      </c>
      <c r="G7">
        <v>207</v>
      </c>
      <c r="H7">
        <v>207</v>
      </c>
      <c r="I7" s="450" t="s">
        <v>376</v>
      </c>
      <c r="J7" s="453">
        <f t="shared" ca="1" si="5"/>
        <v>0</v>
      </c>
      <c r="K7" s="448">
        <f t="shared" ca="1" si="6"/>
        <v>0</v>
      </c>
      <c r="L7" s="447" t="str">
        <f t="shared" ca="1" si="7"/>
        <v>-</v>
      </c>
      <c r="M7" t="str">
        <f t="shared" si="8"/>
        <v>S208</v>
      </c>
      <c r="N7" t="str">
        <f t="shared" si="9"/>
        <v>S208</v>
      </c>
      <c r="O7">
        <v>208</v>
      </c>
      <c r="P7">
        <v>208</v>
      </c>
      <c r="Q7" s="450" t="s">
        <v>376</v>
      </c>
      <c r="R7" s="453">
        <f t="shared" ca="1" si="10"/>
        <v>0</v>
      </c>
      <c r="S7" s="448">
        <f t="shared" ca="1" si="11"/>
        <v>0</v>
      </c>
      <c r="T7" s="447" t="str">
        <f t="shared" ca="1" si="12"/>
        <v>-</v>
      </c>
    </row>
    <row r="8" spans="1:20" ht="15">
      <c r="A8" s="450" t="s">
        <v>375</v>
      </c>
      <c r="B8" s="453">
        <f t="shared" ca="1" si="0"/>
        <v>0</v>
      </c>
      <c r="C8" s="448">
        <f t="shared" ca="1" si="1"/>
        <v>0</v>
      </c>
      <c r="D8" s="447" t="str">
        <f t="shared" ca="1" si="2"/>
        <v>-</v>
      </c>
      <c r="E8" t="str">
        <f t="shared" si="3"/>
        <v>S260</v>
      </c>
      <c r="F8" t="str">
        <f t="shared" si="4"/>
        <v>S260</v>
      </c>
      <c r="G8">
        <v>260</v>
      </c>
      <c r="H8">
        <v>260</v>
      </c>
      <c r="I8" s="450" t="s">
        <v>375</v>
      </c>
      <c r="J8" s="453">
        <f t="shared" ca="1" si="5"/>
        <v>0</v>
      </c>
      <c r="K8" s="448">
        <f t="shared" ca="1" si="6"/>
        <v>0</v>
      </c>
      <c r="L8" s="447" t="str">
        <f t="shared" ca="1" si="7"/>
        <v>-</v>
      </c>
      <c r="M8" t="str">
        <f t="shared" si="8"/>
        <v>S261</v>
      </c>
      <c r="N8" t="str">
        <f t="shared" si="9"/>
        <v>S261</v>
      </c>
      <c r="O8">
        <v>261</v>
      </c>
      <c r="P8">
        <v>261</v>
      </c>
      <c r="Q8" s="450" t="s">
        <v>375</v>
      </c>
      <c r="R8" s="453">
        <f t="shared" ca="1" si="10"/>
        <v>0</v>
      </c>
      <c r="S8" s="448">
        <f t="shared" ca="1" si="11"/>
        <v>0</v>
      </c>
      <c r="T8" s="447" t="str">
        <f t="shared" ca="1" si="12"/>
        <v>-</v>
      </c>
    </row>
    <row r="9" spans="1:20" ht="15">
      <c r="A9" s="450" t="s">
        <v>374</v>
      </c>
      <c r="B9" s="453">
        <f t="shared" ca="1" si="0"/>
        <v>25100</v>
      </c>
      <c r="C9" s="448">
        <f t="shared" ca="1" si="1"/>
        <v>0</v>
      </c>
      <c r="D9" s="447">
        <f t="shared" ca="1" si="2"/>
        <v>0</v>
      </c>
      <c r="E9" t="str">
        <f t="shared" si="3"/>
        <v>S313</v>
      </c>
      <c r="F9" t="str">
        <f t="shared" si="4"/>
        <v>S313</v>
      </c>
      <c r="G9">
        <v>313</v>
      </c>
      <c r="H9">
        <v>313</v>
      </c>
      <c r="I9" s="450" t="s">
        <v>374</v>
      </c>
      <c r="J9" s="453">
        <f t="shared" ca="1" si="5"/>
        <v>0</v>
      </c>
      <c r="K9" s="448">
        <f t="shared" ca="1" si="6"/>
        <v>0</v>
      </c>
      <c r="L9" s="447" t="str">
        <f t="shared" ca="1" si="7"/>
        <v>-</v>
      </c>
      <c r="M9" t="str">
        <f t="shared" si="8"/>
        <v>S314</v>
      </c>
      <c r="N9" t="str">
        <f t="shared" si="9"/>
        <v>S314</v>
      </c>
      <c r="O9">
        <v>314</v>
      </c>
      <c r="P9">
        <v>314</v>
      </c>
      <c r="Q9" s="450" t="s">
        <v>374</v>
      </c>
      <c r="R9" s="453">
        <f t="shared" ca="1" si="10"/>
        <v>25100</v>
      </c>
      <c r="S9" s="448">
        <f t="shared" ca="1" si="11"/>
        <v>0</v>
      </c>
      <c r="T9" s="447">
        <f t="shared" ca="1" si="12"/>
        <v>0</v>
      </c>
    </row>
    <row r="10" spans="1:20" ht="15">
      <c r="A10" s="450" t="s">
        <v>373</v>
      </c>
      <c r="B10" s="453">
        <f t="shared" ca="1" si="0"/>
        <v>0</v>
      </c>
      <c r="C10" s="448">
        <f t="shared" ca="1" si="1"/>
        <v>0</v>
      </c>
      <c r="D10" s="447" t="str">
        <f t="shared" ca="1" si="2"/>
        <v>-</v>
      </c>
      <c r="E10" t="str">
        <f t="shared" si="3"/>
        <v>S366</v>
      </c>
      <c r="F10" t="str">
        <f t="shared" si="4"/>
        <v>S366</v>
      </c>
      <c r="G10">
        <v>366</v>
      </c>
      <c r="H10">
        <v>366</v>
      </c>
      <c r="I10" s="450" t="s">
        <v>373</v>
      </c>
      <c r="J10" s="453">
        <f t="shared" ca="1" si="5"/>
        <v>4200</v>
      </c>
      <c r="K10" s="448">
        <f t="shared" ca="1" si="6"/>
        <v>3000</v>
      </c>
      <c r="L10" s="447">
        <f t="shared" ca="1" si="7"/>
        <v>0.7142857142857143</v>
      </c>
      <c r="M10" t="str">
        <f t="shared" si="8"/>
        <v>S367</v>
      </c>
      <c r="N10" t="str">
        <f t="shared" si="9"/>
        <v>S367</v>
      </c>
      <c r="O10">
        <v>367</v>
      </c>
      <c r="P10">
        <v>367</v>
      </c>
      <c r="Q10" s="450" t="s">
        <v>373</v>
      </c>
      <c r="R10" s="453">
        <f t="shared" ca="1" si="10"/>
        <v>4200</v>
      </c>
      <c r="S10" s="448">
        <f t="shared" ca="1" si="11"/>
        <v>3000</v>
      </c>
      <c r="T10" s="447">
        <f t="shared" ca="1" si="12"/>
        <v>0.7142857142857143</v>
      </c>
    </row>
    <row r="11" spans="1:20" ht="15">
      <c r="A11" s="450" t="s">
        <v>372</v>
      </c>
      <c r="B11" s="453">
        <f t="shared" ca="1" si="0"/>
        <v>4700</v>
      </c>
      <c r="C11" s="448">
        <f t="shared" ca="1" si="1"/>
        <v>3810</v>
      </c>
      <c r="D11" s="447">
        <f t="shared" ca="1" si="2"/>
        <v>0.81063829787234043</v>
      </c>
      <c r="E11" t="str">
        <f t="shared" si="3"/>
        <v>S419</v>
      </c>
      <c r="F11" t="str">
        <f t="shared" si="4"/>
        <v>S419</v>
      </c>
      <c r="G11">
        <v>419</v>
      </c>
      <c r="H11">
        <v>419</v>
      </c>
      <c r="I11" s="450" t="s">
        <v>372</v>
      </c>
      <c r="J11" s="453">
        <f t="shared" ca="1" si="5"/>
        <v>0</v>
      </c>
      <c r="K11" s="448">
        <f t="shared" ca="1" si="6"/>
        <v>0</v>
      </c>
      <c r="L11" s="447" t="str">
        <f t="shared" ca="1" si="7"/>
        <v>-</v>
      </c>
      <c r="M11" t="str">
        <f t="shared" si="8"/>
        <v>S420</v>
      </c>
      <c r="N11" t="str">
        <f t="shared" si="9"/>
        <v>S420</v>
      </c>
      <c r="O11">
        <v>420</v>
      </c>
      <c r="P11">
        <v>420</v>
      </c>
      <c r="Q11" s="450" t="s">
        <v>372</v>
      </c>
      <c r="R11" s="453">
        <f t="shared" ca="1" si="10"/>
        <v>4700</v>
      </c>
      <c r="S11" s="448">
        <f t="shared" ca="1" si="11"/>
        <v>3810</v>
      </c>
      <c r="T11" s="447">
        <f t="shared" ca="1" si="12"/>
        <v>0.81063829787234043</v>
      </c>
    </row>
    <row r="12" spans="1:20" ht="15">
      <c r="A12" s="450" t="s">
        <v>371</v>
      </c>
      <c r="B12" s="453">
        <f t="shared" ca="1" si="0"/>
        <v>0</v>
      </c>
      <c r="C12" s="448">
        <f t="shared" ca="1" si="1"/>
        <v>3500</v>
      </c>
      <c r="D12" s="447" t="str">
        <f t="shared" ca="1" si="2"/>
        <v>-</v>
      </c>
      <c r="E12" t="str">
        <f t="shared" si="3"/>
        <v>S472</v>
      </c>
      <c r="F12" t="str">
        <f t="shared" si="4"/>
        <v>S472</v>
      </c>
      <c r="G12">
        <v>472</v>
      </c>
      <c r="H12">
        <v>472</v>
      </c>
      <c r="I12" s="450" t="s">
        <v>371</v>
      </c>
      <c r="J12" s="453">
        <f t="shared" ca="1" si="5"/>
        <v>5920</v>
      </c>
      <c r="K12" s="448">
        <f t="shared" ca="1" si="6"/>
        <v>0</v>
      </c>
      <c r="L12" s="447">
        <f t="shared" ca="1" si="7"/>
        <v>0</v>
      </c>
      <c r="M12" t="str">
        <f t="shared" si="8"/>
        <v>S473</v>
      </c>
      <c r="N12" t="str">
        <f t="shared" si="9"/>
        <v>S473</v>
      </c>
      <c r="O12">
        <v>473</v>
      </c>
      <c r="P12">
        <v>473</v>
      </c>
      <c r="Q12" s="450" t="s">
        <v>371</v>
      </c>
      <c r="R12" s="453">
        <f t="shared" ca="1" si="10"/>
        <v>5920</v>
      </c>
      <c r="S12" s="448">
        <f t="shared" ca="1" si="11"/>
        <v>3500</v>
      </c>
      <c r="T12" s="447">
        <f t="shared" ca="1" si="12"/>
        <v>0.59121621621621623</v>
      </c>
    </row>
    <row r="13" spans="1:20" ht="15">
      <c r="A13" s="450" t="s">
        <v>370</v>
      </c>
      <c r="B13" s="453">
        <f t="shared" ca="1" si="0"/>
        <v>0</v>
      </c>
      <c r="C13" s="448">
        <f t="shared" ca="1" si="1"/>
        <v>0</v>
      </c>
      <c r="D13" s="447" t="str">
        <f t="shared" ca="1" si="2"/>
        <v>-</v>
      </c>
      <c r="E13" t="str">
        <f t="shared" si="3"/>
        <v>S525</v>
      </c>
      <c r="F13" t="str">
        <f t="shared" si="4"/>
        <v>S525</v>
      </c>
      <c r="G13">
        <v>525</v>
      </c>
      <c r="H13">
        <v>525</v>
      </c>
      <c r="I13" s="450" t="s">
        <v>370</v>
      </c>
      <c r="J13" s="453">
        <f t="shared" ca="1" si="5"/>
        <v>0</v>
      </c>
      <c r="K13" s="448">
        <f t="shared" ca="1" si="6"/>
        <v>0</v>
      </c>
      <c r="L13" s="447" t="str">
        <f t="shared" ca="1" si="7"/>
        <v>-</v>
      </c>
      <c r="M13" t="str">
        <f t="shared" si="8"/>
        <v>S526</v>
      </c>
      <c r="N13" t="str">
        <f t="shared" si="9"/>
        <v>S526</v>
      </c>
      <c r="O13">
        <v>526</v>
      </c>
      <c r="P13">
        <v>526</v>
      </c>
      <c r="Q13" s="450" t="s">
        <v>370</v>
      </c>
      <c r="R13" s="453">
        <f t="shared" ca="1" si="10"/>
        <v>0</v>
      </c>
      <c r="S13" s="448">
        <f t="shared" ca="1" si="11"/>
        <v>0</v>
      </c>
      <c r="T13" s="447" t="str">
        <f t="shared" ca="1" si="12"/>
        <v>-</v>
      </c>
    </row>
    <row r="14" spans="1:20" ht="15">
      <c r="A14" s="450" t="s">
        <v>369</v>
      </c>
      <c r="B14" s="453">
        <f t="shared" ca="1" si="0"/>
        <v>0</v>
      </c>
      <c r="C14" s="448">
        <f t="shared" ca="1" si="1"/>
        <v>0</v>
      </c>
      <c r="D14" s="447" t="str">
        <f t="shared" ca="1" si="2"/>
        <v>-</v>
      </c>
      <c r="E14" t="str">
        <f t="shared" si="3"/>
        <v>S578</v>
      </c>
      <c r="F14" t="str">
        <f t="shared" si="4"/>
        <v>S578</v>
      </c>
      <c r="G14">
        <v>578</v>
      </c>
      <c r="H14">
        <v>578</v>
      </c>
      <c r="I14" s="450" t="s">
        <v>369</v>
      </c>
      <c r="J14" s="453">
        <f t="shared" ca="1" si="5"/>
        <v>0</v>
      </c>
      <c r="K14" s="448">
        <f t="shared" ca="1" si="6"/>
        <v>0</v>
      </c>
      <c r="L14" s="447" t="str">
        <f t="shared" ca="1" si="7"/>
        <v>-</v>
      </c>
      <c r="M14" t="str">
        <f t="shared" si="8"/>
        <v>S579</v>
      </c>
      <c r="N14" t="str">
        <f t="shared" si="9"/>
        <v>S579</v>
      </c>
      <c r="O14">
        <v>579</v>
      </c>
      <c r="P14">
        <v>579</v>
      </c>
      <c r="Q14" s="450" t="s">
        <v>369</v>
      </c>
      <c r="R14" s="453">
        <f t="shared" ca="1" si="10"/>
        <v>0</v>
      </c>
      <c r="S14" s="448">
        <f t="shared" ca="1" si="11"/>
        <v>0</v>
      </c>
      <c r="T14" s="447" t="str">
        <f t="shared" ca="1" si="12"/>
        <v>-</v>
      </c>
    </row>
    <row r="15" spans="1:20" ht="15">
      <c r="A15" s="450" t="s">
        <v>368</v>
      </c>
      <c r="B15" s="453">
        <f t="shared" ca="1" si="0"/>
        <v>0</v>
      </c>
      <c r="C15" s="448">
        <f t="shared" ca="1" si="1"/>
        <v>0</v>
      </c>
      <c r="D15" s="447" t="str">
        <f t="shared" ca="1" si="2"/>
        <v>-</v>
      </c>
      <c r="E15" t="str">
        <f t="shared" si="3"/>
        <v>S631</v>
      </c>
      <c r="F15" t="str">
        <f t="shared" si="4"/>
        <v>S631</v>
      </c>
      <c r="G15">
        <v>631</v>
      </c>
      <c r="H15">
        <v>631</v>
      </c>
      <c r="I15" s="450" t="s">
        <v>368</v>
      </c>
      <c r="J15" s="453">
        <f t="shared" ca="1" si="5"/>
        <v>0</v>
      </c>
      <c r="K15" s="448">
        <f t="shared" ca="1" si="6"/>
        <v>0</v>
      </c>
      <c r="L15" s="447" t="str">
        <f t="shared" ca="1" si="7"/>
        <v>-</v>
      </c>
      <c r="M15" t="str">
        <f t="shared" si="8"/>
        <v>S632</v>
      </c>
      <c r="N15" t="str">
        <f t="shared" si="9"/>
        <v>S632</v>
      </c>
      <c r="O15">
        <v>632</v>
      </c>
      <c r="P15">
        <v>632</v>
      </c>
      <c r="Q15" s="450" t="s">
        <v>368</v>
      </c>
      <c r="R15" s="453">
        <f t="shared" ca="1" si="10"/>
        <v>0</v>
      </c>
      <c r="S15" s="448">
        <f t="shared" ca="1" si="11"/>
        <v>0</v>
      </c>
      <c r="T15" s="447" t="str">
        <f t="shared" ca="1" si="12"/>
        <v>-</v>
      </c>
    </row>
    <row r="16" spans="1:20" ht="15">
      <c r="A16" s="450" t="s">
        <v>367</v>
      </c>
      <c r="B16" s="453">
        <f t="shared" ca="1" si="0"/>
        <v>0</v>
      </c>
      <c r="C16" s="448">
        <f t="shared" ca="1" si="1"/>
        <v>0</v>
      </c>
      <c r="D16" s="447" t="str">
        <f t="shared" ca="1" si="2"/>
        <v>-</v>
      </c>
      <c r="E16" t="str">
        <f t="shared" si="3"/>
        <v>S684</v>
      </c>
      <c r="F16" t="str">
        <f t="shared" si="4"/>
        <v>S684</v>
      </c>
      <c r="G16">
        <v>684</v>
      </c>
      <c r="H16">
        <v>684</v>
      </c>
      <c r="I16" s="450" t="s">
        <v>367</v>
      </c>
      <c r="J16" s="453">
        <f t="shared" ca="1" si="5"/>
        <v>0</v>
      </c>
      <c r="K16" s="448">
        <f t="shared" ca="1" si="6"/>
        <v>0</v>
      </c>
      <c r="L16" s="447" t="str">
        <f t="shared" ca="1" si="7"/>
        <v>-</v>
      </c>
      <c r="M16" t="str">
        <f t="shared" si="8"/>
        <v>S685</v>
      </c>
      <c r="N16" t="str">
        <f t="shared" si="9"/>
        <v>S685</v>
      </c>
      <c r="O16">
        <v>685</v>
      </c>
      <c r="P16">
        <v>685</v>
      </c>
      <c r="Q16" s="450" t="s">
        <v>367</v>
      </c>
      <c r="R16" s="453">
        <f t="shared" ca="1" si="10"/>
        <v>0</v>
      </c>
      <c r="S16" s="448">
        <f t="shared" ca="1" si="11"/>
        <v>0</v>
      </c>
      <c r="T16" s="447" t="str">
        <f t="shared" ca="1" si="12"/>
        <v>-</v>
      </c>
    </row>
    <row r="17" spans="1:20" ht="15">
      <c r="A17" s="450" t="s">
        <v>366</v>
      </c>
      <c r="B17" s="453">
        <f t="shared" ca="1" si="0"/>
        <v>0</v>
      </c>
      <c r="C17" s="448">
        <f t="shared" ca="1" si="1"/>
        <v>0</v>
      </c>
      <c r="D17" s="447" t="str">
        <f t="shared" ca="1" si="2"/>
        <v>-</v>
      </c>
      <c r="E17" t="str">
        <f t="shared" si="3"/>
        <v>S737</v>
      </c>
      <c r="F17" t="str">
        <f t="shared" si="4"/>
        <v>S737</v>
      </c>
      <c r="G17">
        <v>737</v>
      </c>
      <c r="H17">
        <v>737</v>
      </c>
      <c r="I17" s="450" t="s">
        <v>366</v>
      </c>
      <c r="J17" s="453">
        <f t="shared" ca="1" si="5"/>
        <v>0</v>
      </c>
      <c r="K17" s="448">
        <f t="shared" ca="1" si="6"/>
        <v>0</v>
      </c>
      <c r="L17" s="447" t="str">
        <f t="shared" ca="1" si="7"/>
        <v>-</v>
      </c>
      <c r="M17" t="str">
        <f t="shared" si="8"/>
        <v>S738</v>
      </c>
      <c r="N17" t="str">
        <f t="shared" si="9"/>
        <v>S738</v>
      </c>
      <c r="O17">
        <v>738</v>
      </c>
      <c r="P17">
        <v>738</v>
      </c>
      <c r="Q17" s="450" t="s">
        <v>366</v>
      </c>
      <c r="R17" s="453">
        <f t="shared" ca="1" si="10"/>
        <v>0</v>
      </c>
      <c r="S17" s="448">
        <f t="shared" ca="1" si="11"/>
        <v>0</v>
      </c>
      <c r="T17" s="447" t="str">
        <f t="shared" ca="1" si="12"/>
        <v>-</v>
      </c>
    </row>
    <row r="18" spans="1:20" ht="15">
      <c r="A18" s="450" t="s">
        <v>365</v>
      </c>
      <c r="B18" s="453">
        <f t="shared" ca="1" si="0"/>
        <v>0</v>
      </c>
      <c r="C18" s="448">
        <f t="shared" ca="1" si="1"/>
        <v>0</v>
      </c>
      <c r="D18" s="447" t="str">
        <f t="shared" ca="1" si="2"/>
        <v>-</v>
      </c>
      <c r="E18" t="str">
        <f t="shared" si="3"/>
        <v>S790</v>
      </c>
      <c r="F18" t="str">
        <f t="shared" si="4"/>
        <v>S790</v>
      </c>
      <c r="G18">
        <v>790</v>
      </c>
      <c r="H18">
        <v>790</v>
      </c>
      <c r="I18" s="450" t="s">
        <v>365</v>
      </c>
      <c r="J18" s="453">
        <f t="shared" ca="1" si="5"/>
        <v>0</v>
      </c>
      <c r="K18" s="448">
        <f t="shared" ca="1" si="6"/>
        <v>0</v>
      </c>
      <c r="L18" s="447" t="str">
        <f t="shared" ca="1" si="7"/>
        <v>-</v>
      </c>
      <c r="M18" t="str">
        <f t="shared" si="8"/>
        <v>S791</v>
      </c>
      <c r="N18" t="str">
        <f t="shared" si="9"/>
        <v>S791</v>
      </c>
      <c r="O18">
        <v>791</v>
      </c>
      <c r="P18">
        <v>791</v>
      </c>
      <c r="Q18" s="450" t="s">
        <v>365</v>
      </c>
      <c r="R18" s="453">
        <f t="shared" ca="1" si="10"/>
        <v>0</v>
      </c>
      <c r="S18" s="448">
        <f t="shared" ca="1" si="11"/>
        <v>0</v>
      </c>
      <c r="T18" s="447" t="str">
        <f t="shared" ca="1" si="12"/>
        <v>-</v>
      </c>
    </row>
    <row r="19" spans="1:20" ht="15">
      <c r="A19" s="450" t="s">
        <v>364</v>
      </c>
      <c r="B19" s="453">
        <f t="shared" ca="1" si="0"/>
        <v>0</v>
      </c>
      <c r="C19" s="448">
        <f t="shared" ca="1" si="1"/>
        <v>0</v>
      </c>
      <c r="D19" s="447" t="str">
        <f t="shared" ca="1" si="2"/>
        <v>-</v>
      </c>
      <c r="E19" t="str">
        <f t="shared" si="3"/>
        <v>S843</v>
      </c>
      <c r="F19" t="str">
        <f t="shared" si="4"/>
        <v>S843</v>
      </c>
      <c r="G19">
        <v>843</v>
      </c>
      <c r="H19">
        <v>843</v>
      </c>
      <c r="I19" s="450" t="s">
        <v>364</v>
      </c>
      <c r="J19" s="453">
        <f t="shared" ca="1" si="5"/>
        <v>0</v>
      </c>
      <c r="K19" s="448">
        <f t="shared" ca="1" si="6"/>
        <v>0</v>
      </c>
      <c r="L19" s="447" t="str">
        <f t="shared" ca="1" si="7"/>
        <v>-</v>
      </c>
      <c r="M19" t="str">
        <f t="shared" si="8"/>
        <v>S844</v>
      </c>
      <c r="N19" t="str">
        <f t="shared" si="9"/>
        <v>S844</v>
      </c>
      <c r="O19">
        <v>844</v>
      </c>
      <c r="P19">
        <v>844</v>
      </c>
      <c r="Q19" s="450" t="s">
        <v>364</v>
      </c>
      <c r="R19" s="453">
        <f t="shared" ca="1" si="10"/>
        <v>0</v>
      </c>
      <c r="S19" s="448">
        <f t="shared" ca="1" si="11"/>
        <v>0</v>
      </c>
      <c r="T19" s="447" t="str">
        <f t="shared" ca="1" si="12"/>
        <v>-</v>
      </c>
    </row>
    <row r="20" spans="1:20" ht="15">
      <c r="A20" s="450" t="s">
        <v>363</v>
      </c>
      <c r="B20" s="453">
        <f t="shared" ca="1" si="0"/>
        <v>0</v>
      </c>
      <c r="C20" s="448">
        <f t="shared" ca="1" si="1"/>
        <v>0</v>
      </c>
      <c r="D20" s="447" t="str">
        <f t="shared" ca="1" si="2"/>
        <v>-</v>
      </c>
      <c r="E20" t="str">
        <f t="shared" si="3"/>
        <v>S896</v>
      </c>
      <c r="F20" t="str">
        <f t="shared" si="4"/>
        <v>S896</v>
      </c>
      <c r="G20">
        <v>896</v>
      </c>
      <c r="H20">
        <v>896</v>
      </c>
      <c r="I20" s="450" t="s">
        <v>363</v>
      </c>
      <c r="J20" s="453">
        <f t="shared" ca="1" si="5"/>
        <v>0</v>
      </c>
      <c r="K20" s="448">
        <f t="shared" ca="1" si="6"/>
        <v>0</v>
      </c>
      <c r="L20" s="447" t="str">
        <f t="shared" ca="1" si="7"/>
        <v>-</v>
      </c>
      <c r="M20" t="str">
        <f t="shared" si="8"/>
        <v>S897</v>
      </c>
      <c r="N20" t="str">
        <f t="shared" si="9"/>
        <v>S897</v>
      </c>
      <c r="O20">
        <v>897</v>
      </c>
      <c r="P20">
        <v>897</v>
      </c>
      <c r="Q20" s="450" t="s">
        <v>363</v>
      </c>
      <c r="R20" s="453">
        <f t="shared" ca="1" si="10"/>
        <v>0</v>
      </c>
      <c r="S20" s="448">
        <f t="shared" ca="1" si="11"/>
        <v>0</v>
      </c>
      <c r="T20" s="447" t="str">
        <f t="shared" ca="1" si="12"/>
        <v>-</v>
      </c>
    </row>
    <row r="21" spans="1:20" ht="15">
      <c r="A21" s="450" t="s">
        <v>362</v>
      </c>
      <c r="B21" s="453">
        <f t="shared" ca="1" si="0"/>
        <v>0</v>
      </c>
      <c r="C21" s="448">
        <f t="shared" ca="1" si="1"/>
        <v>0</v>
      </c>
      <c r="D21" s="447" t="str">
        <f t="shared" ca="1" si="2"/>
        <v>-</v>
      </c>
      <c r="E21" t="str">
        <f t="shared" si="3"/>
        <v>S949</v>
      </c>
      <c r="F21" t="str">
        <f t="shared" si="4"/>
        <v>S949</v>
      </c>
      <c r="G21">
        <v>949</v>
      </c>
      <c r="H21">
        <v>949</v>
      </c>
      <c r="I21" s="450" t="s">
        <v>362</v>
      </c>
      <c r="J21" s="453">
        <f t="shared" ca="1" si="5"/>
        <v>0</v>
      </c>
      <c r="K21" s="448">
        <f t="shared" ca="1" si="6"/>
        <v>0</v>
      </c>
      <c r="L21" s="447" t="str">
        <f t="shared" ca="1" si="7"/>
        <v>-</v>
      </c>
      <c r="M21" t="str">
        <f t="shared" si="8"/>
        <v>S950</v>
      </c>
      <c r="N21" t="str">
        <f t="shared" si="9"/>
        <v>S950</v>
      </c>
      <c r="O21">
        <v>950</v>
      </c>
      <c r="P21">
        <v>950</v>
      </c>
      <c r="Q21" s="450" t="s">
        <v>362</v>
      </c>
      <c r="R21" s="453">
        <f t="shared" ca="1" si="10"/>
        <v>0</v>
      </c>
      <c r="S21" s="448">
        <f t="shared" ca="1" si="11"/>
        <v>0</v>
      </c>
      <c r="T21" s="447" t="str">
        <f t="shared" ca="1" si="12"/>
        <v>-</v>
      </c>
    </row>
    <row r="22" spans="1:20" ht="15">
      <c r="A22" s="450" t="s">
        <v>361</v>
      </c>
      <c r="B22" s="453">
        <f t="shared" ca="1" si="0"/>
        <v>0</v>
      </c>
      <c r="C22" s="448">
        <f t="shared" ca="1" si="1"/>
        <v>0</v>
      </c>
      <c r="D22" s="447" t="str">
        <f t="shared" ca="1" si="2"/>
        <v>-</v>
      </c>
      <c r="E22" t="str">
        <f t="shared" si="3"/>
        <v>S1002</v>
      </c>
      <c r="F22" t="str">
        <f t="shared" si="4"/>
        <v>S1002</v>
      </c>
      <c r="G22">
        <v>1002</v>
      </c>
      <c r="H22">
        <v>1002</v>
      </c>
      <c r="I22" s="450" t="s">
        <v>361</v>
      </c>
      <c r="J22" s="453">
        <f t="shared" ca="1" si="5"/>
        <v>0</v>
      </c>
      <c r="K22" s="448">
        <f t="shared" ca="1" si="6"/>
        <v>0</v>
      </c>
      <c r="L22" s="447" t="str">
        <f t="shared" ca="1" si="7"/>
        <v>-</v>
      </c>
      <c r="M22" t="str">
        <f t="shared" si="8"/>
        <v>S1003</v>
      </c>
      <c r="N22" t="str">
        <f t="shared" si="9"/>
        <v>S1003</v>
      </c>
      <c r="O22">
        <v>1003</v>
      </c>
      <c r="P22">
        <v>1003</v>
      </c>
      <c r="Q22" s="450" t="s">
        <v>361</v>
      </c>
      <c r="R22" s="453">
        <f t="shared" ca="1" si="10"/>
        <v>0</v>
      </c>
      <c r="S22" s="448">
        <f t="shared" ca="1" si="11"/>
        <v>0</v>
      </c>
      <c r="T22" s="447" t="str">
        <f t="shared" ca="1" si="12"/>
        <v>-</v>
      </c>
    </row>
    <row r="23" spans="1:20" ht="15">
      <c r="A23" s="450" t="s">
        <v>360</v>
      </c>
      <c r="B23" s="453">
        <f t="shared" ca="1" si="0"/>
        <v>0</v>
      </c>
      <c r="C23" s="448">
        <f t="shared" ca="1" si="1"/>
        <v>0</v>
      </c>
      <c r="D23" s="447" t="str">
        <f t="shared" ca="1" si="2"/>
        <v>-</v>
      </c>
      <c r="E23" t="str">
        <f t="shared" si="3"/>
        <v>S1055</v>
      </c>
      <c r="F23" t="str">
        <f t="shared" si="4"/>
        <v>S1055</v>
      </c>
      <c r="G23">
        <v>1055</v>
      </c>
      <c r="H23">
        <v>1055</v>
      </c>
      <c r="I23" s="450" t="s">
        <v>360</v>
      </c>
      <c r="J23" s="453">
        <f t="shared" ca="1" si="5"/>
        <v>0</v>
      </c>
      <c r="K23" s="448">
        <f t="shared" ca="1" si="6"/>
        <v>0</v>
      </c>
      <c r="L23" s="447" t="str">
        <f t="shared" ca="1" si="7"/>
        <v>-</v>
      </c>
      <c r="M23" t="str">
        <f t="shared" si="8"/>
        <v>S1056</v>
      </c>
      <c r="N23" t="str">
        <f t="shared" si="9"/>
        <v>S1056</v>
      </c>
      <c r="O23">
        <v>1056</v>
      </c>
      <c r="P23">
        <v>1056</v>
      </c>
      <c r="Q23" s="450" t="s">
        <v>360</v>
      </c>
      <c r="R23" s="453">
        <f t="shared" ca="1" si="10"/>
        <v>0</v>
      </c>
      <c r="S23" s="448">
        <f t="shared" ca="1" si="11"/>
        <v>0</v>
      </c>
      <c r="T23" s="447" t="str">
        <f t="shared" ca="1" si="12"/>
        <v>-</v>
      </c>
    </row>
    <row r="24" spans="1:20" ht="15">
      <c r="A24" s="450" t="s">
        <v>359</v>
      </c>
      <c r="B24" s="453">
        <f t="shared" ca="1" si="0"/>
        <v>0</v>
      </c>
      <c r="C24" s="448">
        <f t="shared" ca="1" si="1"/>
        <v>0</v>
      </c>
      <c r="D24" s="447" t="str">
        <f t="shared" ca="1" si="2"/>
        <v>-</v>
      </c>
      <c r="E24" t="str">
        <f t="shared" si="3"/>
        <v>S1108</v>
      </c>
      <c r="F24" t="str">
        <f t="shared" si="4"/>
        <v>S1108</v>
      </c>
      <c r="G24">
        <v>1108</v>
      </c>
      <c r="H24">
        <v>1108</v>
      </c>
      <c r="I24" s="450" t="s">
        <v>359</v>
      </c>
      <c r="J24" s="453">
        <f t="shared" ca="1" si="5"/>
        <v>0</v>
      </c>
      <c r="K24" s="448">
        <f t="shared" ca="1" si="6"/>
        <v>0</v>
      </c>
      <c r="L24" s="447" t="str">
        <f t="shared" ca="1" si="7"/>
        <v>-</v>
      </c>
      <c r="M24" t="str">
        <f t="shared" si="8"/>
        <v>S1109</v>
      </c>
      <c r="N24" t="str">
        <f t="shared" si="9"/>
        <v>S1109</v>
      </c>
      <c r="O24">
        <v>1109</v>
      </c>
      <c r="P24">
        <v>1109</v>
      </c>
      <c r="Q24" s="450" t="s">
        <v>359</v>
      </c>
      <c r="R24" s="453">
        <f t="shared" ca="1" si="10"/>
        <v>0</v>
      </c>
      <c r="S24" s="448">
        <f t="shared" ca="1" si="11"/>
        <v>0</v>
      </c>
      <c r="T24" s="447" t="str">
        <f t="shared" ca="1" si="12"/>
        <v>-</v>
      </c>
    </row>
    <row r="25" spans="1:20" ht="15">
      <c r="A25" s="450" t="s">
        <v>358</v>
      </c>
      <c r="B25" s="453">
        <f t="shared" ca="1" si="0"/>
        <v>0</v>
      </c>
      <c r="C25" s="448">
        <f t="shared" ca="1" si="1"/>
        <v>0</v>
      </c>
      <c r="D25" s="447" t="str">
        <f t="shared" ca="1" si="2"/>
        <v>-</v>
      </c>
      <c r="E25" t="str">
        <f t="shared" si="3"/>
        <v>S1161</v>
      </c>
      <c r="F25" t="str">
        <f t="shared" si="4"/>
        <v>S1161</v>
      </c>
      <c r="G25">
        <v>1161</v>
      </c>
      <c r="H25">
        <v>1161</v>
      </c>
      <c r="I25" s="450" t="s">
        <v>358</v>
      </c>
      <c r="J25" s="453">
        <f t="shared" ca="1" si="5"/>
        <v>0</v>
      </c>
      <c r="K25" s="448">
        <f t="shared" ca="1" si="6"/>
        <v>0</v>
      </c>
      <c r="L25" s="447" t="str">
        <f t="shared" ca="1" si="7"/>
        <v>-</v>
      </c>
      <c r="M25" t="str">
        <f t="shared" si="8"/>
        <v>S1162</v>
      </c>
      <c r="N25" t="str">
        <f t="shared" si="9"/>
        <v>S1162</v>
      </c>
      <c r="O25">
        <v>1162</v>
      </c>
      <c r="P25">
        <v>1162</v>
      </c>
      <c r="Q25" s="450" t="s">
        <v>358</v>
      </c>
      <c r="R25" s="453">
        <f t="shared" ca="1" si="10"/>
        <v>0</v>
      </c>
      <c r="S25" s="448">
        <f t="shared" ca="1" si="11"/>
        <v>0</v>
      </c>
      <c r="T25" s="447" t="str">
        <f t="shared" ca="1" si="12"/>
        <v>-</v>
      </c>
    </row>
    <row r="26" spans="1:20" ht="15">
      <c r="A26" s="450" t="s">
        <v>357</v>
      </c>
      <c r="B26" s="453">
        <f t="shared" ca="1" si="0"/>
        <v>0</v>
      </c>
      <c r="C26" s="448">
        <f t="shared" ca="1" si="1"/>
        <v>0</v>
      </c>
      <c r="D26" s="447" t="str">
        <f t="shared" ca="1" si="2"/>
        <v>-</v>
      </c>
      <c r="E26" t="str">
        <f t="shared" si="3"/>
        <v>S1214</v>
      </c>
      <c r="F26" t="str">
        <f t="shared" si="4"/>
        <v>S1214</v>
      </c>
      <c r="G26">
        <v>1214</v>
      </c>
      <c r="H26">
        <v>1214</v>
      </c>
      <c r="I26" s="450" t="s">
        <v>357</v>
      </c>
      <c r="J26" s="453">
        <f t="shared" ca="1" si="5"/>
        <v>0</v>
      </c>
      <c r="K26" s="448">
        <f t="shared" ca="1" si="6"/>
        <v>0</v>
      </c>
      <c r="L26" s="447" t="str">
        <f t="shared" ca="1" si="7"/>
        <v>-</v>
      </c>
      <c r="M26" t="str">
        <f t="shared" si="8"/>
        <v>S1215</v>
      </c>
      <c r="N26" t="str">
        <f t="shared" si="9"/>
        <v>S1215</v>
      </c>
      <c r="O26">
        <v>1215</v>
      </c>
      <c r="P26">
        <v>1215</v>
      </c>
      <c r="Q26" s="450" t="s">
        <v>357</v>
      </c>
      <c r="R26" s="453">
        <f t="shared" ca="1" si="10"/>
        <v>0</v>
      </c>
      <c r="S26" s="448">
        <f t="shared" ca="1" si="11"/>
        <v>0</v>
      </c>
      <c r="T26" s="447" t="str">
        <f t="shared" ca="1" si="12"/>
        <v>-</v>
      </c>
    </row>
    <row r="27" spans="1:20" ht="15">
      <c r="A27" s="450" t="s">
        <v>356</v>
      </c>
      <c r="B27" s="453">
        <f t="shared" ca="1" si="0"/>
        <v>0</v>
      </c>
      <c r="C27" s="448">
        <f t="shared" ca="1" si="1"/>
        <v>0</v>
      </c>
      <c r="D27" s="447" t="str">
        <f t="shared" ca="1" si="2"/>
        <v>-</v>
      </c>
      <c r="E27" t="str">
        <f t="shared" si="3"/>
        <v>S1267</v>
      </c>
      <c r="F27" t="str">
        <f t="shared" si="4"/>
        <v>S1267</v>
      </c>
      <c r="G27">
        <v>1267</v>
      </c>
      <c r="H27">
        <v>1267</v>
      </c>
      <c r="I27" s="450" t="s">
        <v>356</v>
      </c>
      <c r="J27" s="453">
        <f t="shared" ca="1" si="5"/>
        <v>0</v>
      </c>
      <c r="K27" s="448">
        <f t="shared" ca="1" si="6"/>
        <v>0</v>
      </c>
      <c r="L27" s="447" t="str">
        <f t="shared" ca="1" si="7"/>
        <v>-</v>
      </c>
      <c r="M27" t="str">
        <f t="shared" si="8"/>
        <v>S1268</v>
      </c>
      <c r="N27" t="str">
        <f t="shared" si="9"/>
        <v>S1268</v>
      </c>
      <c r="O27">
        <v>1268</v>
      </c>
      <c r="P27">
        <v>1268</v>
      </c>
      <c r="Q27" s="450" t="s">
        <v>356</v>
      </c>
      <c r="R27" s="453">
        <f t="shared" ca="1" si="10"/>
        <v>0</v>
      </c>
      <c r="S27" s="448">
        <f t="shared" ca="1" si="11"/>
        <v>0</v>
      </c>
      <c r="T27" s="447" t="str">
        <f t="shared" ca="1" si="12"/>
        <v>-</v>
      </c>
    </row>
    <row r="28" spans="1:20" ht="15">
      <c r="A28" s="450" t="s">
        <v>355</v>
      </c>
      <c r="B28" s="453">
        <f t="shared" ca="1" si="0"/>
        <v>0</v>
      </c>
      <c r="C28" s="448">
        <f t="shared" ca="1" si="1"/>
        <v>0</v>
      </c>
      <c r="D28" s="447" t="str">
        <f t="shared" ca="1" si="2"/>
        <v>-</v>
      </c>
      <c r="E28" t="str">
        <f t="shared" si="3"/>
        <v>S1320</v>
      </c>
      <c r="F28" t="str">
        <f t="shared" si="4"/>
        <v>S1320</v>
      </c>
      <c r="G28">
        <v>1320</v>
      </c>
      <c r="H28">
        <v>1320</v>
      </c>
      <c r="I28" s="450" t="s">
        <v>355</v>
      </c>
      <c r="J28" s="453">
        <f t="shared" ca="1" si="5"/>
        <v>0</v>
      </c>
      <c r="K28" s="448">
        <f t="shared" ca="1" si="6"/>
        <v>0</v>
      </c>
      <c r="L28" s="447" t="str">
        <f t="shared" ca="1" si="7"/>
        <v>-</v>
      </c>
      <c r="M28" t="str">
        <f t="shared" si="8"/>
        <v>S1321</v>
      </c>
      <c r="N28" t="str">
        <f t="shared" si="9"/>
        <v>S1321</v>
      </c>
      <c r="O28">
        <v>1321</v>
      </c>
      <c r="P28">
        <v>1321</v>
      </c>
      <c r="Q28" s="450" t="s">
        <v>355</v>
      </c>
      <c r="R28" s="453">
        <f t="shared" ca="1" si="10"/>
        <v>0</v>
      </c>
      <c r="S28" s="448">
        <f t="shared" ca="1" si="11"/>
        <v>0</v>
      </c>
      <c r="T28" s="447" t="str">
        <f t="shared" ca="1" si="12"/>
        <v>-</v>
      </c>
    </row>
    <row r="29" spans="1:20" ht="15">
      <c r="A29" s="450" t="s">
        <v>354</v>
      </c>
      <c r="B29" s="453">
        <f t="shared" ca="1" si="0"/>
        <v>0</v>
      </c>
      <c r="C29" s="448">
        <f t="shared" ca="1" si="1"/>
        <v>0</v>
      </c>
      <c r="D29" s="447" t="str">
        <f t="shared" ca="1" si="2"/>
        <v>-</v>
      </c>
      <c r="E29" t="str">
        <f t="shared" si="3"/>
        <v>S1373</v>
      </c>
      <c r="F29" t="str">
        <f t="shared" si="4"/>
        <v>S1373</v>
      </c>
      <c r="G29">
        <v>1373</v>
      </c>
      <c r="H29">
        <v>1373</v>
      </c>
      <c r="I29" s="450" t="s">
        <v>354</v>
      </c>
      <c r="J29" s="453">
        <f t="shared" ca="1" si="5"/>
        <v>0</v>
      </c>
      <c r="K29" s="448">
        <f t="shared" ca="1" si="6"/>
        <v>0</v>
      </c>
      <c r="L29" s="447" t="str">
        <f t="shared" ca="1" si="7"/>
        <v>-</v>
      </c>
      <c r="M29" t="str">
        <f t="shared" si="8"/>
        <v>S1374</v>
      </c>
      <c r="N29" t="str">
        <f t="shared" si="9"/>
        <v>S1374</v>
      </c>
      <c r="O29">
        <v>1374</v>
      </c>
      <c r="P29">
        <v>1374</v>
      </c>
      <c r="Q29" s="450" t="s">
        <v>354</v>
      </c>
      <c r="R29" s="453">
        <f t="shared" ca="1" si="10"/>
        <v>0</v>
      </c>
      <c r="S29" s="448">
        <f t="shared" ca="1" si="11"/>
        <v>0</v>
      </c>
      <c r="T29" s="447" t="str">
        <f t="shared" ca="1" si="12"/>
        <v>-</v>
      </c>
    </row>
    <row r="30" spans="1:20" ht="15">
      <c r="A30" s="450" t="s">
        <v>353</v>
      </c>
      <c r="B30" s="453">
        <f t="shared" ca="1" si="0"/>
        <v>0</v>
      </c>
      <c r="C30" s="448">
        <f t="shared" ca="1" si="1"/>
        <v>0</v>
      </c>
      <c r="D30" s="447" t="str">
        <f t="shared" ca="1" si="2"/>
        <v>-</v>
      </c>
      <c r="E30" t="str">
        <f t="shared" si="3"/>
        <v>S1426</v>
      </c>
      <c r="F30" t="str">
        <f t="shared" si="4"/>
        <v>S1426</v>
      </c>
      <c r="G30">
        <v>1426</v>
      </c>
      <c r="H30">
        <v>1426</v>
      </c>
      <c r="I30" s="450" t="s">
        <v>353</v>
      </c>
      <c r="J30" s="453">
        <f t="shared" ca="1" si="5"/>
        <v>0</v>
      </c>
      <c r="K30" s="448">
        <f t="shared" ca="1" si="6"/>
        <v>0</v>
      </c>
      <c r="L30" s="447" t="str">
        <f t="shared" ca="1" si="7"/>
        <v>-</v>
      </c>
      <c r="M30" t="str">
        <f t="shared" si="8"/>
        <v>S1427</v>
      </c>
      <c r="N30" t="str">
        <f t="shared" si="9"/>
        <v>S1427</v>
      </c>
      <c r="O30">
        <v>1427</v>
      </c>
      <c r="P30">
        <v>1427</v>
      </c>
      <c r="Q30" s="450" t="s">
        <v>353</v>
      </c>
      <c r="R30" s="453">
        <f t="shared" ca="1" si="10"/>
        <v>0</v>
      </c>
      <c r="S30" s="448">
        <f t="shared" ca="1" si="11"/>
        <v>0</v>
      </c>
      <c r="T30" s="447" t="str">
        <f t="shared" ca="1" si="12"/>
        <v>-</v>
      </c>
    </row>
    <row r="31" spans="1:20" ht="15">
      <c r="A31" s="450" t="s">
        <v>352</v>
      </c>
      <c r="B31" s="453">
        <f t="shared" ca="1" si="0"/>
        <v>0</v>
      </c>
      <c r="C31" s="448">
        <f t="shared" ca="1" si="1"/>
        <v>0</v>
      </c>
      <c r="D31" s="447" t="str">
        <f t="shared" ca="1" si="2"/>
        <v>-</v>
      </c>
      <c r="E31" t="str">
        <f t="shared" si="3"/>
        <v>S1479</v>
      </c>
      <c r="F31" t="str">
        <f t="shared" si="4"/>
        <v>S1479</v>
      </c>
      <c r="G31">
        <v>1479</v>
      </c>
      <c r="H31">
        <v>1479</v>
      </c>
      <c r="I31" s="450" t="s">
        <v>352</v>
      </c>
      <c r="J31" s="453">
        <f t="shared" ca="1" si="5"/>
        <v>0</v>
      </c>
      <c r="K31" s="448">
        <f t="shared" ca="1" si="6"/>
        <v>0</v>
      </c>
      <c r="L31" s="447" t="str">
        <f t="shared" ca="1" si="7"/>
        <v>-</v>
      </c>
      <c r="M31" t="str">
        <f t="shared" si="8"/>
        <v>S1480</v>
      </c>
      <c r="N31" t="str">
        <f t="shared" si="9"/>
        <v>S1480</v>
      </c>
      <c r="O31">
        <v>1480</v>
      </c>
      <c r="P31">
        <v>1480</v>
      </c>
      <c r="Q31" s="450" t="s">
        <v>352</v>
      </c>
      <c r="R31" s="453">
        <f t="shared" ca="1" si="10"/>
        <v>0</v>
      </c>
      <c r="S31" s="448">
        <f t="shared" ca="1" si="11"/>
        <v>0</v>
      </c>
      <c r="T31" s="447" t="str">
        <f t="shared" ca="1" si="12"/>
        <v>-</v>
      </c>
    </row>
    <row r="32" spans="1:20" ht="15">
      <c r="A32" s="450" t="s">
        <v>351</v>
      </c>
      <c r="B32" s="453">
        <f t="shared" ca="1" si="0"/>
        <v>0</v>
      </c>
      <c r="C32" s="448">
        <f t="shared" ca="1" si="1"/>
        <v>0</v>
      </c>
      <c r="D32" s="447" t="str">
        <f t="shared" ca="1" si="2"/>
        <v>-</v>
      </c>
      <c r="E32" t="str">
        <f t="shared" si="3"/>
        <v>S1532</v>
      </c>
      <c r="F32" t="str">
        <f t="shared" si="4"/>
        <v>S1532</v>
      </c>
      <c r="G32">
        <v>1532</v>
      </c>
      <c r="H32">
        <v>1532</v>
      </c>
      <c r="I32" s="450" t="s">
        <v>351</v>
      </c>
      <c r="J32" s="453">
        <f t="shared" ca="1" si="5"/>
        <v>0</v>
      </c>
      <c r="K32" s="448">
        <f t="shared" ca="1" si="6"/>
        <v>0</v>
      </c>
      <c r="L32" s="447" t="str">
        <f t="shared" ca="1" si="7"/>
        <v>-</v>
      </c>
      <c r="M32" t="str">
        <f t="shared" si="8"/>
        <v>S1533</v>
      </c>
      <c r="N32" t="str">
        <f t="shared" si="9"/>
        <v>S1533</v>
      </c>
      <c r="O32">
        <v>1533</v>
      </c>
      <c r="P32">
        <v>1533</v>
      </c>
      <c r="Q32" s="450" t="s">
        <v>351</v>
      </c>
      <c r="R32" s="453">
        <f t="shared" ca="1" si="10"/>
        <v>0</v>
      </c>
      <c r="S32" s="448">
        <f t="shared" ca="1" si="11"/>
        <v>0</v>
      </c>
      <c r="T32" s="447" t="str">
        <f t="shared" ca="1" si="12"/>
        <v>-</v>
      </c>
    </row>
    <row r="33" spans="1:20" ht="15">
      <c r="A33" s="450" t="s">
        <v>350</v>
      </c>
      <c r="B33" s="453">
        <f t="shared" ca="1" si="0"/>
        <v>0</v>
      </c>
      <c r="C33" s="448">
        <f t="shared" ca="1" si="1"/>
        <v>0</v>
      </c>
      <c r="D33" s="447" t="str">
        <f t="shared" ca="1" si="2"/>
        <v>-</v>
      </c>
      <c r="E33" t="str">
        <f t="shared" si="3"/>
        <v>S1585</v>
      </c>
      <c r="F33" t="str">
        <f t="shared" si="4"/>
        <v>S1585</v>
      </c>
      <c r="G33">
        <v>1585</v>
      </c>
      <c r="H33">
        <v>1585</v>
      </c>
      <c r="I33" s="450" t="s">
        <v>350</v>
      </c>
      <c r="J33" s="453">
        <f t="shared" ca="1" si="5"/>
        <v>0</v>
      </c>
      <c r="K33" s="448">
        <f t="shared" ca="1" si="6"/>
        <v>0</v>
      </c>
      <c r="L33" s="447" t="str">
        <f t="shared" ca="1" si="7"/>
        <v>-</v>
      </c>
      <c r="M33" t="str">
        <f t="shared" si="8"/>
        <v>S1586</v>
      </c>
      <c r="N33" t="str">
        <f t="shared" si="9"/>
        <v>S1586</v>
      </c>
      <c r="O33">
        <v>1586</v>
      </c>
      <c r="P33">
        <v>1586</v>
      </c>
      <c r="Q33" s="450" t="s">
        <v>350</v>
      </c>
      <c r="R33" s="453">
        <f t="shared" ca="1" si="10"/>
        <v>0</v>
      </c>
      <c r="S33" s="448">
        <f t="shared" ca="1" si="11"/>
        <v>0</v>
      </c>
      <c r="T33" s="447" t="str">
        <f t="shared" ca="1" si="12"/>
        <v>-</v>
      </c>
    </row>
    <row r="34" spans="1:20" ht="15">
      <c r="A34" s="450" t="s">
        <v>349</v>
      </c>
      <c r="B34" s="453">
        <f t="shared" ca="1" si="0"/>
        <v>0</v>
      </c>
      <c r="C34" s="448">
        <f t="shared" ca="1" si="1"/>
        <v>0</v>
      </c>
      <c r="D34" s="447" t="str">
        <f t="shared" ca="1" si="2"/>
        <v>-</v>
      </c>
      <c r="E34" t="str">
        <f t="shared" si="3"/>
        <v>S1638</v>
      </c>
      <c r="F34" t="str">
        <f t="shared" si="4"/>
        <v>S1638</v>
      </c>
      <c r="G34">
        <v>1638</v>
      </c>
      <c r="H34">
        <v>1638</v>
      </c>
      <c r="I34" s="450" t="s">
        <v>349</v>
      </c>
      <c r="J34" s="453">
        <f t="shared" ca="1" si="5"/>
        <v>0</v>
      </c>
      <c r="K34" s="448">
        <f t="shared" ca="1" si="6"/>
        <v>0</v>
      </c>
      <c r="L34" s="447" t="str">
        <f t="shared" ca="1" si="7"/>
        <v>-</v>
      </c>
      <c r="M34" t="str">
        <f t="shared" si="8"/>
        <v>S1639</v>
      </c>
      <c r="N34" t="str">
        <f t="shared" si="9"/>
        <v>S1639</v>
      </c>
      <c r="O34">
        <v>1639</v>
      </c>
      <c r="P34">
        <v>1639</v>
      </c>
      <c r="Q34" s="450" t="s">
        <v>349</v>
      </c>
      <c r="R34" s="453">
        <f t="shared" ca="1" si="10"/>
        <v>0</v>
      </c>
      <c r="S34" s="448">
        <f t="shared" ca="1" si="11"/>
        <v>0</v>
      </c>
      <c r="T34" s="447" t="str">
        <f t="shared" ca="1" si="12"/>
        <v>-</v>
      </c>
    </row>
    <row r="35" spans="1:20" ht="16" thickBot="1">
      <c r="A35" s="450" t="s">
        <v>348</v>
      </c>
      <c r="B35" s="453">
        <f t="shared" ca="1" si="0"/>
        <v>0</v>
      </c>
      <c r="C35" s="448">
        <f t="shared" ca="1" si="1"/>
        <v>0</v>
      </c>
      <c r="D35" s="447" t="str">
        <f t="shared" ca="1" si="2"/>
        <v>-</v>
      </c>
      <c r="E35" t="str">
        <f t="shared" si="3"/>
        <v>S1691</v>
      </c>
      <c r="F35" t="str">
        <f t="shared" si="4"/>
        <v>S1691</v>
      </c>
      <c r="G35">
        <v>1691</v>
      </c>
      <c r="H35">
        <v>1691</v>
      </c>
      <c r="I35" s="450" t="s">
        <v>348</v>
      </c>
      <c r="J35" s="453">
        <f t="shared" ca="1" si="5"/>
        <v>0</v>
      </c>
      <c r="K35" s="448">
        <f t="shared" ca="1" si="6"/>
        <v>0</v>
      </c>
      <c r="L35" s="447" t="str">
        <f t="shared" ca="1" si="7"/>
        <v>-</v>
      </c>
      <c r="M35" t="str">
        <f t="shared" si="8"/>
        <v>S1692</v>
      </c>
      <c r="N35" t="str">
        <f t="shared" si="9"/>
        <v>S1692</v>
      </c>
      <c r="O35">
        <v>1692</v>
      </c>
      <c r="P35">
        <v>1692</v>
      </c>
      <c r="Q35" s="450" t="s">
        <v>348</v>
      </c>
      <c r="R35" s="453">
        <f t="shared" ca="1" si="10"/>
        <v>0</v>
      </c>
      <c r="S35" s="448">
        <f t="shared" ca="1" si="11"/>
        <v>0</v>
      </c>
      <c r="T35" s="447" t="str">
        <f t="shared" ca="1" si="12"/>
        <v>-</v>
      </c>
    </row>
    <row r="36" spans="1:20" ht="15" thickBot="1">
      <c r="A36" s="446" t="s">
        <v>347</v>
      </c>
      <c r="B36" s="445">
        <f ca="1">SUM(B5:B35)</f>
        <v>29800</v>
      </c>
      <c r="C36" s="444">
        <f ca="1">SUM(C5:C35)</f>
        <v>15310</v>
      </c>
      <c r="D36" s="443">
        <f ca="1">IF(C36=0,"-",C36/B36)</f>
        <v>0.513758389261745</v>
      </c>
      <c r="I36" s="446" t="s">
        <v>347</v>
      </c>
      <c r="J36" s="445">
        <f ca="1">SUM(J5:J35)</f>
        <v>11620</v>
      </c>
      <c r="K36" s="444">
        <f ca="1">SUM(K5:K35)</f>
        <v>3000</v>
      </c>
      <c r="L36" s="443">
        <f ca="1">IF(K36=0,"-",K36/J36)</f>
        <v>0.25817555938037867</v>
      </c>
      <c r="Q36" s="446" t="s">
        <v>347</v>
      </c>
      <c r="R36" s="445">
        <f ca="1">SUM(R5:R35)</f>
        <v>41420</v>
      </c>
      <c r="S36" s="444">
        <f ca="1">SUM(S5:S35)</f>
        <v>18310</v>
      </c>
      <c r="T36" s="443">
        <f ca="1">IF(S36=0,"-",S36/R36)</f>
        <v>0.44205697730564947</v>
      </c>
    </row>
  </sheetData>
  <mergeCells count="3">
    <mergeCell ref="A2:D3"/>
    <mergeCell ref="I2:L3"/>
    <mergeCell ref="Q2:T3"/>
  </mergeCells>
  <phoneticPr fontId="3"/>
  <conditionalFormatting sqref="D5:D35">
    <cfRule type="cellIs" dxfId="9" priority="5" stopIfTrue="1" operator="lessThan">
      <formula>1</formula>
    </cfRule>
  </conditionalFormatting>
  <conditionalFormatting sqref="L5:L35">
    <cfRule type="cellIs" dxfId="8" priority="3" stopIfTrue="1" operator="lessThan">
      <formula>1</formula>
    </cfRule>
  </conditionalFormatting>
  <conditionalFormatting sqref="T5:T35">
    <cfRule type="cellIs" dxfId="7" priority="1" stopIfTrue="1" operator="lessThan">
      <formula>1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4"/>
  <sheetViews>
    <sheetView workbookViewId="0">
      <selection activeCell="D4" sqref="D4:D5"/>
    </sheetView>
  </sheetViews>
  <sheetFormatPr baseColWidth="10" defaultColWidth="9" defaultRowHeight="14"/>
  <cols>
    <col min="1" max="5" width="11.33203125" style="459" customWidth="1"/>
    <col min="6" max="6" width="14" style="459" customWidth="1"/>
    <col min="7" max="7" width="11.33203125" style="459" customWidth="1"/>
    <col min="8" max="8" width="9" style="459"/>
    <col min="9" max="10" width="9.6640625" style="459" bestFit="1" customWidth="1"/>
    <col min="11" max="16384" width="9" style="459"/>
  </cols>
  <sheetData>
    <row r="1" spans="1:10" ht="22.5" customHeight="1">
      <c r="A1" s="997"/>
      <c r="B1" s="997"/>
      <c r="C1" s="999"/>
      <c r="D1" s="506"/>
      <c r="E1" s="1001"/>
      <c r="F1" s="506"/>
      <c r="G1" s="505"/>
    </row>
    <row r="2" spans="1:10" ht="22.5" customHeight="1">
      <c r="A2" s="998"/>
      <c r="B2" s="998"/>
      <c r="C2" s="1000"/>
      <c r="D2" s="504"/>
      <c r="E2" s="1002"/>
      <c r="F2" s="504"/>
      <c r="G2" s="503"/>
    </row>
    <row r="3" spans="1:10" s="484" customFormat="1" ht="22.5" customHeight="1">
      <c r="A3" s="500"/>
      <c r="B3" s="498"/>
      <c r="C3" s="497">
        <f ca="1">TODAY()</f>
        <v>46274</v>
      </c>
      <c r="D3" s="499" t="s">
        <v>403</v>
      </c>
      <c r="E3" s="498"/>
      <c r="F3" s="497">
        <f ca="1">+C3</f>
        <v>46274</v>
      </c>
      <c r="G3" s="496" t="s">
        <v>409</v>
      </c>
    </row>
    <row r="4" spans="1:10" s="484" customFormat="1" ht="22.5" customHeight="1">
      <c r="A4" s="990" t="s">
        <v>413</v>
      </c>
      <c r="B4" s="471" t="s">
        <v>400</v>
      </c>
      <c r="C4" s="493">
        <f ca="1">SUM(乗船人数・収入日別簡易表印刷データ集計表用!C36)</f>
        <v>0</v>
      </c>
      <c r="D4" s="993" t="str">
        <f ca="1">IFERROR(C5/C4,"-")</f>
        <v>-</v>
      </c>
      <c r="E4" s="502" t="s">
        <v>400</v>
      </c>
      <c r="F4" s="493">
        <f ca="1">SUM(C4+前月ペースト場所!AI34)</f>
        <v>278</v>
      </c>
      <c r="G4" s="995">
        <f ca="1">IFERROR(F5/F4,"-")</f>
        <v>2463.0143884892086</v>
      </c>
    </row>
    <row r="5" spans="1:10" s="484" customFormat="1" ht="22.5" customHeight="1" thickBot="1">
      <c r="A5" s="991"/>
      <c r="B5" s="492" t="s">
        <v>399</v>
      </c>
      <c r="C5" s="490">
        <f ca="1">SUM(乗船人数・収入日別簡易表印刷データ集計表用!D36)</f>
        <v>684580</v>
      </c>
      <c r="D5" s="994"/>
      <c r="E5" s="491" t="s">
        <v>399</v>
      </c>
      <c r="F5" s="490">
        <f ca="1">SUM(C5+前月ペースト場所!AI35)</f>
        <v>684718</v>
      </c>
      <c r="G5" s="996"/>
    </row>
    <row r="6" spans="1:10" s="484" customFormat="1" ht="22.5" customHeight="1" thickTop="1">
      <c r="A6" s="992"/>
      <c r="B6" s="489"/>
      <c r="C6" s="486">
        <f ca="1">+C5-C4</f>
        <v>684580</v>
      </c>
      <c r="D6" s="488"/>
      <c r="E6" s="487"/>
      <c r="F6" s="486">
        <f ca="1">+F5-F4</f>
        <v>684440</v>
      </c>
      <c r="G6" s="485"/>
    </row>
    <row r="7" spans="1:10" s="484" customFormat="1" ht="22.5" customHeight="1"/>
    <row r="8" spans="1:10" s="484" customFormat="1" ht="22.5" customHeight="1">
      <c r="A8" s="500"/>
      <c r="B8" s="498"/>
      <c r="C8" s="497">
        <f ca="1">+C3</f>
        <v>46274</v>
      </c>
      <c r="D8" s="499" t="s">
        <v>403</v>
      </c>
      <c r="E8" s="498"/>
      <c r="F8" s="497">
        <f ca="1">+C8</f>
        <v>46274</v>
      </c>
      <c r="G8" s="496" t="s">
        <v>409</v>
      </c>
    </row>
    <row r="9" spans="1:10" s="484" customFormat="1" ht="22.5" customHeight="1">
      <c r="A9" s="990" t="s">
        <v>412</v>
      </c>
      <c r="B9" s="495" t="s">
        <v>400</v>
      </c>
      <c r="C9" s="493">
        <f ca="1">SUM(乗船人数・収入日別簡易表印刷データ集計表用!AA36)</f>
        <v>0</v>
      </c>
      <c r="D9" s="993" t="str">
        <f ca="1">IFERROR(C10/C9,"-")</f>
        <v>-</v>
      </c>
      <c r="E9" s="494" t="s">
        <v>400</v>
      </c>
      <c r="F9" s="493">
        <f ca="1">SUM(C9+前月ペースト場所!AM60)</f>
        <v>17400</v>
      </c>
      <c r="G9" s="995">
        <f ca="1">IFERROR(F10/F9,"-")</f>
        <v>1.1545977011494253</v>
      </c>
    </row>
    <row r="10" spans="1:10" s="484" customFormat="1" ht="22.5" customHeight="1" thickBot="1">
      <c r="A10" s="991"/>
      <c r="B10" s="492" t="s">
        <v>399</v>
      </c>
      <c r="C10" s="490">
        <f ca="1">SUM(乗船人数・収入日別簡易表印刷データ集計表用!AB36)</f>
        <v>17960</v>
      </c>
      <c r="D10" s="994"/>
      <c r="E10" s="491" t="s">
        <v>399</v>
      </c>
      <c r="F10" s="490">
        <f ca="1">SUM(C10+前月ペースト場所!AM7)</f>
        <v>20090</v>
      </c>
      <c r="G10" s="996"/>
    </row>
    <row r="11" spans="1:10" s="484" customFormat="1" ht="22.5" customHeight="1" thickTop="1">
      <c r="A11" s="992"/>
      <c r="B11" s="489" t="s">
        <v>398</v>
      </c>
      <c r="C11" s="486">
        <f ca="1">+C10-C9</f>
        <v>17960</v>
      </c>
      <c r="D11" s="488"/>
      <c r="E11" s="487"/>
      <c r="F11" s="486">
        <f ca="1">+F10-F9</f>
        <v>2690</v>
      </c>
      <c r="G11" s="485"/>
    </row>
    <row r="12" spans="1:10" s="484" customFormat="1" ht="22.5" customHeight="1"/>
    <row r="13" spans="1:10" s="484" customFormat="1" ht="22.5" customHeight="1">
      <c r="A13" s="500"/>
      <c r="B13" s="498"/>
      <c r="C13" s="497">
        <f ca="1">+C8</f>
        <v>46274</v>
      </c>
      <c r="D13" s="499" t="s">
        <v>403</v>
      </c>
      <c r="E13" s="498"/>
      <c r="F13" s="497">
        <f ca="1">+C13</f>
        <v>46274</v>
      </c>
      <c r="G13" s="496" t="s">
        <v>409</v>
      </c>
    </row>
    <row r="14" spans="1:10" s="484" customFormat="1" ht="22.5" customHeight="1">
      <c r="A14" s="990" t="s">
        <v>411</v>
      </c>
      <c r="B14" s="495" t="s">
        <v>400</v>
      </c>
      <c r="C14" s="493">
        <f ca="1">SUM(乗船人数・収入日別簡易表印刷データ集計表用!AI36)</f>
        <v>0</v>
      </c>
      <c r="D14" s="993" t="str">
        <f ca="1">IFERROR(C15/C14,"-")</f>
        <v>-</v>
      </c>
      <c r="E14" s="494" t="s">
        <v>400</v>
      </c>
      <c r="F14" s="493">
        <f ca="1">SUM(C14+前月ペースト場所!AM61)</f>
        <v>0</v>
      </c>
      <c r="G14" s="993" t="str">
        <f ca="1">IFERROR(F15/F14,"-")</f>
        <v>-</v>
      </c>
    </row>
    <row r="15" spans="1:10" s="484" customFormat="1" ht="22.5" customHeight="1" thickBot="1">
      <c r="A15" s="991"/>
      <c r="B15" s="492" t="s">
        <v>399</v>
      </c>
      <c r="C15" s="490">
        <f ca="1">SUM(乗船人数・収入日別簡易表印刷データ集計表用!AJ36)</f>
        <v>0</v>
      </c>
      <c r="D15" s="994"/>
      <c r="E15" s="491" t="s">
        <v>399</v>
      </c>
      <c r="F15" s="490">
        <f ca="1">SUM(C15+前月ペースト場所!AM8)</f>
        <v>0</v>
      </c>
      <c r="G15" s="994"/>
      <c r="I15" s="501"/>
      <c r="J15" s="501"/>
    </row>
    <row r="16" spans="1:10" s="484" customFormat="1" ht="22.5" customHeight="1" thickTop="1">
      <c r="A16" s="992"/>
      <c r="B16" s="489" t="s">
        <v>398</v>
      </c>
      <c r="C16" s="486">
        <f ca="1">+C15-C14</f>
        <v>0</v>
      </c>
      <c r="D16" s="488"/>
      <c r="E16" s="487"/>
      <c r="F16" s="486">
        <f ca="1">+F15-F14</f>
        <v>0</v>
      </c>
      <c r="G16" s="485"/>
    </row>
    <row r="17" spans="1:7" s="484" customFormat="1" ht="22.5" customHeight="1"/>
    <row r="18" spans="1:7" s="484" customFormat="1" ht="22.5" customHeight="1">
      <c r="A18" s="500"/>
      <c r="B18" s="498"/>
      <c r="C18" s="497">
        <f ca="1">+C13</f>
        <v>46274</v>
      </c>
      <c r="D18" s="499" t="s">
        <v>403</v>
      </c>
      <c r="E18" s="498"/>
      <c r="F18" s="497">
        <f ca="1">+C18</f>
        <v>46274</v>
      </c>
      <c r="G18" s="496" t="s">
        <v>409</v>
      </c>
    </row>
    <row r="19" spans="1:7" s="484" customFormat="1" ht="22.5" customHeight="1">
      <c r="A19" s="990" t="s">
        <v>410</v>
      </c>
      <c r="B19" s="495" t="s">
        <v>400</v>
      </c>
      <c r="C19" s="493">
        <f ca="1">SUM(乗船人数・収入日別簡易表印刷データ集計表用!AQ36)</f>
        <v>4700</v>
      </c>
      <c r="D19" s="993">
        <f ca="1">IFERROR(C20/C19,"-")</f>
        <v>3.2574468085106383</v>
      </c>
      <c r="E19" s="494" t="s">
        <v>400</v>
      </c>
      <c r="F19" s="493">
        <f ca="1">SUM(C19+前月ペースト場所!AM68)</f>
        <v>12200</v>
      </c>
      <c r="G19" s="995">
        <f ca="1">IFERROR(F20/F19,"-")</f>
        <v>1.3368852459016394</v>
      </c>
    </row>
    <row r="20" spans="1:7" s="484" customFormat="1" ht="22.5" customHeight="1" thickBot="1">
      <c r="A20" s="991"/>
      <c r="B20" s="492" t="s">
        <v>399</v>
      </c>
      <c r="C20" s="490">
        <f ca="1">SUM(乗船人数・収入日別簡易表印刷データ集計表用!AR36)</f>
        <v>15310</v>
      </c>
      <c r="D20" s="994"/>
      <c r="E20" s="491" t="s">
        <v>399</v>
      </c>
      <c r="F20" s="490">
        <f ca="1">SUM(C20+前月ペースト場所!AM15)</f>
        <v>16310</v>
      </c>
      <c r="G20" s="996"/>
    </row>
    <row r="21" spans="1:7" s="484" customFormat="1" ht="22.5" customHeight="1" thickTop="1">
      <c r="A21" s="992"/>
      <c r="B21" s="489" t="s">
        <v>398</v>
      </c>
      <c r="C21" s="486">
        <f ca="1">+C20-C19</f>
        <v>10610</v>
      </c>
      <c r="D21" s="488"/>
      <c r="E21" s="487"/>
      <c r="F21" s="486">
        <f ca="1">+F20-F19</f>
        <v>4110</v>
      </c>
      <c r="G21" s="485"/>
    </row>
    <row r="22" spans="1:7" s="484" customFormat="1" ht="22.5" customHeight="1"/>
    <row r="23" spans="1:7" s="484" customFormat="1" ht="22.5" customHeight="1">
      <c r="A23" s="500"/>
      <c r="B23" s="498"/>
      <c r="C23" s="497">
        <f ca="1">+C18</f>
        <v>46274</v>
      </c>
      <c r="D23" s="499" t="s">
        <v>403</v>
      </c>
      <c r="E23" s="498"/>
      <c r="F23" s="497">
        <f ca="1">+C23</f>
        <v>46274</v>
      </c>
      <c r="G23" s="496" t="s">
        <v>409</v>
      </c>
    </row>
    <row r="24" spans="1:7" s="484" customFormat="1" ht="22.5" customHeight="1">
      <c r="A24" s="990" t="s">
        <v>408</v>
      </c>
      <c r="B24" s="495" t="s">
        <v>400</v>
      </c>
      <c r="C24" s="493">
        <f ca="1">SUM(乗船人数・収入日別簡易表印刷データ集計表用!AY36)</f>
        <v>0</v>
      </c>
      <c r="D24" s="993" t="str">
        <f ca="1">IFERROR(C25/C24,"-")</f>
        <v>-</v>
      </c>
      <c r="E24" s="494" t="s">
        <v>400</v>
      </c>
      <c r="F24" s="493">
        <f ca="1">SUM(C24+前月ペースト場所!AM69)</f>
        <v>0</v>
      </c>
      <c r="G24" s="993" t="str">
        <f ca="1">IFERROR(F25/F24,"-")</f>
        <v>-</v>
      </c>
    </row>
    <row r="25" spans="1:7" s="484" customFormat="1" ht="22.5" customHeight="1" thickBot="1">
      <c r="A25" s="991"/>
      <c r="B25" s="492" t="s">
        <v>399</v>
      </c>
      <c r="C25" s="490">
        <f ca="1">SUM(乗船人数・収入日別簡易表印刷データ集計表用!AZ36)</f>
        <v>3000</v>
      </c>
      <c r="D25" s="994"/>
      <c r="E25" s="491" t="s">
        <v>399</v>
      </c>
      <c r="F25" s="490">
        <f ca="1">SUM(C25+前月ペースト場所!AM16)</f>
        <v>3000</v>
      </c>
      <c r="G25" s="994"/>
    </row>
    <row r="26" spans="1:7" s="484" customFormat="1" ht="22.5" customHeight="1" thickTop="1">
      <c r="A26" s="992"/>
      <c r="B26" s="489" t="s">
        <v>398</v>
      </c>
      <c r="C26" s="486">
        <f ca="1">+C25-C24</f>
        <v>3000</v>
      </c>
      <c r="D26" s="488"/>
      <c r="E26" s="487"/>
      <c r="F26" s="486">
        <f ca="1">+F25-F24</f>
        <v>3000</v>
      </c>
      <c r="G26" s="485"/>
    </row>
    <row r="27" spans="1:7" ht="22.5" customHeight="1">
      <c r="E27" s="483" t="s">
        <v>407</v>
      </c>
    </row>
    <row r="28" spans="1:7" ht="22.5" customHeight="1">
      <c r="B28" s="482" t="s">
        <v>406</v>
      </c>
      <c r="C28" s="479" t="s">
        <v>405</v>
      </c>
      <c r="D28" s="478">
        <f ca="1">+F10+F20</f>
        <v>36400</v>
      </c>
      <c r="E28" s="481">
        <f ca="1">IFERROR(D28/F28,"-")</f>
        <v>7.7446808510638299</v>
      </c>
      <c r="F28" s="480">
        <f ca="1">SUM(C9+C19)</f>
        <v>4700</v>
      </c>
    </row>
    <row r="29" spans="1:7" ht="22.5" customHeight="1">
      <c r="C29" s="479" t="s">
        <v>404</v>
      </c>
      <c r="D29" s="478">
        <f ca="1">+F15+F25</f>
        <v>3000</v>
      </c>
      <c r="E29" s="481" t="str">
        <f ca="1">IFERROR(D29/F29,"-")</f>
        <v>-</v>
      </c>
      <c r="F29" s="480">
        <f ca="1">SUM(C14+C24)</f>
        <v>0</v>
      </c>
    </row>
    <row r="30" spans="1:7" ht="22.5" customHeight="1">
      <c r="C30" s="479"/>
      <c r="D30" s="478"/>
      <c r="E30" s="477"/>
      <c r="F30" s="477"/>
    </row>
    <row r="31" spans="1:7" s="460" customFormat="1" ht="22.5" customHeight="1">
      <c r="A31" s="476"/>
      <c r="B31" s="474"/>
      <c r="C31" s="473">
        <f ca="1">+C23</f>
        <v>46274</v>
      </c>
      <c r="D31" s="475" t="s">
        <v>403</v>
      </c>
      <c r="E31" s="474"/>
      <c r="F31" s="473">
        <f ca="1">+F23</f>
        <v>46274</v>
      </c>
      <c r="G31" s="472" t="s">
        <v>402</v>
      </c>
    </row>
    <row r="32" spans="1:7" s="460" customFormat="1" ht="22.5" customHeight="1">
      <c r="A32" s="983" t="s">
        <v>401</v>
      </c>
      <c r="B32" s="471" t="s">
        <v>400</v>
      </c>
      <c r="C32" s="469">
        <f ca="1">SUM(乗船人数・収入日別簡易表印刷データ集計表用!S36)</f>
        <v>614062</v>
      </c>
      <c r="D32" s="986">
        <f ca="1">IFERROR(C33/C32,"-")</f>
        <v>6.0131029114323962</v>
      </c>
      <c r="E32" s="470" t="s">
        <v>400</v>
      </c>
      <c r="F32" s="469">
        <f ca="1">SUM(C32+前月ペースト場所!AI48)</f>
        <v>1855922</v>
      </c>
      <c r="G32" s="988">
        <f ca="1">IFERROR(F33/F32,"-")</f>
        <v>2.3815138782772123</v>
      </c>
    </row>
    <row r="33" spans="1:7" s="460" customFormat="1" ht="22.5" customHeight="1" thickBot="1">
      <c r="A33" s="984"/>
      <c r="B33" s="468" t="s">
        <v>399</v>
      </c>
      <c r="C33" s="466">
        <f ca="1">SUM(乗船人数・収入日別簡易表印刷データ集計表用!T36)</f>
        <v>3692418</v>
      </c>
      <c r="D33" s="987"/>
      <c r="E33" s="467" t="s">
        <v>399</v>
      </c>
      <c r="F33" s="466">
        <f ca="1">SUM(C33+前月ペースト場所!AI49)</f>
        <v>4419904</v>
      </c>
      <c r="G33" s="989"/>
    </row>
    <row r="34" spans="1:7" s="460" customFormat="1" ht="22.5" customHeight="1" thickTop="1">
      <c r="A34" s="985"/>
      <c r="B34" s="465" t="s">
        <v>398</v>
      </c>
      <c r="C34" s="462">
        <f ca="1">+C33-C32</f>
        <v>3078356</v>
      </c>
      <c r="D34" s="464"/>
      <c r="E34" s="463"/>
      <c r="F34" s="462">
        <f ca="1">+F33-F32</f>
        <v>2563982</v>
      </c>
      <c r="G34" s="461"/>
    </row>
  </sheetData>
  <mergeCells count="21">
    <mergeCell ref="G4:G5"/>
    <mergeCell ref="A1:B2"/>
    <mergeCell ref="C1:C2"/>
    <mergeCell ref="E1:E2"/>
    <mergeCell ref="A4:A6"/>
    <mergeCell ref="D4:D5"/>
    <mergeCell ref="A9:A11"/>
    <mergeCell ref="D9:D10"/>
    <mergeCell ref="G9:G10"/>
    <mergeCell ref="A14:A16"/>
    <mergeCell ref="D14:D15"/>
    <mergeCell ref="G14:G15"/>
    <mergeCell ref="A32:A34"/>
    <mergeCell ref="D32:D33"/>
    <mergeCell ref="G32:G33"/>
    <mergeCell ref="A19:A21"/>
    <mergeCell ref="D19:D20"/>
    <mergeCell ref="G19:G20"/>
    <mergeCell ref="A24:A26"/>
    <mergeCell ref="D24:D25"/>
    <mergeCell ref="G24:G2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AN105"/>
  <sheetViews>
    <sheetView topLeftCell="A30" zoomScale="75" zoomScaleNormal="75" workbookViewId="0">
      <selection sqref="A1:AN1048576"/>
    </sheetView>
  </sheetViews>
  <sheetFormatPr baseColWidth="10" defaultColWidth="8.6640625" defaultRowHeight="14"/>
  <cols>
    <col min="1" max="27" width="5.6640625" customWidth="1"/>
    <col min="28" max="28" width="5.6640625" hidden="1" customWidth="1"/>
    <col min="29" max="29" width="5.6640625" customWidth="1"/>
    <col min="30" max="30" width="13.1640625" customWidth="1"/>
    <col min="31" max="31" width="5.6640625" hidden="1" customWidth="1"/>
    <col min="32" max="34" width="5.6640625" customWidth="1"/>
    <col min="35" max="35" width="13.1640625" customWidth="1"/>
    <col min="36" max="36" width="5.6640625" customWidth="1"/>
    <col min="37" max="37" width="5.6640625" hidden="1" customWidth="1"/>
    <col min="38" max="38" width="10.33203125" customWidth="1"/>
    <col min="39" max="39" width="17.6640625" customWidth="1"/>
  </cols>
  <sheetData>
    <row r="1" spans="1:40" s="1" customFormat="1" ht="17.25" customHeight="1">
      <c r="A1" s="539" t="s">
        <v>458</v>
      </c>
      <c r="B1" s="541"/>
      <c r="C1" s="537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  <c r="R1" s="536"/>
      <c r="S1" s="536"/>
      <c r="T1" s="536"/>
      <c r="U1" s="536"/>
      <c r="V1" s="535"/>
      <c r="W1" s="24"/>
      <c r="X1" s="534"/>
      <c r="Y1" s="534"/>
      <c r="Z1" s="534"/>
      <c r="AA1" s="534"/>
      <c r="AB1" s="534"/>
      <c r="AC1" s="534"/>
      <c r="AD1" s="534"/>
      <c r="AJ1" s="442" t="s">
        <v>450</v>
      </c>
      <c r="AK1" s="25"/>
      <c r="AL1" s="183" t="s">
        <v>8</v>
      </c>
      <c r="AM1" s="441" t="s">
        <v>449</v>
      </c>
      <c r="AN1" s="539" t="s">
        <v>457</v>
      </c>
    </row>
    <row r="2" spans="1:40" s="1" customFormat="1" ht="17.25" customHeight="1">
      <c r="A2" s="539" t="s">
        <v>456</v>
      </c>
      <c r="B2" s="540"/>
      <c r="C2" s="533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1"/>
      <c r="W2" s="4"/>
      <c r="X2" s="439"/>
      <c r="Y2" s="525"/>
      <c r="Z2" s="525"/>
      <c r="AA2" s="525"/>
      <c r="AB2" s="525"/>
      <c r="AC2" s="524"/>
      <c r="AD2" s="524"/>
      <c r="AE2" s="268"/>
      <c r="AF2" s="4"/>
      <c r="AG2" s="4"/>
      <c r="AH2" s="4"/>
      <c r="AI2" s="29"/>
      <c r="AJ2" s="440" t="s">
        <v>448</v>
      </c>
      <c r="AK2" s="98"/>
      <c r="AL2" s="530" t="s">
        <v>492</v>
      </c>
      <c r="AM2" s="529" t="s">
        <v>492</v>
      </c>
      <c r="AN2" s="539"/>
    </row>
    <row r="3" spans="1:40" s="1" customFormat="1" ht="16.5" customHeight="1">
      <c r="B3" s="364"/>
      <c r="C3" s="528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6"/>
      <c r="W3" s="4"/>
      <c r="X3" s="439"/>
      <c r="Y3" s="525"/>
      <c r="Z3" s="525"/>
      <c r="AA3" s="525"/>
      <c r="AB3" s="525"/>
      <c r="AC3" s="524"/>
      <c r="AD3" s="524"/>
      <c r="AE3" s="268"/>
      <c r="AF3" s="4"/>
      <c r="AG3" s="4"/>
      <c r="AH3" s="4"/>
      <c r="AI3" s="29"/>
      <c r="AJ3" s="87"/>
      <c r="AK3" s="250"/>
      <c r="AL3" s="523"/>
      <c r="AM3" s="522"/>
    </row>
    <row r="4" spans="1:40" s="1" customFormat="1" ht="11.25" customHeight="1"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438"/>
      <c r="V4" s="437"/>
      <c r="X4" s="2"/>
      <c r="AB4" s="2"/>
      <c r="AF4" s="2"/>
      <c r="AG4" s="2"/>
      <c r="AI4" s="69"/>
      <c r="AL4" s="2"/>
      <c r="AM4" s="69"/>
    </row>
    <row r="5" spans="1:40" s="1" customFormat="1">
      <c r="B5" s="418"/>
      <c r="C5" s="417"/>
      <c r="D5" s="416"/>
      <c r="E5" s="416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4"/>
      <c r="X5" s="35"/>
      <c r="Y5" s="33"/>
      <c r="Z5" s="164"/>
      <c r="AA5" s="33"/>
      <c r="AB5" s="33"/>
      <c r="AC5" s="33"/>
      <c r="AD5" s="129"/>
      <c r="AF5" s="70"/>
      <c r="AG5" s="71"/>
      <c r="AH5" s="45"/>
      <c r="AI5" s="46"/>
      <c r="AM5" s="68"/>
    </row>
    <row r="6" spans="1:40" s="1" customFormat="1">
      <c r="B6" s="412"/>
      <c r="C6" s="411"/>
      <c r="D6" s="410"/>
      <c r="E6" s="436"/>
      <c r="F6" s="407"/>
      <c r="G6" s="408"/>
      <c r="H6" s="407"/>
      <c r="I6" s="408"/>
      <c r="J6" s="410"/>
      <c r="K6" s="409"/>
      <c r="L6" s="407"/>
      <c r="M6" s="408"/>
      <c r="N6" s="407"/>
      <c r="O6" s="355"/>
      <c r="P6" s="407"/>
      <c r="Q6" s="355"/>
      <c r="R6" s="407"/>
      <c r="S6" s="355"/>
      <c r="T6" s="407"/>
      <c r="U6" s="405"/>
      <c r="V6" s="405"/>
      <c r="W6" s="43"/>
      <c r="X6" s="44"/>
      <c r="Y6" s="45"/>
      <c r="Z6" s="173"/>
      <c r="AA6" s="45"/>
      <c r="AB6" s="45"/>
      <c r="AC6" s="45"/>
      <c r="AD6" s="146"/>
      <c r="AF6" s="72"/>
      <c r="AG6" s="73"/>
      <c r="AH6" s="74"/>
      <c r="AI6" s="54"/>
      <c r="AL6" s="1" t="s">
        <v>346</v>
      </c>
      <c r="AM6" s="68"/>
    </row>
    <row r="7" spans="1:40" s="1" customFormat="1" ht="13.5" customHeight="1">
      <c r="A7" s="43"/>
      <c r="B7" s="404"/>
      <c r="C7" s="403"/>
      <c r="D7" s="403"/>
      <c r="E7" s="379"/>
      <c r="F7" s="377"/>
      <c r="G7" s="379"/>
      <c r="H7" s="377"/>
      <c r="I7" s="379"/>
      <c r="J7" s="377"/>
      <c r="K7" s="379"/>
      <c r="L7" s="377"/>
      <c r="M7" s="379"/>
      <c r="N7" s="377"/>
      <c r="O7" s="379"/>
      <c r="P7" s="377"/>
      <c r="Q7" s="379"/>
      <c r="R7" s="377"/>
      <c r="S7" s="379"/>
      <c r="T7" s="377"/>
      <c r="U7" s="377"/>
      <c r="V7" s="376"/>
      <c r="W7" s="43"/>
      <c r="X7" s="55"/>
      <c r="Y7" s="57"/>
      <c r="Z7" s="174"/>
      <c r="AA7" s="57"/>
      <c r="AB7" s="57"/>
      <c r="AC7" s="57"/>
      <c r="AD7" s="147"/>
      <c r="AF7" s="97"/>
      <c r="AG7" s="521"/>
      <c r="AH7" s="74"/>
      <c r="AI7" s="54"/>
      <c r="AL7" s="296" t="s">
        <v>164</v>
      </c>
      <c r="AM7" s="297">
        <f>SUM(日報!AG1682+前月ペースト場所!AM7)</f>
        <v>283070</v>
      </c>
    </row>
    <row r="8" spans="1:40" s="1" customFormat="1">
      <c r="A8" s="43"/>
      <c r="B8" s="379"/>
      <c r="C8" s="396"/>
      <c r="D8" s="396"/>
      <c r="E8" s="379"/>
      <c r="F8" s="377"/>
      <c r="G8" s="379"/>
      <c r="H8" s="377"/>
      <c r="I8" s="379"/>
      <c r="J8" s="377"/>
      <c r="K8" s="379"/>
      <c r="L8" s="377"/>
      <c r="M8" s="379"/>
      <c r="N8" s="377"/>
      <c r="O8" s="379"/>
      <c r="P8" s="377"/>
      <c r="Q8" s="379"/>
      <c r="R8" s="377"/>
      <c r="S8" s="379"/>
      <c r="T8" s="377"/>
      <c r="U8" s="377"/>
      <c r="V8" s="376"/>
      <c r="W8" s="43"/>
      <c r="X8" s="55"/>
      <c r="Y8" s="57"/>
      <c r="Z8" s="174"/>
      <c r="AA8" s="57"/>
      <c r="AB8" s="57"/>
      <c r="AC8" s="57"/>
      <c r="AD8" s="147"/>
      <c r="AF8" s="97"/>
      <c r="AG8" s="521"/>
      <c r="AH8" s="74"/>
      <c r="AI8" s="54"/>
      <c r="AL8" s="298" t="s">
        <v>165</v>
      </c>
      <c r="AM8" s="193">
        <f>SUM(日報!AG1683+前月ペースト場所!AM8)</f>
        <v>0</v>
      </c>
    </row>
    <row r="9" spans="1:40" s="1" customFormat="1">
      <c r="A9" s="43"/>
      <c r="B9" s="379"/>
      <c r="C9" s="396"/>
      <c r="D9" s="396"/>
      <c r="E9" s="379"/>
      <c r="F9" s="377"/>
      <c r="G9" s="379"/>
      <c r="H9" s="377"/>
      <c r="I9" s="379"/>
      <c r="J9" s="377"/>
      <c r="K9" s="379"/>
      <c r="L9" s="377"/>
      <c r="M9" s="379"/>
      <c r="N9" s="377"/>
      <c r="O9" s="379"/>
      <c r="P9" s="377"/>
      <c r="Q9" s="379"/>
      <c r="R9" s="377"/>
      <c r="S9" s="379"/>
      <c r="T9" s="377"/>
      <c r="U9" s="377"/>
      <c r="V9" s="376"/>
      <c r="W9" s="43"/>
      <c r="X9" s="55"/>
      <c r="Y9" s="57"/>
      <c r="Z9" s="174"/>
      <c r="AA9" s="57"/>
      <c r="AB9" s="57"/>
      <c r="AC9" s="57"/>
      <c r="AD9" s="147"/>
      <c r="AF9" s="98"/>
      <c r="AG9" s="25"/>
      <c r="AH9" s="99"/>
      <c r="AI9" s="100"/>
      <c r="AM9" s="68"/>
    </row>
    <row r="10" spans="1:40" s="1" customFormat="1">
      <c r="A10" s="43"/>
      <c r="B10" s="379"/>
      <c r="C10" s="396"/>
      <c r="D10" s="396"/>
      <c r="E10" s="379"/>
      <c r="F10" s="377"/>
      <c r="G10" s="379"/>
      <c r="H10" s="377"/>
      <c r="I10" s="379"/>
      <c r="J10" s="377"/>
      <c r="K10" s="379"/>
      <c r="L10" s="377"/>
      <c r="M10" s="379"/>
      <c r="N10" s="377"/>
      <c r="O10" s="379"/>
      <c r="P10" s="377"/>
      <c r="Q10" s="379"/>
      <c r="R10" s="377"/>
      <c r="S10" s="379"/>
      <c r="T10" s="377"/>
      <c r="U10" s="377"/>
      <c r="V10" s="376"/>
      <c r="W10" s="43"/>
      <c r="X10" s="55"/>
      <c r="Y10" s="57"/>
      <c r="Z10" s="174"/>
      <c r="AA10" s="57"/>
      <c r="AB10" s="57"/>
      <c r="AC10" s="57"/>
      <c r="AD10" s="147"/>
      <c r="AF10" s="63"/>
      <c r="AG10" s="64"/>
      <c r="AH10" s="65"/>
      <c r="AI10" s="66"/>
      <c r="AL10" s="1" t="s">
        <v>345</v>
      </c>
      <c r="AM10" s="68"/>
    </row>
    <row r="11" spans="1:40" s="1" customFormat="1">
      <c r="A11" s="43"/>
      <c r="B11" s="379"/>
      <c r="C11" s="396"/>
      <c r="D11" s="396"/>
      <c r="E11" s="379"/>
      <c r="F11" s="377"/>
      <c r="G11" s="379"/>
      <c r="H11" s="377"/>
      <c r="I11" s="379"/>
      <c r="J11" s="377"/>
      <c r="K11" s="379"/>
      <c r="L11" s="377"/>
      <c r="M11" s="379"/>
      <c r="N11" s="377"/>
      <c r="O11" s="379"/>
      <c r="P11" s="377"/>
      <c r="Q11" s="379"/>
      <c r="R11" s="377"/>
      <c r="S11" s="379"/>
      <c r="T11" s="377"/>
      <c r="U11" s="377"/>
      <c r="V11" s="376"/>
      <c r="W11" s="43"/>
      <c r="X11" s="55"/>
      <c r="Y11" s="57"/>
      <c r="Z11" s="174"/>
      <c r="AA11" s="57"/>
      <c r="AB11" s="57"/>
      <c r="AC11" s="57"/>
      <c r="AD11" s="147"/>
      <c r="AL11" s="296" t="s">
        <v>164</v>
      </c>
      <c r="AM11" s="297">
        <f>SUM(日報!AG1686+前月ペースト場所!AM11)</f>
        <v>307200</v>
      </c>
    </row>
    <row r="12" spans="1:40" s="1" customFormat="1" ht="13.5" customHeight="1">
      <c r="A12" s="43"/>
      <c r="B12" s="379"/>
      <c r="C12" s="396"/>
      <c r="D12" s="396"/>
      <c r="E12" s="379"/>
      <c r="F12" s="377"/>
      <c r="G12" s="379"/>
      <c r="H12" s="377"/>
      <c r="I12" s="379"/>
      <c r="J12" s="377"/>
      <c r="K12" s="379"/>
      <c r="L12" s="377"/>
      <c r="M12" s="379"/>
      <c r="N12" s="377"/>
      <c r="O12" s="379"/>
      <c r="P12" s="377"/>
      <c r="Q12" s="379"/>
      <c r="R12" s="377"/>
      <c r="S12" s="379"/>
      <c r="T12" s="377"/>
      <c r="U12" s="377"/>
      <c r="V12" s="376"/>
      <c r="W12" s="43"/>
      <c r="X12" s="55"/>
      <c r="Y12" s="57"/>
      <c r="Z12" s="174"/>
      <c r="AA12" s="57"/>
      <c r="AB12" s="57"/>
      <c r="AC12" s="57"/>
      <c r="AD12" s="147"/>
      <c r="AF12" s="70"/>
      <c r="AG12" s="71"/>
      <c r="AH12" s="81"/>
      <c r="AI12" s="82"/>
      <c r="AL12" s="298" t="s">
        <v>165</v>
      </c>
      <c r="AM12" s="193">
        <f>SUM(日報!AG1687+前月ペースト場所!AM12)</f>
        <v>0</v>
      </c>
    </row>
    <row r="13" spans="1:40" s="1" customFormat="1">
      <c r="A13" s="43"/>
      <c r="B13" s="379"/>
      <c r="C13" s="396"/>
      <c r="D13" s="396"/>
      <c r="E13" s="379"/>
      <c r="F13" s="377"/>
      <c r="G13" s="379"/>
      <c r="H13" s="377"/>
      <c r="I13" s="379"/>
      <c r="J13" s="377"/>
      <c r="K13" s="379"/>
      <c r="L13" s="377"/>
      <c r="M13" s="379"/>
      <c r="N13" s="377"/>
      <c r="O13" s="379"/>
      <c r="P13" s="377"/>
      <c r="Q13" s="379"/>
      <c r="R13" s="377"/>
      <c r="S13" s="379"/>
      <c r="T13" s="377"/>
      <c r="U13" s="377"/>
      <c r="V13" s="376"/>
      <c r="W13" s="43"/>
      <c r="X13" s="55"/>
      <c r="Y13" s="57"/>
      <c r="Z13" s="174"/>
      <c r="AA13" s="57"/>
      <c r="AB13" s="57"/>
      <c r="AC13" s="57"/>
      <c r="AD13" s="147"/>
      <c r="AF13" s="55"/>
      <c r="AG13" s="56"/>
      <c r="AH13" s="519"/>
      <c r="AI13" s="520"/>
      <c r="AL13" s="2"/>
      <c r="AM13" s="68"/>
    </row>
    <row r="14" spans="1:40" s="1" customFormat="1">
      <c r="A14" s="43"/>
      <c r="B14" s="379"/>
      <c r="C14" s="396"/>
      <c r="D14" s="396"/>
      <c r="E14" s="379"/>
      <c r="F14" s="377"/>
      <c r="G14" s="379"/>
      <c r="H14" s="377"/>
      <c r="I14" s="379"/>
      <c r="J14" s="377"/>
      <c r="K14" s="379"/>
      <c r="L14" s="377"/>
      <c r="M14" s="379"/>
      <c r="N14" s="377"/>
      <c r="O14" s="379"/>
      <c r="P14" s="377"/>
      <c r="Q14" s="379"/>
      <c r="R14" s="377"/>
      <c r="S14" s="379"/>
      <c r="T14" s="377"/>
      <c r="U14" s="377"/>
      <c r="V14" s="376"/>
      <c r="W14" s="43"/>
      <c r="X14" s="55"/>
      <c r="Y14" s="57"/>
      <c r="Z14" s="174"/>
      <c r="AA14" s="57"/>
      <c r="AB14" s="57"/>
      <c r="AC14" s="57"/>
      <c r="AD14" s="147"/>
      <c r="AF14" s="55"/>
      <c r="AG14" s="56"/>
      <c r="AH14" s="519"/>
      <c r="AI14" s="58"/>
      <c r="AL14" s="1" t="s">
        <v>163</v>
      </c>
      <c r="AM14" s="68"/>
    </row>
    <row r="15" spans="1:40" s="1" customFormat="1">
      <c r="A15" s="43"/>
      <c r="B15" s="379"/>
      <c r="C15" s="396"/>
      <c r="D15" s="396"/>
      <c r="E15" s="379"/>
      <c r="F15" s="377"/>
      <c r="G15" s="379"/>
      <c r="H15" s="377"/>
      <c r="I15" s="379"/>
      <c r="J15" s="377"/>
      <c r="K15" s="379"/>
      <c r="L15" s="377"/>
      <c r="M15" s="379"/>
      <c r="N15" s="377"/>
      <c r="O15" s="379"/>
      <c r="P15" s="377"/>
      <c r="Q15" s="379"/>
      <c r="R15" s="377"/>
      <c r="S15" s="379"/>
      <c r="T15" s="377"/>
      <c r="U15" s="377"/>
      <c r="V15" s="376"/>
      <c r="W15" s="43"/>
      <c r="X15" s="55"/>
      <c r="Y15" s="57"/>
      <c r="Z15" s="174"/>
      <c r="AA15" s="57"/>
      <c r="AB15" s="57"/>
      <c r="AC15" s="57"/>
      <c r="AD15" s="147"/>
      <c r="AF15" s="55"/>
      <c r="AG15" s="56"/>
      <c r="AH15" s="519"/>
      <c r="AI15" s="58"/>
      <c r="AL15" s="296" t="s">
        <v>164</v>
      </c>
      <c r="AM15" s="297">
        <f>SUM(日報!AG1690+前月ペースト場所!AM15)</f>
        <v>49500</v>
      </c>
    </row>
    <row r="16" spans="1:40" s="1" customFormat="1">
      <c r="A16" s="43"/>
      <c r="B16" s="379"/>
      <c r="C16" s="396"/>
      <c r="D16" s="396"/>
      <c r="E16" s="379"/>
      <c r="F16" s="377"/>
      <c r="G16" s="379"/>
      <c r="H16" s="377"/>
      <c r="I16" s="379"/>
      <c r="J16" s="377"/>
      <c r="K16" s="379"/>
      <c r="L16" s="377"/>
      <c r="M16" s="379"/>
      <c r="N16" s="377"/>
      <c r="O16" s="379"/>
      <c r="P16" s="377"/>
      <c r="Q16" s="379"/>
      <c r="R16" s="377"/>
      <c r="S16" s="379"/>
      <c r="T16" s="377"/>
      <c r="U16" s="377"/>
      <c r="V16" s="376"/>
      <c r="W16" s="43"/>
      <c r="X16" s="55"/>
      <c r="Y16" s="57"/>
      <c r="Z16" s="174"/>
      <c r="AA16" s="57"/>
      <c r="AB16" s="57"/>
      <c r="AC16" s="57"/>
      <c r="AD16" s="147"/>
      <c r="AF16" s="55"/>
      <c r="AG16" s="56"/>
      <c r="AH16" s="519"/>
      <c r="AI16" s="58"/>
      <c r="AL16" s="298" t="s">
        <v>165</v>
      </c>
      <c r="AM16" s="193">
        <f>SUM(日報!AG1691+前月ペースト場所!AM16)</f>
        <v>0</v>
      </c>
    </row>
    <row r="17" spans="1:39" s="1" customFormat="1">
      <c r="A17" s="43"/>
      <c r="B17" s="379"/>
      <c r="C17" s="396"/>
      <c r="D17" s="396"/>
      <c r="E17" s="379"/>
      <c r="F17" s="377"/>
      <c r="G17" s="379"/>
      <c r="H17" s="377"/>
      <c r="I17" s="379"/>
      <c r="J17" s="377"/>
      <c r="K17" s="379"/>
      <c r="L17" s="377"/>
      <c r="M17" s="379"/>
      <c r="N17" s="377"/>
      <c r="O17" s="379"/>
      <c r="P17" s="377"/>
      <c r="Q17" s="379"/>
      <c r="R17" s="377"/>
      <c r="S17" s="379"/>
      <c r="T17" s="377"/>
      <c r="U17" s="377"/>
      <c r="V17" s="376"/>
      <c r="W17" s="43"/>
      <c r="X17" s="55"/>
      <c r="Y17" s="57"/>
      <c r="Z17" s="174"/>
      <c r="AA17" s="57"/>
      <c r="AB17" s="57"/>
      <c r="AC17" s="57"/>
      <c r="AD17" s="147"/>
      <c r="AF17" s="55"/>
      <c r="AG17" s="56"/>
      <c r="AH17" s="518"/>
      <c r="AI17" s="58"/>
      <c r="AM17" s="68"/>
    </row>
    <row r="18" spans="1:39" s="1" customFormat="1">
      <c r="A18" s="43"/>
      <c r="B18" s="379"/>
      <c r="C18" s="396"/>
      <c r="D18" s="396"/>
      <c r="E18" s="379"/>
      <c r="F18" s="377"/>
      <c r="G18" s="379"/>
      <c r="H18" s="377"/>
      <c r="I18" s="379"/>
      <c r="J18" s="377"/>
      <c r="K18" s="379"/>
      <c r="L18" s="377"/>
      <c r="M18" s="379"/>
      <c r="N18" s="377"/>
      <c r="O18" s="379"/>
      <c r="P18" s="377"/>
      <c r="Q18" s="379"/>
      <c r="R18" s="377"/>
      <c r="S18" s="379"/>
      <c r="T18" s="377"/>
      <c r="U18" s="377"/>
      <c r="V18" s="376"/>
      <c r="W18" s="43"/>
      <c r="X18" s="55" t="s">
        <v>492</v>
      </c>
      <c r="Y18" s="57"/>
      <c r="Z18" s="174"/>
      <c r="AA18" s="57"/>
      <c r="AB18" s="57" t="s">
        <v>492</v>
      </c>
      <c r="AC18" s="57"/>
      <c r="AD18" s="147"/>
      <c r="AF18" s="55"/>
      <c r="AG18" s="56"/>
      <c r="AH18" s="518"/>
      <c r="AI18" s="58"/>
      <c r="AL18" s="2" t="s">
        <v>344</v>
      </c>
      <c r="AM18" s="69"/>
    </row>
    <row r="19" spans="1:39" s="1" customFormat="1">
      <c r="A19" s="43"/>
      <c r="B19" s="379"/>
      <c r="C19" s="396"/>
      <c r="D19" s="396"/>
      <c r="E19" s="379"/>
      <c r="F19" s="377"/>
      <c r="G19" s="379"/>
      <c r="H19" s="377"/>
      <c r="I19" s="379"/>
      <c r="J19" s="377"/>
      <c r="K19" s="379"/>
      <c r="L19" s="377"/>
      <c r="M19" s="379"/>
      <c r="N19" s="377"/>
      <c r="O19" s="379"/>
      <c r="P19" s="377"/>
      <c r="Q19" s="379"/>
      <c r="R19" s="377"/>
      <c r="S19" s="379"/>
      <c r="T19" s="377"/>
      <c r="U19" s="377"/>
      <c r="V19" s="376"/>
      <c r="W19" s="43"/>
      <c r="X19" s="55" t="s">
        <v>492</v>
      </c>
      <c r="Y19" s="57"/>
      <c r="Z19" s="174"/>
      <c r="AA19" s="57"/>
      <c r="AB19" s="57" t="s">
        <v>492</v>
      </c>
      <c r="AC19" s="57"/>
      <c r="AD19" s="147"/>
      <c r="AF19" s="55"/>
      <c r="AG19" s="56"/>
      <c r="AH19" s="519"/>
      <c r="AI19" s="520"/>
      <c r="AL19" s="39"/>
      <c r="AM19" s="100"/>
    </row>
    <row r="20" spans="1:39" s="1" customFormat="1">
      <c r="A20" s="43"/>
      <c r="B20" s="379"/>
      <c r="C20" s="396"/>
      <c r="D20" s="396"/>
      <c r="E20" s="379"/>
      <c r="F20" s="377"/>
      <c r="G20" s="379"/>
      <c r="H20" s="377"/>
      <c r="I20" s="379"/>
      <c r="J20" s="377"/>
      <c r="K20" s="379"/>
      <c r="L20" s="377"/>
      <c r="M20" s="379"/>
      <c r="N20" s="377"/>
      <c r="O20" s="379"/>
      <c r="P20" s="377"/>
      <c r="Q20" s="379"/>
      <c r="R20" s="377"/>
      <c r="S20" s="379"/>
      <c r="T20" s="377"/>
      <c r="U20" s="377"/>
      <c r="V20" s="376"/>
      <c r="W20" s="43"/>
      <c r="X20" s="55" t="s">
        <v>492</v>
      </c>
      <c r="Y20" s="57"/>
      <c r="Z20" s="174"/>
      <c r="AA20" s="57"/>
      <c r="AB20" s="57" t="s">
        <v>492</v>
      </c>
      <c r="AC20" s="57"/>
      <c r="AD20" s="147"/>
      <c r="AF20" s="55"/>
      <c r="AG20" s="56"/>
      <c r="AH20" s="519"/>
      <c r="AI20" s="58"/>
      <c r="AL20" s="51" t="s">
        <v>31</v>
      </c>
      <c r="AM20" s="50"/>
    </row>
    <row r="21" spans="1:39" s="1" customFormat="1">
      <c r="B21" s="379"/>
      <c r="C21" s="396"/>
      <c r="D21" s="396"/>
      <c r="E21" s="379"/>
      <c r="F21" s="377"/>
      <c r="G21" s="379"/>
      <c r="H21" s="377"/>
      <c r="I21" s="379"/>
      <c r="J21" s="377"/>
      <c r="K21" s="379"/>
      <c r="L21" s="377"/>
      <c r="M21" s="379"/>
      <c r="N21" s="377"/>
      <c r="O21" s="379"/>
      <c r="P21" s="377"/>
      <c r="Q21" s="379"/>
      <c r="R21" s="377"/>
      <c r="S21" s="379"/>
      <c r="T21" s="377"/>
      <c r="U21" s="377"/>
      <c r="V21" s="376"/>
      <c r="W21" s="43"/>
      <c r="X21" s="55"/>
      <c r="Y21" s="57"/>
      <c r="Z21" s="174"/>
      <c r="AA21" s="57"/>
      <c r="AB21" s="57"/>
      <c r="AC21" s="57"/>
      <c r="AD21" s="147"/>
      <c r="AF21" s="55"/>
      <c r="AG21" s="56"/>
      <c r="AH21" s="519"/>
      <c r="AI21" s="58"/>
      <c r="AL21" s="28"/>
      <c r="AM21" s="54"/>
    </row>
    <row r="22" spans="1:39" s="1" customFormat="1">
      <c r="B22" s="379"/>
      <c r="C22" s="396"/>
      <c r="D22" s="396"/>
      <c r="E22" s="379"/>
      <c r="F22" s="377"/>
      <c r="G22" s="379"/>
      <c r="H22" s="377"/>
      <c r="I22" s="379"/>
      <c r="J22" s="377"/>
      <c r="K22" s="379"/>
      <c r="L22" s="377"/>
      <c r="M22" s="379"/>
      <c r="N22" s="377"/>
      <c r="O22" s="379"/>
      <c r="P22" s="377"/>
      <c r="Q22" s="379"/>
      <c r="R22" s="377"/>
      <c r="S22" s="379"/>
      <c r="T22" s="377"/>
      <c r="U22" s="377"/>
      <c r="V22" s="376"/>
      <c r="W22" s="43"/>
      <c r="X22" s="88"/>
      <c r="Y22" s="89"/>
      <c r="Z22" s="175"/>
      <c r="AA22" s="57"/>
      <c r="AB22" s="57"/>
      <c r="AC22" s="57"/>
      <c r="AD22" s="147"/>
      <c r="AF22" s="55"/>
      <c r="AG22" s="56"/>
      <c r="AH22" s="519"/>
      <c r="AI22" s="58"/>
      <c r="AL22" s="51" t="s">
        <v>32</v>
      </c>
      <c r="AM22" s="61"/>
    </row>
    <row r="23" spans="1:39" s="1" customFormat="1">
      <c r="B23" s="379"/>
      <c r="C23" s="396"/>
      <c r="D23" s="396"/>
      <c r="E23" s="379"/>
      <c r="F23" s="377"/>
      <c r="G23" s="379"/>
      <c r="H23" s="377"/>
      <c r="I23" s="379"/>
      <c r="J23" s="377"/>
      <c r="K23" s="379"/>
      <c r="L23" s="377"/>
      <c r="M23" s="379"/>
      <c r="N23" s="377"/>
      <c r="O23" s="379"/>
      <c r="P23" s="377"/>
      <c r="Q23" s="379"/>
      <c r="R23" s="377"/>
      <c r="S23" s="379"/>
      <c r="T23" s="377"/>
      <c r="U23" s="377"/>
      <c r="V23" s="376"/>
      <c r="W23" s="43"/>
      <c r="X23" s="32"/>
      <c r="Y23" s="33"/>
      <c r="Z23" s="190"/>
      <c r="AA23" s="57"/>
      <c r="AB23" s="57"/>
      <c r="AC23" s="57"/>
      <c r="AD23" s="147"/>
      <c r="AF23" s="55"/>
      <c r="AG23" s="56"/>
      <c r="AH23" s="518"/>
      <c r="AI23" s="58"/>
      <c r="AL23" s="28"/>
      <c r="AM23" s="54"/>
    </row>
    <row r="24" spans="1:39" s="1" customFormat="1">
      <c r="B24" s="435"/>
      <c r="C24" s="434"/>
      <c r="D24" s="434"/>
      <c r="E24" s="379"/>
      <c r="F24" s="433"/>
      <c r="G24" s="379"/>
      <c r="H24" s="433"/>
      <c r="I24" s="379"/>
      <c r="J24" s="433"/>
      <c r="K24" s="379"/>
      <c r="L24" s="433"/>
      <c r="M24" s="379"/>
      <c r="N24" s="425"/>
      <c r="O24" s="379"/>
      <c r="P24" s="425"/>
      <c r="Q24" s="379"/>
      <c r="R24" s="425"/>
      <c r="S24" s="379"/>
      <c r="T24" s="425"/>
      <c r="U24" s="433"/>
      <c r="V24" s="432"/>
      <c r="X24" s="32"/>
      <c r="Y24" s="33"/>
      <c r="Z24" s="213"/>
      <c r="AA24" s="94"/>
      <c r="AB24" s="94"/>
      <c r="AC24" s="94"/>
      <c r="AD24" s="126"/>
      <c r="AF24" s="88"/>
      <c r="AG24" s="517"/>
      <c r="AH24" s="516"/>
      <c r="AI24" s="515"/>
      <c r="AL24" s="51" t="s">
        <v>343</v>
      </c>
      <c r="AM24" s="61"/>
    </row>
    <row r="25" spans="1:39" s="1" customFormat="1">
      <c r="B25" s="365"/>
      <c r="C25" s="349"/>
      <c r="D25" s="364"/>
      <c r="E25" s="365"/>
      <c r="F25" s="424"/>
      <c r="G25" s="420"/>
      <c r="H25" s="424"/>
      <c r="I25" s="420"/>
      <c r="J25" s="424"/>
      <c r="K25" s="420"/>
      <c r="L25" s="424"/>
      <c r="M25" s="420"/>
      <c r="N25" s="370"/>
      <c r="O25" s="371"/>
      <c r="P25" s="370"/>
      <c r="Q25" s="371"/>
      <c r="R25" s="370"/>
      <c r="S25" s="371"/>
      <c r="T25" s="370"/>
      <c r="U25" s="423"/>
      <c r="V25" s="431"/>
      <c r="X25" s="102"/>
      <c r="Y25" s="31"/>
      <c r="Z25" s="167"/>
      <c r="AA25" s="158"/>
      <c r="AB25" s="160"/>
      <c r="AC25" s="160"/>
      <c r="AD25" s="147"/>
      <c r="AF25" s="98"/>
      <c r="AG25" s="25"/>
      <c r="AH25" s="99"/>
      <c r="AI25" s="100"/>
      <c r="AL25" s="28"/>
      <c r="AM25" s="54"/>
    </row>
    <row r="26" spans="1:39" s="1" customFormat="1">
      <c r="B26" s="514"/>
      <c r="C26" s="513"/>
      <c r="D26" s="512"/>
      <c r="E26" s="430"/>
      <c r="F26" s="428"/>
      <c r="G26" s="429"/>
      <c r="H26" s="428"/>
      <c r="I26" s="429"/>
      <c r="J26" s="428"/>
      <c r="K26" s="429"/>
      <c r="L26" s="428"/>
      <c r="M26" s="429"/>
      <c r="N26" s="428"/>
      <c r="O26" s="429"/>
      <c r="P26" s="428"/>
      <c r="Q26" s="429"/>
      <c r="R26" s="428"/>
      <c r="S26" s="429"/>
      <c r="T26" s="428"/>
      <c r="U26" s="428"/>
      <c r="V26" s="427"/>
      <c r="X26" s="32"/>
      <c r="Y26" s="33"/>
      <c r="Z26" s="190"/>
      <c r="AA26" s="93"/>
      <c r="AB26" s="48"/>
      <c r="AC26" s="93"/>
      <c r="AD26" s="147"/>
      <c r="AF26" s="63"/>
      <c r="AG26" s="64"/>
      <c r="AH26" s="65"/>
      <c r="AI26" s="66"/>
      <c r="AL26" s="131" t="s">
        <v>81</v>
      </c>
      <c r="AM26" s="426"/>
    </row>
    <row r="27" spans="1:39" s="1" customFormat="1">
      <c r="B27" s="365"/>
      <c r="C27" s="349"/>
      <c r="D27" s="364"/>
      <c r="E27" s="365"/>
      <c r="F27" s="424"/>
      <c r="G27" s="420"/>
      <c r="H27" s="424"/>
      <c r="I27" s="420"/>
      <c r="J27" s="424"/>
      <c r="K27" s="420"/>
      <c r="L27" s="424"/>
      <c r="M27" s="420"/>
      <c r="N27" s="425"/>
      <c r="O27" s="420"/>
      <c r="P27" s="424"/>
      <c r="Q27" s="420"/>
      <c r="R27" s="424"/>
      <c r="S27" s="420"/>
      <c r="T27" s="424"/>
      <c r="U27" s="423"/>
      <c r="V27" s="422"/>
      <c r="X27" s="31"/>
      <c r="Y27" s="31"/>
      <c r="Z27" s="154"/>
      <c r="AA27" s="57"/>
      <c r="AB27" s="57"/>
      <c r="AC27" s="57"/>
      <c r="AD27" s="147"/>
      <c r="AF27" s="2"/>
      <c r="AL27" s="28"/>
      <c r="AM27" s="54"/>
    </row>
    <row r="28" spans="1:39" s="1" customFormat="1">
      <c r="B28" s="412"/>
      <c r="C28" s="507"/>
      <c r="D28" s="411"/>
      <c r="E28" s="421"/>
      <c r="F28" s="353"/>
      <c r="G28" s="354"/>
      <c r="H28" s="353"/>
      <c r="I28" s="354"/>
      <c r="J28" s="353"/>
      <c r="K28" s="354"/>
      <c r="L28" s="353"/>
      <c r="M28" s="354"/>
      <c r="N28" s="353"/>
      <c r="O28" s="354"/>
      <c r="P28" s="353"/>
      <c r="Q28" s="354"/>
      <c r="R28" s="353"/>
      <c r="S28" s="354"/>
      <c r="T28" s="353"/>
      <c r="U28" s="352"/>
      <c r="V28" s="351"/>
      <c r="X28" s="32"/>
      <c r="Y28" s="33"/>
      <c r="Z28" s="213"/>
      <c r="AA28" s="94"/>
      <c r="AB28" s="94"/>
      <c r="AC28" s="94"/>
      <c r="AD28" s="126"/>
      <c r="AL28" s="30" t="s">
        <v>34</v>
      </c>
      <c r="AM28" s="77"/>
    </row>
    <row r="29" spans="1:39" s="1" customFormat="1">
      <c r="A29" s="43"/>
      <c r="B29" s="349"/>
      <c r="C29" s="349"/>
      <c r="D29" s="349"/>
      <c r="E29" s="349"/>
      <c r="F29" s="349"/>
      <c r="G29" s="349"/>
      <c r="H29" s="349"/>
      <c r="I29" s="349"/>
      <c r="J29" s="349"/>
      <c r="K29" s="349"/>
      <c r="L29" s="349"/>
      <c r="M29" s="349"/>
      <c r="N29" s="349"/>
      <c r="O29" s="349"/>
      <c r="P29" s="349"/>
      <c r="Q29" s="349"/>
      <c r="R29" s="349"/>
      <c r="S29" s="349"/>
      <c r="T29" s="349"/>
      <c r="U29" s="420"/>
      <c r="V29" s="419"/>
      <c r="W29" s="1">
        <v>1</v>
      </c>
      <c r="X29" s="102"/>
      <c r="Y29" s="31"/>
      <c r="Z29" s="167"/>
      <c r="AA29" s="162"/>
      <c r="AB29" s="161"/>
      <c r="AC29" s="89"/>
      <c r="AD29" s="149"/>
      <c r="AF29" s="98"/>
      <c r="AG29" s="25"/>
      <c r="AH29" s="99"/>
      <c r="AI29" s="100"/>
      <c r="AL29" s="28"/>
      <c r="AM29" s="54"/>
    </row>
    <row r="30" spans="1:39" s="1" customFormat="1">
      <c r="A30" s="43"/>
      <c r="B30" s="418"/>
      <c r="C30" s="417"/>
      <c r="D30" s="416"/>
      <c r="E30" s="415"/>
      <c r="F30" s="415"/>
      <c r="G30" s="415"/>
      <c r="H30" s="415"/>
      <c r="I30" s="415"/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4"/>
      <c r="X30" s="32"/>
      <c r="Y30" s="511"/>
      <c r="Z30" s="190"/>
      <c r="AA30" s="130"/>
      <c r="AB30" s="33"/>
      <c r="AC30" s="33"/>
      <c r="AD30" s="216"/>
      <c r="AF30" s="102"/>
      <c r="AG30" s="64"/>
      <c r="AH30" s="65"/>
      <c r="AI30" s="66"/>
      <c r="AL30" s="30" t="s">
        <v>5</v>
      </c>
      <c r="AM30" s="66"/>
    </row>
    <row r="31" spans="1:39" s="1" customFormat="1">
      <c r="A31" s="43"/>
      <c r="B31" s="412"/>
      <c r="C31" s="411"/>
      <c r="D31" s="410"/>
      <c r="E31" s="409"/>
      <c r="F31" s="407"/>
      <c r="G31" s="408"/>
      <c r="H31" s="407"/>
      <c r="I31" s="408"/>
      <c r="J31" s="410"/>
      <c r="K31" s="409"/>
      <c r="L31" s="407"/>
      <c r="M31" s="408"/>
      <c r="N31" s="407"/>
      <c r="O31" s="408"/>
      <c r="P31" s="407"/>
      <c r="Q31" s="355"/>
      <c r="R31" s="407"/>
      <c r="S31" s="355"/>
      <c r="T31" s="407"/>
      <c r="U31" s="406"/>
      <c r="V31" s="405"/>
      <c r="X31" s="2"/>
      <c r="Z31" s="101"/>
      <c r="AB31" s="95"/>
      <c r="AD31" s="101"/>
      <c r="AM31" s="69"/>
    </row>
    <row r="32" spans="1:39" s="1" customFormat="1">
      <c r="A32" s="43"/>
      <c r="B32" s="404"/>
      <c r="C32" s="403"/>
      <c r="D32" s="402"/>
      <c r="E32" s="379"/>
      <c r="F32" s="401"/>
      <c r="G32" s="379"/>
      <c r="H32" s="401"/>
      <c r="I32" s="379"/>
      <c r="J32" s="401"/>
      <c r="K32" s="379"/>
      <c r="L32" s="401"/>
      <c r="M32" s="379"/>
      <c r="N32" s="401"/>
      <c r="O32" s="379"/>
      <c r="P32" s="401"/>
      <c r="Q32" s="379"/>
      <c r="R32" s="401"/>
      <c r="S32" s="379"/>
      <c r="T32" s="401"/>
      <c r="U32" s="377"/>
      <c r="V32" s="376"/>
      <c r="X32" s="64" t="s">
        <v>425</v>
      </c>
      <c r="AL32" s="95" t="s">
        <v>342</v>
      </c>
      <c r="AM32" s="69"/>
    </row>
    <row r="33" spans="1:39" s="1" customFormat="1">
      <c r="A33" s="43"/>
      <c r="B33" s="379"/>
      <c r="C33" s="396"/>
      <c r="D33" s="392"/>
      <c r="E33" s="379"/>
      <c r="F33" s="377"/>
      <c r="G33" s="379"/>
      <c r="H33" s="377"/>
      <c r="I33" s="379"/>
      <c r="J33" s="377"/>
      <c r="K33" s="379"/>
      <c r="L33" s="377"/>
      <c r="M33" s="379"/>
      <c r="N33" s="377"/>
      <c r="O33" s="379"/>
      <c r="P33" s="377"/>
      <c r="Q33" s="379"/>
      <c r="R33" s="377"/>
      <c r="S33" s="379"/>
      <c r="T33" s="377"/>
      <c r="U33" s="377"/>
      <c r="V33" s="376"/>
      <c r="X33" s="225"/>
      <c r="Y33" s="33"/>
      <c r="Z33" s="34" t="s">
        <v>424</v>
      </c>
      <c r="AA33" s="33"/>
      <c r="AB33" s="212"/>
      <c r="AC33" s="33"/>
      <c r="AD33" s="34" t="s">
        <v>455</v>
      </c>
      <c r="AE33" s="33"/>
      <c r="AF33" s="212"/>
      <c r="AG33" s="33"/>
      <c r="AH33" s="33"/>
      <c r="AI33" s="34" t="s">
        <v>454</v>
      </c>
      <c r="AJ33" s="212"/>
      <c r="AL33" s="98"/>
      <c r="AM33" s="100"/>
    </row>
    <row r="34" spans="1:39" s="1" customFormat="1">
      <c r="A34" s="43"/>
      <c r="B34" s="379"/>
      <c r="C34" s="396"/>
      <c r="D34" s="392"/>
      <c r="E34" s="379"/>
      <c r="F34" s="377"/>
      <c r="G34" s="379"/>
      <c r="H34" s="377"/>
      <c r="I34" s="379"/>
      <c r="J34" s="377"/>
      <c r="K34" s="379"/>
      <c r="L34" s="377"/>
      <c r="M34" s="379"/>
      <c r="N34" s="377"/>
      <c r="O34" s="379"/>
      <c r="P34" s="377"/>
      <c r="Q34" s="379"/>
      <c r="R34" s="377"/>
      <c r="S34" s="379"/>
      <c r="T34" s="377"/>
      <c r="U34" s="377"/>
      <c r="V34" s="376"/>
      <c r="X34" s="52"/>
      <c r="Y34" s="2" t="s">
        <v>42</v>
      </c>
      <c r="Z34" s="395"/>
      <c r="AB34" s="128"/>
      <c r="AC34" s="2" t="s">
        <v>42</v>
      </c>
      <c r="AD34" s="101">
        <f>SUM(日報!X1709)</f>
        <v>4817</v>
      </c>
      <c r="AF34" s="52"/>
      <c r="AG34" s="1" t="s">
        <v>2</v>
      </c>
      <c r="AH34" s="2"/>
      <c r="AI34" s="264">
        <f>SUM(日報!AC1709)</f>
        <v>5095</v>
      </c>
      <c r="AJ34" s="52"/>
      <c r="AL34" s="400"/>
      <c r="AM34" s="399"/>
    </row>
    <row r="35" spans="1:39" s="1" customFormat="1">
      <c r="A35" s="43"/>
      <c r="B35" s="379"/>
      <c r="C35" s="396"/>
      <c r="D35" s="392"/>
      <c r="E35" s="379"/>
      <c r="F35" s="377"/>
      <c r="G35" s="379"/>
      <c r="H35" s="377"/>
      <c r="I35" s="379"/>
      <c r="J35" s="377"/>
      <c r="K35" s="379"/>
      <c r="L35" s="377"/>
      <c r="M35" s="379"/>
      <c r="N35" s="377"/>
      <c r="O35" s="379"/>
      <c r="P35" s="377"/>
      <c r="Q35" s="379"/>
      <c r="R35" s="377"/>
      <c r="S35" s="379"/>
      <c r="T35" s="377"/>
      <c r="U35" s="377"/>
      <c r="V35" s="376"/>
      <c r="X35" s="107" t="s">
        <v>43</v>
      </c>
      <c r="Y35" s="48" t="s">
        <v>44</v>
      </c>
      <c r="Z35" s="386"/>
      <c r="AA35" s="93"/>
      <c r="AB35" s="385" t="str">
        <f>+IF(ISERROR(Z35/Z34*100),"",(Z35/Z34*100))</f>
        <v/>
      </c>
      <c r="AC35" s="48" t="s">
        <v>44</v>
      </c>
      <c r="AD35" s="108">
        <f>SUM(日報!X1710)</f>
        <v>4409</v>
      </c>
      <c r="AE35" s="93"/>
      <c r="AF35" s="357">
        <f>+IF(ISERROR(AD35/AD34*100),"",(AD35/AD34*100))</f>
        <v>91.529997924019099</v>
      </c>
      <c r="AG35" s="93" t="s">
        <v>3</v>
      </c>
      <c r="AH35" s="48"/>
      <c r="AI35" s="265">
        <f>SUM(日報!AC1710)</f>
        <v>4547</v>
      </c>
      <c r="AJ35" s="385">
        <f>+IF(ISERROR(AI35/AI34*100),"",(AI35/AI34*100))</f>
        <v>89.244357212953872</v>
      </c>
      <c r="AL35" s="72"/>
      <c r="AM35" s="54"/>
    </row>
    <row r="36" spans="1:39" s="1" customFormat="1">
      <c r="A36" s="43"/>
      <c r="B36" s="379"/>
      <c r="C36" s="396"/>
      <c r="D36" s="392"/>
      <c r="E36" s="379"/>
      <c r="F36" s="377"/>
      <c r="G36" s="379"/>
      <c r="H36" s="377"/>
      <c r="I36" s="379"/>
      <c r="J36" s="377"/>
      <c r="K36" s="379"/>
      <c r="L36" s="377"/>
      <c r="M36" s="379"/>
      <c r="N36" s="377"/>
      <c r="O36" s="379"/>
      <c r="P36" s="377"/>
      <c r="Q36" s="379"/>
      <c r="R36" s="377"/>
      <c r="S36" s="379"/>
      <c r="T36" s="377"/>
      <c r="U36" s="377"/>
      <c r="V36" s="376"/>
      <c r="X36" s="110"/>
      <c r="Y36" s="90"/>
      <c r="Z36" s="395"/>
      <c r="AB36" s="128"/>
      <c r="AD36" s="101">
        <f>SUM(日報!X1711)</f>
        <v>22788980</v>
      </c>
      <c r="AF36" s="375"/>
      <c r="AI36" s="266">
        <f>SUM(日報!AC1711)</f>
        <v>23972940</v>
      </c>
      <c r="AJ36" s="375"/>
      <c r="AL36" s="72"/>
      <c r="AM36" s="54"/>
    </row>
    <row r="37" spans="1:39" s="1" customFormat="1">
      <c r="A37" s="43"/>
      <c r="B37" s="379"/>
      <c r="C37" s="396"/>
      <c r="D37" s="392"/>
      <c r="E37" s="379"/>
      <c r="F37" s="377"/>
      <c r="G37" s="379"/>
      <c r="H37" s="377"/>
      <c r="I37" s="379"/>
      <c r="J37" s="377"/>
      <c r="K37" s="379"/>
      <c r="L37" s="377"/>
      <c r="M37" s="379"/>
      <c r="N37" s="377"/>
      <c r="O37" s="379"/>
      <c r="P37" s="377"/>
      <c r="Q37" s="379"/>
      <c r="R37" s="377"/>
      <c r="S37" s="379"/>
      <c r="T37" s="377"/>
      <c r="U37" s="377"/>
      <c r="V37" s="376"/>
      <c r="X37" s="113" t="s">
        <v>45</v>
      </c>
      <c r="Y37" s="84"/>
      <c r="Z37" s="386"/>
      <c r="AA37" s="93"/>
      <c r="AB37" s="385" t="str">
        <f>+IF(ISERROR(Z37/Z36*100),"",(Z37/Z36*100))</f>
        <v/>
      </c>
      <c r="AC37" s="93"/>
      <c r="AD37" s="108">
        <f>SUM(日報!X1712)</f>
        <v>22690910</v>
      </c>
      <c r="AE37" s="93"/>
      <c r="AF37" s="385">
        <f>+IF(ISERROR(AD37/AD36*100),"",(AD37/AD36*100))</f>
        <v>99.569660423590705</v>
      </c>
      <c r="AG37" s="93"/>
      <c r="AH37" s="93"/>
      <c r="AI37" s="267">
        <f>SUM(日報!AC1712)</f>
        <v>23366670</v>
      </c>
      <c r="AJ37" s="385">
        <f>+IF(ISERROR(AI37/AI36*100),"",(AI37/AI36*100))</f>
        <v>97.471023579085411</v>
      </c>
      <c r="AL37" s="72"/>
      <c r="AM37" s="54"/>
    </row>
    <row r="38" spans="1:39" s="1" customFormat="1">
      <c r="A38" s="43"/>
      <c r="B38" s="379"/>
      <c r="C38" s="396"/>
      <c r="D38" s="392"/>
      <c r="E38" s="379"/>
      <c r="F38" s="377"/>
      <c r="G38" s="379"/>
      <c r="H38" s="377"/>
      <c r="I38" s="379"/>
      <c r="J38" s="377"/>
      <c r="K38" s="379"/>
      <c r="L38" s="377"/>
      <c r="M38" s="379"/>
      <c r="N38" s="377"/>
      <c r="O38" s="379"/>
      <c r="P38" s="377"/>
      <c r="Q38" s="379" t="s">
        <v>492</v>
      </c>
      <c r="R38" s="377"/>
      <c r="S38" s="379"/>
      <c r="T38" s="377"/>
      <c r="U38" s="377"/>
      <c r="V38" s="376"/>
      <c r="X38" s="110" t="s">
        <v>453</v>
      </c>
      <c r="Y38" s="358"/>
      <c r="Z38" s="395"/>
      <c r="AB38" s="128"/>
      <c r="AD38" s="101">
        <f>SUM(日報!X1713)</f>
        <v>10000</v>
      </c>
      <c r="AF38" s="52"/>
      <c r="AI38" s="266">
        <f>SUM(日報!AC1713)</f>
        <v>10000</v>
      </c>
      <c r="AJ38" s="375"/>
      <c r="AL38" s="72"/>
      <c r="AM38" s="54"/>
    </row>
    <row r="39" spans="1:39" s="1" customFormat="1">
      <c r="A39" s="43"/>
      <c r="B39" s="379" t="s">
        <v>618</v>
      </c>
      <c r="C39" s="396"/>
      <c r="D39" s="392"/>
      <c r="E39" s="379"/>
      <c r="F39" s="377" t="s">
        <v>616</v>
      </c>
      <c r="G39" s="379"/>
      <c r="H39" s="377"/>
      <c r="I39" s="379"/>
      <c r="J39" s="377"/>
      <c r="K39" s="379"/>
      <c r="L39" s="377"/>
      <c r="M39" s="379"/>
      <c r="N39" s="377"/>
      <c r="O39" s="379"/>
      <c r="P39" s="377"/>
      <c r="Q39" s="379" t="s">
        <v>492</v>
      </c>
      <c r="R39" s="377"/>
      <c r="S39" s="379"/>
      <c r="T39" s="377"/>
      <c r="U39" s="377"/>
      <c r="V39" s="376"/>
      <c r="X39" s="107" t="s">
        <v>47</v>
      </c>
      <c r="Y39" s="397"/>
      <c r="Z39" s="386"/>
      <c r="AA39" s="93"/>
      <c r="AB39" s="385" t="str">
        <f>+IF(ISERROR(Z39/Z38*100),"",(Z39/Z38*100))</f>
        <v/>
      </c>
      <c r="AC39" s="93"/>
      <c r="AD39" s="108">
        <f>SUM(日報!X1714)</f>
        <v>36204</v>
      </c>
      <c r="AE39" s="93"/>
      <c r="AF39" s="357">
        <f>+IF(ISERROR(AD39/AD38*100),"",(AD39/AD38*100))</f>
        <v>362.04</v>
      </c>
      <c r="AG39" s="93"/>
      <c r="AH39" s="93"/>
      <c r="AI39" s="267">
        <f>SUM(日報!AC1714)</f>
        <v>67420</v>
      </c>
      <c r="AJ39" s="385">
        <f>+IF(ISERROR(AI39/AI38*100),"",(AI39/AI38*100))</f>
        <v>674.2</v>
      </c>
      <c r="AL39" s="72"/>
      <c r="AM39" s="54"/>
    </row>
    <row r="40" spans="1:39" s="1" customFormat="1">
      <c r="A40" s="43"/>
      <c r="B40" s="379" t="s">
        <v>602</v>
      </c>
      <c r="C40" s="396"/>
      <c r="D40" s="392"/>
      <c r="E40" s="379"/>
      <c r="F40" s="377" t="s">
        <v>15</v>
      </c>
      <c r="G40" s="379"/>
      <c r="H40" s="377" t="s">
        <v>16</v>
      </c>
      <c r="I40" s="379"/>
      <c r="J40" s="377" t="s">
        <v>17</v>
      </c>
      <c r="K40" s="379"/>
      <c r="L40" s="377" t="s">
        <v>18</v>
      </c>
      <c r="M40" s="379"/>
      <c r="N40" s="377" t="s">
        <v>19</v>
      </c>
      <c r="O40" s="379" t="s">
        <v>6</v>
      </c>
      <c r="P40" s="377" t="s">
        <v>633</v>
      </c>
      <c r="Q40" s="379" t="s">
        <v>492</v>
      </c>
      <c r="R40" s="377"/>
      <c r="S40" s="379"/>
      <c r="T40" s="377"/>
      <c r="U40" s="377"/>
      <c r="V40" s="376"/>
      <c r="X40" s="115" t="s">
        <v>420</v>
      </c>
      <c r="Y40" s="395"/>
      <c r="Z40" s="395"/>
      <c r="AB40" s="128"/>
      <c r="AD40" s="101">
        <f>SUM(日報!X1715)</f>
        <v>342940</v>
      </c>
      <c r="AF40" s="375"/>
      <c r="AI40" s="266">
        <f>SUM(日報!AC1715)</f>
        <v>360340</v>
      </c>
      <c r="AJ40" s="375"/>
      <c r="AL40" s="72"/>
      <c r="AM40" s="54"/>
    </row>
    <row r="41" spans="1:39" s="1" customFormat="1">
      <c r="A41" s="43"/>
      <c r="B41" s="379" t="s">
        <v>100</v>
      </c>
      <c r="C41" s="398"/>
      <c r="D41" s="392"/>
      <c r="E41" s="379"/>
      <c r="F41" s="377"/>
      <c r="G41" s="379"/>
      <c r="H41" s="377"/>
      <c r="I41" s="379"/>
      <c r="J41" s="377"/>
      <c r="K41" s="379"/>
      <c r="L41" s="377"/>
      <c r="M41" s="379"/>
      <c r="N41" s="377"/>
      <c r="O41" s="379"/>
      <c r="P41" s="377"/>
      <c r="Q41" s="379" t="s">
        <v>492</v>
      </c>
      <c r="R41" s="377"/>
      <c r="S41" s="379"/>
      <c r="T41" s="377"/>
      <c r="U41" s="377"/>
      <c r="V41" s="376"/>
      <c r="X41" s="116" t="s">
        <v>49</v>
      </c>
      <c r="Y41" s="397"/>
      <c r="Z41" s="386"/>
      <c r="AA41" s="93"/>
      <c r="AB41" s="385" t="str">
        <f>+IF(ISERROR(Z41/Z40*100),"",(Z41/Z40*100))</f>
        <v/>
      </c>
      <c r="AC41" s="93"/>
      <c r="AD41" s="108">
        <f>SUM(日報!X1716)</f>
        <v>280940</v>
      </c>
      <c r="AE41" s="93"/>
      <c r="AF41" s="385">
        <f>+IF(ISERROR(AD41/AD40*100),"",(AD41/AD40*100))</f>
        <v>81.921035749693829</v>
      </c>
      <c r="AG41" s="93"/>
      <c r="AH41" s="93"/>
      <c r="AI41" s="267">
        <f>SUM(日報!AC1716)</f>
        <v>285950</v>
      </c>
      <c r="AJ41" s="385">
        <f>+IF(ISERROR(AI41/AI40*100),"",(AI41/AI40*100))</f>
        <v>79.355608591885442</v>
      </c>
      <c r="AL41" s="72"/>
      <c r="AM41" s="54"/>
    </row>
    <row r="42" spans="1:39" s="1" customFormat="1">
      <c r="A42" s="43"/>
      <c r="B42" s="379" t="s">
        <v>624</v>
      </c>
      <c r="C42" s="396"/>
      <c r="D42" s="392"/>
      <c r="E42" s="379"/>
      <c r="F42" s="377">
        <f ca="1">SUM(日報!F1717)</f>
        <v>1276</v>
      </c>
      <c r="G42" s="379">
        <f ca="1">SUM(日報!G1717)</f>
        <v>323000</v>
      </c>
      <c r="H42" s="377">
        <f ca="1">SUM(日報!H1717)</f>
        <v>2116</v>
      </c>
      <c r="I42" s="379">
        <f ca="1">SUM(日報!I1717)</f>
        <v>238000</v>
      </c>
      <c r="J42" s="377">
        <f ca="1">SUM(日報!J1717)</f>
        <v>58</v>
      </c>
      <c r="K42" s="379">
        <f ca="1">SUM(日報!K1717)</f>
        <v>170000</v>
      </c>
      <c r="L42" s="377">
        <f ca="1">SUM(日報!L1717)</f>
        <v>40</v>
      </c>
      <c r="M42" s="379">
        <f ca="1">SUM(日報!M1717)</f>
        <v>161840</v>
      </c>
      <c r="N42" s="377">
        <f ca="1">SUM(日報!N1717)</f>
        <v>14</v>
      </c>
      <c r="O42" s="379">
        <f ca="1">SUM(日報!O1717)</f>
        <v>3504</v>
      </c>
      <c r="P42" s="377">
        <f ca="1">SUM(日報!P1717)</f>
        <v>16767320</v>
      </c>
      <c r="Q42" s="379" t="s">
        <v>492</v>
      </c>
      <c r="R42" s="377"/>
      <c r="S42" s="379"/>
      <c r="T42" s="377"/>
      <c r="U42" s="377"/>
      <c r="V42" s="376"/>
      <c r="X42" s="115" t="s">
        <v>419</v>
      </c>
      <c r="Y42" s="395"/>
      <c r="Z42" s="395"/>
      <c r="AB42" s="128"/>
      <c r="AD42" s="101">
        <f>SUM(日報!X1717)</f>
        <v>291800</v>
      </c>
      <c r="AF42" s="52"/>
      <c r="AI42" s="266">
        <f>SUM(日報!AC1717)</f>
        <v>324800</v>
      </c>
      <c r="AJ42" s="375"/>
      <c r="AL42" s="72"/>
      <c r="AM42" s="54"/>
    </row>
    <row r="43" spans="1:39" s="1" customFormat="1">
      <c r="B43" s="379" t="s">
        <v>107</v>
      </c>
      <c r="C43" s="398"/>
      <c r="D43" s="392"/>
      <c r="E43" s="379"/>
      <c r="F43" s="377"/>
      <c r="G43" s="379"/>
      <c r="H43" s="377"/>
      <c r="I43" s="379"/>
      <c r="J43" s="377"/>
      <c r="K43" s="379"/>
      <c r="L43" s="377"/>
      <c r="M43" s="379"/>
      <c r="N43" s="377"/>
      <c r="O43" s="379"/>
      <c r="P43" s="377"/>
      <c r="Q43" s="379" t="s">
        <v>492</v>
      </c>
      <c r="R43" s="377"/>
      <c r="S43" s="379"/>
      <c r="T43" s="377"/>
      <c r="U43" s="377"/>
      <c r="V43" s="376"/>
      <c r="X43" s="117" t="s">
        <v>51</v>
      </c>
      <c r="Y43" s="397"/>
      <c r="Z43" s="386"/>
      <c r="AA43" s="93"/>
      <c r="AB43" s="385" t="str">
        <f>+IF(ISERROR(Z43/Z42*100),"",(Z43/Z42*100))</f>
        <v/>
      </c>
      <c r="AC43" s="93"/>
      <c r="AD43" s="108">
        <f>SUM(日報!X1718)</f>
        <v>304700</v>
      </c>
      <c r="AE43" s="93"/>
      <c r="AF43" s="357">
        <f>+IF(ISERROR(AD43/AD42*100),"",(AD43/AD42*100))</f>
        <v>104.42083618917066</v>
      </c>
      <c r="AG43" s="93"/>
      <c r="AH43" s="93"/>
      <c r="AI43" s="267">
        <f>SUM(日報!AC1718)</f>
        <v>313700</v>
      </c>
      <c r="AJ43" s="385">
        <f>+IF(ISERROR(AI43/AI42*100),"",(AI43/AI42*100))</f>
        <v>96.582512315270947</v>
      </c>
      <c r="AL43" s="72"/>
      <c r="AM43" s="54"/>
    </row>
    <row r="44" spans="1:39" s="1" customFormat="1">
      <c r="B44" s="379" t="s">
        <v>624</v>
      </c>
      <c r="C44" s="396"/>
      <c r="D44" s="392"/>
      <c r="E44" s="379"/>
      <c r="F44" s="391">
        <f ca="1">SUM(日報!F1719)</f>
        <v>0</v>
      </c>
      <c r="G44" s="379">
        <f ca="1">SUM(日報!G1719)</f>
        <v>0</v>
      </c>
      <c r="H44" s="391">
        <f ca="1">SUM(日報!H1719)</f>
        <v>0</v>
      </c>
      <c r="I44" s="379">
        <f ca="1">SUM(日報!I1719)</f>
        <v>0</v>
      </c>
      <c r="J44" s="391">
        <f ca="1">SUM(日報!J1719)</f>
        <v>0</v>
      </c>
      <c r="K44" s="379">
        <f ca="1">SUM(日報!K1719)</f>
        <v>0</v>
      </c>
      <c r="L44" s="391">
        <f ca="1">SUM(日報!L1719)</f>
        <v>0</v>
      </c>
      <c r="M44" s="379">
        <f ca="1">SUM(日報!M1719)</f>
        <v>0</v>
      </c>
      <c r="N44" s="391">
        <f ca="1">SUM(日報!N1719)</f>
        <v>0</v>
      </c>
      <c r="O44" s="379">
        <f ca="1">SUM(日報!O1719)</f>
        <v>0</v>
      </c>
      <c r="P44" s="391">
        <f ca="1">SUM(日報!P1719)</f>
        <v>0</v>
      </c>
      <c r="Q44" s="379" t="s">
        <v>492</v>
      </c>
      <c r="R44" s="391"/>
      <c r="S44" s="379"/>
      <c r="T44" s="391"/>
      <c r="U44" s="377"/>
      <c r="V44" s="376"/>
      <c r="X44" s="110"/>
      <c r="Y44" s="72"/>
      <c r="Z44" s="395"/>
      <c r="AB44" s="128"/>
      <c r="AD44" s="101">
        <f>SUM(日報!X1719)</f>
        <v>2800</v>
      </c>
      <c r="AF44" s="375"/>
      <c r="AI44" s="266">
        <f>SUM(日報!AC1719)</f>
        <v>2800</v>
      </c>
      <c r="AJ44" s="375"/>
      <c r="AL44" s="72"/>
      <c r="AM44" s="54"/>
    </row>
    <row r="45" spans="1:39" s="1" customFormat="1">
      <c r="B45" s="394" t="s">
        <v>605</v>
      </c>
      <c r="C45" s="393"/>
      <c r="D45" s="392"/>
      <c r="E45" s="379"/>
      <c r="F45" s="390"/>
      <c r="G45" s="379"/>
      <c r="H45" s="391"/>
      <c r="I45" s="379"/>
      <c r="J45" s="390"/>
      <c r="K45" s="379"/>
      <c r="L45" s="391"/>
      <c r="M45" s="379"/>
      <c r="N45" s="390"/>
      <c r="O45" s="379"/>
      <c r="P45" s="390"/>
      <c r="Q45" s="379" t="s">
        <v>492</v>
      </c>
      <c r="R45" s="390"/>
      <c r="S45" s="379"/>
      <c r="T45" s="390"/>
      <c r="U45" s="377"/>
      <c r="V45" s="376"/>
      <c r="X45" s="107" t="s">
        <v>52</v>
      </c>
      <c r="Y45" s="84"/>
      <c r="Z45" s="386"/>
      <c r="AA45" s="93"/>
      <c r="AB45" s="385" t="str">
        <f>+IF(ISERROR(Z45/Z44*100),"",(Z45/Z44*100))</f>
        <v/>
      </c>
      <c r="AC45" s="93"/>
      <c r="AD45" s="108">
        <f>SUM(日報!X1720)</f>
        <v>3200</v>
      </c>
      <c r="AE45" s="93"/>
      <c r="AF45" s="385">
        <f>+IF(ISERROR(AD45/AD44*100),"",(AD45/AD44*100))</f>
        <v>114.28571428571428</v>
      </c>
      <c r="AG45" s="93"/>
      <c r="AH45" s="93"/>
      <c r="AI45" s="267">
        <f>SUM(日報!AC1720)</f>
        <v>3200</v>
      </c>
      <c r="AJ45" s="385">
        <f>+IF(ISERROR(AI45/AI44*100),"",(AI45/AI44*100))</f>
        <v>114.28571428571428</v>
      </c>
      <c r="AL45" s="72"/>
      <c r="AM45" s="54"/>
    </row>
    <row r="46" spans="1:39" s="1" customFormat="1">
      <c r="B46" s="384" t="s">
        <v>624</v>
      </c>
      <c r="C46" s="388"/>
      <c r="D46" s="387"/>
      <c r="E46" s="379"/>
      <c r="F46" s="378">
        <f ca="1">SUM(日報!F1721)</f>
        <v>70</v>
      </c>
      <c r="G46" s="379">
        <f ca="1">SUM(日報!G1721)</f>
        <v>14250</v>
      </c>
      <c r="H46" s="381">
        <f ca="1">SUM(日報!H1721)</f>
        <v>217</v>
      </c>
      <c r="I46" s="379">
        <f ca="1">SUM(日報!I1721)</f>
        <v>10500</v>
      </c>
      <c r="J46" s="378">
        <f ca="1">SUM(日報!J1721)</f>
        <v>0</v>
      </c>
      <c r="K46" s="379">
        <f ca="1">SUM(日報!K1721)</f>
        <v>7500</v>
      </c>
      <c r="L46" s="381">
        <f ca="1">SUM(日報!L1721)</f>
        <v>2</v>
      </c>
      <c r="M46" s="379">
        <f ca="1">SUM(日報!M1721)</f>
        <v>7150</v>
      </c>
      <c r="N46" s="378">
        <f ca="1">SUM(日報!N1721)</f>
        <v>0</v>
      </c>
      <c r="O46" s="379">
        <f ca="1">SUM(日報!O1721)</f>
        <v>289</v>
      </c>
      <c r="P46" s="378">
        <f ca="1">SUM(日報!P1721)</f>
        <v>831450</v>
      </c>
      <c r="Q46" s="379" t="s">
        <v>492</v>
      </c>
      <c r="R46" s="378"/>
      <c r="S46" s="379"/>
      <c r="T46" s="378"/>
      <c r="U46" s="377"/>
      <c r="V46" s="376"/>
      <c r="X46" s="389" t="s">
        <v>452</v>
      </c>
      <c r="Y46" s="72"/>
      <c r="Z46" s="358"/>
      <c r="AB46" s="357"/>
      <c r="AD46" s="101">
        <f>SUM(日報!X1721)</f>
        <v>81500</v>
      </c>
      <c r="AF46" s="357"/>
      <c r="AI46" s="266">
        <f>SUM(日報!AC1721)</f>
        <v>89000</v>
      </c>
      <c r="AJ46" s="357"/>
      <c r="AL46" s="72"/>
      <c r="AM46" s="54"/>
    </row>
    <row r="47" spans="1:39" s="1" customFormat="1">
      <c r="B47" s="384" t="s">
        <v>103</v>
      </c>
      <c r="C47" s="388"/>
      <c r="D47" s="387"/>
      <c r="E47" s="379"/>
      <c r="F47" s="378"/>
      <c r="G47" s="379"/>
      <c r="H47" s="381"/>
      <c r="I47" s="379"/>
      <c r="J47" s="378"/>
      <c r="K47" s="379"/>
      <c r="L47" s="381"/>
      <c r="M47" s="379"/>
      <c r="N47" s="378"/>
      <c r="O47" s="379"/>
      <c r="P47" s="378"/>
      <c r="Q47" s="379" t="s">
        <v>492</v>
      </c>
      <c r="R47" s="378"/>
      <c r="S47" s="379"/>
      <c r="T47" s="378"/>
      <c r="U47" s="377"/>
      <c r="V47" s="376"/>
      <c r="X47" s="223" t="s">
        <v>417</v>
      </c>
      <c r="Y47" s="84"/>
      <c r="Z47" s="386"/>
      <c r="AA47" s="93"/>
      <c r="AB47" s="385" t="str">
        <f>+IF(ISERROR(Z47/Z46*100),"",(Z47/Z46*100))</f>
        <v/>
      </c>
      <c r="AC47" s="93"/>
      <c r="AD47" s="108">
        <f>SUM(日報!X1722)</f>
        <v>48500</v>
      </c>
      <c r="AE47" s="93"/>
      <c r="AF47" s="385">
        <f>+IF(ISERROR(AD47/AD46*100),"",(AD47/AD46*100))</f>
        <v>59.509202453987733</v>
      </c>
      <c r="AG47" s="93"/>
      <c r="AH47" s="93"/>
      <c r="AI47" s="267">
        <f>SUM(日報!AC1722)</f>
        <v>55000</v>
      </c>
      <c r="AJ47" s="385">
        <f>+IF(ISERROR(AI47/AI46*100),"",(AI47/AI46*100))</f>
        <v>61.797752808988761</v>
      </c>
      <c r="AL47" s="72"/>
      <c r="AM47" s="54"/>
    </row>
    <row r="48" spans="1:39" s="1" customFormat="1">
      <c r="B48" s="384" t="s">
        <v>624</v>
      </c>
      <c r="C48" s="383"/>
      <c r="D48" s="382"/>
      <c r="E48" s="379"/>
      <c r="F48" s="378">
        <f ca="1">SUM(日報!F1723)</f>
        <v>60</v>
      </c>
      <c r="G48" s="379">
        <f ca="1">SUM(日報!G1723)</f>
        <v>9500</v>
      </c>
      <c r="H48" s="380">
        <f ca="1">SUM(日報!H1723)</f>
        <v>9</v>
      </c>
      <c r="I48" s="379">
        <f ca="1">SUM(日報!I1723)</f>
        <v>7000</v>
      </c>
      <c r="J48" s="381">
        <f ca="1">SUM(日報!J1723)</f>
        <v>0</v>
      </c>
      <c r="K48" s="379">
        <f ca="1">SUM(日報!K1723)</f>
        <v>5000</v>
      </c>
      <c r="L48" s="380">
        <f ca="1">SUM(日報!L1723)</f>
        <v>2</v>
      </c>
      <c r="M48" s="379">
        <f ca="1">SUM(日報!M1723)</f>
        <v>4750</v>
      </c>
      <c r="N48" s="378">
        <f ca="1">SUM(日報!N1723)</f>
        <v>0</v>
      </c>
      <c r="O48" s="379">
        <f ca="1">SUM(日報!O1723)</f>
        <v>71</v>
      </c>
      <c r="P48" s="378">
        <f ca="1">SUM(日報!P1723)</f>
        <v>695500</v>
      </c>
      <c r="Q48" s="379" t="s">
        <v>492</v>
      </c>
      <c r="R48" s="378"/>
      <c r="S48" s="379"/>
      <c r="T48" s="378"/>
      <c r="U48" s="377"/>
      <c r="V48" s="376"/>
      <c r="X48" s="110"/>
      <c r="Y48" s="72"/>
      <c r="Z48" s="358"/>
      <c r="AB48" s="128"/>
      <c r="AD48" s="101">
        <f>SUM(日報!X1723)</f>
        <v>23518020</v>
      </c>
      <c r="AF48" s="52"/>
      <c r="AI48" s="101">
        <f>SUM(日報!AC1723)</f>
        <v>24759880</v>
      </c>
      <c r="AJ48" s="375"/>
      <c r="AL48" s="72"/>
      <c r="AM48" s="54"/>
    </row>
    <row r="49" spans="1:39" s="1" customFormat="1">
      <c r="B49" s="374" t="s">
        <v>629</v>
      </c>
      <c r="C49" s="372"/>
      <c r="D49" s="373"/>
      <c r="E49" s="372"/>
      <c r="F49" s="370"/>
      <c r="G49" s="371"/>
      <c r="H49" s="370"/>
      <c r="I49" s="371"/>
      <c r="J49" s="370"/>
      <c r="K49" s="371"/>
      <c r="L49" s="370"/>
      <c r="M49" s="371"/>
      <c r="N49" s="370"/>
      <c r="O49" s="371"/>
      <c r="P49" s="370"/>
      <c r="Q49" s="371"/>
      <c r="R49" s="370"/>
      <c r="S49" s="371"/>
      <c r="T49" s="370"/>
      <c r="U49" s="369"/>
      <c r="V49" s="368"/>
      <c r="X49" s="41" t="s">
        <v>53</v>
      </c>
      <c r="Y49" s="250"/>
      <c r="Z49" s="350"/>
      <c r="AA49" s="31"/>
      <c r="AB49" s="367" t="str">
        <f>+IF(ISERROR(Z49/Z48*100),"",(Z49/Z48*100))</f>
        <v/>
      </c>
      <c r="AC49" s="31"/>
      <c r="AD49" s="118">
        <f>SUM(日報!X1724)</f>
        <v>23364454</v>
      </c>
      <c r="AE49" s="31"/>
      <c r="AF49" s="367">
        <f>+IF(ISERROR(AD49/AD48*100),"",(AD49/AD48*100))</f>
        <v>99.347028363782329</v>
      </c>
      <c r="AG49" s="31"/>
      <c r="AH49" s="31"/>
      <c r="AI49" s="118">
        <f>SUM(日報!AC1724)</f>
        <v>24091940</v>
      </c>
      <c r="AJ49" s="367">
        <f>+IF(ISERROR(AI49/AI48*100),"",(AI49/AI48*100))</f>
        <v>97.302329413551277</v>
      </c>
      <c r="AL49" s="97"/>
      <c r="AM49" s="54"/>
    </row>
    <row r="50" spans="1:39" s="1" customFormat="1">
      <c r="B50" s="510" t="s">
        <v>624</v>
      </c>
      <c r="C50" s="509"/>
      <c r="D50" s="508"/>
      <c r="E50" s="366"/>
      <c r="F50" s="353">
        <f ca="1">SUM(日報!F1725)</f>
        <v>478</v>
      </c>
      <c r="G50" s="354">
        <f ca="1">SUM(日報!G1725)</f>
        <v>76000</v>
      </c>
      <c r="H50" s="353">
        <f ca="1">SUM(日報!H1725)</f>
        <v>122</v>
      </c>
      <c r="I50" s="354">
        <f ca="1">SUM(日報!I1725)</f>
        <v>56000</v>
      </c>
      <c r="J50" s="353">
        <f ca="1">SUM(日報!J1725)</f>
        <v>0</v>
      </c>
      <c r="K50" s="354">
        <f ca="1">SUM(日報!K1725)</f>
        <v>40000</v>
      </c>
      <c r="L50" s="353">
        <f ca="1">SUM(日報!L1725)</f>
        <v>29</v>
      </c>
      <c r="M50" s="354">
        <f ca="1">SUM(日報!M1725)</f>
        <v>38000</v>
      </c>
      <c r="N50" s="353">
        <f ca="1">SUM(日報!N1725)</f>
        <v>54</v>
      </c>
      <c r="O50" s="354">
        <f ca="1">SUM(日報!O1725)</f>
        <v>683</v>
      </c>
      <c r="P50" s="353">
        <f ca="1">SUM(日報!P1725)</f>
        <v>5072400</v>
      </c>
      <c r="Q50" s="354"/>
      <c r="R50" s="353"/>
      <c r="S50" s="354"/>
      <c r="T50" s="353"/>
      <c r="U50" s="352"/>
      <c r="V50" s="351"/>
      <c r="X50" s="52"/>
      <c r="Y50" s="72"/>
      <c r="Z50" s="358"/>
      <c r="AB50" s="128"/>
      <c r="AD50" s="101">
        <f>SUM(日報!X1725)</f>
        <v>21382785.521885518</v>
      </c>
      <c r="AF50" s="52"/>
      <c r="AI50" s="101">
        <f>SUM(日報!AC1725)</f>
        <v>22511839.562289555</v>
      </c>
      <c r="AJ50" s="52"/>
      <c r="AL50" s="97"/>
      <c r="AM50" s="54"/>
    </row>
    <row r="51" spans="1:39" s="1" customFormat="1">
      <c r="B51" s="365"/>
      <c r="C51" s="349"/>
      <c r="D51" s="364"/>
      <c r="E51" s="349"/>
      <c r="F51" s="363"/>
      <c r="G51" s="362"/>
      <c r="H51" s="361"/>
      <c r="I51" s="362"/>
      <c r="J51" s="361"/>
      <c r="K51" s="362"/>
      <c r="L51" s="361"/>
      <c r="M51" s="362"/>
      <c r="N51" s="361"/>
      <c r="O51" s="362"/>
      <c r="P51" s="361"/>
      <c r="Q51" s="362"/>
      <c r="R51" s="361"/>
      <c r="S51" s="362"/>
      <c r="T51" s="361"/>
      <c r="U51" s="360"/>
      <c r="V51" s="359"/>
      <c r="X51" s="110" t="s">
        <v>54</v>
      </c>
      <c r="Y51" s="72"/>
      <c r="Z51" s="358"/>
      <c r="AB51" s="357" t="str">
        <f>+IF(ISERROR(Z51/Z50*100),"",(Z51/Z50*100))</f>
        <v/>
      </c>
      <c r="AD51" s="101">
        <f>SUM(日報!X1726)</f>
        <v>21242600.942760941</v>
      </c>
      <c r="AF51" s="357">
        <f>+IF(ISERROR(AD51/AD50*100),"",(AD51/AD50*100))</f>
        <v>99.344404502485901</v>
      </c>
      <c r="AI51" s="101">
        <f>SUM(日報!AC1726)</f>
        <v>21903997.474747475</v>
      </c>
      <c r="AJ51" s="356">
        <f>+IF(ISERROR(AI51/AI50*100),"",(AI51/AI50*100))</f>
        <v>97.299900410802948</v>
      </c>
      <c r="AL51" s="72"/>
      <c r="AM51" s="54"/>
    </row>
    <row r="52" spans="1:39" s="1" customFormat="1">
      <c r="B52" s="412" t="s">
        <v>617</v>
      </c>
      <c r="C52" s="507"/>
      <c r="D52" s="411"/>
      <c r="E52" s="355"/>
      <c r="F52" s="353">
        <f ca="1">SUM(日報!F1727)</f>
        <v>1884</v>
      </c>
      <c r="G52" s="354">
        <f ca="1">SUM(日報!G1727)</f>
        <v>422750</v>
      </c>
      <c r="H52" s="353">
        <f ca="1">SUM(日報!H1727)</f>
        <v>2464</v>
      </c>
      <c r="I52" s="354">
        <f ca="1">SUM(日報!I1727)</f>
        <v>311500</v>
      </c>
      <c r="J52" s="353">
        <f ca="1">SUM(日報!J1727)</f>
        <v>58</v>
      </c>
      <c r="K52" s="354">
        <f ca="1">SUM(日報!K1727)</f>
        <v>222500</v>
      </c>
      <c r="L52" s="353">
        <f ca="1">SUM(日報!L1727)</f>
        <v>73</v>
      </c>
      <c r="M52" s="354">
        <f ca="1">SUM(日報!M1727)</f>
        <v>211740</v>
      </c>
      <c r="N52" s="353">
        <f ca="1">SUM(日報!N1727)</f>
        <v>68</v>
      </c>
      <c r="O52" s="354">
        <f ca="1">SUM(日報!O1727)</f>
        <v>4547</v>
      </c>
      <c r="P52" s="353">
        <f ca="1">SUM(日報!P1727)</f>
        <v>23366670</v>
      </c>
      <c r="Q52" s="354"/>
      <c r="R52" s="353"/>
      <c r="S52" s="354"/>
      <c r="T52" s="353"/>
      <c r="U52" s="352"/>
      <c r="V52" s="351"/>
      <c r="X52" s="87"/>
      <c r="Y52" s="63" t="s">
        <v>414</v>
      </c>
      <c r="Z52" s="350"/>
      <c r="AA52" s="31"/>
      <c r="AB52" s="127"/>
      <c r="AC52" s="64" t="s">
        <v>0</v>
      </c>
      <c r="AD52" s="118">
        <f>SUM(日報!X1727)</f>
        <v>2121853.0572390594</v>
      </c>
      <c r="AE52" s="31"/>
      <c r="AF52" s="87"/>
      <c r="AG52" s="31" t="s">
        <v>0</v>
      </c>
      <c r="AH52" s="64"/>
      <c r="AI52" s="118">
        <f>SUM(日報!AC1727)</f>
        <v>2187942.5252525248</v>
      </c>
      <c r="AJ52" s="87"/>
      <c r="AL52" s="63"/>
      <c r="AM52" s="77"/>
    </row>
    <row r="53" spans="1:39">
      <c r="A53" s="538"/>
      <c r="B53" s="538"/>
      <c r="C53" s="538"/>
      <c r="D53" s="538"/>
      <c r="E53" s="538"/>
      <c r="F53" s="538"/>
      <c r="G53" s="538"/>
      <c r="H53" s="538"/>
      <c r="I53" s="538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8"/>
      <c r="AA53" s="538"/>
      <c r="AB53" s="538"/>
      <c r="AC53" s="538"/>
      <c r="AD53" s="538"/>
      <c r="AE53" s="538"/>
      <c r="AF53" s="538"/>
      <c r="AG53" s="538"/>
      <c r="AH53" s="538"/>
      <c r="AI53" s="538"/>
      <c r="AJ53" s="538"/>
      <c r="AK53" s="538"/>
      <c r="AL53" s="538"/>
      <c r="AM53" s="538"/>
    </row>
    <row r="54" spans="1:39" s="1" customFormat="1" ht="17.25" customHeight="1">
      <c r="A54" s="1" t="e">
        <f>#REF!+1</f>
        <v>#REF!</v>
      </c>
      <c r="B54" s="53"/>
      <c r="C54" s="537"/>
      <c r="D54" s="536"/>
      <c r="E54" s="536"/>
      <c r="F54" s="536"/>
      <c r="G54" s="536"/>
      <c r="H54" s="536"/>
      <c r="I54" s="536"/>
      <c r="J54" s="536"/>
      <c r="K54" s="536"/>
      <c r="L54" s="536"/>
      <c r="M54" s="536"/>
      <c r="N54" s="536"/>
      <c r="O54" s="536"/>
      <c r="P54" s="536"/>
      <c r="Q54" s="536"/>
      <c r="R54" s="536"/>
      <c r="S54" s="536"/>
      <c r="T54" s="536"/>
      <c r="U54" s="536"/>
      <c r="V54" s="535"/>
      <c r="W54" s="24"/>
      <c r="X54" s="534" t="s">
        <v>451</v>
      </c>
      <c r="Y54" s="534"/>
      <c r="Z54" s="534"/>
      <c r="AA54" s="534"/>
      <c r="AB54" s="534"/>
      <c r="AC54" s="534"/>
      <c r="AD54" s="534"/>
      <c r="AJ54" s="442" t="s">
        <v>450</v>
      </c>
      <c r="AK54" s="25"/>
      <c r="AL54" s="183" t="s">
        <v>8</v>
      </c>
      <c r="AM54" s="441" t="s">
        <v>449</v>
      </c>
    </row>
    <row r="55" spans="1:39" s="1" customFormat="1" ht="17.25" customHeight="1">
      <c r="B55" s="364"/>
      <c r="C55" s="533"/>
      <c r="D55" s="532"/>
      <c r="E55" s="532"/>
      <c r="F55" s="532"/>
      <c r="G55" s="532"/>
      <c r="H55" s="532"/>
      <c r="I55" s="532"/>
      <c r="J55" s="532"/>
      <c r="K55" s="532"/>
      <c r="L55" s="532"/>
      <c r="M55" s="532"/>
      <c r="N55" s="532"/>
      <c r="O55" s="532"/>
      <c r="P55" s="532"/>
      <c r="Q55" s="532"/>
      <c r="R55" s="532"/>
      <c r="S55" s="532"/>
      <c r="T55" s="532"/>
      <c r="U55" s="532"/>
      <c r="V55" s="531"/>
      <c r="W55" s="4"/>
      <c r="X55" s="439"/>
      <c r="Y55" s="525">
        <v>43102</v>
      </c>
      <c r="Z55" s="525"/>
      <c r="AA55" s="525"/>
      <c r="AB55" s="525"/>
      <c r="AC55" s="524" t="str">
        <f>TEXT(Y55,"aaaa")</f>
        <v>火曜日</v>
      </c>
      <c r="AD55" s="524"/>
      <c r="AE55" s="268"/>
      <c r="AF55" s="4"/>
      <c r="AG55" s="4"/>
      <c r="AH55" s="4"/>
      <c r="AI55" s="29"/>
      <c r="AJ55" s="440" t="s">
        <v>448</v>
      </c>
      <c r="AK55" s="98"/>
      <c r="AL55" s="530" t="s">
        <v>492</v>
      </c>
      <c r="AM55" s="529" t="s">
        <v>492</v>
      </c>
    </row>
    <row r="56" spans="1:39" s="1" customFormat="1" ht="16.5" customHeight="1">
      <c r="B56" s="364"/>
      <c r="C56" s="528"/>
      <c r="D56" s="527"/>
      <c r="E56" s="527"/>
      <c r="F56" s="527"/>
      <c r="G56" s="527"/>
      <c r="H56" s="527"/>
      <c r="I56" s="527"/>
      <c r="J56" s="527"/>
      <c r="K56" s="527"/>
      <c r="L56" s="527"/>
      <c r="M56" s="527"/>
      <c r="N56" s="527"/>
      <c r="O56" s="527"/>
      <c r="P56" s="527"/>
      <c r="Q56" s="527"/>
      <c r="R56" s="527"/>
      <c r="S56" s="527"/>
      <c r="T56" s="527"/>
      <c r="U56" s="527"/>
      <c r="V56" s="526"/>
      <c r="W56" s="4"/>
      <c r="X56" s="439"/>
      <c r="Y56" s="525"/>
      <c r="Z56" s="525"/>
      <c r="AA56" s="525"/>
      <c r="AB56" s="525"/>
      <c r="AC56" s="524"/>
      <c r="AD56" s="524"/>
      <c r="AE56" s="268"/>
      <c r="AF56" s="4"/>
      <c r="AG56" s="4"/>
      <c r="AH56" s="4"/>
      <c r="AI56" s="29"/>
      <c r="AJ56" s="87"/>
      <c r="AK56" s="250"/>
      <c r="AL56" s="523"/>
      <c r="AM56" s="522"/>
    </row>
    <row r="57" spans="1:39" s="1" customFormat="1" ht="11.25" customHeight="1">
      <c r="B57" s="349" t="s">
        <v>447</v>
      </c>
      <c r="C57" s="349"/>
      <c r="D57" s="349"/>
      <c r="E57" s="349"/>
      <c r="F57" s="349"/>
      <c r="G57" s="349"/>
      <c r="H57" s="349"/>
      <c r="I57" s="349"/>
      <c r="J57" s="349"/>
      <c r="K57" s="349"/>
      <c r="L57" s="349"/>
      <c r="M57" s="349"/>
      <c r="N57" s="349"/>
      <c r="O57" s="349"/>
      <c r="P57" s="349"/>
      <c r="Q57" s="349"/>
      <c r="R57" s="349"/>
      <c r="S57" s="349"/>
      <c r="T57" s="349"/>
      <c r="U57" s="438"/>
      <c r="V57" s="437"/>
      <c r="X57" s="2" t="s">
        <v>446</v>
      </c>
      <c r="AB57" s="2" t="s">
        <v>445</v>
      </c>
      <c r="AF57" s="2" t="s">
        <v>444</v>
      </c>
      <c r="AG57" s="2"/>
      <c r="AI57" s="69"/>
      <c r="AL57" s="2"/>
      <c r="AM57" s="69"/>
    </row>
    <row r="58" spans="1:39" s="1" customFormat="1">
      <c r="B58" s="418"/>
      <c r="C58" s="417"/>
      <c r="D58" s="416"/>
      <c r="E58" s="416"/>
      <c r="F58" s="415" t="s">
        <v>443</v>
      </c>
      <c r="G58" s="415"/>
      <c r="H58" s="415"/>
      <c r="I58" s="415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4"/>
      <c r="X58" s="35" t="s">
        <v>78</v>
      </c>
      <c r="Y58" s="33"/>
      <c r="Z58" s="164" t="s">
        <v>79</v>
      </c>
      <c r="AA58" s="33"/>
      <c r="AB58" s="33" t="s">
        <v>80</v>
      </c>
      <c r="AC58" s="33"/>
      <c r="AD58" s="129" t="s">
        <v>79</v>
      </c>
      <c r="AF58" s="70" t="s">
        <v>442</v>
      </c>
      <c r="AG58" s="71"/>
      <c r="AH58" s="45"/>
      <c r="AI58" s="46"/>
      <c r="AM58" s="68"/>
    </row>
    <row r="59" spans="1:39" s="1" customFormat="1">
      <c r="B59" s="412" t="s">
        <v>432</v>
      </c>
      <c r="C59" s="411" t="s">
        <v>431</v>
      </c>
      <c r="D59" s="410" t="s">
        <v>4</v>
      </c>
      <c r="E59" s="436"/>
      <c r="F59" s="407" t="s">
        <v>15</v>
      </c>
      <c r="G59" s="408"/>
      <c r="H59" s="407" t="s">
        <v>16</v>
      </c>
      <c r="I59" s="408"/>
      <c r="J59" s="410" t="s">
        <v>17</v>
      </c>
      <c r="K59" s="409"/>
      <c r="L59" s="407" t="s">
        <v>18</v>
      </c>
      <c r="M59" s="408"/>
      <c r="N59" s="407" t="s">
        <v>19</v>
      </c>
      <c r="O59" s="355"/>
      <c r="P59" s="407" t="s">
        <v>441</v>
      </c>
      <c r="Q59" s="355"/>
      <c r="R59" s="407" t="s">
        <v>428</v>
      </c>
      <c r="S59" s="355"/>
      <c r="T59" s="407" t="s">
        <v>427</v>
      </c>
      <c r="U59" s="405" t="s">
        <v>6</v>
      </c>
      <c r="V59" s="405" t="s">
        <v>440</v>
      </c>
      <c r="W59" s="43"/>
      <c r="X59" s="44" t="s">
        <v>492</v>
      </c>
      <c r="Y59" s="45"/>
      <c r="Z59" s="173"/>
      <c r="AA59" s="45"/>
      <c r="AB59" s="45" t="s">
        <v>492</v>
      </c>
      <c r="AC59" s="45"/>
      <c r="AD59" s="146"/>
      <c r="AF59" s="72"/>
      <c r="AG59" s="73"/>
      <c r="AH59" s="74"/>
      <c r="AI59" s="54"/>
      <c r="AL59" s="1" t="s">
        <v>346</v>
      </c>
      <c r="AM59" s="68"/>
    </row>
    <row r="60" spans="1:39" s="1" customFormat="1" ht="13.5" customHeight="1">
      <c r="A60" s="43"/>
      <c r="B60" s="404"/>
      <c r="C60" s="403"/>
      <c r="D60" s="403"/>
      <c r="E60" s="379" t="s">
        <v>492</v>
      </c>
      <c r="F60" s="377"/>
      <c r="G60" s="379" t="s">
        <v>492</v>
      </c>
      <c r="H60" s="377"/>
      <c r="I60" s="379" t="s">
        <v>492</v>
      </c>
      <c r="J60" s="377"/>
      <c r="K60" s="379" t="s">
        <v>492</v>
      </c>
      <c r="L60" s="377"/>
      <c r="M60" s="379" t="s">
        <v>492</v>
      </c>
      <c r="N60" s="377"/>
      <c r="O60" s="379" t="s">
        <v>492</v>
      </c>
      <c r="P60" s="377"/>
      <c r="Q60" s="379" t="s">
        <v>492</v>
      </c>
      <c r="R60" s="377"/>
      <c r="S60" s="379" t="s">
        <v>492</v>
      </c>
      <c r="T60" s="377"/>
      <c r="U60" s="377" t="str">
        <f t="shared" ref="U60:U77" si="0">IF(SUM(F60+H60+J60+L60+N60+P60+R60+T60)=0,"",SUM(F60+H60+J60+L60+N60+P60+R60+T60))</f>
        <v/>
      </c>
      <c r="V60" s="376" t="str">
        <f t="shared" ref="V60:V77" si="1">IF(ISERROR(SUM(E60*F60+G60*H60+I60*J60+K60*L60+M60*N60+O60*P60+Q60*R60+S60*T60)),"",SUM(E60*F60+G60*H60+I60*J60+K60*L60+M60*N60+O60*P60+Q60*R60+S60*T60))</f>
        <v/>
      </c>
      <c r="W60" s="43"/>
      <c r="X60" s="55" t="s">
        <v>492</v>
      </c>
      <c r="Y60" s="57"/>
      <c r="Z60" s="174"/>
      <c r="AA60" s="57"/>
      <c r="AB60" s="57" t="s">
        <v>492</v>
      </c>
      <c r="AC60" s="57"/>
      <c r="AD60" s="147"/>
      <c r="AF60" s="97"/>
      <c r="AG60" s="521"/>
      <c r="AH60" s="74"/>
      <c r="AI60" s="54"/>
      <c r="AL60" s="296" t="s">
        <v>164</v>
      </c>
      <c r="AM60" s="297">
        <f>SUM(昨年日報!AG1682+前月ペースト場所!AM60)</f>
        <v>360340</v>
      </c>
    </row>
    <row r="61" spans="1:39" s="1" customFormat="1">
      <c r="A61" s="43"/>
      <c r="B61" s="379"/>
      <c r="C61" s="396"/>
      <c r="D61" s="396"/>
      <c r="E61" s="379" t="s">
        <v>492</v>
      </c>
      <c r="F61" s="377"/>
      <c r="G61" s="379" t="s">
        <v>492</v>
      </c>
      <c r="H61" s="377"/>
      <c r="I61" s="379" t="s">
        <v>492</v>
      </c>
      <c r="J61" s="377"/>
      <c r="K61" s="379" t="s">
        <v>492</v>
      </c>
      <c r="L61" s="377"/>
      <c r="M61" s="379" t="s">
        <v>492</v>
      </c>
      <c r="N61" s="377"/>
      <c r="O61" s="379" t="s">
        <v>492</v>
      </c>
      <c r="P61" s="377"/>
      <c r="Q61" s="379" t="s">
        <v>492</v>
      </c>
      <c r="R61" s="377"/>
      <c r="S61" s="379" t="s">
        <v>492</v>
      </c>
      <c r="T61" s="377"/>
      <c r="U61" s="377" t="str">
        <f t="shared" si="0"/>
        <v/>
      </c>
      <c r="V61" s="376" t="str">
        <f t="shared" si="1"/>
        <v/>
      </c>
      <c r="W61" s="43"/>
      <c r="X61" s="55" t="s">
        <v>492</v>
      </c>
      <c r="Y61" s="57"/>
      <c r="Z61" s="174"/>
      <c r="AA61" s="57"/>
      <c r="AB61" s="57" t="s">
        <v>492</v>
      </c>
      <c r="AC61" s="57"/>
      <c r="AD61" s="147"/>
      <c r="AF61" s="97"/>
      <c r="AG61" s="521"/>
      <c r="AH61" s="74"/>
      <c r="AI61" s="54"/>
      <c r="AL61" s="298" t="s">
        <v>165</v>
      </c>
      <c r="AM61" s="193">
        <f>SUM(昨年日報!AG1683+前月ペースト場所!AM61)</f>
        <v>0</v>
      </c>
    </row>
    <row r="62" spans="1:39" s="1" customFormat="1">
      <c r="A62" s="43"/>
      <c r="B62" s="379"/>
      <c r="C62" s="396"/>
      <c r="D62" s="396"/>
      <c r="E62" s="379" t="s">
        <v>492</v>
      </c>
      <c r="F62" s="377"/>
      <c r="G62" s="379" t="s">
        <v>492</v>
      </c>
      <c r="H62" s="377"/>
      <c r="I62" s="379" t="s">
        <v>492</v>
      </c>
      <c r="J62" s="377"/>
      <c r="K62" s="379" t="s">
        <v>492</v>
      </c>
      <c r="L62" s="377"/>
      <c r="M62" s="379" t="s">
        <v>492</v>
      </c>
      <c r="N62" s="377"/>
      <c r="O62" s="379" t="s">
        <v>492</v>
      </c>
      <c r="P62" s="377"/>
      <c r="Q62" s="379" t="s">
        <v>492</v>
      </c>
      <c r="R62" s="377"/>
      <c r="S62" s="379" t="s">
        <v>492</v>
      </c>
      <c r="T62" s="377"/>
      <c r="U62" s="377" t="str">
        <f t="shared" si="0"/>
        <v/>
      </c>
      <c r="V62" s="376" t="str">
        <f t="shared" si="1"/>
        <v/>
      </c>
      <c r="W62" s="43"/>
      <c r="X62" s="55" t="s">
        <v>492</v>
      </c>
      <c r="Y62" s="57"/>
      <c r="Z62" s="174"/>
      <c r="AA62" s="57"/>
      <c r="AB62" s="57" t="s">
        <v>492</v>
      </c>
      <c r="AC62" s="57"/>
      <c r="AD62" s="147"/>
      <c r="AF62" s="98"/>
      <c r="AG62" s="25"/>
      <c r="AH62" s="99"/>
      <c r="AI62" s="100"/>
      <c r="AM62" s="68"/>
    </row>
    <row r="63" spans="1:39" s="1" customFormat="1">
      <c r="A63" s="43"/>
      <c r="B63" s="379"/>
      <c r="C63" s="396"/>
      <c r="D63" s="396"/>
      <c r="E63" s="379" t="s">
        <v>492</v>
      </c>
      <c r="F63" s="377"/>
      <c r="G63" s="379" t="s">
        <v>492</v>
      </c>
      <c r="H63" s="377"/>
      <c r="I63" s="379" t="s">
        <v>492</v>
      </c>
      <c r="J63" s="377"/>
      <c r="K63" s="379" t="s">
        <v>492</v>
      </c>
      <c r="L63" s="377"/>
      <c r="M63" s="379" t="s">
        <v>492</v>
      </c>
      <c r="N63" s="377"/>
      <c r="O63" s="379" t="s">
        <v>492</v>
      </c>
      <c r="P63" s="377"/>
      <c r="Q63" s="379" t="s">
        <v>492</v>
      </c>
      <c r="R63" s="377"/>
      <c r="S63" s="379" t="s">
        <v>492</v>
      </c>
      <c r="T63" s="377"/>
      <c r="U63" s="377" t="str">
        <f t="shared" si="0"/>
        <v/>
      </c>
      <c r="V63" s="376" t="str">
        <f t="shared" si="1"/>
        <v/>
      </c>
      <c r="W63" s="43"/>
      <c r="X63" s="55" t="s">
        <v>492</v>
      </c>
      <c r="Y63" s="57"/>
      <c r="Z63" s="174"/>
      <c r="AA63" s="57"/>
      <c r="AB63" s="57" t="s">
        <v>492</v>
      </c>
      <c r="AC63" s="57"/>
      <c r="AD63" s="147"/>
      <c r="AF63" s="63" t="s">
        <v>35</v>
      </c>
      <c r="AG63" s="64"/>
      <c r="AH63" s="65"/>
      <c r="AI63" s="66">
        <f>SUM(AI59:AI61)</f>
        <v>0</v>
      </c>
      <c r="AL63" s="1" t="s">
        <v>345</v>
      </c>
      <c r="AM63" s="68"/>
    </row>
    <row r="64" spans="1:39" s="1" customFormat="1">
      <c r="A64" s="43"/>
      <c r="B64" s="379"/>
      <c r="C64" s="396"/>
      <c r="D64" s="396"/>
      <c r="E64" s="379" t="s">
        <v>492</v>
      </c>
      <c r="F64" s="377"/>
      <c r="G64" s="379" t="s">
        <v>492</v>
      </c>
      <c r="H64" s="377"/>
      <c r="I64" s="379" t="s">
        <v>492</v>
      </c>
      <c r="J64" s="377"/>
      <c r="K64" s="379" t="s">
        <v>492</v>
      </c>
      <c r="L64" s="377"/>
      <c r="M64" s="379" t="s">
        <v>492</v>
      </c>
      <c r="N64" s="377"/>
      <c r="O64" s="379" t="s">
        <v>492</v>
      </c>
      <c r="P64" s="377"/>
      <c r="Q64" s="379" t="s">
        <v>492</v>
      </c>
      <c r="R64" s="377"/>
      <c r="S64" s="379" t="s">
        <v>492</v>
      </c>
      <c r="T64" s="377"/>
      <c r="U64" s="377" t="str">
        <f t="shared" si="0"/>
        <v/>
      </c>
      <c r="V64" s="376" t="str">
        <f t="shared" si="1"/>
        <v/>
      </c>
      <c r="W64" s="43"/>
      <c r="X64" s="55" t="s">
        <v>492</v>
      </c>
      <c r="Y64" s="57"/>
      <c r="Z64" s="174"/>
      <c r="AA64" s="57"/>
      <c r="AB64" s="57" t="s">
        <v>492</v>
      </c>
      <c r="AC64" s="57"/>
      <c r="AD64" s="147"/>
      <c r="AL64" s="296" t="s">
        <v>164</v>
      </c>
      <c r="AM64" s="297">
        <f>SUM(昨年日報!AG1686+前月ペースト場所!AM64)</f>
        <v>324800</v>
      </c>
    </row>
    <row r="65" spans="1:39" s="1" customFormat="1" ht="13.5" customHeight="1">
      <c r="A65" s="43"/>
      <c r="B65" s="379"/>
      <c r="C65" s="396"/>
      <c r="D65" s="396"/>
      <c r="E65" s="379" t="s">
        <v>492</v>
      </c>
      <c r="F65" s="377"/>
      <c r="G65" s="379" t="s">
        <v>492</v>
      </c>
      <c r="H65" s="377"/>
      <c r="I65" s="379" t="s">
        <v>492</v>
      </c>
      <c r="J65" s="377"/>
      <c r="K65" s="379" t="s">
        <v>492</v>
      </c>
      <c r="L65" s="377"/>
      <c r="M65" s="379" t="s">
        <v>492</v>
      </c>
      <c r="N65" s="377"/>
      <c r="O65" s="379" t="s">
        <v>492</v>
      </c>
      <c r="P65" s="377"/>
      <c r="Q65" s="379" t="s">
        <v>492</v>
      </c>
      <c r="R65" s="377"/>
      <c r="S65" s="379" t="s">
        <v>492</v>
      </c>
      <c r="T65" s="377"/>
      <c r="U65" s="377" t="str">
        <f t="shared" si="0"/>
        <v/>
      </c>
      <c r="V65" s="376" t="str">
        <f t="shared" si="1"/>
        <v/>
      </c>
      <c r="W65" s="43"/>
      <c r="X65" s="55" t="s">
        <v>492</v>
      </c>
      <c r="Y65" s="57"/>
      <c r="Z65" s="174"/>
      <c r="AA65" s="57"/>
      <c r="AB65" s="57" t="s">
        <v>492</v>
      </c>
      <c r="AC65" s="57"/>
      <c r="AD65" s="147"/>
      <c r="AF65" s="70" t="s">
        <v>33</v>
      </c>
      <c r="AG65" s="71"/>
      <c r="AH65" s="81"/>
      <c r="AI65" s="82"/>
      <c r="AL65" s="298" t="s">
        <v>165</v>
      </c>
      <c r="AM65" s="193">
        <f>SUM(昨年日報!AG1687+前月ペースト場所!AM65)</f>
        <v>0</v>
      </c>
    </row>
    <row r="66" spans="1:39" s="1" customFormat="1">
      <c r="A66" s="43"/>
      <c r="B66" s="379"/>
      <c r="C66" s="396"/>
      <c r="D66" s="396"/>
      <c r="E66" s="379" t="s">
        <v>492</v>
      </c>
      <c r="F66" s="377"/>
      <c r="G66" s="379" t="s">
        <v>492</v>
      </c>
      <c r="H66" s="377"/>
      <c r="I66" s="379" t="s">
        <v>492</v>
      </c>
      <c r="J66" s="377"/>
      <c r="K66" s="379" t="s">
        <v>492</v>
      </c>
      <c r="L66" s="377"/>
      <c r="M66" s="379" t="s">
        <v>492</v>
      </c>
      <c r="N66" s="377"/>
      <c r="O66" s="379" t="s">
        <v>492</v>
      </c>
      <c r="P66" s="377"/>
      <c r="Q66" s="379" t="s">
        <v>492</v>
      </c>
      <c r="R66" s="377"/>
      <c r="S66" s="379" t="s">
        <v>492</v>
      </c>
      <c r="T66" s="377"/>
      <c r="U66" s="377" t="str">
        <f t="shared" si="0"/>
        <v/>
      </c>
      <c r="V66" s="376" t="str">
        <f t="shared" si="1"/>
        <v/>
      </c>
      <c r="W66" s="43"/>
      <c r="X66" s="55" t="s">
        <v>492</v>
      </c>
      <c r="Y66" s="57"/>
      <c r="Z66" s="174"/>
      <c r="AA66" s="57"/>
      <c r="AB66" s="57" t="s">
        <v>492</v>
      </c>
      <c r="AC66" s="57"/>
      <c r="AD66" s="147"/>
      <c r="AF66" s="55"/>
      <c r="AG66" s="56"/>
      <c r="AH66" s="519"/>
      <c r="AI66" s="520"/>
      <c r="AL66" s="2"/>
      <c r="AM66" s="68"/>
    </row>
    <row r="67" spans="1:39" s="1" customFormat="1">
      <c r="A67" s="43"/>
      <c r="B67" s="379"/>
      <c r="C67" s="396"/>
      <c r="D67" s="396"/>
      <c r="E67" s="379" t="s">
        <v>492</v>
      </c>
      <c r="F67" s="377"/>
      <c r="G67" s="379" t="s">
        <v>492</v>
      </c>
      <c r="H67" s="377"/>
      <c r="I67" s="379" t="s">
        <v>492</v>
      </c>
      <c r="J67" s="377"/>
      <c r="K67" s="379" t="s">
        <v>492</v>
      </c>
      <c r="L67" s="377"/>
      <c r="M67" s="379" t="s">
        <v>492</v>
      </c>
      <c r="N67" s="377"/>
      <c r="O67" s="379" t="s">
        <v>492</v>
      </c>
      <c r="P67" s="377"/>
      <c r="Q67" s="379" t="s">
        <v>492</v>
      </c>
      <c r="R67" s="377"/>
      <c r="S67" s="379" t="s">
        <v>492</v>
      </c>
      <c r="T67" s="377"/>
      <c r="U67" s="377" t="str">
        <f t="shared" si="0"/>
        <v/>
      </c>
      <c r="V67" s="376" t="str">
        <f t="shared" si="1"/>
        <v/>
      </c>
      <c r="W67" s="43"/>
      <c r="X67" s="55" t="s">
        <v>492</v>
      </c>
      <c r="Y67" s="57"/>
      <c r="Z67" s="174"/>
      <c r="AA67" s="57"/>
      <c r="AB67" s="57" t="s">
        <v>492</v>
      </c>
      <c r="AC67" s="57"/>
      <c r="AD67" s="147"/>
      <c r="AF67" s="55"/>
      <c r="AG67" s="56"/>
      <c r="AH67" s="519"/>
      <c r="AI67" s="58"/>
      <c r="AL67" s="1" t="s">
        <v>163</v>
      </c>
      <c r="AM67" s="68"/>
    </row>
    <row r="68" spans="1:39" s="1" customFormat="1">
      <c r="A68" s="43"/>
      <c r="B68" s="379"/>
      <c r="C68" s="396"/>
      <c r="D68" s="396"/>
      <c r="E68" s="379" t="s">
        <v>492</v>
      </c>
      <c r="F68" s="377"/>
      <c r="G68" s="379" t="s">
        <v>492</v>
      </c>
      <c r="H68" s="377"/>
      <c r="I68" s="379" t="s">
        <v>492</v>
      </c>
      <c r="J68" s="377"/>
      <c r="K68" s="379" t="s">
        <v>492</v>
      </c>
      <c r="L68" s="377"/>
      <c r="M68" s="379" t="s">
        <v>492</v>
      </c>
      <c r="N68" s="377"/>
      <c r="O68" s="379" t="s">
        <v>492</v>
      </c>
      <c r="P68" s="377"/>
      <c r="Q68" s="379" t="s">
        <v>492</v>
      </c>
      <c r="R68" s="377"/>
      <c r="S68" s="379" t="s">
        <v>492</v>
      </c>
      <c r="T68" s="377"/>
      <c r="U68" s="377" t="str">
        <f t="shared" si="0"/>
        <v/>
      </c>
      <c r="V68" s="376" t="str">
        <f t="shared" si="1"/>
        <v/>
      </c>
      <c r="W68" s="43"/>
      <c r="X68" s="55" t="s">
        <v>492</v>
      </c>
      <c r="Y68" s="57"/>
      <c r="Z68" s="174"/>
      <c r="AA68" s="57"/>
      <c r="AB68" s="57" t="s">
        <v>492</v>
      </c>
      <c r="AC68" s="57"/>
      <c r="AD68" s="147"/>
      <c r="AF68" s="55"/>
      <c r="AG68" s="56"/>
      <c r="AH68" s="519"/>
      <c r="AI68" s="58"/>
      <c r="AL68" s="296" t="s">
        <v>164</v>
      </c>
      <c r="AM68" s="297">
        <f>SUM(昨年日報!AG1690+前月ペースト場所!AM68)</f>
        <v>89000</v>
      </c>
    </row>
    <row r="69" spans="1:39" s="1" customFormat="1">
      <c r="A69" s="43"/>
      <c r="B69" s="379"/>
      <c r="C69" s="396"/>
      <c r="D69" s="396"/>
      <c r="E69" s="379" t="s">
        <v>492</v>
      </c>
      <c r="F69" s="377"/>
      <c r="G69" s="379" t="s">
        <v>492</v>
      </c>
      <c r="H69" s="377"/>
      <c r="I69" s="379" t="s">
        <v>492</v>
      </c>
      <c r="J69" s="377"/>
      <c r="K69" s="379" t="s">
        <v>492</v>
      </c>
      <c r="L69" s="377"/>
      <c r="M69" s="379" t="s">
        <v>492</v>
      </c>
      <c r="N69" s="377"/>
      <c r="O69" s="379" t="s">
        <v>492</v>
      </c>
      <c r="P69" s="377"/>
      <c r="Q69" s="379" t="s">
        <v>492</v>
      </c>
      <c r="R69" s="377"/>
      <c r="S69" s="379" t="s">
        <v>492</v>
      </c>
      <c r="T69" s="377"/>
      <c r="U69" s="377" t="str">
        <f t="shared" si="0"/>
        <v/>
      </c>
      <c r="V69" s="376" t="str">
        <f t="shared" si="1"/>
        <v/>
      </c>
      <c r="W69" s="43"/>
      <c r="X69" s="55" t="s">
        <v>492</v>
      </c>
      <c r="Y69" s="57"/>
      <c r="Z69" s="174"/>
      <c r="AA69" s="57"/>
      <c r="AB69" s="57" t="s">
        <v>492</v>
      </c>
      <c r="AC69" s="57"/>
      <c r="AD69" s="147"/>
      <c r="AF69" s="55"/>
      <c r="AG69" s="56"/>
      <c r="AH69" s="519"/>
      <c r="AI69" s="58"/>
      <c r="AL69" s="298" t="s">
        <v>165</v>
      </c>
      <c r="AM69" s="193">
        <f>SUM(昨年日報!AG1691+前月ペースト場所!AM69)</f>
        <v>0</v>
      </c>
    </row>
    <row r="70" spans="1:39" s="1" customFormat="1">
      <c r="A70" s="43"/>
      <c r="B70" s="379"/>
      <c r="C70" s="396"/>
      <c r="D70" s="396"/>
      <c r="E70" s="379" t="s">
        <v>492</v>
      </c>
      <c r="F70" s="377"/>
      <c r="G70" s="379" t="s">
        <v>492</v>
      </c>
      <c r="H70" s="377"/>
      <c r="I70" s="379" t="s">
        <v>492</v>
      </c>
      <c r="J70" s="377"/>
      <c r="K70" s="379" t="s">
        <v>492</v>
      </c>
      <c r="L70" s="377"/>
      <c r="M70" s="379" t="s">
        <v>492</v>
      </c>
      <c r="N70" s="377"/>
      <c r="O70" s="379" t="s">
        <v>492</v>
      </c>
      <c r="P70" s="377"/>
      <c r="Q70" s="379" t="s">
        <v>492</v>
      </c>
      <c r="R70" s="377"/>
      <c r="S70" s="379" t="s">
        <v>492</v>
      </c>
      <c r="T70" s="377"/>
      <c r="U70" s="377" t="str">
        <f t="shared" si="0"/>
        <v/>
      </c>
      <c r="V70" s="376" t="str">
        <f t="shared" si="1"/>
        <v/>
      </c>
      <c r="W70" s="43"/>
      <c r="X70" s="55" t="s">
        <v>492</v>
      </c>
      <c r="Y70" s="57"/>
      <c r="Z70" s="174"/>
      <c r="AA70" s="57"/>
      <c r="AB70" s="57" t="s">
        <v>492</v>
      </c>
      <c r="AC70" s="57"/>
      <c r="AD70" s="147"/>
      <c r="AF70" s="55"/>
      <c r="AG70" s="56"/>
      <c r="AH70" s="518"/>
      <c r="AI70" s="58"/>
      <c r="AM70" s="68"/>
    </row>
    <row r="71" spans="1:39" s="1" customFormat="1">
      <c r="A71" s="43"/>
      <c r="B71" s="379"/>
      <c r="C71" s="396"/>
      <c r="D71" s="396"/>
      <c r="E71" s="379" t="s">
        <v>492</v>
      </c>
      <c r="F71" s="377"/>
      <c r="G71" s="379" t="s">
        <v>492</v>
      </c>
      <c r="H71" s="377"/>
      <c r="I71" s="379" t="s">
        <v>492</v>
      </c>
      <c r="J71" s="377"/>
      <c r="K71" s="379" t="s">
        <v>492</v>
      </c>
      <c r="L71" s="377"/>
      <c r="M71" s="379" t="s">
        <v>492</v>
      </c>
      <c r="N71" s="377"/>
      <c r="O71" s="379" t="s">
        <v>492</v>
      </c>
      <c r="P71" s="377"/>
      <c r="Q71" s="379" t="s">
        <v>492</v>
      </c>
      <c r="R71" s="377"/>
      <c r="S71" s="379" t="s">
        <v>492</v>
      </c>
      <c r="T71" s="377"/>
      <c r="U71" s="377" t="str">
        <f t="shared" si="0"/>
        <v/>
      </c>
      <c r="V71" s="376" t="str">
        <f t="shared" si="1"/>
        <v/>
      </c>
      <c r="W71" s="43"/>
      <c r="X71" s="55" t="s">
        <v>492</v>
      </c>
      <c r="Y71" s="57"/>
      <c r="Z71" s="174"/>
      <c r="AA71" s="57"/>
      <c r="AB71" s="57" t="s">
        <v>492</v>
      </c>
      <c r="AC71" s="57"/>
      <c r="AD71" s="147"/>
      <c r="AF71" s="55"/>
      <c r="AG71" s="56"/>
      <c r="AH71" s="518"/>
      <c r="AI71" s="58"/>
      <c r="AL71" s="2" t="s">
        <v>344</v>
      </c>
      <c r="AM71" s="69"/>
    </row>
    <row r="72" spans="1:39" s="1" customFormat="1">
      <c r="A72" s="43"/>
      <c r="B72" s="379"/>
      <c r="C72" s="396"/>
      <c r="D72" s="396"/>
      <c r="E72" s="379" t="s">
        <v>492</v>
      </c>
      <c r="F72" s="377"/>
      <c r="G72" s="379" t="s">
        <v>492</v>
      </c>
      <c r="H72" s="377"/>
      <c r="I72" s="379" t="s">
        <v>492</v>
      </c>
      <c r="J72" s="377"/>
      <c r="K72" s="379" t="s">
        <v>492</v>
      </c>
      <c r="L72" s="377"/>
      <c r="M72" s="379" t="s">
        <v>492</v>
      </c>
      <c r="N72" s="377"/>
      <c r="O72" s="379" t="s">
        <v>492</v>
      </c>
      <c r="P72" s="377"/>
      <c r="Q72" s="379" t="s">
        <v>492</v>
      </c>
      <c r="R72" s="377"/>
      <c r="S72" s="379" t="s">
        <v>492</v>
      </c>
      <c r="T72" s="377"/>
      <c r="U72" s="377" t="str">
        <f t="shared" si="0"/>
        <v/>
      </c>
      <c r="V72" s="376" t="str">
        <f t="shared" si="1"/>
        <v/>
      </c>
      <c r="W72" s="43"/>
      <c r="X72" s="55" t="s">
        <v>492</v>
      </c>
      <c r="Y72" s="57"/>
      <c r="Z72" s="174"/>
      <c r="AA72" s="57"/>
      <c r="AB72" s="57" t="s">
        <v>492</v>
      </c>
      <c r="AC72" s="57"/>
      <c r="AD72" s="147"/>
      <c r="AF72" s="55"/>
      <c r="AG72" s="56"/>
      <c r="AH72" s="519"/>
      <c r="AI72" s="520"/>
      <c r="AL72" s="39"/>
      <c r="AM72" s="100"/>
    </row>
    <row r="73" spans="1:39" s="1" customFormat="1">
      <c r="A73" s="43"/>
      <c r="B73" s="379"/>
      <c r="C73" s="396"/>
      <c r="D73" s="396"/>
      <c r="E73" s="379" t="s">
        <v>492</v>
      </c>
      <c r="F73" s="377"/>
      <c r="G73" s="379" t="s">
        <v>492</v>
      </c>
      <c r="H73" s="377"/>
      <c r="I73" s="379" t="s">
        <v>492</v>
      </c>
      <c r="J73" s="377"/>
      <c r="K73" s="379" t="s">
        <v>492</v>
      </c>
      <c r="L73" s="377"/>
      <c r="M73" s="379" t="s">
        <v>492</v>
      </c>
      <c r="N73" s="377"/>
      <c r="O73" s="379" t="s">
        <v>492</v>
      </c>
      <c r="P73" s="377"/>
      <c r="Q73" s="379" t="s">
        <v>492</v>
      </c>
      <c r="R73" s="377"/>
      <c r="S73" s="379" t="s">
        <v>492</v>
      </c>
      <c r="T73" s="377"/>
      <c r="U73" s="377" t="str">
        <f t="shared" si="0"/>
        <v/>
      </c>
      <c r="V73" s="376" t="str">
        <f t="shared" si="1"/>
        <v/>
      </c>
      <c r="W73" s="43"/>
      <c r="X73" s="55" t="s">
        <v>492</v>
      </c>
      <c r="Y73" s="57"/>
      <c r="Z73" s="174"/>
      <c r="AA73" s="57"/>
      <c r="AB73" s="57" t="s">
        <v>492</v>
      </c>
      <c r="AC73" s="57"/>
      <c r="AD73" s="147"/>
      <c r="AF73" s="55"/>
      <c r="AG73" s="56"/>
      <c r="AH73" s="519"/>
      <c r="AI73" s="58"/>
      <c r="AL73" s="51" t="s">
        <v>31</v>
      </c>
      <c r="AM73" s="50">
        <f>+Z107-Z84-AI88-Z88</f>
        <v>-5095</v>
      </c>
    </row>
    <row r="74" spans="1:39" s="1" customFormat="1">
      <c r="B74" s="379"/>
      <c r="C74" s="396"/>
      <c r="D74" s="396"/>
      <c r="E74" s="379" t="s">
        <v>492</v>
      </c>
      <c r="F74" s="377"/>
      <c r="G74" s="379" t="s">
        <v>492</v>
      </c>
      <c r="H74" s="377"/>
      <c r="I74" s="379" t="s">
        <v>492</v>
      </c>
      <c r="J74" s="377"/>
      <c r="K74" s="379" t="s">
        <v>492</v>
      </c>
      <c r="L74" s="377"/>
      <c r="M74" s="379" t="s">
        <v>492</v>
      </c>
      <c r="N74" s="377"/>
      <c r="O74" s="379" t="s">
        <v>492</v>
      </c>
      <c r="P74" s="377"/>
      <c r="Q74" s="379" t="s">
        <v>492</v>
      </c>
      <c r="R74" s="377"/>
      <c r="S74" s="379" t="s">
        <v>492</v>
      </c>
      <c r="T74" s="377"/>
      <c r="U74" s="377" t="str">
        <f t="shared" si="0"/>
        <v/>
      </c>
      <c r="V74" s="376" t="str">
        <f t="shared" si="1"/>
        <v/>
      </c>
      <c r="W74" s="43"/>
      <c r="X74" s="55" t="s">
        <v>492</v>
      </c>
      <c r="Y74" s="57"/>
      <c r="Z74" s="174"/>
      <c r="AA74" s="57"/>
      <c r="AB74" s="57" t="s">
        <v>492</v>
      </c>
      <c r="AC74" s="57"/>
      <c r="AD74" s="147"/>
      <c r="AF74" s="55"/>
      <c r="AG74" s="56"/>
      <c r="AH74" s="519"/>
      <c r="AI74" s="58"/>
      <c r="AL74" s="28"/>
      <c r="AM74" s="54"/>
    </row>
    <row r="75" spans="1:39" s="1" customFormat="1">
      <c r="B75" s="379"/>
      <c r="C75" s="396"/>
      <c r="D75" s="396"/>
      <c r="E75" s="379" t="s">
        <v>492</v>
      </c>
      <c r="F75" s="377"/>
      <c r="G75" s="379" t="s">
        <v>492</v>
      </c>
      <c r="H75" s="377"/>
      <c r="I75" s="379" t="s">
        <v>492</v>
      </c>
      <c r="J75" s="377"/>
      <c r="K75" s="379" t="s">
        <v>492</v>
      </c>
      <c r="L75" s="377"/>
      <c r="M75" s="379" t="s">
        <v>492</v>
      </c>
      <c r="N75" s="377"/>
      <c r="O75" s="379" t="s">
        <v>492</v>
      </c>
      <c r="P75" s="377"/>
      <c r="Q75" s="379" t="s">
        <v>492</v>
      </c>
      <c r="R75" s="377"/>
      <c r="S75" s="379" t="s">
        <v>492</v>
      </c>
      <c r="T75" s="377"/>
      <c r="U75" s="377" t="str">
        <f t="shared" si="0"/>
        <v/>
      </c>
      <c r="V75" s="376" t="str">
        <f t="shared" si="1"/>
        <v/>
      </c>
      <c r="W75" s="43"/>
      <c r="X75" s="88" t="s">
        <v>492</v>
      </c>
      <c r="Y75" s="89"/>
      <c r="Z75" s="175"/>
      <c r="AA75" s="57"/>
      <c r="AB75" s="57" t="s">
        <v>492</v>
      </c>
      <c r="AC75" s="57"/>
      <c r="AD75" s="147"/>
      <c r="AF75" s="55"/>
      <c r="AG75" s="56"/>
      <c r="AH75" s="519"/>
      <c r="AI75" s="58"/>
      <c r="AL75" s="51" t="s">
        <v>32</v>
      </c>
      <c r="AM75" s="61"/>
    </row>
    <row r="76" spans="1:39" s="1" customFormat="1">
      <c r="B76" s="379"/>
      <c r="C76" s="396"/>
      <c r="D76" s="396"/>
      <c r="E76" s="379" t="s">
        <v>492</v>
      </c>
      <c r="F76" s="377"/>
      <c r="G76" s="379" t="s">
        <v>492</v>
      </c>
      <c r="H76" s="377"/>
      <c r="I76" s="379" t="s">
        <v>492</v>
      </c>
      <c r="J76" s="377"/>
      <c r="K76" s="379" t="s">
        <v>492</v>
      </c>
      <c r="L76" s="377"/>
      <c r="M76" s="379" t="s">
        <v>492</v>
      </c>
      <c r="N76" s="377"/>
      <c r="O76" s="379" t="s">
        <v>492</v>
      </c>
      <c r="P76" s="377"/>
      <c r="Q76" s="379" t="s">
        <v>492</v>
      </c>
      <c r="R76" s="377"/>
      <c r="S76" s="379" t="s">
        <v>492</v>
      </c>
      <c r="T76" s="377"/>
      <c r="U76" s="377" t="str">
        <f t="shared" si="0"/>
        <v/>
      </c>
      <c r="V76" s="376" t="str">
        <f t="shared" si="1"/>
        <v/>
      </c>
      <c r="W76" s="43"/>
      <c r="X76" s="32" t="s">
        <v>439</v>
      </c>
      <c r="Y76" s="33"/>
      <c r="Z76" s="190">
        <f>SUM(Z59:Z75)</f>
        <v>0</v>
      </c>
      <c r="AA76" s="57"/>
      <c r="AB76" s="57" t="s">
        <v>492</v>
      </c>
      <c r="AC76" s="57"/>
      <c r="AD76" s="147"/>
      <c r="AF76" s="55"/>
      <c r="AG76" s="56"/>
      <c r="AH76" s="518"/>
      <c r="AI76" s="58"/>
      <c r="AL76" s="28"/>
      <c r="AM76" s="54"/>
    </row>
    <row r="77" spans="1:39" s="1" customFormat="1">
      <c r="B77" s="435"/>
      <c r="C77" s="434"/>
      <c r="D77" s="434"/>
      <c r="E77" s="379" t="s">
        <v>492</v>
      </c>
      <c r="F77" s="433"/>
      <c r="G77" s="379" t="s">
        <v>492</v>
      </c>
      <c r="H77" s="433"/>
      <c r="I77" s="379" t="s">
        <v>492</v>
      </c>
      <c r="J77" s="433"/>
      <c r="K77" s="379" t="s">
        <v>492</v>
      </c>
      <c r="L77" s="433"/>
      <c r="M77" s="379" t="s">
        <v>492</v>
      </c>
      <c r="N77" s="425"/>
      <c r="O77" s="379" t="s">
        <v>492</v>
      </c>
      <c r="P77" s="425"/>
      <c r="Q77" s="379" t="s">
        <v>492</v>
      </c>
      <c r="R77" s="425"/>
      <c r="S77" s="379" t="s">
        <v>492</v>
      </c>
      <c r="T77" s="425"/>
      <c r="U77" s="433" t="str">
        <f t="shared" si="0"/>
        <v/>
      </c>
      <c r="V77" s="432" t="str">
        <f t="shared" si="1"/>
        <v/>
      </c>
      <c r="X77" s="32" t="s">
        <v>438</v>
      </c>
      <c r="Y77" s="33"/>
      <c r="Z77" s="213"/>
      <c r="AA77" s="94"/>
      <c r="AB77" s="94" t="s">
        <v>492</v>
      </c>
      <c r="AC77" s="94"/>
      <c r="AD77" s="126"/>
      <c r="AF77" s="88"/>
      <c r="AG77" s="517"/>
      <c r="AH77" s="516"/>
      <c r="AI77" s="515"/>
      <c r="AL77" s="51" t="s">
        <v>343</v>
      </c>
      <c r="AM77" s="61"/>
    </row>
    <row r="78" spans="1:39" s="1" customFormat="1">
      <c r="B78" s="365"/>
      <c r="C78" s="349"/>
      <c r="D78" s="364"/>
      <c r="E78" s="365"/>
      <c r="F78" s="424"/>
      <c r="G78" s="420"/>
      <c r="H78" s="424"/>
      <c r="I78" s="420"/>
      <c r="J78" s="424"/>
      <c r="K78" s="420"/>
      <c r="L78" s="424"/>
      <c r="M78" s="420"/>
      <c r="N78" s="370"/>
      <c r="O78" s="371"/>
      <c r="P78" s="370"/>
      <c r="Q78" s="371"/>
      <c r="R78" s="370"/>
      <c r="S78" s="371"/>
      <c r="T78" s="370"/>
      <c r="U78" s="423"/>
      <c r="V78" s="431"/>
      <c r="X78" s="102" t="s">
        <v>492</v>
      </c>
      <c r="Y78" s="31"/>
      <c r="Z78" s="167"/>
      <c r="AA78" s="158"/>
      <c r="AB78" s="160" t="s">
        <v>492</v>
      </c>
      <c r="AC78" s="160"/>
      <c r="AD78" s="147"/>
      <c r="AF78" s="98"/>
      <c r="AG78" s="25"/>
      <c r="AH78" s="99"/>
      <c r="AI78" s="100"/>
      <c r="AL78" s="28"/>
      <c r="AM78" s="54"/>
    </row>
    <row r="79" spans="1:39" s="1" customFormat="1">
      <c r="B79" s="514" t="s">
        <v>437</v>
      </c>
      <c r="C79" s="513"/>
      <c r="D79" s="512"/>
      <c r="E79" s="430"/>
      <c r="F79" s="428">
        <f>SUM(F60:F77)</f>
        <v>0</v>
      </c>
      <c r="G79" s="429"/>
      <c r="H79" s="428">
        <f>SUM(H60:H77)</f>
        <v>0</v>
      </c>
      <c r="I79" s="429"/>
      <c r="J79" s="428">
        <f>SUM(J60:J77)</f>
        <v>0</v>
      </c>
      <c r="K79" s="429"/>
      <c r="L79" s="428">
        <f>SUM(L60:L77)</f>
        <v>0</v>
      </c>
      <c r="M79" s="429"/>
      <c r="N79" s="428">
        <f>SUM(N60:N77)</f>
        <v>0</v>
      </c>
      <c r="O79" s="429"/>
      <c r="P79" s="428">
        <f>SUM(P60:P77)</f>
        <v>0</v>
      </c>
      <c r="Q79" s="429"/>
      <c r="R79" s="428">
        <f>SUM(R60:R77)</f>
        <v>0</v>
      </c>
      <c r="S79" s="429"/>
      <c r="T79" s="428">
        <f>SUM(T60:T77)</f>
        <v>0</v>
      </c>
      <c r="U79" s="428">
        <f>SUM(U60:U77)</f>
        <v>0</v>
      </c>
      <c r="V79" s="427">
        <f>SUM(V60:V77)</f>
        <v>0</v>
      </c>
      <c r="X79" s="32" t="s">
        <v>436</v>
      </c>
      <c r="Y79" s="33"/>
      <c r="Z79" s="190">
        <f>SUM(Z76+Z78)</f>
        <v>0</v>
      </c>
      <c r="AA79" s="93"/>
      <c r="AB79" s="48" t="s">
        <v>492</v>
      </c>
      <c r="AC79" s="93"/>
      <c r="AD79" s="147"/>
      <c r="AF79" s="63" t="s">
        <v>35</v>
      </c>
      <c r="AG79" s="64"/>
      <c r="AH79" s="65"/>
      <c r="AI79" s="66">
        <f>SUM(AI66:AI77)</f>
        <v>0</v>
      </c>
      <c r="AL79" s="131" t="s">
        <v>81</v>
      </c>
      <c r="AM79" s="426"/>
    </row>
    <row r="80" spans="1:39" s="1" customFormat="1">
      <c r="B80" s="365"/>
      <c r="C80" s="349"/>
      <c r="D80" s="364"/>
      <c r="E80" s="365"/>
      <c r="F80" s="424"/>
      <c r="G80" s="420"/>
      <c r="H80" s="424"/>
      <c r="I80" s="420"/>
      <c r="J80" s="424"/>
      <c r="K80" s="420"/>
      <c r="L80" s="424"/>
      <c r="M80" s="420"/>
      <c r="N80" s="425"/>
      <c r="O80" s="420"/>
      <c r="P80" s="424"/>
      <c r="Q80" s="420"/>
      <c r="R80" s="424"/>
      <c r="S80" s="420"/>
      <c r="T80" s="424"/>
      <c r="U80" s="423"/>
      <c r="V80" s="422"/>
      <c r="X80" s="31"/>
      <c r="Y80" s="31"/>
      <c r="Z80" s="154"/>
      <c r="AA80" s="57"/>
      <c r="AB80" s="57" t="s">
        <v>492</v>
      </c>
      <c r="AC80" s="57"/>
      <c r="AD80" s="147"/>
      <c r="AF80" s="2" t="s">
        <v>36</v>
      </c>
      <c r="AL80" s="28"/>
      <c r="AM80" s="54"/>
    </row>
    <row r="81" spans="1:39" s="1" customFormat="1">
      <c r="B81" s="412" t="s">
        <v>415</v>
      </c>
      <c r="C81" s="507"/>
      <c r="D81" s="411"/>
      <c r="E81" s="421"/>
      <c r="F81" s="353" t="e">
        <f>+#REF!+F79</f>
        <v>#REF!</v>
      </c>
      <c r="G81" s="354"/>
      <c r="H81" s="353" t="e">
        <f>+#REF!+H79</f>
        <v>#REF!</v>
      </c>
      <c r="I81" s="354"/>
      <c r="J81" s="353" t="e">
        <f>+#REF!+J79</f>
        <v>#REF!</v>
      </c>
      <c r="K81" s="354"/>
      <c r="L81" s="353" t="e">
        <f>+#REF!+L79</f>
        <v>#REF!</v>
      </c>
      <c r="M81" s="354"/>
      <c r="N81" s="353" t="e">
        <f>+#REF!+N79</f>
        <v>#REF!</v>
      </c>
      <c r="O81" s="354"/>
      <c r="P81" s="353" t="e">
        <f>+#REF!+P79</f>
        <v>#REF!</v>
      </c>
      <c r="Q81" s="354"/>
      <c r="R81" s="353" t="e">
        <f>+#REF!+R79</f>
        <v>#REF!</v>
      </c>
      <c r="S81" s="354"/>
      <c r="T81" s="353" t="e">
        <f>+#REF!+T79</f>
        <v>#REF!</v>
      </c>
      <c r="U81" s="352" t="e">
        <f>+#REF!+U79</f>
        <v>#REF!</v>
      </c>
      <c r="V81" s="351" t="e">
        <f>+#REF!+V79</f>
        <v>#REF!</v>
      </c>
      <c r="X81" s="32" t="s">
        <v>435</v>
      </c>
      <c r="Y81" s="33"/>
      <c r="Z81" s="213"/>
      <c r="AA81" s="94"/>
      <c r="AB81" s="94" t="s">
        <v>492</v>
      </c>
      <c r="AC81" s="94"/>
      <c r="AD81" s="126"/>
      <c r="AL81" s="30" t="s">
        <v>34</v>
      </c>
      <c r="AM81" s="77"/>
    </row>
    <row r="82" spans="1:39" s="1" customFormat="1">
      <c r="A82" s="43"/>
      <c r="B82" s="349"/>
      <c r="C82" s="349"/>
      <c r="D82" s="349"/>
      <c r="E82" s="349"/>
      <c r="F82" s="349"/>
      <c r="G82" s="349"/>
      <c r="H82" s="349"/>
      <c r="I82" s="349"/>
      <c r="J82" s="349"/>
      <c r="K82" s="349"/>
      <c r="L82" s="349"/>
      <c r="M82" s="349"/>
      <c r="N82" s="349"/>
      <c r="O82" s="349"/>
      <c r="P82" s="349"/>
      <c r="Q82" s="349"/>
      <c r="R82" s="349"/>
      <c r="S82" s="349"/>
      <c r="T82" s="349"/>
      <c r="U82" s="420"/>
      <c r="V82" s="419"/>
      <c r="W82" s="1">
        <v>1</v>
      </c>
      <c r="X82" s="102" t="s">
        <v>492</v>
      </c>
      <c r="Y82" s="31"/>
      <c r="Z82" s="167"/>
      <c r="AA82" s="162"/>
      <c r="AB82" s="161" t="s">
        <v>492</v>
      </c>
      <c r="AC82" s="89"/>
      <c r="AD82" s="149"/>
      <c r="AF82" s="98"/>
      <c r="AG82" s="25"/>
      <c r="AH82" s="99"/>
      <c r="AI82" s="100"/>
      <c r="AL82" s="28"/>
      <c r="AM82" s="54"/>
    </row>
    <row r="83" spans="1:39" s="1" customFormat="1">
      <c r="A83" s="43"/>
      <c r="B83" s="418"/>
      <c r="C83" s="417"/>
      <c r="D83" s="416"/>
      <c r="E83" s="415"/>
      <c r="F83" s="415" t="s">
        <v>434</v>
      </c>
      <c r="G83" s="415"/>
      <c r="H83" s="415"/>
      <c r="I83" s="415"/>
      <c r="J83" s="415"/>
      <c r="K83" s="415"/>
      <c r="L83" s="415"/>
      <c r="M83" s="415"/>
      <c r="N83" s="415"/>
      <c r="O83" s="415"/>
      <c r="P83" s="415"/>
      <c r="Q83" s="415"/>
      <c r="R83" s="415"/>
      <c r="S83" s="415"/>
      <c r="T83" s="415"/>
      <c r="U83" s="415"/>
      <c r="V83" s="414"/>
      <c r="X83" s="32" t="s">
        <v>433</v>
      </c>
      <c r="Y83" s="511"/>
      <c r="Z83" s="190">
        <f>SUM(AD83+Z82)</f>
        <v>0</v>
      </c>
      <c r="AA83" s="130"/>
      <c r="AB83" s="33" t="s">
        <v>82</v>
      </c>
      <c r="AC83" s="33"/>
      <c r="AD83" s="216">
        <f>SUM(AD59:AD82)</f>
        <v>0</v>
      </c>
      <c r="AF83" s="102" t="s">
        <v>76</v>
      </c>
      <c r="AG83" s="64"/>
      <c r="AH83" s="65"/>
      <c r="AI83" s="66">
        <f>+AH59*AI59+AH60*AI60+AH61*AI61+AH66*AI66+AH67*AI67+AH68*AI68+AH69*AI69+AH70*AI70+AH71*AI71+AH72*AI72+AH73*AI73+AH74*AI74+AH75*AI75+AH76*AI76+AH77*AI77</f>
        <v>0</v>
      </c>
      <c r="AL83" s="30" t="s">
        <v>5</v>
      </c>
      <c r="AM83" s="66">
        <f>SUM(AM73:AM82)</f>
        <v>-5095</v>
      </c>
    </row>
    <row r="84" spans="1:39" s="1" customFormat="1">
      <c r="A84" s="43"/>
      <c r="B84" s="412" t="s">
        <v>432</v>
      </c>
      <c r="C84" s="411" t="s">
        <v>431</v>
      </c>
      <c r="D84" s="410" t="s">
        <v>430</v>
      </c>
      <c r="E84" s="409"/>
      <c r="F84" s="407" t="s">
        <v>15</v>
      </c>
      <c r="G84" s="408"/>
      <c r="H84" s="407" t="s">
        <v>16</v>
      </c>
      <c r="I84" s="408"/>
      <c r="J84" s="410" t="s">
        <v>17</v>
      </c>
      <c r="K84" s="409"/>
      <c r="L84" s="407" t="s">
        <v>18</v>
      </c>
      <c r="M84" s="408"/>
      <c r="N84" s="407" t="s">
        <v>19</v>
      </c>
      <c r="O84" s="408"/>
      <c r="P84" s="407" t="s">
        <v>429</v>
      </c>
      <c r="Q84" s="355"/>
      <c r="R84" s="407" t="s">
        <v>428</v>
      </c>
      <c r="S84" s="355"/>
      <c r="T84" s="407" t="s">
        <v>427</v>
      </c>
      <c r="U84" s="406" t="s">
        <v>6</v>
      </c>
      <c r="V84" s="405" t="s">
        <v>426</v>
      </c>
      <c r="X84" s="2"/>
      <c r="Z84" s="101"/>
      <c r="AB84" s="95"/>
      <c r="AD84" s="101"/>
      <c r="AM84" s="69"/>
    </row>
    <row r="85" spans="1:39" s="1" customFormat="1">
      <c r="A85" s="43"/>
      <c r="B85" s="404"/>
      <c r="C85" s="403"/>
      <c r="D85" s="402"/>
      <c r="E85" s="379" t="s">
        <v>492</v>
      </c>
      <c r="F85" s="401"/>
      <c r="G85" s="379" t="s">
        <v>492</v>
      </c>
      <c r="H85" s="401"/>
      <c r="I85" s="379" t="s">
        <v>492</v>
      </c>
      <c r="J85" s="401"/>
      <c r="K85" s="379" t="s">
        <v>492</v>
      </c>
      <c r="L85" s="401"/>
      <c r="M85" s="379" t="s">
        <v>492</v>
      </c>
      <c r="N85" s="401"/>
      <c r="O85" s="379" t="s">
        <v>492</v>
      </c>
      <c r="P85" s="401"/>
      <c r="Q85" s="379" t="s">
        <v>492</v>
      </c>
      <c r="R85" s="401"/>
      <c r="S85" s="379" t="s">
        <v>492</v>
      </c>
      <c r="T85" s="401"/>
      <c r="U85" s="377" t="str">
        <f t="shared" ref="U85:U101" si="2">IF(SUM(F85+H85+J85+L85+N85+P85+R85+T85)=0,"",SUM(F85+H85+J85+L85+N85+P85+R85+T85))</f>
        <v/>
      </c>
      <c r="V85" s="376" t="str">
        <f t="shared" ref="V85:V101" si="3">IF(ISERROR(SUM(E85*F85+G85*H85+I85*J85+K85*L85+M85*N85+O85*P85+Q85*R85+S85*T85)),"",SUM(E85*F85+G85*H85+I85*J85+K85*L85+M85*N85+O85*P85+Q85*R85+S85*T85))</f>
        <v/>
      </c>
      <c r="X85" s="64" t="s">
        <v>425</v>
      </c>
      <c r="AL85" s="95" t="s">
        <v>342</v>
      </c>
      <c r="AM85" s="69"/>
    </row>
    <row r="86" spans="1:39" s="1" customFormat="1">
      <c r="A86" s="43"/>
      <c r="B86" s="379"/>
      <c r="C86" s="396"/>
      <c r="D86" s="392"/>
      <c r="E86" s="379" t="s">
        <v>492</v>
      </c>
      <c r="F86" s="377"/>
      <c r="G86" s="379" t="s">
        <v>492</v>
      </c>
      <c r="H86" s="377"/>
      <c r="I86" s="379" t="s">
        <v>492</v>
      </c>
      <c r="J86" s="377"/>
      <c r="K86" s="379" t="s">
        <v>492</v>
      </c>
      <c r="L86" s="377"/>
      <c r="M86" s="379" t="s">
        <v>492</v>
      </c>
      <c r="N86" s="377"/>
      <c r="O86" s="379" t="s">
        <v>492</v>
      </c>
      <c r="P86" s="377"/>
      <c r="Q86" s="379" t="s">
        <v>492</v>
      </c>
      <c r="R86" s="377"/>
      <c r="S86" s="379" t="s">
        <v>492</v>
      </c>
      <c r="T86" s="377"/>
      <c r="U86" s="377" t="str">
        <f t="shared" si="2"/>
        <v/>
      </c>
      <c r="V86" s="376" t="str">
        <f t="shared" si="3"/>
        <v/>
      </c>
      <c r="X86" s="225"/>
      <c r="Y86" s="33"/>
      <c r="Z86" s="34" t="s">
        <v>424</v>
      </c>
      <c r="AA86" s="33"/>
      <c r="AB86" s="212"/>
      <c r="AC86" s="33"/>
      <c r="AD86" s="34" t="s">
        <v>423</v>
      </c>
      <c r="AE86" s="33"/>
      <c r="AF86" s="212"/>
      <c r="AG86" s="33"/>
      <c r="AH86" s="33"/>
      <c r="AI86" s="34" t="s">
        <v>422</v>
      </c>
      <c r="AJ86" s="212"/>
      <c r="AL86" s="98"/>
      <c r="AM86" s="100"/>
    </row>
    <row r="87" spans="1:39" s="1" customFormat="1">
      <c r="A87" s="43"/>
      <c r="B87" s="379"/>
      <c r="C87" s="396"/>
      <c r="D87" s="392"/>
      <c r="E87" s="379" t="s">
        <v>492</v>
      </c>
      <c r="F87" s="377"/>
      <c r="G87" s="379" t="s">
        <v>492</v>
      </c>
      <c r="H87" s="377"/>
      <c r="I87" s="379" t="s">
        <v>492</v>
      </c>
      <c r="J87" s="377"/>
      <c r="K87" s="379" t="s">
        <v>492</v>
      </c>
      <c r="L87" s="377"/>
      <c r="M87" s="379" t="s">
        <v>492</v>
      </c>
      <c r="N87" s="377"/>
      <c r="O87" s="379" t="s">
        <v>492</v>
      </c>
      <c r="P87" s="377"/>
      <c r="Q87" s="379" t="s">
        <v>492</v>
      </c>
      <c r="R87" s="377"/>
      <c r="S87" s="379" t="s">
        <v>492</v>
      </c>
      <c r="T87" s="377"/>
      <c r="U87" s="377" t="str">
        <f t="shared" si="2"/>
        <v/>
      </c>
      <c r="V87" s="376" t="str">
        <f t="shared" si="3"/>
        <v/>
      </c>
      <c r="X87" s="52"/>
      <c r="Y87" s="2" t="s">
        <v>42</v>
      </c>
      <c r="Z87" s="395"/>
      <c r="AB87" s="128"/>
      <c r="AC87" s="2" t="s">
        <v>42</v>
      </c>
      <c r="AD87" s="101">
        <f>SUM(昨年日報!X1709)</f>
        <v>2297</v>
      </c>
      <c r="AF87" s="52"/>
      <c r="AG87" s="1" t="s">
        <v>2</v>
      </c>
      <c r="AH87" s="2"/>
      <c r="AI87" s="264">
        <f>SUM(昨年日報!AC1709)</f>
        <v>2616</v>
      </c>
      <c r="AJ87" s="52"/>
      <c r="AL87" s="400"/>
      <c r="AM87" s="399"/>
    </row>
    <row r="88" spans="1:39" s="1" customFormat="1">
      <c r="A88" s="43"/>
      <c r="B88" s="379"/>
      <c r="C88" s="396"/>
      <c r="D88" s="392"/>
      <c r="E88" s="379" t="s">
        <v>492</v>
      </c>
      <c r="F88" s="377"/>
      <c r="G88" s="379" t="s">
        <v>492</v>
      </c>
      <c r="H88" s="377"/>
      <c r="I88" s="379" t="s">
        <v>492</v>
      </c>
      <c r="J88" s="377"/>
      <c r="K88" s="379" t="s">
        <v>492</v>
      </c>
      <c r="L88" s="377"/>
      <c r="M88" s="379" t="s">
        <v>492</v>
      </c>
      <c r="N88" s="377"/>
      <c r="O88" s="379" t="s">
        <v>492</v>
      </c>
      <c r="P88" s="377"/>
      <c r="Q88" s="379" t="s">
        <v>492</v>
      </c>
      <c r="R88" s="377"/>
      <c r="S88" s="379" t="s">
        <v>492</v>
      </c>
      <c r="T88" s="377"/>
      <c r="U88" s="377" t="str">
        <f t="shared" si="2"/>
        <v/>
      </c>
      <c r="V88" s="376" t="str">
        <f t="shared" si="3"/>
        <v/>
      </c>
      <c r="X88" s="107" t="s">
        <v>43</v>
      </c>
      <c r="Y88" s="48" t="s">
        <v>44</v>
      </c>
      <c r="Z88" s="386"/>
      <c r="AA88" s="93"/>
      <c r="AB88" s="385" t="str">
        <f>+IF(ISERROR(Z88/Z87*100),"",(Z88/Z87*100))</f>
        <v/>
      </c>
      <c r="AC88" s="48" t="s">
        <v>44</v>
      </c>
      <c r="AD88" s="108">
        <f>SUM(昨年日報!X1710)</f>
        <v>4817</v>
      </c>
      <c r="AE88" s="93"/>
      <c r="AF88" s="357">
        <f>+IF(ISERROR(AD88/AD87*100),"",(AD88/AD87*100))</f>
        <v>209.70831519373095</v>
      </c>
      <c r="AG88" s="93" t="s">
        <v>3</v>
      </c>
      <c r="AH88" s="48"/>
      <c r="AI88" s="265">
        <f>SUM(昨年日報!AC1710)</f>
        <v>5095</v>
      </c>
      <c r="AJ88" s="385">
        <f>+IF(ISERROR(AI88/AI87*100),"",(AI88/AI87*100))</f>
        <v>194.76299694189603</v>
      </c>
      <c r="AL88" s="72"/>
      <c r="AM88" s="54"/>
    </row>
    <row r="89" spans="1:39" s="1" customFormat="1">
      <c r="A89" s="43"/>
      <c r="B89" s="379"/>
      <c r="C89" s="396"/>
      <c r="D89" s="392"/>
      <c r="E89" s="379" t="s">
        <v>492</v>
      </c>
      <c r="F89" s="377"/>
      <c r="G89" s="379" t="s">
        <v>492</v>
      </c>
      <c r="H89" s="377"/>
      <c r="I89" s="379" t="s">
        <v>492</v>
      </c>
      <c r="J89" s="377"/>
      <c r="K89" s="379" t="s">
        <v>492</v>
      </c>
      <c r="L89" s="377"/>
      <c r="M89" s="379" t="s">
        <v>492</v>
      </c>
      <c r="N89" s="377"/>
      <c r="O89" s="379" t="s">
        <v>492</v>
      </c>
      <c r="P89" s="377"/>
      <c r="Q89" s="379" t="s">
        <v>492</v>
      </c>
      <c r="R89" s="377"/>
      <c r="S89" s="379" t="s">
        <v>492</v>
      </c>
      <c r="T89" s="377"/>
      <c r="U89" s="377" t="str">
        <f t="shared" si="2"/>
        <v/>
      </c>
      <c r="V89" s="376" t="str">
        <f t="shared" si="3"/>
        <v/>
      </c>
      <c r="X89" s="110"/>
      <c r="Y89" s="90"/>
      <c r="Z89" s="395"/>
      <c r="AB89" s="128"/>
      <c r="AD89" s="101">
        <f>SUM(昨年日報!X1711)</f>
        <v>7676800</v>
      </c>
      <c r="AF89" s="375"/>
      <c r="AI89" s="266">
        <f>SUM(昨年日報!AC1711)</f>
        <v>8721410</v>
      </c>
      <c r="AJ89" s="375"/>
      <c r="AL89" s="72"/>
      <c r="AM89" s="54"/>
    </row>
    <row r="90" spans="1:39" s="1" customFormat="1">
      <c r="A90" s="43"/>
      <c r="B90" s="379"/>
      <c r="C90" s="396"/>
      <c r="D90" s="392"/>
      <c r="E90" s="379" t="s">
        <v>492</v>
      </c>
      <c r="F90" s="377"/>
      <c r="G90" s="379" t="s">
        <v>492</v>
      </c>
      <c r="H90" s="377"/>
      <c r="I90" s="379" t="s">
        <v>492</v>
      </c>
      <c r="J90" s="377"/>
      <c r="K90" s="379" t="s">
        <v>492</v>
      </c>
      <c r="L90" s="377"/>
      <c r="M90" s="379" t="s">
        <v>492</v>
      </c>
      <c r="N90" s="377"/>
      <c r="O90" s="379" t="s">
        <v>492</v>
      </c>
      <c r="P90" s="377"/>
      <c r="Q90" s="379" t="s">
        <v>492</v>
      </c>
      <c r="R90" s="377"/>
      <c r="S90" s="379" t="s">
        <v>492</v>
      </c>
      <c r="T90" s="377"/>
      <c r="U90" s="377" t="str">
        <f t="shared" si="2"/>
        <v/>
      </c>
      <c r="V90" s="376" t="str">
        <f t="shared" si="3"/>
        <v/>
      </c>
      <c r="X90" s="113" t="s">
        <v>45</v>
      </c>
      <c r="Y90" s="84"/>
      <c r="Z90" s="386"/>
      <c r="AA90" s="93"/>
      <c r="AB90" s="385" t="str">
        <f>+IF(ISERROR(Z90/Z89*100),"",(Z90/Z89*100))</f>
        <v/>
      </c>
      <c r="AC90" s="93"/>
      <c r="AD90" s="108">
        <f>SUM(昨年日報!X1712)</f>
        <v>22788980</v>
      </c>
      <c r="AE90" s="93"/>
      <c r="AF90" s="385">
        <f>+IF(ISERROR(AD90/AD89*100),"",(AD90/AD89*100))</f>
        <v>296.85520008336806</v>
      </c>
      <c r="AG90" s="93"/>
      <c r="AH90" s="93"/>
      <c r="AI90" s="267">
        <f>SUM(昨年日報!AC1712)</f>
        <v>23972940</v>
      </c>
      <c r="AJ90" s="385">
        <f>+IF(ISERROR(AI90/AI89*100),"",(AI90/AI89*100))</f>
        <v>274.87459023254269</v>
      </c>
      <c r="AL90" s="72"/>
      <c r="AM90" s="54"/>
    </row>
    <row r="91" spans="1:39" s="1" customFormat="1">
      <c r="A91" s="43"/>
      <c r="B91" s="379"/>
      <c r="C91" s="396"/>
      <c r="D91" s="392"/>
      <c r="E91" s="379" t="s">
        <v>492</v>
      </c>
      <c r="F91" s="377"/>
      <c r="G91" s="379" t="s">
        <v>492</v>
      </c>
      <c r="H91" s="377"/>
      <c r="I91" s="379" t="s">
        <v>492</v>
      </c>
      <c r="J91" s="377"/>
      <c r="K91" s="379" t="s">
        <v>492</v>
      </c>
      <c r="L91" s="377"/>
      <c r="M91" s="379" t="s">
        <v>492</v>
      </c>
      <c r="N91" s="377"/>
      <c r="O91" s="379" t="s">
        <v>492</v>
      </c>
      <c r="P91" s="377"/>
      <c r="Q91" s="379" t="s">
        <v>492</v>
      </c>
      <c r="R91" s="377"/>
      <c r="S91" s="379" t="s">
        <v>492</v>
      </c>
      <c r="T91" s="377"/>
      <c r="U91" s="377" t="str">
        <f t="shared" si="2"/>
        <v/>
      </c>
      <c r="V91" s="376" t="str">
        <f t="shared" si="3"/>
        <v/>
      </c>
      <c r="X91" s="110" t="s">
        <v>421</v>
      </c>
      <c r="Y91" s="358"/>
      <c r="Z91" s="395"/>
      <c r="AB91" s="128"/>
      <c r="AD91" s="101">
        <f>SUM(昨年日報!X1713)</f>
        <v>2100</v>
      </c>
      <c r="AF91" s="52"/>
      <c r="AI91" s="266">
        <f>SUM(昨年日報!AC1713)</f>
        <v>2100</v>
      </c>
      <c r="AJ91" s="375"/>
      <c r="AL91" s="72"/>
      <c r="AM91" s="54"/>
    </row>
    <row r="92" spans="1:39" s="1" customFormat="1">
      <c r="A92" s="43"/>
      <c r="B92" s="379"/>
      <c r="C92" s="396"/>
      <c r="D92" s="392"/>
      <c r="E92" s="379" t="s">
        <v>492</v>
      </c>
      <c r="F92" s="377"/>
      <c r="G92" s="379" t="s">
        <v>492</v>
      </c>
      <c r="H92" s="377"/>
      <c r="I92" s="379" t="s">
        <v>492</v>
      </c>
      <c r="J92" s="377"/>
      <c r="K92" s="379" t="s">
        <v>492</v>
      </c>
      <c r="L92" s="377"/>
      <c r="M92" s="379" t="s">
        <v>492</v>
      </c>
      <c r="N92" s="377"/>
      <c r="O92" s="379" t="s">
        <v>492</v>
      </c>
      <c r="P92" s="377"/>
      <c r="Q92" s="379" t="s">
        <v>492</v>
      </c>
      <c r="R92" s="377"/>
      <c r="S92" s="379" t="s">
        <v>492</v>
      </c>
      <c r="T92" s="377"/>
      <c r="U92" s="377" t="str">
        <f t="shared" si="2"/>
        <v/>
      </c>
      <c r="V92" s="376" t="str">
        <f t="shared" si="3"/>
        <v/>
      </c>
      <c r="X92" s="107" t="s">
        <v>47</v>
      </c>
      <c r="Y92" s="397"/>
      <c r="Z92" s="386"/>
      <c r="AA92" s="93"/>
      <c r="AB92" s="385" t="str">
        <f>+IF(ISERROR(Z92/Z91*100),"",(Z92/Z91*100))</f>
        <v/>
      </c>
      <c r="AC92" s="93"/>
      <c r="AD92" s="108">
        <f>SUM(昨年日報!X1714)</f>
        <v>10000</v>
      </c>
      <c r="AE92" s="93"/>
      <c r="AF92" s="357">
        <f>+IF(ISERROR(AD92/AD91*100),"",(AD92/AD91*100))</f>
        <v>476.1904761904762</v>
      </c>
      <c r="AG92" s="93"/>
      <c r="AH92" s="93"/>
      <c r="AI92" s="267">
        <f>SUM(昨年日報!AC1714)</f>
        <v>10000</v>
      </c>
      <c r="AJ92" s="385">
        <f>+IF(ISERROR(AI92/AI91*100),"",(AI92/AI91*100))</f>
        <v>476.1904761904762</v>
      </c>
      <c r="AL92" s="72"/>
      <c r="AM92" s="54"/>
    </row>
    <row r="93" spans="1:39" s="1" customFormat="1">
      <c r="A93" s="43"/>
      <c r="B93" s="379"/>
      <c r="C93" s="396"/>
      <c r="D93" s="392"/>
      <c r="E93" s="379" t="s">
        <v>492</v>
      </c>
      <c r="F93" s="377"/>
      <c r="G93" s="379" t="s">
        <v>492</v>
      </c>
      <c r="H93" s="377"/>
      <c r="I93" s="379" t="s">
        <v>492</v>
      </c>
      <c r="J93" s="377"/>
      <c r="K93" s="379" t="s">
        <v>492</v>
      </c>
      <c r="L93" s="377"/>
      <c r="M93" s="379" t="s">
        <v>492</v>
      </c>
      <c r="N93" s="377"/>
      <c r="O93" s="379" t="s">
        <v>492</v>
      </c>
      <c r="P93" s="377"/>
      <c r="Q93" s="379" t="s">
        <v>492</v>
      </c>
      <c r="R93" s="377"/>
      <c r="S93" s="379" t="s">
        <v>492</v>
      </c>
      <c r="T93" s="377"/>
      <c r="U93" s="377" t="str">
        <f t="shared" si="2"/>
        <v/>
      </c>
      <c r="V93" s="376" t="str">
        <f t="shared" si="3"/>
        <v/>
      </c>
      <c r="X93" s="115" t="s">
        <v>420</v>
      </c>
      <c r="Y93" s="395"/>
      <c r="Z93" s="395"/>
      <c r="AB93" s="128"/>
      <c r="AD93" s="101">
        <f>SUM(昨年日報!X1715)</f>
        <v>137190</v>
      </c>
      <c r="AF93" s="375"/>
      <c r="AI93" s="266">
        <f>SUM(昨年日報!AC1715)</f>
        <v>157210</v>
      </c>
      <c r="AJ93" s="375"/>
      <c r="AL93" s="72"/>
      <c r="AM93" s="54"/>
    </row>
    <row r="94" spans="1:39" s="1" customFormat="1">
      <c r="A94" s="43"/>
      <c r="B94" s="379"/>
      <c r="C94" s="398"/>
      <c r="D94" s="392"/>
      <c r="E94" s="379" t="s">
        <v>492</v>
      </c>
      <c r="F94" s="377"/>
      <c r="G94" s="379" t="s">
        <v>492</v>
      </c>
      <c r="H94" s="377"/>
      <c r="I94" s="379" t="s">
        <v>492</v>
      </c>
      <c r="J94" s="377"/>
      <c r="K94" s="379" t="s">
        <v>492</v>
      </c>
      <c r="L94" s="377"/>
      <c r="M94" s="379" t="s">
        <v>492</v>
      </c>
      <c r="N94" s="377"/>
      <c r="O94" s="379" t="s">
        <v>492</v>
      </c>
      <c r="P94" s="377"/>
      <c r="Q94" s="379" t="s">
        <v>492</v>
      </c>
      <c r="R94" s="377"/>
      <c r="S94" s="379" t="s">
        <v>492</v>
      </c>
      <c r="T94" s="377"/>
      <c r="U94" s="377" t="str">
        <f t="shared" si="2"/>
        <v/>
      </c>
      <c r="V94" s="376" t="str">
        <f t="shared" si="3"/>
        <v/>
      </c>
      <c r="X94" s="116" t="s">
        <v>49</v>
      </c>
      <c r="Y94" s="397"/>
      <c r="Z94" s="386"/>
      <c r="AA94" s="93"/>
      <c r="AB94" s="385" t="str">
        <f>+IF(ISERROR(Z94/Z93*100),"",(Z94/Z93*100))</f>
        <v/>
      </c>
      <c r="AC94" s="93"/>
      <c r="AD94" s="108">
        <f>SUM(昨年日報!X1716)</f>
        <v>342940</v>
      </c>
      <c r="AE94" s="93"/>
      <c r="AF94" s="385">
        <f>+IF(ISERROR(AD94/AD93*100),"",(AD94/AD93*100))</f>
        <v>249.97448793643849</v>
      </c>
      <c r="AG94" s="93"/>
      <c r="AH94" s="93"/>
      <c r="AI94" s="267">
        <f>SUM(昨年日報!AC1716)</f>
        <v>360340</v>
      </c>
      <c r="AJ94" s="385">
        <f>+IF(ISERROR(AI94/AI93*100),"",(AI94/AI93*100))</f>
        <v>229.20933782838242</v>
      </c>
      <c r="AL94" s="72"/>
      <c r="AM94" s="54"/>
    </row>
    <row r="95" spans="1:39" s="1" customFormat="1">
      <c r="A95" s="43"/>
      <c r="B95" s="379"/>
      <c r="C95" s="396"/>
      <c r="D95" s="392"/>
      <c r="E95" s="379" t="s">
        <v>492</v>
      </c>
      <c r="F95" s="377"/>
      <c r="G95" s="379" t="s">
        <v>492</v>
      </c>
      <c r="H95" s="377"/>
      <c r="I95" s="379" t="s">
        <v>492</v>
      </c>
      <c r="J95" s="377"/>
      <c r="K95" s="379" t="s">
        <v>492</v>
      </c>
      <c r="L95" s="377"/>
      <c r="M95" s="379" t="s">
        <v>492</v>
      </c>
      <c r="N95" s="377"/>
      <c r="O95" s="379" t="s">
        <v>492</v>
      </c>
      <c r="P95" s="377"/>
      <c r="Q95" s="379" t="s">
        <v>492</v>
      </c>
      <c r="R95" s="377"/>
      <c r="S95" s="379" t="s">
        <v>492</v>
      </c>
      <c r="T95" s="377"/>
      <c r="U95" s="377" t="str">
        <f t="shared" si="2"/>
        <v/>
      </c>
      <c r="V95" s="376" t="str">
        <f t="shared" si="3"/>
        <v/>
      </c>
      <c r="X95" s="115" t="s">
        <v>419</v>
      </c>
      <c r="Y95" s="395"/>
      <c r="Z95" s="395"/>
      <c r="AB95" s="128"/>
      <c r="AD95" s="101">
        <f>SUM(昨年日報!X1717)</f>
        <v>133200</v>
      </c>
      <c r="AF95" s="52"/>
      <c r="AI95" s="266">
        <f>SUM(昨年日報!AC1717)</f>
        <v>156000</v>
      </c>
      <c r="AJ95" s="375"/>
      <c r="AL95" s="72"/>
      <c r="AM95" s="54"/>
    </row>
    <row r="96" spans="1:39" s="1" customFormat="1">
      <c r="B96" s="379"/>
      <c r="C96" s="398"/>
      <c r="D96" s="392"/>
      <c r="E96" s="379" t="s">
        <v>492</v>
      </c>
      <c r="F96" s="377"/>
      <c r="G96" s="379" t="s">
        <v>492</v>
      </c>
      <c r="H96" s="377"/>
      <c r="I96" s="379" t="s">
        <v>492</v>
      </c>
      <c r="J96" s="377"/>
      <c r="K96" s="379" t="s">
        <v>492</v>
      </c>
      <c r="L96" s="377"/>
      <c r="M96" s="379" t="s">
        <v>492</v>
      </c>
      <c r="N96" s="377"/>
      <c r="O96" s="379" t="s">
        <v>492</v>
      </c>
      <c r="P96" s="377"/>
      <c r="Q96" s="379" t="s">
        <v>492</v>
      </c>
      <c r="R96" s="377"/>
      <c r="S96" s="379" t="s">
        <v>492</v>
      </c>
      <c r="T96" s="377"/>
      <c r="U96" s="377" t="str">
        <f t="shared" si="2"/>
        <v/>
      </c>
      <c r="V96" s="376" t="str">
        <f t="shared" si="3"/>
        <v/>
      </c>
      <c r="X96" s="117" t="s">
        <v>51</v>
      </c>
      <c r="Y96" s="397"/>
      <c r="Z96" s="386"/>
      <c r="AA96" s="93"/>
      <c r="AB96" s="385" t="str">
        <f>+IF(ISERROR(Z96/Z95*100),"",(Z96/Z95*100))</f>
        <v/>
      </c>
      <c r="AC96" s="93"/>
      <c r="AD96" s="108">
        <f>SUM(昨年日報!X1718)</f>
        <v>291800</v>
      </c>
      <c r="AE96" s="93"/>
      <c r="AF96" s="357">
        <f>+IF(ISERROR(AD96/AD95*100),"",(AD96/AD95*100))</f>
        <v>219.06906906906909</v>
      </c>
      <c r="AG96" s="93"/>
      <c r="AH96" s="93"/>
      <c r="AI96" s="267">
        <f>SUM(昨年日報!AC1718)</f>
        <v>324800</v>
      </c>
      <c r="AJ96" s="385">
        <f>+IF(ISERROR(AI96/AI95*100),"",(AI96/AI95*100))</f>
        <v>208.20512820512823</v>
      </c>
      <c r="AL96" s="72"/>
      <c r="AM96" s="54"/>
    </row>
    <row r="97" spans="2:39" s="1" customFormat="1">
      <c r="B97" s="379"/>
      <c r="C97" s="396"/>
      <c r="D97" s="392"/>
      <c r="E97" s="379" t="s">
        <v>492</v>
      </c>
      <c r="F97" s="391"/>
      <c r="G97" s="379" t="s">
        <v>492</v>
      </c>
      <c r="H97" s="391"/>
      <c r="I97" s="379" t="s">
        <v>492</v>
      </c>
      <c r="J97" s="391"/>
      <c r="K97" s="379" t="s">
        <v>492</v>
      </c>
      <c r="L97" s="391"/>
      <c r="M97" s="379" t="s">
        <v>492</v>
      </c>
      <c r="N97" s="391"/>
      <c r="O97" s="379" t="s">
        <v>492</v>
      </c>
      <c r="P97" s="391"/>
      <c r="Q97" s="379" t="s">
        <v>492</v>
      </c>
      <c r="R97" s="391"/>
      <c r="S97" s="379" t="s">
        <v>492</v>
      </c>
      <c r="T97" s="391"/>
      <c r="U97" s="377" t="str">
        <f t="shared" si="2"/>
        <v/>
      </c>
      <c r="V97" s="376" t="str">
        <f t="shared" si="3"/>
        <v/>
      </c>
      <c r="X97" s="110"/>
      <c r="Y97" s="72"/>
      <c r="Z97" s="395"/>
      <c r="AB97" s="128"/>
      <c r="AD97" s="101">
        <f>SUM(昨年日報!X1719)</f>
        <v>0</v>
      </c>
      <c r="AF97" s="375"/>
      <c r="AI97" s="266">
        <f>SUM(昨年日報!AC1719)</f>
        <v>0</v>
      </c>
      <c r="AJ97" s="375"/>
      <c r="AL97" s="72"/>
      <c r="AM97" s="54"/>
    </row>
    <row r="98" spans="2:39" s="1" customFormat="1">
      <c r="B98" s="394"/>
      <c r="C98" s="393"/>
      <c r="D98" s="392"/>
      <c r="E98" s="379" t="s">
        <v>492</v>
      </c>
      <c r="F98" s="390"/>
      <c r="G98" s="379" t="s">
        <v>492</v>
      </c>
      <c r="H98" s="391"/>
      <c r="I98" s="379" t="s">
        <v>492</v>
      </c>
      <c r="J98" s="390"/>
      <c r="K98" s="379" t="s">
        <v>492</v>
      </c>
      <c r="L98" s="391"/>
      <c r="M98" s="379" t="s">
        <v>492</v>
      </c>
      <c r="N98" s="390"/>
      <c r="O98" s="379" t="s">
        <v>492</v>
      </c>
      <c r="P98" s="390"/>
      <c r="Q98" s="379" t="s">
        <v>492</v>
      </c>
      <c r="R98" s="390"/>
      <c r="S98" s="379" t="s">
        <v>492</v>
      </c>
      <c r="T98" s="390"/>
      <c r="U98" s="377" t="str">
        <f t="shared" si="2"/>
        <v/>
      </c>
      <c r="V98" s="376" t="str">
        <f t="shared" si="3"/>
        <v/>
      </c>
      <c r="X98" s="107" t="s">
        <v>52</v>
      </c>
      <c r="Y98" s="84"/>
      <c r="Z98" s="386"/>
      <c r="AA98" s="93"/>
      <c r="AB98" s="385" t="str">
        <f>+IF(ISERROR(Z98/Z97*100),"",(Z98/Z97*100))</f>
        <v/>
      </c>
      <c r="AC98" s="93"/>
      <c r="AD98" s="108">
        <f>SUM(昨年日報!X1720)</f>
        <v>2800</v>
      </c>
      <c r="AE98" s="93"/>
      <c r="AF98" s="385" t="str">
        <f>+IF(ISERROR(AD98/AD97*100),"",(AD98/AD97*100))</f>
        <v/>
      </c>
      <c r="AG98" s="93"/>
      <c r="AH98" s="93"/>
      <c r="AI98" s="267">
        <f>SUM(昨年日報!AC1720)</f>
        <v>2800</v>
      </c>
      <c r="AJ98" s="385" t="str">
        <f>+IF(ISERROR(AI98/AI97*100),"",(AI98/AI97*100))</f>
        <v/>
      </c>
      <c r="AL98" s="72"/>
      <c r="AM98" s="54"/>
    </row>
    <row r="99" spans="2:39" s="1" customFormat="1">
      <c r="B99" s="384"/>
      <c r="C99" s="388"/>
      <c r="D99" s="387"/>
      <c r="E99" s="379" t="s">
        <v>492</v>
      </c>
      <c r="F99" s="378"/>
      <c r="G99" s="379" t="s">
        <v>492</v>
      </c>
      <c r="H99" s="381"/>
      <c r="I99" s="379" t="s">
        <v>492</v>
      </c>
      <c r="J99" s="378"/>
      <c r="K99" s="379" t="s">
        <v>492</v>
      </c>
      <c r="L99" s="381"/>
      <c r="M99" s="379" t="s">
        <v>492</v>
      </c>
      <c r="N99" s="378"/>
      <c r="O99" s="379" t="s">
        <v>492</v>
      </c>
      <c r="P99" s="378"/>
      <c r="Q99" s="379" t="s">
        <v>492</v>
      </c>
      <c r="R99" s="378"/>
      <c r="S99" s="379" t="s">
        <v>492</v>
      </c>
      <c r="T99" s="378"/>
      <c r="U99" s="377" t="str">
        <f t="shared" si="2"/>
        <v/>
      </c>
      <c r="V99" s="376" t="str">
        <f t="shared" si="3"/>
        <v/>
      </c>
      <c r="X99" s="389" t="s">
        <v>418</v>
      </c>
      <c r="Y99" s="72"/>
      <c r="Z99" s="358"/>
      <c r="AB99" s="357"/>
      <c r="AD99" s="101">
        <f>SUM(昨年日報!X1721)</f>
        <v>36000</v>
      </c>
      <c r="AF99" s="357"/>
      <c r="AI99" s="266">
        <f>SUM(昨年日報!AC1721)</f>
        <v>49500</v>
      </c>
      <c r="AJ99" s="357"/>
      <c r="AL99" s="72"/>
      <c r="AM99" s="54"/>
    </row>
    <row r="100" spans="2:39" s="1" customFormat="1">
      <c r="B100" s="384"/>
      <c r="C100" s="388"/>
      <c r="D100" s="387"/>
      <c r="E100" s="379" t="s">
        <v>492</v>
      </c>
      <c r="F100" s="378"/>
      <c r="G100" s="379" t="s">
        <v>492</v>
      </c>
      <c r="H100" s="381"/>
      <c r="I100" s="379" t="s">
        <v>492</v>
      </c>
      <c r="J100" s="378"/>
      <c r="K100" s="379" t="s">
        <v>492</v>
      </c>
      <c r="L100" s="381"/>
      <c r="M100" s="379" t="s">
        <v>492</v>
      </c>
      <c r="N100" s="378"/>
      <c r="O100" s="379" t="s">
        <v>492</v>
      </c>
      <c r="P100" s="378"/>
      <c r="Q100" s="379" t="s">
        <v>492</v>
      </c>
      <c r="R100" s="378"/>
      <c r="S100" s="379" t="s">
        <v>492</v>
      </c>
      <c r="T100" s="378"/>
      <c r="U100" s="377" t="str">
        <f t="shared" si="2"/>
        <v/>
      </c>
      <c r="V100" s="376" t="str">
        <f t="shared" si="3"/>
        <v/>
      </c>
      <c r="X100" s="223" t="s">
        <v>417</v>
      </c>
      <c r="Y100" s="84"/>
      <c r="Z100" s="386"/>
      <c r="AA100" s="93"/>
      <c r="AB100" s="385" t="str">
        <f>+IF(ISERROR(Z100/Z99*100),"",(Z100/Z99*100))</f>
        <v/>
      </c>
      <c r="AC100" s="93"/>
      <c r="AD100" s="108">
        <f>SUM(昨年日報!X1722)</f>
        <v>81500</v>
      </c>
      <c r="AE100" s="93"/>
      <c r="AF100" s="385">
        <f>+IF(ISERROR(AD100/AD99*100),"",(AD100/AD99*100))</f>
        <v>226.38888888888889</v>
      </c>
      <c r="AG100" s="93"/>
      <c r="AH100" s="93"/>
      <c r="AI100" s="267">
        <f>SUM(昨年日報!AC1722)</f>
        <v>89000</v>
      </c>
      <c r="AJ100" s="385">
        <f>+IF(ISERROR(AI100/AI99*100),"",(AI100/AI99*100))</f>
        <v>179.79797979797979</v>
      </c>
      <c r="AL100" s="72"/>
      <c r="AM100" s="54"/>
    </row>
    <row r="101" spans="2:39" s="1" customFormat="1">
      <c r="B101" s="384"/>
      <c r="C101" s="383"/>
      <c r="D101" s="382"/>
      <c r="E101" s="379" t="s">
        <v>492</v>
      </c>
      <c r="F101" s="378"/>
      <c r="G101" s="379" t="s">
        <v>492</v>
      </c>
      <c r="H101" s="380"/>
      <c r="I101" s="379" t="s">
        <v>492</v>
      </c>
      <c r="J101" s="381"/>
      <c r="K101" s="379" t="s">
        <v>492</v>
      </c>
      <c r="L101" s="380"/>
      <c r="M101" s="379" t="s">
        <v>492</v>
      </c>
      <c r="N101" s="378"/>
      <c r="O101" s="379" t="s">
        <v>492</v>
      </c>
      <c r="P101" s="378"/>
      <c r="Q101" s="379" t="s">
        <v>492</v>
      </c>
      <c r="R101" s="378"/>
      <c r="S101" s="379" t="s">
        <v>492</v>
      </c>
      <c r="T101" s="378"/>
      <c r="U101" s="377" t="str">
        <f t="shared" si="2"/>
        <v/>
      </c>
      <c r="V101" s="376" t="str">
        <f t="shared" si="3"/>
        <v/>
      </c>
      <c r="X101" s="110"/>
      <c r="Y101" s="72"/>
      <c r="Z101" s="358"/>
      <c r="AB101" s="128"/>
      <c r="AD101" s="101">
        <f>SUM(昨年日報!X1723)</f>
        <v>7985290</v>
      </c>
      <c r="AF101" s="52"/>
      <c r="AI101" s="101">
        <f>SUM(昨年日報!AC1723)</f>
        <v>9086220</v>
      </c>
      <c r="AJ101" s="375"/>
      <c r="AL101" s="72"/>
      <c r="AM101" s="54"/>
    </row>
    <row r="102" spans="2:39" s="1" customFormat="1">
      <c r="B102" s="374"/>
      <c r="C102" s="372"/>
      <c r="D102" s="373"/>
      <c r="E102" s="372"/>
      <c r="F102" s="370"/>
      <c r="G102" s="371"/>
      <c r="H102" s="370"/>
      <c r="I102" s="371"/>
      <c r="J102" s="370"/>
      <c r="K102" s="371"/>
      <c r="L102" s="370"/>
      <c r="M102" s="371"/>
      <c r="N102" s="370"/>
      <c r="O102" s="371"/>
      <c r="P102" s="370"/>
      <c r="Q102" s="371"/>
      <c r="R102" s="370"/>
      <c r="S102" s="371"/>
      <c r="T102" s="370"/>
      <c r="U102" s="369"/>
      <c r="V102" s="368"/>
      <c r="X102" s="41" t="s">
        <v>53</v>
      </c>
      <c r="Y102" s="250"/>
      <c r="Z102" s="350"/>
      <c r="AA102" s="31"/>
      <c r="AB102" s="367" t="str">
        <f>+IF(ISERROR(Z102/Z101*100),"",(Z102/Z101*100))</f>
        <v/>
      </c>
      <c r="AC102" s="31"/>
      <c r="AD102" s="118">
        <f>SUM(昨年日報!X1724)</f>
        <v>23518020</v>
      </c>
      <c r="AE102" s="31"/>
      <c r="AF102" s="367">
        <f>+IF(ISERROR(AD102/AD101*100),"",(AD102/AD101*100))</f>
        <v>294.51679275267401</v>
      </c>
      <c r="AG102" s="31"/>
      <c r="AH102" s="31"/>
      <c r="AI102" s="118">
        <f>SUM(昨年日報!AC1724)</f>
        <v>24759880</v>
      </c>
      <c r="AJ102" s="367">
        <f>+IF(ISERROR(AI102/AI101*100),"",(AI102/AI101*100))</f>
        <v>272.49923510546739</v>
      </c>
      <c r="AL102" s="97"/>
      <c r="AM102" s="54"/>
    </row>
    <row r="103" spans="2:39" s="1" customFormat="1">
      <c r="B103" s="510" t="s">
        <v>416</v>
      </c>
      <c r="C103" s="509"/>
      <c r="D103" s="508"/>
      <c r="E103" s="366"/>
      <c r="F103" s="353">
        <f>SUM(F85:F101)</f>
        <v>0</v>
      </c>
      <c r="G103" s="354"/>
      <c r="H103" s="353">
        <f>SUM(H85:H101)</f>
        <v>0</v>
      </c>
      <c r="I103" s="354"/>
      <c r="J103" s="353">
        <f>SUM(J85:J101)</f>
        <v>0</v>
      </c>
      <c r="K103" s="354"/>
      <c r="L103" s="353">
        <f>SUM(L85:L101)</f>
        <v>0</v>
      </c>
      <c r="M103" s="354"/>
      <c r="N103" s="353">
        <f>SUM(N85:N101)</f>
        <v>0</v>
      </c>
      <c r="O103" s="354"/>
      <c r="P103" s="353">
        <f>SUM(P85:P101)</f>
        <v>0</v>
      </c>
      <c r="Q103" s="354"/>
      <c r="R103" s="353">
        <f>SUM(R85:R101)</f>
        <v>0</v>
      </c>
      <c r="S103" s="354"/>
      <c r="T103" s="353">
        <f>SUM(T85:T101)</f>
        <v>0</v>
      </c>
      <c r="U103" s="352">
        <f>SUM(U85:U101)</f>
        <v>0</v>
      </c>
      <c r="V103" s="351">
        <f>SUM(V85:V101)</f>
        <v>0</v>
      </c>
      <c r="X103" s="52"/>
      <c r="Y103" s="72"/>
      <c r="Z103" s="358"/>
      <c r="AB103" s="128"/>
      <c r="AD103" s="101">
        <f>SUM(昨年日報!X1725)</f>
        <v>7260530.1346801342</v>
      </c>
      <c r="AF103" s="52"/>
      <c r="AI103" s="101">
        <f>SUM(昨年日報!AC1725)</f>
        <v>8261541.2457912443</v>
      </c>
      <c r="AJ103" s="52"/>
      <c r="AL103" s="97"/>
      <c r="AM103" s="54"/>
    </row>
    <row r="104" spans="2:39" s="1" customFormat="1">
      <c r="B104" s="365"/>
      <c r="C104" s="349"/>
      <c r="D104" s="364"/>
      <c r="E104" s="349"/>
      <c r="F104" s="363"/>
      <c r="G104" s="362"/>
      <c r="H104" s="361"/>
      <c r="I104" s="362"/>
      <c r="J104" s="361"/>
      <c r="K104" s="362"/>
      <c r="L104" s="361"/>
      <c r="M104" s="362"/>
      <c r="N104" s="361"/>
      <c r="O104" s="362"/>
      <c r="P104" s="361"/>
      <c r="Q104" s="362"/>
      <c r="R104" s="361"/>
      <c r="S104" s="362"/>
      <c r="T104" s="361"/>
      <c r="U104" s="360"/>
      <c r="V104" s="359"/>
      <c r="X104" s="110" t="s">
        <v>54</v>
      </c>
      <c r="Y104" s="72"/>
      <c r="Z104" s="358"/>
      <c r="AB104" s="357" t="str">
        <f>+IF(ISERROR(Z104/Z103*100),"",(Z104/Z103*100))</f>
        <v/>
      </c>
      <c r="AD104" s="101">
        <f>SUM(昨年日報!X1726)</f>
        <v>21382785.521885518</v>
      </c>
      <c r="AF104" s="357">
        <f>+IF(ISERROR(AD104/AD103*100),"",(AD104/AD103*100))</f>
        <v>294.50722089493189</v>
      </c>
      <c r="AI104" s="101">
        <f>SUM(昨年日報!AC1726)</f>
        <v>22511839.562289555</v>
      </c>
      <c r="AJ104" s="356">
        <f>+IF(ISERROR(AI104/AI103*100),"",(AI104/AI103*100))</f>
        <v>272.48958629551083</v>
      </c>
      <c r="AL104" s="72"/>
      <c r="AM104" s="54"/>
    </row>
    <row r="105" spans="2:39" s="1" customFormat="1">
      <c r="B105" s="412" t="s">
        <v>415</v>
      </c>
      <c r="C105" s="507"/>
      <c r="D105" s="411"/>
      <c r="E105" s="355"/>
      <c r="F105" s="353" t="e">
        <f>+#REF!+F103</f>
        <v>#REF!</v>
      </c>
      <c r="G105" s="354"/>
      <c r="H105" s="353" t="e">
        <f>+#REF!+H103</f>
        <v>#REF!</v>
      </c>
      <c r="I105" s="354"/>
      <c r="J105" s="353" t="e">
        <f>+#REF!+J103</f>
        <v>#REF!</v>
      </c>
      <c r="K105" s="354"/>
      <c r="L105" s="353" t="e">
        <f>+#REF!+L103</f>
        <v>#REF!</v>
      </c>
      <c r="M105" s="354"/>
      <c r="N105" s="353" t="e">
        <f>+#REF!+N103</f>
        <v>#REF!</v>
      </c>
      <c r="O105" s="354"/>
      <c r="P105" s="353" t="e">
        <f>+#REF!+P103</f>
        <v>#REF!</v>
      </c>
      <c r="Q105" s="354"/>
      <c r="R105" s="353" t="e">
        <f>+#REF!+R103</f>
        <v>#REF!</v>
      </c>
      <c r="S105" s="354"/>
      <c r="T105" s="353" t="e">
        <f>+#REF!+T103</f>
        <v>#REF!</v>
      </c>
      <c r="U105" s="352" t="e">
        <f>+#REF!+U103</f>
        <v>#REF!</v>
      </c>
      <c r="V105" s="351" t="e">
        <f>+#REF!+V103</f>
        <v>#REF!</v>
      </c>
      <c r="X105" s="87"/>
      <c r="Y105" s="63" t="s">
        <v>414</v>
      </c>
      <c r="Z105" s="350"/>
      <c r="AA105" s="31"/>
      <c r="AB105" s="127"/>
      <c r="AC105" s="64" t="s">
        <v>0</v>
      </c>
      <c r="AD105" s="118">
        <f>SUM(昨年日報!X1727)</f>
        <v>2135234.478114482</v>
      </c>
      <c r="AE105" s="31"/>
      <c r="AF105" s="87"/>
      <c r="AG105" s="31" t="s">
        <v>0</v>
      </c>
      <c r="AH105" s="64"/>
      <c r="AI105" s="118">
        <f>SUM(昨年日報!AC1727)</f>
        <v>2248040.4377104454</v>
      </c>
      <c r="AJ105" s="87"/>
      <c r="AL105" s="63"/>
      <c r="AM105" s="77"/>
    </row>
  </sheetData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AN105"/>
  <sheetViews>
    <sheetView topLeftCell="A72" zoomScale="75" zoomScaleNormal="75" workbookViewId="0">
      <selection activeCell="F11" sqref="F11"/>
    </sheetView>
  </sheetViews>
  <sheetFormatPr baseColWidth="10" defaultColWidth="8.6640625" defaultRowHeight="14"/>
  <cols>
    <col min="1" max="27" width="5.6640625" customWidth="1"/>
    <col min="28" max="28" width="5.6640625" hidden="1" customWidth="1"/>
    <col min="29" max="29" width="5.6640625" customWidth="1"/>
    <col min="30" max="30" width="13.1640625" customWidth="1"/>
    <col min="31" max="31" width="5.6640625" hidden="1" customWidth="1"/>
    <col min="32" max="34" width="5.6640625" customWidth="1"/>
    <col min="35" max="35" width="13.1640625" customWidth="1"/>
    <col min="36" max="36" width="5.6640625" customWidth="1"/>
    <col min="37" max="37" width="5.6640625" hidden="1" customWidth="1"/>
    <col min="38" max="38" width="10.33203125" customWidth="1"/>
    <col min="39" max="39" width="17.6640625" customWidth="1"/>
  </cols>
  <sheetData>
    <row r="1" spans="1:40" s="1" customFormat="1" ht="17.25" customHeight="1">
      <c r="A1" s="539" t="s">
        <v>458</v>
      </c>
      <c r="B1" s="541"/>
      <c r="C1" s="537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  <c r="R1" s="536"/>
      <c r="S1" s="536"/>
      <c r="T1" s="536"/>
      <c r="U1" s="536"/>
      <c r="V1" s="535"/>
      <c r="W1" s="24"/>
      <c r="X1" s="534"/>
      <c r="Y1" s="534"/>
      <c r="Z1" s="534"/>
      <c r="AA1" s="534"/>
      <c r="AB1" s="534"/>
      <c r="AC1" s="534"/>
      <c r="AD1" s="534"/>
      <c r="AJ1" s="442" t="s">
        <v>450</v>
      </c>
      <c r="AK1" s="25"/>
      <c r="AL1" s="183" t="s">
        <v>8</v>
      </c>
      <c r="AM1" s="441" t="s">
        <v>9</v>
      </c>
      <c r="AN1" s="539" t="s">
        <v>459</v>
      </c>
    </row>
    <row r="2" spans="1:40" s="1" customFormat="1" ht="17.25" customHeight="1">
      <c r="A2" s="539" t="s">
        <v>456</v>
      </c>
      <c r="B2" s="540"/>
      <c r="C2" s="533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1"/>
      <c r="W2" s="4"/>
      <c r="X2" s="439"/>
      <c r="Y2" s="525"/>
      <c r="Z2" s="525"/>
      <c r="AA2" s="525"/>
      <c r="AB2" s="525"/>
      <c r="AC2" s="524"/>
      <c r="AD2" s="524"/>
      <c r="AE2" s="268"/>
      <c r="AF2" s="4"/>
      <c r="AG2" s="4"/>
      <c r="AH2" s="4"/>
      <c r="AI2" s="29"/>
      <c r="AJ2" s="440" t="s">
        <v>448</v>
      </c>
      <c r="AK2" s="98"/>
      <c r="AL2" s="530" t="s">
        <v>492</v>
      </c>
      <c r="AM2" s="529" t="s">
        <v>492</v>
      </c>
      <c r="AN2" s="539"/>
    </row>
    <row r="3" spans="1:40" s="1" customFormat="1" ht="16.5" customHeight="1">
      <c r="B3" s="364"/>
      <c r="C3" s="528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6"/>
      <c r="W3" s="4"/>
      <c r="X3" s="439"/>
      <c r="Y3" s="525"/>
      <c r="Z3" s="525"/>
      <c r="AA3" s="525"/>
      <c r="AB3" s="525"/>
      <c r="AC3" s="524"/>
      <c r="AD3" s="524"/>
      <c r="AE3" s="268"/>
      <c r="AF3" s="4"/>
      <c r="AG3" s="4"/>
      <c r="AH3" s="4"/>
      <c r="AI3" s="29"/>
      <c r="AJ3" s="87"/>
      <c r="AK3" s="250"/>
      <c r="AL3" s="523"/>
      <c r="AM3" s="522"/>
    </row>
    <row r="4" spans="1:40" s="1" customFormat="1" ht="11.25" customHeight="1"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438"/>
      <c r="V4" s="437"/>
      <c r="X4" s="2"/>
      <c r="AB4" s="2"/>
      <c r="AF4" s="2"/>
      <c r="AG4" s="2"/>
      <c r="AI4" s="69"/>
      <c r="AL4" s="2"/>
      <c r="AM4" s="69"/>
    </row>
    <row r="5" spans="1:40" s="1" customFormat="1">
      <c r="B5" s="418"/>
      <c r="C5" s="417"/>
      <c r="D5" s="416"/>
      <c r="E5" s="416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4"/>
      <c r="X5" s="35"/>
      <c r="Y5" s="33"/>
      <c r="Z5" s="164"/>
      <c r="AA5" s="33"/>
      <c r="AB5" s="33"/>
      <c r="AC5" s="33"/>
      <c r="AD5" s="129"/>
      <c r="AF5" s="70"/>
      <c r="AG5" s="71"/>
      <c r="AH5" s="45"/>
      <c r="AI5" s="46"/>
      <c r="AM5" s="68"/>
    </row>
    <row r="6" spans="1:40" s="1" customFormat="1">
      <c r="B6" s="412"/>
      <c r="C6" s="411"/>
      <c r="D6" s="410"/>
      <c r="E6" s="436"/>
      <c r="F6" s="407"/>
      <c r="G6" s="408"/>
      <c r="H6" s="407"/>
      <c r="I6" s="408"/>
      <c r="J6" s="410"/>
      <c r="K6" s="409"/>
      <c r="L6" s="407"/>
      <c r="M6" s="408"/>
      <c r="N6" s="407"/>
      <c r="O6" s="355"/>
      <c r="P6" s="407"/>
      <c r="Q6" s="355"/>
      <c r="R6" s="407"/>
      <c r="S6" s="355"/>
      <c r="T6" s="407"/>
      <c r="U6" s="405"/>
      <c r="V6" s="405"/>
      <c r="W6" s="43"/>
      <c r="X6" s="44"/>
      <c r="Y6" s="45"/>
      <c r="Z6" s="173"/>
      <c r="AA6" s="45"/>
      <c r="AB6" s="45"/>
      <c r="AC6" s="45"/>
      <c r="AD6" s="146"/>
      <c r="AF6" s="72"/>
      <c r="AG6" s="73"/>
      <c r="AH6" s="74"/>
      <c r="AI6" s="54"/>
      <c r="AL6" s="1" t="s">
        <v>346</v>
      </c>
      <c r="AM6" s="68"/>
    </row>
    <row r="7" spans="1:40" s="1" customFormat="1" ht="13.5" customHeight="1">
      <c r="A7" s="43"/>
      <c r="B7" s="404"/>
      <c r="C7" s="403"/>
      <c r="D7" s="403"/>
      <c r="E7" s="379"/>
      <c r="F7" s="377"/>
      <c r="G7" s="379"/>
      <c r="H7" s="377"/>
      <c r="I7" s="379"/>
      <c r="J7" s="377"/>
      <c r="K7" s="379"/>
      <c r="L7" s="377"/>
      <c r="M7" s="379"/>
      <c r="N7" s="377"/>
      <c r="O7" s="379"/>
      <c r="P7" s="377"/>
      <c r="Q7" s="379"/>
      <c r="R7" s="377"/>
      <c r="S7" s="379"/>
      <c r="T7" s="377"/>
      <c r="U7" s="377"/>
      <c r="V7" s="376"/>
      <c r="W7" s="43"/>
      <c r="X7" s="55"/>
      <c r="Y7" s="57"/>
      <c r="Z7" s="174"/>
      <c r="AA7" s="57"/>
      <c r="AB7" s="57"/>
      <c r="AC7" s="57"/>
      <c r="AD7" s="147"/>
      <c r="AF7" s="97"/>
      <c r="AG7" s="521"/>
      <c r="AH7" s="74"/>
      <c r="AI7" s="54"/>
      <c r="AL7" s="296" t="s">
        <v>164</v>
      </c>
      <c r="AM7" s="297">
        <v>2130</v>
      </c>
    </row>
    <row r="8" spans="1:40" s="1" customFormat="1">
      <c r="A8" s="43"/>
      <c r="B8" s="379"/>
      <c r="C8" s="396"/>
      <c r="D8" s="396"/>
      <c r="E8" s="379"/>
      <c r="F8" s="377"/>
      <c r="G8" s="379"/>
      <c r="H8" s="377"/>
      <c r="I8" s="379"/>
      <c r="J8" s="377"/>
      <c r="K8" s="379"/>
      <c r="L8" s="377"/>
      <c r="M8" s="379"/>
      <c r="N8" s="377"/>
      <c r="O8" s="379"/>
      <c r="P8" s="377"/>
      <c r="Q8" s="379"/>
      <c r="R8" s="377"/>
      <c r="S8" s="379"/>
      <c r="T8" s="377"/>
      <c r="U8" s="377"/>
      <c r="V8" s="376"/>
      <c r="W8" s="43"/>
      <c r="X8" s="55"/>
      <c r="Y8" s="57"/>
      <c r="Z8" s="174"/>
      <c r="AA8" s="57"/>
      <c r="AB8" s="57"/>
      <c r="AC8" s="57"/>
      <c r="AD8" s="147"/>
      <c r="AF8" s="97"/>
      <c r="AG8" s="521"/>
      <c r="AH8" s="74"/>
      <c r="AI8" s="54"/>
      <c r="AL8" s="298" t="s">
        <v>165</v>
      </c>
      <c r="AM8" s="193">
        <v>0</v>
      </c>
    </row>
    <row r="9" spans="1:40" s="1" customFormat="1">
      <c r="A9" s="43"/>
      <c r="B9" s="379"/>
      <c r="C9" s="396"/>
      <c r="D9" s="396"/>
      <c r="E9" s="379"/>
      <c r="F9" s="377"/>
      <c r="G9" s="379"/>
      <c r="H9" s="377"/>
      <c r="I9" s="379"/>
      <c r="J9" s="377"/>
      <c r="K9" s="379"/>
      <c r="L9" s="377"/>
      <c r="M9" s="379"/>
      <c r="N9" s="377"/>
      <c r="O9" s="379"/>
      <c r="P9" s="377"/>
      <c r="Q9" s="379"/>
      <c r="R9" s="377"/>
      <c r="S9" s="379"/>
      <c r="T9" s="377"/>
      <c r="U9" s="377"/>
      <c r="V9" s="376"/>
      <c r="W9" s="43"/>
      <c r="X9" s="55"/>
      <c r="Y9" s="57"/>
      <c r="Z9" s="174"/>
      <c r="AA9" s="57"/>
      <c r="AB9" s="57"/>
      <c r="AC9" s="57"/>
      <c r="AD9" s="147"/>
      <c r="AF9" s="98"/>
      <c r="AG9" s="25"/>
      <c r="AH9" s="99"/>
      <c r="AI9" s="100"/>
      <c r="AM9" s="68"/>
    </row>
    <row r="10" spans="1:40" s="1" customFormat="1">
      <c r="A10" s="43"/>
      <c r="B10" s="379"/>
      <c r="C10" s="396"/>
      <c r="D10" s="396"/>
      <c r="E10" s="379"/>
      <c r="F10" s="377"/>
      <c r="G10" s="379"/>
      <c r="H10" s="377"/>
      <c r="I10" s="379"/>
      <c r="J10" s="377"/>
      <c r="K10" s="379"/>
      <c r="L10" s="377"/>
      <c r="M10" s="379"/>
      <c r="N10" s="377"/>
      <c r="O10" s="379"/>
      <c r="P10" s="377"/>
      <c r="Q10" s="379"/>
      <c r="R10" s="377"/>
      <c r="S10" s="379"/>
      <c r="T10" s="377"/>
      <c r="U10" s="377"/>
      <c r="V10" s="376"/>
      <c r="W10" s="43"/>
      <c r="X10" s="55"/>
      <c r="Y10" s="57"/>
      <c r="Z10" s="174"/>
      <c r="AA10" s="57"/>
      <c r="AB10" s="57"/>
      <c r="AC10" s="57"/>
      <c r="AD10" s="147"/>
      <c r="AF10" s="63"/>
      <c r="AG10" s="64"/>
      <c r="AH10" s="65"/>
      <c r="AI10" s="66"/>
      <c r="AL10" s="1" t="s">
        <v>345</v>
      </c>
      <c r="AM10" s="68"/>
    </row>
    <row r="11" spans="1:40" s="1" customFormat="1">
      <c r="A11" s="43"/>
      <c r="B11" s="379"/>
      <c r="C11" s="396"/>
      <c r="D11" s="396"/>
      <c r="E11" s="379"/>
      <c r="F11" s="377"/>
      <c r="G11" s="379"/>
      <c r="H11" s="377"/>
      <c r="I11" s="379"/>
      <c r="J11" s="377"/>
      <c r="K11" s="379"/>
      <c r="L11" s="377"/>
      <c r="M11" s="379"/>
      <c r="N11" s="377"/>
      <c r="O11" s="379"/>
      <c r="P11" s="377"/>
      <c r="Q11" s="379"/>
      <c r="R11" s="377"/>
      <c r="S11" s="379"/>
      <c r="T11" s="377"/>
      <c r="U11" s="377"/>
      <c r="V11" s="376"/>
      <c r="W11" s="43"/>
      <c r="X11" s="55"/>
      <c r="Y11" s="57"/>
      <c r="Z11" s="174"/>
      <c r="AA11" s="57"/>
      <c r="AB11" s="57"/>
      <c r="AC11" s="57"/>
      <c r="AD11" s="147"/>
      <c r="AL11" s="296" t="s">
        <v>164</v>
      </c>
      <c r="AM11" s="297">
        <v>2500</v>
      </c>
    </row>
    <row r="12" spans="1:40" s="1" customFormat="1" ht="13.5" customHeight="1">
      <c r="A12" s="43"/>
      <c r="B12" s="379"/>
      <c r="C12" s="396"/>
      <c r="D12" s="396"/>
      <c r="E12" s="379"/>
      <c r="F12" s="377"/>
      <c r="G12" s="379"/>
      <c r="H12" s="377"/>
      <c r="I12" s="379"/>
      <c r="J12" s="377"/>
      <c r="K12" s="379"/>
      <c r="L12" s="377"/>
      <c r="M12" s="379"/>
      <c r="N12" s="377"/>
      <c r="O12" s="379"/>
      <c r="P12" s="377"/>
      <c r="Q12" s="379"/>
      <c r="R12" s="377"/>
      <c r="S12" s="379"/>
      <c r="T12" s="377"/>
      <c r="U12" s="377"/>
      <c r="V12" s="376"/>
      <c r="W12" s="43"/>
      <c r="X12" s="55"/>
      <c r="Y12" s="57"/>
      <c r="Z12" s="174"/>
      <c r="AA12" s="57"/>
      <c r="AB12" s="57"/>
      <c r="AC12" s="57"/>
      <c r="AD12" s="147"/>
      <c r="AF12" s="70"/>
      <c r="AG12" s="71"/>
      <c r="AH12" s="81"/>
      <c r="AI12" s="82"/>
      <c r="AL12" s="298" t="s">
        <v>165</v>
      </c>
      <c r="AM12" s="193">
        <v>0</v>
      </c>
    </row>
    <row r="13" spans="1:40" s="1" customFormat="1">
      <c r="A13" s="43"/>
      <c r="B13" s="379"/>
      <c r="C13" s="396"/>
      <c r="D13" s="396"/>
      <c r="E13" s="379"/>
      <c r="F13" s="377"/>
      <c r="G13" s="379"/>
      <c r="H13" s="377"/>
      <c r="I13" s="379"/>
      <c r="J13" s="377"/>
      <c r="K13" s="379"/>
      <c r="L13" s="377"/>
      <c r="M13" s="379"/>
      <c r="N13" s="377"/>
      <c r="O13" s="379"/>
      <c r="P13" s="377"/>
      <c r="Q13" s="379"/>
      <c r="R13" s="377"/>
      <c r="S13" s="379"/>
      <c r="T13" s="377"/>
      <c r="U13" s="377"/>
      <c r="V13" s="376"/>
      <c r="W13" s="43"/>
      <c r="X13" s="55"/>
      <c r="Y13" s="57"/>
      <c r="Z13" s="174"/>
      <c r="AA13" s="57"/>
      <c r="AB13" s="57"/>
      <c r="AC13" s="57"/>
      <c r="AD13" s="147"/>
      <c r="AF13" s="55"/>
      <c r="AG13" s="56"/>
      <c r="AH13" s="519"/>
      <c r="AI13" s="520"/>
      <c r="AL13" s="2"/>
      <c r="AM13" s="68"/>
    </row>
    <row r="14" spans="1:40" s="1" customFormat="1">
      <c r="A14" s="43"/>
      <c r="B14" s="379"/>
      <c r="C14" s="396"/>
      <c r="D14" s="396"/>
      <c r="E14" s="379"/>
      <c r="F14" s="377"/>
      <c r="G14" s="379"/>
      <c r="H14" s="377"/>
      <c r="I14" s="379"/>
      <c r="J14" s="377"/>
      <c r="K14" s="379"/>
      <c r="L14" s="377"/>
      <c r="M14" s="379"/>
      <c r="N14" s="377"/>
      <c r="O14" s="379"/>
      <c r="P14" s="377"/>
      <c r="Q14" s="379"/>
      <c r="R14" s="377"/>
      <c r="S14" s="379"/>
      <c r="T14" s="377"/>
      <c r="U14" s="377"/>
      <c r="V14" s="376"/>
      <c r="W14" s="43"/>
      <c r="X14" s="55"/>
      <c r="Y14" s="57"/>
      <c r="Z14" s="174"/>
      <c r="AA14" s="57"/>
      <c r="AB14" s="57"/>
      <c r="AC14" s="57"/>
      <c r="AD14" s="147"/>
      <c r="AF14" s="55"/>
      <c r="AG14" s="56"/>
      <c r="AH14" s="519"/>
      <c r="AI14" s="58"/>
      <c r="AL14" s="1" t="s">
        <v>163</v>
      </c>
      <c r="AM14" s="68"/>
    </row>
    <row r="15" spans="1:40" s="1" customFormat="1">
      <c r="A15" s="43"/>
      <c r="B15" s="379"/>
      <c r="C15" s="396"/>
      <c r="D15" s="396"/>
      <c r="E15" s="379"/>
      <c r="F15" s="377"/>
      <c r="G15" s="379"/>
      <c r="H15" s="377"/>
      <c r="I15" s="379"/>
      <c r="J15" s="377"/>
      <c r="K15" s="379"/>
      <c r="L15" s="377"/>
      <c r="M15" s="379"/>
      <c r="N15" s="377"/>
      <c r="O15" s="379"/>
      <c r="P15" s="377"/>
      <c r="Q15" s="379"/>
      <c r="R15" s="377"/>
      <c r="S15" s="379"/>
      <c r="T15" s="377"/>
      <c r="U15" s="377"/>
      <c r="V15" s="376"/>
      <c r="W15" s="43"/>
      <c r="X15" s="55"/>
      <c r="Y15" s="57"/>
      <c r="Z15" s="174"/>
      <c r="AA15" s="57"/>
      <c r="AB15" s="57"/>
      <c r="AC15" s="57"/>
      <c r="AD15" s="147"/>
      <c r="AF15" s="55"/>
      <c r="AG15" s="56"/>
      <c r="AH15" s="519"/>
      <c r="AI15" s="58"/>
      <c r="AL15" s="296" t="s">
        <v>164</v>
      </c>
      <c r="AM15" s="297">
        <v>1000</v>
      </c>
    </row>
    <row r="16" spans="1:40" s="1" customFormat="1">
      <c r="A16" s="43"/>
      <c r="B16" s="379"/>
      <c r="C16" s="396"/>
      <c r="D16" s="396"/>
      <c r="E16" s="379"/>
      <c r="F16" s="377"/>
      <c r="G16" s="379"/>
      <c r="H16" s="377"/>
      <c r="I16" s="379"/>
      <c r="J16" s="377"/>
      <c r="K16" s="379"/>
      <c r="L16" s="377"/>
      <c r="M16" s="379"/>
      <c r="N16" s="377"/>
      <c r="O16" s="379"/>
      <c r="P16" s="377"/>
      <c r="Q16" s="379"/>
      <c r="R16" s="377"/>
      <c r="S16" s="379"/>
      <c r="T16" s="377"/>
      <c r="U16" s="377"/>
      <c r="V16" s="376"/>
      <c r="W16" s="43"/>
      <c r="X16" s="55"/>
      <c r="Y16" s="57"/>
      <c r="Z16" s="174"/>
      <c r="AA16" s="57"/>
      <c r="AB16" s="57"/>
      <c r="AC16" s="57"/>
      <c r="AD16" s="147"/>
      <c r="AF16" s="55"/>
      <c r="AG16" s="56"/>
      <c r="AH16" s="519"/>
      <c r="AI16" s="58"/>
      <c r="AL16" s="298" t="s">
        <v>165</v>
      </c>
      <c r="AM16" s="193">
        <v>0</v>
      </c>
    </row>
    <row r="17" spans="1:39" s="1" customFormat="1">
      <c r="A17" s="43"/>
      <c r="B17" s="379"/>
      <c r="C17" s="396"/>
      <c r="D17" s="396"/>
      <c r="E17" s="379"/>
      <c r="F17" s="377"/>
      <c r="G17" s="379"/>
      <c r="H17" s="377"/>
      <c r="I17" s="379"/>
      <c r="J17" s="377"/>
      <c r="K17" s="379"/>
      <c r="L17" s="377"/>
      <c r="M17" s="379"/>
      <c r="N17" s="377"/>
      <c r="O17" s="379"/>
      <c r="P17" s="377"/>
      <c r="Q17" s="379"/>
      <c r="R17" s="377"/>
      <c r="S17" s="379"/>
      <c r="T17" s="377"/>
      <c r="U17" s="377"/>
      <c r="V17" s="376"/>
      <c r="W17" s="43"/>
      <c r="X17" s="55"/>
      <c r="Y17" s="57"/>
      <c r="Z17" s="174"/>
      <c r="AA17" s="57"/>
      <c r="AB17" s="57"/>
      <c r="AC17" s="57"/>
      <c r="AD17" s="147"/>
      <c r="AF17" s="55"/>
      <c r="AG17" s="56"/>
      <c r="AH17" s="518"/>
      <c r="AI17" s="58"/>
      <c r="AM17" s="68"/>
    </row>
    <row r="18" spans="1:39" s="1" customFormat="1">
      <c r="A18" s="43"/>
      <c r="B18" s="379"/>
      <c r="C18" s="396"/>
      <c r="D18" s="396"/>
      <c r="E18" s="379"/>
      <c r="F18" s="377"/>
      <c r="G18" s="379"/>
      <c r="H18" s="377"/>
      <c r="I18" s="379"/>
      <c r="J18" s="377"/>
      <c r="K18" s="379"/>
      <c r="L18" s="377"/>
      <c r="M18" s="379"/>
      <c r="N18" s="377"/>
      <c r="O18" s="379"/>
      <c r="P18" s="377"/>
      <c r="Q18" s="379"/>
      <c r="R18" s="377"/>
      <c r="S18" s="379"/>
      <c r="T18" s="377"/>
      <c r="U18" s="377"/>
      <c r="V18" s="376"/>
      <c r="W18" s="43"/>
      <c r="X18" s="55" t="s">
        <v>492</v>
      </c>
      <c r="Y18" s="57"/>
      <c r="Z18" s="174"/>
      <c r="AA18" s="57"/>
      <c r="AB18" s="57" t="s">
        <v>492</v>
      </c>
      <c r="AC18" s="57"/>
      <c r="AD18" s="147"/>
      <c r="AF18" s="55"/>
      <c r="AG18" s="56"/>
      <c r="AH18" s="518"/>
      <c r="AI18" s="58"/>
      <c r="AL18" s="2" t="s">
        <v>344</v>
      </c>
      <c r="AM18" s="69"/>
    </row>
    <row r="19" spans="1:39" s="1" customFormat="1">
      <c r="A19" s="43"/>
      <c r="B19" s="379"/>
      <c r="C19" s="396"/>
      <c r="D19" s="396"/>
      <c r="E19" s="379"/>
      <c r="F19" s="377"/>
      <c r="G19" s="379"/>
      <c r="H19" s="377"/>
      <c r="I19" s="379"/>
      <c r="J19" s="377"/>
      <c r="K19" s="379"/>
      <c r="L19" s="377"/>
      <c r="M19" s="379"/>
      <c r="N19" s="377"/>
      <c r="O19" s="379"/>
      <c r="P19" s="377"/>
      <c r="Q19" s="379"/>
      <c r="R19" s="377"/>
      <c r="S19" s="379"/>
      <c r="T19" s="377"/>
      <c r="U19" s="377"/>
      <c r="V19" s="376"/>
      <c r="W19" s="43"/>
      <c r="X19" s="55" t="s">
        <v>492</v>
      </c>
      <c r="Y19" s="57"/>
      <c r="Z19" s="174"/>
      <c r="AA19" s="57"/>
      <c r="AB19" s="57" t="s">
        <v>492</v>
      </c>
      <c r="AC19" s="57"/>
      <c r="AD19" s="147"/>
      <c r="AF19" s="55"/>
      <c r="AG19" s="56"/>
      <c r="AH19" s="519"/>
      <c r="AI19" s="520"/>
      <c r="AL19" s="39"/>
      <c r="AM19" s="100"/>
    </row>
    <row r="20" spans="1:39" s="1" customFormat="1">
      <c r="A20" s="43"/>
      <c r="B20" s="379"/>
      <c r="C20" s="396"/>
      <c r="D20" s="396"/>
      <c r="E20" s="379"/>
      <c r="F20" s="377"/>
      <c r="G20" s="379"/>
      <c r="H20" s="377"/>
      <c r="I20" s="379"/>
      <c r="J20" s="377"/>
      <c r="K20" s="379"/>
      <c r="L20" s="377"/>
      <c r="M20" s="379"/>
      <c r="N20" s="377"/>
      <c r="O20" s="379"/>
      <c r="P20" s="377"/>
      <c r="Q20" s="379"/>
      <c r="R20" s="377"/>
      <c r="S20" s="379"/>
      <c r="T20" s="377"/>
      <c r="U20" s="377"/>
      <c r="V20" s="376"/>
      <c r="W20" s="43"/>
      <c r="X20" s="55" t="s">
        <v>492</v>
      </c>
      <c r="Y20" s="57"/>
      <c r="Z20" s="174"/>
      <c r="AA20" s="57"/>
      <c r="AB20" s="57" t="s">
        <v>492</v>
      </c>
      <c r="AC20" s="57"/>
      <c r="AD20" s="147"/>
      <c r="AF20" s="55"/>
      <c r="AG20" s="56"/>
      <c r="AH20" s="519"/>
      <c r="AI20" s="58"/>
      <c r="AL20" s="51" t="s">
        <v>31</v>
      </c>
      <c r="AM20" s="50"/>
    </row>
    <row r="21" spans="1:39" s="1" customFormat="1">
      <c r="B21" s="379"/>
      <c r="C21" s="396"/>
      <c r="D21" s="396"/>
      <c r="E21" s="379"/>
      <c r="F21" s="377"/>
      <c r="G21" s="379"/>
      <c r="H21" s="377"/>
      <c r="I21" s="379"/>
      <c r="J21" s="377"/>
      <c r="K21" s="379"/>
      <c r="L21" s="377"/>
      <c r="M21" s="379"/>
      <c r="N21" s="377"/>
      <c r="O21" s="379"/>
      <c r="P21" s="377"/>
      <c r="Q21" s="379"/>
      <c r="R21" s="377"/>
      <c r="S21" s="379"/>
      <c r="T21" s="377"/>
      <c r="U21" s="377"/>
      <c r="V21" s="376"/>
      <c r="W21" s="43"/>
      <c r="X21" s="55"/>
      <c r="Y21" s="57"/>
      <c r="Z21" s="174"/>
      <c r="AA21" s="57"/>
      <c r="AB21" s="57"/>
      <c r="AC21" s="57"/>
      <c r="AD21" s="147"/>
      <c r="AF21" s="55"/>
      <c r="AG21" s="56"/>
      <c r="AH21" s="519"/>
      <c r="AI21" s="58"/>
      <c r="AL21" s="28"/>
      <c r="AM21" s="54"/>
    </row>
    <row r="22" spans="1:39" s="1" customFormat="1">
      <c r="B22" s="379"/>
      <c r="C22" s="396"/>
      <c r="D22" s="396"/>
      <c r="E22" s="379"/>
      <c r="F22" s="377"/>
      <c r="G22" s="379"/>
      <c r="H22" s="377"/>
      <c r="I22" s="379"/>
      <c r="J22" s="377"/>
      <c r="K22" s="379"/>
      <c r="L22" s="377"/>
      <c r="M22" s="379"/>
      <c r="N22" s="377"/>
      <c r="O22" s="379"/>
      <c r="P22" s="377"/>
      <c r="Q22" s="379"/>
      <c r="R22" s="377"/>
      <c r="S22" s="379"/>
      <c r="T22" s="377"/>
      <c r="U22" s="377"/>
      <c r="V22" s="376"/>
      <c r="W22" s="43"/>
      <c r="X22" s="88"/>
      <c r="Y22" s="89"/>
      <c r="Z22" s="175"/>
      <c r="AA22" s="57"/>
      <c r="AB22" s="57"/>
      <c r="AC22" s="57"/>
      <c r="AD22" s="147"/>
      <c r="AF22" s="55"/>
      <c r="AG22" s="56"/>
      <c r="AH22" s="519"/>
      <c r="AI22" s="58"/>
      <c r="AL22" s="51" t="s">
        <v>32</v>
      </c>
      <c r="AM22" s="61"/>
    </row>
    <row r="23" spans="1:39" s="1" customFormat="1">
      <c r="B23" s="379"/>
      <c r="C23" s="396"/>
      <c r="D23" s="396"/>
      <c r="E23" s="379"/>
      <c r="F23" s="377"/>
      <c r="G23" s="379"/>
      <c r="H23" s="377"/>
      <c r="I23" s="379"/>
      <c r="J23" s="377"/>
      <c r="K23" s="379"/>
      <c r="L23" s="377"/>
      <c r="M23" s="379"/>
      <c r="N23" s="377"/>
      <c r="O23" s="379"/>
      <c r="P23" s="377"/>
      <c r="Q23" s="379"/>
      <c r="R23" s="377"/>
      <c r="S23" s="379"/>
      <c r="T23" s="377"/>
      <c r="U23" s="377"/>
      <c r="V23" s="376"/>
      <c r="W23" s="43"/>
      <c r="X23" s="32"/>
      <c r="Y23" s="33"/>
      <c r="Z23" s="190"/>
      <c r="AA23" s="57"/>
      <c r="AB23" s="57"/>
      <c r="AC23" s="57"/>
      <c r="AD23" s="147"/>
      <c r="AF23" s="55"/>
      <c r="AG23" s="56"/>
      <c r="AH23" s="518"/>
      <c r="AI23" s="58"/>
      <c r="AL23" s="28"/>
      <c r="AM23" s="54"/>
    </row>
    <row r="24" spans="1:39" s="1" customFormat="1">
      <c r="B24" s="435"/>
      <c r="C24" s="434"/>
      <c r="D24" s="434"/>
      <c r="E24" s="379"/>
      <c r="F24" s="433"/>
      <c r="G24" s="379"/>
      <c r="H24" s="433"/>
      <c r="I24" s="379"/>
      <c r="J24" s="433"/>
      <c r="K24" s="379"/>
      <c r="L24" s="433"/>
      <c r="M24" s="379"/>
      <c r="N24" s="425"/>
      <c r="O24" s="379"/>
      <c r="P24" s="425"/>
      <c r="Q24" s="379"/>
      <c r="R24" s="425"/>
      <c r="S24" s="379"/>
      <c r="T24" s="425"/>
      <c r="U24" s="433"/>
      <c r="V24" s="432"/>
      <c r="X24" s="32"/>
      <c r="Y24" s="33"/>
      <c r="Z24" s="213"/>
      <c r="AA24" s="94"/>
      <c r="AB24" s="94"/>
      <c r="AC24" s="94"/>
      <c r="AD24" s="126"/>
      <c r="AF24" s="88"/>
      <c r="AG24" s="517"/>
      <c r="AH24" s="516"/>
      <c r="AI24" s="515"/>
      <c r="AL24" s="51" t="s">
        <v>343</v>
      </c>
      <c r="AM24" s="61"/>
    </row>
    <row r="25" spans="1:39" s="1" customFormat="1">
      <c r="B25" s="365"/>
      <c r="C25" s="349"/>
      <c r="D25" s="364"/>
      <c r="E25" s="365"/>
      <c r="F25" s="424"/>
      <c r="G25" s="420"/>
      <c r="H25" s="424"/>
      <c r="I25" s="420"/>
      <c r="J25" s="424"/>
      <c r="K25" s="420"/>
      <c r="L25" s="424"/>
      <c r="M25" s="420"/>
      <c r="N25" s="370"/>
      <c r="O25" s="371"/>
      <c r="P25" s="370"/>
      <c r="Q25" s="371"/>
      <c r="R25" s="370"/>
      <c r="S25" s="371"/>
      <c r="T25" s="370"/>
      <c r="U25" s="423"/>
      <c r="V25" s="431"/>
      <c r="X25" s="102"/>
      <c r="Y25" s="31"/>
      <c r="Z25" s="167"/>
      <c r="AA25" s="158"/>
      <c r="AB25" s="160"/>
      <c r="AC25" s="160"/>
      <c r="AD25" s="147"/>
      <c r="AF25" s="98"/>
      <c r="AG25" s="25"/>
      <c r="AH25" s="99"/>
      <c r="AI25" s="100"/>
      <c r="AL25" s="28"/>
      <c r="AM25" s="54"/>
    </row>
    <row r="26" spans="1:39" s="1" customFormat="1">
      <c r="B26" s="514"/>
      <c r="C26" s="513"/>
      <c r="D26" s="512"/>
      <c r="E26" s="430"/>
      <c r="F26" s="428"/>
      <c r="G26" s="429"/>
      <c r="H26" s="428"/>
      <c r="I26" s="429"/>
      <c r="J26" s="428"/>
      <c r="K26" s="429"/>
      <c r="L26" s="428"/>
      <c r="M26" s="429"/>
      <c r="N26" s="428"/>
      <c r="O26" s="429"/>
      <c r="P26" s="428"/>
      <c r="Q26" s="429"/>
      <c r="R26" s="428"/>
      <c r="S26" s="429"/>
      <c r="T26" s="428"/>
      <c r="U26" s="428"/>
      <c r="V26" s="427"/>
      <c r="X26" s="32"/>
      <c r="Y26" s="33"/>
      <c r="Z26" s="190"/>
      <c r="AA26" s="93"/>
      <c r="AB26" s="48"/>
      <c r="AC26" s="93"/>
      <c r="AD26" s="147"/>
      <c r="AF26" s="63"/>
      <c r="AG26" s="64"/>
      <c r="AH26" s="65"/>
      <c r="AI26" s="66"/>
      <c r="AL26" s="131" t="s">
        <v>81</v>
      </c>
      <c r="AM26" s="426"/>
    </row>
    <row r="27" spans="1:39" s="1" customFormat="1">
      <c r="B27" s="365"/>
      <c r="C27" s="349"/>
      <c r="D27" s="364"/>
      <c r="E27" s="365"/>
      <c r="F27" s="424"/>
      <c r="G27" s="420"/>
      <c r="H27" s="424"/>
      <c r="I27" s="420"/>
      <c r="J27" s="424"/>
      <c r="K27" s="420"/>
      <c r="L27" s="424"/>
      <c r="M27" s="420"/>
      <c r="N27" s="425"/>
      <c r="O27" s="420"/>
      <c r="P27" s="424"/>
      <c r="Q27" s="420"/>
      <c r="R27" s="424"/>
      <c r="S27" s="420"/>
      <c r="T27" s="424"/>
      <c r="U27" s="423"/>
      <c r="V27" s="422"/>
      <c r="X27" s="31"/>
      <c r="Y27" s="31"/>
      <c r="Z27" s="154"/>
      <c r="AA27" s="57"/>
      <c r="AB27" s="57"/>
      <c r="AC27" s="57"/>
      <c r="AD27" s="147"/>
      <c r="AF27" s="2"/>
      <c r="AL27" s="28"/>
      <c r="AM27" s="54"/>
    </row>
    <row r="28" spans="1:39" s="1" customFormat="1">
      <c r="B28" s="412"/>
      <c r="C28" s="507"/>
      <c r="D28" s="411"/>
      <c r="E28" s="421"/>
      <c r="F28" s="353"/>
      <c r="G28" s="354"/>
      <c r="H28" s="353"/>
      <c r="I28" s="354"/>
      <c r="J28" s="353"/>
      <c r="K28" s="354"/>
      <c r="L28" s="353"/>
      <c r="M28" s="354"/>
      <c r="N28" s="353"/>
      <c r="O28" s="354"/>
      <c r="P28" s="353"/>
      <c r="Q28" s="354"/>
      <c r="R28" s="353"/>
      <c r="S28" s="354"/>
      <c r="T28" s="353"/>
      <c r="U28" s="352"/>
      <c r="V28" s="351"/>
      <c r="X28" s="32"/>
      <c r="Y28" s="33"/>
      <c r="Z28" s="213"/>
      <c r="AA28" s="94"/>
      <c r="AB28" s="94"/>
      <c r="AC28" s="94"/>
      <c r="AD28" s="126"/>
      <c r="AL28" s="30" t="s">
        <v>34</v>
      </c>
      <c r="AM28" s="77"/>
    </row>
    <row r="29" spans="1:39" s="1" customFormat="1">
      <c r="A29" s="43"/>
      <c r="B29" s="349"/>
      <c r="C29" s="349"/>
      <c r="D29" s="349"/>
      <c r="E29" s="349"/>
      <c r="F29" s="349"/>
      <c r="G29" s="349"/>
      <c r="H29" s="349"/>
      <c r="I29" s="349"/>
      <c r="J29" s="349"/>
      <c r="K29" s="349"/>
      <c r="L29" s="349"/>
      <c r="M29" s="349"/>
      <c r="N29" s="349"/>
      <c r="O29" s="349"/>
      <c r="P29" s="349"/>
      <c r="Q29" s="349"/>
      <c r="R29" s="349"/>
      <c r="S29" s="349"/>
      <c r="T29" s="349"/>
      <c r="U29" s="420"/>
      <c r="V29" s="419"/>
      <c r="W29" s="1">
        <v>1</v>
      </c>
      <c r="X29" s="102"/>
      <c r="Y29" s="31"/>
      <c r="Z29" s="167"/>
      <c r="AA29" s="162"/>
      <c r="AB29" s="161"/>
      <c r="AC29" s="89"/>
      <c r="AD29" s="149"/>
      <c r="AF29" s="98"/>
      <c r="AG29" s="25"/>
      <c r="AH29" s="99"/>
      <c r="AI29" s="100"/>
      <c r="AL29" s="28"/>
      <c r="AM29" s="54"/>
    </row>
    <row r="30" spans="1:39" s="1" customFormat="1">
      <c r="A30" s="43"/>
      <c r="B30" s="418"/>
      <c r="C30" s="417"/>
      <c r="D30" s="416"/>
      <c r="E30" s="415"/>
      <c r="F30" s="415"/>
      <c r="G30" s="415"/>
      <c r="H30" s="415"/>
      <c r="I30" s="415"/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4"/>
      <c r="X30" s="32"/>
      <c r="Y30" s="511"/>
      <c r="Z30" s="190"/>
      <c r="AA30" s="130"/>
      <c r="AB30" s="33"/>
      <c r="AC30" s="33"/>
      <c r="AD30" s="216"/>
      <c r="AF30" s="102"/>
      <c r="AG30" s="64"/>
      <c r="AH30" s="65"/>
      <c r="AI30" s="66"/>
      <c r="AL30" s="30" t="s">
        <v>5</v>
      </c>
      <c r="AM30" s="66"/>
    </row>
    <row r="31" spans="1:39" s="1" customFormat="1">
      <c r="A31" s="43"/>
      <c r="B31" s="412"/>
      <c r="C31" s="411"/>
      <c r="D31" s="410"/>
      <c r="E31" s="409"/>
      <c r="F31" s="407"/>
      <c r="G31" s="408"/>
      <c r="H31" s="407"/>
      <c r="I31" s="408"/>
      <c r="J31" s="410"/>
      <c r="K31" s="409"/>
      <c r="L31" s="407"/>
      <c r="M31" s="408"/>
      <c r="N31" s="407"/>
      <c r="O31" s="408"/>
      <c r="P31" s="407"/>
      <c r="Q31" s="355"/>
      <c r="R31" s="407"/>
      <c r="S31" s="355"/>
      <c r="T31" s="407"/>
      <c r="U31" s="406"/>
      <c r="V31" s="405"/>
      <c r="X31" s="2"/>
      <c r="Z31" s="101"/>
      <c r="AB31" s="95"/>
      <c r="AD31" s="101"/>
      <c r="AM31" s="69"/>
    </row>
    <row r="32" spans="1:39" s="1" customFormat="1">
      <c r="A32" s="43"/>
      <c r="B32" s="404"/>
      <c r="C32" s="403"/>
      <c r="D32" s="402"/>
      <c r="E32" s="379"/>
      <c r="F32" s="401"/>
      <c r="G32" s="379"/>
      <c r="H32" s="401"/>
      <c r="I32" s="379"/>
      <c r="J32" s="401"/>
      <c r="K32" s="379"/>
      <c r="L32" s="401"/>
      <c r="M32" s="379"/>
      <c r="N32" s="401"/>
      <c r="O32" s="379"/>
      <c r="P32" s="401"/>
      <c r="Q32" s="379"/>
      <c r="R32" s="401"/>
      <c r="S32" s="379"/>
      <c r="T32" s="401"/>
      <c r="U32" s="377"/>
      <c r="V32" s="376"/>
      <c r="X32" s="64" t="s">
        <v>425</v>
      </c>
      <c r="AL32" s="95" t="s">
        <v>342</v>
      </c>
      <c r="AM32" s="69"/>
    </row>
    <row r="33" spans="1:39" s="1" customFormat="1">
      <c r="A33" s="43"/>
      <c r="B33" s="379"/>
      <c r="C33" s="396"/>
      <c r="D33" s="392"/>
      <c r="E33" s="379"/>
      <c r="F33" s="377"/>
      <c r="G33" s="379"/>
      <c r="H33" s="377"/>
      <c r="I33" s="379"/>
      <c r="J33" s="377"/>
      <c r="K33" s="379"/>
      <c r="L33" s="377"/>
      <c r="M33" s="379"/>
      <c r="N33" s="377"/>
      <c r="O33" s="379"/>
      <c r="P33" s="377"/>
      <c r="Q33" s="379"/>
      <c r="R33" s="377"/>
      <c r="S33" s="379"/>
      <c r="T33" s="377"/>
      <c r="U33" s="377"/>
      <c r="V33" s="376"/>
      <c r="X33" s="225"/>
      <c r="Y33" s="33"/>
      <c r="Z33" s="34" t="s">
        <v>39</v>
      </c>
      <c r="AA33" s="33"/>
      <c r="AB33" s="212"/>
      <c r="AC33" s="33"/>
      <c r="AD33" s="34" t="s">
        <v>40</v>
      </c>
      <c r="AE33" s="33"/>
      <c r="AF33" s="212"/>
      <c r="AG33" s="33"/>
      <c r="AH33" s="33"/>
      <c r="AI33" s="34" t="s">
        <v>41</v>
      </c>
      <c r="AJ33" s="212"/>
      <c r="AL33" s="98"/>
      <c r="AM33" s="100"/>
    </row>
    <row r="34" spans="1:39" s="1" customFormat="1">
      <c r="A34" s="43"/>
      <c r="B34" s="379"/>
      <c r="C34" s="396"/>
      <c r="D34" s="392"/>
      <c r="E34" s="379"/>
      <c r="F34" s="377"/>
      <c r="G34" s="379"/>
      <c r="H34" s="377"/>
      <c r="I34" s="379"/>
      <c r="J34" s="377"/>
      <c r="K34" s="379"/>
      <c r="L34" s="377"/>
      <c r="M34" s="379"/>
      <c r="N34" s="377"/>
      <c r="O34" s="379"/>
      <c r="P34" s="377"/>
      <c r="Q34" s="379"/>
      <c r="R34" s="377"/>
      <c r="S34" s="379"/>
      <c r="T34" s="377"/>
      <c r="U34" s="377"/>
      <c r="V34" s="376"/>
      <c r="X34" s="52"/>
      <c r="Y34" s="2" t="s">
        <v>42</v>
      </c>
      <c r="Z34" s="395"/>
      <c r="AB34" s="128"/>
      <c r="AC34" s="2" t="s">
        <v>42</v>
      </c>
      <c r="AD34" s="101">
        <v>278</v>
      </c>
      <c r="AF34" s="52"/>
      <c r="AG34" s="1" t="s">
        <v>2</v>
      </c>
      <c r="AH34" s="2"/>
      <c r="AI34" s="264">
        <v>278</v>
      </c>
      <c r="AJ34" s="52"/>
      <c r="AL34" s="400"/>
      <c r="AM34" s="399"/>
    </row>
    <row r="35" spans="1:39" s="1" customFormat="1">
      <c r="A35" s="43"/>
      <c r="B35" s="379"/>
      <c r="C35" s="396"/>
      <c r="D35" s="392"/>
      <c r="E35" s="379"/>
      <c r="F35" s="377"/>
      <c r="G35" s="379"/>
      <c r="H35" s="377"/>
      <c r="I35" s="379"/>
      <c r="J35" s="377"/>
      <c r="K35" s="379"/>
      <c r="L35" s="377"/>
      <c r="M35" s="379"/>
      <c r="N35" s="377"/>
      <c r="O35" s="379"/>
      <c r="P35" s="377"/>
      <c r="Q35" s="379"/>
      <c r="R35" s="377"/>
      <c r="S35" s="379"/>
      <c r="T35" s="377"/>
      <c r="U35" s="377"/>
      <c r="V35" s="376"/>
      <c r="X35" s="107" t="s">
        <v>43</v>
      </c>
      <c r="Y35" s="48" t="s">
        <v>44</v>
      </c>
      <c r="Z35" s="386"/>
      <c r="AA35" s="93"/>
      <c r="AB35" s="385" t="s">
        <v>492</v>
      </c>
      <c r="AC35" s="48" t="s">
        <v>44</v>
      </c>
      <c r="AD35" s="108">
        <v>138</v>
      </c>
      <c r="AE35" s="93"/>
      <c r="AF35" s="357">
        <v>49.640287769784173</v>
      </c>
      <c r="AG35" s="93" t="s">
        <v>3</v>
      </c>
      <c r="AH35" s="48"/>
      <c r="AI35" s="265">
        <v>138</v>
      </c>
      <c r="AJ35" s="385">
        <v>49.640287769784173</v>
      </c>
      <c r="AL35" s="72"/>
      <c r="AM35" s="54"/>
    </row>
    <row r="36" spans="1:39" s="1" customFormat="1">
      <c r="A36" s="43"/>
      <c r="B36" s="379"/>
      <c r="C36" s="396"/>
      <c r="D36" s="392"/>
      <c r="E36" s="379"/>
      <c r="F36" s="377"/>
      <c r="G36" s="379"/>
      <c r="H36" s="377"/>
      <c r="I36" s="379"/>
      <c r="J36" s="377"/>
      <c r="K36" s="379"/>
      <c r="L36" s="377"/>
      <c r="M36" s="379"/>
      <c r="N36" s="377"/>
      <c r="O36" s="379"/>
      <c r="P36" s="377"/>
      <c r="Q36" s="379"/>
      <c r="R36" s="377"/>
      <c r="S36" s="379"/>
      <c r="T36" s="377"/>
      <c r="U36" s="377"/>
      <c r="V36" s="376"/>
      <c r="X36" s="110"/>
      <c r="Y36" s="90"/>
      <c r="Z36" s="395"/>
      <c r="AB36" s="128"/>
      <c r="AD36" s="101">
        <v>1183960</v>
      </c>
      <c r="AF36" s="375"/>
      <c r="AI36" s="266">
        <v>1183960</v>
      </c>
      <c r="AJ36" s="375"/>
      <c r="AL36" s="72"/>
      <c r="AM36" s="54"/>
    </row>
    <row r="37" spans="1:39" s="1" customFormat="1">
      <c r="A37" s="43"/>
      <c r="B37" s="379"/>
      <c r="C37" s="396"/>
      <c r="D37" s="392"/>
      <c r="E37" s="379"/>
      <c r="F37" s="377"/>
      <c r="G37" s="379"/>
      <c r="H37" s="377"/>
      <c r="I37" s="379"/>
      <c r="J37" s="377"/>
      <c r="K37" s="379"/>
      <c r="L37" s="377"/>
      <c r="M37" s="379"/>
      <c r="N37" s="377"/>
      <c r="O37" s="379"/>
      <c r="P37" s="377"/>
      <c r="Q37" s="379"/>
      <c r="R37" s="377"/>
      <c r="S37" s="379"/>
      <c r="T37" s="377"/>
      <c r="U37" s="377"/>
      <c r="V37" s="376"/>
      <c r="X37" s="113" t="s">
        <v>45</v>
      </c>
      <c r="Y37" s="84"/>
      <c r="Z37" s="386"/>
      <c r="AA37" s="93"/>
      <c r="AB37" s="385" t="s">
        <v>492</v>
      </c>
      <c r="AC37" s="93"/>
      <c r="AD37" s="108">
        <v>675760</v>
      </c>
      <c r="AE37" s="93"/>
      <c r="AF37" s="385">
        <v>57.076252576100536</v>
      </c>
      <c r="AG37" s="93"/>
      <c r="AH37" s="93"/>
      <c r="AI37" s="267">
        <v>675760</v>
      </c>
      <c r="AJ37" s="385">
        <v>57.076252576100536</v>
      </c>
      <c r="AL37" s="72"/>
      <c r="AM37" s="54"/>
    </row>
    <row r="38" spans="1:39" s="1" customFormat="1">
      <c r="A38" s="43"/>
      <c r="B38" s="379"/>
      <c r="C38" s="396"/>
      <c r="D38" s="392"/>
      <c r="E38" s="379"/>
      <c r="F38" s="377"/>
      <c r="G38" s="379"/>
      <c r="H38" s="377"/>
      <c r="I38" s="379"/>
      <c r="J38" s="377"/>
      <c r="K38" s="379"/>
      <c r="L38" s="377"/>
      <c r="M38" s="379"/>
      <c r="N38" s="377"/>
      <c r="O38" s="379"/>
      <c r="P38" s="377"/>
      <c r="Q38" s="379" t="s">
        <v>492</v>
      </c>
      <c r="R38" s="377"/>
      <c r="S38" s="379"/>
      <c r="T38" s="377"/>
      <c r="U38" s="377"/>
      <c r="V38" s="376"/>
      <c r="X38" s="110" t="s">
        <v>46</v>
      </c>
      <c r="Y38" s="358"/>
      <c r="Z38" s="395"/>
      <c r="AB38" s="128"/>
      <c r="AD38" s="101">
        <v>0</v>
      </c>
      <c r="AF38" s="52"/>
      <c r="AI38" s="266">
        <v>0</v>
      </c>
      <c r="AJ38" s="375"/>
      <c r="AL38" s="72"/>
      <c r="AM38" s="54"/>
    </row>
    <row r="39" spans="1:39" s="1" customFormat="1">
      <c r="A39" s="43"/>
      <c r="B39" s="379" t="s">
        <v>618</v>
      </c>
      <c r="C39" s="396"/>
      <c r="D39" s="392"/>
      <c r="E39" s="379"/>
      <c r="F39" s="377" t="s">
        <v>616</v>
      </c>
      <c r="G39" s="379"/>
      <c r="H39" s="377"/>
      <c r="I39" s="379"/>
      <c r="J39" s="377"/>
      <c r="K39" s="379"/>
      <c r="L39" s="377"/>
      <c r="M39" s="379"/>
      <c r="N39" s="377"/>
      <c r="O39" s="379"/>
      <c r="P39" s="377"/>
      <c r="Q39" s="379" t="s">
        <v>492</v>
      </c>
      <c r="R39" s="377"/>
      <c r="S39" s="379"/>
      <c r="T39" s="377"/>
      <c r="U39" s="377"/>
      <c r="V39" s="376"/>
      <c r="X39" s="107" t="s">
        <v>47</v>
      </c>
      <c r="Y39" s="397"/>
      <c r="Z39" s="386"/>
      <c r="AA39" s="93"/>
      <c r="AB39" s="385" t="s">
        <v>492</v>
      </c>
      <c r="AC39" s="93"/>
      <c r="AD39" s="108">
        <v>31216</v>
      </c>
      <c r="AE39" s="93"/>
      <c r="AF39" s="357" t="s">
        <v>492</v>
      </c>
      <c r="AG39" s="93"/>
      <c r="AH39" s="93"/>
      <c r="AI39" s="267">
        <v>31216</v>
      </c>
      <c r="AJ39" s="385" t="s">
        <v>492</v>
      </c>
      <c r="AL39" s="72"/>
      <c r="AM39" s="54"/>
    </row>
    <row r="40" spans="1:39" s="1" customFormat="1">
      <c r="A40" s="43"/>
      <c r="B40" s="379" t="s">
        <v>602</v>
      </c>
      <c r="C40" s="396"/>
      <c r="D40" s="392"/>
      <c r="E40" s="379"/>
      <c r="F40" s="377" t="s">
        <v>15</v>
      </c>
      <c r="G40" s="379"/>
      <c r="H40" s="377" t="s">
        <v>16</v>
      </c>
      <c r="I40" s="379"/>
      <c r="J40" s="377" t="s">
        <v>17</v>
      </c>
      <c r="K40" s="379"/>
      <c r="L40" s="377" t="s">
        <v>18</v>
      </c>
      <c r="M40" s="379"/>
      <c r="N40" s="377" t="s">
        <v>19</v>
      </c>
      <c r="O40" s="379" t="s">
        <v>6</v>
      </c>
      <c r="P40" s="377" t="s">
        <v>633</v>
      </c>
      <c r="Q40" s="379" t="s">
        <v>492</v>
      </c>
      <c r="R40" s="377"/>
      <c r="S40" s="379"/>
      <c r="T40" s="377"/>
      <c r="U40" s="377"/>
      <c r="V40" s="376"/>
      <c r="X40" s="115" t="s">
        <v>48</v>
      </c>
      <c r="Y40" s="395"/>
      <c r="Z40" s="395"/>
      <c r="AB40" s="128"/>
      <c r="AD40" s="101">
        <v>17400</v>
      </c>
      <c r="AF40" s="375"/>
      <c r="AI40" s="266">
        <v>17400</v>
      </c>
      <c r="AJ40" s="375"/>
      <c r="AL40" s="72"/>
      <c r="AM40" s="54"/>
    </row>
    <row r="41" spans="1:39" s="1" customFormat="1">
      <c r="A41" s="43"/>
      <c r="B41" s="379" t="s">
        <v>100</v>
      </c>
      <c r="C41" s="398"/>
      <c r="D41" s="392"/>
      <c r="E41" s="379"/>
      <c r="F41" s="377"/>
      <c r="G41" s="379"/>
      <c r="H41" s="377"/>
      <c r="I41" s="379"/>
      <c r="J41" s="377"/>
      <c r="K41" s="379"/>
      <c r="L41" s="377"/>
      <c r="M41" s="379"/>
      <c r="N41" s="377"/>
      <c r="O41" s="379"/>
      <c r="P41" s="377"/>
      <c r="Q41" s="379" t="s">
        <v>492</v>
      </c>
      <c r="R41" s="377"/>
      <c r="S41" s="379"/>
      <c r="T41" s="377"/>
      <c r="U41" s="377"/>
      <c r="V41" s="376"/>
      <c r="X41" s="116" t="s">
        <v>49</v>
      </c>
      <c r="Y41" s="397"/>
      <c r="Z41" s="386"/>
      <c r="AA41" s="93"/>
      <c r="AB41" s="385" t="s">
        <v>492</v>
      </c>
      <c r="AC41" s="93"/>
      <c r="AD41" s="108">
        <v>5010</v>
      </c>
      <c r="AE41" s="93"/>
      <c r="AF41" s="385">
        <v>28.793103448275865</v>
      </c>
      <c r="AG41" s="93"/>
      <c r="AH41" s="93"/>
      <c r="AI41" s="267">
        <v>5010</v>
      </c>
      <c r="AJ41" s="385">
        <v>12.241379310344827</v>
      </c>
      <c r="AL41" s="72"/>
      <c r="AM41" s="54"/>
    </row>
    <row r="42" spans="1:39" s="1" customFormat="1">
      <c r="A42" s="43"/>
      <c r="B42" s="379" t="s">
        <v>624</v>
      </c>
      <c r="C42" s="396"/>
      <c r="D42" s="392"/>
      <c r="E42" s="379"/>
      <c r="F42" s="377">
        <v>118</v>
      </c>
      <c r="G42" s="379">
        <v>19000</v>
      </c>
      <c r="H42" s="377">
        <v>16</v>
      </c>
      <c r="I42" s="379">
        <v>14000</v>
      </c>
      <c r="J42" s="377">
        <v>0</v>
      </c>
      <c r="K42" s="379">
        <v>10000</v>
      </c>
      <c r="L42" s="377">
        <v>2</v>
      </c>
      <c r="M42" s="379">
        <v>9520</v>
      </c>
      <c r="N42" s="377">
        <v>2</v>
      </c>
      <c r="O42" s="379">
        <v>138</v>
      </c>
      <c r="P42" s="377">
        <v>675760</v>
      </c>
      <c r="Q42" s="379" t="s">
        <v>492</v>
      </c>
      <c r="R42" s="377"/>
      <c r="S42" s="379"/>
      <c r="T42" s="377"/>
      <c r="U42" s="377"/>
      <c r="V42" s="376"/>
      <c r="X42" s="115" t="s">
        <v>50</v>
      </c>
      <c r="Y42" s="395"/>
      <c r="Z42" s="395"/>
      <c r="AB42" s="128"/>
      <c r="AD42" s="101">
        <v>33000</v>
      </c>
      <c r="AF42" s="52"/>
      <c r="AI42" s="266">
        <v>33000</v>
      </c>
      <c r="AJ42" s="375"/>
      <c r="AL42" s="72"/>
      <c r="AM42" s="54"/>
    </row>
    <row r="43" spans="1:39" s="1" customFormat="1">
      <c r="B43" s="379" t="s">
        <v>107</v>
      </c>
      <c r="C43" s="398"/>
      <c r="D43" s="392"/>
      <c r="E43" s="379"/>
      <c r="F43" s="377"/>
      <c r="G43" s="379"/>
      <c r="H43" s="377"/>
      <c r="I43" s="379"/>
      <c r="J43" s="377"/>
      <c r="K43" s="379"/>
      <c r="L43" s="377"/>
      <c r="M43" s="379"/>
      <c r="N43" s="377"/>
      <c r="O43" s="379"/>
      <c r="P43" s="377"/>
      <c r="Q43" s="379" t="s">
        <v>492</v>
      </c>
      <c r="R43" s="377"/>
      <c r="S43" s="379"/>
      <c r="T43" s="377"/>
      <c r="U43" s="377"/>
      <c r="V43" s="376"/>
      <c r="X43" s="117" t="s">
        <v>51</v>
      </c>
      <c r="Y43" s="397"/>
      <c r="Z43" s="386"/>
      <c r="AA43" s="93"/>
      <c r="AB43" s="385" t="s">
        <v>492</v>
      </c>
      <c r="AC43" s="93"/>
      <c r="AD43" s="108">
        <v>9000</v>
      </c>
      <c r="AE43" s="93"/>
      <c r="AF43" s="357">
        <v>27.27272727272727</v>
      </c>
      <c r="AG43" s="93"/>
      <c r="AH43" s="93"/>
      <c r="AI43" s="267">
        <v>9000</v>
      </c>
      <c r="AJ43" s="385">
        <v>7.5757575757575761</v>
      </c>
      <c r="AL43" s="72"/>
      <c r="AM43" s="54"/>
    </row>
    <row r="44" spans="1:39" s="1" customFormat="1">
      <c r="B44" s="379" t="s">
        <v>624</v>
      </c>
      <c r="C44" s="396"/>
      <c r="D44" s="392"/>
      <c r="E44" s="379"/>
      <c r="F44" s="391">
        <v>0</v>
      </c>
      <c r="G44" s="379">
        <v>0</v>
      </c>
      <c r="H44" s="391">
        <v>0</v>
      </c>
      <c r="I44" s="379">
        <v>0</v>
      </c>
      <c r="J44" s="391">
        <v>0</v>
      </c>
      <c r="K44" s="379">
        <v>0</v>
      </c>
      <c r="L44" s="391">
        <v>0</v>
      </c>
      <c r="M44" s="379">
        <v>0</v>
      </c>
      <c r="N44" s="391">
        <v>0</v>
      </c>
      <c r="O44" s="379">
        <v>0</v>
      </c>
      <c r="P44" s="391">
        <v>0</v>
      </c>
      <c r="Q44" s="379" t="s">
        <v>492</v>
      </c>
      <c r="R44" s="391"/>
      <c r="S44" s="379"/>
      <c r="T44" s="391"/>
      <c r="U44" s="377"/>
      <c r="V44" s="376"/>
      <c r="X44" s="110"/>
      <c r="Y44" s="72"/>
      <c r="Z44" s="395"/>
      <c r="AB44" s="128"/>
      <c r="AD44" s="101">
        <v>0</v>
      </c>
      <c r="AF44" s="375"/>
      <c r="AI44" s="266">
        <v>0</v>
      </c>
      <c r="AJ44" s="375"/>
      <c r="AL44" s="72"/>
      <c r="AM44" s="54"/>
    </row>
    <row r="45" spans="1:39" s="1" customFormat="1">
      <c r="B45" s="394" t="s">
        <v>605</v>
      </c>
      <c r="C45" s="393"/>
      <c r="D45" s="392"/>
      <c r="E45" s="379"/>
      <c r="F45" s="390"/>
      <c r="G45" s="379"/>
      <c r="H45" s="391"/>
      <c r="I45" s="379"/>
      <c r="J45" s="390"/>
      <c r="K45" s="379"/>
      <c r="L45" s="391"/>
      <c r="M45" s="379"/>
      <c r="N45" s="390"/>
      <c r="O45" s="379"/>
      <c r="P45" s="390"/>
      <c r="Q45" s="379" t="s">
        <v>492</v>
      </c>
      <c r="R45" s="390"/>
      <c r="S45" s="379"/>
      <c r="T45" s="390"/>
      <c r="U45" s="377"/>
      <c r="V45" s="376"/>
      <c r="X45" s="107" t="s">
        <v>52</v>
      </c>
      <c r="Y45" s="84"/>
      <c r="Z45" s="386"/>
      <c r="AA45" s="93"/>
      <c r="AB45" s="385" t="s">
        <v>492</v>
      </c>
      <c r="AC45" s="93"/>
      <c r="AD45" s="108">
        <v>0</v>
      </c>
      <c r="AE45" s="93"/>
      <c r="AF45" s="385" t="s">
        <v>492</v>
      </c>
      <c r="AG45" s="93"/>
      <c r="AH45" s="93"/>
      <c r="AI45" s="267">
        <v>0</v>
      </c>
      <c r="AJ45" s="385" t="s">
        <v>492</v>
      </c>
      <c r="AL45" s="72"/>
      <c r="AM45" s="54"/>
    </row>
    <row r="46" spans="1:39" s="1" customFormat="1">
      <c r="B46" s="384" t="s">
        <v>624</v>
      </c>
      <c r="C46" s="388"/>
      <c r="D46" s="387"/>
      <c r="E46" s="379"/>
      <c r="F46" s="378">
        <v>0</v>
      </c>
      <c r="G46" s="379">
        <v>0</v>
      </c>
      <c r="H46" s="381">
        <v>0</v>
      </c>
      <c r="I46" s="379">
        <v>0</v>
      </c>
      <c r="J46" s="378">
        <v>0</v>
      </c>
      <c r="K46" s="379">
        <v>0</v>
      </c>
      <c r="L46" s="381">
        <v>0</v>
      </c>
      <c r="M46" s="379">
        <v>0</v>
      </c>
      <c r="N46" s="378">
        <v>0</v>
      </c>
      <c r="O46" s="379">
        <v>0</v>
      </c>
      <c r="P46" s="378">
        <v>0</v>
      </c>
      <c r="Q46" s="379" t="s">
        <v>492</v>
      </c>
      <c r="R46" s="378"/>
      <c r="S46" s="379"/>
      <c r="T46" s="378"/>
      <c r="U46" s="377"/>
      <c r="V46" s="376"/>
      <c r="X46" s="389" t="s">
        <v>418</v>
      </c>
      <c r="Y46" s="72"/>
      <c r="Z46" s="358"/>
      <c r="AB46" s="357"/>
      <c r="AD46" s="101">
        <v>7500</v>
      </c>
      <c r="AF46" s="357"/>
      <c r="AI46" s="266">
        <v>7500</v>
      </c>
      <c r="AJ46" s="357"/>
      <c r="AL46" s="72"/>
      <c r="AM46" s="54"/>
    </row>
    <row r="47" spans="1:39" s="1" customFormat="1">
      <c r="B47" s="384" t="s">
        <v>103</v>
      </c>
      <c r="C47" s="388"/>
      <c r="D47" s="387"/>
      <c r="E47" s="379"/>
      <c r="F47" s="378"/>
      <c r="G47" s="379"/>
      <c r="H47" s="381"/>
      <c r="I47" s="379"/>
      <c r="J47" s="378"/>
      <c r="K47" s="379"/>
      <c r="L47" s="381"/>
      <c r="M47" s="379"/>
      <c r="N47" s="378"/>
      <c r="O47" s="379"/>
      <c r="P47" s="378"/>
      <c r="Q47" s="379" t="s">
        <v>492</v>
      </c>
      <c r="R47" s="378"/>
      <c r="S47" s="379"/>
      <c r="T47" s="378"/>
      <c r="U47" s="377"/>
      <c r="V47" s="376"/>
      <c r="X47" s="223" t="s">
        <v>417</v>
      </c>
      <c r="Y47" s="84"/>
      <c r="Z47" s="386"/>
      <c r="AA47" s="93"/>
      <c r="AB47" s="385" t="s">
        <v>492</v>
      </c>
      <c r="AC47" s="93"/>
      <c r="AD47" s="108">
        <v>6500</v>
      </c>
      <c r="AE47" s="93"/>
      <c r="AF47" s="385">
        <v>86.666666666666671</v>
      </c>
      <c r="AG47" s="93"/>
      <c r="AH47" s="93"/>
      <c r="AI47" s="267">
        <v>6500</v>
      </c>
      <c r="AJ47" s="385">
        <v>13.333333333333334</v>
      </c>
      <c r="AL47" s="72"/>
      <c r="AM47" s="54"/>
    </row>
    <row r="48" spans="1:39" s="1" customFormat="1">
      <c r="B48" s="384" t="s">
        <v>624</v>
      </c>
      <c r="C48" s="383"/>
      <c r="D48" s="382"/>
      <c r="E48" s="379"/>
      <c r="F48" s="378">
        <v>0</v>
      </c>
      <c r="G48" s="379">
        <v>0</v>
      </c>
      <c r="H48" s="380">
        <v>0</v>
      </c>
      <c r="I48" s="379">
        <v>0</v>
      </c>
      <c r="J48" s="381">
        <v>0</v>
      </c>
      <c r="K48" s="379">
        <v>0</v>
      </c>
      <c r="L48" s="380">
        <v>0</v>
      </c>
      <c r="M48" s="379">
        <v>0</v>
      </c>
      <c r="N48" s="378">
        <v>0</v>
      </c>
      <c r="O48" s="379">
        <v>0</v>
      </c>
      <c r="P48" s="378">
        <v>0</v>
      </c>
      <c r="Q48" s="379" t="s">
        <v>492</v>
      </c>
      <c r="R48" s="378"/>
      <c r="S48" s="379"/>
      <c r="T48" s="378"/>
      <c r="U48" s="377"/>
      <c r="V48" s="376"/>
      <c r="X48" s="110"/>
      <c r="Y48" s="72"/>
      <c r="Z48" s="358"/>
      <c r="AB48" s="128"/>
      <c r="AD48" s="101">
        <v>1241860</v>
      </c>
      <c r="AF48" s="52"/>
      <c r="AI48" s="101">
        <v>1241860</v>
      </c>
      <c r="AJ48" s="375"/>
      <c r="AL48" s="72"/>
      <c r="AM48" s="54"/>
    </row>
    <row r="49" spans="1:39" s="1" customFormat="1">
      <c r="B49" s="374" t="s">
        <v>629</v>
      </c>
      <c r="C49" s="372"/>
      <c r="D49" s="373"/>
      <c r="E49" s="372"/>
      <c r="F49" s="370"/>
      <c r="G49" s="371"/>
      <c r="H49" s="370"/>
      <c r="I49" s="371"/>
      <c r="J49" s="370"/>
      <c r="K49" s="371"/>
      <c r="L49" s="370"/>
      <c r="M49" s="371"/>
      <c r="N49" s="370"/>
      <c r="O49" s="371"/>
      <c r="P49" s="370"/>
      <c r="Q49" s="371"/>
      <c r="R49" s="370"/>
      <c r="S49" s="371"/>
      <c r="T49" s="370"/>
      <c r="U49" s="369"/>
      <c r="V49" s="368"/>
      <c r="X49" s="41" t="s">
        <v>53</v>
      </c>
      <c r="Y49" s="250"/>
      <c r="Z49" s="350"/>
      <c r="AA49" s="31"/>
      <c r="AB49" s="367" t="s">
        <v>492</v>
      </c>
      <c r="AC49" s="31"/>
      <c r="AD49" s="118">
        <v>727486</v>
      </c>
      <c r="AE49" s="31"/>
      <c r="AF49" s="367">
        <v>58.580355273541294</v>
      </c>
      <c r="AG49" s="31"/>
      <c r="AH49" s="31"/>
      <c r="AI49" s="118">
        <v>727486</v>
      </c>
      <c r="AJ49" s="367">
        <v>57.382152577585231</v>
      </c>
      <c r="AL49" s="97"/>
      <c r="AM49" s="54"/>
    </row>
    <row r="50" spans="1:39" s="1" customFormat="1">
      <c r="B50" s="510" t="s">
        <v>624</v>
      </c>
      <c r="C50" s="509"/>
      <c r="D50" s="508"/>
      <c r="E50" s="366"/>
      <c r="F50" s="353">
        <v>0</v>
      </c>
      <c r="G50" s="354">
        <v>0</v>
      </c>
      <c r="H50" s="353">
        <v>0</v>
      </c>
      <c r="I50" s="354">
        <v>0</v>
      </c>
      <c r="J50" s="353">
        <v>0</v>
      </c>
      <c r="K50" s="354">
        <v>0</v>
      </c>
      <c r="L50" s="353">
        <v>0</v>
      </c>
      <c r="M50" s="354">
        <v>0</v>
      </c>
      <c r="N50" s="353">
        <v>0</v>
      </c>
      <c r="O50" s="354">
        <v>0</v>
      </c>
      <c r="P50" s="353">
        <v>0</v>
      </c>
      <c r="Q50" s="354"/>
      <c r="R50" s="353"/>
      <c r="S50" s="354"/>
      <c r="T50" s="353"/>
      <c r="U50" s="352"/>
      <c r="V50" s="351"/>
      <c r="X50" s="52"/>
      <c r="Y50" s="72"/>
      <c r="Z50" s="358"/>
      <c r="AB50" s="128"/>
      <c r="AD50" s="101">
        <v>1129054.0404040401</v>
      </c>
      <c r="AF50" s="52"/>
      <c r="AI50" s="101">
        <v>1129054.0404040401</v>
      </c>
      <c r="AJ50" s="52"/>
      <c r="AL50" s="97"/>
      <c r="AM50" s="54"/>
    </row>
    <row r="51" spans="1:39" s="1" customFormat="1">
      <c r="B51" s="365"/>
      <c r="C51" s="349"/>
      <c r="D51" s="364"/>
      <c r="E51" s="349"/>
      <c r="F51" s="363"/>
      <c r="G51" s="362"/>
      <c r="H51" s="361"/>
      <c r="I51" s="362"/>
      <c r="J51" s="361"/>
      <c r="K51" s="362"/>
      <c r="L51" s="361"/>
      <c r="M51" s="362"/>
      <c r="N51" s="361"/>
      <c r="O51" s="362"/>
      <c r="P51" s="361"/>
      <c r="Q51" s="362"/>
      <c r="R51" s="361"/>
      <c r="S51" s="362"/>
      <c r="T51" s="361"/>
      <c r="U51" s="360"/>
      <c r="V51" s="359"/>
      <c r="X51" s="110" t="s">
        <v>54</v>
      </c>
      <c r="Y51" s="72"/>
      <c r="Z51" s="358"/>
      <c r="AB51" s="357" t="s">
        <v>492</v>
      </c>
      <c r="AD51" s="101">
        <v>661396.53198653192</v>
      </c>
      <c r="AF51" s="357">
        <v>58.579705516119176</v>
      </c>
      <c r="AI51" s="101">
        <v>661396.53198653192</v>
      </c>
      <c r="AJ51" s="356">
        <v>57.379466526982981</v>
      </c>
      <c r="AL51" s="72"/>
      <c r="AM51" s="54"/>
    </row>
    <row r="52" spans="1:39" s="1" customFormat="1">
      <c r="B52" s="412" t="s">
        <v>617</v>
      </c>
      <c r="C52" s="507"/>
      <c r="D52" s="411"/>
      <c r="E52" s="355"/>
      <c r="F52" s="353">
        <v>118</v>
      </c>
      <c r="G52" s="354">
        <v>19000</v>
      </c>
      <c r="H52" s="353">
        <v>16</v>
      </c>
      <c r="I52" s="354">
        <v>14000</v>
      </c>
      <c r="J52" s="353">
        <v>0</v>
      </c>
      <c r="K52" s="354">
        <v>10000</v>
      </c>
      <c r="L52" s="353">
        <v>2</v>
      </c>
      <c r="M52" s="354">
        <v>9520</v>
      </c>
      <c r="N52" s="353">
        <v>2</v>
      </c>
      <c r="O52" s="354">
        <v>138</v>
      </c>
      <c r="P52" s="353">
        <v>675760</v>
      </c>
      <c r="Q52" s="354"/>
      <c r="R52" s="353"/>
      <c r="S52" s="354"/>
      <c r="T52" s="353"/>
      <c r="U52" s="352"/>
      <c r="V52" s="351"/>
      <c r="X52" s="87"/>
      <c r="Y52" s="63" t="s">
        <v>414</v>
      </c>
      <c r="Z52" s="350"/>
      <c r="AA52" s="31"/>
      <c r="AB52" s="127"/>
      <c r="AC52" s="64" t="s">
        <v>0</v>
      </c>
      <c r="AD52" s="118">
        <v>66089.468013468082</v>
      </c>
      <c r="AE52" s="31"/>
      <c r="AF52" s="87"/>
      <c r="AG52" s="31" t="s">
        <v>0</v>
      </c>
      <c r="AH52" s="64"/>
      <c r="AI52" s="118">
        <v>66089.468013468082</v>
      </c>
      <c r="AJ52" s="87"/>
      <c r="AL52" s="63"/>
      <c r="AM52" s="77"/>
    </row>
    <row r="53" spans="1:39">
      <c r="A53" s="538"/>
      <c r="B53" s="538"/>
      <c r="C53" s="538"/>
      <c r="D53" s="538"/>
      <c r="E53" s="538"/>
      <c r="F53" s="538"/>
      <c r="G53" s="538"/>
      <c r="H53" s="538"/>
      <c r="I53" s="538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8"/>
      <c r="AA53" s="538"/>
      <c r="AB53" s="538"/>
      <c r="AC53" s="538"/>
      <c r="AD53" s="538"/>
      <c r="AE53" s="538"/>
      <c r="AF53" s="538"/>
      <c r="AG53" s="538"/>
      <c r="AH53" s="538"/>
      <c r="AI53" s="538"/>
      <c r="AJ53" s="538"/>
      <c r="AK53" s="538"/>
      <c r="AL53" s="538"/>
      <c r="AM53" s="538"/>
    </row>
    <row r="54" spans="1:39" s="1" customFormat="1" ht="17.25" customHeight="1">
      <c r="A54" s="1" t="e">
        <v>#REF!</v>
      </c>
      <c r="B54" s="53"/>
      <c r="C54" s="537"/>
      <c r="D54" s="536"/>
      <c r="E54" s="536"/>
      <c r="F54" s="536"/>
      <c r="G54" s="536"/>
      <c r="H54" s="536"/>
      <c r="I54" s="536"/>
      <c r="J54" s="536"/>
      <c r="K54" s="536"/>
      <c r="L54" s="536"/>
      <c r="M54" s="536"/>
      <c r="N54" s="536"/>
      <c r="O54" s="536"/>
      <c r="P54" s="536"/>
      <c r="Q54" s="536"/>
      <c r="R54" s="536"/>
      <c r="S54" s="536"/>
      <c r="T54" s="536"/>
      <c r="U54" s="536"/>
      <c r="V54" s="535"/>
      <c r="W54" s="24"/>
      <c r="X54" s="534" t="s">
        <v>451</v>
      </c>
      <c r="Y54" s="534"/>
      <c r="Z54" s="534"/>
      <c r="AA54" s="534"/>
      <c r="AB54" s="534"/>
      <c r="AC54" s="534"/>
      <c r="AD54" s="534"/>
      <c r="AJ54" s="442" t="s">
        <v>450</v>
      </c>
      <c r="AK54" s="25"/>
      <c r="AL54" s="183" t="s">
        <v>8</v>
      </c>
      <c r="AM54" s="441" t="s">
        <v>9</v>
      </c>
    </row>
    <row r="55" spans="1:39" s="1" customFormat="1" ht="17.25" customHeight="1">
      <c r="B55" s="364"/>
      <c r="C55" s="533"/>
      <c r="D55" s="532"/>
      <c r="E55" s="532"/>
      <c r="F55" s="532"/>
      <c r="G55" s="532"/>
      <c r="H55" s="532"/>
      <c r="I55" s="532"/>
      <c r="J55" s="532"/>
      <c r="K55" s="532"/>
      <c r="L55" s="532"/>
      <c r="M55" s="532"/>
      <c r="N55" s="532"/>
      <c r="O55" s="532"/>
      <c r="P55" s="532"/>
      <c r="Q55" s="532"/>
      <c r="R55" s="532"/>
      <c r="S55" s="532"/>
      <c r="T55" s="532"/>
      <c r="U55" s="532"/>
      <c r="V55" s="531"/>
      <c r="W55" s="4"/>
      <c r="X55" s="439"/>
      <c r="Y55" s="525">
        <v>43102</v>
      </c>
      <c r="Z55" s="525"/>
      <c r="AA55" s="525"/>
      <c r="AB55" s="525"/>
      <c r="AC55" s="524" t="s">
        <v>111</v>
      </c>
      <c r="AD55" s="524"/>
      <c r="AE55" s="268"/>
      <c r="AF55" s="4"/>
      <c r="AG55" s="4"/>
      <c r="AH55" s="4"/>
      <c r="AI55" s="29"/>
      <c r="AJ55" s="440" t="s">
        <v>448</v>
      </c>
      <c r="AK55" s="98"/>
      <c r="AL55" s="530" t="s">
        <v>492</v>
      </c>
      <c r="AM55" s="529" t="s">
        <v>492</v>
      </c>
    </row>
    <row r="56" spans="1:39" s="1" customFormat="1" ht="16.5" customHeight="1">
      <c r="B56" s="364"/>
      <c r="C56" s="528"/>
      <c r="D56" s="527"/>
      <c r="E56" s="527"/>
      <c r="F56" s="527"/>
      <c r="G56" s="527"/>
      <c r="H56" s="527"/>
      <c r="I56" s="527"/>
      <c r="J56" s="527"/>
      <c r="K56" s="527"/>
      <c r="L56" s="527"/>
      <c r="M56" s="527"/>
      <c r="N56" s="527"/>
      <c r="O56" s="527"/>
      <c r="P56" s="527"/>
      <c r="Q56" s="527"/>
      <c r="R56" s="527"/>
      <c r="S56" s="527"/>
      <c r="T56" s="527"/>
      <c r="U56" s="527"/>
      <c r="V56" s="526"/>
      <c r="W56" s="4"/>
      <c r="X56" s="439"/>
      <c r="Y56" s="525"/>
      <c r="Z56" s="525"/>
      <c r="AA56" s="525"/>
      <c r="AB56" s="525"/>
      <c r="AC56" s="524"/>
      <c r="AD56" s="524"/>
      <c r="AE56" s="268"/>
      <c r="AF56" s="4"/>
      <c r="AG56" s="4"/>
      <c r="AH56" s="4"/>
      <c r="AI56" s="29"/>
      <c r="AJ56" s="87"/>
      <c r="AK56" s="250"/>
      <c r="AL56" s="523"/>
      <c r="AM56" s="522"/>
    </row>
    <row r="57" spans="1:39" s="1" customFormat="1" ht="11.25" customHeight="1">
      <c r="B57" s="349" t="s">
        <v>447</v>
      </c>
      <c r="C57" s="349"/>
      <c r="D57" s="349"/>
      <c r="E57" s="349"/>
      <c r="F57" s="349"/>
      <c r="G57" s="349"/>
      <c r="H57" s="349"/>
      <c r="I57" s="349"/>
      <c r="J57" s="349"/>
      <c r="K57" s="349"/>
      <c r="L57" s="349"/>
      <c r="M57" s="349"/>
      <c r="N57" s="349"/>
      <c r="O57" s="349"/>
      <c r="P57" s="349"/>
      <c r="Q57" s="349"/>
      <c r="R57" s="349"/>
      <c r="S57" s="349"/>
      <c r="T57" s="349"/>
      <c r="U57" s="438"/>
      <c r="V57" s="437"/>
      <c r="X57" s="2" t="s">
        <v>446</v>
      </c>
      <c r="AB57" s="2" t="s">
        <v>445</v>
      </c>
      <c r="AF57" s="2" t="s">
        <v>444</v>
      </c>
      <c r="AG57" s="2"/>
      <c r="AI57" s="69"/>
      <c r="AL57" s="2"/>
      <c r="AM57" s="69"/>
    </row>
    <row r="58" spans="1:39" s="1" customFormat="1">
      <c r="B58" s="418"/>
      <c r="C58" s="417"/>
      <c r="D58" s="416"/>
      <c r="E58" s="416"/>
      <c r="F58" s="415" t="s">
        <v>443</v>
      </c>
      <c r="G58" s="415"/>
      <c r="H58" s="415"/>
      <c r="I58" s="415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4"/>
      <c r="X58" s="35" t="s">
        <v>78</v>
      </c>
      <c r="Y58" s="33"/>
      <c r="Z58" s="164" t="s">
        <v>79</v>
      </c>
      <c r="AA58" s="33"/>
      <c r="AB58" s="33" t="s">
        <v>80</v>
      </c>
      <c r="AC58" s="33"/>
      <c r="AD58" s="129" t="s">
        <v>79</v>
      </c>
      <c r="AF58" s="70" t="s">
        <v>30</v>
      </c>
      <c r="AG58" s="71"/>
      <c r="AH58" s="45"/>
      <c r="AI58" s="46"/>
      <c r="AM58" s="68"/>
    </row>
    <row r="59" spans="1:39" s="1" customFormat="1">
      <c r="B59" s="412" t="s">
        <v>432</v>
      </c>
      <c r="C59" s="411" t="s">
        <v>431</v>
      </c>
      <c r="D59" s="410" t="s">
        <v>4</v>
      </c>
      <c r="E59" s="436"/>
      <c r="F59" s="407" t="s">
        <v>15</v>
      </c>
      <c r="G59" s="408"/>
      <c r="H59" s="407" t="s">
        <v>16</v>
      </c>
      <c r="I59" s="408"/>
      <c r="J59" s="410" t="s">
        <v>17</v>
      </c>
      <c r="K59" s="409"/>
      <c r="L59" s="407" t="s">
        <v>18</v>
      </c>
      <c r="M59" s="408"/>
      <c r="N59" s="407" t="s">
        <v>19</v>
      </c>
      <c r="O59" s="355"/>
      <c r="P59" s="407" t="s">
        <v>429</v>
      </c>
      <c r="Q59" s="355"/>
      <c r="R59" s="407" t="s">
        <v>428</v>
      </c>
      <c r="S59" s="355"/>
      <c r="T59" s="407" t="s">
        <v>427</v>
      </c>
      <c r="U59" s="405" t="s">
        <v>6</v>
      </c>
      <c r="V59" s="405" t="s">
        <v>20</v>
      </c>
      <c r="W59" s="43"/>
      <c r="X59" s="44" t="s">
        <v>492</v>
      </c>
      <c r="Y59" s="45"/>
      <c r="Z59" s="173"/>
      <c r="AA59" s="45"/>
      <c r="AB59" s="45" t="s">
        <v>492</v>
      </c>
      <c r="AC59" s="45"/>
      <c r="AD59" s="146"/>
      <c r="AF59" s="72"/>
      <c r="AG59" s="73"/>
      <c r="AH59" s="74"/>
      <c r="AI59" s="54"/>
      <c r="AL59" s="1" t="s">
        <v>346</v>
      </c>
      <c r="AM59" s="68"/>
    </row>
    <row r="60" spans="1:39" s="1" customFormat="1" ht="13.5" customHeight="1">
      <c r="A60" s="43"/>
      <c r="B60" s="404"/>
      <c r="C60" s="403"/>
      <c r="D60" s="403"/>
      <c r="E60" s="379" t="s">
        <v>492</v>
      </c>
      <c r="F60" s="377"/>
      <c r="G60" s="379" t="s">
        <v>492</v>
      </c>
      <c r="H60" s="377"/>
      <c r="I60" s="379" t="s">
        <v>492</v>
      </c>
      <c r="J60" s="377"/>
      <c r="K60" s="379" t="s">
        <v>492</v>
      </c>
      <c r="L60" s="377"/>
      <c r="M60" s="379" t="s">
        <v>492</v>
      </c>
      <c r="N60" s="377"/>
      <c r="O60" s="379" t="s">
        <v>492</v>
      </c>
      <c r="P60" s="377"/>
      <c r="Q60" s="379" t="s">
        <v>492</v>
      </c>
      <c r="R60" s="377"/>
      <c r="S60" s="379" t="s">
        <v>492</v>
      </c>
      <c r="T60" s="377"/>
      <c r="U60" s="377" t="s">
        <v>492</v>
      </c>
      <c r="V60" s="376" t="s">
        <v>492</v>
      </c>
      <c r="W60" s="43"/>
      <c r="X60" s="55" t="s">
        <v>492</v>
      </c>
      <c r="Y60" s="57"/>
      <c r="Z60" s="174"/>
      <c r="AA60" s="57"/>
      <c r="AB60" s="57" t="s">
        <v>492</v>
      </c>
      <c r="AC60" s="57"/>
      <c r="AD60" s="147"/>
      <c r="AF60" s="97"/>
      <c r="AG60" s="521"/>
      <c r="AH60" s="74"/>
      <c r="AI60" s="54"/>
      <c r="AL60" s="296" t="s">
        <v>164</v>
      </c>
      <c r="AM60" s="297">
        <v>17400</v>
      </c>
    </row>
    <row r="61" spans="1:39" s="1" customFormat="1">
      <c r="A61" s="43"/>
      <c r="B61" s="379"/>
      <c r="C61" s="396"/>
      <c r="D61" s="396"/>
      <c r="E61" s="379" t="s">
        <v>492</v>
      </c>
      <c r="F61" s="377"/>
      <c r="G61" s="379" t="s">
        <v>492</v>
      </c>
      <c r="H61" s="377"/>
      <c r="I61" s="379" t="s">
        <v>492</v>
      </c>
      <c r="J61" s="377"/>
      <c r="K61" s="379" t="s">
        <v>492</v>
      </c>
      <c r="L61" s="377"/>
      <c r="M61" s="379" t="s">
        <v>492</v>
      </c>
      <c r="N61" s="377"/>
      <c r="O61" s="379" t="s">
        <v>492</v>
      </c>
      <c r="P61" s="377"/>
      <c r="Q61" s="379" t="s">
        <v>492</v>
      </c>
      <c r="R61" s="377"/>
      <c r="S61" s="379" t="s">
        <v>492</v>
      </c>
      <c r="T61" s="377"/>
      <c r="U61" s="377" t="s">
        <v>492</v>
      </c>
      <c r="V61" s="376" t="s">
        <v>492</v>
      </c>
      <c r="W61" s="43"/>
      <c r="X61" s="55" t="s">
        <v>492</v>
      </c>
      <c r="Y61" s="57"/>
      <c r="Z61" s="174"/>
      <c r="AA61" s="57"/>
      <c r="AB61" s="57" t="s">
        <v>492</v>
      </c>
      <c r="AC61" s="57"/>
      <c r="AD61" s="147"/>
      <c r="AF61" s="97"/>
      <c r="AG61" s="521"/>
      <c r="AH61" s="74"/>
      <c r="AI61" s="54"/>
      <c r="AL61" s="298" t="s">
        <v>165</v>
      </c>
      <c r="AM61" s="193">
        <v>0</v>
      </c>
    </row>
    <row r="62" spans="1:39" s="1" customFormat="1">
      <c r="A62" s="43"/>
      <c r="B62" s="379"/>
      <c r="C62" s="396"/>
      <c r="D62" s="396"/>
      <c r="E62" s="379" t="s">
        <v>492</v>
      </c>
      <c r="F62" s="377"/>
      <c r="G62" s="379" t="s">
        <v>492</v>
      </c>
      <c r="H62" s="377"/>
      <c r="I62" s="379" t="s">
        <v>492</v>
      </c>
      <c r="J62" s="377"/>
      <c r="K62" s="379" t="s">
        <v>492</v>
      </c>
      <c r="L62" s="377"/>
      <c r="M62" s="379" t="s">
        <v>492</v>
      </c>
      <c r="N62" s="377"/>
      <c r="O62" s="379" t="s">
        <v>492</v>
      </c>
      <c r="P62" s="377"/>
      <c r="Q62" s="379" t="s">
        <v>492</v>
      </c>
      <c r="R62" s="377"/>
      <c r="S62" s="379" t="s">
        <v>492</v>
      </c>
      <c r="T62" s="377"/>
      <c r="U62" s="377" t="s">
        <v>492</v>
      </c>
      <c r="V62" s="376" t="s">
        <v>492</v>
      </c>
      <c r="W62" s="43"/>
      <c r="X62" s="55" t="s">
        <v>492</v>
      </c>
      <c r="Y62" s="57"/>
      <c r="Z62" s="174"/>
      <c r="AA62" s="57"/>
      <c r="AB62" s="57" t="s">
        <v>492</v>
      </c>
      <c r="AC62" s="57"/>
      <c r="AD62" s="147"/>
      <c r="AF62" s="98"/>
      <c r="AG62" s="25"/>
      <c r="AH62" s="99"/>
      <c r="AI62" s="100"/>
      <c r="AM62" s="68"/>
    </row>
    <row r="63" spans="1:39" s="1" customFormat="1">
      <c r="A63" s="43"/>
      <c r="B63" s="379"/>
      <c r="C63" s="396"/>
      <c r="D63" s="396"/>
      <c r="E63" s="379" t="s">
        <v>492</v>
      </c>
      <c r="F63" s="377"/>
      <c r="G63" s="379" t="s">
        <v>492</v>
      </c>
      <c r="H63" s="377"/>
      <c r="I63" s="379" t="s">
        <v>492</v>
      </c>
      <c r="J63" s="377"/>
      <c r="K63" s="379" t="s">
        <v>492</v>
      </c>
      <c r="L63" s="377"/>
      <c r="M63" s="379" t="s">
        <v>492</v>
      </c>
      <c r="N63" s="377"/>
      <c r="O63" s="379" t="s">
        <v>492</v>
      </c>
      <c r="P63" s="377"/>
      <c r="Q63" s="379" t="s">
        <v>492</v>
      </c>
      <c r="R63" s="377"/>
      <c r="S63" s="379" t="s">
        <v>492</v>
      </c>
      <c r="T63" s="377"/>
      <c r="U63" s="377" t="s">
        <v>492</v>
      </c>
      <c r="V63" s="376" t="s">
        <v>492</v>
      </c>
      <c r="W63" s="43"/>
      <c r="X63" s="55" t="s">
        <v>492</v>
      </c>
      <c r="Y63" s="57"/>
      <c r="Z63" s="174"/>
      <c r="AA63" s="57"/>
      <c r="AB63" s="57" t="s">
        <v>492</v>
      </c>
      <c r="AC63" s="57"/>
      <c r="AD63" s="147"/>
      <c r="AF63" s="63" t="s">
        <v>35</v>
      </c>
      <c r="AG63" s="64"/>
      <c r="AH63" s="65"/>
      <c r="AI63" s="66">
        <v>0</v>
      </c>
      <c r="AL63" s="1" t="s">
        <v>345</v>
      </c>
      <c r="AM63" s="68"/>
    </row>
    <row r="64" spans="1:39" s="1" customFormat="1">
      <c r="A64" s="43"/>
      <c r="B64" s="379"/>
      <c r="C64" s="396"/>
      <c r="D64" s="396"/>
      <c r="E64" s="379" t="s">
        <v>492</v>
      </c>
      <c r="F64" s="377"/>
      <c r="G64" s="379" t="s">
        <v>492</v>
      </c>
      <c r="H64" s="377"/>
      <c r="I64" s="379" t="s">
        <v>492</v>
      </c>
      <c r="J64" s="377"/>
      <c r="K64" s="379" t="s">
        <v>492</v>
      </c>
      <c r="L64" s="377"/>
      <c r="M64" s="379" t="s">
        <v>492</v>
      </c>
      <c r="N64" s="377"/>
      <c r="O64" s="379" t="s">
        <v>492</v>
      </c>
      <c r="P64" s="377"/>
      <c r="Q64" s="379" t="s">
        <v>492</v>
      </c>
      <c r="R64" s="377"/>
      <c r="S64" s="379" t="s">
        <v>492</v>
      </c>
      <c r="T64" s="377"/>
      <c r="U64" s="377" t="s">
        <v>492</v>
      </c>
      <c r="V64" s="376" t="s">
        <v>492</v>
      </c>
      <c r="W64" s="43"/>
      <c r="X64" s="55" t="s">
        <v>492</v>
      </c>
      <c r="Y64" s="57"/>
      <c r="Z64" s="174"/>
      <c r="AA64" s="57"/>
      <c r="AB64" s="57" t="s">
        <v>492</v>
      </c>
      <c r="AC64" s="57"/>
      <c r="AD64" s="147"/>
      <c r="AL64" s="296" t="s">
        <v>164</v>
      </c>
      <c r="AM64" s="297">
        <v>33000</v>
      </c>
    </row>
    <row r="65" spans="1:39" s="1" customFormat="1" ht="13.5" customHeight="1">
      <c r="A65" s="43"/>
      <c r="B65" s="379"/>
      <c r="C65" s="396"/>
      <c r="D65" s="396"/>
      <c r="E65" s="379" t="s">
        <v>492</v>
      </c>
      <c r="F65" s="377"/>
      <c r="G65" s="379" t="s">
        <v>492</v>
      </c>
      <c r="H65" s="377"/>
      <c r="I65" s="379" t="s">
        <v>492</v>
      </c>
      <c r="J65" s="377"/>
      <c r="K65" s="379" t="s">
        <v>492</v>
      </c>
      <c r="L65" s="377"/>
      <c r="M65" s="379" t="s">
        <v>492</v>
      </c>
      <c r="N65" s="377"/>
      <c r="O65" s="379" t="s">
        <v>492</v>
      </c>
      <c r="P65" s="377"/>
      <c r="Q65" s="379" t="s">
        <v>492</v>
      </c>
      <c r="R65" s="377"/>
      <c r="S65" s="379" t="s">
        <v>492</v>
      </c>
      <c r="T65" s="377"/>
      <c r="U65" s="377" t="s">
        <v>492</v>
      </c>
      <c r="V65" s="376" t="s">
        <v>492</v>
      </c>
      <c r="W65" s="43"/>
      <c r="X65" s="55" t="s">
        <v>492</v>
      </c>
      <c r="Y65" s="57"/>
      <c r="Z65" s="174"/>
      <c r="AA65" s="57"/>
      <c r="AB65" s="57" t="s">
        <v>492</v>
      </c>
      <c r="AC65" s="57"/>
      <c r="AD65" s="147"/>
      <c r="AF65" s="70" t="s">
        <v>33</v>
      </c>
      <c r="AG65" s="71"/>
      <c r="AH65" s="81"/>
      <c r="AI65" s="82"/>
      <c r="AL65" s="298" t="s">
        <v>165</v>
      </c>
      <c r="AM65" s="193">
        <v>0</v>
      </c>
    </row>
    <row r="66" spans="1:39" s="1" customFormat="1">
      <c r="A66" s="43"/>
      <c r="B66" s="379"/>
      <c r="C66" s="396"/>
      <c r="D66" s="396"/>
      <c r="E66" s="379" t="s">
        <v>492</v>
      </c>
      <c r="F66" s="377"/>
      <c r="G66" s="379" t="s">
        <v>492</v>
      </c>
      <c r="H66" s="377"/>
      <c r="I66" s="379" t="s">
        <v>492</v>
      </c>
      <c r="J66" s="377"/>
      <c r="K66" s="379" t="s">
        <v>492</v>
      </c>
      <c r="L66" s="377"/>
      <c r="M66" s="379" t="s">
        <v>492</v>
      </c>
      <c r="N66" s="377"/>
      <c r="O66" s="379" t="s">
        <v>492</v>
      </c>
      <c r="P66" s="377"/>
      <c r="Q66" s="379" t="s">
        <v>492</v>
      </c>
      <c r="R66" s="377"/>
      <c r="S66" s="379" t="s">
        <v>492</v>
      </c>
      <c r="T66" s="377"/>
      <c r="U66" s="377" t="s">
        <v>492</v>
      </c>
      <c r="V66" s="376" t="s">
        <v>492</v>
      </c>
      <c r="W66" s="43"/>
      <c r="X66" s="55" t="s">
        <v>492</v>
      </c>
      <c r="Y66" s="57"/>
      <c r="Z66" s="174"/>
      <c r="AA66" s="57"/>
      <c r="AB66" s="57" t="s">
        <v>492</v>
      </c>
      <c r="AC66" s="57"/>
      <c r="AD66" s="147"/>
      <c r="AF66" s="55"/>
      <c r="AG66" s="56"/>
      <c r="AH66" s="519"/>
      <c r="AI66" s="520"/>
      <c r="AL66" s="2"/>
      <c r="AM66" s="68"/>
    </row>
    <row r="67" spans="1:39" s="1" customFormat="1">
      <c r="A67" s="43"/>
      <c r="B67" s="379"/>
      <c r="C67" s="396"/>
      <c r="D67" s="396"/>
      <c r="E67" s="379" t="s">
        <v>492</v>
      </c>
      <c r="F67" s="377"/>
      <c r="G67" s="379" t="s">
        <v>492</v>
      </c>
      <c r="H67" s="377"/>
      <c r="I67" s="379" t="s">
        <v>492</v>
      </c>
      <c r="J67" s="377"/>
      <c r="K67" s="379" t="s">
        <v>492</v>
      </c>
      <c r="L67" s="377"/>
      <c r="M67" s="379" t="s">
        <v>492</v>
      </c>
      <c r="N67" s="377"/>
      <c r="O67" s="379" t="s">
        <v>492</v>
      </c>
      <c r="P67" s="377"/>
      <c r="Q67" s="379" t="s">
        <v>492</v>
      </c>
      <c r="R67" s="377"/>
      <c r="S67" s="379" t="s">
        <v>492</v>
      </c>
      <c r="T67" s="377"/>
      <c r="U67" s="377" t="s">
        <v>492</v>
      </c>
      <c r="V67" s="376" t="s">
        <v>492</v>
      </c>
      <c r="W67" s="43"/>
      <c r="X67" s="55" t="s">
        <v>492</v>
      </c>
      <c r="Y67" s="57"/>
      <c r="Z67" s="174"/>
      <c r="AA67" s="57"/>
      <c r="AB67" s="57" t="s">
        <v>492</v>
      </c>
      <c r="AC67" s="57"/>
      <c r="AD67" s="147"/>
      <c r="AF67" s="55"/>
      <c r="AG67" s="56"/>
      <c r="AH67" s="519"/>
      <c r="AI67" s="58"/>
      <c r="AL67" s="1" t="s">
        <v>163</v>
      </c>
      <c r="AM67" s="68"/>
    </row>
    <row r="68" spans="1:39" s="1" customFormat="1">
      <c r="A68" s="43"/>
      <c r="B68" s="379"/>
      <c r="C68" s="396"/>
      <c r="D68" s="396"/>
      <c r="E68" s="379" t="s">
        <v>492</v>
      </c>
      <c r="F68" s="377"/>
      <c r="G68" s="379" t="s">
        <v>492</v>
      </c>
      <c r="H68" s="377"/>
      <c r="I68" s="379" t="s">
        <v>492</v>
      </c>
      <c r="J68" s="377"/>
      <c r="K68" s="379" t="s">
        <v>492</v>
      </c>
      <c r="L68" s="377"/>
      <c r="M68" s="379" t="s">
        <v>492</v>
      </c>
      <c r="N68" s="377"/>
      <c r="O68" s="379" t="s">
        <v>492</v>
      </c>
      <c r="P68" s="377"/>
      <c r="Q68" s="379" t="s">
        <v>492</v>
      </c>
      <c r="R68" s="377"/>
      <c r="S68" s="379" t="s">
        <v>492</v>
      </c>
      <c r="T68" s="377"/>
      <c r="U68" s="377" t="s">
        <v>492</v>
      </c>
      <c r="V68" s="376" t="s">
        <v>492</v>
      </c>
      <c r="W68" s="43"/>
      <c r="X68" s="55" t="s">
        <v>492</v>
      </c>
      <c r="Y68" s="57"/>
      <c r="Z68" s="174"/>
      <c r="AA68" s="57"/>
      <c r="AB68" s="57" t="s">
        <v>492</v>
      </c>
      <c r="AC68" s="57"/>
      <c r="AD68" s="147"/>
      <c r="AF68" s="55"/>
      <c r="AG68" s="56"/>
      <c r="AH68" s="519"/>
      <c r="AI68" s="58"/>
      <c r="AL68" s="296" t="s">
        <v>164</v>
      </c>
      <c r="AM68" s="297">
        <v>7500</v>
      </c>
    </row>
    <row r="69" spans="1:39" s="1" customFormat="1">
      <c r="A69" s="43"/>
      <c r="B69" s="379"/>
      <c r="C69" s="396"/>
      <c r="D69" s="396"/>
      <c r="E69" s="379" t="s">
        <v>492</v>
      </c>
      <c r="F69" s="377"/>
      <c r="G69" s="379" t="s">
        <v>492</v>
      </c>
      <c r="H69" s="377"/>
      <c r="I69" s="379" t="s">
        <v>492</v>
      </c>
      <c r="J69" s="377"/>
      <c r="K69" s="379" t="s">
        <v>492</v>
      </c>
      <c r="L69" s="377"/>
      <c r="M69" s="379" t="s">
        <v>492</v>
      </c>
      <c r="N69" s="377"/>
      <c r="O69" s="379" t="s">
        <v>492</v>
      </c>
      <c r="P69" s="377"/>
      <c r="Q69" s="379" t="s">
        <v>492</v>
      </c>
      <c r="R69" s="377"/>
      <c r="S69" s="379" t="s">
        <v>492</v>
      </c>
      <c r="T69" s="377"/>
      <c r="U69" s="377" t="s">
        <v>492</v>
      </c>
      <c r="V69" s="376" t="s">
        <v>492</v>
      </c>
      <c r="W69" s="43"/>
      <c r="X69" s="55" t="s">
        <v>492</v>
      </c>
      <c r="Y69" s="57"/>
      <c r="Z69" s="174"/>
      <c r="AA69" s="57"/>
      <c r="AB69" s="57" t="s">
        <v>492</v>
      </c>
      <c r="AC69" s="57"/>
      <c r="AD69" s="147"/>
      <c r="AF69" s="55"/>
      <c r="AG69" s="56"/>
      <c r="AH69" s="519"/>
      <c r="AI69" s="58"/>
      <c r="AL69" s="298" t="s">
        <v>165</v>
      </c>
      <c r="AM69" s="193">
        <v>0</v>
      </c>
    </row>
    <row r="70" spans="1:39" s="1" customFormat="1">
      <c r="A70" s="43"/>
      <c r="B70" s="379"/>
      <c r="C70" s="396"/>
      <c r="D70" s="396"/>
      <c r="E70" s="379" t="s">
        <v>492</v>
      </c>
      <c r="F70" s="377"/>
      <c r="G70" s="379" t="s">
        <v>492</v>
      </c>
      <c r="H70" s="377"/>
      <c r="I70" s="379" t="s">
        <v>492</v>
      </c>
      <c r="J70" s="377"/>
      <c r="K70" s="379" t="s">
        <v>492</v>
      </c>
      <c r="L70" s="377"/>
      <c r="M70" s="379" t="s">
        <v>492</v>
      </c>
      <c r="N70" s="377"/>
      <c r="O70" s="379" t="s">
        <v>492</v>
      </c>
      <c r="P70" s="377"/>
      <c r="Q70" s="379" t="s">
        <v>492</v>
      </c>
      <c r="R70" s="377"/>
      <c r="S70" s="379" t="s">
        <v>492</v>
      </c>
      <c r="T70" s="377"/>
      <c r="U70" s="377" t="s">
        <v>492</v>
      </c>
      <c r="V70" s="376" t="s">
        <v>492</v>
      </c>
      <c r="W70" s="43"/>
      <c r="X70" s="55" t="s">
        <v>492</v>
      </c>
      <c r="Y70" s="57"/>
      <c r="Z70" s="174"/>
      <c r="AA70" s="57"/>
      <c r="AB70" s="57" t="s">
        <v>492</v>
      </c>
      <c r="AC70" s="57"/>
      <c r="AD70" s="147"/>
      <c r="AF70" s="55"/>
      <c r="AG70" s="56"/>
      <c r="AH70" s="518"/>
      <c r="AI70" s="58"/>
      <c r="AM70" s="68"/>
    </row>
    <row r="71" spans="1:39" s="1" customFormat="1">
      <c r="A71" s="43"/>
      <c r="B71" s="379"/>
      <c r="C71" s="396"/>
      <c r="D71" s="396"/>
      <c r="E71" s="379" t="s">
        <v>492</v>
      </c>
      <c r="F71" s="377"/>
      <c r="G71" s="379" t="s">
        <v>492</v>
      </c>
      <c r="H71" s="377"/>
      <c r="I71" s="379" t="s">
        <v>492</v>
      </c>
      <c r="J71" s="377"/>
      <c r="K71" s="379" t="s">
        <v>492</v>
      </c>
      <c r="L71" s="377"/>
      <c r="M71" s="379" t="s">
        <v>492</v>
      </c>
      <c r="N71" s="377"/>
      <c r="O71" s="379" t="s">
        <v>492</v>
      </c>
      <c r="P71" s="377"/>
      <c r="Q71" s="379" t="s">
        <v>492</v>
      </c>
      <c r="R71" s="377"/>
      <c r="S71" s="379" t="s">
        <v>492</v>
      </c>
      <c r="T71" s="377"/>
      <c r="U71" s="377" t="s">
        <v>492</v>
      </c>
      <c r="V71" s="376" t="s">
        <v>492</v>
      </c>
      <c r="W71" s="43"/>
      <c r="X71" s="55" t="s">
        <v>492</v>
      </c>
      <c r="Y71" s="57"/>
      <c r="Z71" s="174"/>
      <c r="AA71" s="57"/>
      <c r="AB71" s="57" t="s">
        <v>492</v>
      </c>
      <c r="AC71" s="57"/>
      <c r="AD71" s="147"/>
      <c r="AF71" s="55"/>
      <c r="AG71" s="56"/>
      <c r="AH71" s="518"/>
      <c r="AI71" s="58"/>
      <c r="AL71" s="2" t="s">
        <v>344</v>
      </c>
      <c r="AM71" s="69"/>
    </row>
    <row r="72" spans="1:39" s="1" customFormat="1">
      <c r="A72" s="43"/>
      <c r="B72" s="379"/>
      <c r="C72" s="396"/>
      <c r="D72" s="396"/>
      <c r="E72" s="379" t="s">
        <v>492</v>
      </c>
      <c r="F72" s="377"/>
      <c r="G72" s="379" t="s">
        <v>492</v>
      </c>
      <c r="H72" s="377"/>
      <c r="I72" s="379" t="s">
        <v>492</v>
      </c>
      <c r="J72" s="377"/>
      <c r="K72" s="379" t="s">
        <v>492</v>
      </c>
      <c r="L72" s="377"/>
      <c r="M72" s="379" t="s">
        <v>492</v>
      </c>
      <c r="N72" s="377"/>
      <c r="O72" s="379" t="s">
        <v>492</v>
      </c>
      <c r="P72" s="377"/>
      <c r="Q72" s="379" t="s">
        <v>492</v>
      </c>
      <c r="R72" s="377"/>
      <c r="S72" s="379" t="s">
        <v>492</v>
      </c>
      <c r="T72" s="377"/>
      <c r="U72" s="377" t="s">
        <v>492</v>
      </c>
      <c r="V72" s="376" t="s">
        <v>492</v>
      </c>
      <c r="W72" s="43"/>
      <c r="X72" s="55" t="s">
        <v>492</v>
      </c>
      <c r="Y72" s="57"/>
      <c r="Z72" s="174"/>
      <c r="AA72" s="57"/>
      <c r="AB72" s="57" t="s">
        <v>492</v>
      </c>
      <c r="AC72" s="57"/>
      <c r="AD72" s="147"/>
      <c r="AF72" s="55"/>
      <c r="AG72" s="56"/>
      <c r="AH72" s="519"/>
      <c r="AI72" s="520"/>
      <c r="AL72" s="39"/>
      <c r="AM72" s="100"/>
    </row>
    <row r="73" spans="1:39" s="1" customFormat="1">
      <c r="A73" s="43"/>
      <c r="B73" s="379"/>
      <c r="C73" s="396"/>
      <c r="D73" s="396"/>
      <c r="E73" s="379" t="s">
        <v>492</v>
      </c>
      <c r="F73" s="377"/>
      <c r="G73" s="379" t="s">
        <v>492</v>
      </c>
      <c r="H73" s="377"/>
      <c r="I73" s="379" t="s">
        <v>492</v>
      </c>
      <c r="J73" s="377"/>
      <c r="K73" s="379" t="s">
        <v>492</v>
      </c>
      <c r="L73" s="377"/>
      <c r="M73" s="379" t="s">
        <v>492</v>
      </c>
      <c r="N73" s="377"/>
      <c r="O73" s="379" t="s">
        <v>492</v>
      </c>
      <c r="P73" s="377"/>
      <c r="Q73" s="379" t="s">
        <v>492</v>
      </c>
      <c r="R73" s="377"/>
      <c r="S73" s="379" t="s">
        <v>492</v>
      </c>
      <c r="T73" s="377"/>
      <c r="U73" s="377" t="s">
        <v>492</v>
      </c>
      <c r="V73" s="376" t="s">
        <v>492</v>
      </c>
      <c r="W73" s="43"/>
      <c r="X73" s="55" t="s">
        <v>492</v>
      </c>
      <c r="Y73" s="57"/>
      <c r="Z73" s="174"/>
      <c r="AA73" s="57"/>
      <c r="AB73" s="57" t="s">
        <v>492</v>
      </c>
      <c r="AC73" s="57"/>
      <c r="AD73" s="147"/>
      <c r="AF73" s="55"/>
      <c r="AG73" s="56"/>
      <c r="AH73" s="519"/>
      <c r="AI73" s="58"/>
      <c r="AL73" s="51" t="s">
        <v>31</v>
      </c>
      <c r="AM73" s="50">
        <v>-278</v>
      </c>
    </row>
    <row r="74" spans="1:39" s="1" customFormat="1">
      <c r="B74" s="379"/>
      <c r="C74" s="396"/>
      <c r="D74" s="396"/>
      <c r="E74" s="379" t="s">
        <v>492</v>
      </c>
      <c r="F74" s="377"/>
      <c r="G74" s="379" t="s">
        <v>492</v>
      </c>
      <c r="H74" s="377"/>
      <c r="I74" s="379" t="s">
        <v>492</v>
      </c>
      <c r="J74" s="377"/>
      <c r="K74" s="379" t="s">
        <v>492</v>
      </c>
      <c r="L74" s="377"/>
      <c r="M74" s="379" t="s">
        <v>492</v>
      </c>
      <c r="N74" s="377"/>
      <c r="O74" s="379" t="s">
        <v>492</v>
      </c>
      <c r="P74" s="377"/>
      <c r="Q74" s="379" t="s">
        <v>492</v>
      </c>
      <c r="R74" s="377"/>
      <c r="S74" s="379" t="s">
        <v>492</v>
      </c>
      <c r="T74" s="377"/>
      <c r="U74" s="377" t="s">
        <v>492</v>
      </c>
      <c r="V74" s="376" t="s">
        <v>492</v>
      </c>
      <c r="W74" s="43"/>
      <c r="X74" s="55" t="s">
        <v>492</v>
      </c>
      <c r="Y74" s="57"/>
      <c r="Z74" s="174"/>
      <c r="AA74" s="57"/>
      <c r="AB74" s="57" t="s">
        <v>492</v>
      </c>
      <c r="AC74" s="57"/>
      <c r="AD74" s="147"/>
      <c r="AF74" s="55"/>
      <c r="AG74" s="56"/>
      <c r="AH74" s="519"/>
      <c r="AI74" s="58"/>
      <c r="AL74" s="28"/>
      <c r="AM74" s="54"/>
    </row>
    <row r="75" spans="1:39" s="1" customFormat="1">
      <c r="B75" s="379"/>
      <c r="C75" s="396"/>
      <c r="D75" s="396"/>
      <c r="E75" s="379" t="s">
        <v>492</v>
      </c>
      <c r="F75" s="377"/>
      <c r="G75" s="379" t="s">
        <v>492</v>
      </c>
      <c r="H75" s="377"/>
      <c r="I75" s="379" t="s">
        <v>492</v>
      </c>
      <c r="J75" s="377"/>
      <c r="K75" s="379" t="s">
        <v>492</v>
      </c>
      <c r="L75" s="377"/>
      <c r="M75" s="379" t="s">
        <v>492</v>
      </c>
      <c r="N75" s="377"/>
      <c r="O75" s="379" t="s">
        <v>492</v>
      </c>
      <c r="P75" s="377"/>
      <c r="Q75" s="379" t="s">
        <v>492</v>
      </c>
      <c r="R75" s="377"/>
      <c r="S75" s="379" t="s">
        <v>492</v>
      </c>
      <c r="T75" s="377"/>
      <c r="U75" s="377" t="s">
        <v>492</v>
      </c>
      <c r="V75" s="376" t="s">
        <v>492</v>
      </c>
      <c r="W75" s="43"/>
      <c r="X75" s="88" t="s">
        <v>492</v>
      </c>
      <c r="Y75" s="89"/>
      <c r="Z75" s="175"/>
      <c r="AA75" s="57"/>
      <c r="AB75" s="57" t="s">
        <v>492</v>
      </c>
      <c r="AC75" s="57"/>
      <c r="AD75" s="147"/>
      <c r="AF75" s="55"/>
      <c r="AG75" s="56"/>
      <c r="AH75" s="519"/>
      <c r="AI75" s="58"/>
      <c r="AL75" s="51" t="s">
        <v>32</v>
      </c>
      <c r="AM75" s="61"/>
    </row>
    <row r="76" spans="1:39" s="1" customFormat="1">
      <c r="B76" s="379"/>
      <c r="C76" s="396"/>
      <c r="D76" s="396"/>
      <c r="E76" s="379" t="s">
        <v>492</v>
      </c>
      <c r="F76" s="377"/>
      <c r="G76" s="379" t="s">
        <v>492</v>
      </c>
      <c r="H76" s="377"/>
      <c r="I76" s="379" t="s">
        <v>492</v>
      </c>
      <c r="J76" s="377"/>
      <c r="K76" s="379" t="s">
        <v>492</v>
      </c>
      <c r="L76" s="377"/>
      <c r="M76" s="379" t="s">
        <v>492</v>
      </c>
      <c r="N76" s="377"/>
      <c r="O76" s="379" t="s">
        <v>492</v>
      </c>
      <c r="P76" s="377"/>
      <c r="Q76" s="379" t="s">
        <v>492</v>
      </c>
      <c r="R76" s="377"/>
      <c r="S76" s="379" t="s">
        <v>492</v>
      </c>
      <c r="T76" s="377"/>
      <c r="U76" s="377" t="s">
        <v>492</v>
      </c>
      <c r="V76" s="376" t="s">
        <v>492</v>
      </c>
      <c r="W76" s="43"/>
      <c r="X76" s="32" t="s">
        <v>439</v>
      </c>
      <c r="Y76" s="33"/>
      <c r="Z76" s="190">
        <v>0</v>
      </c>
      <c r="AA76" s="57"/>
      <c r="AB76" s="57" t="s">
        <v>492</v>
      </c>
      <c r="AC76" s="57"/>
      <c r="AD76" s="147"/>
      <c r="AF76" s="55"/>
      <c r="AG76" s="56"/>
      <c r="AH76" s="518"/>
      <c r="AI76" s="58"/>
      <c r="AL76" s="28"/>
      <c r="AM76" s="54"/>
    </row>
    <row r="77" spans="1:39" s="1" customFormat="1">
      <c r="B77" s="435"/>
      <c r="C77" s="434"/>
      <c r="D77" s="434"/>
      <c r="E77" s="379" t="s">
        <v>492</v>
      </c>
      <c r="F77" s="433"/>
      <c r="G77" s="379" t="s">
        <v>492</v>
      </c>
      <c r="H77" s="433"/>
      <c r="I77" s="379" t="s">
        <v>492</v>
      </c>
      <c r="J77" s="433"/>
      <c r="K77" s="379" t="s">
        <v>492</v>
      </c>
      <c r="L77" s="433"/>
      <c r="M77" s="379" t="s">
        <v>492</v>
      </c>
      <c r="N77" s="425"/>
      <c r="O77" s="379" t="s">
        <v>492</v>
      </c>
      <c r="P77" s="425"/>
      <c r="Q77" s="379" t="s">
        <v>492</v>
      </c>
      <c r="R77" s="425"/>
      <c r="S77" s="379" t="s">
        <v>492</v>
      </c>
      <c r="T77" s="425"/>
      <c r="U77" s="433" t="s">
        <v>492</v>
      </c>
      <c r="V77" s="432" t="s">
        <v>492</v>
      </c>
      <c r="X77" s="32" t="s">
        <v>438</v>
      </c>
      <c r="Y77" s="33"/>
      <c r="Z77" s="213"/>
      <c r="AA77" s="94"/>
      <c r="AB77" s="94" t="s">
        <v>492</v>
      </c>
      <c r="AC77" s="94"/>
      <c r="AD77" s="126"/>
      <c r="AF77" s="88"/>
      <c r="AG77" s="517"/>
      <c r="AH77" s="516"/>
      <c r="AI77" s="515"/>
      <c r="AL77" s="51" t="s">
        <v>343</v>
      </c>
      <c r="AM77" s="61"/>
    </row>
    <row r="78" spans="1:39" s="1" customFormat="1">
      <c r="B78" s="365"/>
      <c r="C78" s="349"/>
      <c r="D78" s="364"/>
      <c r="E78" s="365"/>
      <c r="F78" s="424"/>
      <c r="G78" s="420"/>
      <c r="H78" s="424"/>
      <c r="I78" s="420"/>
      <c r="J78" s="424"/>
      <c r="K78" s="420"/>
      <c r="L78" s="424"/>
      <c r="M78" s="420"/>
      <c r="N78" s="370"/>
      <c r="O78" s="371"/>
      <c r="P78" s="370"/>
      <c r="Q78" s="371"/>
      <c r="R78" s="370"/>
      <c r="S78" s="371"/>
      <c r="T78" s="370"/>
      <c r="U78" s="423"/>
      <c r="V78" s="431"/>
      <c r="X78" s="102" t="s">
        <v>492</v>
      </c>
      <c r="Y78" s="31"/>
      <c r="Z78" s="167"/>
      <c r="AA78" s="158"/>
      <c r="AB78" s="160" t="s">
        <v>492</v>
      </c>
      <c r="AC78" s="160"/>
      <c r="AD78" s="147"/>
      <c r="AF78" s="98"/>
      <c r="AG78" s="25"/>
      <c r="AH78" s="99"/>
      <c r="AI78" s="100"/>
      <c r="AL78" s="28"/>
      <c r="AM78" s="54"/>
    </row>
    <row r="79" spans="1:39" s="1" customFormat="1">
      <c r="B79" s="514" t="s">
        <v>437</v>
      </c>
      <c r="C79" s="513"/>
      <c r="D79" s="512"/>
      <c r="E79" s="430"/>
      <c r="F79" s="428">
        <v>0</v>
      </c>
      <c r="G79" s="429"/>
      <c r="H79" s="428">
        <v>0</v>
      </c>
      <c r="I79" s="429"/>
      <c r="J79" s="428">
        <v>0</v>
      </c>
      <c r="K79" s="429"/>
      <c r="L79" s="428">
        <v>0</v>
      </c>
      <c r="M79" s="429"/>
      <c r="N79" s="428">
        <v>0</v>
      </c>
      <c r="O79" s="429"/>
      <c r="P79" s="428">
        <v>0</v>
      </c>
      <c r="Q79" s="429"/>
      <c r="R79" s="428">
        <v>0</v>
      </c>
      <c r="S79" s="429"/>
      <c r="T79" s="428">
        <v>0</v>
      </c>
      <c r="U79" s="428">
        <v>0</v>
      </c>
      <c r="V79" s="427">
        <v>0</v>
      </c>
      <c r="X79" s="32" t="s">
        <v>436</v>
      </c>
      <c r="Y79" s="33"/>
      <c r="Z79" s="190">
        <v>0</v>
      </c>
      <c r="AA79" s="93"/>
      <c r="AB79" s="48" t="s">
        <v>492</v>
      </c>
      <c r="AC79" s="93"/>
      <c r="AD79" s="147"/>
      <c r="AF79" s="63" t="s">
        <v>35</v>
      </c>
      <c r="AG79" s="64"/>
      <c r="AH79" s="65"/>
      <c r="AI79" s="66">
        <v>0</v>
      </c>
      <c r="AL79" s="131" t="s">
        <v>81</v>
      </c>
      <c r="AM79" s="426"/>
    </row>
    <row r="80" spans="1:39" s="1" customFormat="1">
      <c r="B80" s="365"/>
      <c r="C80" s="349"/>
      <c r="D80" s="364"/>
      <c r="E80" s="365"/>
      <c r="F80" s="424"/>
      <c r="G80" s="420"/>
      <c r="H80" s="424"/>
      <c r="I80" s="420"/>
      <c r="J80" s="424"/>
      <c r="K80" s="420"/>
      <c r="L80" s="424"/>
      <c r="M80" s="420"/>
      <c r="N80" s="425"/>
      <c r="O80" s="420"/>
      <c r="P80" s="424"/>
      <c r="Q80" s="420"/>
      <c r="R80" s="424"/>
      <c r="S80" s="420"/>
      <c r="T80" s="424"/>
      <c r="U80" s="423"/>
      <c r="V80" s="422"/>
      <c r="X80" s="31"/>
      <c r="Y80" s="31"/>
      <c r="Z80" s="154"/>
      <c r="AA80" s="57"/>
      <c r="AB80" s="57" t="s">
        <v>492</v>
      </c>
      <c r="AC80" s="57"/>
      <c r="AD80" s="147"/>
      <c r="AF80" s="2" t="s">
        <v>36</v>
      </c>
      <c r="AL80" s="28"/>
      <c r="AM80" s="54"/>
    </row>
    <row r="81" spans="1:39" s="1" customFormat="1">
      <c r="B81" s="412" t="s">
        <v>415</v>
      </c>
      <c r="C81" s="507"/>
      <c r="D81" s="411"/>
      <c r="E81" s="421"/>
      <c r="F81" s="353" t="e">
        <v>#REF!</v>
      </c>
      <c r="G81" s="354"/>
      <c r="H81" s="353" t="e">
        <v>#REF!</v>
      </c>
      <c r="I81" s="354"/>
      <c r="J81" s="353" t="e">
        <v>#REF!</v>
      </c>
      <c r="K81" s="354"/>
      <c r="L81" s="353" t="e">
        <v>#REF!</v>
      </c>
      <c r="M81" s="354"/>
      <c r="N81" s="353" t="e">
        <v>#REF!</v>
      </c>
      <c r="O81" s="354"/>
      <c r="P81" s="353" t="e">
        <v>#REF!</v>
      </c>
      <c r="Q81" s="354"/>
      <c r="R81" s="353" t="e">
        <v>#REF!</v>
      </c>
      <c r="S81" s="354"/>
      <c r="T81" s="353" t="e">
        <v>#REF!</v>
      </c>
      <c r="U81" s="352" t="e">
        <v>#REF!</v>
      </c>
      <c r="V81" s="351" t="e">
        <v>#REF!</v>
      </c>
      <c r="X81" s="32" t="s">
        <v>435</v>
      </c>
      <c r="Y81" s="33"/>
      <c r="Z81" s="213"/>
      <c r="AA81" s="94"/>
      <c r="AB81" s="94" t="s">
        <v>492</v>
      </c>
      <c r="AC81" s="94"/>
      <c r="AD81" s="126"/>
      <c r="AL81" s="30" t="s">
        <v>34</v>
      </c>
      <c r="AM81" s="77"/>
    </row>
    <row r="82" spans="1:39" s="1" customFormat="1">
      <c r="A82" s="43"/>
      <c r="B82" s="349"/>
      <c r="C82" s="349"/>
      <c r="D82" s="349"/>
      <c r="E82" s="349"/>
      <c r="F82" s="349"/>
      <c r="G82" s="349"/>
      <c r="H82" s="349"/>
      <c r="I82" s="349"/>
      <c r="J82" s="349"/>
      <c r="K82" s="349"/>
      <c r="L82" s="349"/>
      <c r="M82" s="349"/>
      <c r="N82" s="349"/>
      <c r="O82" s="349"/>
      <c r="P82" s="349"/>
      <c r="Q82" s="349"/>
      <c r="R82" s="349"/>
      <c r="S82" s="349"/>
      <c r="T82" s="349"/>
      <c r="U82" s="420"/>
      <c r="V82" s="419"/>
      <c r="W82" s="1">
        <v>1</v>
      </c>
      <c r="X82" s="102" t="s">
        <v>492</v>
      </c>
      <c r="Y82" s="31"/>
      <c r="Z82" s="167"/>
      <c r="AA82" s="162"/>
      <c r="AB82" s="161" t="s">
        <v>492</v>
      </c>
      <c r="AC82" s="89"/>
      <c r="AD82" s="149"/>
      <c r="AF82" s="98"/>
      <c r="AG82" s="25"/>
      <c r="AH82" s="99"/>
      <c r="AI82" s="100"/>
      <c r="AL82" s="28"/>
      <c r="AM82" s="54"/>
    </row>
    <row r="83" spans="1:39" s="1" customFormat="1">
      <c r="A83" s="43"/>
      <c r="B83" s="418"/>
      <c r="C83" s="417"/>
      <c r="D83" s="416"/>
      <c r="E83" s="415"/>
      <c r="F83" s="415" t="s">
        <v>434</v>
      </c>
      <c r="G83" s="415"/>
      <c r="H83" s="415"/>
      <c r="I83" s="415"/>
      <c r="J83" s="415"/>
      <c r="K83" s="415"/>
      <c r="L83" s="415"/>
      <c r="M83" s="415"/>
      <c r="N83" s="415"/>
      <c r="O83" s="415"/>
      <c r="P83" s="415"/>
      <c r="Q83" s="415"/>
      <c r="R83" s="415"/>
      <c r="S83" s="415"/>
      <c r="T83" s="415"/>
      <c r="U83" s="415"/>
      <c r="V83" s="414"/>
      <c r="X83" s="32" t="s">
        <v>433</v>
      </c>
      <c r="Y83" s="511"/>
      <c r="Z83" s="190">
        <v>0</v>
      </c>
      <c r="AA83" s="130"/>
      <c r="AB83" s="33" t="s">
        <v>82</v>
      </c>
      <c r="AC83" s="33"/>
      <c r="AD83" s="216">
        <v>0</v>
      </c>
      <c r="AF83" s="102" t="s">
        <v>76</v>
      </c>
      <c r="AG83" s="64"/>
      <c r="AH83" s="65"/>
      <c r="AI83" s="66">
        <v>0</v>
      </c>
      <c r="AL83" s="30" t="s">
        <v>5</v>
      </c>
      <c r="AM83" s="66">
        <v>-278</v>
      </c>
    </row>
    <row r="84" spans="1:39" s="1" customFormat="1">
      <c r="A84" s="43"/>
      <c r="B84" s="412" t="s">
        <v>432</v>
      </c>
      <c r="C84" s="411" t="s">
        <v>431</v>
      </c>
      <c r="D84" s="410" t="s">
        <v>430</v>
      </c>
      <c r="E84" s="409"/>
      <c r="F84" s="407" t="s">
        <v>15</v>
      </c>
      <c r="G84" s="408"/>
      <c r="H84" s="407" t="s">
        <v>16</v>
      </c>
      <c r="I84" s="408"/>
      <c r="J84" s="410" t="s">
        <v>17</v>
      </c>
      <c r="K84" s="409"/>
      <c r="L84" s="407" t="s">
        <v>18</v>
      </c>
      <c r="M84" s="408"/>
      <c r="N84" s="407" t="s">
        <v>19</v>
      </c>
      <c r="O84" s="408"/>
      <c r="P84" s="407" t="s">
        <v>429</v>
      </c>
      <c r="Q84" s="355"/>
      <c r="R84" s="407" t="s">
        <v>428</v>
      </c>
      <c r="S84" s="355"/>
      <c r="T84" s="407" t="s">
        <v>427</v>
      </c>
      <c r="U84" s="406" t="s">
        <v>6</v>
      </c>
      <c r="V84" s="405" t="s">
        <v>20</v>
      </c>
      <c r="X84" s="2"/>
      <c r="Z84" s="101"/>
      <c r="AB84" s="95"/>
      <c r="AD84" s="101"/>
      <c r="AM84" s="69"/>
    </row>
    <row r="85" spans="1:39" s="1" customFormat="1">
      <c r="A85" s="43"/>
      <c r="B85" s="404"/>
      <c r="C85" s="403"/>
      <c r="D85" s="402"/>
      <c r="E85" s="379" t="s">
        <v>492</v>
      </c>
      <c r="F85" s="401"/>
      <c r="G85" s="379" t="s">
        <v>492</v>
      </c>
      <c r="H85" s="401"/>
      <c r="I85" s="379" t="s">
        <v>492</v>
      </c>
      <c r="J85" s="401"/>
      <c r="K85" s="379" t="s">
        <v>492</v>
      </c>
      <c r="L85" s="401"/>
      <c r="M85" s="379" t="s">
        <v>492</v>
      </c>
      <c r="N85" s="401"/>
      <c r="O85" s="379" t="s">
        <v>492</v>
      </c>
      <c r="P85" s="401"/>
      <c r="Q85" s="379" t="s">
        <v>492</v>
      </c>
      <c r="R85" s="401"/>
      <c r="S85" s="379" t="s">
        <v>492</v>
      </c>
      <c r="T85" s="401"/>
      <c r="U85" s="377" t="s">
        <v>492</v>
      </c>
      <c r="V85" s="376" t="s">
        <v>492</v>
      </c>
      <c r="X85" s="64" t="s">
        <v>425</v>
      </c>
      <c r="AL85" s="95" t="s">
        <v>342</v>
      </c>
      <c r="AM85" s="69"/>
    </row>
    <row r="86" spans="1:39" s="1" customFormat="1">
      <c r="A86" s="43"/>
      <c r="B86" s="379"/>
      <c r="C86" s="396"/>
      <c r="D86" s="392"/>
      <c r="E86" s="379" t="s">
        <v>492</v>
      </c>
      <c r="F86" s="377"/>
      <c r="G86" s="379" t="s">
        <v>492</v>
      </c>
      <c r="H86" s="377"/>
      <c r="I86" s="379" t="s">
        <v>492</v>
      </c>
      <c r="J86" s="377"/>
      <c r="K86" s="379" t="s">
        <v>492</v>
      </c>
      <c r="L86" s="377"/>
      <c r="M86" s="379" t="s">
        <v>492</v>
      </c>
      <c r="N86" s="377"/>
      <c r="O86" s="379" t="s">
        <v>492</v>
      </c>
      <c r="P86" s="377"/>
      <c r="Q86" s="379" t="s">
        <v>492</v>
      </c>
      <c r="R86" s="377"/>
      <c r="S86" s="379" t="s">
        <v>492</v>
      </c>
      <c r="T86" s="377"/>
      <c r="U86" s="377" t="s">
        <v>492</v>
      </c>
      <c r="V86" s="376" t="s">
        <v>492</v>
      </c>
      <c r="X86" s="225"/>
      <c r="Y86" s="33"/>
      <c r="Z86" s="34" t="s">
        <v>39</v>
      </c>
      <c r="AA86" s="33"/>
      <c r="AB86" s="212"/>
      <c r="AC86" s="33"/>
      <c r="AD86" s="34" t="s">
        <v>40</v>
      </c>
      <c r="AE86" s="33"/>
      <c r="AF86" s="212"/>
      <c r="AG86" s="33"/>
      <c r="AH86" s="33"/>
      <c r="AI86" s="34" t="s">
        <v>41</v>
      </c>
      <c r="AJ86" s="212"/>
      <c r="AL86" s="98"/>
      <c r="AM86" s="100"/>
    </row>
    <row r="87" spans="1:39" s="1" customFormat="1">
      <c r="A87" s="43"/>
      <c r="B87" s="379"/>
      <c r="C87" s="396"/>
      <c r="D87" s="392"/>
      <c r="E87" s="379" t="s">
        <v>492</v>
      </c>
      <c r="F87" s="377"/>
      <c r="G87" s="379" t="s">
        <v>492</v>
      </c>
      <c r="H87" s="377"/>
      <c r="I87" s="379" t="s">
        <v>492</v>
      </c>
      <c r="J87" s="377"/>
      <c r="K87" s="379" t="s">
        <v>492</v>
      </c>
      <c r="L87" s="377"/>
      <c r="M87" s="379" t="s">
        <v>492</v>
      </c>
      <c r="N87" s="377"/>
      <c r="O87" s="379" t="s">
        <v>492</v>
      </c>
      <c r="P87" s="377"/>
      <c r="Q87" s="379" t="s">
        <v>492</v>
      </c>
      <c r="R87" s="377"/>
      <c r="S87" s="379" t="s">
        <v>492</v>
      </c>
      <c r="T87" s="377"/>
      <c r="U87" s="377" t="s">
        <v>492</v>
      </c>
      <c r="V87" s="376" t="s">
        <v>492</v>
      </c>
      <c r="X87" s="52"/>
      <c r="Y87" s="2" t="s">
        <v>42</v>
      </c>
      <c r="Z87" s="395"/>
      <c r="AB87" s="128"/>
      <c r="AC87" s="2" t="s">
        <v>42</v>
      </c>
      <c r="AD87" s="101">
        <v>319</v>
      </c>
      <c r="AF87" s="52"/>
      <c r="AG87" s="1" t="s">
        <v>2</v>
      </c>
      <c r="AH87" s="2"/>
      <c r="AI87" s="264">
        <v>319</v>
      </c>
      <c r="AJ87" s="52"/>
      <c r="AL87" s="400"/>
      <c r="AM87" s="399"/>
    </row>
    <row r="88" spans="1:39" s="1" customFormat="1">
      <c r="A88" s="43"/>
      <c r="B88" s="379"/>
      <c r="C88" s="396"/>
      <c r="D88" s="392"/>
      <c r="E88" s="379" t="s">
        <v>492</v>
      </c>
      <c r="F88" s="377"/>
      <c r="G88" s="379" t="s">
        <v>492</v>
      </c>
      <c r="H88" s="377"/>
      <c r="I88" s="379" t="s">
        <v>492</v>
      </c>
      <c r="J88" s="377"/>
      <c r="K88" s="379" t="s">
        <v>492</v>
      </c>
      <c r="L88" s="377"/>
      <c r="M88" s="379" t="s">
        <v>492</v>
      </c>
      <c r="N88" s="377"/>
      <c r="O88" s="379" t="s">
        <v>492</v>
      </c>
      <c r="P88" s="377"/>
      <c r="Q88" s="379" t="s">
        <v>492</v>
      </c>
      <c r="R88" s="377"/>
      <c r="S88" s="379" t="s">
        <v>492</v>
      </c>
      <c r="T88" s="377"/>
      <c r="U88" s="377" t="s">
        <v>492</v>
      </c>
      <c r="V88" s="376" t="s">
        <v>492</v>
      </c>
      <c r="X88" s="107" t="s">
        <v>43</v>
      </c>
      <c r="Y88" s="48" t="s">
        <v>44</v>
      </c>
      <c r="Z88" s="386"/>
      <c r="AA88" s="93"/>
      <c r="AB88" s="385" t="s">
        <v>492</v>
      </c>
      <c r="AC88" s="48" t="s">
        <v>44</v>
      </c>
      <c r="AD88" s="108">
        <v>278</v>
      </c>
      <c r="AE88" s="93"/>
      <c r="AF88" s="357">
        <v>87.147335423197489</v>
      </c>
      <c r="AG88" s="93" t="s">
        <v>3</v>
      </c>
      <c r="AH88" s="48"/>
      <c r="AI88" s="265">
        <v>278</v>
      </c>
      <c r="AJ88" s="385">
        <v>87.147335423197489</v>
      </c>
      <c r="AL88" s="72"/>
      <c r="AM88" s="54"/>
    </row>
    <row r="89" spans="1:39" s="1" customFormat="1">
      <c r="A89" s="43"/>
      <c r="B89" s="379"/>
      <c r="C89" s="396"/>
      <c r="D89" s="392"/>
      <c r="E89" s="379" t="s">
        <v>492</v>
      </c>
      <c r="F89" s="377"/>
      <c r="G89" s="379" t="s">
        <v>492</v>
      </c>
      <c r="H89" s="377"/>
      <c r="I89" s="379" t="s">
        <v>492</v>
      </c>
      <c r="J89" s="377"/>
      <c r="K89" s="379" t="s">
        <v>492</v>
      </c>
      <c r="L89" s="377"/>
      <c r="M89" s="379" t="s">
        <v>492</v>
      </c>
      <c r="N89" s="377"/>
      <c r="O89" s="379" t="s">
        <v>492</v>
      </c>
      <c r="P89" s="377"/>
      <c r="Q89" s="379" t="s">
        <v>492</v>
      </c>
      <c r="R89" s="377"/>
      <c r="S89" s="379" t="s">
        <v>492</v>
      </c>
      <c r="T89" s="377"/>
      <c r="U89" s="377" t="s">
        <v>492</v>
      </c>
      <c r="V89" s="376" t="s">
        <v>492</v>
      </c>
      <c r="X89" s="110"/>
      <c r="Y89" s="90"/>
      <c r="Z89" s="395"/>
      <c r="AB89" s="128"/>
      <c r="AD89" s="101">
        <v>1044610</v>
      </c>
      <c r="AF89" s="375"/>
      <c r="AI89" s="266">
        <v>1044610</v>
      </c>
      <c r="AJ89" s="375"/>
      <c r="AL89" s="72"/>
      <c r="AM89" s="54"/>
    </row>
    <row r="90" spans="1:39" s="1" customFormat="1">
      <c r="A90" s="43"/>
      <c r="B90" s="379"/>
      <c r="C90" s="396"/>
      <c r="D90" s="392"/>
      <c r="E90" s="379" t="s">
        <v>492</v>
      </c>
      <c r="F90" s="377"/>
      <c r="G90" s="379" t="s">
        <v>492</v>
      </c>
      <c r="H90" s="377"/>
      <c r="I90" s="379" t="s">
        <v>492</v>
      </c>
      <c r="J90" s="377"/>
      <c r="K90" s="379" t="s">
        <v>492</v>
      </c>
      <c r="L90" s="377"/>
      <c r="M90" s="379" t="s">
        <v>492</v>
      </c>
      <c r="N90" s="377"/>
      <c r="O90" s="379" t="s">
        <v>492</v>
      </c>
      <c r="P90" s="377"/>
      <c r="Q90" s="379" t="s">
        <v>492</v>
      </c>
      <c r="R90" s="377"/>
      <c r="S90" s="379" t="s">
        <v>492</v>
      </c>
      <c r="T90" s="377"/>
      <c r="U90" s="377" t="s">
        <v>492</v>
      </c>
      <c r="V90" s="376" t="s">
        <v>492</v>
      </c>
      <c r="X90" s="113" t="s">
        <v>45</v>
      </c>
      <c r="Y90" s="84"/>
      <c r="Z90" s="386"/>
      <c r="AA90" s="93"/>
      <c r="AB90" s="385" t="s">
        <v>492</v>
      </c>
      <c r="AC90" s="93"/>
      <c r="AD90" s="108">
        <v>1183960</v>
      </c>
      <c r="AE90" s="93"/>
      <c r="AF90" s="385">
        <v>113.33990675946046</v>
      </c>
      <c r="AG90" s="93"/>
      <c r="AH90" s="93"/>
      <c r="AI90" s="267">
        <v>1183960</v>
      </c>
      <c r="AJ90" s="385">
        <v>113.33990675946046</v>
      </c>
      <c r="AL90" s="72"/>
      <c r="AM90" s="54"/>
    </row>
    <row r="91" spans="1:39" s="1" customFormat="1">
      <c r="A91" s="43"/>
      <c r="B91" s="379"/>
      <c r="C91" s="396"/>
      <c r="D91" s="392"/>
      <c r="E91" s="379" t="s">
        <v>492</v>
      </c>
      <c r="F91" s="377"/>
      <c r="G91" s="379" t="s">
        <v>492</v>
      </c>
      <c r="H91" s="377"/>
      <c r="I91" s="379" t="s">
        <v>492</v>
      </c>
      <c r="J91" s="377"/>
      <c r="K91" s="379" t="s">
        <v>492</v>
      </c>
      <c r="L91" s="377"/>
      <c r="M91" s="379" t="s">
        <v>492</v>
      </c>
      <c r="N91" s="377"/>
      <c r="O91" s="379" t="s">
        <v>492</v>
      </c>
      <c r="P91" s="377"/>
      <c r="Q91" s="379" t="s">
        <v>492</v>
      </c>
      <c r="R91" s="377"/>
      <c r="S91" s="379" t="s">
        <v>492</v>
      </c>
      <c r="T91" s="377"/>
      <c r="U91" s="377" t="s">
        <v>492</v>
      </c>
      <c r="V91" s="376" t="s">
        <v>492</v>
      </c>
      <c r="X91" s="110" t="s">
        <v>46</v>
      </c>
      <c r="Y91" s="358"/>
      <c r="Z91" s="395"/>
      <c r="AB91" s="128"/>
      <c r="AD91" s="101">
        <v>0</v>
      </c>
      <c r="AF91" s="52"/>
      <c r="AI91" s="266">
        <v>0</v>
      </c>
      <c r="AJ91" s="375"/>
      <c r="AL91" s="72"/>
      <c r="AM91" s="54"/>
    </row>
    <row r="92" spans="1:39" s="1" customFormat="1">
      <c r="A92" s="43"/>
      <c r="B92" s="379"/>
      <c r="C92" s="396"/>
      <c r="D92" s="392"/>
      <c r="E92" s="379" t="s">
        <v>492</v>
      </c>
      <c r="F92" s="377"/>
      <c r="G92" s="379" t="s">
        <v>492</v>
      </c>
      <c r="H92" s="377"/>
      <c r="I92" s="379" t="s">
        <v>492</v>
      </c>
      <c r="J92" s="377"/>
      <c r="K92" s="379" t="s">
        <v>492</v>
      </c>
      <c r="L92" s="377"/>
      <c r="M92" s="379" t="s">
        <v>492</v>
      </c>
      <c r="N92" s="377"/>
      <c r="O92" s="379" t="s">
        <v>492</v>
      </c>
      <c r="P92" s="377"/>
      <c r="Q92" s="379" t="s">
        <v>492</v>
      </c>
      <c r="R92" s="377"/>
      <c r="S92" s="379" t="s">
        <v>492</v>
      </c>
      <c r="T92" s="377"/>
      <c r="U92" s="377" t="s">
        <v>492</v>
      </c>
      <c r="V92" s="376" t="s">
        <v>492</v>
      </c>
      <c r="X92" s="107" t="s">
        <v>47</v>
      </c>
      <c r="Y92" s="397"/>
      <c r="Z92" s="386"/>
      <c r="AA92" s="93"/>
      <c r="AB92" s="385" t="s">
        <v>492</v>
      </c>
      <c r="AC92" s="93"/>
      <c r="AD92" s="108">
        <v>0</v>
      </c>
      <c r="AE92" s="93"/>
      <c r="AF92" s="357" t="s">
        <v>492</v>
      </c>
      <c r="AG92" s="93"/>
      <c r="AH92" s="93"/>
      <c r="AI92" s="267">
        <v>0</v>
      </c>
      <c r="AJ92" s="385" t="s">
        <v>492</v>
      </c>
      <c r="AL92" s="72"/>
      <c r="AM92" s="54"/>
    </row>
    <row r="93" spans="1:39" s="1" customFormat="1">
      <c r="A93" s="43"/>
      <c r="B93" s="379"/>
      <c r="C93" s="396"/>
      <c r="D93" s="392"/>
      <c r="E93" s="379" t="s">
        <v>492</v>
      </c>
      <c r="F93" s="377"/>
      <c r="G93" s="379" t="s">
        <v>492</v>
      </c>
      <c r="H93" s="377"/>
      <c r="I93" s="379" t="s">
        <v>492</v>
      </c>
      <c r="J93" s="377"/>
      <c r="K93" s="379" t="s">
        <v>492</v>
      </c>
      <c r="L93" s="377"/>
      <c r="M93" s="379" t="s">
        <v>492</v>
      </c>
      <c r="N93" s="377"/>
      <c r="O93" s="379" t="s">
        <v>492</v>
      </c>
      <c r="P93" s="377"/>
      <c r="Q93" s="379" t="s">
        <v>492</v>
      </c>
      <c r="R93" s="377"/>
      <c r="S93" s="379" t="s">
        <v>492</v>
      </c>
      <c r="T93" s="377"/>
      <c r="U93" s="377" t="s">
        <v>492</v>
      </c>
      <c r="V93" s="376" t="s">
        <v>492</v>
      </c>
      <c r="X93" s="115" t="s">
        <v>48</v>
      </c>
      <c r="Y93" s="395"/>
      <c r="Z93" s="395"/>
      <c r="AB93" s="128"/>
      <c r="AD93" s="101">
        <v>20020</v>
      </c>
      <c r="AF93" s="375"/>
      <c r="AI93" s="266">
        <v>20020</v>
      </c>
      <c r="AJ93" s="375"/>
      <c r="AL93" s="72"/>
      <c r="AM93" s="54"/>
    </row>
    <row r="94" spans="1:39" s="1" customFormat="1">
      <c r="A94" s="43"/>
      <c r="B94" s="379"/>
      <c r="C94" s="398"/>
      <c r="D94" s="392"/>
      <c r="E94" s="379" t="s">
        <v>492</v>
      </c>
      <c r="F94" s="377"/>
      <c r="G94" s="379" t="s">
        <v>492</v>
      </c>
      <c r="H94" s="377"/>
      <c r="I94" s="379" t="s">
        <v>492</v>
      </c>
      <c r="J94" s="377"/>
      <c r="K94" s="379" t="s">
        <v>492</v>
      </c>
      <c r="L94" s="377"/>
      <c r="M94" s="379" t="s">
        <v>492</v>
      </c>
      <c r="N94" s="377"/>
      <c r="O94" s="379" t="s">
        <v>492</v>
      </c>
      <c r="P94" s="377"/>
      <c r="Q94" s="379" t="s">
        <v>492</v>
      </c>
      <c r="R94" s="377"/>
      <c r="S94" s="379" t="s">
        <v>492</v>
      </c>
      <c r="T94" s="377"/>
      <c r="U94" s="377" t="s">
        <v>492</v>
      </c>
      <c r="V94" s="376" t="s">
        <v>492</v>
      </c>
      <c r="X94" s="116" t="s">
        <v>49</v>
      </c>
      <c r="Y94" s="397"/>
      <c r="Z94" s="386"/>
      <c r="AA94" s="93"/>
      <c r="AB94" s="385" t="s">
        <v>492</v>
      </c>
      <c r="AC94" s="93"/>
      <c r="AD94" s="108">
        <v>17400</v>
      </c>
      <c r="AE94" s="93"/>
      <c r="AF94" s="385">
        <v>86.913086913086914</v>
      </c>
      <c r="AG94" s="93"/>
      <c r="AH94" s="93"/>
      <c r="AI94" s="267">
        <v>17400</v>
      </c>
      <c r="AJ94" s="385">
        <v>86.913086913086914</v>
      </c>
      <c r="AL94" s="72"/>
      <c r="AM94" s="54"/>
    </row>
    <row r="95" spans="1:39" s="1" customFormat="1">
      <c r="A95" s="43"/>
      <c r="B95" s="379"/>
      <c r="C95" s="396"/>
      <c r="D95" s="392"/>
      <c r="E95" s="379" t="s">
        <v>492</v>
      </c>
      <c r="F95" s="377"/>
      <c r="G95" s="379" t="s">
        <v>492</v>
      </c>
      <c r="H95" s="377"/>
      <c r="I95" s="379" t="s">
        <v>492</v>
      </c>
      <c r="J95" s="377"/>
      <c r="K95" s="379" t="s">
        <v>492</v>
      </c>
      <c r="L95" s="377"/>
      <c r="M95" s="379" t="s">
        <v>492</v>
      </c>
      <c r="N95" s="377"/>
      <c r="O95" s="379" t="s">
        <v>492</v>
      </c>
      <c r="P95" s="377"/>
      <c r="Q95" s="379" t="s">
        <v>492</v>
      </c>
      <c r="R95" s="377"/>
      <c r="S95" s="379" t="s">
        <v>492</v>
      </c>
      <c r="T95" s="377"/>
      <c r="U95" s="377" t="s">
        <v>492</v>
      </c>
      <c r="V95" s="376" t="s">
        <v>492</v>
      </c>
      <c r="X95" s="115" t="s">
        <v>50</v>
      </c>
      <c r="Y95" s="395"/>
      <c r="Z95" s="395"/>
      <c r="AB95" s="128"/>
      <c r="AD95" s="101">
        <v>22800</v>
      </c>
      <c r="AF95" s="52"/>
      <c r="AI95" s="266">
        <v>22800</v>
      </c>
      <c r="AJ95" s="375"/>
      <c r="AL95" s="72"/>
      <c r="AM95" s="54"/>
    </row>
    <row r="96" spans="1:39" s="1" customFormat="1">
      <c r="B96" s="379"/>
      <c r="C96" s="398"/>
      <c r="D96" s="392"/>
      <c r="E96" s="379" t="s">
        <v>492</v>
      </c>
      <c r="F96" s="377"/>
      <c r="G96" s="379" t="s">
        <v>492</v>
      </c>
      <c r="H96" s="377"/>
      <c r="I96" s="379" t="s">
        <v>492</v>
      </c>
      <c r="J96" s="377"/>
      <c r="K96" s="379" t="s">
        <v>492</v>
      </c>
      <c r="L96" s="377"/>
      <c r="M96" s="379" t="s">
        <v>492</v>
      </c>
      <c r="N96" s="377"/>
      <c r="O96" s="379" t="s">
        <v>492</v>
      </c>
      <c r="P96" s="377"/>
      <c r="Q96" s="379" t="s">
        <v>492</v>
      </c>
      <c r="R96" s="377"/>
      <c r="S96" s="379" t="s">
        <v>492</v>
      </c>
      <c r="T96" s="377"/>
      <c r="U96" s="377" t="s">
        <v>492</v>
      </c>
      <c r="V96" s="376" t="s">
        <v>492</v>
      </c>
      <c r="X96" s="117" t="s">
        <v>51</v>
      </c>
      <c r="Y96" s="397"/>
      <c r="Z96" s="386"/>
      <c r="AA96" s="93"/>
      <c r="AB96" s="385" t="s">
        <v>492</v>
      </c>
      <c r="AC96" s="93"/>
      <c r="AD96" s="108">
        <v>33000</v>
      </c>
      <c r="AE96" s="93"/>
      <c r="AF96" s="357">
        <v>144.73684210526315</v>
      </c>
      <c r="AG96" s="93"/>
      <c r="AH96" s="93"/>
      <c r="AI96" s="267">
        <v>33000</v>
      </c>
      <c r="AJ96" s="385">
        <v>144.73684210526315</v>
      </c>
      <c r="AL96" s="72"/>
      <c r="AM96" s="54"/>
    </row>
    <row r="97" spans="2:39" s="1" customFormat="1">
      <c r="B97" s="379"/>
      <c r="C97" s="396"/>
      <c r="D97" s="392"/>
      <c r="E97" s="379" t="s">
        <v>492</v>
      </c>
      <c r="F97" s="391"/>
      <c r="G97" s="379" t="s">
        <v>492</v>
      </c>
      <c r="H97" s="391"/>
      <c r="I97" s="379" t="s">
        <v>492</v>
      </c>
      <c r="J97" s="391"/>
      <c r="K97" s="379" t="s">
        <v>492</v>
      </c>
      <c r="L97" s="391"/>
      <c r="M97" s="379" t="s">
        <v>492</v>
      </c>
      <c r="N97" s="391"/>
      <c r="O97" s="379" t="s">
        <v>492</v>
      </c>
      <c r="P97" s="391"/>
      <c r="Q97" s="379" t="s">
        <v>492</v>
      </c>
      <c r="R97" s="391"/>
      <c r="S97" s="379" t="s">
        <v>492</v>
      </c>
      <c r="T97" s="391"/>
      <c r="U97" s="377" t="s">
        <v>492</v>
      </c>
      <c r="V97" s="376" t="s">
        <v>492</v>
      </c>
      <c r="X97" s="110"/>
      <c r="Y97" s="72"/>
      <c r="Z97" s="395"/>
      <c r="AB97" s="128"/>
      <c r="AD97" s="101">
        <v>0</v>
      </c>
      <c r="AF97" s="375"/>
      <c r="AI97" s="266">
        <v>0</v>
      </c>
      <c r="AJ97" s="375"/>
      <c r="AL97" s="72"/>
      <c r="AM97" s="54"/>
    </row>
    <row r="98" spans="2:39" s="1" customFormat="1">
      <c r="B98" s="394"/>
      <c r="C98" s="393"/>
      <c r="D98" s="392"/>
      <c r="E98" s="379" t="s">
        <v>492</v>
      </c>
      <c r="F98" s="390"/>
      <c r="G98" s="379" t="s">
        <v>492</v>
      </c>
      <c r="H98" s="391"/>
      <c r="I98" s="379" t="s">
        <v>492</v>
      </c>
      <c r="J98" s="390"/>
      <c r="K98" s="379" t="s">
        <v>492</v>
      </c>
      <c r="L98" s="391"/>
      <c r="M98" s="379" t="s">
        <v>492</v>
      </c>
      <c r="N98" s="390"/>
      <c r="O98" s="379" t="s">
        <v>492</v>
      </c>
      <c r="P98" s="390"/>
      <c r="Q98" s="379" t="s">
        <v>492</v>
      </c>
      <c r="R98" s="390"/>
      <c r="S98" s="379" t="s">
        <v>492</v>
      </c>
      <c r="T98" s="390"/>
      <c r="U98" s="377" t="s">
        <v>492</v>
      </c>
      <c r="V98" s="376" t="s">
        <v>492</v>
      </c>
      <c r="X98" s="107" t="s">
        <v>52</v>
      </c>
      <c r="Y98" s="84"/>
      <c r="Z98" s="386"/>
      <c r="AA98" s="93"/>
      <c r="AB98" s="385" t="s">
        <v>492</v>
      </c>
      <c r="AC98" s="93"/>
      <c r="AD98" s="108">
        <v>0</v>
      </c>
      <c r="AE98" s="93"/>
      <c r="AF98" s="385" t="s">
        <v>492</v>
      </c>
      <c r="AG98" s="93"/>
      <c r="AH98" s="93"/>
      <c r="AI98" s="267">
        <v>0</v>
      </c>
      <c r="AJ98" s="385" t="s">
        <v>492</v>
      </c>
      <c r="AL98" s="72"/>
      <c r="AM98" s="54"/>
    </row>
    <row r="99" spans="2:39" s="1" customFormat="1">
      <c r="B99" s="384"/>
      <c r="C99" s="388"/>
      <c r="D99" s="387"/>
      <c r="E99" s="379" t="s">
        <v>492</v>
      </c>
      <c r="F99" s="378"/>
      <c r="G99" s="379" t="s">
        <v>492</v>
      </c>
      <c r="H99" s="381"/>
      <c r="I99" s="379" t="s">
        <v>492</v>
      </c>
      <c r="J99" s="378"/>
      <c r="K99" s="379" t="s">
        <v>492</v>
      </c>
      <c r="L99" s="381"/>
      <c r="M99" s="379" t="s">
        <v>492</v>
      </c>
      <c r="N99" s="378"/>
      <c r="O99" s="379" t="s">
        <v>492</v>
      </c>
      <c r="P99" s="378"/>
      <c r="Q99" s="379" t="s">
        <v>492</v>
      </c>
      <c r="R99" s="378"/>
      <c r="S99" s="379" t="s">
        <v>492</v>
      </c>
      <c r="T99" s="378"/>
      <c r="U99" s="377" t="s">
        <v>492</v>
      </c>
      <c r="V99" s="376" t="s">
        <v>492</v>
      </c>
      <c r="X99" s="389" t="s">
        <v>418</v>
      </c>
      <c r="Y99" s="72"/>
      <c r="Z99" s="358"/>
      <c r="AB99" s="357"/>
      <c r="AD99" s="101">
        <v>13500</v>
      </c>
      <c r="AF99" s="357"/>
      <c r="AI99" s="266">
        <v>13500</v>
      </c>
      <c r="AJ99" s="357"/>
      <c r="AL99" s="72"/>
      <c r="AM99" s="54"/>
    </row>
    <row r="100" spans="2:39" s="1" customFormat="1">
      <c r="B100" s="384"/>
      <c r="C100" s="388"/>
      <c r="D100" s="387"/>
      <c r="E100" s="379" t="s">
        <v>492</v>
      </c>
      <c r="F100" s="378"/>
      <c r="G100" s="379" t="s">
        <v>492</v>
      </c>
      <c r="H100" s="381"/>
      <c r="I100" s="379" t="s">
        <v>492</v>
      </c>
      <c r="J100" s="378"/>
      <c r="K100" s="379" t="s">
        <v>492</v>
      </c>
      <c r="L100" s="381"/>
      <c r="M100" s="379" t="s">
        <v>492</v>
      </c>
      <c r="N100" s="378"/>
      <c r="O100" s="379" t="s">
        <v>492</v>
      </c>
      <c r="P100" s="378"/>
      <c r="Q100" s="379" t="s">
        <v>492</v>
      </c>
      <c r="R100" s="378"/>
      <c r="S100" s="379" t="s">
        <v>492</v>
      </c>
      <c r="T100" s="378"/>
      <c r="U100" s="377" t="s">
        <v>492</v>
      </c>
      <c r="V100" s="376" t="s">
        <v>492</v>
      </c>
      <c r="X100" s="223" t="s">
        <v>417</v>
      </c>
      <c r="Y100" s="84"/>
      <c r="Z100" s="386"/>
      <c r="AA100" s="93"/>
      <c r="AB100" s="385" t="s">
        <v>492</v>
      </c>
      <c r="AC100" s="93"/>
      <c r="AD100" s="108">
        <v>7500</v>
      </c>
      <c r="AE100" s="93"/>
      <c r="AF100" s="385">
        <v>55.555555555555557</v>
      </c>
      <c r="AG100" s="93"/>
      <c r="AH100" s="93"/>
      <c r="AI100" s="267">
        <v>7500</v>
      </c>
      <c r="AJ100" s="385">
        <v>55.555555555555557</v>
      </c>
      <c r="AL100" s="72"/>
      <c r="AM100" s="54"/>
    </row>
    <row r="101" spans="2:39" s="1" customFormat="1">
      <c r="B101" s="384"/>
      <c r="C101" s="383"/>
      <c r="D101" s="382"/>
      <c r="E101" s="379" t="s">
        <v>492</v>
      </c>
      <c r="F101" s="378"/>
      <c r="G101" s="379" t="s">
        <v>492</v>
      </c>
      <c r="H101" s="380"/>
      <c r="I101" s="379" t="s">
        <v>492</v>
      </c>
      <c r="J101" s="381"/>
      <c r="K101" s="379" t="s">
        <v>492</v>
      </c>
      <c r="L101" s="380"/>
      <c r="M101" s="379" t="s">
        <v>492</v>
      </c>
      <c r="N101" s="378"/>
      <c r="O101" s="379" t="s">
        <v>492</v>
      </c>
      <c r="P101" s="378"/>
      <c r="Q101" s="379" t="s">
        <v>492</v>
      </c>
      <c r="R101" s="378"/>
      <c r="S101" s="379" t="s">
        <v>492</v>
      </c>
      <c r="T101" s="378"/>
      <c r="U101" s="377" t="s">
        <v>492</v>
      </c>
      <c r="V101" s="376" t="s">
        <v>492</v>
      </c>
      <c r="X101" s="110"/>
      <c r="Y101" s="72"/>
      <c r="Z101" s="358"/>
      <c r="AB101" s="128"/>
      <c r="AD101" s="101">
        <v>1100930</v>
      </c>
      <c r="AF101" s="52"/>
      <c r="AI101" s="101">
        <v>1100930</v>
      </c>
      <c r="AJ101" s="375"/>
      <c r="AL101" s="72"/>
      <c r="AM101" s="54"/>
    </row>
    <row r="102" spans="2:39" s="1" customFormat="1">
      <c r="B102" s="374"/>
      <c r="C102" s="372"/>
      <c r="D102" s="373"/>
      <c r="E102" s="372"/>
      <c r="F102" s="370"/>
      <c r="G102" s="371"/>
      <c r="H102" s="370"/>
      <c r="I102" s="371"/>
      <c r="J102" s="370"/>
      <c r="K102" s="371"/>
      <c r="L102" s="370"/>
      <c r="M102" s="371"/>
      <c r="N102" s="370"/>
      <c r="O102" s="371"/>
      <c r="P102" s="370"/>
      <c r="Q102" s="371"/>
      <c r="R102" s="370"/>
      <c r="S102" s="371"/>
      <c r="T102" s="370"/>
      <c r="U102" s="369"/>
      <c r="V102" s="368"/>
      <c r="X102" s="41" t="s">
        <v>53</v>
      </c>
      <c r="Y102" s="250"/>
      <c r="Z102" s="350"/>
      <c r="AA102" s="31"/>
      <c r="AB102" s="367" t="s">
        <v>492</v>
      </c>
      <c r="AC102" s="31"/>
      <c r="AD102" s="118">
        <v>1241860</v>
      </c>
      <c r="AE102" s="31"/>
      <c r="AF102" s="367">
        <v>112.80099552196778</v>
      </c>
      <c r="AG102" s="31"/>
      <c r="AH102" s="31"/>
      <c r="AI102" s="118">
        <v>1241860</v>
      </c>
      <c r="AJ102" s="367">
        <v>112.80099552196778</v>
      </c>
      <c r="AL102" s="97"/>
      <c r="AM102" s="54"/>
    </row>
    <row r="103" spans="2:39" s="1" customFormat="1">
      <c r="B103" s="510" t="s">
        <v>416</v>
      </c>
      <c r="C103" s="509"/>
      <c r="D103" s="508"/>
      <c r="E103" s="366"/>
      <c r="F103" s="353">
        <v>0</v>
      </c>
      <c r="G103" s="354"/>
      <c r="H103" s="353">
        <v>0</v>
      </c>
      <c r="I103" s="354"/>
      <c r="J103" s="353">
        <v>0</v>
      </c>
      <c r="K103" s="354"/>
      <c r="L103" s="353">
        <v>0</v>
      </c>
      <c r="M103" s="354"/>
      <c r="N103" s="353">
        <v>0</v>
      </c>
      <c r="O103" s="354"/>
      <c r="P103" s="353">
        <v>0</v>
      </c>
      <c r="Q103" s="354"/>
      <c r="R103" s="353">
        <v>0</v>
      </c>
      <c r="S103" s="354"/>
      <c r="T103" s="353">
        <v>0</v>
      </c>
      <c r="U103" s="352">
        <v>0</v>
      </c>
      <c r="V103" s="351">
        <v>0</v>
      </c>
      <c r="X103" s="52"/>
      <c r="Y103" s="72"/>
      <c r="Z103" s="358"/>
      <c r="AB103" s="128"/>
      <c r="AD103" s="101">
        <v>1001011.111111111</v>
      </c>
      <c r="AF103" s="52"/>
      <c r="AI103" s="101">
        <v>1001011.111111111</v>
      </c>
      <c r="AJ103" s="52"/>
      <c r="AL103" s="97"/>
      <c r="AM103" s="54"/>
    </row>
    <row r="104" spans="2:39" s="1" customFormat="1">
      <c r="B104" s="365"/>
      <c r="C104" s="349"/>
      <c r="D104" s="364"/>
      <c r="E104" s="349"/>
      <c r="F104" s="363"/>
      <c r="G104" s="362"/>
      <c r="H104" s="361"/>
      <c r="I104" s="362"/>
      <c r="J104" s="361"/>
      <c r="K104" s="362"/>
      <c r="L104" s="361"/>
      <c r="M104" s="362"/>
      <c r="N104" s="361"/>
      <c r="O104" s="362"/>
      <c r="P104" s="361"/>
      <c r="Q104" s="362"/>
      <c r="R104" s="361"/>
      <c r="S104" s="362"/>
      <c r="T104" s="361"/>
      <c r="U104" s="360"/>
      <c r="V104" s="359"/>
      <c r="X104" s="110" t="s">
        <v>54</v>
      </c>
      <c r="Y104" s="72"/>
      <c r="Z104" s="358"/>
      <c r="AB104" s="357" t="s">
        <v>492</v>
      </c>
      <c r="AD104" s="101">
        <v>1129054.0404040401</v>
      </c>
      <c r="AF104" s="357">
        <v>112.79135944363323</v>
      </c>
      <c r="AI104" s="101">
        <v>1129054.0404040401</v>
      </c>
      <c r="AJ104" s="356">
        <v>112.79135944363323</v>
      </c>
      <c r="AL104" s="72"/>
      <c r="AM104" s="54"/>
    </row>
    <row r="105" spans="2:39" s="1" customFormat="1">
      <c r="B105" s="412" t="s">
        <v>415</v>
      </c>
      <c r="C105" s="507"/>
      <c r="D105" s="411"/>
      <c r="E105" s="355"/>
      <c r="F105" s="353" t="e">
        <v>#REF!</v>
      </c>
      <c r="G105" s="354"/>
      <c r="H105" s="353" t="e">
        <v>#REF!</v>
      </c>
      <c r="I105" s="354"/>
      <c r="J105" s="353" t="e">
        <v>#REF!</v>
      </c>
      <c r="K105" s="354"/>
      <c r="L105" s="353" t="e">
        <v>#REF!</v>
      </c>
      <c r="M105" s="354"/>
      <c r="N105" s="353" t="e">
        <v>#REF!</v>
      </c>
      <c r="O105" s="354"/>
      <c r="P105" s="353" t="e">
        <v>#REF!</v>
      </c>
      <c r="Q105" s="354"/>
      <c r="R105" s="353" t="e">
        <v>#REF!</v>
      </c>
      <c r="S105" s="354"/>
      <c r="T105" s="353" t="e">
        <v>#REF!</v>
      </c>
      <c r="U105" s="352" t="e">
        <v>#REF!</v>
      </c>
      <c r="V105" s="351" t="e">
        <v>#REF!</v>
      </c>
      <c r="X105" s="87"/>
      <c r="Y105" s="63" t="s">
        <v>414</v>
      </c>
      <c r="Z105" s="350"/>
      <c r="AA105" s="31"/>
      <c r="AB105" s="127"/>
      <c r="AC105" s="64" t="s">
        <v>0</v>
      </c>
      <c r="AD105" s="118">
        <v>112805.95959595987</v>
      </c>
      <c r="AE105" s="31"/>
      <c r="AF105" s="87"/>
      <c r="AG105" s="31" t="s">
        <v>0</v>
      </c>
      <c r="AH105" s="64"/>
      <c r="AI105" s="118">
        <v>112805.95959595987</v>
      </c>
      <c r="AJ105" s="87"/>
      <c r="AL105" s="63"/>
      <c r="AM105" s="77"/>
    </row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E36"/>
  <sheetViews>
    <sheetView topLeftCell="B1" workbookViewId="0">
      <selection activeCell="D5" sqref="D5"/>
    </sheetView>
  </sheetViews>
  <sheetFormatPr baseColWidth="10" defaultColWidth="8.6640625" defaultRowHeight="14"/>
  <cols>
    <col min="1" max="1" width="9" hidden="1" customWidth="1"/>
    <col min="4" max="4" width="9.33203125" customWidth="1"/>
    <col min="5" max="5" width="10" customWidth="1"/>
    <col min="6" max="9" width="10" hidden="1" customWidth="1"/>
    <col min="10" max="10" width="10" customWidth="1"/>
    <col min="11" max="11" width="12.1640625" bestFit="1" customWidth="1"/>
    <col min="12" max="12" width="12.6640625" bestFit="1" customWidth="1"/>
    <col min="13" max="13" width="9.6640625" customWidth="1"/>
    <col min="14" max="17" width="9.6640625" hidden="1" customWidth="1"/>
    <col min="18" max="18" width="9.6640625" customWidth="1"/>
    <col min="19" max="19" width="12.1640625" bestFit="1" customWidth="1"/>
    <col min="20" max="20" width="12.6640625" bestFit="1" customWidth="1"/>
    <col min="21" max="21" width="9.6640625" customWidth="1"/>
    <col min="22" max="25" width="9.6640625" hidden="1" customWidth="1"/>
    <col min="26" max="26" width="9.6640625" customWidth="1"/>
    <col min="27" max="27" width="12.1640625" bestFit="1" customWidth="1"/>
    <col min="28" max="28" width="12.6640625" bestFit="1" customWidth="1"/>
    <col min="29" max="29" width="9.6640625" customWidth="1"/>
    <col min="30" max="33" width="9.6640625" hidden="1" customWidth="1"/>
    <col min="34" max="34" width="9.6640625" customWidth="1"/>
    <col min="35" max="35" width="12.1640625" bestFit="1" customWidth="1"/>
    <col min="36" max="36" width="12.6640625" bestFit="1" customWidth="1"/>
    <col min="37" max="37" width="9.6640625" customWidth="1"/>
    <col min="38" max="41" width="9.6640625" hidden="1" customWidth="1"/>
    <col min="42" max="42" width="9.6640625" customWidth="1"/>
    <col min="43" max="43" width="12.1640625" bestFit="1" customWidth="1"/>
    <col min="44" max="44" width="12.6640625" bestFit="1" customWidth="1"/>
    <col min="45" max="45" width="9.6640625" customWidth="1"/>
    <col min="46" max="49" width="9.6640625" hidden="1" customWidth="1"/>
    <col min="50" max="50" width="9.6640625" customWidth="1"/>
    <col min="51" max="51" width="12.1640625" customWidth="1"/>
    <col min="52" max="52" width="12.6640625" customWidth="1"/>
    <col min="53" max="53" width="9.6640625" customWidth="1"/>
    <col min="54" max="57" width="9.6640625" hidden="1" customWidth="1"/>
    <col min="58" max="58" width="9.6640625" customWidth="1"/>
  </cols>
  <sheetData>
    <row r="1" spans="1:57" ht="15" thickBot="1"/>
    <row r="2" spans="1:57" ht="24.75" customHeight="1">
      <c r="B2" s="977" t="s">
        <v>387</v>
      </c>
      <c r="C2" s="978"/>
      <c r="D2" s="978"/>
      <c r="E2" s="979"/>
      <c r="J2" s="977" t="s">
        <v>386</v>
      </c>
      <c r="K2" s="978"/>
      <c r="L2" s="978"/>
      <c r="M2" s="979"/>
      <c r="R2" s="977" t="s">
        <v>385</v>
      </c>
      <c r="S2" s="978"/>
      <c r="T2" s="978"/>
      <c r="U2" s="979"/>
      <c r="Z2" s="977" t="s">
        <v>391</v>
      </c>
      <c r="AA2" s="978"/>
      <c r="AB2" s="978"/>
      <c r="AC2" s="979"/>
      <c r="AH2" s="977" t="s">
        <v>390</v>
      </c>
      <c r="AI2" s="978"/>
      <c r="AJ2" s="978"/>
      <c r="AK2" s="979"/>
      <c r="AP2" s="977" t="s">
        <v>397</v>
      </c>
      <c r="AQ2" s="978"/>
      <c r="AR2" s="978"/>
      <c r="AS2" s="979"/>
      <c r="AX2" s="977" t="s">
        <v>396</v>
      </c>
      <c r="AY2" s="978"/>
      <c r="AZ2" s="978"/>
      <c r="BA2" s="979"/>
    </row>
    <row r="3" spans="1:57" ht="15" thickBot="1">
      <c r="B3" s="980"/>
      <c r="C3" s="981"/>
      <c r="D3" s="981"/>
      <c r="E3" s="982"/>
      <c r="J3" s="980"/>
      <c r="K3" s="981"/>
      <c r="L3" s="981"/>
      <c r="M3" s="982"/>
      <c r="R3" s="980"/>
      <c r="S3" s="981"/>
      <c r="T3" s="981"/>
      <c r="U3" s="982"/>
      <c r="Z3" s="980"/>
      <c r="AA3" s="981"/>
      <c r="AB3" s="981"/>
      <c r="AC3" s="982"/>
      <c r="AH3" s="980"/>
      <c r="AI3" s="981"/>
      <c r="AJ3" s="981"/>
      <c r="AK3" s="982"/>
      <c r="AP3" s="980"/>
      <c r="AQ3" s="981"/>
      <c r="AR3" s="981"/>
      <c r="AS3" s="982"/>
      <c r="AX3" s="980"/>
      <c r="AY3" s="981"/>
      <c r="AZ3" s="981"/>
      <c r="BA3" s="982"/>
    </row>
    <row r="4" spans="1:57" ht="15" thickBot="1">
      <c r="B4" s="458" t="s">
        <v>384</v>
      </c>
      <c r="C4" s="457" t="s">
        <v>383</v>
      </c>
      <c r="D4" s="456" t="s">
        <v>382</v>
      </c>
      <c r="E4" s="455" t="s">
        <v>381</v>
      </c>
      <c r="G4" s="176" t="s">
        <v>380</v>
      </c>
      <c r="I4" t="s">
        <v>493</v>
      </c>
      <c r="J4" s="458" t="s">
        <v>384</v>
      </c>
      <c r="K4" s="457" t="s">
        <v>383</v>
      </c>
      <c r="L4" s="456" t="s">
        <v>382</v>
      </c>
      <c r="M4" s="455" t="s">
        <v>381</v>
      </c>
      <c r="O4" s="176" t="s">
        <v>380</v>
      </c>
      <c r="Q4" t="s">
        <v>493</v>
      </c>
      <c r="R4" s="458" t="s">
        <v>384</v>
      </c>
      <c r="S4" s="457" t="s">
        <v>383</v>
      </c>
      <c r="T4" s="456" t="s">
        <v>382</v>
      </c>
      <c r="U4" s="455" t="s">
        <v>381</v>
      </c>
      <c r="W4" s="176" t="s">
        <v>380</v>
      </c>
      <c r="Y4" t="s">
        <v>493</v>
      </c>
      <c r="Z4" s="458" t="s">
        <v>384</v>
      </c>
      <c r="AA4" s="457" t="s">
        <v>383</v>
      </c>
      <c r="AB4" s="456" t="s">
        <v>382</v>
      </c>
      <c r="AC4" s="455" t="s">
        <v>381</v>
      </c>
      <c r="AD4" s="176" t="s">
        <v>388</v>
      </c>
      <c r="AE4" s="176" t="s">
        <v>380</v>
      </c>
      <c r="AF4" s="176" t="s">
        <v>495</v>
      </c>
      <c r="AG4" t="s">
        <v>491</v>
      </c>
      <c r="AH4" s="458" t="s">
        <v>384</v>
      </c>
      <c r="AI4" s="457" t="s">
        <v>383</v>
      </c>
      <c r="AJ4" s="456" t="s">
        <v>382</v>
      </c>
      <c r="AK4" s="455" t="s">
        <v>381</v>
      </c>
      <c r="AL4" s="176" t="s">
        <v>388</v>
      </c>
      <c r="AM4" s="176" t="s">
        <v>380</v>
      </c>
      <c r="AN4" s="176" t="s">
        <v>496</v>
      </c>
      <c r="AO4" t="s">
        <v>491</v>
      </c>
      <c r="AP4" s="458" t="s">
        <v>384</v>
      </c>
      <c r="AQ4" s="457" t="s">
        <v>383</v>
      </c>
      <c r="AR4" s="456" t="s">
        <v>382</v>
      </c>
      <c r="AS4" s="455" t="s">
        <v>381</v>
      </c>
      <c r="AT4" s="176" t="s">
        <v>388</v>
      </c>
      <c r="AU4" s="176" t="s">
        <v>380</v>
      </c>
      <c r="AV4" s="176" t="s">
        <v>495</v>
      </c>
      <c r="AW4" t="s">
        <v>491</v>
      </c>
      <c r="AX4" s="458" t="s">
        <v>384</v>
      </c>
      <c r="AY4" s="457" t="s">
        <v>383</v>
      </c>
      <c r="AZ4" s="456" t="s">
        <v>382</v>
      </c>
      <c r="BA4" s="455" t="s">
        <v>381</v>
      </c>
      <c r="BB4" s="176" t="s">
        <v>388</v>
      </c>
      <c r="BC4" s="176" t="s">
        <v>380</v>
      </c>
      <c r="BD4" s="176" t="s">
        <v>495</v>
      </c>
      <c r="BE4" t="s">
        <v>491</v>
      </c>
    </row>
    <row r="5" spans="1:57" ht="15">
      <c r="A5" t="s">
        <v>490</v>
      </c>
      <c r="B5" s="454" t="s">
        <v>378</v>
      </c>
      <c r="C5" s="453" t="str">
        <f t="shared" ref="C5:C35" ca="1" si="0">IF(INDIRECT("'"&amp;(G$4)&amp;"'!"&amp;($A5)&amp;"")="","0",SUM(INDIRECT("'"&amp;(G$4)&amp;"'!"&amp;(F5)&amp;"")))</f>
        <v>0</v>
      </c>
      <c r="D5" s="452">
        <f t="shared" ref="D5:D35" ca="1" si="1">SUM(INDIRECT("'"&amp;(G$4)&amp;"'!"&amp;(G5)&amp;""))</f>
        <v>135</v>
      </c>
      <c r="E5" s="451" t="str">
        <f t="shared" ref="E5:E35" ca="1" si="2">IFERROR(D5/C5,"-")</f>
        <v>-</v>
      </c>
      <c r="F5" t="str">
        <f t="shared" ref="F5:F35" si="3">CONCATENATE(I$4,H5)</f>
        <v>T89</v>
      </c>
      <c r="G5" t="str">
        <f t="shared" ref="G5:G35" si="4">CONCATENATE(I$4,I5)</f>
        <v>T90</v>
      </c>
      <c r="H5">
        <v>89</v>
      </c>
      <c r="I5">
        <v>90</v>
      </c>
      <c r="J5" s="454" t="s">
        <v>378</v>
      </c>
      <c r="K5" s="453" t="str">
        <f t="shared" ref="K5:K35" ca="1" si="5">IF(INDIRECT("'"&amp;(O$4)&amp;"'!"&amp;($A5)&amp;"")="","0",SUM(INDIRECT("'"&amp;(O$4)&amp;"'!"&amp;(N5)&amp;"")))</f>
        <v>0</v>
      </c>
      <c r="L5" s="452">
        <f t="shared" ref="L5:L35" ca="1" si="6">SUM(INDIRECT("'"&amp;(O$4)&amp;"'!"&amp;(O5)&amp;""))</f>
        <v>1105600</v>
      </c>
      <c r="M5" s="451" t="str">
        <f t="shared" ref="M5:M35" ca="1" si="7">IFERROR(L5/K5,"-")</f>
        <v>-</v>
      </c>
      <c r="N5" t="str">
        <f t="shared" ref="N5:N35" si="8">CONCATENATE(Q$4,P5)</f>
        <v>T91</v>
      </c>
      <c r="O5" t="str">
        <f t="shared" ref="O5:O35" si="9">CONCATENATE(Q$4,Q5)</f>
        <v>T92</v>
      </c>
      <c r="P5">
        <v>91</v>
      </c>
      <c r="Q5">
        <v>92</v>
      </c>
      <c r="R5" s="454" t="s">
        <v>378</v>
      </c>
      <c r="S5" s="453" t="str">
        <f t="shared" ref="S5:S35" ca="1" si="10">IF(INDIRECT("'"&amp;(W$4)&amp;"'!"&amp;($A5)&amp;"")="","0",SUM(INDIRECT("'"&amp;(W$4)&amp;"'!"&amp;(V5)&amp;"")))</f>
        <v>0</v>
      </c>
      <c r="T5" s="452">
        <f t="shared" ref="T5:T35" ca="1" si="11">SUM(INDIRECT("'"&amp;(W$4)&amp;"'!"&amp;(W5)&amp;""))</f>
        <v>1152760</v>
      </c>
      <c r="U5" s="451" t="str">
        <f t="shared" ref="U5:U35" ca="1" si="12">IFERROR(T5/S5,"-")</f>
        <v>-</v>
      </c>
      <c r="V5" t="str">
        <f t="shared" ref="V5:V35" si="13">CONCATENATE(Y$4,X5)</f>
        <v>T103</v>
      </c>
      <c r="W5" t="str">
        <f t="shared" ref="W5:W35" si="14">CONCATENATE(Y$4,Y5)</f>
        <v>T104</v>
      </c>
      <c r="X5">
        <v>103</v>
      </c>
      <c r="Y5">
        <v>104</v>
      </c>
      <c r="Z5" s="454" t="s">
        <v>378</v>
      </c>
      <c r="AA5" s="453" t="str">
        <f t="shared" ref="AA5:AA35" ca="1" si="15">IF(INDIRECT("'"&amp;(AE$4)&amp;"'!"&amp;($A5)&amp;"")="","0",SUM(INDIRECT("'"&amp;(AD$4)&amp;"'!"&amp;(AD5)&amp;"")))</f>
        <v>0</v>
      </c>
      <c r="AB5" s="452">
        <f t="shared" ref="AB5:AB35" ca="1" si="16">SUM(INDIRECT("'"&amp;(AE$4)&amp;"'!"&amp;(AE5)&amp;""))</f>
        <v>17960</v>
      </c>
      <c r="AC5" s="451" t="str">
        <f t="shared" ref="AC5:AC35" ca="1" si="17">IFERROR(AB5/AA5,"-")</f>
        <v>-</v>
      </c>
      <c r="AD5" t="str">
        <f t="shared" ref="AD5:AD35" si="18">CONCATENATE(AF$4,AF5)</f>
        <v>S95</v>
      </c>
      <c r="AE5" t="str">
        <f t="shared" ref="AE5:AE35" si="19">CONCATENATE(AF$4,AG5)</f>
        <v>S95</v>
      </c>
      <c r="AF5">
        <v>95</v>
      </c>
      <c r="AG5">
        <v>95</v>
      </c>
      <c r="AH5" s="454" t="s">
        <v>378</v>
      </c>
      <c r="AI5" s="453" t="str">
        <f t="shared" ref="AI5:AI35" ca="1" si="20">IF(INDIRECT("'"&amp;(AM$4)&amp;"'!"&amp;($A5)&amp;"")="","0",SUM(INDIRECT("'"&amp;(AL$4)&amp;"'!"&amp;(AL5)&amp;"")))</f>
        <v>0</v>
      </c>
      <c r="AJ5" s="452">
        <f t="shared" ref="AJ5:AJ35" ca="1" si="21">SUM(INDIRECT("'"&amp;(AM$4)&amp;"'!"&amp;(AM5)&amp;""))</f>
        <v>0</v>
      </c>
      <c r="AK5" s="451" t="str">
        <f t="shared" ref="AK5:AK35" ca="1" si="22">IFERROR(AJ5/AI5,"-")</f>
        <v>-</v>
      </c>
      <c r="AL5" t="str">
        <f t="shared" ref="AL5:AL35" si="23">CONCATENATE(AN$4,AN5)</f>
        <v>S96</v>
      </c>
      <c r="AM5" t="str">
        <f t="shared" ref="AM5:AM35" si="24">CONCATENATE(AN$4,AO5)</f>
        <v>S96</v>
      </c>
      <c r="AN5">
        <v>96</v>
      </c>
      <c r="AO5">
        <v>96</v>
      </c>
      <c r="AP5" s="454" t="s">
        <v>378</v>
      </c>
      <c r="AQ5" s="453" t="str">
        <f t="shared" ref="AQ5:AQ35" ca="1" si="25">IF(INDIRECT("'"&amp;(AU$4)&amp;"'!"&amp;($A5)&amp;"")="","0",SUM(INDIRECT("'"&amp;(AT$4)&amp;"'!"&amp;(AT5)&amp;"")))</f>
        <v>0</v>
      </c>
      <c r="AR5" s="452">
        <f t="shared" ref="AR5:AR35" ca="1" si="26">SUM(INDIRECT("'"&amp;(AU$4)&amp;"'!"&amp;(AU5)&amp;""))</f>
        <v>8000</v>
      </c>
      <c r="AS5" s="451" t="str">
        <f t="shared" ref="AS5:AS35" ca="1" si="27">IFERROR(AR5/AQ5,"-")</f>
        <v>-</v>
      </c>
      <c r="AT5" t="str">
        <f t="shared" ref="AT5:AT35" si="28">CONCATENATE(AV$4,AV5)</f>
        <v>S101</v>
      </c>
      <c r="AU5" t="str">
        <f t="shared" ref="AU5:AU35" si="29">CONCATENATE(AV$4,AW5)</f>
        <v>S101</v>
      </c>
      <c r="AV5">
        <v>101</v>
      </c>
      <c r="AW5">
        <v>101</v>
      </c>
      <c r="AX5" s="454" t="s">
        <v>378</v>
      </c>
      <c r="AY5" s="453" t="str">
        <f t="shared" ref="AY5:AY35" ca="1" si="30">IF(INDIRECT("'"&amp;(BC$4)&amp;"'!"&amp;($A5)&amp;"")="","0",SUM(INDIRECT("'"&amp;(BB$4)&amp;"'!"&amp;(BB5)&amp;"")))</f>
        <v>0</v>
      </c>
      <c r="AZ5" s="452">
        <f t="shared" ref="AZ5:AZ35" ca="1" si="31">SUM(INDIRECT("'"&amp;(BC$4)&amp;"'!"&amp;(BC5)&amp;""))</f>
        <v>0</v>
      </c>
      <c r="BA5" s="451" t="str">
        <f t="shared" ref="BA5:BA35" ca="1" si="32">IFERROR(AZ5/AY5,"-")</f>
        <v>-</v>
      </c>
      <c r="BB5" t="str">
        <f t="shared" ref="BB5:BB35" si="33">CONCATENATE(BD$4,BD5)</f>
        <v>S102</v>
      </c>
      <c r="BC5" t="str">
        <f t="shared" ref="BC5:BC35" si="34">CONCATENATE(BD$4,BE5)</f>
        <v>S102</v>
      </c>
      <c r="BD5">
        <v>102</v>
      </c>
      <c r="BE5">
        <v>102</v>
      </c>
    </row>
    <row r="6" spans="1:57" ht="15">
      <c r="A6" t="s">
        <v>489</v>
      </c>
      <c r="B6" s="450" t="s">
        <v>377</v>
      </c>
      <c r="C6" s="453" t="str">
        <f t="shared" ca="1" si="0"/>
        <v>0</v>
      </c>
      <c r="D6" s="448">
        <f t="shared" ca="1" si="1"/>
        <v>91</v>
      </c>
      <c r="E6" s="447" t="str">
        <f t="shared" ca="1" si="2"/>
        <v>-</v>
      </c>
      <c r="F6" t="str">
        <f t="shared" si="3"/>
        <v>T142</v>
      </c>
      <c r="G6" t="str">
        <f t="shared" si="4"/>
        <v>T143</v>
      </c>
      <c r="H6">
        <v>142</v>
      </c>
      <c r="I6">
        <v>143</v>
      </c>
      <c r="J6" s="450" t="s">
        <v>377</v>
      </c>
      <c r="K6" s="453" t="str">
        <f t="shared" ca="1" si="5"/>
        <v>0</v>
      </c>
      <c r="L6" s="448">
        <f t="shared" ca="1" si="6"/>
        <v>347710</v>
      </c>
      <c r="M6" s="447" t="str">
        <f t="shared" ca="1" si="7"/>
        <v>-</v>
      </c>
      <c r="N6" t="str">
        <f t="shared" si="8"/>
        <v>T144</v>
      </c>
      <c r="O6" t="str">
        <f t="shared" si="9"/>
        <v>T145</v>
      </c>
      <c r="P6">
        <v>144</v>
      </c>
      <c r="Q6">
        <v>145</v>
      </c>
      <c r="R6" s="450" t="s">
        <v>377</v>
      </c>
      <c r="S6" s="453" t="str">
        <f t="shared" ca="1" si="10"/>
        <v>0</v>
      </c>
      <c r="T6" s="448">
        <f t="shared" ca="1" si="11"/>
        <v>356740</v>
      </c>
      <c r="U6" s="447" t="str">
        <f t="shared" ca="1" si="12"/>
        <v>-</v>
      </c>
      <c r="V6" t="str">
        <f t="shared" si="13"/>
        <v>T156</v>
      </c>
      <c r="W6" t="str">
        <f t="shared" si="14"/>
        <v>T157</v>
      </c>
      <c r="X6">
        <v>156</v>
      </c>
      <c r="Y6">
        <v>157</v>
      </c>
      <c r="Z6" s="450" t="s">
        <v>377</v>
      </c>
      <c r="AA6" s="453" t="str">
        <f t="shared" ca="1" si="15"/>
        <v>0</v>
      </c>
      <c r="AB6" s="448">
        <f t="shared" ca="1" si="16"/>
        <v>0</v>
      </c>
      <c r="AC6" s="447" t="str">
        <f t="shared" ca="1" si="17"/>
        <v>-</v>
      </c>
      <c r="AD6" t="str">
        <f t="shared" si="18"/>
        <v>S148</v>
      </c>
      <c r="AE6" t="str">
        <f t="shared" si="19"/>
        <v>S148</v>
      </c>
      <c r="AF6">
        <v>148</v>
      </c>
      <c r="AG6">
        <v>148</v>
      </c>
      <c r="AH6" s="450" t="s">
        <v>377</v>
      </c>
      <c r="AI6" s="453" t="str">
        <f t="shared" ca="1" si="20"/>
        <v>0</v>
      </c>
      <c r="AJ6" s="448">
        <f t="shared" ca="1" si="21"/>
        <v>0</v>
      </c>
      <c r="AK6" s="447" t="str">
        <f t="shared" ca="1" si="22"/>
        <v>-</v>
      </c>
      <c r="AL6" t="str">
        <f t="shared" si="23"/>
        <v>S149</v>
      </c>
      <c r="AM6" t="str">
        <f t="shared" si="24"/>
        <v>S149</v>
      </c>
      <c r="AN6">
        <v>149</v>
      </c>
      <c r="AO6">
        <v>149</v>
      </c>
      <c r="AP6" s="450" t="s">
        <v>377</v>
      </c>
      <c r="AQ6" s="453" t="str">
        <f t="shared" ca="1" si="25"/>
        <v>0</v>
      </c>
      <c r="AR6" s="448">
        <f t="shared" ca="1" si="26"/>
        <v>0</v>
      </c>
      <c r="AS6" s="447" t="str">
        <f t="shared" ca="1" si="27"/>
        <v>-</v>
      </c>
      <c r="AT6" t="str">
        <f t="shared" si="28"/>
        <v>S154</v>
      </c>
      <c r="AU6" t="str">
        <f t="shared" si="29"/>
        <v>S154</v>
      </c>
      <c r="AV6">
        <v>154</v>
      </c>
      <c r="AW6">
        <v>154</v>
      </c>
      <c r="AX6" s="450" t="s">
        <v>377</v>
      </c>
      <c r="AY6" s="453" t="str">
        <f t="shared" ca="1" si="30"/>
        <v>0</v>
      </c>
      <c r="AZ6" s="448">
        <f t="shared" ca="1" si="31"/>
        <v>0</v>
      </c>
      <c r="BA6" s="447" t="str">
        <f t="shared" ca="1" si="32"/>
        <v>-</v>
      </c>
      <c r="BB6" t="str">
        <f t="shared" si="33"/>
        <v>S155</v>
      </c>
      <c r="BC6" t="str">
        <f t="shared" si="34"/>
        <v>S155</v>
      </c>
      <c r="BD6">
        <v>155</v>
      </c>
      <c r="BE6">
        <v>155</v>
      </c>
    </row>
    <row r="7" spans="1:57" ht="15">
      <c r="A7" t="s">
        <v>488</v>
      </c>
      <c r="B7" s="450" t="s">
        <v>376</v>
      </c>
      <c r="C7" s="453" t="str">
        <f t="shared" ca="1" si="0"/>
        <v>0</v>
      </c>
      <c r="D7" s="448">
        <f t="shared" ca="1" si="1"/>
        <v>0</v>
      </c>
      <c r="E7" s="447" t="str">
        <f t="shared" ca="1" si="2"/>
        <v>-</v>
      </c>
      <c r="F7" t="str">
        <f t="shared" si="3"/>
        <v>T195</v>
      </c>
      <c r="G7" t="str">
        <f t="shared" si="4"/>
        <v>T196</v>
      </c>
      <c r="H7">
        <v>195</v>
      </c>
      <c r="I7">
        <v>196</v>
      </c>
      <c r="J7" s="450" t="s">
        <v>376</v>
      </c>
      <c r="K7" s="453" t="str">
        <f t="shared" ca="1" si="5"/>
        <v>0</v>
      </c>
      <c r="L7" s="448">
        <f t="shared" ca="1" si="6"/>
        <v>0</v>
      </c>
      <c r="M7" s="447" t="str">
        <f t="shared" ca="1" si="7"/>
        <v>-</v>
      </c>
      <c r="N7" t="str">
        <f t="shared" si="8"/>
        <v>T197</v>
      </c>
      <c r="O7" t="str">
        <f t="shared" si="9"/>
        <v>T198</v>
      </c>
      <c r="P7">
        <v>197</v>
      </c>
      <c r="Q7">
        <v>198</v>
      </c>
      <c r="R7" s="450" t="s">
        <v>376</v>
      </c>
      <c r="S7" s="453" t="str">
        <f t="shared" ca="1" si="10"/>
        <v>0</v>
      </c>
      <c r="T7" s="448">
        <f t="shared" ca="1" si="11"/>
        <v>0</v>
      </c>
      <c r="U7" s="447" t="str">
        <f t="shared" ca="1" si="12"/>
        <v>-</v>
      </c>
      <c r="V7" t="str">
        <f t="shared" si="13"/>
        <v>T209</v>
      </c>
      <c r="W7" t="str">
        <f t="shared" si="14"/>
        <v>T210</v>
      </c>
      <c r="X7">
        <v>209</v>
      </c>
      <c r="Y7">
        <v>210</v>
      </c>
      <c r="Z7" s="450" t="s">
        <v>376</v>
      </c>
      <c r="AA7" s="453" t="str">
        <f t="shared" ca="1" si="15"/>
        <v>0</v>
      </c>
      <c r="AB7" s="448">
        <f t="shared" ca="1" si="16"/>
        <v>0</v>
      </c>
      <c r="AC7" s="447" t="str">
        <f t="shared" ca="1" si="17"/>
        <v>-</v>
      </c>
      <c r="AD7" t="str">
        <f t="shared" si="18"/>
        <v>S201</v>
      </c>
      <c r="AE7" t="str">
        <f t="shared" si="19"/>
        <v>S201</v>
      </c>
      <c r="AF7">
        <v>201</v>
      </c>
      <c r="AG7">
        <v>201</v>
      </c>
      <c r="AH7" s="450" t="s">
        <v>376</v>
      </c>
      <c r="AI7" s="453" t="str">
        <f t="shared" ca="1" si="20"/>
        <v>0</v>
      </c>
      <c r="AJ7" s="448">
        <f t="shared" ca="1" si="21"/>
        <v>0</v>
      </c>
      <c r="AK7" s="447" t="str">
        <f t="shared" ca="1" si="22"/>
        <v>-</v>
      </c>
      <c r="AL7" t="str">
        <f t="shared" si="23"/>
        <v>S202</v>
      </c>
      <c r="AM7" t="str">
        <f t="shared" si="24"/>
        <v>S202</v>
      </c>
      <c r="AN7">
        <v>202</v>
      </c>
      <c r="AO7">
        <v>202</v>
      </c>
      <c r="AP7" s="450" t="s">
        <v>376</v>
      </c>
      <c r="AQ7" s="453" t="str">
        <f t="shared" ca="1" si="25"/>
        <v>0</v>
      </c>
      <c r="AR7" s="448">
        <f t="shared" ca="1" si="26"/>
        <v>0</v>
      </c>
      <c r="AS7" s="447" t="str">
        <f t="shared" ca="1" si="27"/>
        <v>-</v>
      </c>
      <c r="AT7" t="str">
        <f t="shared" si="28"/>
        <v>S207</v>
      </c>
      <c r="AU7" t="str">
        <f t="shared" si="29"/>
        <v>S207</v>
      </c>
      <c r="AV7">
        <v>207</v>
      </c>
      <c r="AW7">
        <v>207</v>
      </c>
      <c r="AX7" s="450" t="s">
        <v>376</v>
      </c>
      <c r="AY7" s="453" t="str">
        <f t="shared" ca="1" si="30"/>
        <v>0</v>
      </c>
      <c r="AZ7" s="448">
        <f t="shared" ca="1" si="31"/>
        <v>0</v>
      </c>
      <c r="BA7" s="447" t="str">
        <f t="shared" ca="1" si="32"/>
        <v>-</v>
      </c>
      <c r="BB7" t="str">
        <f t="shared" si="33"/>
        <v>S208</v>
      </c>
      <c r="BC7" t="str">
        <f t="shared" si="34"/>
        <v>S208</v>
      </c>
      <c r="BD7">
        <v>208</v>
      </c>
      <c r="BE7">
        <v>208</v>
      </c>
    </row>
    <row r="8" spans="1:57" ht="15">
      <c r="A8" t="s">
        <v>487</v>
      </c>
      <c r="B8" s="450" t="s">
        <v>375</v>
      </c>
      <c r="C8" s="453" t="str">
        <f t="shared" ca="1" si="0"/>
        <v>0</v>
      </c>
      <c r="D8" s="448">
        <f t="shared" ca="1" si="1"/>
        <v>0</v>
      </c>
      <c r="E8" s="447" t="str">
        <f t="shared" ca="1" si="2"/>
        <v>-</v>
      </c>
      <c r="F8" t="str">
        <f t="shared" si="3"/>
        <v>T248</v>
      </c>
      <c r="G8" t="str">
        <f t="shared" si="4"/>
        <v>T249</v>
      </c>
      <c r="H8">
        <v>248</v>
      </c>
      <c r="I8">
        <v>249</v>
      </c>
      <c r="J8" s="450" t="s">
        <v>375</v>
      </c>
      <c r="K8" s="453" t="str">
        <f t="shared" ca="1" si="5"/>
        <v>0</v>
      </c>
      <c r="L8" s="448">
        <f t="shared" ca="1" si="6"/>
        <v>474</v>
      </c>
      <c r="M8" s="447" t="str">
        <f t="shared" ca="1" si="7"/>
        <v>-</v>
      </c>
      <c r="N8" t="str">
        <f t="shared" si="8"/>
        <v>T250</v>
      </c>
      <c r="O8" t="str">
        <f t="shared" si="9"/>
        <v>T251</v>
      </c>
      <c r="P8">
        <v>250</v>
      </c>
      <c r="Q8">
        <v>251</v>
      </c>
      <c r="R8" s="450" t="s">
        <v>375</v>
      </c>
      <c r="S8" s="453" t="str">
        <f t="shared" ca="1" si="10"/>
        <v>0</v>
      </c>
      <c r="T8" s="448">
        <f t="shared" ca="1" si="11"/>
        <v>30000</v>
      </c>
      <c r="U8" s="447" t="str">
        <f t="shared" ca="1" si="12"/>
        <v>-</v>
      </c>
      <c r="V8" t="str">
        <f t="shared" si="13"/>
        <v>T262</v>
      </c>
      <c r="W8" t="str">
        <f t="shared" si="14"/>
        <v>T263</v>
      </c>
      <c r="X8">
        <v>262</v>
      </c>
      <c r="Y8">
        <v>263</v>
      </c>
      <c r="Z8" s="450" t="s">
        <v>375</v>
      </c>
      <c r="AA8" s="453" t="str">
        <f t="shared" ca="1" si="15"/>
        <v>0</v>
      </c>
      <c r="AB8" s="448">
        <f t="shared" ca="1" si="16"/>
        <v>0</v>
      </c>
      <c r="AC8" s="447" t="str">
        <f t="shared" ca="1" si="17"/>
        <v>-</v>
      </c>
      <c r="AD8" t="str">
        <f t="shared" si="18"/>
        <v>S254</v>
      </c>
      <c r="AE8" t="str">
        <f t="shared" si="19"/>
        <v>S254</v>
      </c>
      <c r="AF8">
        <v>254</v>
      </c>
      <c r="AG8">
        <v>254</v>
      </c>
      <c r="AH8" s="450" t="s">
        <v>375</v>
      </c>
      <c r="AI8" s="453" t="str">
        <f t="shared" ca="1" si="20"/>
        <v>0</v>
      </c>
      <c r="AJ8" s="448">
        <f t="shared" ca="1" si="21"/>
        <v>0</v>
      </c>
      <c r="AK8" s="447" t="str">
        <f t="shared" ca="1" si="22"/>
        <v>-</v>
      </c>
      <c r="AL8" t="str">
        <f t="shared" si="23"/>
        <v>S255</v>
      </c>
      <c r="AM8" t="str">
        <f t="shared" si="24"/>
        <v>S255</v>
      </c>
      <c r="AN8">
        <v>255</v>
      </c>
      <c r="AO8">
        <v>255</v>
      </c>
      <c r="AP8" s="450" t="s">
        <v>375</v>
      </c>
      <c r="AQ8" s="453" t="str">
        <f t="shared" ca="1" si="25"/>
        <v>0</v>
      </c>
      <c r="AR8" s="448">
        <f t="shared" ca="1" si="26"/>
        <v>0</v>
      </c>
      <c r="AS8" s="447" t="str">
        <f t="shared" ca="1" si="27"/>
        <v>-</v>
      </c>
      <c r="AT8" t="str">
        <f t="shared" si="28"/>
        <v>S260</v>
      </c>
      <c r="AU8" t="str">
        <f t="shared" si="29"/>
        <v>S260</v>
      </c>
      <c r="AV8">
        <v>260</v>
      </c>
      <c r="AW8">
        <v>260</v>
      </c>
      <c r="AX8" s="450" t="s">
        <v>375</v>
      </c>
      <c r="AY8" s="453" t="str">
        <f t="shared" ca="1" si="30"/>
        <v>0</v>
      </c>
      <c r="AZ8" s="448">
        <f t="shared" ca="1" si="31"/>
        <v>0</v>
      </c>
      <c r="BA8" s="447" t="str">
        <f t="shared" ca="1" si="32"/>
        <v>-</v>
      </c>
      <c r="BB8" t="str">
        <f t="shared" si="33"/>
        <v>S261</v>
      </c>
      <c r="BC8" t="str">
        <f t="shared" si="34"/>
        <v>S261</v>
      </c>
      <c r="BD8">
        <v>261</v>
      </c>
      <c r="BE8">
        <v>261</v>
      </c>
    </row>
    <row r="9" spans="1:57" ht="15">
      <c r="A9" t="s">
        <v>486</v>
      </c>
      <c r="B9" s="450" t="s">
        <v>374</v>
      </c>
      <c r="C9" s="453" t="str">
        <f t="shared" ca="1" si="0"/>
        <v>0</v>
      </c>
      <c r="D9" s="448">
        <f t="shared" ca="1" si="1"/>
        <v>0</v>
      </c>
      <c r="E9" s="447" t="str">
        <f t="shared" ca="1" si="2"/>
        <v>-</v>
      </c>
      <c r="F9" t="str">
        <f t="shared" si="3"/>
        <v>T301</v>
      </c>
      <c r="G9" t="str">
        <f t="shared" si="4"/>
        <v>T302</v>
      </c>
      <c r="H9">
        <v>301</v>
      </c>
      <c r="I9">
        <v>302</v>
      </c>
      <c r="J9" s="450" t="s">
        <v>374</v>
      </c>
      <c r="K9" s="453" t="str">
        <f t="shared" ca="1" si="5"/>
        <v>0</v>
      </c>
      <c r="L9" s="448">
        <f t="shared" ca="1" si="6"/>
        <v>0</v>
      </c>
      <c r="M9" s="447" t="str">
        <f t="shared" ca="1" si="7"/>
        <v>-</v>
      </c>
      <c r="N9" t="str">
        <f t="shared" si="8"/>
        <v>T303</v>
      </c>
      <c r="O9" t="str">
        <f t="shared" si="9"/>
        <v>T304</v>
      </c>
      <c r="P9">
        <v>303</v>
      </c>
      <c r="Q9">
        <v>304</v>
      </c>
      <c r="R9" s="450" t="s">
        <v>374</v>
      </c>
      <c r="S9" s="453" t="str">
        <f t="shared" ca="1" si="10"/>
        <v>0</v>
      </c>
      <c r="T9" s="448">
        <f t="shared" ca="1" si="11"/>
        <v>0</v>
      </c>
      <c r="U9" s="447" t="str">
        <f t="shared" ca="1" si="12"/>
        <v>-</v>
      </c>
      <c r="V9" t="str">
        <f t="shared" si="13"/>
        <v>T315</v>
      </c>
      <c r="W9" t="str">
        <f t="shared" si="14"/>
        <v>T316</v>
      </c>
      <c r="X9">
        <v>315</v>
      </c>
      <c r="Y9">
        <v>316</v>
      </c>
      <c r="Z9" s="450" t="s">
        <v>374</v>
      </c>
      <c r="AA9" s="453" t="str">
        <f t="shared" ca="1" si="15"/>
        <v>0</v>
      </c>
      <c r="AB9" s="448">
        <f t="shared" ca="1" si="16"/>
        <v>0</v>
      </c>
      <c r="AC9" s="447" t="str">
        <f t="shared" ca="1" si="17"/>
        <v>-</v>
      </c>
      <c r="AD9" t="str">
        <f t="shared" si="18"/>
        <v>S307</v>
      </c>
      <c r="AE9" t="str">
        <f t="shared" si="19"/>
        <v>S307</v>
      </c>
      <c r="AF9">
        <v>307</v>
      </c>
      <c r="AG9">
        <v>307</v>
      </c>
      <c r="AH9" s="450" t="s">
        <v>374</v>
      </c>
      <c r="AI9" s="453" t="str">
        <f t="shared" ca="1" si="20"/>
        <v>0</v>
      </c>
      <c r="AJ9" s="448">
        <f t="shared" ca="1" si="21"/>
        <v>0</v>
      </c>
      <c r="AK9" s="447" t="str">
        <f t="shared" ca="1" si="22"/>
        <v>-</v>
      </c>
      <c r="AL9" t="str">
        <f t="shared" si="23"/>
        <v>S308</v>
      </c>
      <c r="AM9" t="str">
        <f t="shared" si="24"/>
        <v>S308</v>
      </c>
      <c r="AN9">
        <v>308</v>
      </c>
      <c r="AO9">
        <v>308</v>
      </c>
      <c r="AP9" s="450" t="s">
        <v>374</v>
      </c>
      <c r="AQ9" s="453" t="str">
        <f t="shared" ca="1" si="25"/>
        <v>0</v>
      </c>
      <c r="AR9" s="448">
        <f t="shared" ca="1" si="26"/>
        <v>0</v>
      </c>
      <c r="AS9" s="447" t="str">
        <f t="shared" ca="1" si="27"/>
        <v>-</v>
      </c>
      <c r="AT9" t="str">
        <f t="shared" si="28"/>
        <v>S313</v>
      </c>
      <c r="AU9" t="str">
        <f t="shared" si="29"/>
        <v>S313</v>
      </c>
      <c r="AV9">
        <v>313</v>
      </c>
      <c r="AW9">
        <v>313</v>
      </c>
      <c r="AX9" s="450" t="s">
        <v>374</v>
      </c>
      <c r="AY9" s="453" t="str">
        <f t="shared" ca="1" si="30"/>
        <v>0</v>
      </c>
      <c r="AZ9" s="448">
        <f t="shared" ca="1" si="31"/>
        <v>0</v>
      </c>
      <c r="BA9" s="447" t="str">
        <f t="shared" ca="1" si="32"/>
        <v>-</v>
      </c>
      <c r="BB9" t="str">
        <f t="shared" si="33"/>
        <v>S314</v>
      </c>
      <c r="BC9" t="str">
        <f t="shared" si="34"/>
        <v>S314</v>
      </c>
      <c r="BD9">
        <v>314</v>
      </c>
      <c r="BE9">
        <v>314</v>
      </c>
    </row>
    <row r="10" spans="1:57" ht="15">
      <c r="A10" t="s">
        <v>485</v>
      </c>
      <c r="B10" s="450" t="s">
        <v>373</v>
      </c>
      <c r="C10" s="453" t="str">
        <f t="shared" ca="1" si="0"/>
        <v>0</v>
      </c>
      <c r="D10" s="448">
        <f t="shared" ca="1" si="1"/>
        <v>173254</v>
      </c>
      <c r="E10" s="447" t="str">
        <f t="shared" ca="1" si="2"/>
        <v>-</v>
      </c>
      <c r="F10" t="str">
        <f t="shared" si="3"/>
        <v>T354</v>
      </c>
      <c r="G10" t="str">
        <f t="shared" si="4"/>
        <v>T355</v>
      </c>
      <c r="H10">
        <v>354</v>
      </c>
      <c r="I10">
        <v>355</v>
      </c>
      <c r="J10" s="450" t="s">
        <v>373</v>
      </c>
      <c r="K10" s="453" t="str">
        <f t="shared" ca="1" si="5"/>
        <v>0</v>
      </c>
      <c r="L10" s="448">
        <f t="shared" ca="1" si="6"/>
        <v>0</v>
      </c>
      <c r="M10" s="447" t="str">
        <f t="shared" ca="1" si="7"/>
        <v>-</v>
      </c>
      <c r="N10" t="str">
        <f t="shared" si="8"/>
        <v>T356</v>
      </c>
      <c r="O10" t="str">
        <f t="shared" si="9"/>
        <v>T357</v>
      </c>
      <c r="P10">
        <v>356</v>
      </c>
      <c r="Q10">
        <v>357</v>
      </c>
      <c r="R10" s="450" t="s">
        <v>373</v>
      </c>
      <c r="S10" s="453" t="str">
        <f t="shared" ca="1" si="10"/>
        <v>0</v>
      </c>
      <c r="T10" s="448">
        <f t="shared" ca="1" si="11"/>
        <v>0</v>
      </c>
      <c r="U10" s="447" t="str">
        <f t="shared" ca="1" si="12"/>
        <v>-</v>
      </c>
      <c r="V10" t="str">
        <f t="shared" si="13"/>
        <v>T368</v>
      </c>
      <c r="W10" t="str">
        <f t="shared" si="14"/>
        <v>T369</v>
      </c>
      <c r="X10">
        <v>368</v>
      </c>
      <c r="Y10">
        <v>369</v>
      </c>
      <c r="Z10" s="450" t="s">
        <v>373</v>
      </c>
      <c r="AA10" s="453" t="str">
        <f t="shared" ca="1" si="15"/>
        <v>0</v>
      </c>
      <c r="AB10" s="448">
        <f t="shared" ca="1" si="16"/>
        <v>0</v>
      </c>
      <c r="AC10" s="447" t="str">
        <f t="shared" ca="1" si="17"/>
        <v>-</v>
      </c>
      <c r="AD10" t="str">
        <f t="shared" si="18"/>
        <v>S360</v>
      </c>
      <c r="AE10" t="str">
        <f t="shared" si="19"/>
        <v>S360</v>
      </c>
      <c r="AF10">
        <v>360</v>
      </c>
      <c r="AG10">
        <v>360</v>
      </c>
      <c r="AH10" s="450" t="s">
        <v>373</v>
      </c>
      <c r="AI10" s="453" t="str">
        <f t="shared" ca="1" si="20"/>
        <v>0</v>
      </c>
      <c r="AJ10" s="448">
        <f t="shared" ca="1" si="21"/>
        <v>0</v>
      </c>
      <c r="AK10" s="447" t="str">
        <f t="shared" ca="1" si="22"/>
        <v>-</v>
      </c>
      <c r="AL10" t="str">
        <f t="shared" si="23"/>
        <v>S361</v>
      </c>
      <c r="AM10" t="str">
        <f t="shared" si="24"/>
        <v>S361</v>
      </c>
      <c r="AN10">
        <v>361</v>
      </c>
      <c r="AO10">
        <v>361</v>
      </c>
      <c r="AP10" s="450" t="s">
        <v>373</v>
      </c>
      <c r="AQ10" s="453" t="str">
        <f t="shared" ca="1" si="25"/>
        <v>0</v>
      </c>
      <c r="AR10" s="448">
        <f t="shared" ca="1" si="26"/>
        <v>0</v>
      </c>
      <c r="AS10" s="447" t="str">
        <f t="shared" ca="1" si="27"/>
        <v>-</v>
      </c>
      <c r="AT10" t="str">
        <f t="shared" si="28"/>
        <v>S366</v>
      </c>
      <c r="AU10" t="str">
        <f t="shared" si="29"/>
        <v>S366</v>
      </c>
      <c r="AV10">
        <v>366</v>
      </c>
      <c r="AW10">
        <v>366</v>
      </c>
      <c r="AX10" s="450" t="s">
        <v>373</v>
      </c>
      <c r="AY10" s="453" t="str">
        <f t="shared" ca="1" si="30"/>
        <v>0</v>
      </c>
      <c r="AZ10" s="448">
        <f t="shared" ca="1" si="31"/>
        <v>3000</v>
      </c>
      <c r="BA10" s="447" t="str">
        <f t="shared" ca="1" si="32"/>
        <v>-</v>
      </c>
      <c r="BB10" t="str">
        <f t="shared" si="33"/>
        <v>S367</v>
      </c>
      <c r="BC10" t="str">
        <f t="shared" si="34"/>
        <v>S367</v>
      </c>
      <c r="BD10">
        <v>367</v>
      </c>
      <c r="BE10">
        <v>367</v>
      </c>
    </row>
    <row r="11" spans="1:57" ht="15">
      <c r="A11" t="s">
        <v>484</v>
      </c>
      <c r="B11" s="450" t="s">
        <v>372</v>
      </c>
      <c r="C11" s="453">
        <f t="shared" ca="1" si="0"/>
        <v>0</v>
      </c>
      <c r="D11" s="448">
        <f t="shared" ca="1" si="1"/>
        <v>0</v>
      </c>
      <c r="E11" s="447" t="str">
        <f t="shared" ca="1" si="2"/>
        <v>-</v>
      </c>
      <c r="F11" t="str">
        <f t="shared" si="3"/>
        <v>T407</v>
      </c>
      <c r="G11" t="str">
        <f t="shared" si="4"/>
        <v>T408</v>
      </c>
      <c r="H11">
        <v>407</v>
      </c>
      <c r="I11">
        <v>408</v>
      </c>
      <c r="J11" s="450" t="s">
        <v>372</v>
      </c>
      <c r="K11" s="453">
        <f t="shared" ca="1" si="5"/>
        <v>354850</v>
      </c>
      <c r="L11" s="448">
        <f t="shared" ca="1" si="6"/>
        <v>0</v>
      </c>
      <c r="M11" s="447">
        <f t="shared" ca="1" si="7"/>
        <v>0</v>
      </c>
      <c r="N11" t="str">
        <f t="shared" si="8"/>
        <v>T409</v>
      </c>
      <c r="O11" t="str">
        <f t="shared" si="9"/>
        <v>T410</v>
      </c>
      <c r="P11">
        <v>409</v>
      </c>
      <c r="Q11">
        <v>410</v>
      </c>
      <c r="R11" s="450" t="s">
        <v>372</v>
      </c>
      <c r="S11" s="453">
        <f t="shared" ca="1" si="10"/>
        <v>2000</v>
      </c>
      <c r="T11" s="448">
        <f t="shared" ca="1" si="11"/>
        <v>2000</v>
      </c>
      <c r="U11" s="447">
        <f t="shared" ca="1" si="12"/>
        <v>1</v>
      </c>
      <c r="V11" t="str">
        <f t="shared" si="13"/>
        <v>T421</v>
      </c>
      <c r="W11" t="str">
        <f t="shared" si="14"/>
        <v>T422</v>
      </c>
      <c r="X11">
        <v>421</v>
      </c>
      <c r="Y11">
        <v>422</v>
      </c>
      <c r="Z11" s="450" t="s">
        <v>372</v>
      </c>
      <c r="AA11" s="453">
        <f t="shared" ca="1" si="15"/>
        <v>0</v>
      </c>
      <c r="AB11" s="448">
        <f t="shared" ca="1" si="16"/>
        <v>0</v>
      </c>
      <c r="AC11" s="447" t="str">
        <f t="shared" ca="1" si="17"/>
        <v>-</v>
      </c>
      <c r="AD11" t="str">
        <f t="shared" si="18"/>
        <v>S413</v>
      </c>
      <c r="AE11" t="str">
        <f t="shared" si="19"/>
        <v>S413</v>
      </c>
      <c r="AF11">
        <v>413</v>
      </c>
      <c r="AG11">
        <v>413</v>
      </c>
      <c r="AH11" s="450" t="s">
        <v>372</v>
      </c>
      <c r="AI11" s="453">
        <f t="shared" ca="1" si="20"/>
        <v>0</v>
      </c>
      <c r="AJ11" s="448">
        <f t="shared" ca="1" si="21"/>
        <v>0</v>
      </c>
      <c r="AK11" s="447" t="str">
        <f t="shared" ca="1" si="22"/>
        <v>-</v>
      </c>
      <c r="AL11" t="str">
        <f t="shared" si="23"/>
        <v>S414</v>
      </c>
      <c r="AM11" t="str">
        <f t="shared" si="24"/>
        <v>S414</v>
      </c>
      <c r="AN11">
        <v>414</v>
      </c>
      <c r="AO11">
        <v>414</v>
      </c>
      <c r="AP11" s="450" t="s">
        <v>372</v>
      </c>
      <c r="AQ11" s="453">
        <f t="shared" ca="1" si="25"/>
        <v>4700</v>
      </c>
      <c r="AR11" s="448">
        <f t="shared" ca="1" si="26"/>
        <v>3810</v>
      </c>
      <c r="AS11" s="447">
        <f t="shared" ca="1" si="27"/>
        <v>0.81063829787234043</v>
      </c>
      <c r="AT11" t="str">
        <f t="shared" si="28"/>
        <v>S419</v>
      </c>
      <c r="AU11" t="str">
        <f t="shared" si="29"/>
        <v>S419</v>
      </c>
      <c r="AV11">
        <v>419</v>
      </c>
      <c r="AW11">
        <v>419</v>
      </c>
      <c r="AX11" s="450" t="s">
        <v>372</v>
      </c>
      <c r="AY11" s="453">
        <f t="shared" ca="1" si="30"/>
        <v>0</v>
      </c>
      <c r="AZ11" s="448">
        <f t="shared" ca="1" si="31"/>
        <v>0</v>
      </c>
      <c r="BA11" s="447" t="str">
        <f t="shared" ca="1" si="32"/>
        <v>-</v>
      </c>
      <c r="BB11" t="str">
        <f t="shared" si="33"/>
        <v>S420</v>
      </c>
      <c r="BC11" t="str">
        <f t="shared" si="34"/>
        <v>S420</v>
      </c>
      <c r="BD11">
        <v>420</v>
      </c>
      <c r="BE11">
        <v>420</v>
      </c>
    </row>
    <row r="12" spans="1:57" ht="15">
      <c r="A12" t="s">
        <v>483</v>
      </c>
      <c r="B12" s="450" t="s">
        <v>371</v>
      </c>
      <c r="C12" s="453" t="str">
        <f t="shared" ca="1" si="0"/>
        <v>0</v>
      </c>
      <c r="D12" s="448">
        <f t="shared" ca="1" si="1"/>
        <v>0</v>
      </c>
      <c r="E12" s="447" t="str">
        <f t="shared" ca="1" si="2"/>
        <v>-</v>
      </c>
      <c r="F12" t="str">
        <f t="shared" si="3"/>
        <v>T460</v>
      </c>
      <c r="G12" t="str">
        <f t="shared" si="4"/>
        <v>T461</v>
      </c>
      <c r="H12">
        <v>460</v>
      </c>
      <c r="I12">
        <v>461</v>
      </c>
      <c r="J12" s="450" t="s">
        <v>371</v>
      </c>
      <c r="K12" s="453" t="str">
        <f t="shared" ca="1" si="5"/>
        <v>0</v>
      </c>
      <c r="L12" s="448">
        <f t="shared" ca="1" si="6"/>
        <v>150400</v>
      </c>
      <c r="M12" s="447" t="str">
        <f t="shared" ca="1" si="7"/>
        <v>-</v>
      </c>
      <c r="N12" t="str">
        <f t="shared" si="8"/>
        <v>T462</v>
      </c>
      <c r="O12" t="str">
        <f t="shared" si="9"/>
        <v>T463</v>
      </c>
      <c r="P12">
        <v>462</v>
      </c>
      <c r="Q12">
        <v>463</v>
      </c>
      <c r="R12" s="450" t="s">
        <v>371</v>
      </c>
      <c r="S12" s="453" t="str">
        <f t="shared" ca="1" si="10"/>
        <v>0</v>
      </c>
      <c r="T12" s="448">
        <f t="shared" ca="1" si="11"/>
        <v>1000</v>
      </c>
      <c r="U12" s="447" t="str">
        <f t="shared" ca="1" si="12"/>
        <v>-</v>
      </c>
      <c r="V12" t="str">
        <f t="shared" si="13"/>
        <v>T474</v>
      </c>
      <c r="W12" t="str">
        <f t="shared" si="14"/>
        <v>T475</v>
      </c>
      <c r="X12">
        <v>474</v>
      </c>
      <c r="Y12">
        <v>475</v>
      </c>
      <c r="Z12" s="450" t="s">
        <v>371</v>
      </c>
      <c r="AA12" s="453" t="str">
        <f t="shared" ca="1" si="15"/>
        <v>0</v>
      </c>
      <c r="AB12" s="448">
        <f t="shared" ca="1" si="16"/>
        <v>0</v>
      </c>
      <c r="AC12" s="447" t="str">
        <f t="shared" ca="1" si="17"/>
        <v>-</v>
      </c>
      <c r="AD12" t="str">
        <f t="shared" si="18"/>
        <v>S466</v>
      </c>
      <c r="AE12" t="str">
        <f t="shared" si="19"/>
        <v>S466</v>
      </c>
      <c r="AF12">
        <v>466</v>
      </c>
      <c r="AG12">
        <v>466</v>
      </c>
      <c r="AH12" s="450" t="s">
        <v>371</v>
      </c>
      <c r="AI12" s="453" t="str">
        <f t="shared" ca="1" si="20"/>
        <v>0</v>
      </c>
      <c r="AJ12" s="448">
        <f t="shared" ca="1" si="21"/>
        <v>0</v>
      </c>
      <c r="AK12" s="447" t="str">
        <f t="shared" ca="1" si="22"/>
        <v>-</v>
      </c>
      <c r="AL12" t="str">
        <f t="shared" si="23"/>
        <v>S467</v>
      </c>
      <c r="AM12" t="str">
        <f t="shared" si="24"/>
        <v>S467</v>
      </c>
      <c r="AN12">
        <v>467</v>
      </c>
      <c r="AO12">
        <v>467</v>
      </c>
      <c r="AP12" s="450" t="s">
        <v>371</v>
      </c>
      <c r="AQ12" s="453" t="str">
        <f t="shared" ca="1" si="25"/>
        <v>0</v>
      </c>
      <c r="AR12" s="448">
        <f t="shared" ca="1" si="26"/>
        <v>3500</v>
      </c>
      <c r="AS12" s="447" t="str">
        <f t="shared" ca="1" si="27"/>
        <v>-</v>
      </c>
      <c r="AT12" t="str">
        <f t="shared" si="28"/>
        <v>S472</v>
      </c>
      <c r="AU12" t="str">
        <f t="shared" si="29"/>
        <v>S472</v>
      </c>
      <c r="AV12">
        <v>472</v>
      </c>
      <c r="AW12">
        <v>472</v>
      </c>
      <c r="AX12" s="450" t="s">
        <v>371</v>
      </c>
      <c r="AY12" s="453" t="str">
        <f t="shared" ca="1" si="30"/>
        <v>0</v>
      </c>
      <c r="AZ12" s="448">
        <f t="shared" ca="1" si="31"/>
        <v>0</v>
      </c>
      <c r="BA12" s="447" t="str">
        <f t="shared" ca="1" si="32"/>
        <v>-</v>
      </c>
      <c r="BB12" t="str">
        <f t="shared" si="33"/>
        <v>S473</v>
      </c>
      <c r="BC12" t="str">
        <f t="shared" si="34"/>
        <v>S473</v>
      </c>
      <c r="BD12">
        <v>473</v>
      </c>
      <c r="BE12">
        <v>473</v>
      </c>
    </row>
    <row r="13" spans="1:57" ht="15">
      <c r="A13" t="s">
        <v>482</v>
      </c>
      <c r="B13" s="450" t="s">
        <v>370</v>
      </c>
      <c r="C13" s="453">
        <f t="shared" ca="1" si="0"/>
        <v>0</v>
      </c>
      <c r="D13" s="448">
        <f t="shared" ca="1" si="1"/>
        <v>0</v>
      </c>
      <c r="E13" s="447" t="str">
        <f t="shared" ca="1" si="2"/>
        <v>-</v>
      </c>
      <c r="F13" t="str">
        <f t="shared" si="3"/>
        <v>T513</v>
      </c>
      <c r="G13" t="str">
        <f t="shared" si="4"/>
        <v>T514</v>
      </c>
      <c r="H13">
        <v>513</v>
      </c>
      <c r="I13">
        <v>514</v>
      </c>
      <c r="J13" s="450" t="s">
        <v>370</v>
      </c>
      <c r="K13" s="453">
        <f t="shared" ca="1" si="5"/>
        <v>0</v>
      </c>
      <c r="L13" s="448">
        <f t="shared" ca="1" si="6"/>
        <v>0</v>
      </c>
      <c r="M13" s="447" t="str">
        <f t="shared" ca="1" si="7"/>
        <v>-</v>
      </c>
      <c r="N13" t="str">
        <f t="shared" si="8"/>
        <v>T515</v>
      </c>
      <c r="O13" t="str">
        <f t="shared" si="9"/>
        <v>T516</v>
      </c>
      <c r="P13">
        <v>515</v>
      </c>
      <c r="Q13">
        <v>516</v>
      </c>
      <c r="R13" s="450" t="s">
        <v>370</v>
      </c>
      <c r="S13" s="453">
        <f t="shared" ca="1" si="10"/>
        <v>10260</v>
      </c>
      <c r="T13" s="448">
        <f t="shared" ca="1" si="11"/>
        <v>2280</v>
      </c>
      <c r="U13" s="447">
        <f t="shared" ca="1" si="12"/>
        <v>0.22222222222222221</v>
      </c>
      <c r="V13" t="str">
        <f t="shared" si="13"/>
        <v>T527</v>
      </c>
      <c r="W13" t="str">
        <f t="shared" si="14"/>
        <v>T528</v>
      </c>
      <c r="X13">
        <v>527</v>
      </c>
      <c r="Y13">
        <v>528</v>
      </c>
      <c r="Z13" s="450" t="s">
        <v>370</v>
      </c>
      <c r="AA13" s="453">
        <f t="shared" ca="1" si="15"/>
        <v>0</v>
      </c>
      <c r="AB13" s="448">
        <f t="shared" ca="1" si="16"/>
        <v>0</v>
      </c>
      <c r="AC13" s="447" t="str">
        <f t="shared" ca="1" si="17"/>
        <v>-</v>
      </c>
      <c r="AD13" t="str">
        <f t="shared" si="18"/>
        <v>S519</v>
      </c>
      <c r="AE13" t="str">
        <f t="shared" si="19"/>
        <v>S519</v>
      </c>
      <c r="AF13">
        <v>519</v>
      </c>
      <c r="AG13">
        <v>519</v>
      </c>
      <c r="AH13" s="450" t="s">
        <v>370</v>
      </c>
      <c r="AI13" s="453">
        <f t="shared" ca="1" si="20"/>
        <v>0</v>
      </c>
      <c r="AJ13" s="448">
        <f t="shared" ca="1" si="21"/>
        <v>0</v>
      </c>
      <c r="AK13" s="447" t="str">
        <f t="shared" ca="1" si="22"/>
        <v>-</v>
      </c>
      <c r="AL13" t="str">
        <f t="shared" si="23"/>
        <v>S520</v>
      </c>
      <c r="AM13" t="str">
        <f t="shared" si="24"/>
        <v>S520</v>
      </c>
      <c r="AN13">
        <v>520</v>
      </c>
      <c r="AO13">
        <v>520</v>
      </c>
      <c r="AP13" s="450" t="s">
        <v>370</v>
      </c>
      <c r="AQ13" s="453">
        <f t="shared" ca="1" si="25"/>
        <v>0</v>
      </c>
      <c r="AR13" s="448">
        <f t="shared" ca="1" si="26"/>
        <v>0</v>
      </c>
      <c r="AS13" s="447" t="str">
        <f t="shared" ca="1" si="27"/>
        <v>-</v>
      </c>
      <c r="AT13" t="str">
        <f t="shared" si="28"/>
        <v>S525</v>
      </c>
      <c r="AU13" t="str">
        <f t="shared" si="29"/>
        <v>S525</v>
      </c>
      <c r="AV13">
        <v>525</v>
      </c>
      <c r="AW13">
        <v>525</v>
      </c>
      <c r="AX13" s="450" t="s">
        <v>370</v>
      </c>
      <c r="AY13" s="453">
        <f t="shared" ca="1" si="30"/>
        <v>0</v>
      </c>
      <c r="AZ13" s="448">
        <f t="shared" ca="1" si="31"/>
        <v>0</v>
      </c>
      <c r="BA13" s="447" t="str">
        <f t="shared" ca="1" si="32"/>
        <v>-</v>
      </c>
      <c r="BB13" t="str">
        <f t="shared" si="33"/>
        <v>S526</v>
      </c>
      <c r="BC13" t="str">
        <f t="shared" si="34"/>
        <v>S526</v>
      </c>
      <c r="BD13">
        <v>526</v>
      </c>
      <c r="BE13">
        <v>526</v>
      </c>
    </row>
    <row r="14" spans="1:57" ht="15">
      <c r="A14" t="s">
        <v>481</v>
      </c>
      <c r="B14" s="450" t="s">
        <v>369</v>
      </c>
      <c r="C14" s="453" t="str">
        <f t="shared" ca="1" si="0"/>
        <v>0</v>
      </c>
      <c r="D14" s="448">
        <f t="shared" ca="1" si="1"/>
        <v>9500</v>
      </c>
      <c r="E14" s="447" t="str">
        <f t="shared" ca="1" si="2"/>
        <v>-</v>
      </c>
      <c r="F14" t="str">
        <f t="shared" si="3"/>
        <v>T566</v>
      </c>
      <c r="G14" t="str">
        <f t="shared" si="4"/>
        <v>T567</v>
      </c>
      <c r="H14">
        <v>566</v>
      </c>
      <c r="I14">
        <v>567</v>
      </c>
      <c r="J14" s="450" t="s">
        <v>369</v>
      </c>
      <c r="K14" s="453" t="str">
        <f t="shared" ca="1" si="5"/>
        <v>0</v>
      </c>
      <c r="L14" s="448">
        <f t="shared" ca="1" si="6"/>
        <v>0</v>
      </c>
      <c r="M14" s="447" t="str">
        <f t="shared" ca="1" si="7"/>
        <v>-</v>
      </c>
      <c r="N14" t="str">
        <f t="shared" si="8"/>
        <v>T568</v>
      </c>
      <c r="O14" t="str">
        <f t="shared" si="9"/>
        <v>T569</v>
      </c>
      <c r="P14">
        <v>568</v>
      </c>
      <c r="Q14">
        <v>569</v>
      </c>
      <c r="R14" s="450" t="s">
        <v>369</v>
      </c>
      <c r="S14" s="453" t="str">
        <f t="shared" ca="1" si="10"/>
        <v>0</v>
      </c>
      <c r="T14" s="448">
        <f t="shared" ca="1" si="11"/>
        <v>0</v>
      </c>
      <c r="U14" s="447" t="str">
        <f t="shared" ca="1" si="12"/>
        <v>-</v>
      </c>
      <c r="V14" t="str">
        <f t="shared" si="13"/>
        <v>T580</v>
      </c>
      <c r="W14" t="str">
        <f t="shared" si="14"/>
        <v>T581</v>
      </c>
      <c r="X14">
        <v>580</v>
      </c>
      <c r="Y14">
        <v>581</v>
      </c>
      <c r="Z14" s="450" t="s">
        <v>369</v>
      </c>
      <c r="AA14" s="453" t="str">
        <f t="shared" ca="1" si="15"/>
        <v>0</v>
      </c>
      <c r="AB14" s="448">
        <f t="shared" ca="1" si="16"/>
        <v>0</v>
      </c>
      <c r="AC14" s="447" t="str">
        <f t="shared" ca="1" si="17"/>
        <v>-</v>
      </c>
      <c r="AD14" t="str">
        <f t="shared" si="18"/>
        <v>S572</v>
      </c>
      <c r="AE14" t="str">
        <f t="shared" si="19"/>
        <v>S572</v>
      </c>
      <c r="AF14">
        <v>572</v>
      </c>
      <c r="AG14">
        <v>572</v>
      </c>
      <c r="AH14" s="450" t="s">
        <v>369</v>
      </c>
      <c r="AI14" s="453" t="str">
        <f t="shared" ca="1" si="20"/>
        <v>0</v>
      </c>
      <c r="AJ14" s="448">
        <f t="shared" ca="1" si="21"/>
        <v>0</v>
      </c>
      <c r="AK14" s="447" t="str">
        <f t="shared" ca="1" si="22"/>
        <v>-</v>
      </c>
      <c r="AL14" t="str">
        <f t="shared" si="23"/>
        <v>S573</v>
      </c>
      <c r="AM14" t="str">
        <f t="shared" si="24"/>
        <v>S573</v>
      </c>
      <c r="AN14">
        <v>573</v>
      </c>
      <c r="AO14">
        <v>573</v>
      </c>
      <c r="AP14" s="450" t="s">
        <v>369</v>
      </c>
      <c r="AQ14" s="453" t="str">
        <f t="shared" ca="1" si="25"/>
        <v>0</v>
      </c>
      <c r="AR14" s="448">
        <f t="shared" ca="1" si="26"/>
        <v>0</v>
      </c>
      <c r="AS14" s="447" t="str">
        <f t="shared" ca="1" si="27"/>
        <v>-</v>
      </c>
      <c r="AT14" t="str">
        <f t="shared" si="28"/>
        <v>S578</v>
      </c>
      <c r="AU14" t="str">
        <f t="shared" si="29"/>
        <v>S578</v>
      </c>
      <c r="AV14">
        <v>578</v>
      </c>
      <c r="AW14">
        <v>578</v>
      </c>
      <c r="AX14" s="450" t="s">
        <v>369</v>
      </c>
      <c r="AY14" s="453" t="str">
        <f t="shared" ca="1" si="30"/>
        <v>0</v>
      </c>
      <c r="AZ14" s="448">
        <f t="shared" ca="1" si="31"/>
        <v>0</v>
      </c>
      <c r="BA14" s="447" t="str">
        <f t="shared" ca="1" si="32"/>
        <v>-</v>
      </c>
      <c r="BB14" t="str">
        <f t="shared" si="33"/>
        <v>S579</v>
      </c>
      <c r="BC14" t="str">
        <f t="shared" si="34"/>
        <v>S579</v>
      </c>
      <c r="BD14">
        <v>579</v>
      </c>
      <c r="BE14">
        <v>579</v>
      </c>
    </row>
    <row r="15" spans="1:57" ht="15">
      <c r="A15" t="s">
        <v>480</v>
      </c>
      <c r="B15" s="450" t="s">
        <v>368</v>
      </c>
      <c r="C15" s="453" t="str">
        <f t="shared" ca="1" si="0"/>
        <v>0</v>
      </c>
      <c r="D15" s="448">
        <f t="shared" ca="1" si="1"/>
        <v>0</v>
      </c>
      <c r="E15" s="447" t="str">
        <f t="shared" ca="1" si="2"/>
        <v>-</v>
      </c>
      <c r="F15" t="str">
        <f t="shared" si="3"/>
        <v>T619</v>
      </c>
      <c r="G15" t="str">
        <f t="shared" si="4"/>
        <v>T620</v>
      </c>
      <c r="H15">
        <v>619</v>
      </c>
      <c r="I15">
        <v>620</v>
      </c>
      <c r="J15" s="450" t="s">
        <v>368</v>
      </c>
      <c r="K15" s="453" t="str">
        <f t="shared" ca="1" si="5"/>
        <v>0</v>
      </c>
      <c r="L15" s="448">
        <f t="shared" ca="1" si="6"/>
        <v>0</v>
      </c>
      <c r="M15" s="447" t="str">
        <f t="shared" ca="1" si="7"/>
        <v>-</v>
      </c>
      <c r="N15" t="str">
        <f t="shared" si="8"/>
        <v>T621</v>
      </c>
      <c r="O15" t="str">
        <f t="shared" si="9"/>
        <v>T622</v>
      </c>
      <c r="P15">
        <v>621</v>
      </c>
      <c r="Q15">
        <v>622</v>
      </c>
      <c r="R15" s="450" t="s">
        <v>368</v>
      </c>
      <c r="S15" s="453" t="str">
        <f t="shared" ca="1" si="10"/>
        <v>0</v>
      </c>
      <c r="T15" s="448">
        <f t="shared" ca="1" si="11"/>
        <v>0</v>
      </c>
      <c r="U15" s="447" t="str">
        <f t="shared" ca="1" si="12"/>
        <v>-</v>
      </c>
      <c r="V15" t="str">
        <f t="shared" si="13"/>
        <v>T633</v>
      </c>
      <c r="W15" t="str">
        <f t="shared" si="14"/>
        <v>T634</v>
      </c>
      <c r="X15">
        <v>633</v>
      </c>
      <c r="Y15">
        <v>634</v>
      </c>
      <c r="Z15" s="450" t="s">
        <v>368</v>
      </c>
      <c r="AA15" s="453" t="str">
        <f t="shared" ca="1" si="15"/>
        <v>0</v>
      </c>
      <c r="AB15" s="448">
        <f t="shared" ca="1" si="16"/>
        <v>0</v>
      </c>
      <c r="AC15" s="447" t="str">
        <f t="shared" ca="1" si="17"/>
        <v>-</v>
      </c>
      <c r="AD15" t="str">
        <f t="shared" si="18"/>
        <v>S625</v>
      </c>
      <c r="AE15" t="str">
        <f t="shared" si="19"/>
        <v>S625</v>
      </c>
      <c r="AF15">
        <v>625</v>
      </c>
      <c r="AG15">
        <v>625</v>
      </c>
      <c r="AH15" s="450" t="s">
        <v>368</v>
      </c>
      <c r="AI15" s="453" t="str">
        <f t="shared" ca="1" si="20"/>
        <v>0</v>
      </c>
      <c r="AJ15" s="448">
        <f t="shared" ca="1" si="21"/>
        <v>0</v>
      </c>
      <c r="AK15" s="447" t="str">
        <f t="shared" ca="1" si="22"/>
        <v>-</v>
      </c>
      <c r="AL15" t="str">
        <f t="shared" si="23"/>
        <v>S626</v>
      </c>
      <c r="AM15" t="str">
        <f t="shared" si="24"/>
        <v>S626</v>
      </c>
      <c r="AN15">
        <v>626</v>
      </c>
      <c r="AO15">
        <v>626</v>
      </c>
      <c r="AP15" s="450" t="s">
        <v>368</v>
      </c>
      <c r="AQ15" s="453" t="str">
        <f t="shared" ca="1" si="25"/>
        <v>0</v>
      </c>
      <c r="AR15" s="448">
        <f t="shared" ca="1" si="26"/>
        <v>0</v>
      </c>
      <c r="AS15" s="447" t="str">
        <f t="shared" ca="1" si="27"/>
        <v>-</v>
      </c>
      <c r="AT15" t="str">
        <f t="shared" si="28"/>
        <v>S631</v>
      </c>
      <c r="AU15" t="str">
        <f t="shared" si="29"/>
        <v>S631</v>
      </c>
      <c r="AV15">
        <v>631</v>
      </c>
      <c r="AW15">
        <v>631</v>
      </c>
      <c r="AX15" s="450" t="s">
        <v>368</v>
      </c>
      <c r="AY15" s="453" t="str">
        <f t="shared" ca="1" si="30"/>
        <v>0</v>
      </c>
      <c r="AZ15" s="448">
        <f t="shared" ca="1" si="31"/>
        <v>0</v>
      </c>
      <c r="BA15" s="447" t="str">
        <f t="shared" ca="1" si="32"/>
        <v>-</v>
      </c>
      <c r="BB15" t="str">
        <f t="shared" si="33"/>
        <v>S632</v>
      </c>
      <c r="BC15" t="str">
        <f t="shared" si="34"/>
        <v>S632</v>
      </c>
      <c r="BD15">
        <v>632</v>
      </c>
      <c r="BE15">
        <v>632</v>
      </c>
    </row>
    <row r="16" spans="1:57" ht="15">
      <c r="A16" t="s">
        <v>479</v>
      </c>
      <c r="B16" s="450" t="s">
        <v>367</v>
      </c>
      <c r="C16" s="453" t="str">
        <f t="shared" ca="1" si="0"/>
        <v>0</v>
      </c>
      <c r="D16" s="448">
        <f t="shared" ca="1" si="1"/>
        <v>0</v>
      </c>
      <c r="E16" s="447" t="str">
        <f t="shared" ca="1" si="2"/>
        <v>-</v>
      </c>
      <c r="F16" t="str">
        <f t="shared" si="3"/>
        <v>T672</v>
      </c>
      <c r="G16" t="str">
        <f t="shared" si="4"/>
        <v>T673</v>
      </c>
      <c r="H16">
        <v>672</v>
      </c>
      <c r="I16">
        <v>673</v>
      </c>
      <c r="J16" s="450" t="s">
        <v>367</v>
      </c>
      <c r="K16" s="453" t="str">
        <f t="shared" ca="1" si="5"/>
        <v>0</v>
      </c>
      <c r="L16" s="448">
        <f t="shared" ca="1" si="6"/>
        <v>382600</v>
      </c>
      <c r="M16" s="447" t="str">
        <f t="shared" ca="1" si="7"/>
        <v>-</v>
      </c>
      <c r="N16" t="str">
        <f t="shared" si="8"/>
        <v>T674</v>
      </c>
      <c r="O16" t="str">
        <f t="shared" si="9"/>
        <v>T675</v>
      </c>
      <c r="P16">
        <v>674</v>
      </c>
      <c r="Q16">
        <v>675</v>
      </c>
      <c r="R16" s="450" t="s">
        <v>367</v>
      </c>
      <c r="S16" s="453" t="str">
        <f t="shared" ca="1" si="10"/>
        <v>0</v>
      </c>
      <c r="T16" s="448">
        <f t="shared" ca="1" si="11"/>
        <v>0</v>
      </c>
      <c r="U16" s="447" t="str">
        <f t="shared" ca="1" si="12"/>
        <v>-</v>
      </c>
      <c r="V16" t="str">
        <f t="shared" si="13"/>
        <v>T686</v>
      </c>
      <c r="W16" t="str">
        <f t="shared" si="14"/>
        <v>T687</v>
      </c>
      <c r="X16">
        <v>686</v>
      </c>
      <c r="Y16">
        <v>687</v>
      </c>
      <c r="Z16" s="450" t="s">
        <v>367</v>
      </c>
      <c r="AA16" s="453" t="str">
        <f t="shared" ca="1" si="15"/>
        <v>0</v>
      </c>
      <c r="AB16" s="448">
        <f t="shared" ca="1" si="16"/>
        <v>0</v>
      </c>
      <c r="AC16" s="447" t="str">
        <f t="shared" ca="1" si="17"/>
        <v>-</v>
      </c>
      <c r="AD16" t="str">
        <f t="shared" si="18"/>
        <v>S678</v>
      </c>
      <c r="AE16" t="str">
        <f t="shared" si="19"/>
        <v>S678</v>
      </c>
      <c r="AF16">
        <v>678</v>
      </c>
      <c r="AG16">
        <v>678</v>
      </c>
      <c r="AH16" s="450" t="s">
        <v>367</v>
      </c>
      <c r="AI16" s="453" t="str">
        <f t="shared" ca="1" si="20"/>
        <v>0</v>
      </c>
      <c r="AJ16" s="448">
        <f t="shared" ca="1" si="21"/>
        <v>0</v>
      </c>
      <c r="AK16" s="447" t="str">
        <f t="shared" ca="1" si="22"/>
        <v>-</v>
      </c>
      <c r="AL16" t="str">
        <f t="shared" si="23"/>
        <v>S679</v>
      </c>
      <c r="AM16" t="str">
        <f t="shared" si="24"/>
        <v>S679</v>
      </c>
      <c r="AN16">
        <v>679</v>
      </c>
      <c r="AO16">
        <v>679</v>
      </c>
      <c r="AP16" s="450" t="s">
        <v>367</v>
      </c>
      <c r="AQ16" s="453" t="str">
        <f t="shared" ca="1" si="25"/>
        <v>0</v>
      </c>
      <c r="AR16" s="448">
        <f t="shared" ca="1" si="26"/>
        <v>0</v>
      </c>
      <c r="AS16" s="447" t="str">
        <f t="shared" ca="1" si="27"/>
        <v>-</v>
      </c>
      <c r="AT16" t="str">
        <f t="shared" si="28"/>
        <v>S684</v>
      </c>
      <c r="AU16" t="str">
        <f t="shared" si="29"/>
        <v>S684</v>
      </c>
      <c r="AV16">
        <v>684</v>
      </c>
      <c r="AW16">
        <v>684</v>
      </c>
      <c r="AX16" s="450" t="s">
        <v>367</v>
      </c>
      <c r="AY16" s="453" t="str">
        <f t="shared" ca="1" si="30"/>
        <v>0</v>
      </c>
      <c r="AZ16" s="448">
        <f t="shared" ca="1" si="31"/>
        <v>0</v>
      </c>
      <c r="BA16" s="447" t="str">
        <f t="shared" ca="1" si="32"/>
        <v>-</v>
      </c>
      <c r="BB16" t="str">
        <f t="shared" si="33"/>
        <v>S685</v>
      </c>
      <c r="BC16" t="str">
        <f t="shared" si="34"/>
        <v>S685</v>
      </c>
      <c r="BD16">
        <v>685</v>
      </c>
      <c r="BE16">
        <v>685</v>
      </c>
    </row>
    <row r="17" spans="1:57" ht="15">
      <c r="A17" t="s">
        <v>478</v>
      </c>
      <c r="B17" s="450" t="s">
        <v>366</v>
      </c>
      <c r="C17" s="453" t="str">
        <f t="shared" ca="1" si="0"/>
        <v>0</v>
      </c>
      <c r="D17" s="448">
        <f t="shared" ca="1" si="1"/>
        <v>9500</v>
      </c>
      <c r="E17" s="447" t="str">
        <f t="shared" ca="1" si="2"/>
        <v>-</v>
      </c>
      <c r="F17" t="str">
        <f t="shared" si="3"/>
        <v>T725</v>
      </c>
      <c r="G17" t="str">
        <f t="shared" si="4"/>
        <v>T726</v>
      </c>
      <c r="H17">
        <v>725</v>
      </c>
      <c r="I17">
        <v>726</v>
      </c>
      <c r="J17" s="450" t="s">
        <v>366</v>
      </c>
      <c r="K17" s="453" t="str">
        <f t="shared" ca="1" si="5"/>
        <v>0</v>
      </c>
      <c r="L17" s="448">
        <f t="shared" ca="1" si="6"/>
        <v>0</v>
      </c>
      <c r="M17" s="447" t="str">
        <f t="shared" ca="1" si="7"/>
        <v>-</v>
      </c>
      <c r="N17" t="str">
        <f t="shared" si="8"/>
        <v>T727</v>
      </c>
      <c r="O17" t="str">
        <f t="shared" si="9"/>
        <v>T728</v>
      </c>
      <c r="P17">
        <v>727</v>
      </c>
      <c r="Q17">
        <v>728</v>
      </c>
      <c r="R17" s="450" t="s">
        <v>366</v>
      </c>
      <c r="S17" s="453" t="str">
        <f t="shared" ca="1" si="10"/>
        <v>0</v>
      </c>
      <c r="T17" s="448">
        <f t="shared" ca="1" si="11"/>
        <v>512750</v>
      </c>
      <c r="U17" s="447" t="str">
        <f t="shared" ca="1" si="12"/>
        <v>-</v>
      </c>
      <c r="V17" t="str">
        <f t="shared" si="13"/>
        <v>T739</v>
      </c>
      <c r="W17" t="str">
        <f t="shared" si="14"/>
        <v>T740</v>
      </c>
      <c r="X17">
        <v>739</v>
      </c>
      <c r="Y17">
        <v>740</v>
      </c>
      <c r="Z17" s="450" t="s">
        <v>366</v>
      </c>
      <c r="AA17" s="453" t="str">
        <f t="shared" ca="1" si="15"/>
        <v>0</v>
      </c>
      <c r="AB17" s="448">
        <f t="shared" ca="1" si="16"/>
        <v>0</v>
      </c>
      <c r="AC17" s="447" t="str">
        <f t="shared" ca="1" si="17"/>
        <v>-</v>
      </c>
      <c r="AD17" t="str">
        <f t="shared" si="18"/>
        <v>S731</v>
      </c>
      <c r="AE17" t="str">
        <f t="shared" si="19"/>
        <v>S731</v>
      </c>
      <c r="AF17">
        <v>731</v>
      </c>
      <c r="AG17">
        <v>731</v>
      </c>
      <c r="AH17" s="450" t="s">
        <v>366</v>
      </c>
      <c r="AI17" s="453" t="str">
        <f t="shared" ca="1" si="20"/>
        <v>0</v>
      </c>
      <c r="AJ17" s="448">
        <f t="shared" ca="1" si="21"/>
        <v>0</v>
      </c>
      <c r="AK17" s="447" t="str">
        <f t="shared" ca="1" si="22"/>
        <v>-</v>
      </c>
      <c r="AL17" t="str">
        <f t="shared" si="23"/>
        <v>S732</v>
      </c>
      <c r="AM17" t="str">
        <f t="shared" si="24"/>
        <v>S732</v>
      </c>
      <c r="AN17">
        <v>732</v>
      </c>
      <c r="AO17">
        <v>732</v>
      </c>
      <c r="AP17" s="450" t="s">
        <v>366</v>
      </c>
      <c r="AQ17" s="453" t="str">
        <f t="shared" ca="1" si="25"/>
        <v>0</v>
      </c>
      <c r="AR17" s="448">
        <f t="shared" ca="1" si="26"/>
        <v>0</v>
      </c>
      <c r="AS17" s="447" t="str">
        <f t="shared" ca="1" si="27"/>
        <v>-</v>
      </c>
      <c r="AT17" t="str">
        <f t="shared" si="28"/>
        <v>S737</v>
      </c>
      <c r="AU17" t="str">
        <f t="shared" si="29"/>
        <v>S737</v>
      </c>
      <c r="AV17">
        <v>737</v>
      </c>
      <c r="AW17">
        <v>737</v>
      </c>
      <c r="AX17" s="450" t="s">
        <v>366</v>
      </c>
      <c r="AY17" s="453" t="str">
        <f t="shared" ca="1" si="30"/>
        <v>0</v>
      </c>
      <c r="AZ17" s="448">
        <f t="shared" ca="1" si="31"/>
        <v>0</v>
      </c>
      <c r="BA17" s="447" t="str">
        <f t="shared" ca="1" si="32"/>
        <v>-</v>
      </c>
      <c r="BB17" t="str">
        <f t="shared" si="33"/>
        <v>S738</v>
      </c>
      <c r="BC17" t="str">
        <f t="shared" si="34"/>
        <v>S738</v>
      </c>
      <c r="BD17">
        <v>738</v>
      </c>
      <c r="BE17">
        <v>738</v>
      </c>
    </row>
    <row r="18" spans="1:57" ht="15">
      <c r="A18" t="s">
        <v>477</v>
      </c>
      <c r="B18" s="450" t="s">
        <v>365</v>
      </c>
      <c r="C18" s="453" t="str">
        <f t="shared" ca="1" si="0"/>
        <v>0</v>
      </c>
      <c r="D18" s="448">
        <f t="shared" ca="1" si="1"/>
        <v>0</v>
      </c>
      <c r="E18" s="447" t="str">
        <f t="shared" ca="1" si="2"/>
        <v>-</v>
      </c>
      <c r="F18" t="str">
        <f t="shared" si="3"/>
        <v>T778</v>
      </c>
      <c r="G18" t="str">
        <f t="shared" si="4"/>
        <v>T779</v>
      </c>
      <c r="H18">
        <v>778</v>
      </c>
      <c r="I18">
        <v>779</v>
      </c>
      <c r="J18" s="450" t="s">
        <v>365</v>
      </c>
      <c r="K18" s="453" t="str">
        <f t="shared" ca="1" si="5"/>
        <v>0</v>
      </c>
      <c r="L18" s="448">
        <f t="shared" ca="1" si="6"/>
        <v>0</v>
      </c>
      <c r="M18" s="447" t="str">
        <f t="shared" ca="1" si="7"/>
        <v>-</v>
      </c>
      <c r="N18" t="str">
        <f t="shared" si="8"/>
        <v>T780</v>
      </c>
      <c r="O18" t="str">
        <f t="shared" si="9"/>
        <v>T781</v>
      </c>
      <c r="P18">
        <v>780</v>
      </c>
      <c r="Q18">
        <v>781</v>
      </c>
      <c r="R18" s="450" t="s">
        <v>365</v>
      </c>
      <c r="S18" s="453" t="str">
        <f t="shared" ca="1" si="10"/>
        <v>0</v>
      </c>
      <c r="T18" s="448">
        <f t="shared" ca="1" si="11"/>
        <v>674100</v>
      </c>
      <c r="U18" s="447" t="str">
        <f t="shared" ca="1" si="12"/>
        <v>-</v>
      </c>
      <c r="V18" t="str">
        <f t="shared" si="13"/>
        <v>T792</v>
      </c>
      <c r="W18" t="str">
        <f t="shared" si="14"/>
        <v>T793</v>
      </c>
      <c r="X18">
        <v>792</v>
      </c>
      <c r="Y18">
        <v>793</v>
      </c>
      <c r="Z18" s="450" t="s">
        <v>365</v>
      </c>
      <c r="AA18" s="453" t="str">
        <f t="shared" ca="1" si="15"/>
        <v>0</v>
      </c>
      <c r="AB18" s="448">
        <f t="shared" ca="1" si="16"/>
        <v>0</v>
      </c>
      <c r="AC18" s="447" t="str">
        <f t="shared" ca="1" si="17"/>
        <v>-</v>
      </c>
      <c r="AD18" t="str">
        <f t="shared" si="18"/>
        <v>S784</v>
      </c>
      <c r="AE18" t="str">
        <f t="shared" si="19"/>
        <v>S784</v>
      </c>
      <c r="AF18">
        <v>784</v>
      </c>
      <c r="AG18">
        <v>784</v>
      </c>
      <c r="AH18" s="450" t="s">
        <v>365</v>
      </c>
      <c r="AI18" s="453" t="str">
        <f t="shared" ca="1" si="20"/>
        <v>0</v>
      </c>
      <c r="AJ18" s="448">
        <f t="shared" ca="1" si="21"/>
        <v>0</v>
      </c>
      <c r="AK18" s="447" t="str">
        <f t="shared" ca="1" si="22"/>
        <v>-</v>
      </c>
      <c r="AL18" t="str">
        <f t="shared" si="23"/>
        <v>S785</v>
      </c>
      <c r="AM18" t="str">
        <f t="shared" si="24"/>
        <v>S785</v>
      </c>
      <c r="AN18">
        <v>785</v>
      </c>
      <c r="AO18">
        <v>785</v>
      </c>
      <c r="AP18" s="450" t="s">
        <v>365</v>
      </c>
      <c r="AQ18" s="453" t="str">
        <f t="shared" ca="1" si="25"/>
        <v>0</v>
      </c>
      <c r="AR18" s="448">
        <f t="shared" ca="1" si="26"/>
        <v>0</v>
      </c>
      <c r="AS18" s="447" t="str">
        <f t="shared" ca="1" si="27"/>
        <v>-</v>
      </c>
      <c r="AT18" t="str">
        <f t="shared" si="28"/>
        <v>S790</v>
      </c>
      <c r="AU18" t="str">
        <f t="shared" si="29"/>
        <v>S790</v>
      </c>
      <c r="AV18">
        <v>790</v>
      </c>
      <c r="AW18">
        <v>790</v>
      </c>
      <c r="AX18" s="450" t="s">
        <v>365</v>
      </c>
      <c r="AY18" s="453" t="str">
        <f t="shared" ca="1" si="30"/>
        <v>0</v>
      </c>
      <c r="AZ18" s="448">
        <f t="shared" ca="1" si="31"/>
        <v>0</v>
      </c>
      <c r="BA18" s="447" t="str">
        <f t="shared" ca="1" si="32"/>
        <v>-</v>
      </c>
      <c r="BB18" t="str">
        <f t="shared" si="33"/>
        <v>S791</v>
      </c>
      <c r="BC18" t="str">
        <f t="shared" si="34"/>
        <v>S791</v>
      </c>
      <c r="BD18">
        <v>791</v>
      </c>
      <c r="BE18">
        <v>791</v>
      </c>
    </row>
    <row r="19" spans="1:57" ht="15">
      <c r="A19" t="s">
        <v>476</v>
      </c>
      <c r="B19" s="450" t="s">
        <v>364</v>
      </c>
      <c r="C19" s="453">
        <f t="shared" ca="1" si="0"/>
        <v>0</v>
      </c>
      <c r="D19" s="448">
        <f t="shared" ca="1" si="1"/>
        <v>0</v>
      </c>
      <c r="E19" s="447" t="str">
        <f t="shared" ca="1" si="2"/>
        <v>-</v>
      </c>
      <c r="F19" t="str">
        <f t="shared" si="3"/>
        <v>T831</v>
      </c>
      <c r="G19" t="str">
        <f t="shared" si="4"/>
        <v>T832</v>
      </c>
      <c r="H19">
        <v>831</v>
      </c>
      <c r="I19">
        <v>832</v>
      </c>
      <c r="J19" s="450" t="s">
        <v>364</v>
      </c>
      <c r="K19" s="453">
        <f t="shared" ca="1" si="5"/>
        <v>0</v>
      </c>
      <c r="L19" s="448">
        <f t="shared" ca="1" si="6"/>
        <v>389500</v>
      </c>
      <c r="M19" s="447" t="str">
        <f t="shared" ca="1" si="7"/>
        <v>-</v>
      </c>
      <c r="N19" t="str">
        <f t="shared" si="8"/>
        <v>T833</v>
      </c>
      <c r="O19" t="str">
        <f t="shared" si="9"/>
        <v>T834</v>
      </c>
      <c r="P19">
        <v>833</v>
      </c>
      <c r="Q19">
        <v>834</v>
      </c>
      <c r="R19" s="450" t="s">
        <v>364</v>
      </c>
      <c r="S19" s="453">
        <f t="shared" ca="1" si="10"/>
        <v>152</v>
      </c>
      <c r="T19" s="448">
        <f t="shared" ca="1" si="11"/>
        <v>200</v>
      </c>
      <c r="U19" s="447">
        <f t="shared" ca="1" si="12"/>
        <v>1.3157894736842106</v>
      </c>
      <c r="V19" t="str">
        <f t="shared" si="13"/>
        <v>T845</v>
      </c>
      <c r="W19" t="str">
        <f t="shared" si="14"/>
        <v>T846</v>
      </c>
      <c r="X19">
        <v>845</v>
      </c>
      <c r="Y19">
        <v>846</v>
      </c>
      <c r="Z19" s="450" t="s">
        <v>364</v>
      </c>
      <c r="AA19" s="453">
        <f t="shared" ca="1" si="15"/>
        <v>0</v>
      </c>
      <c r="AB19" s="448">
        <f t="shared" ca="1" si="16"/>
        <v>0</v>
      </c>
      <c r="AC19" s="447" t="str">
        <f t="shared" ca="1" si="17"/>
        <v>-</v>
      </c>
      <c r="AD19" t="str">
        <f t="shared" si="18"/>
        <v>S837</v>
      </c>
      <c r="AE19" t="str">
        <f t="shared" si="19"/>
        <v>S837</v>
      </c>
      <c r="AF19">
        <v>837</v>
      </c>
      <c r="AG19">
        <v>837</v>
      </c>
      <c r="AH19" s="450" t="s">
        <v>364</v>
      </c>
      <c r="AI19" s="453">
        <f t="shared" ca="1" si="20"/>
        <v>0</v>
      </c>
      <c r="AJ19" s="448">
        <f t="shared" ca="1" si="21"/>
        <v>0</v>
      </c>
      <c r="AK19" s="447" t="str">
        <f t="shared" ca="1" si="22"/>
        <v>-</v>
      </c>
      <c r="AL19" t="str">
        <f t="shared" si="23"/>
        <v>S838</v>
      </c>
      <c r="AM19" t="str">
        <f t="shared" si="24"/>
        <v>S838</v>
      </c>
      <c r="AN19">
        <v>838</v>
      </c>
      <c r="AO19">
        <v>838</v>
      </c>
      <c r="AP19" s="450" t="s">
        <v>364</v>
      </c>
      <c r="AQ19" s="453">
        <f t="shared" ca="1" si="25"/>
        <v>0</v>
      </c>
      <c r="AR19" s="448">
        <f t="shared" ca="1" si="26"/>
        <v>0</v>
      </c>
      <c r="AS19" s="447" t="str">
        <f t="shared" ca="1" si="27"/>
        <v>-</v>
      </c>
      <c r="AT19" t="str">
        <f t="shared" si="28"/>
        <v>S843</v>
      </c>
      <c r="AU19" t="str">
        <f t="shared" si="29"/>
        <v>S843</v>
      </c>
      <c r="AV19">
        <v>843</v>
      </c>
      <c r="AW19">
        <v>843</v>
      </c>
      <c r="AX19" s="450" t="s">
        <v>364</v>
      </c>
      <c r="AY19" s="453">
        <f t="shared" ca="1" si="30"/>
        <v>0</v>
      </c>
      <c r="AZ19" s="448">
        <f t="shared" ca="1" si="31"/>
        <v>0</v>
      </c>
      <c r="BA19" s="447" t="str">
        <f t="shared" ca="1" si="32"/>
        <v>-</v>
      </c>
      <c r="BB19" t="str">
        <f t="shared" si="33"/>
        <v>S844</v>
      </c>
      <c r="BC19" t="str">
        <f t="shared" si="34"/>
        <v>S844</v>
      </c>
      <c r="BD19">
        <v>844</v>
      </c>
      <c r="BE19">
        <v>844</v>
      </c>
    </row>
    <row r="20" spans="1:57" ht="15">
      <c r="A20" t="s">
        <v>475</v>
      </c>
      <c r="B20" s="450" t="s">
        <v>363</v>
      </c>
      <c r="C20" s="453" t="str">
        <f t="shared" ca="1" si="0"/>
        <v>0</v>
      </c>
      <c r="D20" s="448">
        <f t="shared" ca="1" si="1"/>
        <v>0</v>
      </c>
      <c r="E20" s="447" t="str">
        <f t="shared" ca="1" si="2"/>
        <v>-</v>
      </c>
      <c r="F20" t="str">
        <f t="shared" si="3"/>
        <v>T884</v>
      </c>
      <c r="G20" t="str">
        <f t="shared" si="4"/>
        <v>T885</v>
      </c>
      <c r="H20">
        <v>884</v>
      </c>
      <c r="I20">
        <v>885</v>
      </c>
      <c r="J20" s="450" t="s">
        <v>363</v>
      </c>
      <c r="K20" s="453" t="str">
        <f t="shared" ca="1" si="5"/>
        <v>0</v>
      </c>
      <c r="L20" s="448">
        <f t="shared" ca="1" si="6"/>
        <v>0</v>
      </c>
      <c r="M20" s="447" t="str">
        <f t="shared" ca="1" si="7"/>
        <v>-</v>
      </c>
      <c r="N20" t="str">
        <f t="shared" si="8"/>
        <v>T886</v>
      </c>
      <c r="O20" t="str">
        <f t="shared" si="9"/>
        <v>T887</v>
      </c>
      <c r="P20">
        <v>886</v>
      </c>
      <c r="Q20">
        <v>887</v>
      </c>
      <c r="R20" s="450" t="s">
        <v>363</v>
      </c>
      <c r="S20" s="453" t="str">
        <f t="shared" ca="1" si="10"/>
        <v>0</v>
      </c>
      <c r="T20" s="448">
        <f t="shared" ca="1" si="11"/>
        <v>188</v>
      </c>
      <c r="U20" s="447" t="str">
        <f t="shared" ca="1" si="12"/>
        <v>-</v>
      </c>
      <c r="V20" t="str">
        <f t="shared" si="13"/>
        <v>T898</v>
      </c>
      <c r="W20" t="str">
        <f t="shared" si="14"/>
        <v>T899</v>
      </c>
      <c r="X20">
        <v>898</v>
      </c>
      <c r="Y20">
        <v>899</v>
      </c>
      <c r="Z20" s="450" t="s">
        <v>363</v>
      </c>
      <c r="AA20" s="453" t="str">
        <f t="shared" ca="1" si="15"/>
        <v>0</v>
      </c>
      <c r="AB20" s="448">
        <f t="shared" ca="1" si="16"/>
        <v>0</v>
      </c>
      <c r="AC20" s="447" t="str">
        <f t="shared" ca="1" si="17"/>
        <v>-</v>
      </c>
      <c r="AD20" t="str">
        <f t="shared" si="18"/>
        <v>S890</v>
      </c>
      <c r="AE20" t="str">
        <f t="shared" si="19"/>
        <v>S890</v>
      </c>
      <c r="AF20">
        <v>890</v>
      </c>
      <c r="AG20">
        <v>890</v>
      </c>
      <c r="AH20" s="450" t="s">
        <v>363</v>
      </c>
      <c r="AI20" s="453" t="str">
        <f t="shared" ca="1" si="20"/>
        <v>0</v>
      </c>
      <c r="AJ20" s="448">
        <f t="shared" ca="1" si="21"/>
        <v>0</v>
      </c>
      <c r="AK20" s="447" t="str">
        <f t="shared" ca="1" si="22"/>
        <v>-</v>
      </c>
      <c r="AL20" t="str">
        <f t="shared" si="23"/>
        <v>S891</v>
      </c>
      <c r="AM20" t="str">
        <f t="shared" si="24"/>
        <v>S891</v>
      </c>
      <c r="AN20">
        <v>891</v>
      </c>
      <c r="AO20">
        <v>891</v>
      </c>
      <c r="AP20" s="450" t="s">
        <v>363</v>
      </c>
      <c r="AQ20" s="453" t="str">
        <f t="shared" ca="1" si="25"/>
        <v>0</v>
      </c>
      <c r="AR20" s="448">
        <f t="shared" ca="1" si="26"/>
        <v>0</v>
      </c>
      <c r="AS20" s="447" t="str">
        <f t="shared" ca="1" si="27"/>
        <v>-</v>
      </c>
      <c r="AT20" t="str">
        <f t="shared" si="28"/>
        <v>S896</v>
      </c>
      <c r="AU20" t="str">
        <f t="shared" si="29"/>
        <v>S896</v>
      </c>
      <c r="AV20">
        <v>896</v>
      </c>
      <c r="AW20">
        <v>896</v>
      </c>
      <c r="AX20" s="450" t="s">
        <v>363</v>
      </c>
      <c r="AY20" s="453" t="str">
        <f t="shared" ca="1" si="30"/>
        <v>0</v>
      </c>
      <c r="AZ20" s="448">
        <f t="shared" ca="1" si="31"/>
        <v>0</v>
      </c>
      <c r="BA20" s="447" t="str">
        <f t="shared" ca="1" si="32"/>
        <v>-</v>
      </c>
      <c r="BB20" t="str">
        <f t="shared" si="33"/>
        <v>S897</v>
      </c>
      <c r="BC20" t="str">
        <f t="shared" si="34"/>
        <v>S897</v>
      </c>
      <c r="BD20">
        <v>897</v>
      </c>
      <c r="BE20">
        <v>897</v>
      </c>
    </row>
    <row r="21" spans="1:57" ht="15">
      <c r="A21" t="s">
        <v>474</v>
      </c>
      <c r="B21" s="450" t="s">
        <v>362</v>
      </c>
      <c r="C21" s="453" t="str">
        <f t="shared" ca="1" si="0"/>
        <v>0</v>
      </c>
      <c r="D21" s="448">
        <f t="shared" ca="1" si="1"/>
        <v>0</v>
      </c>
      <c r="E21" s="447" t="str">
        <f t="shared" ca="1" si="2"/>
        <v>-</v>
      </c>
      <c r="F21" t="str">
        <f t="shared" si="3"/>
        <v>T937</v>
      </c>
      <c r="G21" t="str">
        <f t="shared" si="4"/>
        <v>T938</v>
      </c>
      <c r="H21">
        <v>937</v>
      </c>
      <c r="I21">
        <v>938</v>
      </c>
      <c r="J21" s="450" t="s">
        <v>362</v>
      </c>
      <c r="K21" s="453" t="str">
        <f t="shared" ca="1" si="5"/>
        <v>0</v>
      </c>
      <c r="L21" s="448">
        <f t="shared" ca="1" si="6"/>
        <v>0</v>
      </c>
      <c r="M21" s="447" t="str">
        <f t="shared" ca="1" si="7"/>
        <v>-</v>
      </c>
      <c r="N21" t="str">
        <f t="shared" si="8"/>
        <v>T939</v>
      </c>
      <c r="O21" t="str">
        <f t="shared" si="9"/>
        <v>T940</v>
      </c>
      <c r="P21">
        <v>939</v>
      </c>
      <c r="Q21">
        <v>940</v>
      </c>
      <c r="R21" s="450" t="s">
        <v>362</v>
      </c>
      <c r="S21" s="453" t="str">
        <f t="shared" ca="1" si="10"/>
        <v>0</v>
      </c>
      <c r="T21" s="448">
        <f t="shared" ca="1" si="11"/>
        <v>0</v>
      </c>
      <c r="U21" s="447" t="str">
        <f t="shared" ca="1" si="12"/>
        <v>-</v>
      </c>
      <c r="V21" t="str">
        <f t="shared" si="13"/>
        <v>T951</v>
      </c>
      <c r="W21" t="str">
        <f t="shared" si="14"/>
        <v>T952</v>
      </c>
      <c r="X21">
        <v>951</v>
      </c>
      <c r="Y21">
        <v>952</v>
      </c>
      <c r="Z21" s="450" t="s">
        <v>362</v>
      </c>
      <c r="AA21" s="453" t="str">
        <f t="shared" ca="1" si="15"/>
        <v>0</v>
      </c>
      <c r="AB21" s="448">
        <f t="shared" ca="1" si="16"/>
        <v>0</v>
      </c>
      <c r="AC21" s="447" t="str">
        <f t="shared" ca="1" si="17"/>
        <v>-</v>
      </c>
      <c r="AD21" t="str">
        <f t="shared" si="18"/>
        <v>S943</v>
      </c>
      <c r="AE21" t="str">
        <f t="shared" si="19"/>
        <v>S943</v>
      </c>
      <c r="AF21">
        <v>943</v>
      </c>
      <c r="AG21">
        <v>943</v>
      </c>
      <c r="AH21" s="450" t="s">
        <v>362</v>
      </c>
      <c r="AI21" s="453" t="str">
        <f t="shared" ca="1" si="20"/>
        <v>0</v>
      </c>
      <c r="AJ21" s="448">
        <f t="shared" ca="1" si="21"/>
        <v>0</v>
      </c>
      <c r="AK21" s="447" t="str">
        <f t="shared" ca="1" si="22"/>
        <v>-</v>
      </c>
      <c r="AL21" t="str">
        <f t="shared" si="23"/>
        <v>S944</v>
      </c>
      <c r="AM21" t="str">
        <f t="shared" si="24"/>
        <v>S944</v>
      </c>
      <c r="AN21">
        <v>944</v>
      </c>
      <c r="AO21">
        <v>944</v>
      </c>
      <c r="AP21" s="450" t="s">
        <v>362</v>
      </c>
      <c r="AQ21" s="453" t="str">
        <f t="shared" ca="1" si="25"/>
        <v>0</v>
      </c>
      <c r="AR21" s="448">
        <f t="shared" ca="1" si="26"/>
        <v>0</v>
      </c>
      <c r="AS21" s="447" t="str">
        <f t="shared" ca="1" si="27"/>
        <v>-</v>
      </c>
      <c r="AT21" t="str">
        <f t="shared" si="28"/>
        <v>S949</v>
      </c>
      <c r="AU21" t="str">
        <f t="shared" si="29"/>
        <v>S949</v>
      </c>
      <c r="AV21">
        <v>949</v>
      </c>
      <c r="AW21">
        <v>949</v>
      </c>
      <c r="AX21" s="450" t="s">
        <v>362</v>
      </c>
      <c r="AY21" s="453" t="str">
        <f t="shared" ca="1" si="30"/>
        <v>0</v>
      </c>
      <c r="AZ21" s="448">
        <f t="shared" ca="1" si="31"/>
        <v>0</v>
      </c>
      <c r="BA21" s="447" t="str">
        <f t="shared" ca="1" si="32"/>
        <v>-</v>
      </c>
      <c r="BB21" t="str">
        <f t="shared" si="33"/>
        <v>S950</v>
      </c>
      <c r="BC21" t="str">
        <f t="shared" si="34"/>
        <v>S950</v>
      </c>
      <c r="BD21">
        <v>950</v>
      </c>
      <c r="BE21">
        <v>950</v>
      </c>
    </row>
    <row r="22" spans="1:57" ht="15">
      <c r="A22" t="s">
        <v>473</v>
      </c>
      <c r="B22" s="450" t="s">
        <v>361</v>
      </c>
      <c r="C22" s="453" t="str">
        <f t="shared" ca="1" si="0"/>
        <v>0</v>
      </c>
      <c r="D22" s="448">
        <f t="shared" ca="1" si="1"/>
        <v>0</v>
      </c>
      <c r="E22" s="447" t="str">
        <f t="shared" ca="1" si="2"/>
        <v>-</v>
      </c>
      <c r="F22" t="str">
        <f t="shared" si="3"/>
        <v>T990</v>
      </c>
      <c r="G22" t="str">
        <f t="shared" si="4"/>
        <v>T991</v>
      </c>
      <c r="H22">
        <v>990</v>
      </c>
      <c r="I22">
        <v>991</v>
      </c>
      <c r="J22" s="450" t="s">
        <v>361</v>
      </c>
      <c r="K22" s="453" t="str">
        <f t="shared" ca="1" si="5"/>
        <v>0</v>
      </c>
      <c r="L22" s="448">
        <f t="shared" ca="1" si="6"/>
        <v>0</v>
      </c>
      <c r="M22" s="447" t="str">
        <f t="shared" ca="1" si="7"/>
        <v>-</v>
      </c>
      <c r="N22" t="str">
        <f t="shared" si="8"/>
        <v>T992</v>
      </c>
      <c r="O22" t="str">
        <f t="shared" si="9"/>
        <v>T993</v>
      </c>
      <c r="P22">
        <v>992</v>
      </c>
      <c r="Q22">
        <v>993</v>
      </c>
      <c r="R22" s="450" t="s">
        <v>361</v>
      </c>
      <c r="S22" s="453" t="str">
        <f t="shared" ca="1" si="10"/>
        <v>0</v>
      </c>
      <c r="T22" s="448">
        <f t="shared" ca="1" si="11"/>
        <v>0</v>
      </c>
      <c r="U22" s="447" t="str">
        <f t="shared" ca="1" si="12"/>
        <v>-</v>
      </c>
      <c r="V22" t="str">
        <f t="shared" si="13"/>
        <v>T1004</v>
      </c>
      <c r="W22" t="str">
        <f t="shared" si="14"/>
        <v>T1005</v>
      </c>
      <c r="X22">
        <v>1004</v>
      </c>
      <c r="Y22">
        <v>1005</v>
      </c>
      <c r="Z22" s="450" t="s">
        <v>361</v>
      </c>
      <c r="AA22" s="453" t="str">
        <f t="shared" ca="1" si="15"/>
        <v>0</v>
      </c>
      <c r="AB22" s="448">
        <f t="shared" ca="1" si="16"/>
        <v>0</v>
      </c>
      <c r="AC22" s="447" t="str">
        <f t="shared" ca="1" si="17"/>
        <v>-</v>
      </c>
      <c r="AD22" t="str">
        <f t="shared" si="18"/>
        <v>S996</v>
      </c>
      <c r="AE22" t="str">
        <f t="shared" si="19"/>
        <v>S996</v>
      </c>
      <c r="AF22">
        <v>996</v>
      </c>
      <c r="AG22">
        <v>996</v>
      </c>
      <c r="AH22" s="450" t="s">
        <v>361</v>
      </c>
      <c r="AI22" s="453" t="str">
        <f t="shared" ca="1" si="20"/>
        <v>0</v>
      </c>
      <c r="AJ22" s="448">
        <f t="shared" ca="1" si="21"/>
        <v>0</v>
      </c>
      <c r="AK22" s="447" t="str">
        <f t="shared" ca="1" si="22"/>
        <v>-</v>
      </c>
      <c r="AL22" t="str">
        <f t="shared" si="23"/>
        <v>S997</v>
      </c>
      <c r="AM22" t="str">
        <f t="shared" si="24"/>
        <v>S997</v>
      </c>
      <c r="AN22">
        <v>997</v>
      </c>
      <c r="AO22">
        <v>997</v>
      </c>
      <c r="AP22" s="450" t="s">
        <v>361</v>
      </c>
      <c r="AQ22" s="453" t="str">
        <f t="shared" ca="1" si="25"/>
        <v>0</v>
      </c>
      <c r="AR22" s="448">
        <f t="shared" ca="1" si="26"/>
        <v>0</v>
      </c>
      <c r="AS22" s="447" t="str">
        <f t="shared" ca="1" si="27"/>
        <v>-</v>
      </c>
      <c r="AT22" t="str">
        <f t="shared" si="28"/>
        <v>S1002</v>
      </c>
      <c r="AU22" t="str">
        <f t="shared" si="29"/>
        <v>S1002</v>
      </c>
      <c r="AV22">
        <v>1002</v>
      </c>
      <c r="AW22">
        <v>1002</v>
      </c>
      <c r="AX22" s="450" t="s">
        <v>361</v>
      </c>
      <c r="AY22" s="453" t="str">
        <f t="shared" ca="1" si="30"/>
        <v>0</v>
      </c>
      <c r="AZ22" s="448">
        <f t="shared" ca="1" si="31"/>
        <v>0</v>
      </c>
      <c r="BA22" s="447" t="str">
        <f t="shared" ca="1" si="32"/>
        <v>-</v>
      </c>
      <c r="BB22" t="str">
        <f t="shared" si="33"/>
        <v>S1003</v>
      </c>
      <c r="BC22" t="str">
        <f t="shared" si="34"/>
        <v>S1003</v>
      </c>
      <c r="BD22">
        <v>1003</v>
      </c>
      <c r="BE22">
        <v>1003</v>
      </c>
    </row>
    <row r="23" spans="1:57" ht="15">
      <c r="A23" t="s">
        <v>472</v>
      </c>
      <c r="B23" s="450" t="s">
        <v>360</v>
      </c>
      <c r="C23" s="453">
        <f t="shared" ca="1" si="0"/>
        <v>0</v>
      </c>
      <c r="D23" s="448">
        <f t="shared" ca="1" si="1"/>
        <v>0</v>
      </c>
      <c r="E23" s="447" t="str">
        <f t="shared" ca="1" si="2"/>
        <v>-</v>
      </c>
      <c r="F23" t="str">
        <f t="shared" si="3"/>
        <v>T1043</v>
      </c>
      <c r="G23" t="str">
        <f t="shared" si="4"/>
        <v>T1044</v>
      </c>
      <c r="H23">
        <v>1043</v>
      </c>
      <c r="I23">
        <v>1044</v>
      </c>
      <c r="J23" s="450" t="s">
        <v>360</v>
      </c>
      <c r="K23" s="453">
        <f t="shared" ca="1" si="5"/>
        <v>0</v>
      </c>
      <c r="L23" s="448">
        <f t="shared" ca="1" si="6"/>
        <v>0</v>
      </c>
      <c r="M23" s="447" t="str">
        <f t="shared" ca="1" si="7"/>
        <v>-</v>
      </c>
      <c r="N23" t="str">
        <f t="shared" si="8"/>
        <v>T1045</v>
      </c>
      <c r="O23" t="str">
        <f t="shared" si="9"/>
        <v>T1046</v>
      </c>
      <c r="P23">
        <v>1045</v>
      </c>
      <c r="Q23">
        <v>1046</v>
      </c>
      <c r="R23" s="450" t="s">
        <v>360</v>
      </c>
      <c r="S23" s="453">
        <f t="shared" ca="1" si="10"/>
        <v>85200</v>
      </c>
      <c r="T23" s="448">
        <f t="shared" ca="1" si="11"/>
        <v>0</v>
      </c>
      <c r="U23" s="447">
        <f t="shared" ca="1" si="12"/>
        <v>0</v>
      </c>
      <c r="V23" t="str">
        <f t="shared" si="13"/>
        <v>T1057</v>
      </c>
      <c r="W23" t="str">
        <f t="shared" si="14"/>
        <v>T1058</v>
      </c>
      <c r="X23">
        <v>1057</v>
      </c>
      <c r="Y23">
        <v>1058</v>
      </c>
      <c r="Z23" s="450" t="s">
        <v>360</v>
      </c>
      <c r="AA23" s="453">
        <f t="shared" ca="1" si="15"/>
        <v>0</v>
      </c>
      <c r="AB23" s="448">
        <f t="shared" ca="1" si="16"/>
        <v>0</v>
      </c>
      <c r="AC23" s="447" t="str">
        <f t="shared" ca="1" si="17"/>
        <v>-</v>
      </c>
      <c r="AD23" t="str">
        <f t="shared" si="18"/>
        <v>S1049</v>
      </c>
      <c r="AE23" t="str">
        <f t="shared" si="19"/>
        <v>S1049</v>
      </c>
      <c r="AF23">
        <v>1049</v>
      </c>
      <c r="AG23">
        <v>1049</v>
      </c>
      <c r="AH23" s="450" t="s">
        <v>360</v>
      </c>
      <c r="AI23" s="453">
        <f t="shared" ca="1" si="20"/>
        <v>0</v>
      </c>
      <c r="AJ23" s="448">
        <f t="shared" ca="1" si="21"/>
        <v>0</v>
      </c>
      <c r="AK23" s="447" t="str">
        <f t="shared" ca="1" si="22"/>
        <v>-</v>
      </c>
      <c r="AL23" t="str">
        <f t="shared" si="23"/>
        <v>S1050</v>
      </c>
      <c r="AM23" t="str">
        <f t="shared" si="24"/>
        <v>S1050</v>
      </c>
      <c r="AN23">
        <v>1050</v>
      </c>
      <c r="AO23">
        <v>1050</v>
      </c>
      <c r="AP23" s="450" t="s">
        <v>360</v>
      </c>
      <c r="AQ23" s="453">
        <f t="shared" ca="1" si="25"/>
        <v>0</v>
      </c>
      <c r="AR23" s="448">
        <f t="shared" ca="1" si="26"/>
        <v>0</v>
      </c>
      <c r="AS23" s="447" t="str">
        <f t="shared" ca="1" si="27"/>
        <v>-</v>
      </c>
      <c r="AT23" t="str">
        <f t="shared" si="28"/>
        <v>S1055</v>
      </c>
      <c r="AU23" t="str">
        <f t="shared" si="29"/>
        <v>S1055</v>
      </c>
      <c r="AV23">
        <v>1055</v>
      </c>
      <c r="AW23">
        <v>1055</v>
      </c>
      <c r="AX23" s="450" t="s">
        <v>360</v>
      </c>
      <c r="AY23" s="453">
        <f t="shared" ca="1" si="30"/>
        <v>0</v>
      </c>
      <c r="AZ23" s="448">
        <f t="shared" ca="1" si="31"/>
        <v>0</v>
      </c>
      <c r="BA23" s="447" t="str">
        <f t="shared" ca="1" si="32"/>
        <v>-</v>
      </c>
      <c r="BB23" t="str">
        <f t="shared" si="33"/>
        <v>S1056</v>
      </c>
      <c r="BC23" t="str">
        <f t="shared" si="34"/>
        <v>S1056</v>
      </c>
      <c r="BD23">
        <v>1056</v>
      </c>
      <c r="BE23">
        <v>1056</v>
      </c>
    </row>
    <row r="24" spans="1:57" ht="15">
      <c r="A24" t="s">
        <v>471</v>
      </c>
      <c r="B24" s="450" t="s">
        <v>359</v>
      </c>
      <c r="C24" s="453" t="str">
        <f t="shared" ca="1" si="0"/>
        <v>0</v>
      </c>
      <c r="D24" s="448">
        <f t="shared" ca="1" si="1"/>
        <v>0</v>
      </c>
      <c r="E24" s="447" t="str">
        <f t="shared" ca="1" si="2"/>
        <v>-</v>
      </c>
      <c r="F24" t="str">
        <f t="shared" si="3"/>
        <v>T1096</v>
      </c>
      <c r="G24" t="str">
        <f t="shared" si="4"/>
        <v>T1097</v>
      </c>
      <c r="H24">
        <v>1096</v>
      </c>
      <c r="I24">
        <v>1097</v>
      </c>
      <c r="J24" s="450" t="s">
        <v>359</v>
      </c>
      <c r="K24" s="453" t="str">
        <f t="shared" ca="1" si="5"/>
        <v>0</v>
      </c>
      <c r="L24" s="448">
        <f t="shared" ca="1" si="6"/>
        <v>0</v>
      </c>
      <c r="M24" s="447" t="str">
        <f t="shared" ca="1" si="7"/>
        <v>-</v>
      </c>
      <c r="N24" t="str">
        <f t="shared" si="8"/>
        <v>T1098</v>
      </c>
      <c r="O24" t="str">
        <f t="shared" si="9"/>
        <v>T1099</v>
      </c>
      <c r="P24">
        <v>1098</v>
      </c>
      <c r="Q24">
        <v>1099</v>
      </c>
      <c r="R24" s="450" t="s">
        <v>359</v>
      </c>
      <c r="S24" s="453" t="str">
        <f t="shared" ca="1" si="10"/>
        <v>0</v>
      </c>
      <c r="T24" s="448">
        <f t="shared" ca="1" si="11"/>
        <v>288100</v>
      </c>
      <c r="U24" s="447" t="str">
        <f t="shared" ca="1" si="12"/>
        <v>-</v>
      </c>
      <c r="V24" t="str">
        <f t="shared" si="13"/>
        <v>T1110</v>
      </c>
      <c r="W24" t="str">
        <f t="shared" si="14"/>
        <v>T1111</v>
      </c>
      <c r="X24">
        <v>1110</v>
      </c>
      <c r="Y24">
        <v>1111</v>
      </c>
      <c r="Z24" s="450" t="s">
        <v>359</v>
      </c>
      <c r="AA24" s="453" t="str">
        <f t="shared" ca="1" si="15"/>
        <v>0</v>
      </c>
      <c r="AB24" s="448">
        <f t="shared" ca="1" si="16"/>
        <v>0</v>
      </c>
      <c r="AC24" s="447" t="str">
        <f t="shared" ca="1" si="17"/>
        <v>-</v>
      </c>
      <c r="AD24" t="str">
        <f t="shared" si="18"/>
        <v>S1102</v>
      </c>
      <c r="AE24" t="str">
        <f t="shared" si="19"/>
        <v>S1102</v>
      </c>
      <c r="AF24">
        <v>1102</v>
      </c>
      <c r="AG24">
        <v>1102</v>
      </c>
      <c r="AH24" s="450" t="s">
        <v>359</v>
      </c>
      <c r="AI24" s="453" t="str">
        <f t="shared" ca="1" si="20"/>
        <v>0</v>
      </c>
      <c r="AJ24" s="448">
        <f t="shared" ca="1" si="21"/>
        <v>0</v>
      </c>
      <c r="AK24" s="447" t="str">
        <f t="shared" ca="1" si="22"/>
        <v>-</v>
      </c>
      <c r="AL24" t="str">
        <f t="shared" si="23"/>
        <v>S1103</v>
      </c>
      <c r="AM24" t="str">
        <f t="shared" si="24"/>
        <v>S1103</v>
      </c>
      <c r="AN24">
        <v>1103</v>
      </c>
      <c r="AO24">
        <v>1103</v>
      </c>
      <c r="AP24" s="450" t="s">
        <v>359</v>
      </c>
      <c r="AQ24" s="453" t="str">
        <f t="shared" ca="1" si="25"/>
        <v>0</v>
      </c>
      <c r="AR24" s="448">
        <f t="shared" ca="1" si="26"/>
        <v>0</v>
      </c>
      <c r="AS24" s="447" t="str">
        <f t="shared" ca="1" si="27"/>
        <v>-</v>
      </c>
      <c r="AT24" t="str">
        <f t="shared" si="28"/>
        <v>S1108</v>
      </c>
      <c r="AU24" t="str">
        <f t="shared" si="29"/>
        <v>S1108</v>
      </c>
      <c r="AV24">
        <v>1108</v>
      </c>
      <c r="AW24">
        <v>1108</v>
      </c>
      <c r="AX24" s="450" t="s">
        <v>359</v>
      </c>
      <c r="AY24" s="453" t="str">
        <f t="shared" ca="1" si="30"/>
        <v>0</v>
      </c>
      <c r="AZ24" s="448">
        <f t="shared" ca="1" si="31"/>
        <v>0</v>
      </c>
      <c r="BA24" s="447" t="str">
        <f t="shared" ca="1" si="32"/>
        <v>-</v>
      </c>
      <c r="BB24" t="str">
        <f t="shared" si="33"/>
        <v>S1109</v>
      </c>
      <c r="BC24" t="str">
        <f t="shared" si="34"/>
        <v>S1109</v>
      </c>
      <c r="BD24">
        <v>1109</v>
      </c>
      <c r="BE24">
        <v>1109</v>
      </c>
    </row>
    <row r="25" spans="1:57" ht="15">
      <c r="A25" t="s">
        <v>470</v>
      </c>
      <c r="B25" s="450" t="s">
        <v>358</v>
      </c>
      <c r="C25" s="453">
        <f t="shared" ca="1" si="0"/>
        <v>0</v>
      </c>
      <c r="D25" s="448">
        <f t="shared" ca="1" si="1"/>
        <v>0</v>
      </c>
      <c r="E25" s="447" t="str">
        <f t="shared" ca="1" si="2"/>
        <v>-</v>
      </c>
      <c r="F25" t="str">
        <f t="shared" si="3"/>
        <v>T1149</v>
      </c>
      <c r="G25" t="str">
        <f t="shared" si="4"/>
        <v>T1150</v>
      </c>
      <c r="H25">
        <v>1149</v>
      </c>
      <c r="I25">
        <v>1150</v>
      </c>
      <c r="J25" s="450" t="s">
        <v>358</v>
      </c>
      <c r="K25" s="453">
        <f t="shared" ca="1" si="5"/>
        <v>0</v>
      </c>
      <c r="L25" s="448">
        <f t="shared" ca="1" si="6"/>
        <v>0</v>
      </c>
      <c r="M25" s="447" t="str">
        <f t="shared" ca="1" si="7"/>
        <v>-</v>
      </c>
      <c r="N25" t="str">
        <f t="shared" si="8"/>
        <v>T1151</v>
      </c>
      <c r="O25" t="str">
        <f t="shared" si="9"/>
        <v>T1152</v>
      </c>
      <c r="P25">
        <v>1151</v>
      </c>
      <c r="Q25">
        <v>1152</v>
      </c>
      <c r="R25" s="450" t="s">
        <v>358</v>
      </c>
      <c r="S25" s="453">
        <f t="shared" ca="1" si="10"/>
        <v>0</v>
      </c>
      <c r="T25" s="448">
        <f t="shared" ca="1" si="11"/>
        <v>0</v>
      </c>
      <c r="U25" s="447" t="str">
        <f t="shared" ca="1" si="12"/>
        <v>-</v>
      </c>
      <c r="V25" t="str">
        <f t="shared" si="13"/>
        <v>T1163</v>
      </c>
      <c r="W25" t="str">
        <f t="shared" si="14"/>
        <v>T1164</v>
      </c>
      <c r="X25">
        <v>1163</v>
      </c>
      <c r="Y25">
        <v>1164</v>
      </c>
      <c r="Z25" s="450" t="s">
        <v>358</v>
      </c>
      <c r="AA25" s="453">
        <f t="shared" ca="1" si="15"/>
        <v>0</v>
      </c>
      <c r="AB25" s="448">
        <f t="shared" ca="1" si="16"/>
        <v>0</v>
      </c>
      <c r="AC25" s="447" t="str">
        <f t="shared" ca="1" si="17"/>
        <v>-</v>
      </c>
      <c r="AD25" t="str">
        <f t="shared" si="18"/>
        <v>S1155</v>
      </c>
      <c r="AE25" t="str">
        <f t="shared" si="19"/>
        <v>S1155</v>
      </c>
      <c r="AF25">
        <v>1155</v>
      </c>
      <c r="AG25">
        <v>1155</v>
      </c>
      <c r="AH25" s="450" t="s">
        <v>358</v>
      </c>
      <c r="AI25" s="453">
        <f t="shared" ca="1" si="20"/>
        <v>0</v>
      </c>
      <c r="AJ25" s="448">
        <f t="shared" ca="1" si="21"/>
        <v>0</v>
      </c>
      <c r="AK25" s="447" t="str">
        <f t="shared" ca="1" si="22"/>
        <v>-</v>
      </c>
      <c r="AL25" t="str">
        <f t="shared" si="23"/>
        <v>S1156</v>
      </c>
      <c r="AM25" t="str">
        <f t="shared" si="24"/>
        <v>S1156</v>
      </c>
      <c r="AN25">
        <v>1156</v>
      </c>
      <c r="AO25">
        <v>1156</v>
      </c>
      <c r="AP25" s="450" t="s">
        <v>358</v>
      </c>
      <c r="AQ25" s="453">
        <f t="shared" ca="1" si="25"/>
        <v>0</v>
      </c>
      <c r="AR25" s="448">
        <f t="shared" ca="1" si="26"/>
        <v>0</v>
      </c>
      <c r="AS25" s="447" t="str">
        <f t="shared" ca="1" si="27"/>
        <v>-</v>
      </c>
      <c r="AT25" t="str">
        <f t="shared" si="28"/>
        <v>S1161</v>
      </c>
      <c r="AU25" t="str">
        <f t="shared" si="29"/>
        <v>S1161</v>
      </c>
      <c r="AV25">
        <v>1161</v>
      </c>
      <c r="AW25">
        <v>1161</v>
      </c>
      <c r="AX25" s="450" t="s">
        <v>358</v>
      </c>
      <c r="AY25" s="453">
        <f t="shared" ca="1" si="30"/>
        <v>0</v>
      </c>
      <c r="AZ25" s="448">
        <f t="shared" ca="1" si="31"/>
        <v>0</v>
      </c>
      <c r="BA25" s="447" t="str">
        <f t="shared" ca="1" si="32"/>
        <v>-</v>
      </c>
      <c r="BB25" t="str">
        <f t="shared" si="33"/>
        <v>S1162</v>
      </c>
      <c r="BC25" t="str">
        <f t="shared" si="34"/>
        <v>S1162</v>
      </c>
      <c r="BD25">
        <v>1162</v>
      </c>
      <c r="BE25">
        <v>1162</v>
      </c>
    </row>
    <row r="26" spans="1:57" ht="15">
      <c r="A26" t="s">
        <v>469</v>
      </c>
      <c r="B26" s="450" t="s">
        <v>357</v>
      </c>
      <c r="C26" s="453" t="str">
        <f t="shared" ca="1" si="0"/>
        <v>0</v>
      </c>
      <c r="D26" s="448">
        <f t="shared" ca="1" si="1"/>
        <v>0</v>
      </c>
      <c r="E26" s="447" t="str">
        <f t="shared" ca="1" si="2"/>
        <v>-</v>
      </c>
      <c r="F26" t="str">
        <f t="shared" si="3"/>
        <v>T1202</v>
      </c>
      <c r="G26" t="str">
        <f t="shared" si="4"/>
        <v>T1203</v>
      </c>
      <c r="H26">
        <v>1202</v>
      </c>
      <c r="I26">
        <v>1203</v>
      </c>
      <c r="J26" s="450" t="s">
        <v>357</v>
      </c>
      <c r="K26" s="453" t="str">
        <f t="shared" ca="1" si="5"/>
        <v>0</v>
      </c>
      <c r="L26" s="448">
        <f t="shared" ca="1" si="6"/>
        <v>0</v>
      </c>
      <c r="M26" s="447" t="str">
        <f t="shared" ca="1" si="7"/>
        <v>-</v>
      </c>
      <c r="N26" t="str">
        <f t="shared" si="8"/>
        <v>T1204</v>
      </c>
      <c r="O26" t="str">
        <f t="shared" si="9"/>
        <v>T1205</v>
      </c>
      <c r="P26">
        <v>1204</v>
      </c>
      <c r="Q26">
        <v>1205</v>
      </c>
      <c r="R26" s="450" t="s">
        <v>357</v>
      </c>
      <c r="S26" s="453" t="str">
        <f t="shared" ca="1" si="10"/>
        <v>0</v>
      </c>
      <c r="T26" s="448">
        <f t="shared" ca="1" si="11"/>
        <v>0</v>
      </c>
      <c r="U26" s="447" t="str">
        <f t="shared" ca="1" si="12"/>
        <v>-</v>
      </c>
      <c r="V26" t="str">
        <f t="shared" si="13"/>
        <v>T1216</v>
      </c>
      <c r="W26" t="str">
        <f t="shared" si="14"/>
        <v>T1217</v>
      </c>
      <c r="X26">
        <v>1216</v>
      </c>
      <c r="Y26">
        <v>1217</v>
      </c>
      <c r="Z26" s="450" t="s">
        <v>357</v>
      </c>
      <c r="AA26" s="453" t="str">
        <f t="shared" ca="1" si="15"/>
        <v>0</v>
      </c>
      <c r="AB26" s="448">
        <f t="shared" ca="1" si="16"/>
        <v>0</v>
      </c>
      <c r="AC26" s="447" t="str">
        <f t="shared" ca="1" si="17"/>
        <v>-</v>
      </c>
      <c r="AD26" t="str">
        <f t="shared" si="18"/>
        <v>S1208</v>
      </c>
      <c r="AE26" t="str">
        <f t="shared" si="19"/>
        <v>S1208</v>
      </c>
      <c r="AF26">
        <v>1208</v>
      </c>
      <c r="AG26">
        <v>1208</v>
      </c>
      <c r="AH26" s="450" t="s">
        <v>357</v>
      </c>
      <c r="AI26" s="453" t="str">
        <f t="shared" ca="1" si="20"/>
        <v>0</v>
      </c>
      <c r="AJ26" s="448">
        <f t="shared" ca="1" si="21"/>
        <v>0</v>
      </c>
      <c r="AK26" s="447" t="str">
        <f t="shared" ca="1" si="22"/>
        <v>-</v>
      </c>
      <c r="AL26" t="str">
        <f t="shared" si="23"/>
        <v>S1209</v>
      </c>
      <c r="AM26" t="str">
        <f t="shared" si="24"/>
        <v>S1209</v>
      </c>
      <c r="AN26">
        <v>1209</v>
      </c>
      <c r="AO26">
        <v>1209</v>
      </c>
      <c r="AP26" s="450" t="s">
        <v>357</v>
      </c>
      <c r="AQ26" s="453" t="str">
        <f t="shared" ca="1" si="25"/>
        <v>0</v>
      </c>
      <c r="AR26" s="448">
        <f t="shared" ca="1" si="26"/>
        <v>0</v>
      </c>
      <c r="AS26" s="447" t="str">
        <f t="shared" ca="1" si="27"/>
        <v>-</v>
      </c>
      <c r="AT26" t="str">
        <f t="shared" si="28"/>
        <v>S1214</v>
      </c>
      <c r="AU26" t="str">
        <f t="shared" si="29"/>
        <v>S1214</v>
      </c>
      <c r="AV26">
        <v>1214</v>
      </c>
      <c r="AW26">
        <v>1214</v>
      </c>
      <c r="AX26" s="450" t="s">
        <v>357</v>
      </c>
      <c r="AY26" s="453" t="str">
        <f t="shared" ca="1" si="30"/>
        <v>0</v>
      </c>
      <c r="AZ26" s="448">
        <f t="shared" ca="1" si="31"/>
        <v>0</v>
      </c>
      <c r="BA26" s="447" t="str">
        <f t="shared" ca="1" si="32"/>
        <v>-</v>
      </c>
      <c r="BB26" t="str">
        <f t="shared" si="33"/>
        <v>S1215</v>
      </c>
      <c r="BC26" t="str">
        <f t="shared" si="34"/>
        <v>S1215</v>
      </c>
      <c r="BD26">
        <v>1215</v>
      </c>
      <c r="BE26">
        <v>1215</v>
      </c>
    </row>
    <row r="27" spans="1:57" ht="15">
      <c r="A27" t="s">
        <v>468</v>
      </c>
      <c r="B27" s="450" t="s">
        <v>356</v>
      </c>
      <c r="C27" s="453" t="str">
        <f t="shared" ca="1" si="0"/>
        <v>0</v>
      </c>
      <c r="D27" s="448">
        <f t="shared" ca="1" si="1"/>
        <v>0</v>
      </c>
      <c r="E27" s="447" t="str">
        <f t="shared" ca="1" si="2"/>
        <v>-</v>
      </c>
      <c r="F27" t="str">
        <f t="shared" si="3"/>
        <v>T1255</v>
      </c>
      <c r="G27" t="str">
        <f t="shared" si="4"/>
        <v>T1256</v>
      </c>
      <c r="H27">
        <v>1255</v>
      </c>
      <c r="I27">
        <v>1256</v>
      </c>
      <c r="J27" s="450" t="s">
        <v>356</v>
      </c>
      <c r="K27" s="453" t="str">
        <f t="shared" ca="1" si="5"/>
        <v>0</v>
      </c>
      <c r="L27" s="448">
        <f t="shared" ca="1" si="6"/>
        <v>0</v>
      </c>
      <c r="M27" s="447" t="str">
        <f t="shared" ca="1" si="7"/>
        <v>-</v>
      </c>
      <c r="N27" t="str">
        <f t="shared" si="8"/>
        <v>T1257</v>
      </c>
      <c r="O27" t="str">
        <f t="shared" si="9"/>
        <v>T1258</v>
      </c>
      <c r="P27">
        <v>1257</v>
      </c>
      <c r="Q27">
        <v>1258</v>
      </c>
      <c r="R27" s="450" t="s">
        <v>356</v>
      </c>
      <c r="S27" s="453" t="str">
        <f t="shared" ca="1" si="10"/>
        <v>0</v>
      </c>
      <c r="T27" s="448">
        <f t="shared" ca="1" si="11"/>
        <v>0</v>
      </c>
      <c r="U27" s="447" t="str">
        <f t="shared" ca="1" si="12"/>
        <v>-</v>
      </c>
      <c r="V27" t="str">
        <f t="shared" si="13"/>
        <v>T1269</v>
      </c>
      <c r="W27" t="str">
        <f t="shared" si="14"/>
        <v>T1270</v>
      </c>
      <c r="X27">
        <v>1269</v>
      </c>
      <c r="Y27">
        <v>1270</v>
      </c>
      <c r="Z27" s="450" t="s">
        <v>356</v>
      </c>
      <c r="AA27" s="453" t="str">
        <f t="shared" ca="1" si="15"/>
        <v>0</v>
      </c>
      <c r="AB27" s="448">
        <f t="shared" ca="1" si="16"/>
        <v>0</v>
      </c>
      <c r="AC27" s="447" t="str">
        <f t="shared" ca="1" si="17"/>
        <v>-</v>
      </c>
      <c r="AD27" t="str">
        <f t="shared" si="18"/>
        <v>S1261</v>
      </c>
      <c r="AE27" t="str">
        <f t="shared" si="19"/>
        <v>S1261</v>
      </c>
      <c r="AF27">
        <v>1261</v>
      </c>
      <c r="AG27">
        <v>1261</v>
      </c>
      <c r="AH27" s="450" t="s">
        <v>356</v>
      </c>
      <c r="AI27" s="453" t="str">
        <f t="shared" ca="1" si="20"/>
        <v>0</v>
      </c>
      <c r="AJ27" s="448">
        <f t="shared" ca="1" si="21"/>
        <v>0</v>
      </c>
      <c r="AK27" s="447" t="str">
        <f t="shared" ca="1" si="22"/>
        <v>-</v>
      </c>
      <c r="AL27" t="str">
        <f t="shared" si="23"/>
        <v>S1262</v>
      </c>
      <c r="AM27" t="str">
        <f t="shared" si="24"/>
        <v>S1262</v>
      </c>
      <c r="AN27">
        <v>1262</v>
      </c>
      <c r="AO27">
        <v>1262</v>
      </c>
      <c r="AP27" s="450" t="s">
        <v>356</v>
      </c>
      <c r="AQ27" s="453" t="str">
        <f t="shared" ca="1" si="25"/>
        <v>0</v>
      </c>
      <c r="AR27" s="448">
        <f t="shared" ca="1" si="26"/>
        <v>0</v>
      </c>
      <c r="AS27" s="447" t="str">
        <f t="shared" ca="1" si="27"/>
        <v>-</v>
      </c>
      <c r="AT27" t="str">
        <f t="shared" si="28"/>
        <v>S1267</v>
      </c>
      <c r="AU27" t="str">
        <f t="shared" si="29"/>
        <v>S1267</v>
      </c>
      <c r="AV27">
        <v>1267</v>
      </c>
      <c r="AW27">
        <v>1267</v>
      </c>
      <c r="AX27" s="450" t="s">
        <v>356</v>
      </c>
      <c r="AY27" s="453" t="str">
        <f t="shared" ca="1" si="30"/>
        <v>0</v>
      </c>
      <c r="AZ27" s="448">
        <f t="shared" ca="1" si="31"/>
        <v>0</v>
      </c>
      <c r="BA27" s="447" t="str">
        <f t="shared" ca="1" si="32"/>
        <v>-</v>
      </c>
      <c r="BB27" t="str">
        <f t="shared" si="33"/>
        <v>S1268</v>
      </c>
      <c r="BC27" t="str">
        <f t="shared" si="34"/>
        <v>S1268</v>
      </c>
      <c r="BD27">
        <v>1268</v>
      </c>
      <c r="BE27">
        <v>1268</v>
      </c>
    </row>
    <row r="28" spans="1:57" ht="15">
      <c r="A28" t="s">
        <v>467</v>
      </c>
      <c r="B28" s="450" t="s">
        <v>355</v>
      </c>
      <c r="C28" s="453" t="str">
        <f t="shared" ca="1" si="0"/>
        <v>0</v>
      </c>
      <c r="D28" s="448">
        <f t="shared" ca="1" si="1"/>
        <v>0</v>
      </c>
      <c r="E28" s="447" t="str">
        <f t="shared" ca="1" si="2"/>
        <v>-</v>
      </c>
      <c r="F28" t="str">
        <f t="shared" si="3"/>
        <v>T1308</v>
      </c>
      <c r="G28" t="str">
        <f t="shared" si="4"/>
        <v>T1309</v>
      </c>
      <c r="H28">
        <v>1308</v>
      </c>
      <c r="I28">
        <v>1309</v>
      </c>
      <c r="J28" s="450" t="s">
        <v>355</v>
      </c>
      <c r="K28" s="453" t="str">
        <f t="shared" ca="1" si="5"/>
        <v>0</v>
      </c>
      <c r="L28" s="448">
        <f t="shared" ca="1" si="6"/>
        <v>0</v>
      </c>
      <c r="M28" s="447" t="str">
        <f t="shared" ca="1" si="7"/>
        <v>-</v>
      </c>
      <c r="N28" t="str">
        <f t="shared" si="8"/>
        <v>T1310</v>
      </c>
      <c r="O28" t="str">
        <f t="shared" si="9"/>
        <v>T1311</v>
      </c>
      <c r="P28">
        <v>1310</v>
      </c>
      <c r="Q28">
        <v>1311</v>
      </c>
      <c r="R28" s="450" t="s">
        <v>355</v>
      </c>
      <c r="S28" s="453" t="str">
        <f t="shared" ca="1" si="10"/>
        <v>0</v>
      </c>
      <c r="T28" s="448">
        <f t="shared" ca="1" si="11"/>
        <v>114950</v>
      </c>
      <c r="U28" s="447" t="str">
        <f t="shared" ca="1" si="12"/>
        <v>-</v>
      </c>
      <c r="V28" t="str">
        <f t="shared" si="13"/>
        <v>T1322</v>
      </c>
      <c r="W28" t="str">
        <f t="shared" si="14"/>
        <v>T1323</v>
      </c>
      <c r="X28">
        <v>1322</v>
      </c>
      <c r="Y28">
        <v>1323</v>
      </c>
      <c r="Z28" s="450" t="s">
        <v>355</v>
      </c>
      <c r="AA28" s="453" t="str">
        <f t="shared" ca="1" si="15"/>
        <v>0</v>
      </c>
      <c r="AB28" s="448">
        <f t="shared" ca="1" si="16"/>
        <v>0</v>
      </c>
      <c r="AC28" s="447" t="str">
        <f t="shared" ca="1" si="17"/>
        <v>-</v>
      </c>
      <c r="AD28" t="str">
        <f t="shared" si="18"/>
        <v>S1314</v>
      </c>
      <c r="AE28" t="str">
        <f t="shared" si="19"/>
        <v>S1314</v>
      </c>
      <c r="AF28">
        <v>1314</v>
      </c>
      <c r="AG28">
        <v>1314</v>
      </c>
      <c r="AH28" s="450" t="s">
        <v>355</v>
      </c>
      <c r="AI28" s="453" t="str">
        <f t="shared" ca="1" si="20"/>
        <v>0</v>
      </c>
      <c r="AJ28" s="448">
        <f t="shared" ca="1" si="21"/>
        <v>0</v>
      </c>
      <c r="AK28" s="447" t="str">
        <f t="shared" ca="1" si="22"/>
        <v>-</v>
      </c>
      <c r="AL28" t="str">
        <f t="shared" si="23"/>
        <v>S1315</v>
      </c>
      <c r="AM28" t="str">
        <f t="shared" si="24"/>
        <v>S1315</v>
      </c>
      <c r="AN28">
        <v>1315</v>
      </c>
      <c r="AO28">
        <v>1315</v>
      </c>
      <c r="AP28" s="450" t="s">
        <v>355</v>
      </c>
      <c r="AQ28" s="453" t="str">
        <f t="shared" ca="1" si="25"/>
        <v>0</v>
      </c>
      <c r="AR28" s="448">
        <f t="shared" ca="1" si="26"/>
        <v>0</v>
      </c>
      <c r="AS28" s="447" t="str">
        <f t="shared" ca="1" si="27"/>
        <v>-</v>
      </c>
      <c r="AT28" t="str">
        <f t="shared" si="28"/>
        <v>S1320</v>
      </c>
      <c r="AU28" t="str">
        <f t="shared" si="29"/>
        <v>S1320</v>
      </c>
      <c r="AV28">
        <v>1320</v>
      </c>
      <c r="AW28">
        <v>1320</v>
      </c>
      <c r="AX28" s="450" t="s">
        <v>355</v>
      </c>
      <c r="AY28" s="453" t="str">
        <f t="shared" ca="1" si="30"/>
        <v>0</v>
      </c>
      <c r="AZ28" s="448">
        <f t="shared" ca="1" si="31"/>
        <v>0</v>
      </c>
      <c r="BA28" s="447" t="str">
        <f t="shared" ca="1" si="32"/>
        <v>-</v>
      </c>
      <c r="BB28" t="str">
        <f t="shared" si="33"/>
        <v>S1321</v>
      </c>
      <c r="BC28" t="str">
        <f t="shared" si="34"/>
        <v>S1321</v>
      </c>
      <c r="BD28">
        <v>1321</v>
      </c>
      <c r="BE28">
        <v>1321</v>
      </c>
    </row>
    <row r="29" spans="1:57" ht="15">
      <c r="A29" t="s">
        <v>466</v>
      </c>
      <c r="B29" s="450" t="s">
        <v>354</v>
      </c>
      <c r="C29" s="453" t="str">
        <f t="shared" ca="1" si="0"/>
        <v>0</v>
      </c>
      <c r="D29" s="448">
        <f t="shared" ca="1" si="1"/>
        <v>0</v>
      </c>
      <c r="E29" s="447" t="str">
        <f t="shared" ca="1" si="2"/>
        <v>-</v>
      </c>
      <c r="F29" t="str">
        <f t="shared" si="3"/>
        <v>T1361</v>
      </c>
      <c r="G29" t="str">
        <f t="shared" si="4"/>
        <v>T1362</v>
      </c>
      <c r="H29">
        <v>1361</v>
      </c>
      <c r="I29">
        <v>1362</v>
      </c>
      <c r="J29" s="450" t="s">
        <v>354</v>
      </c>
      <c r="K29" s="453" t="str">
        <f t="shared" ca="1" si="5"/>
        <v>0</v>
      </c>
      <c r="L29" s="448">
        <f t="shared" ca="1" si="6"/>
        <v>0</v>
      </c>
      <c r="M29" s="447" t="str">
        <f t="shared" ca="1" si="7"/>
        <v>-</v>
      </c>
      <c r="N29" t="str">
        <f t="shared" si="8"/>
        <v>T1363</v>
      </c>
      <c r="O29" t="str">
        <f t="shared" si="9"/>
        <v>T1364</v>
      </c>
      <c r="P29">
        <v>1363</v>
      </c>
      <c r="Q29">
        <v>1364</v>
      </c>
      <c r="R29" s="450" t="s">
        <v>354</v>
      </c>
      <c r="S29" s="453" t="str">
        <f t="shared" ca="1" si="10"/>
        <v>0</v>
      </c>
      <c r="T29" s="448">
        <f t="shared" ca="1" si="11"/>
        <v>1600</v>
      </c>
      <c r="U29" s="447" t="str">
        <f t="shared" ca="1" si="12"/>
        <v>-</v>
      </c>
      <c r="V29" t="str">
        <f t="shared" si="13"/>
        <v>T1375</v>
      </c>
      <c r="W29" t="str">
        <f t="shared" si="14"/>
        <v>T1376</v>
      </c>
      <c r="X29">
        <v>1375</v>
      </c>
      <c r="Y29">
        <v>1376</v>
      </c>
      <c r="Z29" s="450" t="s">
        <v>354</v>
      </c>
      <c r="AA29" s="453" t="str">
        <f t="shared" ca="1" si="15"/>
        <v>0</v>
      </c>
      <c r="AB29" s="448">
        <f t="shared" ca="1" si="16"/>
        <v>0</v>
      </c>
      <c r="AC29" s="447" t="str">
        <f t="shared" ca="1" si="17"/>
        <v>-</v>
      </c>
      <c r="AD29" t="str">
        <f t="shared" si="18"/>
        <v>S1367</v>
      </c>
      <c r="AE29" t="str">
        <f t="shared" si="19"/>
        <v>S1367</v>
      </c>
      <c r="AF29">
        <v>1367</v>
      </c>
      <c r="AG29">
        <v>1367</v>
      </c>
      <c r="AH29" s="450" t="s">
        <v>354</v>
      </c>
      <c r="AI29" s="453" t="str">
        <f t="shared" ca="1" si="20"/>
        <v>0</v>
      </c>
      <c r="AJ29" s="448">
        <f t="shared" ca="1" si="21"/>
        <v>0</v>
      </c>
      <c r="AK29" s="447" t="str">
        <f t="shared" ca="1" si="22"/>
        <v>-</v>
      </c>
      <c r="AL29" t="str">
        <f t="shared" si="23"/>
        <v>S1368</v>
      </c>
      <c r="AM29" t="str">
        <f t="shared" si="24"/>
        <v>S1368</v>
      </c>
      <c r="AN29">
        <v>1368</v>
      </c>
      <c r="AO29">
        <v>1368</v>
      </c>
      <c r="AP29" s="450" t="s">
        <v>354</v>
      </c>
      <c r="AQ29" s="453" t="str">
        <f t="shared" ca="1" si="25"/>
        <v>0</v>
      </c>
      <c r="AR29" s="448">
        <f t="shared" ca="1" si="26"/>
        <v>0</v>
      </c>
      <c r="AS29" s="447" t="str">
        <f t="shared" ca="1" si="27"/>
        <v>-</v>
      </c>
      <c r="AT29" t="str">
        <f t="shared" si="28"/>
        <v>S1373</v>
      </c>
      <c r="AU29" t="str">
        <f t="shared" si="29"/>
        <v>S1373</v>
      </c>
      <c r="AV29">
        <v>1373</v>
      </c>
      <c r="AW29">
        <v>1373</v>
      </c>
      <c r="AX29" s="450" t="s">
        <v>354</v>
      </c>
      <c r="AY29" s="453" t="str">
        <f t="shared" ca="1" si="30"/>
        <v>0</v>
      </c>
      <c r="AZ29" s="448">
        <f t="shared" ca="1" si="31"/>
        <v>0</v>
      </c>
      <c r="BA29" s="447" t="str">
        <f t="shared" ca="1" si="32"/>
        <v>-</v>
      </c>
      <c r="BB29" t="str">
        <f t="shared" si="33"/>
        <v>S1374</v>
      </c>
      <c r="BC29" t="str">
        <f t="shared" si="34"/>
        <v>S1374</v>
      </c>
      <c r="BD29">
        <v>1374</v>
      </c>
      <c r="BE29">
        <v>1374</v>
      </c>
    </row>
    <row r="30" spans="1:57" ht="15">
      <c r="A30" t="s">
        <v>465</v>
      </c>
      <c r="B30" s="450" t="s">
        <v>353</v>
      </c>
      <c r="C30" s="453">
        <f t="shared" ca="1" si="0"/>
        <v>0</v>
      </c>
      <c r="D30" s="448">
        <f t="shared" ca="1" si="1"/>
        <v>0</v>
      </c>
      <c r="E30" s="447" t="str">
        <f t="shared" ca="1" si="2"/>
        <v>-</v>
      </c>
      <c r="F30" t="str">
        <f t="shared" si="3"/>
        <v>T1414</v>
      </c>
      <c r="G30" t="str">
        <f t="shared" si="4"/>
        <v>T1415</v>
      </c>
      <c r="H30">
        <v>1414</v>
      </c>
      <c r="I30">
        <v>1415</v>
      </c>
      <c r="J30" s="450" t="s">
        <v>353</v>
      </c>
      <c r="K30" s="453">
        <f t="shared" ca="1" si="5"/>
        <v>0</v>
      </c>
      <c r="L30" s="448">
        <f t="shared" ca="1" si="6"/>
        <v>0</v>
      </c>
      <c r="M30" s="447" t="str">
        <f t="shared" ca="1" si="7"/>
        <v>-</v>
      </c>
      <c r="N30" t="str">
        <f t="shared" si="8"/>
        <v>T1416</v>
      </c>
      <c r="O30" t="str">
        <f t="shared" si="9"/>
        <v>T1417</v>
      </c>
      <c r="P30">
        <v>1416</v>
      </c>
      <c r="Q30">
        <v>1417</v>
      </c>
      <c r="R30" s="450" t="s">
        <v>353</v>
      </c>
      <c r="S30" s="453">
        <f t="shared" ca="1" si="10"/>
        <v>516450</v>
      </c>
      <c r="T30" s="448">
        <f t="shared" ca="1" si="11"/>
        <v>0</v>
      </c>
      <c r="U30" s="447">
        <f t="shared" ca="1" si="12"/>
        <v>0</v>
      </c>
      <c r="V30" t="str">
        <f t="shared" si="13"/>
        <v>T1428</v>
      </c>
      <c r="W30" t="str">
        <f t="shared" si="14"/>
        <v>T1429</v>
      </c>
      <c r="X30">
        <v>1428</v>
      </c>
      <c r="Y30">
        <v>1429</v>
      </c>
      <c r="Z30" s="450" t="s">
        <v>353</v>
      </c>
      <c r="AA30" s="453">
        <f t="shared" ca="1" si="15"/>
        <v>0</v>
      </c>
      <c r="AB30" s="448">
        <f t="shared" ca="1" si="16"/>
        <v>0</v>
      </c>
      <c r="AC30" s="447" t="str">
        <f t="shared" ca="1" si="17"/>
        <v>-</v>
      </c>
      <c r="AD30" t="str">
        <f t="shared" si="18"/>
        <v>S1420</v>
      </c>
      <c r="AE30" t="str">
        <f t="shared" si="19"/>
        <v>S1420</v>
      </c>
      <c r="AF30">
        <v>1420</v>
      </c>
      <c r="AG30">
        <v>1420</v>
      </c>
      <c r="AH30" s="450" t="s">
        <v>353</v>
      </c>
      <c r="AI30" s="453">
        <f t="shared" ca="1" si="20"/>
        <v>0</v>
      </c>
      <c r="AJ30" s="448">
        <f t="shared" ca="1" si="21"/>
        <v>0</v>
      </c>
      <c r="AK30" s="447" t="str">
        <f t="shared" ca="1" si="22"/>
        <v>-</v>
      </c>
      <c r="AL30" t="str">
        <f t="shared" si="23"/>
        <v>S1421</v>
      </c>
      <c r="AM30" t="str">
        <f t="shared" si="24"/>
        <v>S1421</v>
      </c>
      <c r="AN30">
        <v>1421</v>
      </c>
      <c r="AO30">
        <v>1421</v>
      </c>
      <c r="AP30" s="450" t="s">
        <v>353</v>
      </c>
      <c r="AQ30" s="453">
        <f t="shared" ca="1" si="25"/>
        <v>0</v>
      </c>
      <c r="AR30" s="448">
        <f t="shared" ca="1" si="26"/>
        <v>0</v>
      </c>
      <c r="AS30" s="447" t="str">
        <f t="shared" ca="1" si="27"/>
        <v>-</v>
      </c>
      <c r="AT30" t="str">
        <f t="shared" si="28"/>
        <v>S1426</v>
      </c>
      <c r="AU30" t="str">
        <f t="shared" si="29"/>
        <v>S1426</v>
      </c>
      <c r="AV30">
        <v>1426</v>
      </c>
      <c r="AW30">
        <v>1426</v>
      </c>
      <c r="AX30" s="450" t="s">
        <v>353</v>
      </c>
      <c r="AY30" s="453">
        <f t="shared" ca="1" si="30"/>
        <v>0</v>
      </c>
      <c r="AZ30" s="448">
        <f t="shared" ca="1" si="31"/>
        <v>0</v>
      </c>
      <c r="BA30" s="447" t="str">
        <f t="shared" ca="1" si="32"/>
        <v>-</v>
      </c>
      <c r="BB30" t="str">
        <f t="shared" si="33"/>
        <v>S1427</v>
      </c>
      <c r="BC30" t="str">
        <f t="shared" si="34"/>
        <v>S1427</v>
      </c>
      <c r="BD30">
        <v>1427</v>
      </c>
      <c r="BE30">
        <v>1427</v>
      </c>
    </row>
    <row r="31" spans="1:57" ht="15">
      <c r="A31" t="s">
        <v>464</v>
      </c>
      <c r="B31" s="450" t="s">
        <v>352</v>
      </c>
      <c r="C31" s="453" t="str">
        <f t="shared" ca="1" si="0"/>
        <v>0</v>
      </c>
      <c r="D31" s="448">
        <f t="shared" ca="1" si="1"/>
        <v>0</v>
      </c>
      <c r="E31" s="447" t="str">
        <f t="shared" ca="1" si="2"/>
        <v>-</v>
      </c>
      <c r="F31" t="str">
        <f t="shared" si="3"/>
        <v>T1467</v>
      </c>
      <c r="G31" t="str">
        <f t="shared" si="4"/>
        <v>T1468</v>
      </c>
      <c r="H31">
        <v>1467</v>
      </c>
      <c r="I31">
        <v>1468</v>
      </c>
      <c r="J31" s="450" t="s">
        <v>352</v>
      </c>
      <c r="K31" s="453" t="str">
        <f t="shared" ca="1" si="5"/>
        <v>0</v>
      </c>
      <c r="L31" s="448">
        <f t="shared" ca="1" si="6"/>
        <v>0</v>
      </c>
      <c r="M31" s="447" t="str">
        <f t="shared" ca="1" si="7"/>
        <v>-</v>
      </c>
      <c r="N31" t="str">
        <f t="shared" si="8"/>
        <v>T1469</v>
      </c>
      <c r="O31" t="str">
        <f t="shared" si="9"/>
        <v>T1470</v>
      </c>
      <c r="P31">
        <v>1469</v>
      </c>
      <c r="Q31">
        <v>1470</v>
      </c>
      <c r="R31" s="450" t="s">
        <v>352</v>
      </c>
      <c r="S31" s="453" t="str">
        <f t="shared" ca="1" si="10"/>
        <v>0</v>
      </c>
      <c r="T31" s="448">
        <f t="shared" ca="1" si="11"/>
        <v>555750</v>
      </c>
      <c r="U31" s="447" t="str">
        <f t="shared" ca="1" si="12"/>
        <v>-</v>
      </c>
      <c r="V31" t="str">
        <f t="shared" si="13"/>
        <v>T1481</v>
      </c>
      <c r="W31" t="str">
        <f t="shared" si="14"/>
        <v>T1482</v>
      </c>
      <c r="X31">
        <v>1481</v>
      </c>
      <c r="Y31">
        <v>1482</v>
      </c>
      <c r="Z31" s="450" t="s">
        <v>352</v>
      </c>
      <c r="AA31" s="453" t="str">
        <f t="shared" ca="1" si="15"/>
        <v>0</v>
      </c>
      <c r="AB31" s="448">
        <f t="shared" ca="1" si="16"/>
        <v>0</v>
      </c>
      <c r="AC31" s="447" t="str">
        <f t="shared" ca="1" si="17"/>
        <v>-</v>
      </c>
      <c r="AD31" t="str">
        <f t="shared" si="18"/>
        <v>S1473</v>
      </c>
      <c r="AE31" t="str">
        <f t="shared" si="19"/>
        <v>S1473</v>
      </c>
      <c r="AF31">
        <v>1473</v>
      </c>
      <c r="AG31">
        <v>1473</v>
      </c>
      <c r="AH31" s="450" t="s">
        <v>352</v>
      </c>
      <c r="AI31" s="453" t="str">
        <f t="shared" ca="1" si="20"/>
        <v>0</v>
      </c>
      <c r="AJ31" s="448">
        <f t="shared" ca="1" si="21"/>
        <v>0</v>
      </c>
      <c r="AK31" s="447" t="str">
        <f t="shared" ca="1" si="22"/>
        <v>-</v>
      </c>
      <c r="AL31" t="str">
        <f t="shared" si="23"/>
        <v>S1474</v>
      </c>
      <c r="AM31" t="str">
        <f t="shared" si="24"/>
        <v>S1474</v>
      </c>
      <c r="AN31">
        <v>1474</v>
      </c>
      <c r="AO31">
        <v>1474</v>
      </c>
      <c r="AP31" s="450" t="s">
        <v>352</v>
      </c>
      <c r="AQ31" s="453" t="str">
        <f t="shared" ca="1" si="25"/>
        <v>0</v>
      </c>
      <c r="AR31" s="448">
        <f t="shared" ca="1" si="26"/>
        <v>0</v>
      </c>
      <c r="AS31" s="447" t="str">
        <f t="shared" ca="1" si="27"/>
        <v>-</v>
      </c>
      <c r="AT31" t="str">
        <f t="shared" si="28"/>
        <v>S1479</v>
      </c>
      <c r="AU31" t="str">
        <f t="shared" si="29"/>
        <v>S1479</v>
      </c>
      <c r="AV31">
        <v>1479</v>
      </c>
      <c r="AW31">
        <v>1479</v>
      </c>
      <c r="AX31" s="450" t="s">
        <v>352</v>
      </c>
      <c r="AY31" s="453" t="str">
        <f t="shared" ca="1" si="30"/>
        <v>0</v>
      </c>
      <c r="AZ31" s="448">
        <f t="shared" ca="1" si="31"/>
        <v>0</v>
      </c>
      <c r="BA31" s="447" t="str">
        <f t="shared" ca="1" si="32"/>
        <v>-</v>
      </c>
      <c r="BB31" t="str">
        <f t="shared" si="33"/>
        <v>S1480</v>
      </c>
      <c r="BC31" t="str">
        <f t="shared" si="34"/>
        <v>S1480</v>
      </c>
      <c r="BD31">
        <v>1480</v>
      </c>
      <c r="BE31">
        <v>1480</v>
      </c>
    </row>
    <row r="32" spans="1:57" ht="15">
      <c r="A32" t="s">
        <v>463</v>
      </c>
      <c r="B32" s="450" t="s">
        <v>351</v>
      </c>
      <c r="C32" s="453" t="str">
        <f t="shared" ca="1" si="0"/>
        <v>0</v>
      </c>
      <c r="D32" s="448">
        <f t="shared" ca="1" si="1"/>
        <v>0</v>
      </c>
      <c r="E32" s="447" t="str">
        <f t="shared" ca="1" si="2"/>
        <v>-</v>
      </c>
      <c r="F32" t="str">
        <f t="shared" si="3"/>
        <v>T1520</v>
      </c>
      <c r="G32" t="str">
        <f t="shared" si="4"/>
        <v>T1521</v>
      </c>
      <c r="H32">
        <v>1520</v>
      </c>
      <c r="I32">
        <v>1521</v>
      </c>
      <c r="J32" s="450" t="s">
        <v>351</v>
      </c>
      <c r="K32" s="453" t="str">
        <f t="shared" ca="1" si="5"/>
        <v>0</v>
      </c>
      <c r="L32" s="448">
        <f t="shared" ca="1" si="6"/>
        <v>0</v>
      </c>
      <c r="M32" s="447" t="str">
        <f t="shared" ca="1" si="7"/>
        <v>-</v>
      </c>
      <c r="N32" t="str">
        <f t="shared" si="8"/>
        <v>T1522</v>
      </c>
      <c r="O32" t="str">
        <f t="shared" si="9"/>
        <v>T1523</v>
      </c>
      <c r="P32">
        <v>1522</v>
      </c>
      <c r="Q32">
        <v>1523</v>
      </c>
      <c r="R32" s="450" t="s">
        <v>351</v>
      </c>
      <c r="S32" s="453" t="str">
        <f t="shared" ca="1" si="10"/>
        <v>0</v>
      </c>
      <c r="T32" s="448">
        <f t="shared" ca="1" si="11"/>
        <v>0</v>
      </c>
      <c r="U32" s="447" t="str">
        <f t="shared" ca="1" si="12"/>
        <v>-</v>
      </c>
      <c r="V32" t="str">
        <f t="shared" si="13"/>
        <v>T1534</v>
      </c>
      <c r="W32" t="str">
        <f t="shared" si="14"/>
        <v>T1535</v>
      </c>
      <c r="X32">
        <v>1534</v>
      </c>
      <c r="Y32">
        <v>1535</v>
      </c>
      <c r="Z32" s="450" t="s">
        <v>351</v>
      </c>
      <c r="AA32" s="453" t="str">
        <f t="shared" ca="1" si="15"/>
        <v>0</v>
      </c>
      <c r="AB32" s="448">
        <f t="shared" ca="1" si="16"/>
        <v>0</v>
      </c>
      <c r="AC32" s="447" t="str">
        <f t="shared" ca="1" si="17"/>
        <v>-</v>
      </c>
      <c r="AD32" t="str">
        <f t="shared" si="18"/>
        <v>S1526</v>
      </c>
      <c r="AE32" t="str">
        <f t="shared" si="19"/>
        <v>S1526</v>
      </c>
      <c r="AF32">
        <v>1526</v>
      </c>
      <c r="AG32">
        <v>1526</v>
      </c>
      <c r="AH32" s="450" t="s">
        <v>351</v>
      </c>
      <c r="AI32" s="453" t="str">
        <f t="shared" ca="1" si="20"/>
        <v>0</v>
      </c>
      <c r="AJ32" s="448">
        <f t="shared" ca="1" si="21"/>
        <v>0</v>
      </c>
      <c r="AK32" s="447" t="str">
        <f t="shared" ca="1" si="22"/>
        <v>-</v>
      </c>
      <c r="AL32" t="str">
        <f t="shared" si="23"/>
        <v>S1527</v>
      </c>
      <c r="AM32" t="str">
        <f t="shared" si="24"/>
        <v>S1527</v>
      </c>
      <c r="AN32">
        <v>1527</v>
      </c>
      <c r="AO32">
        <v>1527</v>
      </c>
      <c r="AP32" s="450" t="s">
        <v>351</v>
      </c>
      <c r="AQ32" s="453" t="str">
        <f t="shared" ca="1" si="25"/>
        <v>0</v>
      </c>
      <c r="AR32" s="448">
        <f t="shared" ca="1" si="26"/>
        <v>0</v>
      </c>
      <c r="AS32" s="447" t="str">
        <f t="shared" ca="1" si="27"/>
        <v>-</v>
      </c>
      <c r="AT32" t="str">
        <f t="shared" si="28"/>
        <v>S1532</v>
      </c>
      <c r="AU32" t="str">
        <f t="shared" si="29"/>
        <v>S1532</v>
      </c>
      <c r="AV32">
        <v>1532</v>
      </c>
      <c r="AW32">
        <v>1532</v>
      </c>
      <c r="AX32" s="450" t="s">
        <v>351</v>
      </c>
      <c r="AY32" s="453" t="str">
        <f t="shared" ca="1" si="30"/>
        <v>0</v>
      </c>
      <c r="AZ32" s="448">
        <f t="shared" ca="1" si="31"/>
        <v>0</v>
      </c>
      <c r="BA32" s="447" t="str">
        <f t="shared" ca="1" si="32"/>
        <v>-</v>
      </c>
      <c r="BB32" t="str">
        <f t="shared" si="33"/>
        <v>S1533</v>
      </c>
      <c r="BC32" t="str">
        <f t="shared" si="34"/>
        <v>S1533</v>
      </c>
      <c r="BD32">
        <v>1533</v>
      </c>
      <c r="BE32">
        <v>1533</v>
      </c>
    </row>
    <row r="33" spans="1:57" ht="15">
      <c r="A33" t="s">
        <v>462</v>
      </c>
      <c r="B33" s="450" t="s">
        <v>350</v>
      </c>
      <c r="C33" s="453" t="str">
        <f t="shared" ca="1" si="0"/>
        <v>0</v>
      </c>
      <c r="D33" s="448">
        <f t="shared" ca="1" si="1"/>
        <v>340100</v>
      </c>
      <c r="E33" s="447" t="str">
        <f t="shared" ca="1" si="2"/>
        <v>-</v>
      </c>
      <c r="F33" t="str">
        <f t="shared" si="3"/>
        <v>T1573</v>
      </c>
      <c r="G33" t="str">
        <f t="shared" si="4"/>
        <v>T1574</v>
      </c>
      <c r="H33">
        <v>1573</v>
      </c>
      <c r="I33">
        <v>1574</v>
      </c>
      <c r="J33" s="450" t="s">
        <v>350</v>
      </c>
      <c r="K33" s="453" t="str">
        <f t="shared" ca="1" si="5"/>
        <v>0</v>
      </c>
      <c r="L33" s="448">
        <f t="shared" ca="1" si="6"/>
        <v>0</v>
      </c>
      <c r="M33" s="447" t="str">
        <f t="shared" ca="1" si="7"/>
        <v>-</v>
      </c>
      <c r="N33" t="str">
        <f t="shared" si="8"/>
        <v>T1575</v>
      </c>
      <c r="O33" t="str">
        <f t="shared" si="9"/>
        <v>T1576</v>
      </c>
      <c r="P33">
        <v>1575</v>
      </c>
      <c r="Q33">
        <v>1576</v>
      </c>
      <c r="R33" s="450" t="s">
        <v>350</v>
      </c>
      <c r="S33" s="453" t="str">
        <f t="shared" ca="1" si="10"/>
        <v>0</v>
      </c>
      <c r="T33" s="448">
        <f t="shared" ca="1" si="11"/>
        <v>0</v>
      </c>
      <c r="U33" s="447" t="str">
        <f t="shared" ca="1" si="12"/>
        <v>-</v>
      </c>
      <c r="V33" t="str">
        <f t="shared" si="13"/>
        <v>T1587</v>
      </c>
      <c r="W33" t="str">
        <f t="shared" si="14"/>
        <v>T1588</v>
      </c>
      <c r="X33">
        <v>1587</v>
      </c>
      <c r="Y33">
        <v>1588</v>
      </c>
      <c r="Z33" s="450" t="s">
        <v>350</v>
      </c>
      <c r="AA33" s="453" t="str">
        <f t="shared" ca="1" si="15"/>
        <v>0</v>
      </c>
      <c r="AB33" s="448">
        <f t="shared" ca="1" si="16"/>
        <v>0</v>
      </c>
      <c r="AC33" s="447" t="str">
        <f t="shared" ca="1" si="17"/>
        <v>-</v>
      </c>
      <c r="AD33" t="str">
        <f t="shared" si="18"/>
        <v>S1579</v>
      </c>
      <c r="AE33" t="str">
        <f t="shared" si="19"/>
        <v>S1579</v>
      </c>
      <c r="AF33">
        <v>1579</v>
      </c>
      <c r="AG33">
        <v>1579</v>
      </c>
      <c r="AH33" s="450" t="s">
        <v>350</v>
      </c>
      <c r="AI33" s="453" t="str">
        <f t="shared" ca="1" si="20"/>
        <v>0</v>
      </c>
      <c r="AJ33" s="448">
        <f t="shared" ca="1" si="21"/>
        <v>0</v>
      </c>
      <c r="AK33" s="447" t="str">
        <f t="shared" ca="1" si="22"/>
        <v>-</v>
      </c>
      <c r="AL33" t="str">
        <f t="shared" si="23"/>
        <v>S1580</v>
      </c>
      <c r="AM33" t="str">
        <f t="shared" si="24"/>
        <v>S1580</v>
      </c>
      <c r="AN33">
        <v>1580</v>
      </c>
      <c r="AO33">
        <v>1580</v>
      </c>
      <c r="AP33" s="450" t="s">
        <v>350</v>
      </c>
      <c r="AQ33" s="453" t="str">
        <f t="shared" ca="1" si="25"/>
        <v>0</v>
      </c>
      <c r="AR33" s="448">
        <f t="shared" ca="1" si="26"/>
        <v>0</v>
      </c>
      <c r="AS33" s="447" t="str">
        <f t="shared" ca="1" si="27"/>
        <v>-</v>
      </c>
      <c r="AT33" t="str">
        <f t="shared" si="28"/>
        <v>S1585</v>
      </c>
      <c r="AU33" t="str">
        <f t="shared" si="29"/>
        <v>S1585</v>
      </c>
      <c r="AV33">
        <v>1585</v>
      </c>
      <c r="AW33">
        <v>1585</v>
      </c>
      <c r="AX33" s="450" t="s">
        <v>350</v>
      </c>
      <c r="AY33" s="453" t="str">
        <f t="shared" ca="1" si="30"/>
        <v>0</v>
      </c>
      <c r="AZ33" s="448">
        <f t="shared" ca="1" si="31"/>
        <v>0</v>
      </c>
      <c r="BA33" s="447" t="str">
        <f t="shared" ca="1" si="32"/>
        <v>-</v>
      </c>
      <c r="BB33" t="str">
        <f t="shared" si="33"/>
        <v>S1586</v>
      </c>
      <c r="BC33" t="str">
        <f t="shared" si="34"/>
        <v>S1586</v>
      </c>
      <c r="BD33">
        <v>1586</v>
      </c>
      <c r="BE33">
        <v>1586</v>
      </c>
    </row>
    <row r="34" spans="1:57" ht="15">
      <c r="A34" t="s">
        <v>461</v>
      </c>
      <c r="B34" s="450" t="s">
        <v>349</v>
      </c>
      <c r="C34" s="453" t="str">
        <f t="shared" ca="1" si="0"/>
        <v>0</v>
      </c>
      <c r="D34" s="448">
        <f t="shared" ca="1" si="1"/>
        <v>152000</v>
      </c>
      <c r="E34" s="447" t="str">
        <f t="shared" ca="1" si="2"/>
        <v>-</v>
      </c>
      <c r="F34" t="str">
        <f t="shared" si="3"/>
        <v>T1626</v>
      </c>
      <c r="G34" t="str">
        <f t="shared" si="4"/>
        <v>T1627</v>
      </c>
      <c r="H34">
        <v>1626</v>
      </c>
      <c r="I34">
        <v>1627</v>
      </c>
      <c r="J34" s="450" t="s">
        <v>349</v>
      </c>
      <c r="K34" s="453" t="str">
        <f t="shared" ca="1" si="5"/>
        <v>0</v>
      </c>
      <c r="L34" s="448">
        <f t="shared" ca="1" si="6"/>
        <v>0</v>
      </c>
      <c r="M34" s="447" t="str">
        <f t="shared" ca="1" si="7"/>
        <v>-</v>
      </c>
      <c r="N34" t="str">
        <f t="shared" si="8"/>
        <v>T1628</v>
      </c>
      <c r="O34" t="str">
        <f t="shared" si="9"/>
        <v>T1629</v>
      </c>
      <c r="P34">
        <v>1628</v>
      </c>
      <c r="Q34">
        <v>1629</v>
      </c>
      <c r="R34" s="450" t="s">
        <v>349</v>
      </c>
      <c r="S34" s="453" t="str">
        <f t="shared" ca="1" si="10"/>
        <v>0</v>
      </c>
      <c r="T34" s="448">
        <f t="shared" ca="1" si="11"/>
        <v>0</v>
      </c>
      <c r="U34" s="447" t="str">
        <f t="shared" ca="1" si="12"/>
        <v>-</v>
      </c>
      <c r="V34" t="str">
        <f t="shared" si="13"/>
        <v>T1640</v>
      </c>
      <c r="W34" t="str">
        <f t="shared" si="14"/>
        <v>T1641</v>
      </c>
      <c r="X34">
        <v>1640</v>
      </c>
      <c r="Y34">
        <v>1641</v>
      </c>
      <c r="Z34" s="450" t="s">
        <v>349</v>
      </c>
      <c r="AA34" s="453" t="str">
        <f t="shared" ca="1" si="15"/>
        <v>0</v>
      </c>
      <c r="AB34" s="448">
        <f t="shared" ca="1" si="16"/>
        <v>0</v>
      </c>
      <c r="AC34" s="447" t="str">
        <f t="shared" ca="1" si="17"/>
        <v>-</v>
      </c>
      <c r="AD34" t="str">
        <f t="shared" si="18"/>
        <v>S1632</v>
      </c>
      <c r="AE34" t="str">
        <f t="shared" si="19"/>
        <v>S1632</v>
      </c>
      <c r="AF34">
        <v>1632</v>
      </c>
      <c r="AG34">
        <v>1632</v>
      </c>
      <c r="AH34" s="450" t="s">
        <v>349</v>
      </c>
      <c r="AI34" s="453" t="str">
        <f t="shared" ca="1" si="20"/>
        <v>0</v>
      </c>
      <c r="AJ34" s="448">
        <f t="shared" ca="1" si="21"/>
        <v>0</v>
      </c>
      <c r="AK34" s="447" t="str">
        <f t="shared" ca="1" si="22"/>
        <v>-</v>
      </c>
      <c r="AL34" t="str">
        <f t="shared" si="23"/>
        <v>S1633</v>
      </c>
      <c r="AM34" t="str">
        <f t="shared" si="24"/>
        <v>S1633</v>
      </c>
      <c r="AN34">
        <v>1633</v>
      </c>
      <c r="AO34">
        <v>1633</v>
      </c>
      <c r="AP34" s="450" t="s">
        <v>349</v>
      </c>
      <c r="AQ34" s="453" t="str">
        <f t="shared" ca="1" si="25"/>
        <v>0</v>
      </c>
      <c r="AR34" s="448">
        <f t="shared" ca="1" si="26"/>
        <v>0</v>
      </c>
      <c r="AS34" s="447" t="str">
        <f t="shared" ca="1" si="27"/>
        <v>-</v>
      </c>
      <c r="AT34" t="str">
        <f t="shared" si="28"/>
        <v>S1638</v>
      </c>
      <c r="AU34" t="str">
        <f t="shared" si="29"/>
        <v>S1638</v>
      </c>
      <c r="AV34">
        <v>1638</v>
      </c>
      <c r="AW34">
        <v>1638</v>
      </c>
      <c r="AX34" s="450" t="s">
        <v>349</v>
      </c>
      <c r="AY34" s="453" t="str">
        <f t="shared" ca="1" si="30"/>
        <v>0</v>
      </c>
      <c r="AZ34" s="448">
        <f t="shared" ca="1" si="31"/>
        <v>0</v>
      </c>
      <c r="BA34" s="447" t="str">
        <f t="shared" ca="1" si="32"/>
        <v>-</v>
      </c>
      <c r="BB34" t="str">
        <f t="shared" si="33"/>
        <v>S1639</v>
      </c>
      <c r="BC34" t="str">
        <f t="shared" si="34"/>
        <v>S1639</v>
      </c>
      <c r="BD34">
        <v>1639</v>
      </c>
      <c r="BE34">
        <v>1639</v>
      </c>
    </row>
    <row r="35" spans="1:57" ht="16" thickBot="1">
      <c r="A35" t="s">
        <v>460</v>
      </c>
      <c r="B35" s="450" t="s">
        <v>348</v>
      </c>
      <c r="C35" s="453" t="str">
        <f t="shared" ca="1" si="0"/>
        <v>0</v>
      </c>
      <c r="D35" s="448">
        <f t="shared" ca="1" si="1"/>
        <v>0</v>
      </c>
      <c r="E35" s="447" t="str">
        <f t="shared" ca="1" si="2"/>
        <v>-</v>
      </c>
      <c r="F35" t="str">
        <f t="shared" si="3"/>
        <v>T1679</v>
      </c>
      <c r="G35" t="str">
        <f t="shared" si="4"/>
        <v>T1680</v>
      </c>
      <c r="H35">
        <v>1679</v>
      </c>
      <c r="I35">
        <v>1680</v>
      </c>
      <c r="J35" s="450" t="s">
        <v>348</v>
      </c>
      <c r="K35" s="453" t="str">
        <f t="shared" ca="1" si="5"/>
        <v>0</v>
      </c>
      <c r="L35" s="448">
        <f t="shared" ca="1" si="6"/>
        <v>0</v>
      </c>
      <c r="M35" s="447" t="str">
        <f t="shared" ca="1" si="7"/>
        <v>-</v>
      </c>
      <c r="N35" t="str">
        <f t="shared" si="8"/>
        <v>T1681</v>
      </c>
      <c r="O35" t="str">
        <f t="shared" si="9"/>
        <v>T1682</v>
      </c>
      <c r="P35">
        <v>1681</v>
      </c>
      <c r="Q35">
        <v>1682</v>
      </c>
      <c r="R35" s="450" t="s">
        <v>348</v>
      </c>
      <c r="S35" s="453" t="str">
        <f t="shared" ca="1" si="10"/>
        <v>0</v>
      </c>
      <c r="T35" s="448">
        <f t="shared" ca="1" si="11"/>
        <v>0</v>
      </c>
      <c r="U35" s="447" t="str">
        <f t="shared" ca="1" si="12"/>
        <v>-</v>
      </c>
      <c r="V35" t="str">
        <f t="shared" si="13"/>
        <v>T1693</v>
      </c>
      <c r="W35" t="str">
        <f t="shared" si="14"/>
        <v>T1694</v>
      </c>
      <c r="X35">
        <v>1693</v>
      </c>
      <c r="Y35">
        <v>1694</v>
      </c>
      <c r="Z35" s="450" t="s">
        <v>348</v>
      </c>
      <c r="AA35" s="453" t="str">
        <f t="shared" ca="1" si="15"/>
        <v>0</v>
      </c>
      <c r="AB35" s="448">
        <f t="shared" ca="1" si="16"/>
        <v>0</v>
      </c>
      <c r="AC35" s="447" t="str">
        <f t="shared" ca="1" si="17"/>
        <v>-</v>
      </c>
      <c r="AD35" t="str">
        <f t="shared" si="18"/>
        <v>S1685</v>
      </c>
      <c r="AE35" t="str">
        <f t="shared" si="19"/>
        <v>S1685</v>
      </c>
      <c r="AF35">
        <v>1685</v>
      </c>
      <c r="AG35">
        <v>1685</v>
      </c>
      <c r="AH35" s="450" t="s">
        <v>348</v>
      </c>
      <c r="AI35" s="453" t="str">
        <f t="shared" ca="1" si="20"/>
        <v>0</v>
      </c>
      <c r="AJ35" s="448">
        <f t="shared" ca="1" si="21"/>
        <v>0</v>
      </c>
      <c r="AK35" s="447" t="str">
        <f t="shared" ca="1" si="22"/>
        <v>-</v>
      </c>
      <c r="AL35" t="str">
        <f t="shared" si="23"/>
        <v>S1686</v>
      </c>
      <c r="AM35" t="str">
        <f t="shared" si="24"/>
        <v>S1686</v>
      </c>
      <c r="AN35">
        <v>1686</v>
      </c>
      <c r="AO35">
        <v>1686</v>
      </c>
      <c r="AP35" s="450" t="s">
        <v>348</v>
      </c>
      <c r="AQ35" s="453" t="str">
        <f t="shared" ca="1" si="25"/>
        <v>0</v>
      </c>
      <c r="AR35" s="448">
        <f t="shared" ca="1" si="26"/>
        <v>0</v>
      </c>
      <c r="AS35" s="447" t="str">
        <f t="shared" ca="1" si="27"/>
        <v>-</v>
      </c>
      <c r="AT35" t="str">
        <f t="shared" si="28"/>
        <v>S1691</v>
      </c>
      <c r="AU35" t="str">
        <f t="shared" si="29"/>
        <v>S1691</v>
      </c>
      <c r="AV35">
        <v>1691</v>
      </c>
      <c r="AW35">
        <v>1691</v>
      </c>
      <c r="AX35" s="450" t="s">
        <v>348</v>
      </c>
      <c r="AY35" s="453" t="str">
        <f t="shared" ca="1" si="30"/>
        <v>0</v>
      </c>
      <c r="AZ35" s="448">
        <f t="shared" ca="1" si="31"/>
        <v>0</v>
      </c>
      <c r="BA35" s="447" t="str">
        <f t="shared" ca="1" si="32"/>
        <v>-</v>
      </c>
      <c r="BB35" t="str">
        <f t="shared" si="33"/>
        <v>S1692</v>
      </c>
      <c r="BC35" t="str">
        <f t="shared" si="34"/>
        <v>S1692</v>
      </c>
      <c r="BD35">
        <v>1692</v>
      </c>
      <c r="BE35">
        <v>1692</v>
      </c>
    </row>
    <row r="36" spans="1:57" ht="15" thickBot="1">
      <c r="B36" s="446" t="s">
        <v>347</v>
      </c>
      <c r="C36" s="445">
        <f ca="1">SUM(C5:C35)</f>
        <v>0</v>
      </c>
      <c r="D36" s="444">
        <f ca="1">SUM(D5:D35)</f>
        <v>684580</v>
      </c>
      <c r="E36" s="443" t="e">
        <f ca="1">IF(D36=0,"-",D36/C36)</f>
        <v>#DIV/0!</v>
      </c>
      <c r="J36" s="446" t="s">
        <v>347</v>
      </c>
      <c r="K36" s="445">
        <f ca="1">SUM(K5:K35)</f>
        <v>354850</v>
      </c>
      <c r="L36" s="444">
        <f ca="1">SUM(L5:L35)</f>
        <v>2376284</v>
      </c>
      <c r="M36" s="443">
        <f ca="1">IF(L36=0,"-",L36/K36)</f>
        <v>6.6965872904043966</v>
      </c>
      <c r="R36" s="446" t="s">
        <v>347</v>
      </c>
      <c r="S36" s="445">
        <f ca="1">SUM(S5:S35)</f>
        <v>614062</v>
      </c>
      <c r="T36" s="444">
        <f ca="1">SUM(T5:T35)</f>
        <v>3692418</v>
      </c>
      <c r="U36" s="443">
        <f ca="1">IF(T36=0,"-",T36/S36)</f>
        <v>6.0131029114323962</v>
      </c>
      <c r="Z36" s="446" t="s">
        <v>347</v>
      </c>
      <c r="AA36" s="445">
        <f ca="1">SUM(AA5:AA35)</f>
        <v>0</v>
      </c>
      <c r="AB36" s="444">
        <f ca="1">SUM(AB5:AB35)</f>
        <v>17960</v>
      </c>
      <c r="AC36" s="443" t="e">
        <f ca="1">IF(AB36=0,"-",AB36/AA36)</f>
        <v>#DIV/0!</v>
      </c>
      <c r="AH36" s="446" t="s">
        <v>347</v>
      </c>
      <c r="AI36" s="445">
        <f ca="1">SUM(AI5:AI35)</f>
        <v>0</v>
      </c>
      <c r="AJ36" s="444">
        <f ca="1">SUM(AJ5:AJ35)</f>
        <v>0</v>
      </c>
      <c r="AK36" s="443" t="str">
        <f ca="1">IF(AJ36=0,"-",AJ36/AI36)</f>
        <v>-</v>
      </c>
      <c r="AP36" s="446" t="s">
        <v>347</v>
      </c>
      <c r="AQ36" s="445">
        <f ca="1">SUM(AQ5:AQ35)</f>
        <v>4700</v>
      </c>
      <c r="AR36" s="444">
        <f ca="1">SUM(AR5:AR35)</f>
        <v>15310</v>
      </c>
      <c r="AS36" s="443">
        <f ca="1">IF(AR36=0,"-",AR36/AQ36)</f>
        <v>3.2574468085106383</v>
      </c>
      <c r="AX36" s="446" t="s">
        <v>347</v>
      </c>
      <c r="AY36" s="445">
        <f ca="1">SUM(AY5:AY35)</f>
        <v>0</v>
      </c>
      <c r="AZ36" s="444">
        <f ca="1">SUM(AZ5:AZ35)</f>
        <v>3000</v>
      </c>
      <c r="BA36" s="443" t="e">
        <f ca="1">IF(AZ36=0,"-",AZ36/AY36)</f>
        <v>#DIV/0!</v>
      </c>
    </row>
  </sheetData>
  <mergeCells count="7">
    <mergeCell ref="AX2:BA3"/>
    <mergeCell ref="B2:E3"/>
    <mergeCell ref="J2:M3"/>
    <mergeCell ref="R2:U3"/>
    <mergeCell ref="Z2:AC3"/>
    <mergeCell ref="AH2:AK3"/>
    <mergeCell ref="AP2:AS3"/>
  </mergeCells>
  <phoneticPr fontId="3"/>
  <conditionalFormatting sqref="E5:E35">
    <cfRule type="cellIs" dxfId="6" priority="13" stopIfTrue="1" operator="lessThan">
      <formula>1</formula>
    </cfRule>
  </conditionalFormatting>
  <conditionalFormatting sqref="M5:M35">
    <cfRule type="cellIs" dxfId="5" priority="11" stopIfTrue="1" operator="lessThan">
      <formula>1</formula>
    </cfRule>
  </conditionalFormatting>
  <conditionalFormatting sqref="U5:U35">
    <cfRule type="cellIs" dxfId="4" priority="9" stopIfTrue="1" operator="lessThan">
      <formula>1</formula>
    </cfRule>
  </conditionalFormatting>
  <conditionalFormatting sqref="AC5:AC35">
    <cfRule type="cellIs" dxfId="3" priority="7" stopIfTrue="1" operator="lessThan">
      <formula>1</formula>
    </cfRule>
  </conditionalFormatting>
  <conditionalFormatting sqref="AK5:AK35">
    <cfRule type="cellIs" dxfId="2" priority="5" stopIfTrue="1" operator="lessThan">
      <formula>1</formula>
    </cfRule>
  </conditionalFormatting>
  <conditionalFormatting sqref="AS5:AS35">
    <cfRule type="cellIs" dxfId="1" priority="3" stopIfTrue="1" operator="lessThan">
      <formula>1</formula>
    </cfRule>
  </conditionalFormatting>
  <conditionalFormatting sqref="BA5:BA35">
    <cfRule type="cellIs" dxfId="0" priority="1" stopIfTrue="1" operator="lessThan">
      <formula>1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</vt:i4>
      </vt:variant>
    </vt:vector>
  </HeadingPairs>
  <TitlesOfParts>
    <vt:vector size="15" baseType="lpstr">
      <vt:lpstr>日報</vt:lpstr>
      <vt:lpstr>昨年日報</vt:lpstr>
      <vt:lpstr>受払表</vt:lpstr>
      <vt:lpstr>航路別</vt:lpstr>
      <vt:lpstr>平均乗船人数</vt:lpstr>
      <vt:lpstr>参照</vt:lpstr>
      <vt:lpstr>乗船人数・収入日別</vt:lpstr>
      <vt:lpstr>売店売上日別</vt:lpstr>
      <vt:lpstr>指定席売上日別</vt:lpstr>
      <vt:lpstr>双眼鏡売上日別</vt:lpstr>
      <vt:lpstr>印刷用集計データ</vt:lpstr>
      <vt:lpstr>来月コピー用</vt:lpstr>
      <vt:lpstr>前月ペースト場所</vt:lpstr>
      <vt:lpstr>乗船人数・収入日別簡易表印刷データ集計表用</vt:lpstr>
      <vt:lpstr>日報!Print_Area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道東観光開発株式会社</dc:creator>
  <cp:lastModifiedBy>伸也 上原</cp:lastModifiedBy>
  <cp:lastPrinted>2026-05-31T07:24:14Z</cp:lastPrinted>
  <dcterms:created xsi:type="dcterms:W3CDTF">1997-01-08T22:48:59Z</dcterms:created>
  <dcterms:modified xsi:type="dcterms:W3CDTF">2026-09-09T08:19:33Z</dcterms:modified>
</cp:coreProperties>
</file>